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threadedComments/threadedComment3.xml" ContentType="application/vnd.ms-excel.threadedcomments+xml"/>
  <Override PartName="/xl/drawings/drawing8.xml" ContentType="application/vnd.openxmlformats-officedocument.drawing+xml"/>
  <Override PartName="/xl/comments5.xml" ContentType="application/vnd.openxmlformats-officedocument.spreadsheetml.comments+xml"/>
  <Override PartName="/xl/threadedComments/threadedComment4.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mncppc-my.sharepoint.com/personal/khalid_afzal_montgomeryplanning_org/Documents/Bill 3-22 climate assessment/Templates checklists and quant tool/"/>
    </mc:Choice>
  </mc:AlternateContent>
  <xr:revisionPtr revIDLastSave="0" documentId="8_{559D7D91-63FE-4DC2-AE7B-2E29FF67BBBC}" xr6:coauthVersionLast="47" xr6:coauthVersionMax="47" xr10:uidLastSave="{00000000-0000-0000-0000-000000000000}"/>
  <bookViews>
    <workbookView xWindow="1140" yWindow="384" windowWidth="21900" windowHeight="12576" firstSheet="4" activeTab="8" xr2:uid="{00000000-000D-0000-FFFF-FFFF00000000}"/>
  </bookViews>
  <sheets>
    <sheet name="Introduction" sheetId="1" r:id="rId1"/>
    <sheet name="Read Me" sheetId="13" r:id="rId2"/>
    <sheet name="Definitions" sheetId="12" r:id="rId3"/>
    <sheet name="Dashboard" sheetId="2" r:id="rId4"/>
    <sheet name="Master Plan Data Entry" sheetId="3" r:id="rId5"/>
    <sheet name="Baseline Data Entry" sheetId="15" r:id="rId6"/>
    <sheet name="Master Plan Key Calc Inputs" sheetId="11" r:id="rId7"/>
    <sheet name="Baseline Key Calc Inputs" sheetId="14" r:id="rId8"/>
    <sheet name="MP Calcs &amp; EFs" sheetId="5" r:id="rId9"/>
    <sheet name="Baseline Calcs &amp; EFs" sheetId="16" r:id="rId10"/>
    <sheet name="Conversions and Lists" sheetId="7" r:id="rId11"/>
    <sheet name="GWP" sheetId="8" r:id="rId12"/>
  </sheets>
  <externalReferences>
    <externalReference r:id="rId13"/>
  </externalReferences>
  <definedNames>
    <definedName name="m2_to_ft2">[1]Conversions!$D$32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6" l="1" a="1"/>
  <c r="C32" i="16" s="1"/>
  <c r="C34" i="5" a="1"/>
  <c r="C34" i="5" s="1"/>
  <c r="C64" i="2" l="1"/>
  <c r="C5" i="5" l="1"/>
  <c r="C5" i="11" s="1"/>
  <c r="C5" i="14" s="1"/>
  <c r="C13" i="15"/>
  <c r="D34" i="5"/>
  <c r="D85" i="3"/>
  <c r="C85" i="3"/>
  <c r="F761" i="5" l="1"/>
  <c r="F757" i="5"/>
  <c r="E759" i="5"/>
  <c r="D762" i="5"/>
  <c r="D757" i="5"/>
  <c r="F759" i="5"/>
  <c r="F762" i="5"/>
  <c r="E757" i="5"/>
  <c r="D760" i="5"/>
  <c r="D758" i="5"/>
  <c r="F760" i="5"/>
  <c r="E760" i="5"/>
  <c r="E758" i="5"/>
  <c r="D761" i="5"/>
  <c r="F758" i="5"/>
  <c r="E761" i="5"/>
  <c r="D759" i="5"/>
  <c r="E35" i="16" a="1"/>
  <c r="E35" i="16" s="1"/>
  <c r="C35" i="16" a="1"/>
  <c r="C35" i="16" s="1"/>
  <c r="B35" i="16"/>
  <c r="E32" i="16"/>
  <c r="D32" i="16"/>
  <c r="B32" i="16" a="1"/>
  <c r="B32" i="16" s="1"/>
  <c r="I7" i="16" a="1"/>
  <c r="I7" i="16" s="1"/>
  <c r="I8" i="16" a="1"/>
  <c r="I8" i="16" s="1"/>
  <c r="I9" i="16" a="1"/>
  <c r="I9" i="16" s="1"/>
  <c r="I10" i="16" a="1"/>
  <c r="I10" i="16" s="1"/>
  <c r="I11" i="16" a="1"/>
  <c r="I11" i="16" s="1"/>
  <c r="I12" i="16" a="1"/>
  <c r="I12" i="16" s="1"/>
  <c r="I13" i="16" a="1"/>
  <c r="I13" i="16" s="1"/>
  <c r="I14" i="16" a="1"/>
  <c r="I14" i="16" s="1"/>
  <c r="I15" i="16" a="1"/>
  <c r="I15" i="16" s="1"/>
  <c r="I16" i="16" a="1"/>
  <c r="I16" i="16" s="1"/>
  <c r="I17" i="16" a="1"/>
  <c r="I17" i="16" s="1"/>
  <c r="I18" i="16" a="1"/>
  <c r="I18" i="16" s="1"/>
  <c r="I19" i="16" a="1"/>
  <c r="I19" i="16" s="1"/>
  <c r="I20" i="16" a="1"/>
  <c r="I20" i="16" s="1"/>
  <c r="I21" i="16" a="1"/>
  <c r="I21" i="16" s="1"/>
  <c r="I22" i="16" a="1"/>
  <c r="I22" i="16" s="1"/>
  <c r="I23" i="16" a="1"/>
  <c r="I23" i="16" s="1"/>
  <c r="I24" i="16" a="1"/>
  <c r="I24" i="16" s="1"/>
  <c r="I25" i="16" a="1"/>
  <c r="I25" i="16" s="1"/>
  <c r="I26" i="16" a="1"/>
  <c r="I26" i="16" s="1"/>
  <c r="I27" i="16" a="1"/>
  <c r="I27" i="16" s="1"/>
  <c r="I6" i="16" a="1"/>
  <c r="I6" i="16" s="1"/>
  <c r="H8" i="16" a="1"/>
  <c r="H8" i="16" s="1"/>
  <c r="H9" i="16" a="1"/>
  <c r="H9" i="16" s="1"/>
  <c r="H10" i="16" a="1"/>
  <c r="H10" i="16" s="1"/>
  <c r="H13" i="16" a="1"/>
  <c r="H13" i="16" s="1"/>
  <c r="H14" i="16" a="1"/>
  <c r="H14" i="16" s="1"/>
  <c r="H15" i="16" a="1"/>
  <c r="H15" i="16" s="1"/>
  <c r="H16" i="16" a="1"/>
  <c r="H16" i="16" s="1"/>
  <c r="H17" i="16" a="1"/>
  <c r="H17" i="16" s="1"/>
  <c r="H18" i="16" a="1"/>
  <c r="H18" i="16" s="1"/>
  <c r="H19" i="16" a="1"/>
  <c r="H19" i="16" s="1"/>
  <c r="H20" i="16" a="1"/>
  <c r="H20" i="16" s="1"/>
  <c r="H21" i="16" a="1"/>
  <c r="H21" i="16" s="1"/>
  <c r="H22" i="16" a="1"/>
  <c r="H22" i="16" s="1"/>
  <c r="H23" i="16" a="1"/>
  <c r="H23" i="16" s="1"/>
  <c r="H24" i="16" a="1"/>
  <c r="H24" i="16" s="1"/>
  <c r="H25" i="16" a="1"/>
  <c r="H25" i="16" s="1"/>
  <c r="H26" i="16" a="1"/>
  <c r="H26" i="16" s="1"/>
  <c r="H27" i="16" a="1"/>
  <c r="H27" i="16" s="1"/>
  <c r="G7" i="16" a="1"/>
  <c r="G7" i="16" s="1"/>
  <c r="G8" i="16" a="1"/>
  <c r="G8" i="16" s="1"/>
  <c r="G9" i="16" a="1"/>
  <c r="G9" i="16" s="1"/>
  <c r="G10" i="16" a="1"/>
  <c r="G10" i="16" s="1"/>
  <c r="G11" i="16" a="1"/>
  <c r="G11" i="16" s="1"/>
  <c r="G12" i="16" a="1"/>
  <c r="G12" i="16" s="1"/>
  <c r="G13" i="16" a="1"/>
  <c r="G13" i="16" s="1"/>
  <c r="G14" i="16" a="1"/>
  <c r="G14" i="16" s="1"/>
  <c r="G15" i="16" a="1"/>
  <c r="G15" i="16" s="1"/>
  <c r="G16" i="16" a="1"/>
  <c r="G16" i="16" s="1"/>
  <c r="G17" i="16" a="1"/>
  <c r="G17" i="16" s="1"/>
  <c r="G18" i="16" a="1"/>
  <c r="G18" i="16" s="1"/>
  <c r="G19" i="16" a="1"/>
  <c r="G19" i="16" s="1"/>
  <c r="G20" i="16" a="1"/>
  <c r="G20" i="16" s="1"/>
  <c r="G21" i="16" a="1"/>
  <c r="G21" i="16" s="1"/>
  <c r="G22" i="16" a="1"/>
  <c r="G22" i="16" s="1"/>
  <c r="G23" i="16" a="1"/>
  <c r="G23" i="16" s="1"/>
  <c r="G24" i="16" a="1"/>
  <c r="G24" i="16"/>
  <c r="G25" i="16" a="1"/>
  <c r="G25" i="16" s="1"/>
  <c r="G26" i="16" a="1"/>
  <c r="G26" i="16"/>
  <c r="G27" i="16" a="1"/>
  <c r="G27" i="16" s="1"/>
  <c r="G6" i="16" a="1"/>
  <c r="G6" i="16" s="1"/>
  <c r="H8" i="5" a="1"/>
  <c r="H8" i="5" s="1"/>
  <c r="E12" i="16" a="1"/>
  <c r="E12" i="16" s="1"/>
  <c r="E13" i="16" a="1"/>
  <c r="E13" i="16" s="1"/>
  <c r="E14" i="16" a="1"/>
  <c r="E14" i="16" s="1"/>
  <c r="E15" i="16" a="1"/>
  <c r="E15" i="16" s="1"/>
  <c r="E16" i="16" a="1"/>
  <c r="E16" i="16" s="1"/>
  <c r="E17" i="16" a="1"/>
  <c r="E17" i="16" s="1"/>
  <c r="E18" i="16" a="1"/>
  <c r="E18" i="16" s="1"/>
  <c r="E19" i="16" a="1"/>
  <c r="E19" i="16" s="1"/>
  <c r="E20" i="16" a="1"/>
  <c r="E20" i="16" s="1"/>
  <c r="E21" i="16" a="1"/>
  <c r="E21" i="16" s="1"/>
  <c r="E22" i="16" a="1"/>
  <c r="E22" i="16" s="1"/>
  <c r="E23" i="16" a="1"/>
  <c r="E23" i="16" s="1"/>
  <c r="E24" i="16" a="1"/>
  <c r="E24" i="16" s="1"/>
  <c r="E25" i="16" a="1"/>
  <c r="E25" i="16" s="1"/>
  <c r="E26" i="16" a="1"/>
  <c r="E26" i="16" s="1"/>
  <c r="E27" i="16" a="1"/>
  <c r="E27" i="16" s="1"/>
  <c r="E11" i="16" a="1"/>
  <c r="E11" i="16" s="1"/>
  <c r="E7" i="16" a="1"/>
  <c r="E7" i="16" s="1"/>
  <c r="E8" i="16" a="1"/>
  <c r="E8" i="16" s="1"/>
  <c r="E9" i="16" a="1"/>
  <c r="E9" i="16" s="1"/>
  <c r="E10" i="16" a="1"/>
  <c r="E10" i="16" s="1"/>
  <c r="E6" i="16" a="1"/>
  <c r="E6" i="16" s="1"/>
  <c r="D12" i="16" a="1"/>
  <c r="D12" i="16" s="1"/>
  <c r="D13" i="16" a="1"/>
  <c r="D13" i="16" s="1"/>
  <c r="D14" i="16" a="1"/>
  <c r="D14" i="16" s="1"/>
  <c r="D15" i="16" a="1"/>
  <c r="D15" i="16" s="1"/>
  <c r="D16" i="16" a="1"/>
  <c r="D16" i="16" s="1"/>
  <c r="D17" i="16" a="1"/>
  <c r="D17" i="16" s="1"/>
  <c r="D18" i="16" a="1"/>
  <c r="D18" i="16" s="1"/>
  <c r="D19" i="16" a="1"/>
  <c r="D19" i="16" s="1"/>
  <c r="D20" i="16" a="1"/>
  <c r="D20" i="16" s="1"/>
  <c r="D21" i="16" a="1"/>
  <c r="D21" i="16" s="1"/>
  <c r="D22" i="16" a="1"/>
  <c r="D22" i="16" s="1"/>
  <c r="D23" i="16" a="1"/>
  <c r="D23" i="16" s="1"/>
  <c r="D24" i="16" a="1"/>
  <c r="D24" i="16" s="1"/>
  <c r="D25" i="16" a="1"/>
  <c r="D25" i="16" s="1"/>
  <c r="D26" i="16" a="1"/>
  <c r="D26" i="16" s="1"/>
  <c r="D27" i="16" a="1"/>
  <c r="D27" i="16" s="1"/>
  <c r="D11" i="16" a="1"/>
  <c r="D11" i="16" s="1"/>
  <c r="C7" i="16" a="1"/>
  <c r="C7" i="16" s="1"/>
  <c r="C8" i="16" a="1"/>
  <c r="C8" i="16" s="1"/>
  <c r="C9" i="16" a="1"/>
  <c r="C9" i="16" s="1"/>
  <c r="C10" i="16" a="1"/>
  <c r="C10" i="16" s="1"/>
  <c r="C6" i="16" a="1"/>
  <c r="C6" i="16" s="1"/>
  <c r="E34" i="5"/>
  <c r="B34" i="5" a="1"/>
  <c r="B34" i="5" s="1"/>
  <c r="F37" i="5" a="1"/>
  <c r="F37" i="5" s="1"/>
  <c r="D37" i="5" s="1" a="1"/>
  <c r="D37" i="5" s="1"/>
  <c r="C5" i="15"/>
  <c r="C6" i="15"/>
  <c r="C7" i="15"/>
  <c r="C8" i="15"/>
  <c r="C9" i="15"/>
  <c r="H6" i="16" s="1" a="1"/>
  <c r="H6" i="16" s="1"/>
  <c r="C4" i="15"/>
  <c r="C4" i="2"/>
  <c r="C5" i="2"/>
  <c r="C6" i="2"/>
  <c r="C7" i="2"/>
  <c r="C8" i="2"/>
  <c r="C9" i="2"/>
  <c r="C3" i="2"/>
  <c r="E37" i="5" a="1"/>
  <c r="E37" i="5" s="1"/>
  <c r="C37" i="5" a="1"/>
  <c r="C37" i="5" s="1"/>
  <c r="B37" i="5"/>
  <c r="I14" i="5" a="1"/>
  <c r="I14" i="5" s="1"/>
  <c r="I15" i="5" a="1"/>
  <c r="I15" i="5" s="1"/>
  <c r="I16" i="5" a="1"/>
  <c r="I16" i="5" s="1"/>
  <c r="I17" i="5" a="1"/>
  <c r="I17" i="5" s="1"/>
  <c r="I18" i="5" a="1"/>
  <c r="I18" i="5" s="1"/>
  <c r="I19" i="5" a="1"/>
  <c r="I19" i="5" s="1"/>
  <c r="I20" i="5" a="1"/>
  <c r="I20" i="5" s="1"/>
  <c r="I21" i="5" a="1"/>
  <c r="I21" i="5" s="1"/>
  <c r="I22" i="5" a="1"/>
  <c r="I22" i="5" s="1"/>
  <c r="I23" i="5" a="1"/>
  <c r="I23" i="5" s="1"/>
  <c r="I24" i="5" a="1"/>
  <c r="I24" i="5" s="1"/>
  <c r="I25" i="5" a="1"/>
  <c r="I25" i="5" s="1"/>
  <c r="I26" i="5" a="1"/>
  <c r="I26" i="5" s="1"/>
  <c r="I27" i="5" a="1"/>
  <c r="I27" i="5" s="1"/>
  <c r="I28" i="5" a="1"/>
  <c r="I28" i="5" s="1"/>
  <c r="I29" i="5" a="1"/>
  <c r="I29" i="5" s="1"/>
  <c r="I13" i="5" a="1"/>
  <c r="I13" i="5" s="1"/>
  <c r="I12" i="5" a="1"/>
  <c r="I12" i="5" s="1"/>
  <c r="I9" i="5" a="1"/>
  <c r="I9" i="5" s="1"/>
  <c r="I8" i="5" a="1"/>
  <c r="I8" i="5" s="1"/>
  <c r="H9" i="5" a="1"/>
  <c r="H9" i="5" s="1"/>
  <c r="H10" i="5" a="1"/>
  <c r="H10" i="5" s="1"/>
  <c r="H11" i="5" a="1"/>
  <c r="H11" i="5" s="1"/>
  <c r="H12" i="5" a="1"/>
  <c r="H12" i="5" s="1"/>
  <c r="H13" i="5" a="1"/>
  <c r="H13" i="5" s="1"/>
  <c r="H14" i="5" a="1"/>
  <c r="H14" i="5" s="1"/>
  <c r="H15" i="5" a="1"/>
  <c r="H15" i="5" s="1"/>
  <c r="H16" i="5" a="1"/>
  <c r="H16" i="5" s="1"/>
  <c r="H17" i="5" a="1"/>
  <c r="H17" i="5" s="1"/>
  <c r="H18" i="5" a="1"/>
  <c r="H18" i="5" s="1"/>
  <c r="H19" i="5" a="1"/>
  <c r="H19" i="5" s="1"/>
  <c r="H20" i="5" a="1"/>
  <c r="H20" i="5" s="1"/>
  <c r="H21" i="5" a="1"/>
  <c r="H21" i="5" s="1"/>
  <c r="H22" i="5" a="1"/>
  <c r="H22" i="5" s="1"/>
  <c r="H23" i="5" a="1"/>
  <c r="H23" i="5" s="1"/>
  <c r="H24" i="5" a="1"/>
  <c r="H24" i="5" s="1"/>
  <c r="H25" i="5" a="1"/>
  <c r="H25" i="5" s="1"/>
  <c r="H26" i="5" a="1"/>
  <c r="H26" i="5" s="1"/>
  <c r="H27" i="5" a="1"/>
  <c r="H27" i="5" s="1"/>
  <c r="H28" i="5" a="1"/>
  <c r="H28" i="5" s="1"/>
  <c r="H29" i="5" a="1"/>
  <c r="H29" i="5" s="1"/>
  <c r="G9" i="5" a="1"/>
  <c r="G9" i="5" s="1"/>
  <c r="G10" i="5" a="1"/>
  <c r="G10" i="5" s="1"/>
  <c r="G11" i="5" a="1"/>
  <c r="G11" i="5" s="1"/>
  <c r="G12" i="5" a="1"/>
  <c r="G12" i="5" s="1"/>
  <c r="G13" i="5" a="1"/>
  <c r="G13" i="5" s="1"/>
  <c r="G14" i="5" a="1"/>
  <c r="G14" i="5" s="1"/>
  <c r="G15" i="5" a="1"/>
  <c r="G15" i="5" s="1"/>
  <c r="G16" i="5" a="1"/>
  <c r="G16" i="5" s="1"/>
  <c r="G17" i="5" a="1"/>
  <c r="G17" i="5" s="1"/>
  <c r="G18" i="5" a="1"/>
  <c r="G18" i="5" s="1"/>
  <c r="G19" i="5" a="1"/>
  <c r="G19" i="5" s="1"/>
  <c r="G20" i="5" a="1"/>
  <c r="G20" i="5" s="1"/>
  <c r="G21" i="5" a="1"/>
  <c r="G21" i="5" s="1"/>
  <c r="G22" i="5" a="1"/>
  <c r="G22" i="5" s="1"/>
  <c r="G23" i="5" a="1"/>
  <c r="G23" i="5" s="1"/>
  <c r="G24" i="5" a="1"/>
  <c r="G24" i="5" s="1"/>
  <c r="G25" i="5" a="1"/>
  <c r="G25" i="5" s="1"/>
  <c r="G26" i="5" a="1"/>
  <c r="G26" i="5" s="1"/>
  <c r="G27" i="5" a="1"/>
  <c r="G27" i="5" s="1"/>
  <c r="G28" i="5" a="1"/>
  <c r="G28" i="5" s="1"/>
  <c r="G29" i="5" a="1"/>
  <c r="G29" i="5" s="1"/>
  <c r="G8" i="5" a="1"/>
  <c r="G8" i="5" s="1"/>
  <c r="E14" i="5" a="1"/>
  <c r="E14" i="5" s="1"/>
  <c r="E15" i="5" a="1"/>
  <c r="E15" i="5" s="1"/>
  <c r="E16" i="5" a="1"/>
  <c r="E16" i="5" s="1"/>
  <c r="E17" i="5" a="1"/>
  <c r="E17" i="5" s="1"/>
  <c r="E18" i="5" a="1"/>
  <c r="E18" i="5" s="1"/>
  <c r="E19" i="5" a="1"/>
  <c r="E19" i="5" s="1"/>
  <c r="E20" i="5" a="1"/>
  <c r="E20" i="5" s="1"/>
  <c r="E21" i="5" a="1"/>
  <c r="E21" i="5" s="1"/>
  <c r="E22" i="5" a="1"/>
  <c r="E22" i="5" s="1"/>
  <c r="E23" i="5" a="1"/>
  <c r="E23" i="5" s="1"/>
  <c r="E24" i="5" a="1"/>
  <c r="E24" i="5" s="1"/>
  <c r="E25" i="5" a="1"/>
  <c r="E25" i="5" s="1"/>
  <c r="E26" i="5" a="1"/>
  <c r="E26" i="5" s="1"/>
  <c r="E27" i="5" a="1"/>
  <c r="E27" i="5" s="1"/>
  <c r="E28" i="5" a="1"/>
  <c r="E28" i="5" s="1"/>
  <c r="E29" i="5" a="1"/>
  <c r="E29" i="5" s="1"/>
  <c r="E13" i="5" a="1"/>
  <c r="E13" i="5" s="1"/>
  <c r="E9" i="5" a="1"/>
  <c r="E9" i="5" s="1"/>
  <c r="E10" i="5" a="1"/>
  <c r="E10" i="5" s="1"/>
  <c r="E11" i="5" a="1"/>
  <c r="E11" i="5" s="1"/>
  <c r="E12" i="5" a="1"/>
  <c r="E12" i="5" s="1"/>
  <c r="E8" i="5" a="1"/>
  <c r="E8" i="5" s="1"/>
  <c r="D16" i="5" a="1"/>
  <c r="D16" i="5" s="1"/>
  <c r="D17" i="5" a="1"/>
  <c r="D17" i="5" s="1"/>
  <c r="D20" i="5" a="1"/>
  <c r="D20" i="5" s="1"/>
  <c r="D21" i="5" a="1"/>
  <c r="D21" i="5" s="1"/>
  <c r="D24" i="5" a="1"/>
  <c r="D24" i="5" s="1"/>
  <c r="D27" i="5" a="1"/>
  <c r="D27" i="5" s="1"/>
  <c r="D28" i="5" a="1"/>
  <c r="D28" i="5" s="1"/>
  <c r="D29" i="5" a="1"/>
  <c r="D29" i="5" s="1"/>
  <c r="F760" i="16"/>
  <c r="D760" i="16"/>
  <c r="F759" i="16"/>
  <c r="E759" i="16"/>
  <c r="D759" i="16"/>
  <c r="F758" i="16"/>
  <c r="E758" i="16"/>
  <c r="D758" i="16"/>
  <c r="F757" i="16"/>
  <c r="E757" i="16"/>
  <c r="D757" i="16"/>
  <c r="F756" i="16"/>
  <c r="E756" i="16"/>
  <c r="D756" i="16"/>
  <c r="F755" i="16"/>
  <c r="E755" i="16"/>
  <c r="D755" i="16"/>
  <c r="D100" i="3"/>
  <c r="F768" i="5" s="1"/>
  <c r="D102" i="3"/>
  <c r="D103" i="3"/>
  <c r="F771" i="5" s="1"/>
  <c r="D104" i="3"/>
  <c r="F772" i="5" s="1"/>
  <c r="D101" i="3"/>
  <c r="F769" i="5" s="1"/>
  <c r="D99" i="3"/>
  <c r="D767" i="5" s="1"/>
  <c r="H7" i="16" l="1" a="1"/>
  <c r="H7" i="16" s="1"/>
  <c r="H12" i="16" a="1"/>
  <c r="H12" i="16" s="1"/>
  <c r="H11" i="16" a="1"/>
  <c r="H11" i="16" s="1"/>
  <c r="F11" i="16" s="1" a="1"/>
  <c r="F11" i="16" s="1"/>
  <c r="F27" i="16" a="1"/>
  <c r="F27" i="16" s="1"/>
  <c r="F606" i="16" s="1"/>
  <c r="F19" i="16" a="1"/>
  <c r="F19" i="16" s="1"/>
  <c r="F598" i="16" s="1"/>
  <c r="F9" i="5" a="1"/>
  <c r="F9" i="5" s="1"/>
  <c r="F26" i="16" a="1"/>
  <c r="F26" i="16" s="1"/>
  <c r="E605" i="16" s="1"/>
  <c r="F18" i="16" a="1"/>
  <c r="F18" i="16" s="1"/>
  <c r="E597" i="16" s="1"/>
  <c r="F10" i="16" a="1"/>
  <c r="F10" i="16" s="1"/>
  <c r="E589" i="16" s="1"/>
  <c r="F27" i="5" a="1"/>
  <c r="F27" i="5" s="1"/>
  <c r="F606" i="5" s="1"/>
  <c r="F20" i="16" a="1"/>
  <c r="F20" i="16" s="1"/>
  <c r="E599" i="16" s="1"/>
  <c r="F10" i="5" a="1"/>
  <c r="F10" i="5" s="1"/>
  <c r="F589" i="5" s="1"/>
  <c r="F25" i="5" a="1"/>
  <c r="F25" i="5" s="1"/>
  <c r="E604" i="5" s="1"/>
  <c r="F16" i="5" a="1"/>
  <c r="F16" i="5" s="1"/>
  <c r="E595" i="5" s="1"/>
  <c r="F25" i="16" a="1"/>
  <c r="F25" i="16" s="1"/>
  <c r="E604" i="16" s="1"/>
  <c r="F17" i="16" a="1"/>
  <c r="F17" i="16" s="1"/>
  <c r="F596" i="16" s="1"/>
  <c r="F9" i="16" a="1"/>
  <c r="F9" i="16" s="1"/>
  <c r="F588" i="16" s="1"/>
  <c r="F23" i="5" a="1"/>
  <c r="F23" i="5" s="1"/>
  <c r="F602" i="5" s="1"/>
  <c r="F15" i="5" a="1"/>
  <c r="F15" i="5" s="1"/>
  <c r="F6" i="16" a="1"/>
  <c r="F6" i="16" s="1"/>
  <c r="F24" i="16" a="1"/>
  <c r="F24" i="16" s="1"/>
  <c r="E603" i="16" s="1"/>
  <c r="F16" i="16" a="1"/>
  <c r="F16" i="16" s="1"/>
  <c r="F595" i="16" s="1"/>
  <c r="F8" i="16" a="1"/>
  <c r="F8" i="16" s="1"/>
  <c r="E587" i="16" s="1"/>
  <c r="F23" i="16" a="1"/>
  <c r="F23" i="16" s="1"/>
  <c r="E602" i="16" s="1"/>
  <c r="F15" i="16" a="1"/>
  <c r="F15" i="16" s="1"/>
  <c r="F594" i="16" s="1"/>
  <c r="F7" i="16" a="1"/>
  <c r="F7" i="16" s="1"/>
  <c r="F26" i="5" a="1"/>
  <c r="F26" i="5" s="1"/>
  <c r="F605" i="5" s="1"/>
  <c r="F24" i="5" a="1"/>
  <c r="F24" i="5" s="1"/>
  <c r="F603" i="5" s="1"/>
  <c r="F21" i="5" a="1"/>
  <c r="F21" i="5" s="1"/>
  <c r="E600" i="5" s="1"/>
  <c r="F22" i="16" a="1"/>
  <c r="F22" i="16" s="1"/>
  <c r="F601" i="16" s="1"/>
  <c r="F14" i="16" a="1"/>
  <c r="F14" i="16" s="1"/>
  <c r="E593" i="16" s="1"/>
  <c r="F19" i="5" a="1"/>
  <c r="F19" i="5" s="1"/>
  <c r="E598" i="5" s="1"/>
  <c r="F12" i="16" a="1"/>
  <c r="F12" i="16" s="1"/>
  <c r="F18" i="5" a="1"/>
  <c r="F18" i="5" s="1"/>
  <c r="E597" i="5" s="1"/>
  <c r="F17" i="5" a="1"/>
  <c r="F17" i="5" s="1"/>
  <c r="E596" i="5" s="1"/>
  <c r="F22" i="5" a="1"/>
  <c r="F22" i="5" s="1"/>
  <c r="F601" i="5" s="1"/>
  <c r="F14" i="5" a="1"/>
  <c r="F14" i="5" s="1"/>
  <c r="F29" i="5" a="1"/>
  <c r="F29" i="5" s="1"/>
  <c r="F608" i="5" s="1"/>
  <c r="F13" i="5" a="1"/>
  <c r="F13" i="5" s="1"/>
  <c r="F28" i="5" a="1"/>
  <c r="F28" i="5" s="1"/>
  <c r="E607" i="5" s="1"/>
  <c r="F20" i="5" a="1"/>
  <c r="F20" i="5" s="1"/>
  <c r="F599" i="5" s="1"/>
  <c r="F12" i="5" a="1"/>
  <c r="F12" i="5" s="1"/>
  <c r="E591" i="5" s="1"/>
  <c r="F21" i="16" a="1"/>
  <c r="F21" i="16" s="1"/>
  <c r="E600" i="16" s="1"/>
  <c r="F13" i="16" a="1"/>
  <c r="F13" i="16" s="1"/>
  <c r="F592" i="16" s="1"/>
  <c r="F11" i="5" a="1"/>
  <c r="F11" i="5" s="1"/>
  <c r="E590" i="5" s="1"/>
  <c r="F770" i="5"/>
  <c r="F35" i="16" a="1"/>
  <c r="F35" i="16" s="1"/>
  <c r="D35" i="16" s="1" a="1"/>
  <c r="D35" i="16" s="1"/>
  <c r="E767" i="5"/>
  <c r="D769" i="5"/>
  <c r="D770" i="5"/>
  <c r="F767" i="5"/>
  <c r="D771" i="5"/>
  <c r="E771" i="5"/>
  <c r="E769" i="5"/>
  <c r="D772" i="5"/>
  <c r="C762" i="5"/>
  <c r="C757" i="5"/>
  <c r="C761" i="5"/>
  <c r="C759" i="5"/>
  <c r="F763" i="5"/>
  <c r="C760" i="16"/>
  <c r="F761" i="16"/>
  <c r="C759" i="16"/>
  <c r="E761" i="16"/>
  <c r="C758" i="16"/>
  <c r="D761" i="16"/>
  <c r="C757" i="16"/>
  <c r="C756" i="16"/>
  <c r="C755" i="16"/>
  <c r="C771" i="5" l="1"/>
  <c r="F773" i="5"/>
  <c r="F607" i="5"/>
  <c r="E592" i="16"/>
  <c r="E601" i="16"/>
  <c r="E595" i="16"/>
  <c r="E596" i="16"/>
  <c r="F593" i="16"/>
  <c r="F600" i="16"/>
  <c r="F603" i="16"/>
  <c r="F602" i="16"/>
  <c r="F599" i="16"/>
  <c r="E598" i="16"/>
  <c r="F597" i="16"/>
  <c r="E601" i="5"/>
  <c r="F596" i="5"/>
  <c r="F594" i="5"/>
  <c r="E608" i="5"/>
  <c r="F595" i="5"/>
  <c r="F604" i="5"/>
  <c r="F600" i="5"/>
  <c r="F590" i="5"/>
  <c r="E606" i="16"/>
  <c r="F591" i="5"/>
  <c r="F597" i="5"/>
  <c r="E603" i="5"/>
  <c r="E605" i="5"/>
  <c r="E602" i="5"/>
  <c r="E606" i="5"/>
  <c r="E594" i="16"/>
  <c r="F587" i="16"/>
  <c r="F604" i="16"/>
  <c r="F605" i="16"/>
  <c r="E599" i="5"/>
  <c r="E589" i="5"/>
  <c r="F598" i="5"/>
  <c r="E588" i="16"/>
  <c r="F589" i="16"/>
  <c r="C767" i="5"/>
  <c r="C769" i="5"/>
  <c r="C772" i="5"/>
  <c r="C761" i="16"/>
  <c r="C46" i="2" s="1"/>
  <c r="D34" i="14" l="1"/>
  <c r="F37" i="14"/>
  <c r="E37" i="14"/>
  <c r="D37" i="14"/>
  <c r="C37" i="14"/>
  <c r="B37" i="14"/>
  <c r="C34" i="14"/>
  <c r="B34" i="14"/>
  <c r="C29" i="16" a="1"/>
  <c r="C29" i="16" s="1"/>
  <c r="C31" i="14" s="1"/>
  <c r="I14" i="14"/>
  <c r="I15" i="14"/>
  <c r="I16" i="14"/>
  <c r="I17" i="14"/>
  <c r="I18" i="14"/>
  <c r="I19" i="14"/>
  <c r="I20" i="14"/>
  <c r="I21" i="14"/>
  <c r="I22" i="14"/>
  <c r="I23" i="14"/>
  <c r="I24" i="14"/>
  <c r="I25" i="14"/>
  <c r="I26" i="14"/>
  <c r="I27" i="14"/>
  <c r="I28" i="14"/>
  <c r="I29" i="14"/>
  <c r="I13" i="14"/>
  <c r="I12" i="14"/>
  <c r="I9" i="14"/>
  <c r="I8" i="14"/>
  <c r="G9" i="14"/>
  <c r="G10" i="14"/>
  <c r="G11" i="14"/>
  <c r="G12" i="14"/>
  <c r="G13" i="14"/>
  <c r="G14" i="14"/>
  <c r="G15" i="14"/>
  <c r="G16" i="14"/>
  <c r="G17" i="14"/>
  <c r="G18" i="14"/>
  <c r="G19" i="14"/>
  <c r="G20" i="14"/>
  <c r="G21" i="14"/>
  <c r="G22" i="14"/>
  <c r="G23" i="14"/>
  <c r="G24" i="14"/>
  <c r="G25" i="14"/>
  <c r="G26" i="14"/>
  <c r="G27" i="14"/>
  <c r="G28" i="14"/>
  <c r="G29" i="14"/>
  <c r="G8" i="14"/>
  <c r="E9" i="14"/>
  <c r="E10" i="14"/>
  <c r="E11" i="14"/>
  <c r="E12" i="14"/>
  <c r="E8" i="14"/>
  <c r="D16" i="14"/>
  <c r="D17" i="14"/>
  <c r="D20" i="14"/>
  <c r="D21" i="14"/>
  <c r="D24" i="14"/>
  <c r="D27" i="14"/>
  <c r="D28" i="14"/>
  <c r="D29" i="14"/>
  <c r="C10" i="14"/>
  <c r="C11" i="14"/>
  <c r="C12" i="14"/>
  <c r="C9" i="14"/>
  <c r="C8" i="14"/>
  <c r="D743" i="16"/>
  <c r="D726" i="16" s="1"/>
  <c r="D732" i="16"/>
  <c r="D725" i="16"/>
  <c r="AE715" i="16"/>
  <c r="AF715" i="16" s="1"/>
  <c r="AG715" i="16" s="1"/>
  <c r="AH715" i="16" s="1"/>
  <c r="P715" i="16"/>
  <c r="Q715" i="16" s="1"/>
  <c r="R715" i="16" s="1"/>
  <c r="S715" i="16" s="1"/>
  <c r="T715" i="16" s="1"/>
  <c r="U715" i="16" s="1"/>
  <c r="V715" i="16" s="1"/>
  <c r="W715" i="16" s="1"/>
  <c r="X715" i="16" s="1"/>
  <c r="Y715" i="16" s="1"/>
  <c r="D715" i="16"/>
  <c r="E715" i="16" s="1"/>
  <c r="F715" i="16" s="1"/>
  <c r="G715" i="16" s="1"/>
  <c r="H715" i="16" s="1"/>
  <c r="I715" i="16" s="1"/>
  <c r="J715" i="16" s="1"/>
  <c r="K715" i="16" s="1"/>
  <c r="L715" i="16" s="1"/>
  <c r="M715" i="16" s="1"/>
  <c r="N715" i="16" s="1"/>
  <c r="AE714" i="16"/>
  <c r="AF714" i="16" s="1"/>
  <c r="AG714" i="16" s="1"/>
  <c r="AH714" i="16" s="1"/>
  <c r="P714" i="16"/>
  <c r="Q714" i="16" s="1"/>
  <c r="R714" i="16" s="1"/>
  <c r="S714" i="16" s="1"/>
  <c r="T714" i="16" s="1"/>
  <c r="U714" i="16" s="1"/>
  <c r="V714" i="16" s="1"/>
  <c r="W714" i="16" s="1"/>
  <c r="X714" i="16" s="1"/>
  <c r="D714" i="16"/>
  <c r="E714" i="16" s="1"/>
  <c r="F714" i="16" s="1"/>
  <c r="G714" i="16" s="1"/>
  <c r="H714" i="16" s="1"/>
  <c r="I714" i="16" s="1"/>
  <c r="J714" i="16" s="1"/>
  <c r="K714" i="16" s="1"/>
  <c r="L714" i="16" s="1"/>
  <c r="M714" i="16" s="1"/>
  <c r="N714" i="16" s="1"/>
  <c r="AE713" i="16"/>
  <c r="AF713" i="16" s="1"/>
  <c r="AG713" i="16" s="1"/>
  <c r="AH713" i="16" s="1"/>
  <c r="P713" i="16"/>
  <c r="Q713" i="16" s="1"/>
  <c r="R713" i="16" s="1"/>
  <c r="S713" i="16" s="1"/>
  <c r="T713" i="16" s="1"/>
  <c r="U713" i="16" s="1"/>
  <c r="V713" i="16" s="1"/>
  <c r="W713" i="16" s="1"/>
  <c r="X713" i="16" s="1"/>
  <c r="Y713" i="16" s="1"/>
  <c r="D713" i="16"/>
  <c r="E713" i="16" s="1"/>
  <c r="F713" i="16" s="1"/>
  <c r="G713" i="16" s="1"/>
  <c r="H713" i="16" s="1"/>
  <c r="I713" i="16" s="1"/>
  <c r="J713" i="16" s="1"/>
  <c r="K713" i="16" s="1"/>
  <c r="L713" i="16" s="1"/>
  <c r="M713" i="16" s="1"/>
  <c r="N713" i="16" s="1"/>
  <c r="AE712" i="16"/>
  <c r="AF712" i="16" s="1"/>
  <c r="AG712" i="16" s="1"/>
  <c r="AH712" i="16" s="1"/>
  <c r="P712" i="16"/>
  <c r="Q712" i="16" s="1"/>
  <c r="R712" i="16" s="1"/>
  <c r="S712" i="16" s="1"/>
  <c r="T712" i="16" s="1"/>
  <c r="U712" i="16" s="1"/>
  <c r="V712" i="16" s="1"/>
  <c r="W712" i="16" s="1"/>
  <c r="X712" i="16" s="1"/>
  <c r="Y712" i="16" s="1"/>
  <c r="D712" i="16"/>
  <c r="E712" i="16" s="1"/>
  <c r="F712" i="16" s="1"/>
  <c r="G712" i="16" s="1"/>
  <c r="H712" i="16" s="1"/>
  <c r="I712" i="16" s="1"/>
  <c r="J712" i="16" s="1"/>
  <c r="K712" i="16" s="1"/>
  <c r="L712" i="16" s="1"/>
  <c r="M712" i="16" s="1"/>
  <c r="N712" i="16" s="1"/>
  <c r="AE711" i="16"/>
  <c r="AF711" i="16" s="1"/>
  <c r="AG711" i="16" s="1"/>
  <c r="AH711" i="16" s="1"/>
  <c r="P711" i="16"/>
  <c r="Q711" i="16" s="1"/>
  <c r="R711" i="16" s="1"/>
  <c r="S711" i="16" s="1"/>
  <c r="T711" i="16" s="1"/>
  <c r="U711" i="16" s="1"/>
  <c r="V711" i="16" s="1"/>
  <c r="W711" i="16" s="1"/>
  <c r="X711" i="16" s="1"/>
  <c r="Y711" i="16" s="1"/>
  <c r="Z711" i="16" s="1"/>
  <c r="AA711" i="16" s="1"/>
  <c r="AB711" i="16" s="1"/>
  <c r="AC711" i="16" s="1"/>
  <c r="D711" i="16"/>
  <c r="E711" i="16" s="1"/>
  <c r="F711" i="16" s="1"/>
  <c r="G711" i="16" s="1"/>
  <c r="H711" i="16" s="1"/>
  <c r="I711" i="16" s="1"/>
  <c r="J711" i="16" s="1"/>
  <c r="K711" i="16" s="1"/>
  <c r="L711" i="16" s="1"/>
  <c r="M711" i="16" s="1"/>
  <c r="N711" i="16" s="1"/>
  <c r="AE710" i="16"/>
  <c r="AF710" i="16" s="1"/>
  <c r="AG710" i="16" s="1"/>
  <c r="AH710" i="16" s="1"/>
  <c r="P710" i="16"/>
  <c r="Q710" i="16" s="1"/>
  <c r="R710" i="16" s="1"/>
  <c r="S710" i="16" s="1"/>
  <c r="T710" i="16" s="1"/>
  <c r="U710" i="16" s="1"/>
  <c r="V710" i="16" s="1"/>
  <c r="W710" i="16" s="1"/>
  <c r="X710" i="16" s="1"/>
  <c r="Y710" i="16" s="1"/>
  <c r="D710" i="16"/>
  <c r="E710" i="16" s="1"/>
  <c r="F710" i="16" s="1"/>
  <c r="G710" i="16" s="1"/>
  <c r="H710" i="16" s="1"/>
  <c r="I710" i="16" s="1"/>
  <c r="J710" i="16" s="1"/>
  <c r="K710" i="16" s="1"/>
  <c r="L710" i="16" s="1"/>
  <c r="M710" i="16" s="1"/>
  <c r="N710" i="16" s="1"/>
  <c r="AE709" i="16"/>
  <c r="AF709" i="16" s="1"/>
  <c r="AG709" i="16" s="1"/>
  <c r="AH709" i="16" s="1"/>
  <c r="P709" i="16"/>
  <c r="Q709" i="16" s="1"/>
  <c r="R709" i="16" s="1"/>
  <c r="S709" i="16" s="1"/>
  <c r="T709" i="16" s="1"/>
  <c r="U709" i="16" s="1"/>
  <c r="V709" i="16" s="1"/>
  <c r="W709" i="16" s="1"/>
  <c r="X709" i="16" s="1"/>
  <c r="Y709" i="16" s="1"/>
  <c r="D709" i="16"/>
  <c r="E709" i="16" s="1"/>
  <c r="F709" i="16" s="1"/>
  <c r="G709" i="16" s="1"/>
  <c r="H709" i="16" s="1"/>
  <c r="I709" i="16" s="1"/>
  <c r="J709" i="16" s="1"/>
  <c r="K709" i="16" s="1"/>
  <c r="L709" i="16" s="1"/>
  <c r="M709" i="16" s="1"/>
  <c r="N709" i="16" s="1"/>
  <c r="AE708" i="16"/>
  <c r="AF708" i="16" s="1"/>
  <c r="AG708" i="16" s="1"/>
  <c r="AH708" i="16" s="1"/>
  <c r="P708" i="16"/>
  <c r="Q708" i="16" s="1"/>
  <c r="R708" i="16" s="1"/>
  <c r="S708" i="16" s="1"/>
  <c r="T708" i="16" s="1"/>
  <c r="U708" i="16" s="1"/>
  <c r="V708" i="16" s="1"/>
  <c r="W708" i="16" s="1"/>
  <c r="X708" i="16" s="1"/>
  <c r="Y708" i="16" s="1"/>
  <c r="D708" i="16"/>
  <c r="E708" i="16" s="1"/>
  <c r="F708" i="16" s="1"/>
  <c r="G708" i="16" s="1"/>
  <c r="H708" i="16" s="1"/>
  <c r="I708" i="16" s="1"/>
  <c r="J708" i="16" s="1"/>
  <c r="K708" i="16" s="1"/>
  <c r="L708" i="16" s="1"/>
  <c r="M708" i="16" s="1"/>
  <c r="N708" i="16" s="1"/>
  <c r="AI696" i="16"/>
  <c r="AI695" i="16"/>
  <c r="AS681" i="16"/>
  <c r="AR681" i="16"/>
  <c r="AQ681" i="16"/>
  <c r="AP681" i="16"/>
  <c r="AO681" i="16"/>
  <c r="AN681" i="16"/>
  <c r="AM681" i="16"/>
  <c r="AL681" i="16"/>
  <c r="AK681" i="16"/>
  <c r="AJ681" i="16"/>
  <c r="AI681" i="16"/>
  <c r="AH681" i="16"/>
  <c r="AG681" i="16"/>
  <c r="AF681" i="16"/>
  <c r="AE681" i="16"/>
  <c r="P681" i="16"/>
  <c r="Q681" i="16" s="1"/>
  <c r="D681" i="16"/>
  <c r="E681" i="16" s="1"/>
  <c r="F681" i="16" s="1"/>
  <c r="G681" i="16" s="1"/>
  <c r="H681" i="16" s="1"/>
  <c r="I681" i="16" s="1"/>
  <c r="J681" i="16" s="1"/>
  <c r="K681" i="16" s="1"/>
  <c r="L681" i="16" s="1"/>
  <c r="AS680" i="16"/>
  <c r="AR680" i="16"/>
  <c r="AQ680" i="16"/>
  <c r="AP680" i="16"/>
  <c r="AO680" i="16"/>
  <c r="AN680" i="16"/>
  <c r="AM680" i="16"/>
  <c r="AL680" i="16"/>
  <c r="AK680" i="16"/>
  <c r="AJ680" i="16"/>
  <c r="AI680" i="16"/>
  <c r="AH680" i="16"/>
  <c r="AG680" i="16"/>
  <c r="AF680" i="16"/>
  <c r="AE680" i="16"/>
  <c r="P680" i="16"/>
  <c r="Q680" i="16" s="1"/>
  <c r="R680" i="16" s="1"/>
  <c r="S680" i="16" s="1"/>
  <c r="T680" i="16" s="1"/>
  <c r="U680" i="16" s="1"/>
  <c r="V680" i="16" s="1"/>
  <c r="W680" i="16" s="1"/>
  <c r="X680" i="16" s="1"/>
  <c r="Y680" i="16" s="1"/>
  <c r="Z680" i="16" s="1"/>
  <c r="AA680" i="16" s="1"/>
  <c r="AB680" i="16" s="1"/>
  <c r="AC680" i="16" s="1"/>
  <c r="D680" i="16"/>
  <c r="E680" i="16" s="1"/>
  <c r="F680" i="16" s="1"/>
  <c r="G680" i="16" s="1"/>
  <c r="H680" i="16" s="1"/>
  <c r="AS679" i="16"/>
  <c r="AR679" i="16"/>
  <c r="AQ679" i="16"/>
  <c r="AP679" i="16"/>
  <c r="AO679" i="16"/>
  <c r="AN679" i="16"/>
  <c r="AM679" i="16"/>
  <c r="AL679" i="16"/>
  <c r="AK679" i="16"/>
  <c r="AJ679" i="16"/>
  <c r="AI679" i="16"/>
  <c r="AH679" i="16"/>
  <c r="AG679" i="16"/>
  <c r="AF679" i="16"/>
  <c r="AE679" i="16"/>
  <c r="P679" i="16"/>
  <c r="Q679" i="16" s="1"/>
  <c r="R679" i="16" s="1"/>
  <c r="S679" i="16" s="1"/>
  <c r="T679" i="16" s="1"/>
  <c r="U679" i="16" s="1"/>
  <c r="V679" i="16" s="1"/>
  <c r="W679" i="16" s="1"/>
  <c r="X679" i="16" s="1"/>
  <c r="Y679" i="16" s="1"/>
  <c r="Z679" i="16" s="1"/>
  <c r="AA679" i="16" s="1"/>
  <c r="AB679" i="16" s="1"/>
  <c r="AC679" i="16" s="1"/>
  <c r="D679" i="16"/>
  <c r="AS678" i="16"/>
  <c r="AR678" i="16"/>
  <c r="AQ678" i="16"/>
  <c r="AP678" i="16"/>
  <c r="AO678" i="16"/>
  <c r="AN678" i="16"/>
  <c r="AM678" i="16"/>
  <c r="AL678" i="16"/>
  <c r="AK678" i="16"/>
  <c r="AJ678" i="16"/>
  <c r="AI678" i="16"/>
  <c r="AH678" i="16"/>
  <c r="AG678" i="16"/>
  <c r="AF678" i="16"/>
  <c r="AE678" i="16"/>
  <c r="P678" i="16"/>
  <c r="Q678" i="16" s="1"/>
  <c r="R678" i="16" s="1"/>
  <c r="S678" i="16" s="1"/>
  <c r="T678" i="16" s="1"/>
  <c r="U678" i="16" s="1"/>
  <c r="V678" i="16" s="1"/>
  <c r="W678" i="16" s="1"/>
  <c r="X678" i="16" s="1"/>
  <c r="Y678" i="16" s="1"/>
  <c r="Z678" i="16" s="1"/>
  <c r="AA678" i="16" s="1"/>
  <c r="AB678" i="16" s="1"/>
  <c r="AC678" i="16" s="1"/>
  <c r="D678" i="16"/>
  <c r="AS677" i="16"/>
  <c r="AR677" i="16"/>
  <c r="AQ677" i="16"/>
  <c r="AP677" i="16"/>
  <c r="AO677" i="16"/>
  <c r="AN677" i="16"/>
  <c r="AM677" i="16"/>
  <c r="AL677" i="16"/>
  <c r="AK677" i="16"/>
  <c r="AJ677" i="16"/>
  <c r="AI677" i="16"/>
  <c r="AH677" i="16"/>
  <c r="AG677" i="16"/>
  <c r="AF677" i="16"/>
  <c r="AE677" i="16"/>
  <c r="P677" i="16"/>
  <c r="Q677" i="16" s="1"/>
  <c r="D677" i="16"/>
  <c r="AS676" i="16"/>
  <c r="AR676" i="16"/>
  <c r="AQ676" i="16"/>
  <c r="AP676" i="16"/>
  <c r="AO676" i="16"/>
  <c r="AN676" i="16"/>
  <c r="AM676" i="16"/>
  <c r="AL676" i="16"/>
  <c r="AK676" i="16"/>
  <c r="AJ676" i="16"/>
  <c r="AI676" i="16"/>
  <c r="AH676" i="16"/>
  <c r="AG676" i="16"/>
  <c r="AF676" i="16"/>
  <c r="AE676" i="16"/>
  <c r="P676" i="16"/>
  <c r="Q676" i="16" s="1"/>
  <c r="R676" i="16" s="1"/>
  <c r="S676" i="16" s="1"/>
  <c r="T676" i="16" s="1"/>
  <c r="U676" i="16" s="1"/>
  <c r="V676" i="16" s="1"/>
  <c r="W676" i="16" s="1"/>
  <c r="X676" i="16" s="1"/>
  <c r="Y676" i="16" s="1"/>
  <c r="Z676" i="16" s="1"/>
  <c r="AA676" i="16" s="1"/>
  <c r="AB676" i="16" s="1"/>
  <c r="AC676" i="16" s="1"/>
  <c r="D676" i="16"/>
  <c r="E676" i="16" s="1"/>
  <c r="F676" i="16" s="1"/>
  <c r="G676" i="16" s="1"/>
  <c r="H676" i="16" s="1"/>
  <c r="I676" i="16" s="1"/>
  <c r="J676" i="16" s="1"/>
  <c r="K676" i="16" s="1"/>
  <c r="L676" i="16" s="1"/>
  <c r="M676" i="16" s="1"/>
  <c r="N676" i="16" s="1"/>
  <c r="AS675" i="16"/>
  <c r="AR675" i="16"/>
  <c r="AQ675" i="16"/>
  <c r="AP675" i="16"/>
  <c r="AO675" i="16"/>
  <c r="AN675" i="16"/>
  <c r="AM675" i="16"/>
  <c r="AL675" i="16"/>
  <c r="AK675" i="16"/>
  <c r="AJ675" i="16"/>
  <c r="AI675" i="16"/>
  <c r="AH675" i="16"/>
  <c r="AG675" i="16"/>
  <c r="AF675" i="16"/>
  <c r="AE675" i="16"/>
  <c r="P675" i="16"/>
  <c r="Q675" i="16" s="1"/>
  <c r="R675" i="16" s="1"/>
  <c r="S675" i="16" s="1"/>
  <c r="T675" i="16" s="1"/>
  <c r="U675" i="16" s="1"/>
  <c r="V675" i="16" s="1"/>
  <c r="W675" i="16" s="1"/>
  <c r="X675" i="16" s="1"/>
  <c r="Y675" i="16" s="1"/>
  <c r="Z675" i="16" s="1"/>
  <c r="AA675" i="16" s="1"/>
  <c r="AB675" i="16" s="1"/>
  <c r="AC675" i="16" s="1"/>
  <c r="D675" i="16"/>
  <c r="E675" i="16" s="1"/>
  <c r="F675" i="16" s="1"/>
  <c r="G675" i="16" s="1"/>
  <c r="H675" i="16" s="1"/>
  <c r="I675" i="16" s="1"/>
  <c r="J675" i="16" s="1"/>
  <c r="K675" i="16" s="1"/>
  <c r="L675" i="16" s="1"/>
  <c r="M675" i="16" s="1"/>
  <c r="N675" i="16" s="1"/>
  <c r="AD663" i="16"/>
  <c r="AE663" i="16" s="1"/>
  <c r="AF663" i="16" s="1"/>
  <c r="AG663" i="16" s="1"/>
  <c r="AH663" i="16" s="1"/>
  <c r="AI663" i="16" s="1"/>
  <c r="AJ663" i="16" s="1"/>
  <c r="AK663" i="16" s="1"/>
  <c r="AL663" i="16" s="1"/>
  <c r="AM663" i="16" s="1"/>
  <c r="AN663" i="16" s="1"/>
  <c r="AO663" i="16" s="1"/>
  <c r="AP663" i="16" s="1"/>
  <c r="AQ663" i="16" s="1"/>
  <c r="AR663" i="16" s="1"/>
  <c r="Y663" i="16"/>
  <c r="Z663" i="16" s="1"/>
  <c r="AA663" i="16" s="1"/>
  <c r="AB663" i="16" s="1"/>
  <c r="T663" i="16"/>
  <c r="U663" i="16" s="1"/>
  <c r="V663" i="16" s="1"/>
  <c r="W663" i="16" s="1"/>
  <c r="O663" i="16"/>
  <c r="P663" i="16" s="1"/>
  <c r="Q663" i="16" s="1"/>
  <c r="R663" i="16" s="1"/>
  <c r="J663" i="16"/>
  <c r="K663" i="16" s="1"/>
  <c r="L663" i="16" s="1"/>
  <c r="M663" i="16" s="1"/>
  <c r="E663" i="16"/>
  <c r="F663" i="16" s="1"/>
  <c r="G663" i="16" s="1"/>
  <c r="H663" i="16" s="1"/>
  <c r="AH653" i="16"/>
  <c r="S653" i="16"/>
  <c r="T653" i="16" s="1"/>
  <c r="U653" i="16" s="1"/>
  <c r="V653" i="16" s="1"/>
  <c r="W653" i="16" s="1"/>
  <c r="X653" i="16" s="1"/>
  <c r="Y653" i="16" s="1"/>
  <c r="Z653" i="16" s="1"/>
  <c r="AA653" i="16" s="1"/>
  <c r="AB653" i="16" s="1"/>
  <c r="AC653" i="16" s="1"/>
  <c r="AD653" i="16" s="1"/>
  <c r="AE653" i="16" s="1"/>
  <c r="AF653" i="16" s="1"/>
  <c r="G653" i="16"/>
  <c r="D653" i="16"/>
  <c r="E653" i="16" s="1"/>
  <c r="D617" i="16"/>
  <c r="E18" i="14" s="1"/>
  <c r="D616" i="16"/>
  <c r="E13" i="14" s="1"/>
  <c r="D615" i="16"/>
  <c r="E23" i="14" s="1"/>
  <c r="D614" i="16"/>
  <c r="E14" i="14" s="1"/>
  <c r="AD537" i="16"/>
  <c r="AD551" i="16" s="1"/>
  <c r="O537" i="16"/>
  <c r="O551" i="16" s="1"/>
  <c r="C537" i="16"/>
  <c r="C551" i="16" s="1"/>
  <c r="AD536" i="16"/>
  <c r="AD550" i="16" s="1"/>
  <c r="O536" i="16"/>
  <c r="O550" i="16" s="1"/>
  <c r="C536" i="16"/>
  <c r="C550" i="16" s="1"/>
  <c r="AD535" i="16"/>
  <c r="AD549" i="16" s="1"/>
  <c r="O535" i="16"/>
  <c r="O549" i="16" s="1"/>
  <c r="C535" i="16"/>
  <c r="C549" i="16" s="1"/>
  <c r="AD534" i="16"/>
  <c r="AD548" i="16" s="1"/>
  <c r="O534" i="16"/>
  <c r="O548" i="16" s="1"/>
  <c r="C534" i="16"/>
  <c r="C548" i="16" s="1"/>
  <c r="AD533" i="16"/>
  <c r="AD547" i="16" s="1"/>
  <c r="O533" i="16"/>
  <c r="O547" i="16" s="1"/>
  <c r="C533" i="16"/>
  <c r="C547" i="16" s="1"/>
  <c r="C488" i="16"/>
  <c r="C479" i="16"/>
  <c r="C480" i="16" s="1"/>
  <c r="C489" i="16" s="1"/>
  <c r="C478" i="16"/>
  <c r="C487" i="16" s="1"/>
  <c r="AV381" i="16"/>
  <c r="AU381" i="16"/>
  <c r="AT381" i="16"/>
  <c r="AS381" i="16"/>
  <c r="AR381" i="16"/>
  <c r="AQ381" i="16"/>
  <c r="AP381" i="16"/>
  <c r="AO381" i="16"/>
  <c r="AN381" i="16"/>
  <c r="AM381" i="16"/>
  <c r="D367" i="16"/>
  <c r="C367" i="16"/>
  <c r="D366" i="16"/>
  <c r="C366" i="16"/>
  <c r="AG318" i="16"/>
  <c r="AG317" i="16"/>
  <c r="E140" i="16"/>
  <c r="E139" i="16"/>
  <c r="C130" i="16"/>
  <c r="E130" i="16" s="1"/>
  <c r="E129" i="16"/>
  <c r="C106" i="16"/>
  <c r="D26" i="14" s="1"/>
  <c r="C105" i="16"/>
  <c r="D25" i="14" s="1"/>
  <c r="C104" i="16"/>
  <c r="C102" i="16"/>
  <c r="D23" i="14" s="1"/>
  <c r="C101" i="16"/>
  <c r="C98" i="16"/>
  <c r="D19" i="14" s="1"/>
  <c r="C97" i="16"/>
  <c r="C94" i="16"/>
  <c r="D15" i="14" s="1"/>
  <c r="C93" i="16"/>
  <c r="D14" i="14" s="1"/>
  <c r="C92" i="16"/>
  <c r="D13" i="14" s="1"/>
  <c r="C91" i="16"/>
  <c r="C90" i="16"/>
  <c r="I11" i="14" s="1"/>
  <c r="C89" i="16"/>
  <c r="I10" i="14" s="1"/>
  <c r="C88" i="16"/>
  <c r="C87" i="16"/>
  <c r="C81" i="16"/>
  <c r="H11" i="14"/>
  <c r="F37" i="11"/>
  <c r="E37" i="11"/>
  <c r="D37" i="11"/>
  <c r="C37" i="11"/>
  <c r="B37" i="11"/>
  <c r="C31" i="5" a="1"/>
  <c r="C31" i="5" s="1"/>
  <c r="C31" i="11" s="1"/>
  <c r="A1" i="2"/>
  <c r="D536" i="16" l="1"/>
  <c r="AE536" i="16"/>
  <c r="AE537" i="16"/>
  <c r="E366" i="16"/>
  <c r="D535" i="16"/>
  <c r="D549" i="16" s="1"/>
  <c r="E16" i="14"/>
  <c r="AE534" i="16"/>
  <c r="D550" i="16"/>
  <c r="AE533" i="16"/>
  <c r="AE547" i="16" s="1"/>
  <c r="D368" i="16"/>
  <c r="C490" i="16"/>
  <c r="E678" i="16"/>
  <c r="F678" i="16" s="1"/>
  <c r="G678" i="16" s="1"/>
  <c r="H678" i="16" s="1"/>
  <c r="I678" i="16" s="1"/>
  <c r="J678" i="16" s="1"/>
  <c r="K678" i="16" s="1"/>
  <c r="L678" i="16" s="1"/>
  <c r="M678" i="16" s="1"/>
  <c r="N678" i="16" s="1"/>
  <c r="E28" i="14"/>
  <c r="E27" i="14"/>
  <c r="E26" i="14"/>
  <c r="P537" i="16"/>
  <c r="P551" i="16" s="1"/>
  <c r="E22" i="14"/>
  <c r="AE535" i="16"/>
  <c r="AE549" i="16" s="1"/>
  <c r="D537" i="16"/>
  <c r="D551" i="16" s="1"/>
  <c r="D534" i="16"/>
  <c r="D548" i="16" s="1"/>
  <c r="E21" i="14"/>
  <c r="E17" i="14"/>
  <c r="H24" i="14"/>
  <c r="H8" i="14"/>
  <c r="H29" i="14"/>
  <c r="H23" i="14"/>
  <c r="H10" i="14"/>
  <c r="H22" i="14"/>
  <c r="H21" i="14"/>
  <c r="H27" i="14"/>
  <c r="H14" i="14"/>
  <c r="H16" i="14"/>
  <c r="H28" i="14"/>
  <c r="H15" i="14"/>
  <c r="H26" i="14"/>
  <c r="H20" i="14"/>
  <c r="H13" i="14"/>
  <c r="H19" i="14"/>
  <c r="H9" i="14"/>
  <c r="H25" i="14"/>
  <c r="H18" i="14"/>
  <c r="H12" i="14"/>
  <c r="H17" i="14"/>
  <c r="D22" i="14"/>
  <c r="D18" i="14"/>
  <c r="R677" i="16"/>
  <c r="Q534" i="16"/>
  <c r="Q548" i="16" s="1"/>
  <c r="I680" i="16"/>
  <c r="R681" i="16"/>
  <c r="R535" i="16" s="1"/>
  <c r="R549" i="16" s="1"/>
  <c r="Q536" i="16"/>
  <c r="Q550" i="16" s="1"/>
  <c r="Q537" i="16"/>
  <c r="Q551" i="16" s="1"/>
  <c r="E677" i="16"/>
  <c r="D533" i="16"/>
  <c r="D547" i="16" s="1"/>
  <c r="AE550" i="16"/>
  <c r="P536" i="16"/>
  <c r="P550" i="16" s="1"/>
  <c r="E15" i="14"/>
  <c r="P535" i="16"/>
  <c r="P549" i="16" s="1"/>
  <c r="E25" i="14"/>
  <c r="E20" i="14"/>
  <c r="W216" i="16"/>
  <c r="H653" i="16"/>
  <c r="E679" i="16"/>
  <c r="AE548" i="16"/>
  <c r="P534" i="16"/>
  <c r="P548" i="16" s="1"/>
  <c r="Q535" i="16"/>
  <c r="Q549" i="16" s="1"/>
  <c r="E19" i="14"/>
  <c r="P533" i="16"/>
  <c r="P547" i="16" s="1"/>
  <c r="E29" i="14"/>
  <c r="E24" i="14"/>
  <c r="M681" i="16"/>
  <c r="N681" i="16" s="1"/>
  <c r="C119" i="16"/>
  <c r="Q533" i="16"/>
  <c r="Q547" i="16" s="1"/>
  <c r="AI653" i="16"/>
  <c r="AF534" i="16" s="1"/>
  <c r="AF548" i="16" s="1"/>
  <c r="AA210" i="16"/>
  <c r="E208" i="16"/>
  <c r="Y198" i="16"/>
  <c r="U196" i="16"/>
  <c r="Q194" i="16"/>
  <c r="I202" i="16"/>
  <c r="M192" i="16"/>
  <c r="I190" i="16"/>
  <c r="Y190" i="16"/>
  <c r="AC200" i="16"/>
  <c r="AC180" i="16"/>
  <c r="AC232" i="16" s="1"/>
  <c r="AC285" i="16" s="1"/>
  <c r="U176" i="16"/>
  <c r="U228" i="16" s="1"/>
  <c r="V204" i="16"/>
  <c r="D453" i="16"/>
  <c r="E453" i="16"/>
  <c r="X186" i="16"/>
  <c r="P186" i="16"/>
  <c r="H186" i="16"/>
  <c r="AE186" i="16"/>
  <c r="W186" i="16"/>
  <c r="O186" i="16"/>
  <c r="G186" i="16"/>
  <c r="D54" i="16"/>
  <c r="H76" i="2" s="1"/>
  <c r="AD186" i="16"/>
  <c r="V186" i="16"/>
  <c r="N186" i="16"/>
  <c r="F186" i="16"/>
  <c r="AC186" i="16"/>
  <c r="U186" i="16"/>
  <c r="M186" i="16"/>
  <c r="E186" i="16"/>
  <c r="AB186" i="16"/>
  <c r="T186" i="16"/>
  <c r="L186" i="16"/>
  <c r="D186" i="16"/>
  <c r="AA186" i="16"/>
  <c r="S186" i="16"/>
  <c r="K186" i="16"/>
  <c r="Z186" i="16"/>
  <c r="R186" i="16"/>
  <c r="J186" i="16"/>
  <c r="E454" i="16"/>
  <c r="H405" i="16" a="1"/>
  <c r="H405" i="16" s="1"/>
  <c r="AA208" i="16"/>
  <c r="S208" i="16"/>
  <c r="K208" i="16"/>
  <c r="Z208" i="16"/>
  <c r="R208" i="16"/>
  <c r="J208" i="16"/>
  <c r="X208" i="16"/>
  <c r="P208" i="16"/>
  <c r="H208" i="16"/>
  <c r="AC208" i="16"/>
  <c r="O208" i="16"/>
  <c r="D208" i="16"/>
  <c r="D55" i="16"/>
  <c r="H77" i="2" s="1"/>
  <c r="AB208" i="16"/>
  <c r="N208" i="16"/>
  <c r="Y208" i="16"/>
  <c r="M208" i="16"/>
  <c r="W208" i="16"/>
  <c r="L208" i="16"/>
  <c r="V208" i="16"/>
  <c r="I208" i="16"/>
  <c r="U208" i="16"/>
  <c r="G208" i="16"/>
  <c r="AE208" i="16"/>
  <c r="T208" i="16"/>
  <c r="F208" i="16"/>
  <c r="H407" i="16" a="1"/>
  <c r="H407" i="16" s="1"/>
  <c r="AA212" i="16"/>
  <c r="S212" i="16"/>
  <c r="K212" i="16"/>
  <c r="Z212" i="16"/>
  <c r="R212" i="16"/>
  <c r="J212" i="16"/>
  <c r="Y212" i="16"/>
  <c r="Q212" i="16"/>
  <c r="I212" i="16"/>
  <c r="X212" i="16"/>
  <c r="P212" i="16"/>
  <c r="H212" i="16"/>
  <c r="AD212" i="16"/>
  <c r="N212" i="16"/>
  <c r="AC212" i="16"/>
  <c r="M212" i="16"/>
  <c r="D62" i="16"/>
  <c r="H84" i="2" s="1"/>
  <c r="AB212" i="16"/>
  <c r="L212" i="16"/>
  <c r="W212" i="16"/>
  <c r="G212" i="16"/>
  <c r="V212" i="16"/>
  <c r="F212" i="16"/>
  <c r="U212" i="16"/>
  <c r="E212" i="16"/>
  <c r="T212" i="16"/>
  <c r="D212" i="16"/>
  <c r="H399" i="16" a="1"/>
  <c r="H399" i="16" s="1"/>
  <c r="AB196" i="16"/>
  <c r="T196" i="16"/>
  <c r="L196" i="16"/>
  <c r="D196" i="16"/>
  <c r="AA196" i="16"/>
  <c r="S196" i="16"/>
  <c r="K196" i="16"/>
  <c r="Z196" i="16"/>
  <c r="R196" i="16"/>
  <c r="J196" i="16"/>
  <c r="Y196" i="16"/>
  <c r="Q196" i="16"/>
  <c r="I196" i="16"/>
  <c r="X196" i="16"/>
  <c r="P196" i="16"/>
  <c r="H196" i="16"/>
  <c r="AE196" i="16"/>
  <c r="W196" i="16"/>
  <c r="O196" i="16"/>
  <c r="G196" i="16"/>
  <c r="D66" i="16"/>
  <c r="H88" i="2" s="1"/>
  <c r="AD196" i="16"/>
  <c r="V196" i="16"/>
  <c r="N196" i="16"/>
  <c r="F196" i="16"/>
  <c r="AC176" i="16"/>
  <c r="E196" i="16"/>
  <c r="I198" i="16"/>
  <c r="M200" i="16"/>
  <c r="Q202" i="16"/>
  <c r="Q208" i="16"/>
  <c r="O212" i="16"/>
  <c r="H403" i="16" a="1"/>
  <c r="H403" i="16" s="1"/>
  <c r="AA204" i="16"/>
  <c r="S204" i="16"/>
  <c r="K204" i="16"/>
  <c r="Z204" i="16"/>
  <c r="X204" i="16"/>
  <c r="P204" i="16"/>
  <c r="H204" i="16"/>
  <c r="U204" i="16"/>
  <c r="J204" i="16"/>
  <c r="AE204" i="16"/>
  <c r="T204" i="16"/>
  <c r="I204" i="16"/>
  <c r="AD204" i="16"/>
  <c r="R204" i="16"/>
  <c r="G204" i="16"/>
  <c r="D68" i="16"/>
  <c r="H90" i="2" s="1"/>
  <c r="AC204" i="16"/>
  <c r="Q204" i="16"/>
  <c r="F204" i="16"/>
  <c r="AB204" i="16"/>
  <c r="O204" i="16"/>
  <c r="E204" i="16"/>
  <c r="Y204" i="16"/>
  <c r="N204" i="16"/>
  <c r="D204" i="16"/>
  <c r="W204" i="16"/>
  <c r="M204" i="16"/>
  <c r="H412" i="16" a="1"/>
  <c r="H412" i="16" s="1"/>
  <c r="X182" i="16"/>
  <c r="P182" i="16"/>
  <c r="H182" i="16"/>
  <c r="AE182" i="16"/>
  <c r="W182" i="16"/>
  <c r="O182" i="16"/>
  <c r="G182" i="16"/>
  <c r="AD182" i="16"/>
  <c r="V182" i="16"/>
  <c r="N182" i="16"/>
  <c r="F182" i="16"/>
  <c r="D52" i="16"/>
  <c r="H74" i="2" s="1"/>
  <c r="AC182" i="16"/>
  <c r="U182" i="16"/>
  <c r="M182" i="16"/>
  <c r="E182" i="16"/>
  <c r="AB182" i="16"/>
  <c r="T182" i="16"/>
  <c r="L182" i="16"/>
  <c r="D182" i="16"/>
  <c r="AA182" i="16"/>
  <c r="S182" i="16"/>
  <c r="K182" i="16"/>
  <c r="Z182" i="16"/>
  <c r="R182" i="16"/>
  <c r="J182" i="16"/>
  <c r="H413" i="16" a="1"/>
  <c r="H413" i="16" s="1"/>
  <c r="C452" i="16"/>
  <c r="D452" i="16"/>
  <c r="AB184" i="16"/>
  <c r="T184" i="16"/>
  <c r="L184" i="16"/>
  <c r="D184" i="16"/>
  <c r="AA184" i="16"/>
  <c r="S184" i="16"/>
  <c r="K184" i="16"/>
  <c r="Z184" i="16"/>
  <c r="R184" i="16"/>
  <c r="J184" i="16"/>
  <c r="D53" i="16"/>
  <c r="H75" i="2" s="1"/>
  <c r="Y184" i="16"/>
  <c r="Q184" i="16"/>
  <c r="I184" i="16"/>
  <c r="X184" i="16"/>
  <c r="P184" i="16"/>
  <c r="H184" i="16"/>
  <c r="AE184" i="16"/>
  <c r="W184" i="16"/>
  <c r="O184" i="16"/>
  <c r="G184" i="16"/>
  <c r="AD184" i="16"/>
  <c r="V184" i="16"/>
  <c r="N184" i="16"/>
  <c r="F184" i="16"/>
  <c r="H408" i="16" a="1"/>
  <c r="H408" i="16" s="1"/>
  <c r="X214" i="16"/>
  <c r="AE214" i="16"/>
  <c r="W214" i="16"/>
  <c r="O214" i="16"/>
  <c r="G214" i="16"/>
  <c r="AD214" i="16"/>
  <c r="V214" i="16"/>
  <c r="N214" i="16"/>
  <c r="F214" i="16"/>
  <c r="AC214" i="16"/>
  <c r="U214" i="16"/>
  <c r="M214" i="16"/>
  <c r="E214" i="16"/>
  <c r="AB214" i="16"/>
  <c r="T214" i="16"/>
  <c r="L214" i="16"/>
  <c r="D214" i="16"/>
  <c r="R214" i="16"/>
  <c r="Q214" i="16"/>
  <c r="P214" i="16"/>
  <c r="D69" i="16"/>
  <c r="H91" i="2" s="1"/>
  <c r="K214" i="16"/>
  <c r="AA214" i="16"/>
  <c r="J214" i="16"/>
  <c r="Z214" i="16"/>
  <c r="I214" i="16"/>
  <c r="Y214" i="16"/>
  <c r="H214" i="16"/>
  <c r="E192" i="16"/>
  <c r="I194" i="16"/>
  <c r="M196" i="16"/>
  <c r="Q198" i="16"/>
  <c r="U200" i="16"/>
  <c r="Y202" i="16"/>
  <c r="AD208" i="16"/>
  <c r="AE212" i="16"/>
  <c r="E200" i="16"/>
  <c r="E450" i="16"/>
  <c r="AB180" i="16"/>
  <c r="AB232" i="16" s="1"/>
  <c r="AB285" i="16" s="1"/>
  <c r="T180" i="16"/>
  <c r="T232" i="16" s="1"/>
  <c r="T285" i="16" s="1"/>
  <c r="L180" i="16"/>
  <c r="L232" i="16" s="1"/>
  <c r="L285" i="16" s="1"/>
  <c r="D180" i="16"/>
  <c r="D232" i="16" s="1"/>
  <c r="D285" i="16" s="1"/>
  <c r="AA180" i="16"/>
  <c r="AA232" i="16" s="1"/>
  <c r="AA285" i="16" s="1"/>
  <c r="S180" i="16"/>
  <c r="S232" i="16" s="1"/>
  <c r="S285" i="16" s="1"/>
  <c r="K180" i="16"/>
  <c r="K232" i="16" s="1"/>
  <c r="K285" i="16" s="1"/>
  <c r="Z180" i="16"/>
  <c r="Z232" i="16" s="1"/>
  <c r="Z285" i="16" s="1"/>
  <c r="R180" i="16"/>
  <c r="R232" i="16" s="1"/>
  <c r="R285" i="16" s="1"/>
  <c r="J180" i="16"/>
  <c r="J232" i="16" s="1"/>
  <c r="J285" i="16" s="1"/>
  <c r="Y180" i="16"/>
  <c r="Y232" i="16" s="1"/>
  <c r="Y285" i="16" s="1"/>
  <c r="Q180" i="16"/>
  <c r="Q232" i="16" s="1"/>
  <c r="Q285" i="16" s="1"/>
  <c r="I180" i="16"/>
  <c r="I232" i="16" s="1"/>
  <c r="I285" i="16" s="1"/>
  <c r="X180" i="16"/>
  <c r="X232" i="16" s="1"/>
  <c r="X285" i="16" s="1"/>
  <c r="P180" i="16"/>
  <c r="P232" i="16" s="1"/>
  <c r="P285" i="16" s="1"/>
  <c r="H180" i="16"/>
  <c r="H232" i="16" s="1"/>
  <c r="H285" i="16" s="1"/>
  <c r="D51" i="16"/>
  <c r="H73" i="2" s="1"/>
  <c r="AE180" i="16"/>
  <c r="W180" i="16"/>
  <c r="W232" i="16" s="1"/>
  <c r="W285" i="16" s="1"/>
  <c r="O180" i="16"/>
  <c r="O232" i="16" s="1"/>
  <c r="O285" i="16" s="1"/>
  <c r="G180" i="16"/>
  <c r="G232" i="16" s="1"/>
  <c r="G285" i="16" s="1"/>
  <c r="AD180" i="16"/>
  <c r="AD232" i="16" s="1"/>
  <c r="AD285" i="16" s="1"/>
  <c r="V180" i="16"/>
  <c r="V232" i="16" s="1"/>
  <c r="V285" i="16" s="1"/>
  <c r="N180" i="16"/>
  <c r="N232" i="16" s="1"/>
  <c r="N285" i="16" s="1"/>
  <c r="F180" i="16"/>
  <c r="F232" i="16" s="1"/>
  <c r="F285" i="16" s="1"/>
  <c r="E184" i="16"/>
  <c r="I186" i="16"/>
  <c r="Q190" i="16"/>
  <c r="U192" i="16"/>
  <c r="Y194" i="16"/>
  <c r="AC196" i="16"/>
  <c r="M206" i="16"/>
  <c r="H395" i="16" a="1"/>
  <c r="H395" i="16" s="1"/>
  <c r="D188" i="16"/>
  <c r="D449" i="16"/>
  <c r="E449" i="16"/>
  <c r="AB176" i="16"/>
  <c r="T176" i="16"/>
  <c r="L176" i="16"/>
  <c r="D176" i="16"/>
  <c r="AA176" i="16"/>
  <c r="S176" i="16"/>
  <c r="K176" i="16"/>
  <c r="Z176" i="16"/>
  <c r="R176" i="16"/>
  <c r="J176" i="16"/>
  <c r="Y176" i="16"/>
  <c r="Q176" i="16"/>
  <c r="I176" i="16"/>
  <c r="X176" i="16"/>
  <c r="P176" i="16"/>
  <c r="H176" i="16"/>
  <c r="AE176" i="16"/>
  <c r="W176" i="16"/>
  <c r="O176" i="16"/>
  <c r="G176" i="16"/>
  <c r="D50" i="16"/>
  <c r="H72" i="2" s="1"/>
  <c r="AD176" i="16"/>
  <c r="V176" i="16"/>
  <c r="N176" i="16"/>
  <c r="F176" i="16"/>
  <c r="H400" i="16" a="1"/>
  <c r="H400" i="16" s="1"/>
  <c r="D464" i="16"/>
  <c r="C464" i="16"/>
  <c r="X198" i="16"/>
  <c r="P198" i="16"/>
  <c r="H198" i="16"/>
  <c r="AE198" i="16"/>
  <c r="W198" i="16"/>
  <c r="O198" i="16"/>
  <c r="G198" i="16"/>
  <c r="AD198" i="16"/>
  <c r="V198" i="16"/>
  <c r="N198" i="16"/>
  <c r="F198" i="16"/>
  <c r="AC198" i="16"/>
  <c r="U198" i="16"/>
  <c r="M198" i="16"/>
  <c r="E198" i="16"/>
  <c r="AB198" i="16"/>
  <c r="T198" i="16"/>
  <c r="L198" i="16"/>
  <c r="D198" i="16"/>
  <c r="AA198" i="16"/>
  <c r="S198" i="16"/>
  <c r="K198" i="16"/>
  <c r="Z198" i="16"/>
  <c r="R198" i="16"/>
  <c r="J198" i="16"/>
  <c r="D65" i="16"/>
  <c r="H87" i="2" s="1"/>
  <c r="H401" i="16" a="1"/>
  <c r="H401" i="16" s="1"/>
  <c r="AB200" i="16"/>
  <c r="T200" i="16"/>
  <c r="L200" i="16"/>
  <c r="D200" i="16"/>
  <c r="AA200" i="16"/>
  <c r="S200" i="16"/>
  <c r="K200" i="16"/>
  <c r="Z200" i="16"/>
  <c r="R200" i="16"/>
  <c r="J200" i="16"/>
  <c r="Y200" i="16"/>
  <c r="Q200" i="16"/>
  <c r="I200" i="16"/>
  <c r="D60" i="16"/>
  <c r="H82" i="2" s="1"/>
  <c r="X200" i="16"/>
  <c r="P200" i="16"/>
  <c r="H200" i="16"/>
  <c r="AE200" i="16"/>
  <c r="W200" i="16"/>
  <c r="O200" i="16"/>
  <c r="G200" i="16"/>
  <c r="AD200" i="16"/>
  <c r="V200" i="16"/>
  <c r="N200" i="16"/>
  <c r="F200" i="16"/>
  <c r="H409" i="16" a="1"/>
  <c r="H409" i="16" s="1"/>
  <c r="AC216" i="16"/>
  <c r="AB216" i="16"/>
  <c r="T216" i="16"/>
  <c r="L216" i="16"/>
  <c r="D216" i="16"/>
  <c r="AA216" i="16"/>
  <c r="S216" i="16"/>
  <c r="K216" i="16"/>
  <c r="Z216" i="16"/>
  <c r="R216" i="16"/>
  <c r="J216" i="16"/>
  <c r="Y216" i="16"/>
  <c r="Q216" i="16"/>
  <c r="I216" i="16"/>
  <c r="X216" i="16"/>
  <c r="P216" i="16"/>
  <c r="H216" i="16"/>
  <c r="V216" i="16"/>
  <c r="U216" i="16"/>
  <c r="O216" i="16"/>
  <c r="N216" i="16"/>
  <c r="M216" i="16"/>
  <c r="AE216" i="16"/>
  <c r="G216" i="16"/>
  <c r="AD216" i="16"/>
  <c r="F216" i="16"/>
  <c r="H411" i="16" a="1"/>
  <c r="H411" i="16" s="1"/>
  <c r="D71" i="16"/>
  <c r="H93" i="2" s="1"/>
  <c r="C532" i="16" a="1"/>
  <c r="C532" i="16" s="1"/>
  <c r="E180" i="16"/>
  <c r="E232" i="16" s="1"/>
  <c r="E285" i="16" s="1"/>
  <c r="I182" i="16"/>
  <c r="M184" i="16"/>
  <c r="Q186" i="16"/>
  <c r="AC192" i="16"/>
  <c r="Z206" i="16"/>
  <c r="K210" i="16"/>
  <c r="S214" i="16"/>
  <c r="H410" i="16" a="1"/>
  <c r="H410" i="16" s="1"/>
  <c r="Y218" i="16"/>
  <c r="Q218" i="16"/>
  <c r="I218" i="16"/>
  <c r="X218" i="16"/>
  <c r="P218" i="16"/>
  <c r="H218" i="16"/>
  <c r="AE218" i="16"/>
  <c r="W218" i="16"/>
  <c r="O218" i="16"/>
  <c r="G218" i="16"/>
  <c r="AD218" i="16"/>
  <c r="V218" i="16"/>
  <c r="N218" i="16"/>
  <c r="F218" i="16"/>
  <c r="AC218" i="16"/>
  <c r="U218" i="16"/>
  <c r="M218" i="16"/>
  <c r="E218" i="16"/>
  <c r="AB218" i="16"/>
  <c r="T218" i="16"/>
  <c r="L218" i="16"/>
  <c r="D218" i="16"/>
  <c r="Z218" i="16"/>
  <c r="S218" i="16"/>
  <c r="R218" i="16"/>
  <c r="K218" i="16"/>
  <c r="J218" i="16"/>
  <c r="D57" i="16"/>
  <c r="H79" i="2" s="1"/>
  <c r="AA218" i="16"/>
  <c r="D56" i="16"/>
  <c r="H78" i="2" s="1"/>
  <c r="E176" i="16"/>
  <c r="M180" i="16"/>
  <c r="M232" i="16" s="1"/>
  <c r="M285" i="16" s="1"/>
  <c r="Q182" i="16"/>
  <c r="U184" i="16"/>
  <c r="Y186" i="16"/>
  <c r="H406" i="16" a="1"/>
  <c r="H406" i="16" s="1"/>
  <c r="AE210" i="16"/>
  <c r="W210" i="16"/>
  <c r="O210" i="16"/>
  <c r="G210" i="16"/>
  <c r="AD210" i="16"/>
  <c r="V210" i="16"/>
  <c r="N210" i="16"/>
  <c r="F210" i="16"/>
  <c r="AC210" i="16"/>
  <c r="U210" i="16"/>
  <c r="M210" i="16"/>
  <c r="E210" i="16"/>
  <c r="AB210" i="16"/>
  <c r="T210" i="16"/>
  <c r="L210" i="16"/>
  <c r="D210" i="16"/>
  <c r="Z210" i="16"/>
  <c r="J210" i="16"/>
  <c r="Y210" i="16"/>
  <c r="I210" i="16"/>
  <c r="X210" i="16"/>
  <c r="H210" i="16"/>
  <c r="D61" i="16"/>
  <c r="H83" i="2" s="1"/>
  <c r="S210" i="16"/>
  <c r="R210" i="16"/>
  <c r="Q210" i="16"/>
  <c r="P210" i="16"/>
  <c r="H402" i="16" a="1"/>
  <c r="H402" i="16" s="1"/>
  <c r="X202" i="16"/>
  <c r="P202" i="16"/>
  <c r="H202" i="16"/>
  <c r="AE202" i="16"/>
  <c r="W202" i="16"/>
  <c r="O202" i="16"/>
  <c r="G202" i="16"/>
  <c r="AD202" i="16"/>
  <c r="V202" i="16"/>
  <c r="N202" i="16"/>
  <c r="F202" i="16"/>
  <c r="AC202" i="16"/>
  <c r="U202" i="16"/>
  <c r="M202" i="16"/>
  <c r="E202" i="16"/>
  <c r="AB202" i="16"/>
  <c r="T202" i="16"/>
  <c r="L202" i="16"/>
  <c r="D202" i="16"/>
  <c r="AA202" i="16"/>
  <c r="S202" i="16"/>
  <c r="K202" i="16"/>
  <c r="D58" i="16"/>
  <c r="H80" i="2" s="1"/>
  <c r="Z202" i="16"/>
  <c r="R202" i="16"/>
  <c r="J202" i="16"/>
  <c r="H398" i="16" a="1"/>
  <c r="H398" i="16" s="1"/>
  <c r="X194" i="16"/>
  <c r="P194" i="16"/>
  <c r="H194" i="16"/>
  <c r="AE194" i="16"/>
  <c r="W194" i="16"/>
  <c r="O194" i="16"/>
  <c r="G194" i="16"/>
  <c r="AD194" i="16"/>
  <c r="V194" i="16"/>
  <c r="N194" i="16"/>
  <c r="F194" i="16"/>
  <c r="AC194" i="16"/>
  <c r="U194" i="16"/>
  <c r="M194" i="16"/>
  <c r="E194" i="16"/>
  <c r="AB194" i="16"/>
  <c r="T194" i="16"/>
  <c r="L194" i="16"/>
  <c r="D194" i="16"/>
  <c r="D59" i="16"/>
  <c r="H81" i="2" s="1"/>
  <c r="AA194" i="16"/>
  <c r="S194" i="16"/>
  <c r="K194" i="16"/>
  <c r="Z194" i="16"/>
  <c r="R194" i="16"/>
  <c r="J194" i="16"/>
  <c r="H404" i="16" a="1"/>
  <c r="H404" i="16" s="1"/>
  <c r="AE206" i="16"/>
  <c r="W206" i="16"/>
  <c r="O206" i="16"/>
  <c r="G206" i="16"/>
  <c r="AD206" i="16"/>
  <c r="V206" i="16"/>
  <c r="N206" i="16"/>
  <c r="F206" i="16"/>
  <c r="AB206" i="16"/>
  <c r="T206" i="16"/>
  <c r="L206" i="16"/>
  <c r="D206" i="16"/>
  <c r="Y206" i="16"/>
  <c r="K206" i="16"/>
  <c r="D63" i="16"/>
  <c r="H85" i="2" s="1"/>
  <c r="X206" i="16"/>
  <c r="J206" i="16"/>
  <c r="U206" i="16"/>
  <c r="I206" i="16"/>
  <c r="S206" i="16"/>
  <c r="H206" i="16"/>
  <c r="R206" i="16"/>
  <c r="E206" i="16"/>
  <c r="AC206" i="16"/>
  <c r="Q206" i="16"/>
  <c r="AA206" i="16"/>
  <c r="P206" i="16"/>
  <c r="H397" i="16" a="1"/>
  <c r="H397" i="16" s="1"/>
  <c r="AB192" i="16"/>
  <c r="T192" i="16"/>
  <c r="L192" i="16"/>
  <c r="D192" i="16"/>
  <c r="AA192" i="16"/>
  <c r="S192" i="16"/>
  <c r="K192" i="16"/>
  <c r="Z192" i="16"/>
  <c r="R192" i="16"/>
  <c r="J192" i="16"/>
  <c r="Y192" i="16"/>
  <c r="Q192" i="16"/>
  <c r="I192" i="16"/>
  <c r="X192" i="16"/>
  <c r="P192" i="16"/>
  <c r="H192" i="16"/>
  <c r="D67" i="16"/>
  <c r="H89" i="2" s="1"/>
  <c r="AE192" i="16"/>
  <c r="W192" i="16"/>
  <c r="O192" i="16"/>
  <c r="G192" i="16"/>
  <c r="AD192" i="16"/>
  <c r="V192" i="16"/>
  <c r="N192" i="16"/>
  <c r="F192" i="16"/>
  <c r="E469" i="16"/>
  <c r="H396" i="16" a="1"/>
  <c r="H396" i="16" s="1"/>
  <c r="X190" i="16"/>
  <c r="P190" i="16"/>
  <c r="H190" i="16"/>
  <c r="AE190" i="16"/>
  <c r="W190" i="16"/>
  <c r="O190" i="16"/>
  <c r="G190" i="16"/>
  <c r="D70" i="16"/>
  <c r="H92" i="2" s="1"/>
  <c r="AD190" i="16"/>
  <c r="V190" i="16"/>
  <c r="N190" i="16"/>
  <c r="F190" i="16"/>
  <c r="AC190" i="16"/>
  <c r="U190" i="16"/>
  <c r="M190" i="16"/>
  <c r="E190" i="16"/>
  <c r="AB190" i="16"/>
  <c r="T190" i="16"/>
  <c r="L190" i="16"/>
  <c r="D190" i="16"/>
  <c r="AA190" i="16"/>
  <c r="S190" i="16"/>
  <c r="K190" i="16"/>
  <c r="Z190" i="16"/>
  <c r="R190" i="16"/>
  <c r="J190" i="16"/>
  <c r="D64" i="16"/>
  <c r="H86" i="2" s="1"/>
  <c r="M176" i="16"/>
  <c r="U180" i="16"/>
  <c r="U232" i="16" s="1"/>
  <c r="U285" i="16" s="1"/>
  <c r="Y182" i="16"/>
  <c r="AC184" i="16"/>
  <c r="L204" i="16"/>
  <c r="E216" i="16"/>
  <c r="C565" i="16" a="1"/>
  <c r="C565" i="16" s="1"/>
  <c r="D565" i="16" s="1" a="1"/>
  <c r="D565" i="16" s="1"/>
  <c r="Y714" i="16"/>
  <c r="C368" i="16"/>
  <c r="E367" i="16"/>
  <c r="E368" i="16" s="1"/>
  <c r="F470" i="16"/>
  <c r="F459" i="16"/>
  <c r="F455" i="16"/>
  <c r="C461" i="16"/>
  <c r="C457" i="16"/>
  <c r="C453" i="16"/>
  <c r="C449" i="16"/>
  <c r="C454" i="16"/>
  <c r="C450" i="16"/>
  <c r="C459" i="16"/>
  <c r="C455" i="16"/>
  <c r="C451" i="16"/>
  <c r="AE551" i="16"/>
  <c r="E452" i="16"/>
  <c r="E464" i="16"/>
  <c r="D451" i="16"/>
  <c r="D455" i="16"/>
  <c r="D459" i="16"/>
  <c r="D463" i="16"/>
  <c r="E451" i="16"/>
  <c r="E455" i="16"/>
  <c r="E459" i="16"/>
  <c r="D450" i="16"/>
  <c r="D454" i="16"/>
  <c r="D462" i="16"/>
  <c r="AJ712" i="16"/>
  <c r="AK712" i="16" s="1"/>
  <c r="AL712" i="16" s="1"/>
  <c r="AM712" i="16" s="1"/>
  <c r="AN712" i="16" s="1"/>
  <c r="AO712" i="16" s="1"/>
  <c r="AP712" i="16" s="1"/>
  <c r="AQ712" i="16" s="1"/>
  <c r="AR712" i="16" s="1"/>
  <c r="AS712" i="16" s="1"/>
  <c r="Z712" i="16"/>
  <c r="AA712" i="16" s="1"/>
  <c r="AB712" i="16" s="1"/>
  <c r="AC712" i="16" s="1"/>
  <c r="Z708" i="16"/>
  <c r="AA708" i="16" s="1"/>
  <c r="AB708" i="16" s="1"/>
  <c r="AC708" i="16" s="1"/>
  <c r="AJ708" i="16"/>
  <c r="AK708" i="16" s="1"/>
  <c r="AL708" i="16" s="1"/>
  <c r="AM708" i="16" s="1"/>
  <c r="AN708" i="16" s="1"/>
  <c r="AO708" i="16" s="1"/>
  <c r="AP708" i="16" s="1"/>
  <c r="AQ708" i="16" s="1"/>
  <c r="AR708" i="16" s="1"/>
  <c r="AS708" i="16" s="1"/>
  <c r="Z715" i="16"/>
  <c r="AA715" i="16" s="1"/>
  <c r="AB715" i="16" s="1"/>
  <c r="AC715" i="16" s="1"/>
  <c r="AJ715" i="16"/>
  <c r="AK715" i="16" s="1"/>
  <c r="AL715" i="16" s="1"/>
  <c r="AM715" i="16" s="1"/>
  <c r="AN715" i="16" s="1"/>
  <c r="AO715" i="16" s="1"/>
  <c r="AP715" i="16" s="1"/>
  <c r="AQ715" i="16" s="1"/>
  <c r="AR715" i="16" s="1"/>
  <c r="AS715" i="16" s="1"/>
  <c r="AJ709" i="16"/>
  <c r="AK709" i="16" s="1"/>
  <c r="AL709" i="16" s="1"/>
  <c r="AM709" i="16" s="1"/>
  <c r="AN709" i="16" s="1"/>
  <c r="AO709" i="16" s="1"/>
  <c r="AP709" i="16" s="1"/>
  <c r="AQ709" i="16" s="1"/>
  <c r="AR709" i="16" s="1"/>
  <c r="AS709" i="16" s="1"/>
  <c r="Z709" i="16"/>
  <c r="AA709" i="16" s="1"/>
  <c r="AB709" i="16" s="1"/>
  <c r="AC709" i="16" s="1"/>
  <c r="Z710" i="16"/>
  <c r="AA710" i="16" s="1"/>
  <c r="AB710" i="16" s="1"/>
  <c r="AC710" i="16" s="1"/>
  <c r="AJ710" i="16"/>
  <c r="AK710" i="16" s="1"/>
  <c r="AL710" i="16" s="1"/>
  <c r="AM710" i="16" s="1"/>
  <c r="AN710" i="16" s="1"/>
  <c r="AO710" i="16" s="1"/>
  <c r="AP710" i="16" s="1"/>
  <c r="AQ710" i="16" s="1"/>
  <c r="AR710" i="16" s="1"/>
  <c r="AS710" i="16" s="1"/>
  <c r="AJ711" i="16"/>
  <c r="AK711" i="16" s="1"/>
  <c r="AL711" i="16" s="1"/>
  <c r="AM711" i="16" s="1"/>
  <c r="AN711" i="16" s="1"/>
  <c r="AO711" i="16" s="1"/>
  <c r="AP711" i="16" s="1"/>
  <c r="AQ711" i="16" s="1"/>
  <c r="AR711" i="16" s="1"/>
  <c r="AS711" i="16" s="1"/>
  <c r="Z713" i="16"/>
  <c r="AA713" i="16" s="1"/>
  <c r="AB713" i="16" s="1"/>
  <c r="AJ713" i="16"/>
  <c r="AK713" i="16" s="1"/>
  <c r="AL713" i="16" s="1"/>
  <c r="AM713" i="16" s="1"/>
  <c r="AN713" i="16" s="1"/>
  <c r="AO713" i="16" s="1"/>
  <c r="AP713" i="16" s="1"/>
  <c r="AQ713" i="16" s="1"/>
  <c r="AR713" i="16" s="1"/>
  <c r="AS713" i="16" s="1"/>
  <c r="D695" i="16"/>
  <c r="E695" i="16" s="1"/>
  <c r="F695" i="16" s="1"/>
  <c r="G695" i="16" s="1"/>
  <c r="H695" i="16" s="1"/>
  <c r="I695" i="16" s="1"/>
  <c r="J695" i="16" s="1"/>
  <c r="K695" i="16" s="1"/>
  <c r="L695" i="16" s="1"/>
  <c r="M695" i="16" s="1"/>
  <c r="N695" i="16" s="1"/>
  <c r="O695" i="16" s="1"/>
  <c r="P695" i="16" s="1"/>
  <c r="Q695" i="16" s="1"/>
  <c r="R695" i="16" s="1"/>
  <c r="S695" i="16" s="1"/>
  <c r="T695" i="16" s="1"/>
  <c r="U695" i="16" s="1"/>
  <c r="V695" i="16" s="1"/>
  <c r="W695" i="16" s="1"/>
  <c r="X695" i="16" s="1"/>
  <c r="Y695" i="16" s="1"/>
  <c r="D696" i="16"/>
  <c r="E696" i="16" s="1"/>
  <c r="F696" i="16" s="1"/>
  <c r="G696" i="16" s="1"/>
  <c r="H696" i="16" s="1"/>
  <c r="I696" i="16" s="1"/>
  <c r="J696" i="16" s="1"/>
  <c r="K696" i="16" s="1"/>
  <c r="L696" i="16" s="1"/>
  <c r="M696" i="16" s="1"/>
  <c r="N696" i="16" s="1"/>
  <c r="O696" i="16" s="1"/>
  <c r="P696" i="16" s="1"/>
  <c r="Q696" i="16" s="1"/>
  <c r="R696" i="16" s="1"/>
  <c r="S696" i="16" s="1"/>
  <c r="T696" i="16" s="1"/>
  <c r="U696" i="16" s="1"/>
  <c r="V696" i="16" s="1"/>
  <c r="W696" i="16" s="1"/>
  <c r="X696" i="16" s="1"/>
  <c r="Y696" i="16" s="1"/>
  <c r="C567" i="5" a="1"/>
  <c r="C567" i="5" s="1"/>
  <c r="C564" i="5" s="1"/>
  <c r="E131" i="5"/>
  <c r="C3" i="1"/>
  <c r="E142" i="5"/>
  <c r="E141" i="5"/>
  <c r="C132" i="5"/>
  <c r="E132" i="5" s="1"/>
  <c r="C562" i="16" l="1"/>
  <c r="C576" i="16" s="1"/>
  <c r="C560" i="16"/>
  <c r="C574" i="16" s="1"/>
  <c r="D564" i="16"/>
  <c r="D578" i="16" s="1"/>
  <c r="D563" i="16"/>
  <c r="D577" i="16" s="1"/>
  <c r="D562" i="16"/>
  <c r="D576" i="16" s="1"/>
  <c r="D560" i="16"/>
  <c r="D574" i="16" s="1"/>
  <c r="E565" i="16" a="1"/>
  <c r="E565" i="16" s="1"/>
  <c r="D561" i="16"/>
  <c r="D575" i="16" s="1"/>
  <c r="C564" i="16"/>
  <c r="C578" i="16" s="1"/>
  <c r="C561" i="16"/>
  <c r="C575" i="16" s="1"/>
  <c r="C563" i="16"/>
  <c r="C577" i="16" s="1"/>
  <c r="D567" i="5" a="1"/>
  <c r="D567" i="5" s="1"/>
  <c r="D562" i="5" s="1"/>
  <c r="C566" i="5"/>
  <c r="C565" i="5"/>
  <c r="C563" i="5"/>
  <c r="C562" i="5"/>
  <c r="D458" i="16"/>
  <c r="E468" i="16"/>
  <c r="C458" i="16"/>
  <c r="F457" i="16"/>
  <c r="C34" i="2"/>
  <c r="D53" i="2" s="1"/>
  <c r="C35" i="2"/>
  <c r="D54" i="2" s="1"/>
  <c r="C467" i="16"/>
  <c r="D467" i="16"/>
  <c r="E467" i="16"/>
  <c r="D465" i="16"/>
  <c r="E456" i="16"/>
  <c r="E457" i="16"/>
  <c r="D457" i="16"/>
  <c r="D468" i="16"/>
  <c r="E458" i="16"/>
  <c r="C468" i="16"/>
  <c r="E463" i="16"/>
  <c r="F463" i="16"/>
  <c r="F462" i="16"/>
  <c r="F452" i="16"/>
  <c r="G452" i="16" s="1"/>
  <c r="C469" i="16"/>
  <c r="F467" i="16"/>
  <c r="F449" i="16"/>
  <c r="G449" i="16" s="1"/>
  <c r="F464" i="16"/>
  <c r="G464" i="16" s="1"/>
  <c r="F454" i="16"/>
  <c r="G454" i="16" s="1"/>
  <c r="E465" i="16"/>
  <c r="F453" i="16"/>
  <c r="G453" i="16" s="1"/>
  <c r="C462" i="16"/>
  <c r="C470" i="16"/>
  <c r="F450" i="16"/>
  <c r="G450" i="16" s="1"/>
  <c r="F461" i="16"/>
  <c r="C463" i="16"/>
  <c r="F468" i="16"/>
  <c r="F458" i="16"/>
  <c r="U281" i="16"/>
  <c r="F465" i="16"/>
  <c r="C465" i="16"/>
  <c r="F469" i="16"/>
  <c r="E462" i="16"/>
  <c r="D469" i="16"/>
  <c r="F456" i="16"/>
  <c r="D470" i="16"/>
  <c r="F451" i="16"/>
  <c r="G451" i="16" s="1"/>
  <c r="E470" i="16"/>
  <c r="C456" i="16"/>
  <c r="D456" i="16"/>
  <c r="D461" i="16"/>
  <c r="E461" i="16"/>
  <c r="D466" i="16"/>
  <c r="C466" i="16"/>
  <c r="E460" i="16"/>
  <c r="F460" i="16"/>
  <c r="C460" i="16"/>
  <c r="D460" i="16"/>
  <c r="D532" i="16" a="1"/>
  <c r="D532" i="16" s="1"/>
  <c r="D531" i="16" s="1"/>
  <c r="C546" i="16"/>
  <c r="C545" i="16"/>
  <c r="F12" i="14"/>
  <c r="F16" i="14"/>
  <c r="F466" i="16"/>
  <c r="E466" i="16"/>
  <c r="F679" i="16"/>
  <c r="E536" i="16"/>
  <c r="E550" i="16" s="1"/>
  <c r="E534" i="16"/>
  <c r="E548" i="16" s="1"/>
  <c r="F677" i="16"/>
  <c r="S681" i="16"/>
  <c r="R536" i="16"/>
  <c r="R550" i="16" s="1"/>
  <c r="R537" i="16"/>
  <c r="R551" i="16" s="1"/>
  <c r="R533" i="16"/>
  <c r="R547" i="16" s="1"/>
  <c r="S677" i="16"/>
  <c r="R534" i="16"/>
  <c r="R548" i="16" s="1"/>
  <c r="AJ653" i="16"/>
  <c r="AF535" i="16"/>
  <c r="AF549" i="16" s="1"/>
  <c r="AF536" i="16"/>
  <c r="AF550" i="16" s="1"/>
  <c r="I653" i="16"/>
  <c r="E535" i="16"/>
  <c r="E549" i="16" s="1"/>
  <c r="E533" i="16"/>
  <c r="E547" i="16" s="1"/>
  <c r="F24" i="14"/>
  <c r="F18" i="14"/>
  <c r="E537" i="16"/>
  <c r="E551" i="16" s="1"/>
  <c r="F11" i="14"/>
  <c r="F20" i="14"/>
  <c r="F9" i="14"/>
  <c r="J680" i="16"/>
  <c r="F15" i="14"/>
  <c r="F26" i="14"/>
  <c r="F21" i="14"/>
  <c r="AF537" i="16"/>
  <c r="AF551" i="16" s="1"/>
  <c r="AF533" i="16"/>
  <c r="AF547" i="16" s="1"/>
  <c r="AF198" i="16"/>
  <c r="AG198" i="16" s="1"/>
  <c r="F14" i="14"/>
  <c r="AJ696" i="16"/>
  <c r="AK696" i="16" s="1"/>
  <c r="Z696" i="16"/>
  <c r="AA696" i="16" s="1"/>
  <c r="AB696" i="16" s="1"/>
  <c r="AC696" i="16" s="1"/>
  <c r="AD696" i="16" s="1"/>
  <c r="AE696" i="16" s="1"/>
  <c r="AF696" i="16" s="1"/>
  <c r="AG696" i="16" s="1"/>
  <c r="AH696" i="16" s="1"/>
  <c r="Z695" i="16"/>
  <c r="AA695" i="16" s="1"/>
  <c r="AB695" i="16" s="1"/>
  <c r="AC695" i="16" s="1"/>
  <c r="AD695" i="16" s="1"/>
  <c r="AE695" i="16" s="1"/>
  <c r="AF695" i="16" s="1"/>
  <c r="AG695" i="16" s="1"/>
  <c r="AH695" i="16" s="1"/>
  <c r="AJ695" i="16"/>
  <c r="J395" i="16" a="1"/>
  <c r="J395" i="16" s="1"/>
  <c r="I395" i="16" a="1"/>
  <c r="I395" i="16" s="1"/>
  <c r="K395" i="16" a="1"/>
  <c r="K395" i="16" s="1"/>
  <c r="Z291" i="16"/>
  <c r="Z238" i="16"/>
  <c r="E281" i="16"/>
  <c r="E228" i="16"/>
  <c r="AD281" i="16"/>
  <c r="AD228" i="16"/>
  <c r="I281" i="16"/>
  <c r="I228" i="16"/>
  <c r="Z281" i="16"/>
  <c r="Z228" i="16"/>
  <c r="I291" i="16"/>
  <c r="I238" i="16"/>
  <c r="V281" i="16"/>
  <c r="V228" i="16"/>
  <c r="J396" i="16" a="1"/>
  <c r="J396" i="16" s="1"/>
  <c r="I396" i="16" a="1"/>
  <c r="I396" i="16" s="1"/>
  <c r="K396" i="16" a="1"/>
  <c r="K396" i="16" s="1"/>
  <c r="Q291" i="16"/>
  <c r="Q238" i="16"/>
  <c r="Q281" i="16"/>
  <c r="Q228" i="16"/>
  <c r="J403" i="16" a="1"/>
  <c r="J403" i="16" s="1"/>
  <c r="I403" i="16" a="1"/>
  <c r="I403" i="16" s="1"/>
  <c r="K403" i="16" a="1"/>
  <c r="K403" i="16" s="1"/>
  <c r="J413" i="16" a="1"/>
  <c r="J413" i="16" s="1"/>
  <c r="I413" i="16" a="1"/>
  <c r="I413" i="16" s="1"/>
  <c r="K413" i="16" a="1"/>
  <c r="K413" i="16" s="1"/>
  <c r="J409" i="16" a="1"/>
  <c r="J409" i="16" s="1"/>
  <c r="I409" i="16" a="1"/>
  <c r="I409" i="16" s="1"/>
  <c r="K409" i="16" a="1"/>
  <c r="K409" i="16" s="1"/>
  <c r="H281" i="16"/>
  <c r="H228" i="16"/>
  <c r="Y281" i="16"/>
  <c r="Y228" i="16"/>
  <c r="D281" i="16"/>
  <c r="D228" i="16"/>
  <c r="H291" i="16"/>
  <c r="H238" i="16"/>
  <c r="AC713" i="16"/>
  <c r="Z714" i="16"/>
  <c r="AJ714" i="16"/>
  <c r="Y291" i="16"/>
  <c r="Y238" i="16"/>
  <c r="J400" i="16" a="1"/>
  <c r="J400" i="16" s="1"/>
  <c r="I400" i="16" a="1"/>
  <c r="I400" i="16" s="1"/>
  <c r="K400" i="16" a="1"/>
  <c r="K400" i="16" s="1"/>
  <c r="P281" i="16"/>
  <c r="P228" i="16"/>
  <c r="L281" i="16"/>
  <c r="L228" i="16"/>
  <c r="AE232" i="16"/>
  <c r="AE285" i="16" s="1"/>
  <c r="J408" i="16" a="1"/>
  <c r="J408" i="16" s="1"/>
  <c r="I408" i="16" a="1"/>
  <c r="I408" i="16" s="1"/>
  <c r="K408" i="16" a="1"/>
  <c r="K408" i="16" s="1"/>
  <c r="J412" i="16" a="1"/>
  <c r="J412" i="16" s="1"/>
  <c r="I412" i="16" a="1"/>
  <c r="I412" i="16" s="1"/>
  <c r="K412" i="16" a="1"/>
  <c r="K412" i="16" s="1"/>
  <c r="AC281" i="16"/>
  <c r="AC228" i="16"/>
  <c r="J407" i="16" a="1"/>
  <c r="J407" i="16" s="1"/>
  <c r="I407" i="16" a="1"/>
  <c r="I407" i="16" s="1"/>
  <c r="K407" i="16" a="1"/>
  <c r="K407" i="16" s="1"/>
  <c r="J405" i="16" a="1"/>
  <c r="J405" i="16" s="1"/>
  <c r="I405" i="16" a="1"/>
  <c r="I405" i="16" s="1"/>
  <c r="K405" i="16" a="1"/>
  <c r="K405" i="16" s="1"/>
  <c r="D291" i="16"/>
  <c r="D238" i="16"/>
  <c r="E291" i="16"/>
  <c r="E238" i="16"/>
  <c r="F291" i="16"/>
  <c r="F238" i="16"/>
  <c r="G291" i="16"/>
  <c r="G238" i="16"/>
  <c r="P291" i="16"/>
  <c r="P238" i="16"/>
  <c r="J404" i="16" a="1"/>
  <c r="J404" i="16" s="1"/>
  <c r="I404" i="16" a="1"/>
  <c r="I404" i="16" s="1"/>
  <c r="K404" i="16" a="1"/>
  <c r="K404" i="16" s="1"/>
  <c r="AE281" i="16"/>
  <c r="AE228" i="16"/>
  <c r="J399" i="16" a="1"/>
  <c r="J399" i="16" s="1"/>
  <c r="I399" i="16" a="1"/>
  <c r="I399" i="16" s="1"/>
  <c r="K399" i="16" a="1"/>
  <c r="K399" i="16" s="1"/>
  <c r="M281" i="16"/>
  <c r="M228" i="16"/>
  <c r="J406" i="16" a="1"/>
  <c r="J406" i="16" s="1"/>
  <c r="I406" i="16" a="1"/>
  <c r="I406" i="16" s="1"/>
  <c r="K406" i="16" a="1"/>
  <c r="K406" i="16" s="1"/>
  <c r="G281" i="16"/>
  <c r="G228" i="16"/>
  <c r="X281" i="16"/>
  <c r="X228" i="16"/>
  <c r="K281" i="16"/>
  <c r="K228" i="16"/>
  <c r="T281" i="16"/>
  <c r="T228" i="16"/>
  <c r="K291" i="16"/>
  <c r="K238" i="16"/>
  <c r="L291" i="16"/>
  <c r="L238" i="16"/>
  <c r="M291" i="16"/>
  <c r="M238" i="16"/>
  <c r="N291" i="16"/>
  <c r="N238" i="16"/>
  <c r="O291" i="16"/>
  <c r="O238" i="16"/>
  <c r="X291" i="16"/>
  <c r="X238" i="16"/>
  <c r="J398" i="16" a="1"/>
  <c r="J398" i="16" s="1"/>
  <c r="I398" i="16" a="1"/>
  <c r="I398" i="16" s="1"/>
  <c r="K398" i="16" a="1"/>
  <c r="K398" i="16" s="1"/>
  <c r="R281" i="16"/>
  <c r="R228" i="16"/>
  <c r="G455" i="16"/>
  <c r="C531" i="16"/>
  <c r="J401" i="16" a="1"/>
  <c r="J401" i="16" s="1"/>
  <c r="I401" i="16" a="1"/>
  <c r="I401" i="16" s="1"/>
  <c r="K401" i="16" a="1"/>
  <c r="K401" i="16" s="1"/>
  <c r="F281" i="16"/>
  <c r="F228" i="16"/>
  <c r="O281" i="16"/>
  <c r="O228" i="16"/>
  <c r="S281" i="16"/>
  <c r="S228" i="16"/>
  <c r="AB281" i="16"/>
  <c r="AB228" i="16"/>
  <c r="J291" i="16"/>
  <c r="J238" i="16"/>
  <c r="S291" i="16"/>
  <c r="S238" i="16"/>
  <c r="T291" i="16"/>
  <c r="T238" i="16"/>
  <c r="U291" i="16"/>
  <c r="U238" i="16"/>
  <c r="V291" i="16"/>
  <c r="V238" i="16"/>
  <c r="W291" i="16"/>
  <c r="W238" i="16"/>
  <c r="G459" i="16"/>
  <c r="C73" i="16"/>
  <c r="J397" i="16" a="1"/>
  <c r="J397" i="16" s="1"/>
  <c r="I397" i="16" a="1"/>
  <c r="I397" i="16" s="1"/>
  <c r="K397" i="16" a="1"/>
  <c r="K397" i="16" s="1"/>
  <c r="J402" i="16" a="1"/>
  <c r="J402" i="16" s="1"/>
  <c r="I402" i="16" a="1"/>
  <c r="I402" i="16" s="1"/>
  <c r="K402" i="16" a="1"/>
  <c r="K402" i="16" s="1"/>
  <c r="J410" i="16" a="1"/>
  <c r="J410" i="16" s="1"/>
  <c r="I410" i="16" a="1"/>
  <c r="I410" i="16" s="1"/>
  <c r="K410" i="16" a="1"/>
  <c r="K410" i="16" s="1"/>
  <c r="J411" i="16" a="1"/>
  <c r="J411" i="16" s="1"/>
  <c r="I411" i="16" a="1"/>
  <c r="I411" i="16" s="1"/>
  <c r="K411" i="16" a="1"/>
  <c r="K411" i="16" s="1"/>
  <c r="N281" i="16"/>
  <c r="N228" i="16"/>
  <c r="W281" i="16"/>
  <c r="W228" i="16"/>
  <c r="J281" i="16"/>
  <c r="J228" i="16"/>
  <c r="AA281" i="16"/>
  <c r="AA228" i="16"/>
  <c r="R291" i="16"/>
  <c r="R238" i="16"/>
  <c r="AA291" i="16"/>
  <c r="AA238" i="16"/>
  <c r="AB291" i="16"/>
  <c r="AB238" i="16"/>
  <c r="AC291" i="16"/>
  <c r="AC238" i="16"/>
  <c r="AD291" i="16"/>
  <c r="AD238" i="16"/>
  <c r="AE291" i="16"/>
  <c r="AE238" i="16"/>
  <c r="C121" i="5"/>
  <c r="C481" i="5"/>
  <c r="C482" i="5" s="1"/>
  <c r="C9" i="5" a="1"/>
  <c r="C9" i="5" s="1"/>
  <c r="C10" i="5" a="1"/>
  <c r="C10" i="5" s="1"/>
  <c r="C11" i="5" a="1"/>
  <c r="C11" i="5" s="1"/>
  <c r="C12" i="5" a="1"/>
  <c r="C12" i="5" s="1"/>
  <c r="C8" i="5" a="1"/>
  <c r="C8" i="5" s="1"/>
  <c r="G457" i="16" l="1"/>
  <c r="C36" i="2"/>
  <c r="C33" i="2" s="1"/>
  <c r="D52" i="2" s="1"/>
  <c r="E567" i="5" a="1"/>
  <c r="E567" i="5" s="1"/>
  <c r="D566" i="5"/>
  <c r="D564" i="5"/>
  <c r="E564" i="16"/>
  <c r="E578" i="16" s="1"/>
  <c r="E563" i="16"/>
  <c r="E577" i="16" s="1"/>
  <c r="E560" i="16"/>
  <c r="E574" i="16" s="1"/>
  <c r="E561" i="16"/>
  <c r="E575" i="16" s="1"/>
  <c r="E562" i="16"/>
  <c r="E576" i="16" s="1"/>
  <c r="F565" i="16" a="1"/>
  <c r="F565" i="16" s="1"/>
  <c r="D563" i="5"/>
  <c r="D565" i="5"/>
  <c r="G458" i="16"/>
  <c r="H458" i="16" s="1"/>
  <c r="K81" i="2" s="1"/>
  <c r="G467" i="16"/>
  <c r="H467" i="16" s="1"/>
  <c r="K90" i="2" s="1"/>
  <c r="G468" i="16"/>
  <c r="H468" i="16" s="1"/>
  <c r="K91" i="2" s="1"/>
  <c r="G469" i="16"/>
  <c r="G462" i="16"/>
  <c r="G456" i="16"/>
  <c r="G463" i="16"/>
  <c r="H463" i="16" s="1"/>
  <c r="K86" i="2" s="1"/>
  <c r="G465" i="16"/>
  <c r="H465" i="16" s="1"/>
  <c r="K88" i="2" s="1"/>
  <c r="G470" i="16"/>
  <c r="H470" i="16" s="1"/>
  <c r="K93" i="2" s="1"/>
  <c r="AF218" i="16"/>
  <c r="AG218" i="16" s="1"/>
  <c r="G466" i="16"/>
  <c r="H466" i="16" s="1"/>
  <c r="K89" i="2" s="1"/>
  <c r="G461" i="16"/>
  <c r="H461" i="16" s="1"/>
  <c r="K84" i="2" s="1"/>
  <c r="G460" i="16"/>
  <c r="H460" i="16" s="1"/>
  <c r="K83" i="2" s="1"/>
  <c r="H452" i="16"/>
  <c r="K75" i="2" s="1"/>
  <c r="AF184" i="16"/>
  <c r="AG184" i="16" s="1"/>
  <c r="C544" i="16"/>
  <c r="C543" i="16"/>
  <c r="E532" i="16" a="1"/>
  <c r="E532" i="16" s="1"/>
  <c r="D546" i="16"/>
  <c r="D545" i="16"/>
  <c r="D543" i="16"/>
  <c r="D544" i="16"/>
  <c r="H450" i="16"/>
  <c r="K73" i="2" s="1"/>
  <c r="AF180" i="16"/>
  <c r="AG180" i="16" s="1"/>
  <c r="AF210" i="16"/>
  <c r="AG210" i="16" s="1"/>
  <c r="F19" i="14"/>
  <c r="AF200" i="16"/>
  <c r="AG200" i="16" s="1"/>
  <c r="F22" i="14"/>
  <c r="F23" i="14"/>
  <c r="F8" i="14"/>
  <c r="AF208" i="16"/>
  <c r="AG208" i="16" s="1"/>
  <c r="F13" i="14"/>
  <c r="AF192" i="16"/>
  <c r="AG192" i="16" s="1"/>
  <c r="F25" i="14"/>
  <c r="AF190" i="16"/>
  <c r="AG190" i="16" s="1"/>
  <c r="F28" i="14"/>
  <c r="AF214" i="16"/>
  <c r="AG214" i="16" s="1"/>
  <c r="F27" i="14"/>
  <c r="F29" i="14"/>
  <c r="F10" i="14"/>
  <c r="F17" i="14"/>
  <c r="H451" i="16"/>
  <c r="K74" i="2" s="1"/>
  <c r="AF194" i="16"/>
  <c r="AG194" i="16" s="1"/>
  <c r="T681" i="16"/>
  <c r="S536" i="16"/>
  <c r="S550" i="16" s="1"/>
  <c r="S537" i="16"/>
  <c r="S551" i="16" s="1"/>
  <c r="S535" i="16"/>
  <c r="S549" i="16" s="1"/>
  <c r="S533" i="16"/>
  <c r="S547" i="16" s="1"/>
  <c r="K680" i="16"/>
  <c r="G677" i="16"/>
  <c r="F534" i="16"/>
  <c r="F548" i="16" s="1"/>
  <c r="AG533" i="16"/>
  <c r="AG547" i="16" s="1"/>
  <c r="AG536" i="16"/>
  <c r="AG550" i="16" s="1"/>
  <c r="AK653" i="16"/>
  <c r="AG537" i="16"/>
  <c r="AG551" i="16" s="1"/>
  <c r="AG534" i="16"/>
  <c r="AG548" i="16" s="1"/>
  <c r="AG535" i="16"/>
  <c r="AG549" i="16" s="1"/>
  <c r="H459" i="16"/>
  <c r="K82" i="2" s="1"/>
  <c r="J653" i="16"/>
  <c r="F537" i="16"/>
  <c r="F551" i="16" s="1"/>
  <c r="F535" i="16"/>
  <c r="F549" i="16" s="1"/>
  <c r="F533" i="16"/>
  <c r="F547" i="16" s="1"/>
  <c r="H469" i="16"/>
  <c r="K92" i="2" s="1"/>
  <c r="T677" i="16"/>
  <c r="S534" i="16"/>
  <c r="S548" i="16" s="1"/>
  <c r="G679" i="16"/>
  <c r="F536" i="16"/>
  <c r="F550" i="16" s="1"/>
  <c r="H449" i="16"/>
  <c r="AL696" i="16"/>
  <c r="AD301" i="16" a="1"/>
  <c r="AD301" i="16" s="1"/>
  <c r="Z301" i="16" a="1"/>
  <c r="Z301" i="16" s="1"/>
  <c r="V301" i="16" a="1"/>
  <c r="V301" i="16" s="1"/>
  <c r="R301" i="16" a="1"/>
  <c r="R301" i="16" s="1"/>
  <c r="N301" i="16" a="1"/>
  <c r="N301" i="16" s="1"/>
  <c r="J301" i="16" a="1"/>
  <c r="J301" i="16" s="1"/>
  <c r="F301" i="16" a="1"/>
  <c r="F301" i="16" s="1"/>
  <c r="Y301" i="16" a="1"/>
  <c r="Y301" i="16" s="1"/>
  <c r="Q301" i="16" a="1"/>
  <c r="Q301" i="16" s="1"/>
  <c r="I301" i="16" a="1"/>
  <c r="I301" i="16" s="1"/>
  <c r="X301" i="16" a="1"/>
  <c r="X301" i="16" s="1"/>
  <c r="P301" i="16" a="1"/>
  <c r="P301" i="16" s="1"/>
  <c r="H301" i="16" a="1"/>
  <c r="H301" i="16" s="1"/>
  <c r="AE301" i="16" a="1"/>
  <c r="AE301" i="16" s="1"/>
  <c r="AF301" i="16" s="1"/>
  <c r="W301" i="16" a="1"/>
  <c r="W301" i="16" s="1"/>
  <c r="O301" i="16" a="1"/>
  <c r="O301" i="16" s="1"/>
  <c r="G301" i="16" a="1"/>
  <c r="G301" i="16" s="1"/>
  <c r="AC301" i="16" a="1"/>
  <c r="AC301" i="16" s="1"/>
  <c r="U301" i="16" a="1"/>
  <c r="U301" i="16" s="1"/>
  <c r="M301" i="16" a="1"/>
  <c r="M301" i="16" s="1"/>
  <c r="E301" i="16" a="1"/>
  <c r="E301" i="16" s="1"/>
  <c r="S301" i="16" a="1"/>
  <c r="S301" i="16" s="1"/>
  <c r="L301" i="16" a="1"/>
  <c r="L301" i="16" s="1"/>
  <c r="K301" i="16" a="1"/>
  <c r="K301" i="16" s="1"/>
  <c r="D301" i="16" a="1"/>
  <c r="D301" i="16" s="1"/>
  <c r="AB301" i="16" a="1"/>
  <c r="AB301" i="16" s="1"/>
  <c r="AA301" i="16" a="1"/>
  <c r="AA301" i="16" s="1"/>
  <c r="T301" i="16" a="1"/>
  <c r="T301" i="16" s="1"/>
  <c r="T248" i="16" a="1"/>
  <c r="T248" i="16" s="1"/>
  <c r="N248" i="16" a="1"/>
  <c r="N248" i="16" s="1"/>
  <c r="G248" i="16" a="1"/>
  <c r="G248" i="16" s="1"/>
  <c r="Z248" i="16" a="1"/>
  <c r="Z248" i="16" s="1"/>
  <c r="S248" i="16" a="1"/>
  <c r="S248" i="16" s="1"/>
  <c r="M248" i="16" a="1"/>
  <c r="M248" i="16" s="1"/>
  <c r="AE248" i="16" a="1"/>
  <c r="AE248" i="16" s="1"/>
  <c r="AF248" i="16" s="1"/>
  <c r="Y248" i="16" a="1"/>
  <c r="Y248" i="16" s="1"/>
  <c r="L248" i="16" a="1"/>
  <c r="L248" i="16" s="1"/>
  <c r="F248" i="16" a="1"/>
  <c r="F248" i="16" s="1"/>
  <c r="X248" i="16" a="1"/>
  <c r="X248" i="16" s="1"/>
  <c r="R248" i="16" a="1"/>
  <c r="R248" i="16" s="1"/>
  <c r="K248" i="16" a="1"/>
  <c r="K248" i="16" s="1"/>
  <c r="E248" i="16" a="1"/>
  <c r="E248" i="16" s="1"/>
  <c r="AD248" i="16" a="1"/>
  <c r="AD248" i="16" s="1"/>
  <c r="W248" i="16" a="1"/>
  <c r="W248" i="16" s="1"/>
  <c r="Q248" i="16" a="1"/>
  <c r="Q248" i="16" s="1"/>
  <c r="D248" i="16" a="1"/>
  <c r="D248" i="16" s="1"/>
  <c r="AC248" i="16" a="1"/>
  <c r="AC248" i="16" s="1"/>
  <c r="P248" i="16" a="1"/>
  <c r="P248" i="16" s="1"/>
  <c r="J248" i="16" a="1"/>
  <c r="J248" i="16" s="1"/>
  <c r="AA248" i="16" a="1"/>
  <c r="AA248" i="16" s="1"/>
  <c r="U248" i="16" a="1"/>
  <c r="U248" i="16" s="1"/>
  <c r="H248" i="16" a="1"/>
  <c r="H248" i="16" s="1"/>
  <c r="AB248" i="16" a="1"/>
  <c r="AB248" i="16" s="1"/>
  <c r="V248" i="16" a="1"/>
  <c r="V248" i="16" s="1"/>
  <c r="O248" i="16" a="1"/>
  <c r="O248" i="16" s="1"/>
  <c r="I248" i="16" a="1"/>
  <c r="I248" i="16" s="1"/>
  <c r="D538" i="16"/>
  <c r="H455" i="16"/>
  <c r="K78" i="2" s="1"/>
  <c r="AF176" i="16"/>
  <c r="AK714" i="16"/>
  <c r="AD289" i="16" a="1"/>
  <c r="AD289" i="16" s="1"/>
  <c r="Z289" i="16" a="1"/>
  <c r="Z289" i="16" s="1"/>
  <c r="V289" i="16" a="1"/>
  <c r="V289" i="16" s="1"/>
  <c r="R289" i="16" a="1"/>
  <c r="R289" i="16" s="1"/>
  <c r="N289" i="16" a="1"/>
  <c r="N289" i="16" s="1"/>
  <c r="J289" i="16" a="1"/>
  <c r="J289" i="16" s="1"/>
  <c r="F289" i="16" a="1"/>
  <c r="F289" i="16" s="1"/>
  <c r="AC289" i="16" a="1"/>
  <c r="AC289" i="16" s="1"/>
  <c r="Y289" i="16" a="1"/>
  <c r="Y289" i="16" s="1"/>
  <c r="U289" i="16" a="1"/>
  <c r="U289" i="16" s="1"/>
  <c r="Q289" i="16" a="1"/>
  <c r="Q289" i="16" s="1"/>
  <c r="M289" i="16" a="1"/>
  <c r="M289" i="16" s="1"/>
  <c r="I289" i="16" a="1"/>
  <c r="I289" i="16" s="1"/>
  <c r="E289" i="16" a="1"/>
  <c r="E289" i="16" s="1"/>
  <c r="W289" i="16" a="1"/>
  <c r="W289" i="16" s="1"/>
  <c r="L289" i="16" a="1"/>
  <c r="L289" i="16" s="1"/>
  <c r="K289" i="16" a="1"/>
  <c r="K289" i="16" s="1"/>
  <c r="AE289" i="16" a="1"/>
  <c r="AE289" i="16" s="1"/>
  <c r="AF289" i="16" s="1"/>
  <c r="T289" i="16" a="1"/>
  <c r="T289" i="16" s="1"/>
  <c r="S289" i="16" a="1"/>
  <c r="S289" i="16" s="1"/>
  <c r="H289" i="16" a="1"/>
  <c r="H289" i="16" s="1"/>
  <c r="AA289" i="16" a="1"/>
  <c r="AA289" i="16" s="1"/>
  <c r="P289" i="16" a="1"/>
  <c r="P289" i="16" s="1"/>
  <c r="O289" i="16" a="1"/>
  <c r="O289" i="16" s="1"/>
  <c r="D289" i="16" a="1"/>
  <c r="D289" i="16" s="1"/>
  <c r="G289" i="16" a="1"/>
  <c r="G289" i="16" s="1"/>
  <c r="X289" i="16" a="1"/>
  <c r="X289" i="16" s="1"/>
  <c r="AB289" i="16" a="1"/>
  <c r="AB289" i="16" s="1"/>
  <c r="T236" i="16" a="1"/>
  <c r="T236" i="16" s="1"/>
  <c r="N236" i="16" a="1"/>
  <c r="N236" i="16" s="1"/>
  <c r="G236" i="16" a="1"/>
  <c r="G236" i="16" s="1"/>
  <c r="Z236" i="16" a="1"/>
  <c r="Z236" i="16" s="1"/>
  <c r="S236" i="16" a="1"/>
  <c r="S236" i="16" s="1"/>
  <c r="M236" i="16" a="1"/>
  <c r="M236" i="16" s="1"/>
  <c r="AE236" i="16" a="1"/>
  <c r="AE236" i="16" s="1"/>
  <c r="AF236" i="16" s="1"/>
  <c r="Y236" i="16" a="1"/>
  <c r="Y236" i="16" s="1"/>
  <c r="L236" i="16" a="1"/>
  <c r="L236" i="16" s="1"/>
  <c r="F236" i="16" a="1"/>
  <c r="F236" i="16" s="1"/>
  <c r="X236" i="16" a="1"/>
  <c r="X236" i="16" s="1"/>
  <c r="R236" i="16" a="1"/>
  <c r="R236" i="16" s="1"/>
  <c r="K236" i="16" a="1"/>
  <c r="K236" i="16" s="1"/>
  <c r="E236" i="16" a="1"/>
  <c r="E236" i="16" s="1"/>
  <c r="AD236" i="16" a="1"/>
  <c r="AD236" i="16" s="1"/>
  <c r="W236" i="16" a="1"/>
  <c r="W236" i="16" s="1"/>
  <c r="Q236" i="16" a="1"/>
  <c r="Q236" i="16" s="1"/>
  <c r="D236" i="16" a="1"/>
  <c r="D236" i="16" s="1"/>
  <c r="AC236" i="16" a="1"/>
  <c r="AC236" i="16" s="1"/>
  <c r="P236" i="16" a="1"/>
  <c r="P236" i="16" s="1"/>
  <c r="J236" i="16" a="1"/>
  <c r="J236" i="16" s="1"/>
  <c r="AA236" i="16" a="1"/>
  <c r="AA236" i="16" s="1"/>
  <c r="U236" i="16" a="1"/>
  <c r="U236" i="16" s="1"/>
  <c r="H236" i="16" a="1"/>
  <c r="H236" i="16" s="1"/>
  <c r="I236" i="16" a="1"/>
  <c r="I236" i="16" s="1"/>
  <c r="AB236" i="16" a="1"/>
  <c r="AB236" i="16" s="1"/>
  <c r="V236" i="16" a="1"/>
  <c r="V236" i="16" s="1"/>
  <c r="O236" i="16" a="1"/>
  <c r="O236" i="16" s="1"/>
  <c r="AE293" i="16" a="1"/>
  <c r="AE293" i="16" s="1"/>
  <c r="AF293" i="16" s="1"/>
  <c r="V293" i="16" a="1"/>
  <c r="V293" i="16" s="1"/>
  <c r="M293" i="16" a="1"/>
  <c r="M293" i="16" s="1"/>
  <c r="H293" i="16" a="1"/>
  <c r="H293" i="16" s="1"/>
  <c r="Z293" i="16" a="1"/>
  <c r="Z293" i="16" s="1"/>
  <c r="Q293" i="16" a="1"/>
  <c r="Q293" i="16" s="1"/>
  <c r="L293" i="16" a="1"/>
  <c r="L293" i="16" s="1"/>
  <c r="AD293" i="16" a="1"/>
  <c r="AD293" i="16" s="1"/>
  <c r="U293" i="16" a="1"/>
  <c r="U293" i="16" s="1"/>
  <c r="P293" i="16" a="1"/>
  <c r="P293" i="16" s="1"/>
  <c r="G293" i="16" a="1"/>
  <c r="G293" i="16" s="1"/>
  <c r="Y293" i="16" a="1"/>
  <c r="Y293" i="16" s="1"/>
  <c r="T293" i="16" a="1"/>
  <c r="T293" i="16" s="1"/>
  <c r="K293" i="16" a="1"/>
  <c r="K293" i="16" s="1"/>
  <c r="AC293" i="16" a="1"/>
  <c r="AC293" i="16" s="1"/>
  <c r="X293" i="16" a="1"/>
  <c r="X293" i="16" s="1"/>
  <c r="O293" i="16" a="1"/>
  <c r="O293" i="16" s="1"/>
  <c r="F293" i="16" a="1"/>
  <c r="F293" i="16" s="1"/>
  <c r="AB293" i="16" a="1"/>
  <c r="AB293" i="16" s="1"/>
  <c r="S293" i="16" a="1"/>
  <c r="S293" i="16" s="1"/>
  <c r="J293" i="16" a="1"/>
  <c r="J293" i="16" s="1"/>
  <c r="AA293" i="16" a="1"/>
  <c r="AA293" i="16" s="1"/>
  <c r="I293" i="16" a="1"/>
  <c r="I293" i="16" s="1"/>
  <c r="W293" i="16" a="1"/>
  <c r="W293" i="16" s="1"/>
  <c r="E293" i="16" a="1"/>
  <c r="E293" i="16" s="1"/>
  <c r="R293" i="16" a="1"/>
  <c r="R293" i="16" s="1"/>
  <c r="N293" i="16" a="1"/>
  <c r="N293" i="16" s="1"/>
  <c r="D293" i="16" a="1"/>
  <c r="D293" i="16" s="1"/>
  <c r="AB240" i="16" a="1"/>
  <c r="AB240" i="16" s="1"/>
  <c r="V240" i="16" a="1"/>
  <c r="V240" i="16" s="1"/>
  <c r="O240" i="16" a="1"/>
  <c r="O240" i="16" s="1"/>
  <c r="I240" i="16" a="1"/>
  <c r="I240" i="16" s="1"/>
  <c r="AA240" i="16" a="1"/>
  <c r="AA240" i="16" s="1"/>
  <c r="U240" i="16" a="1"/>
  <c r="U240" i="16" s="1"/>
  <c r="H240" i="16" a="1"/>
  <c r="H240" i="16" s="1"/>
  <c r="T240" i="16" a="1"/>
  <c r="T240" i="16" s="1"/>
  <c r="N240" i="16" a="1"/>
  <c r="N240" i="16" s="1"/>
  <c r="G240" i="16" a="1"/>
  <c r="G240" i="16" s="1"/>
  <c r="Z240" i="16" a="1"/>
  <c r="Z240" i="16" s="1"/>
  <c r="S240" i="16" a="1"/>
  <c r="S240" i="16" s="1"/>
  <c r="M240" i="16" a="1"/>
  <c r="M240" i="16" s="1"/>
  <c r="AE240" i="16" a="1"/>
  <c r="AE240" i="16" s="1"/>
  <c r="AF240" i="16" s="1"/>
  <c r="Y240" i="16" a="1"/>
  <c r="Y240" i="16" s="1"/>
  <c r="L240" i="16" a="1"/>
  <c r="L240" i="16" s="1"/>
  <c r="F240" i="16" a="1"/>
  <c r="F240" i="16" s="1"/>
  <c r="X240" i="16" a="1"/>
  <c r="X240" i="16" s="1"/>
  <c r="R240" i="16" a="1"/>
  <c r="R240" i="16" s="1"/>
  <c r="K240" i="16" a="1"/>
  <c r="K240" i="16" s="1"/>
  <c r="E240" i="16" a="1"/>
  <c r="E240" i="16" s="1"/>
  <c r="AC240" i="16" a="1"/>
  <c r="AC240" i="16" s="1"/>
  <c r="P240" i="16" a="1"/>
  <c r="P240" i="16" s="1"/>
  <c r="J240" i="16" a="1"/>
  <c r="J240" i="16" s="1"/>
  <c r="W240" i="16" a="1"/>
  <c r="W240" i="16" s="1"/>
  <c r="Q240" i="16" a="1"/>
  <c r="Q240" i="16" s="1"/>
  <c r="D240" i="16" a="1"/>
  <c r="D240" i="16" s="1"/>
  <c r="AD240" i="16" a="1"/>
  <c r="AD240" i="16" s="1"/>
  <c r="AB299" i="16" a="1"/>
  <c r="AB299" i="16" s="1"/>
  <c r="X299" i="16" a="1"/>
  <c r="X299" i="16" s="1"/>
  <c r="T299" i="16" a="1"/>
  <c r="T299" i="16" s="1"/>
  <c r="P299" i="16" a="1"/>
  <c r="P299" i="16" s="1"/>
  <c r="L299" i="16" a="1"/>
  <c r="L299" i="16" s="1"/>
  <c r="AC299" i="16" a="1"/>
  <c r="AC299" i="16" s="1"/>
  <c r="R299" i="16" a="1"/>
  <c r="R299" i="16" s="1"/>
  <c r="M299" i="16" a="1"/>
  <c r="M299" i="16" s="1"/>
  <c r="H299" i="16" a="1"/>
  <c r="H299" i="16" s="1"/>
  <c r="W299" i="16" a="1"/>
  <c r="W299" i="16" s="1"/>
  <c r="V299" i="16" a="1"/>
  <c r="V299" i="16" s="1"/>
  <c r="Q299" i="16" a="1"/>
  <c r="Q299" i="16" s="1"/>
  <c r="G299" i="16" a="1"/>
  <c r="G299" i="16" s="1"/>
  <c r="AA299" i="16" a="1"/>
  <c r="AA299" i="16" s="1"/>
  <c r="K299" i="16" a="1"/>
  <c r="K299" i="16" s="1"/>
  <c r="F299" i="16" a="1"/>
  <c r="F299" i="16" s="1"/>
  <c r="Z299" i="16" a="1"/>
  <c r="Z299" i="16" s="1"/>
  <c r="U299" i="16" a="1"/>
  <c r="U299" i="16" s="1"/>
  <c r="J299" i="16" a="1"/>
  <c r="J299" i="16" s="1"/>
  <c r="AE299" i="16" a="1"/>
  <c r="AE299" i="16" s="1"/>
  <c r="AF299" i="16" s="1"/>
  <c r="O299" i="16" a="1"/>
  <c r="O299" i="16" s="1"/>
  <c r="E299" i="16" a="1"/>
  <c r="E299" i="16" s="1"/>
  <c r="D299" i="16" a="1"/>
  <c r="D299" i="16" s="1"/>
  <c r="S299" i="16" a="1"/>
  <c r="S299" i="16" s="1"/>
  <c r="N299" i="16" a="1"/>
  <c r="N299" i="16" s="1"/>
  <c r="AD299" i="16" a="1"/>
  <c r="AD299" i="16" s="1"/>
  <c r="I299" i="16" a="1"/>
  <c r="I299" i="16" s="1"/>
  <c r="Y299" i="16" a="1"/>
  <c r="Y299" i="16" s="1"/>
  <c r="AA246" i="16" a="1"/>
  <c r="AA246" i="16" s="1"/>
  <c r="N246" i="16" a="1"/>
  <c r="N246" i="16" s="1"/>
  <c r="H246" i="16" a="1"/>
  <c r="H246" i="16" s="1"/>
  <c r="Z246" i="16" a="1"/>
  <c r="Z246" i="16" s="1"/>
  <c r="T246" i="16" a="1"/>
  <c r="T246" i="16" s="1"/>
  <c r="M246" i="16" a="1"/>
  <c r="M246" i="16" s="1"/>
  <c r="G246" i="16" a="1"/>
  <c r="G246" i="16" s="1"/>
  <c r="Y246" i="16" a="1"/>
  <c r="Y246" i="16" s="1"/>
  <c r="S246" i="16" a="1"/>
  <c r="S246" i="16" s="1"/>
  <c r="F246" i="16" a="1"/>
  <c r="F246" i="16" s="1"/>
  <c r="AE246" i="16" a="1"/>
  <c r="AE246" i="16" s="1"/>
  <c r="AF246" i="16" s="1"/>
  <c r="R246" i="16" a="1"/>
  <c r="R246" i="16" s="1"/>
  <c r="L246" i="16" a="1"/>
  <c r="L246" i="16" s="1"/>
  <c r="E246" i="16" a="1"/>
  <c r="E246" i="16" s="1"/>
  <c r="AD246" i="16" a="1"/>
  <c r="AD246" i="16" s="1"/>
  <c r="X246" i="16" a="1"/>
  <c r="X246" i="16" s="1"/>
  <c r="Q246" i="16" a="1"/>
  <c r="Q246" i="16" s="1"/>
  <c r="K246" i="16" a="1"/>
  <c r="K246" i="16" s="1"/>
  <c r="AC246" i="16" a="1"/>
  <c r="AC246" i="16" s="1"/>
  <c r="W246" i="16" a="1"/>
  <c r="W246" i="16" s="1"/>
  <c r="J246" i="16" a="1"/>
  <c r="J246" i="16" s="1"/>
  <c r="D246" i="16" a="1"/>
  <c r="D246" i="16" s="1"/>
  <c r="AB246" i="16" a="1"/>
  <c r="AB246" i="16" s="1"/>
  <c r="U246" i="16" a="1"/>
  <c r="U246" i="16" s="1"/>
  <c r="O246" i="16" a="1"/>
  <c r="O246" i="16" s="1"/>
  <c r="V246" i="16" a="1"/>
  <c r="V246" i="16" s="1"/>
  <c r="P246" i="16" a="1"/>
  <c r="P246" i="16" s="1"/>
  <c r="I246" i="16" a="1"/>
  <c r="I246" i="16" s="1"/>
  <c r="AA714" i="16"/>
  <c r="AK695" i="16"/>
  <c r="Y313" i="16" a="1"/>
  <c r="Y313" i="16" s="1"/>
  <c r="S313" i="16" a="1"/>
  <c r="S313" i="16" s="1"/>
  <c r="F313" i="16" a="1"/>
  <c r="F313" i="16" s="1"/>
  <c r="AE313" i="16" a="1"/>
  <c r="AE313" i="16" s="1"/>
  <c r="AF313" i="16" s="1"/>
  <c r="R313" i="16" a="1"/>
  <c r="R313" i="16" s="1"/>
  <c r="L313" i="16" a="1"/>
  <c r="L313" i="16" s="1"/>
  <c r="E313" i="16" a="1"/>
  <c r="E313" i="16" s="1"/>
  <c r="AD313" i="16" a="1"/>
  <c r="AD313" i="16" s="1"/>
  <c r="X313" i="16" a="1"/>
  <c r="X313" i="16" s="1"/>
  <c r="Q313" i="16" a="1"/>
  <c r="Q313" i="16" s="1"/>
  <c r="K313" i="16" a="1"/>
  <c r="K313" i="16" s="1"/>
  <c r="AC313" i="16" a="1"/>
  <c r="AC313" i="16" s="1"/>
  <c r="W313" i="16" a="1"/>
  <c r="W313" i="16" s="1"/>
  <c r="J313" i="16" a="1"/>
  <c r="J313" i="16" s="1"/>
  <c r="D313" i="16" a="1"/>
  <c r="D313" i="16" s="1"/>
  <c r="AB313" i="16" a="1"/>
  <c r="AB313" i="16" s="1"/>
  <c r="U313" i="16" a="1"/>
  <c r="U313" i="16" s="1"/>
  <c r="O313" i="16" a="1"/>
  <c r="O313" i="16" s="1"/>
  <c r="AA313" i="16" a="1"/>
  <c r="AA313" i="16" s="1"/>
  <c r="N313" i="16" a="1"/>
  <c r="N313" i="16" s="1"/>
  <c r="H313" i="16" a="1"/>
  <c r="H313" i="16" s="1"/>
  <c r="P313" i="16" a="1"/>
  <c r="P313" i="16" s="1"/>
  <c r="M313" i="16" a="1"/>
  <c r="M313" i="16" s="1"/>
  <c r="I313" i="16" a="1"/>
  <c r="I313" i="16" s="1"/>
  <c r="G313" i="16" a="1"/>
  <c r="G313" i="16" s="1"/>
  <c r="Z313" i="16" a="1"/>
  <c r="Z313" i="16" s="1"/>
  <c r="T313" i="16" a="1"/>
  <c r="T313" i="16" s="1"/>
  <c r="AE260" i="16" a="1"/>
  <c r="AE260" i="16" s="1"/>
  <c r="AF260" i="16" s="1"/>
  <c r="Z260" i="16" a="1"/>
  <c r="Z260" i="16" s="1"/>
  <c r="Q260" i="16" a="1"/>
  <c r="Q260" i="16" s="1"/>
  <c r="H260" i="16" a="1"/>
  <c r="H260" i="16" s="1"/>
  <c r="V313" i="16" a="1"/>
  <c r="V313" i="16" s="1"/>
  <c r="AD260" i="16" a="1"/>
  <c r="AD260" i="16" s="1"/>
  <c r="U260" i="16" a="1"/>
  <c r="U260" i="16" s="1"/>
  <c r="L260" i="16" a="1"/>
  <c r="L260" i="16" s="1"/>
  <c r="Y260" i="16" a="1"/>
  <c r="Y260" i="16" s="1"/>
  <c r="P260" i="16" a="1"/>
  <c r="P260" i="16" s="1"/>
  <c r="G260" i="16" a="1"/>
  <c r="G260" i="16" s="1"/>
  <c r="AC260" i="16" a="1"/>
  <c r="AC260" i="16" s="1"/>
  <c r="T260" i="16" a="1"/>
  <c r="T260" i="16" s="1"/>
  <c r="K260" i="16" a="1"/>
  <c r="K260" i="16" s="1"/>
  <c r="F260" i="16" a="1"/>
  <c r="F260" i="16" s="1"/>
  <c r="X260" i="16" a="1"/>
  <c r="X260" i="16" s="1"/>
  <c r="O260" i="16" a="1"/>
  <c r="O260" i="16" s="1"/>
  <c r="J260" i="16" a="1"/>
  <c r="J260" i="16" s="1"/>
  <c r="AB260" i="16" a="1"/>
  <c r="AB260" i="16" s="1"/>
  <c r="S260" i="16" a="1"/>
  <c r="S260" i="16" s="1"/>
  <c r="N260" i="16" a="1"/>
  <c r="N260" i="16" s="1"/>
  <c r="E260" i="16" a="1"/>
  <c r="E260" i="16" s="1"/>
  <c r="AA260" i="16" a="1"/>
  <c r="AA260" i="16" s="1"/>
  <c r="V260" i="16" a="1"/>
  <c r="V260" i="16" s="1"/>
  <c r="M260" i="16" a="1"/>
  <c r="M260" i="16" s="1"/>
  <c r="D260" i="16" a="1"/>
  <c r="D260" i="16" s="1"/>
  <c r="W260" i="16" a="1"/>
  <c r="W260" i="16" s="1"/>
  <c r="R260" i="16" a="1"/>
  <c r="R260" i="16" s="1"/>
  <c r="I260" i="16" a="1"/>
  <c r="I260" i="16" s="1"/>
  <c r="AF186" i="16"/>
  <c r="AG186" i="16" s="1"/>
  <c r="T307" i="16" a="1"/>
  <c r="T307" i="16" s="1"/>
  <c r="N307" i="16" a="1"/>
  <c r="N307" i="16" s="1"/>
  <c r="Z307" i="16" a="1"/>
  <c r="Z307" i="16" s="1"/>
  <c r="S307" i="16" a="1"/>
  <c r="S307" i="16" s="1"/>
  <c r="M307" i="16" a="1"/>
  <c r="M307" i="16" s="1"/>
  <c r="AE307" i="16" a="1"/>
  <c r="AE307" i="16" s="1"/>
  <c r="AF307" i="16" s="1"/>
  <c r="Y307" i="16" a="1"/>
  <c r="Y307" i="16" s="1"/>
  <c r="L307" i="16" a="1"/>
  <c r="L307" i="16" s="1"/>
  <c r="F307" i="16" a="1"/>
  <c r="F307" i="16" s="1"/>
  <c r="X307" i="16" a="1"/>
  <c r="X307" i="16" s="1"/>
  <c r="R307" i="16" a="1"/>
  <c r="R307" i="16" s="1"/>
  <c r="K307" i="16" a="1"/>
  <c r="K307" i="16" s="1"/>
  <c r="E307" i="16" a="1"/>
  <c r="E307" i="16" s="1"/>
  <c r="AC307" i="16" a="1"/>
  <c r="AC307" i="16" s="1"/>
  <c r="P307" i="16" a="1"/>
  <c r="P307" i="16" s="1"/>
  <c r="J307" i="16" a="1"/>
  <c r="J307" i="16" s="1"/>
  <c r="AB307" i="16" a="1"/>
  <c r="AB307" i="16" s="1"/>
  <c r="V307" i="16" a="1"/>
  <c r="V307" i="16" s="1"/>
  <c r="O307" i="16" a="1"/>
  <c r="O307" i="16" s="1"/>
  <c r="I307" i="16" a="1"/>
  <c r="I307" i="16" s="1"/>
  <c r="H307" i="16" a="1"/>
  <c r="H307" i="16" s="1"/>
  <c r="AD307" i="16" a="1"/>
  <c r="AD307" i="16" s="1"/>
  <c r="G307" i="16" a="1"/>
  <c r="G307" i="16" s="1"/>
  <c r="AA307" i="16" a="1"/>
  <c r="AA307" i="16" s="1"/>
  <c r="D307" i="16" a="1"/>
  <c r="D307" i="16" s="1"/>
  <c r="W307" i="16" a="1"/>
  <c r="W307" i="16" s="1"/>
  <c r="U307" i="16" a="1"/>
  <c r="U307" i="16" s="1"/>
  <c r="Q307" i="16" a="1"/>
  <c r="Q307" i="16" s="1"/>
  <c r="AB254" i="16" a="1"/>
  <c r="AB254" i="16" s="1"/>
  <c r="X254" i="16" a="1"/>
  <c r="X254" i="16" s="1"/>
  <c r="T254" i="16" a="1"/>
  <c r="T254" i="16" s="1"/>
  <c r="P254" i="16" a="1"/>
  <c r="P254" i="16" s="1"/>
  <c r="L254" i="16" a="1"/>
  <c r="L254" i="16" s="1"/>
  <c r="H254" i="16" a="1"/>
  <c r="H254" i="16" s="1"/>
  <c r="D254" i="16" a="1"/>
  <c r="D254" i="16" s="1"/>
  <c r="AE254" i="16" a="1"/>
  <c r="AE254" i="16" s="1"/>
  <c r="AF254" i="16" s="1"/>
  <c r="AD254" i="16" a="1"/>
  <c r="AD254" i="16" s="1"/>
  <c r="Z254" i="16" a="1"/>
  <c r="Z254" i="16" s="1"/>
  <c r="V254" i="16" a="1"/>
  <c r="V254" i="16" s="1"/>
  <c r="R254" i="16" a="1"/>
  <c r="R254" i="16" s="1"/>
  <c r="N254" i="16" a="1"/>
  <c r="N254" i="16" s="1"/>
  <c r="J254" i="16" a="1"/>
  <c r="J254" i="16" s="1"/>
  <c r="F254" i="16" a="1"/>
  <c r="F254" i="16" s="1"/>
  <c r="S254" i="16" a="1"/>
  <c r="S254" i="16" s="1"/>
  <c r="Q254" i="16" a="1"/>
  <c r="Q254" i="16" s="1"/>
  <c r="O254" i="16" a="1"/>
  <c r="O254" i="16" s="1"/>
  <c r="AC254" i="16" a="1"/>
  <c r="AC254" i="16" s="1"/>
  <c r="M254" i="16" a="1"/>
  <c r="M254" i="16" s="1"/>
  <c r="AA254" i="16" a="1"/>
  <c r="AA254" i="16" s="1"/>
  <c r="K254" i="16" a="1"/>
  <c r="K254" i="16" s="1"/>
  <c r="Y254" i="16" a="1"/>
  <c r="Y254" i="16" s="1"/>
  <c r="I254" i="16" a="1"/>
  <c r="I254" i="16" s="1"/>
  <c r="U254" i="16" a="1"/>
  <c r="U254" i="16" s="1"/>
  <c r="E254" i="16" a="1"/>
  <c r="E254" i="16" s="1"/>
  <c r="W254" i="16" a="1"/>
  <c r="W254" i="16" s="1"/>
  <c r="G254" i="16" a="1"/>
  <c r="G254" i="16" s="1"/>
  <c r="H456" i="16"/>
  <c r="K79" i="2" s="1"/>
  <c r="AE317" i="16" a="1"/>
  <c r="AE317" i="16" s="1"/>
  <c r="AF317" i="16" s="1"/>
  <c r="AA317" i="16" a="1"/>
  <c r="AA317" i="16" s="1"/>
  <c r="W317" i="16" a="1"/>
  <c r="W317" i="16" s="1"/>
  <c r="S317" i="16" a="1"/>
  <c r="S317" i="16" s="1"/>
  <c r="O317" i="16" a="1"/>
  <c r="O317" i="16" s="1"/>
  <c r="K317" i="16" a="1"/>
  <c r="K317" i="16" s="1"/>
  <c r="G317" i="16" a="1"/>
  <c r="G317" i="16" s="1"/>
  <c r="Y317" i="16" a="1"/>
  <c r="Y317" i="16" s="1"/>
  <c r="Q317" i="16" a="1"/>
  <c r="Q317" i="16" s="1"/>
  <c r="I317" i="16" a="1"/>
  <c r="I317" i="16" s="1"/>
  <c r="X317" i="16" a="1"/>
  <c r="X317" i="16" s="1"/>
  <c r="P317" i="16" a="1"/>
  <c r="P317" i="16" s="1"/>
  <c r="H317" i="16" a="1"/>
  <c r="H317" i="16" s="1"/>
  <c r="AD317" i="16" a="1"/>
  <c r="AD317" i="16" s="1"/>
  <c r="V317" i="16" a="1"/>
  <c r="V317" i="16" s="1"/>
  <c r="N317" i="16" a="1"/>
  <c r="N317" i="16" s="1"/>
  <c r="F317" i="16" a="1"/>
  <c r="F317" i="16" s="1"/>
  <c r="AB317" i="16" a="1"/>
  <c r="AB317" i="16" s="1"/>
  <c r="T317" i="16" a="1"/>
  <c r="T317" i="16" s="1"/>
  <c r="L317" i="16" a="1"/>
  <c r="L317" i="16" s="1"/>
  <c r="D317" i="16" a="1"/>
  <c r="D317" i="16" s="1"/>
  <c r="U317" i="16" a="1"/>
  <c r="U317" i="16" s="1"/>
  <c r="R317" i="16" a="1"/>
  <c r="R317" i="16" s="1"/>
  <c r="M317" i="16" a="1"/>
  <c r="M317" i="16" s="1"/>
  <c r="J317" i="16" a="1"/>
  <c r="J317" i="16" s="1"/>
  <c r="E317" i="16" a="1"/>
  <c r="E317" i="16" s="1"/>
  <c r="Z317" i="16" a="1"/>
  <c r="Z317" i="16" s="1"/>
  <c r="AE264" i="16" a="1"/>
  <c r="AE264" i="16" s="1"/>
  <c r="AF264" i="16" s="1"/>
  <c r="AA264" i="16" a="1"/>
  <c r="AA264" i="16" s="1"/>
  <c r="Y264" i="16" a="1"/>
  <c r="Y264" i="16" s="1"/>
  <c r="T264" i="16" a="1"/>
  <c r="T264" i="16" s="1"/>
  <c r="K264" i="16" a="1"/>
  <c r="K264" i="16" s="1"/>
  <c r="F264" i="16" a="1"/>
  <c r="F264" i="16" s="1"/>
  <c r="X264" i="16" a="1"/>
  <c r="X264" i="16" s="1"/>
  <c r="O264" i="16" a="1"/>
  <c r="O264" i="16" s="1"/>
  <c r="J264" i="16" a="1"/>
  <c r="J264" i="16" s="1"/>
  <c r="AD264" i="16" a="1"/>
  <c r="AD264" i="16" s="1"/>
  <c r="S264" i="16" a="1"/>
  <c r="S264" i="16" s="1"/>
  <c r="N264" i="16" a="1"/>
  <c r="N264" i="16" s="1"/>
  <c r="E264" i="16" a="1"/>
  <c r="E264" i="16" s="1"/>
  <c r="AC264" i="16" a="1"/>
  <c r="AC264" i="16" s="1"/>
  <c r="W264" i="16" a="1"/>
  <c r="W264" i="16" s="1"/>
  <c r="R264" i="16" a="1"/>
  <c r="R264" i="16" s="1"/>
  <c r="I264" i="16" a="1"/>
  <c r="I264" i="16" s="1"/>
  <c r="AB264" i="16" a="1"/>
  <c r="AB264" i="16" s="1"/>
  <c r="V264" i="16" a="1"/>
  <c r="V264" i="16" s="1"/>
  <c r="M264" i="16" a="1"/>
  <c r="M264" i="16" s="1"/>
  <c r="D264" i="16" a="1"/>
  <c r="D264" i="16" s="1"/>
  <c r="Q264" i="16" a="1"/>
  <c r="Q264" i="16" s="1"/>
  <c r="H264" i="16" a="1"/>
  <c r="H264" i="16" s="1"/>
  <c r="AC317" i="16" a="1"/>
  <c r="AC317" i="16" s="1"/>
  <c r="P264" i="16" a="1"/>
  <c r="P264" i="16" s="1"/>
  <c r="G264" i="16" a="1"/>
  <c r="G264" i="16" s="1"/>
  <c r="L264" i="16" a="1"/>
  <c r="L264" i="16" s="1"/>
  <c r="Z264" i="16" a="1"/>
  <c r="Z264" i="16" s="1"/>
  <c r="U264" i="16" a="1"/>
  <c r="U264" i="16" s="1"/>
  <c r="AC287" i="16" a="1"/>
  <c r="AC287" i="16" s="1"/>
  <c r="P287" i="16" a="1"/>
  <c r="P287" i="16" s="1"/>
  <c r="J287" i="16" a="1"/>
  <c r="J287" i="16" s="1"/>
  <c r="AB287" i="16" a="1"/>
  <c r="AB287" i="16" s="1"/>
  <c r="V287" i="16" a="1"/>
  <c r="V287" i="16" s="1"/>
  <c r="O287" i="16" a="1"/>
  <c r="O287" i="16" s="1"/>
  <c r="I287" i="16" a="1"/>
  <c r="I287" i="16" s="1"/>
  <c r="AA287" i="16" a="1"/>
  <c r="AA287" i="16" s="1"/>
  <c r="U287" i="16" a="1"/>
  <c r="U287" i="16" s="1"/>
  <c r="H287" i="16" a="1"/>
  <c r="H287" i="16" s="1"/>
  <c r="T287" i="16" a="1"/>
  <c r="T287" i="16" s="1"/>
  <c r="N287" i="16" a="1"/>
  <c r="N287" i="16" s="1"/>
  <c r="G287" i="16" a="1"/>
  <c r="G287" i="16" s="1"/>
  <c r="AE287" i="16" a="1"/>
  <c r="AE287" i="16" s="1"/>
  <c r="AF287" i="16" s="1"/>
  <c r="Y287" i="16" a="1"/>
  <c r="Y287" i="16" s="1"/>
  <c r="L287" i="16" a="1"/>
  <c r="L287" i="16" s="1"/>
  <c r="F287" i="16" a="1"/>
  <c r="F287" i="16" s="1"/>
  <c r="X287" i="16" a="1"/>
  <c r="X287" i="16" s="1"/>
  <c r="R287" i="16" a="1"/>
  <c r="R287" i="16" s="1"/>
  <c r="K287" i="16" a="1"/>
  <c r="K287" i="16" s="1"/>
  <c r="E287" i="16" a="1"/>
  <c r="E287" i="16" s="1"/>
  <c r="M287" i="16" a="1"/>
  <c r="M287" i="16" s="1"/>
  <c r="AD287" i="16" a="1"/>
  <c r="AD287" i="16" s="1"/>
  <c r="D287" i="16" a="1"/>
  <c r="D287" i="16" s="1"/>
  <c r="Z287" i="16" a="1"/>
  <c r="Z287" i="16" s="1"/>
  <c r="W287" i="16" a="1"/>
  <c r="W287" i="16" s="1"/>
  <c r="Q287" i="16" a="1"/>
  <c r="Q287" i="16" s="1"/>
  <c r="S287" i="16" a="1"/>
  <c r="S287" i="16" s="1"/>
  <c r="AA234" i="16" a="1"/>
  <c r="AA234" i="16" s="1"/>
  <c r="N234" i="16" a="1"/>
  <c r="N234" i="16" s="1"/>
  <c r="H234" i="16" a="1"/>
  <c r="H234" i="16" s="1"/>
  <c r="Z234" i="16" a="1"/>
  <c r="Z234" i="16" s="1"/>
  <c r="T234" i="16" a="1"/>
  <c r="T234" i="16" s="1"/>
  <c r="M234" i="16" a="1"/>
  <c r="M234" i="16" s="1"/>
  <c r="G234" i="16" a="1"/>
  <c r="G234" i="16" s="1"/>
  <c r="Y234" i="16" a="1"/>
  <c r="Y234" i="16" s="1"/>
  <c r="S234" i="16" a="1"/>
  <c r="S234" i="16" s="1"/>
  <c r="F234" i="16" a="1"/>
  <c r="F234" i="16" s="1"/>
  <c r="AE234" i="16" a="1"/>
  <c r="AE234" i="16" s="1"/>
  <c r="AF234" i="16" s="1"/>
  <c r="R234" i="16" a="1"/>
  <c r="R234" i="16" s="1"/>
  <c r="L234" i="16" a="1"/>
  <c r="L234" i="16" s="1"/>
  <c r="E234" i="16" a="1"/>
  <c r="E234" i="16" s="1"/>
  <c r="AD234" i="16" a="1"/>
  <c r="AD234" i="16" s="1"/>
  <c r="X234" i="16" a="1"/>
  <c r="X234" i="16" s="1"/>
  <c r="Q234" i="16" a="1"/>
  <c r="Q234" i="16" s="1"/>
  <c r="K234" i="16" a="1"/>
  <c r="K234" i="16" s="1"/>
  <c r="AC234" i="16" a="1"/>
  <c r="AC234" i="16" s="1"/>
  <c r="W234" i="16" a="1"/>
  <c r="W234" i="16" s="1"/>
  <c r="J234" i="16" a="1"/>
  <c r="J234" i="16" s="1"/>
  <c r="D234" i="16" a="1"/>
  <c r="D234" i="16" s="1"/>
  <c r="AB234" i="16" a="1"/>
  <c r="AB234" i="16" s="1"/>
  <c r="U234" i="16" a="1"/>
  <c r="U234" i="16" s="1"/>
  <c r="O234" i="16" a="1"/>
  <c r="O234" i="16" s="1"/>
  <c r="P234" i="16" a="1"/>
  <c r="P234" i="16" s="1"/>
  <c r="I234" i="16" a="1"/>
  <c r="I234" i="16" s="1"/>
  <c r="V234" i="16" a="1"/>
  <c r="V234" i="16" s="1"/>
  <c r="Z305" i="16" a="1"/>
  <c r="Z305" i="16" s="1"/>
  <c r="T305" i="16" a="1"/>
  <c r="T305" i="16" s="1"/>
  <c r="M305" i="16" a="1"/>
  <c r="M305" i="16" s="1"/>
  <c r="G305" i="16" a="1"/>
  <c r="G305" i="16" s="1"/>
  <c r="AE305" i="16" a="1"/>
  <c r="AE305" i="16" s="1"/>
  <c r="AF305" i="16" s="1"/>
  <c r="R305" i="16" a="1"/>
  <c r="R305" i="16" s="1"/>
  <c r="L305" i="16" a="1"/>
  <c r="L305" i="16" s="1"/>
  <c r="E305" i="16" a="1"/>
  <c r="E305" i="16" s="1"/>
  <c r="AC305" i="16" a="1"/>
  <c r="AC305" i="16" s="1"/>
  <c r="W305" i="16" a="1"/>
  <c r="W305" i="16" s="1"/>
  <c r="J305" i="16" a="1"/>
  <c r="J305" i="16" s="1"/>
  <c r="D305" i="16" a="1"/>
  <c r="D305" i="16" s="1"/>
  <c r="V305" i="16" a="1"/>
  <c r="V305" i="16" s="1"/>
  <c r="P305" i="16" a="1"/>
  <c r="P305" i="16" s="1"/>
  <c r="I305" i="16" a="1"/>
  <c r="I305" i="16" s="1"/>
  <c r="AB305" i="16" a="1"/>
  <c r="AB305" i="16" s="1"/>
  <c r="O305" i="16" a="1"/>
  <c r="O305" i="16" s="1"/>
  <c r="AA305" i="16" a="1"/>
  <c r="AA305" i="16" s="1"/>
  <c r="N305" i="16" a="1"/>
  <c r="N305" i="16" s="1"/>
  <c r="Y305" i="16" a="1"/>
  <c r="Y305" i="16" s="1"/>
  <c r="X305" i="16" a="1"/>
  <c r="X305" i="16" s="1"/>
  <c r="K305" i="16" a="1"/>
  <c r="K305" i="16" s="1"/>
  <c r="U305" i="16" a="1"/>
  <c r="U305" i="16" s="1"/>
  <c r="H305" i="16" a="1"/>
  <c r="H305" i="16" s="1"/>
  <c r="S305" i="16" a="1"/>
  <c r="S305" i="16" s="1"/>
  <c r="Q305" i="16" a="1"/>
  <c r="Q305" i="16" s="1"/>
  <c r="F305" i="16" a="1"/>
  <c r="F305" i="16" s="1"/>
  <c r="AD252" i="16" a="1"/>
  <c r="AD252" i="16" s="1"/>
  <c r="Z252" i="16" a="1"/>
  <c r="Z252" i="16" s="1"/>
  <c r="V252" i="16" a="1"/>
  <c r="V252" i="16" s="1"/>
  <c r="R252" i="16" a="1"/>
  <c r="R252" i="16" s="1"/>
  <c r="N252" i="16" a="1"/>
  <c r="N252" i="16" s="1"/>
  <c r="J252" i="16" a="1"/>
  <c r="J252" i="16" s="1"/>
  <c r="F252" i="16" a="1"/>
  <c r="F252" i="16" s="1"/>
  <c r="AB252" i="16" a="1"/>
  <c r="AB252" i="16" s="1"/>
  <c r="X252" i="16" a="1"/>
  <c r="X252" i="16" s="1"/>
  <c r="T252" i="16" a="1"/>
  <c r="T252" i="16" s="1"/>
  <c r="P252" i="16" a="1"/>
  <c r="P252" i="16" s="1"/>
  <c r="L252" i="16" a="1"/>
  <c r="L252" i="16" s="1"/>
  <c r="H252" i="16" a="1"/>
  <c r="H252" i="16" s="1"/>
  <c r="D252" i="16" a="1"/>
  <c r="D252" i="16" s="1"/>
  <c r="AD305" i="16" a="1"/>
  <c r="AD305" i="16" s="1"/>
  <c r="AC252" i="16" a="1"/>
  <c r="AC252" i="16" s="1"/>
  <c r="M252" i="16" a="1"/>
  <c r="M252" i="16" s="1"/>
  <c r="AA252" i="16" a="1"/>
  <c r="AA252" i="16" s="1"/>
  <c r="K252" i="16" a="1"/>
  <c r="K252" i="16" s="1"/>
  <c r="Y252" i="16" a="1"/>
  <c r="Y252" i="16" s="1"/>
  <c r="W252" i="16" a="1"/>
  <c r="W252" i="16" s="1"/>
  <c r="I252" i="16" a="1"/>
  <c r="I252" i="16" s="1"/>
  <c r="U252" i="16" a="1"/>
  <c r="U252" i="16" s="1"/>
  <c r="G252" i="16" a="1"/>
  <c r="G252" i="16" s="1"/>
  <c r="S252" i="16" a="1"/>
  <c r="S252" i="16" s="1"/>
  <c r="AE252" i="16" a="1"/>
  <c r="AE252" i="16" s="1"/>
  <c r="AF252" i="16" s="1"/>
  <c r="O252" i="16" a="1"/>
  <c r="O252" i="16" s="1"/>
  <c r="Q252" i="16" a="1"/>
  <c r="Q252" i="16" s="1"/>
  <c r="E252" i="16" a="1"/>
  <c r="E252" i="16" s="1"/>
  <c r="AF206" i="16"/>
  <c r="AG206" i="16" s="1"/>
  <c r="H464" i="16"/>
  <c r="K87" i="2" s="1"/>
  <c r="E325" i="16" a="1"/>
  <c r="E325" i="16" s="1"/>
  <c r="G325" i="16" s="1" a="1"/>
  <c r="G325" i="16" s="1"/>
  <c r="I325" i="16" s="1" a="1"/>
  <c r="I325" i="16" s="1"/>
  <c r="K325" i="16" s="1" a="1"/>
  <c r="K325" i="16" s="1"/>
  <c r="M325" i="16" s="1" a="1"/>
  <c r="M325" i="16" s="1"/>
  <c r="O325" i="16" s="1" a="1"/>
  <c r="O325" i="16" s="1"/>
  <c r="Q325" i="16" s="1" a="1"/>
  <c r="Q325" i="16" s="1"/>
  <c r="S325" i="16" s="1" a="1"/>
  <c r="S325" i="16" s="1"/>
  <c r="U325" i="16" s="1" a="1"/>
  <c r="U325" i="16" s="1"/>
  <c r="W325" i="16" s="1" a="1"/>
  <c r="W325" i="16" s="1"/>
  <c r="Y325" i="16" s="1" a="1"/>
  <c r="Y325" i="16" s="1"/>
  <c r="AA325" i="16" s="1" a="1"/>
  <c r="AA325" i="16" s="1"/>
  <c r="AC325" i="16" s="1" a="1"/>
  <c r="AC325" i="16" s="1"/>
  <c r="AE325" i="16" s="1" a="1"/>
  <c r="AE325" i="16" s="1"/>
  <c r="AF325" i="16" s="1"/>
  <c r="D325" i="16" a="1"/>
  <c r="D325" i="16" s="1"/>
  <c r="F325" i="16" s="1" a="1"/>
  <c r="F325" i="16" s="1"/>
  <c r="H325" i="16" s="1" a="1"/>
  <c r="H325" i="16" s="1"/>
  <c r="J325" i="16" s="1" a="1"/>
  <c r="J325" i="16" s="1"/>
  <c r="L325" i="16" s="1" a="1"/>
  <c r="L325" i="16" s="1"/>
  <c r="N325" i="16" s="1" a="1"/>
  <c r="N325" i="16" s="1"/>
  <c r="P325" i="16" s="1" a="1"/>
  <c r="P325" i="16" s="1"/>
  <c r="R325" i="16" s="1" a="1"/>
  <c r="R325" i="16" s="1"/>
  <c r="T325" i="16" s="1" a="1"/>
  <c r="T325" i="16" s="1"/>
  <c r="V325" i="16" s="1" a="1"/>
  <c r="V325" i="16" s="1"/>
  <c r="X325" i="16" s="1" a="1"/>
  <c r="X325" i="16" s="1"/>
  <c r="Z325" i="16" s="1" a="1"/>
  <c r="Z325" i="16" s="1"/>
  <c r="AB325" i="16" s="1" a="1"/>
  <c r="AB325" i="16" s="1"/>
  <c r="AD325" i="16" s="1" a="1"/>
  <c r="AD325" i="16" s="1"/>
  <c r="D272" i="16" a="1"/>
  <c r="D272" i="16" s="1"/>
  <c r="F272" i="16" s="1" a="1"/>
  <c r="F272" i="16" s="1"/>
  <c r="H272" i="16" s="1" a="1"/>
  <c r="H272" i="16" s="1"/>
  <c r="J272" i="16" s="1" a="1"/>
  <c r="J272" i="16" s="1"/>
  <c r="L272" i="16" s="1" a="1"/>
  <c r="L272" i="16" s="1"/>
  <c r="N272" i="16" s="1" a="1"/>
  <c r="N272" i="16" s="1"/>
  <c r="P272" i="16" s="1" a="1"/>
  <c r="P272" i="16" s="1"/>
  <c r="R272" i="16" s="1" a="1"/>
  <c r="R272" i="16" s="1"/>
  <c r="T272" i="16" s="1" a="1"/>
  <c r="T272" i="16" s="1"/>
  <c r="V272" i="16" s="1" a="1"/>
  <c r="V272" i="16" s="1"/>
  <c r="X272" i="16" s="1" a="1"/>
  <c r="X272" i="16" s="1"/>
  <c r="Z272" i="16" s="1" a="1"/>
  <c r="Z272" i="16" s="1"/>
  <c r="AB272" i="16" s="1" a="1"/>
  <c r="AB272" i="16" s="1"/>
  <c r="AD272" i="16" s="1" a="1"/>
  <c r="AD272" i="16" s="1"/>
  <c r="E272" i="16" a="1"/>
  <c r="E272" i="16" s="1"/>
  <c r="G272" i="16" s="1" a="1"/>
  <c r="G272" i="16" s="1"/>
  <c r="I272" i="16" s="1" a="1"/>
  <c r="I272" i="16" s="1"/>
  <c r="K272" i="16" s="1" a="1"/>
  <c r="K272" i="16" s="1"/>
  <c r="M272" i="16" s="1" a="1"/>
  <c r="M272" i="16" s="1"/>
  <c r="O272" i="16" s="1" a="1"/>
  <c r="O272" i="16" s="1"/>
  <c r="Q272" i="16" s="1" a="1"/>
  <c r="Q272" i="16" s="1"/>
  <c r="S272" i="16" s="1" a="1"/>
  <c r="S272" i="16" s="1"/>
  <c r="U272" i="16" s="1" a="1"/>
  <c r="U272" i="16" s="1"/>
  <c r="W272" i="16" s="1" a="1"/>
  <c r="W272" i="16" s="1"/>
  <c r="Y272" i="16" s="1" a="1"/>
  <c r="Y272" i="16" s="1"/>
  <c r="AA272" i="16" s="1" a="1"/>
  <c r="AA272" i="16" s="1"/>
  <c r="AC272" i="16" s="1" a="1"/>
  <c r="AC272" i="16" s="1"/>
  <c r="AE272" i="16" s="1" a="1"/>
  <c r="AE272" i="16" s="1"/>
  <c r="AF272" i="16" s="1"/>
  <c r="H462" i="16"/>
  <c r="K85" i="2" s="1"/>
  <c r="AF238" i="16"/>
  <c r="AG238" i="16" s="1"/>
  <c r="AF202" i="16"/>
  <c r="AG202" i="16" s="1"/>
  <c r="AF291" i="16"/>
  <c r="AG291" i="16" s="1"/>
  <c r="C538" i="16"/>
  <c r="Z309" i="16" a="1"/>
  <c r="Z309" i="16" s="1"/>
  <c r="T309" i="16" a="1"/>
  <c r="T309" i="16" s="1"/>
  <c r="M309" i="16" a="1"/>
  <c r="M309" i="16" s="1"/>
  <c r="G309" i="16" a="1"/>
  <c r="G309" i="16" s="1"/>
  <c r="Y309" i="16" a="1"/>
  <c r="Y309" i="16" s="1"/>
  <c r="S309" i="16" a="1"/>
  <c r="S309" i="16" s="1"/>
  <c r="F309" i="16" a="1"/>
  <c r="F309" i="16" s="1"/>
  <c r="AE309" i="16" a="1"/>
  <c r="AE309" i="16" s="1"/>
  <c r="AF309" i="16" s="1"/>
  <c r="R309" i="16" a="1"/>
  <c r="R309" i="16" s="1"/>
  <c r="L309" i="16" a="1"/>
  <c r="L309" i="16" s="1"/>
  <c r="E309" i="16" a="1"/>
  <c r="E309" i="16" s="1"/>
  <c r="AD309" i="16" a="1"/>
  <c r="AD309" i="16" s="1"/>
  <c r="X309" i="16" a="1"/>
  <c r="X309" i="16" s="1"/>
  <c r="Q309" i="16" a="1"/>
  <c r="Q309" i="16" s="1"/>
  <c r="K309" i="16" a="1"/>
  <c r="K309" i="16" s="1"/>
  <c r="V309" i="16" a="1"/>
  <c r="V309" i="16" s="1"/>
  <c r="P309" i="16" a="1"/>
  <c r="P309" i="16" s="1"/>
  <c r="I309" i="16" a="1"/>
  <c r="I309" i="16" s="1"/>
  <c r="AB309" i="16" a="1"/>
  <c r="AB309" i="16" s="1"/>
  <c r="U309" i="16" a="1"/>
  <c r="U309" i="16" s="1"/>
  <c r="O309" i="16" a="1"/>
  <c r="O309" i="16" s="1"/>
  <c r="AC309" i="16" a="1"/>
  <c r="AC309" i="16" s="1"/>
  <c r="D309" i="16" a="1"/>
  <c r="D309" i="16" s="1"/>
  <c r="AA309" i="16" a="1"/>
  <c r="AA309" i="16" s="1"/>
  <c r="W309" i="16" a="1"/>
  <c r="W309" i="16" s="1"/>
  <c r="N309" i="16" a="1"/>
  <c r="N309" i="16" s="1"/>
  <c r="J309" i="16" a="1"/>
  <c r="J309" i="16" s="1"/>
  <c r="H309" i="16" a="1"/>
  <c r="H309" i="16" s="1"/>
  <c r="W256" i="16" a="1"/>
  <c r="W256" i="16" s="1"/>
  <c r="AE256" i="16" a="1"/>
  <c r="AE256" i="16" s="1"/>
  <c r="AF256" i="16" s="1"/>
  <c r="Z256" i="16" a="1"/>
  <c r="Z256" i="16" s="1"/>
  <c r="Y256" i="16" a="1"/>
  <c r="Y256" i="16" s="1"/>
  <c r="X256" i="16" a="1"/>
  <c r="X256" i="16" s="1"/>
  <c r="AA256" i="16" a="1"/>
  <c r="AA256" i="16" s="1"/>
  <c r="S256" i="16" a="1"/>
  <c r="S256" i="16" s="1"/>
  <c r="L256" i="16" a="1"/>
  <c r="L256" i="16" s="1"/>
  <c r="F256" i="16" a="1"/>
  <c r="F256" i="16" s="1"/>
  <c r="R256" i="16" a="1"/>
  <c r="R256" i="16" s="1"/>
  <c r="E256" i="16" a="1"/>
  <c r="E256" i="16" s="1"/>
  <c r="Q256" i="16" a="1"/>
  <c r="Q256" i="16" s="1"/>
  <c r="K256" i="16" a="1"/>
  <c r="K256" i="16" s="1"/>
  <c r="D256" i="16" a="1"/>
  <c r="D256" i="16" s="1"/>
  <c r="P256" i="16" a="1"/>
  <c r="P256" i="16" s="1"/>
  <c r="J256" i="16" a="1"/>
  <c r="J256" i="16" s="1"/>
  <c r="V256" i="16" a="1"/>
  <c r="V256" i="16" s="1"/>
  <c r="I256" i="16" a="1"/>
  <c r="I256" i="16" s="1"/>
  <c r="AD256" i="16" a="1"/>
  <c r="AD256" i="16" s="1"/>
  <c r="U256" i="16" a="1"/>
  <c r="U256" i="16" s="1"/>
  <c r="O256" i="16" a="1"/>
  <c r="O256" i="16" s="1"/>
  <c r="H256" i="16" a="1"/>
  <c r="H256" i="16" s="1"/>
  <c r="AC256" i="16" a="1"/>
  <c r="AC256" i="16" s="1"/>
  <c r="T256" i="16" a="1"/>
  <c r="T256" i="16" s="1"/>
  <c r="N256" i="16" a="1"/>
  <c r="N256" i="16" s="1"/>
  <c r="AB256" i="16" a="1"/>
  <c r="AB256" i="16" s="1"/>
  <c r="M256" i="16" a="1"/>
  <c r="M256" i="16" s="1"/>
  <c r="G256" i="16" a="1"/>
  <c r="G256" i="16" s="1"/>
  <c r="AB295" i="16" a="1"/>
  <c r="AB295" i="16" s="1"/>
  <c r="S295" i="16" a="1"/>
  <c r="S295" i="16" s="1"/>
  <c r="N295" i="16" a="1"/>
  <c r="N295" i="16" s="1"/>
  <c r="E295" i="16" a="1"/>
  <c r="E295" i="16" s="1"/>
  <c r="W295" i="16" a="1"/>
  <c r="W295" i="16" s="1"/>
  <c r="R295" i="16" a="1"/>
  <c r="R295" i="16" s="1"/>
  <c r="I295" i="16" a="1"/>
  <c r="I295" i="16" s="1"/>
  <c r="AA295" i="16" a="1"/>
  <c r="AA295" i="16" s="1"/>
  <c r="V295" i="16" a="1"/>
  <c r="V295" i="16" s="1"/>
  <c r="M295" i="16" a="1"/>
  <c r="M295" i="16" s="1"/>
  <c r="D295" i="16" a="1"/>
  <c r="D295" i="16" s="1"/>
  <c r="AE295" i="16" a="1"/>
  <c r="AE295" i="16" s="1"/>
  <c r="AF295" i="16" s="1"/>
  <c r="Z295" i="16" a="1"/>
  <c r="Z295" i="16" s="1"/>
  <c r="Q295" i="16" a="1"/>
  <c r="Q295" i="16" s="1"/>
  <c r="H295" i="16" a="1"/>
  <c r="H295" i="16" s="1"/>
  <c r="AD295" i="16" a="1"/>
  <c r="AD295" i="16" s="1"/>
  <c r="U295" i="16" a="1"/>
  <c r="U295" i="16" s="1"/>
  <c r="L295" i="16" a="1"/>
  <c r="L295" i="16" s="1"/>
  <c r="Y295" i="16" a="1"/>
  <c r="Y295" i="16" s="1"/>
  <c r="P295" i="16" a="1"/>
  <c r="P295" i="16" s="1"/>
  <c r="G295" i="16" a="1"/>
  <c r="G295" i="16" s="1"/>
  <c r="J295" i="16" a="1"/>
  <c r="J295" i="16" s="1"/>
  <c r="F295" i="16" a="1"/>
  <c r="F295" i="16" s="1"/>
  <c r="X295" i="16" a="1"/>
  <c r="X295" i="16" s="1"/>
  <c r="T295" i="16" a="1"/>
  <c r="T295" i="16" s="1"/>
  <c r="O295" i="16" a="1"/>
  <c r="O295" i="16" s="1"/>
  <c r="AC295" i="16" a="1"/>
  <c r="AC295" i="16" s="1"/>
  <c r="K295" i="16" a="1"/>
  <c r="K295" i="16" s="1"/>
  <c r="AB242" i="16" a="1"/>
  <c r="AB242" i="16" s="1"/>
  <c r="U242" i="16" a="1"/>
  <c r="U242" i="16" s="1"/>
  <c r="O242" i="16" a="1"/>
  <c r="O242" i="16" s="1"/>
  <c r="AA242" i="16" a="1"/>
  <c r="AA242" i="16" s="1"/>
  <c r="N242" i="16" a="1"/>
  <c r="N242" i="16" s="1"/>
  <c r="H242" i="16" a="1"/>
  <c r="H242" i="16" s="1"/>
  <c r="Z242" i="16" a="1"/>
  <c r="Z242" i="16" s="1"/>
  <c r="T242" i="16" a="1"/>
  <c r="T242" i="16" s="1"/>
  <c r="M242" i="16" a="1"/>
  <c r="M242" i="16" s="1"/>
  <c r="G242" i="16" a="1"/>
  <c r="G242" i="16" s="1"/>
  <c r="Y242" i="16" a="1"/>
  <c r="Y242" i="16" s="1"/>
  <c r="S242" i="16" a="1"/>
  <c r="S242" i="16" s="1"/>
  <c r="F242" i="16" a="1"/>
  <c r="F242" i="16" s="1"/>
  <c r="AE242" i="16" a="1"/>
  <c r="AE242" i="16" s="1"/>
  <c r="AF242" i="16" s="1"/>
  <c r="R242" i="16" a="1"/>
  <c r="R242" i="16" s="1"/>
  <c r="L242" i="16" a="1"/>
  <c r="L242" i="16" s="1"/>
  <c r="E242" i="16" a="1"/>
  <c r="E242" i="16" s="1"/>
  <c r="AD242" i="16" a="1"/>
  <c r="AD242" i="16" s="1"/>
  <c r="X242" i="16" a="1"/>
  <c r="X242" i="16" s="1"/>
  <c r="Q242" i="16" a="1"/>
  <c r="Q242" i="16" s="1"/>
  <c r="K242" i="16" a="1"/>
  <c r="K242" i="16" s="1"/>
  <c r="V242" i="16" a="1"/>
  <c r="V242" i="16" s="1"/>
  <c r="P242" i="16" a="1"/>
  <c r="P242" i="16" s="1"/>
  <c r="I242" i="16" a="1"/>
  <c r="I242" i="16" s="1"/>
  <c r="J242" i="16" a="1"/>
  <c r="J242" i="16" s="1"/>
  <c r="D242" i="16" a="1"/>
  <c r="D242" i="16" s="1"/>
  <c r="AC242" i="16" a="1"/>
  <c r="AC242" i="16" s="1"/>
  <c r="W242" i="16" a="1"/>
  <c r="W242" i="16" s="1"/>
  <c r="H453" i="16"/>
  <c r="K76" i="2" s="1"/>
  <c r="AB323" i="16" a="1"/>
  <c r="AB323" i="16" s="1"/>
  <c r="W323" i="16" a="1"/>
  <c r="W323" i="16" s="1"/>
  <c r="Q323" i="16" a="1"/>
  <c r="Q323" i="16" s="1"/>
  <c r="L323" i="16" a="1"/>
  <c r="L323" i="16" s="1"/>
  <c r="G323" i="16" a="1"/>
  <c r="G323" i="16" s="1"/>
  <c r="V323" i="16" a="1"/>
  <c r="V323" i="16" s="1"/>
  <c r="F323" i="16" a="1"/>
  <c r="F323" i="16" s="1"/>
  <c r="AA323" i="16" a="1"/>
  <c r="AA323" i="16" s="1"/>
  <c r="U323" i="16" a="1"/>
  <c r="U323" i="16" s="1"/>
  <c r="P323" i="16" a="1"/>
  <c r="P323" i="16" s="1"/>
  <c r="K323" i="16" a="1"/>
  <c r="K323" i="16" s="1"/>
  <c r="E323" i="16" a="1"/>
  <c r="E323" i="16" s="1"/>
  <c r="Z323" i="16" a="1"/>
  <c r="Z323" i="16" s="1"/>
  <c r="J323" i="16" a="1"/>
  <c r="J323" i="16" s="1"/>
  <c r="AE323" i="16" a="1"/>
  <c r="AE323" i="16" s="1"/>
  <c r="AF323" i="16" s="1"/>
  <c r="Y323" i="16" a="1"/>
  <c r="Y323" i="16" s="1"/>
  <c r="T323" i="16" a="1"/>
  <c r="T323" i="16" s="1"/>
  <c r="O323" i="16" a="1"/>
  <c r="O323" i="16" s="1"/>
  <c r="I323" i="16" a="1"/>
  <c r="I323" i="16" s="1"/>
  <c r="D323" i="16" a="1"/>
  <c r="D323" i="16" s="1"/>
  <c r="AD323" i="16" a="1"/>
  <c r="AD323" i="16" s="1"/>
  <c r="N323" i="16" a="1"/>
  <c r="N323" i="16" s="1"/>
  <c r="AC323" i="16" a="1"/>
  <c r="AC323" i="16" s="1"/>
  <c r="H323" i="16" a="1"/>
  <c r="H323" i="16" s="1"/>
  <c r="X323" i="16" a="1"/>
  <c r="X323" i="16" s="1"/>
  <c r="S323" i="16" a="1"/>
  <c r="S323" i="16" s="1"/>
  <c r="R323" i="16" a="1"/>
  <c r="R323" i="16" s="1"/>
  <c r="M323" i="16" a="1"/>
  <c r="M323" i="16" s="1"/>
  <c r="X270" i="16" a="1"/>
  <c r="X270" i="16" s="1"/>
  <c r="AB270" i="16" a="1"/>
  <c r="AB270" i="16" s="1"/>
  <c r="S270" i="16" a="1"/>
  <c r="S270" i="16" s="1"/>
  <c r="O270" i="16" a="1"/>
  <c r="O270" i="16" s="1"/>
  <c r="K270" i="16" a="1"/>
  <c r="K270" i="16" s="1"/>
  <c r="G270" i="16" a="1"/>
  <c r="G270" i="16" s="1"/>
  <c r="W270" i="16" a="1"/>
  <c r="W270" i="16" s="1"/>
  <c r="AA270" i="16" a="1"/>
  <c r="AA270" i="16" s="1"/>
  <c r="R270" i="16" a="1"/>
  <c r="R270" i="16" s="1"/>
  <c r="N270" i="16" a="1"/>
  <c r="N270" i="16" s="1"/>
  <c r="J270" i="16" a="1"/>
  <c r="J270" i="16" s="1"/>
  <c r="F270" i="16" a="1"/>
  <c r="F270" i="16" s="1"/>
  <c r="Z270" i="16" a="1"/>
  <c r="Z270" i="16" s="1"/>
  <c r="U270" i="16" a="1"/>
  <c r="U270" i="16" s="1"/>
  <c r="Q270" i="16" a="1"/>
  <c r="Q270" i="16" s="1"/>
  <c r="M270" i="16" a="1"/>
  <c r="M270" i="16" s="1"/>
  <c r="I270" i="16" a="1"/>
  <c r="I270" i="16" s="1"/>
  <c r="E270" i="16" a="1"/>
  <c r="E270" i="16" s="1"/>
  <c r="AD270" i="16" a="1"/>
  <c r="AD270" i="16" s="1"/>
  <c r="Y270" i="16" a="1"/>
  <c r="Y270" i="16" s="1"/>
  <c r="P270" i="16" a="1"/>
  <c r="P270" i="16" s="1"/>
  <c r="AE270" i="16" a="1"/>
  <c r="AE270" i="16" s="1"/>
  <c r="AF270" i="16" s="1"/>
  <c r="AC270" i="16" a="1"/>
  <c r="AC270" i="16" s="1"/>
  <c r="L270" i="16" a="1"/>
  <c r="L270" i="16" s="1"/>
  <c r="H270" i="16" a="1"/>
  <c r="H270" i="16" s="1"/>
  <c r="T270" i="16" a="1"/>
  <c r="T270" i="16" s="1"/>
  <c r="D270" i="16" a="1"/>
  <c r="D270" i="16" s="1"/>
  <c r="V270" i="16" a="1"/>
  <c r="V270" i="16" s="1"/>
  <c r="AC319" i="16" a="1"/>
  <c r="AC319" i="16" s="1"/>
  <c r="Y319" i="16" a="1"/>
  <c r="Y319" i="16" s="1"/>
  <c r="U319" i="16" a="1"/>
  <c r="U319" i="16" s="1"/>
  <c r="Q319" i="16" a="1"/>
  <c r="Q319" i="16" s="1"/>
  <c r="M319" i="16" a="1"/>
  <c r="M319" i="16" s="1"/>
  <c r="I319" i="16" a="1"/>
  <c r="I319" i="16" s="1"/>
  <c r="E319" i="16" a="1"/>
  <c r="E319" i="16" s="1"/>
  <c r="AB319" i="16" a="1"/>
  <c r="AB319" i="16" s="1"/>
  <c r="X319" i="16" a="1"/>
  <c r="X319" i="16" s="1"/>
  <c r="T319" i="16" a="1"/>
  <c r="T319" i="16" s="1"/>
  <c r="P319" i="16" a="1"/>
  <c r="P319" i="16" s="1"/>
  <c r="L319" i="16" a="1"/>
  <c r="L319" i="16" s="1"/>
  <c r="H319" i="16" a="1"/>
  <c r="H319" i="16" s="1"/>
  <c r="D319" i="16" a="1"/>
  <c r="D319" i="16" s="1"/>
  <c r="AA319" i="16" a="1"/>
  <c r="AA319" i="16" s="1"/>
  <c r="R319" i="16" a="1"/>
  <c r="R319" i="16" s="1"/>
  <c r="O319" i="16" a="1"/>
  <c r="O319" i="16" s="1"/>
  <c r="F319" i="16" a="1"/>
  <c r="F319" i="16" s="1"/>
  <c r="Z319" i="16" a="1"/>
  <c r="Z319" i="16" s="1"/>
  <c r="W319" i="16" a="1"/>
  <c r="W319" i="16" s="1"/>
  <c r="N319" i="16" a="1"/>
  <c r="N319" i="16" s="1"/>
  <c r="AE319" i="16" a="1"/>
  <c r="AE319" i="16" s="1"/>
  <c r="AF319" i="16" s="1"/>
  <c r="V319" i="16" a="1"/>
  <c r="V319" i="16" s="1"/>
  <c r="S319" i="16" a="1"/>
  <c r="S319" i="16" s="1"/>
  <c r="J319" i="16" a="1"/>
  <c r="J319" i="16" s="1"/>
  <c r="AD319" i="16" a="1"/>
  <c r="AD319" i="16" s="1"/>
  <c r="K319" i="16" a="1"/>
  <c r="K319" i="16" s="1"/>
  <c r="G319" i="16" a="1"/>
  <c r="G319" i="16" s="1"/>
  <c r="AC266" i="16" a="1"/>
  <c r="AC266" i="16" s="1"/>
  <c r="Y266" i="16" a="1"/>
  <c r="Y266" i="16" s="1"/>
  <c r="U266" i="16" a="1"/>
  <c r="U266" i="16" s="1"/>
  <c r="Q266" i="16" a="1"/>
  <c r="Q266" i="16" s="1"/>
  <c r="M266" i="16" a="1"/>
  <c r="M266" i="16" s="1"/>
  <c r="I266" i="16" a="1"/>
  <c r="I266" i="16" s="1"/>
  <c r="E266" i="16" a="1"/>
  <c r="E266" i="16" s="1"/>
  <c r="AD266" i="16" a="1"/>
  <c r="AD266" i="16" s="1"/>
  <c r="V266" i="16" a="1"/>
  <c r="V266" i="16" s="1"/>
  <c r="N266" i="16" a="1"/>
  <c r="N266" i="16" s="1"/>
  <c r="F266" i="16" a="1"/>
  <c r="F266" i="16" s="1"/>
  <c r="AB266" i="16" a="1"/>
  <c r="AB266" i="16" s="1"/>
  <c r="T266" i="16" a="1"/>
  <c r="T266" i="16" s="1"/>
  <c r="L266" i="16" a="1"/>
  <c r="L266" i="16" s="1"/>
  <c r="D266" i="16" a="1"/>
  <c r="D266" i="16" s="1"/>
  <c r="AA266" i="16" a="1"/>
  <c r="AA266" i="16" s="1"/>
  <c r="S266" i="16" a="1"/>
  <c r="S266" i="16" s="1"/>
  <c r="K266" i="16" a="1"/>
  <c r="K266" i="16" s="1"/>
  <c r="Z266" i="16" a="1"/>
  <c r="Z266" i="16" s="1"/>
  <c r="R266" i="16" a="1"/>
  <c r="R266" i="16" s="1"/>
  <c r="J266" i="16" a="1"/>
  <c r="J266" i="16" s="1"/>
  <c r="AE266" i="16" a="1"/>
  <c r="AE266" i="16" s="1"/>
  <c r="AF266" i="16" s="1"/>
  <c r="W266" i="16" a="1"/>
  <c r="W266" i="16" s="1"/>
  <c r="O266" i="16" a="1"/>
  <c r="O266" i="16" s="1"/>
  <c r="G266" i="16" a="1"/>
  <c r="G266" i="16" s="1"/>
  <c r="P266" i="16" a="1"/>
  <c r="P266" i="16" s="1"/>
  <c r="H266" i="16" a="1"/>
  <c r="H266" i="16" s="1"/>
  <c r="X266" i="16" a="1"/>
  <c r="X266" i="16" s="1"/>
  <c r="AB303" i="16" a="1"/>
  <c r="AB303" i="16" s="1"/>
  <c r="X303" i="16" a="1"/>
  <c r="X303" i="16" s="1"/>
  <c r="T303" i="16" a="1"/>
  <c r="T303" i="16" s="1"/>
  <c r="P303" i="16" a="1"/>
  <c r="P303" i="16" s="1"/>
  <c r="L303" i="16" a="1"/>
  <c r="L303" i="16" s="1"/>
  <c r="H303" i="16" a="1"/>
  <c r="H303" i="16" s="1"/>
  <c r="D303" i="16" a="1"/>
  <c r="D303" i="16" s="1"/>
  <c r="AE303" i="16" a="1"/>
  <c r="AE303" i="16" s="1"/>
  <c r="AF303" i="16" s="1"/>
  <c r="W303" i="16" a="1"/>
  <c r="W303" i="16" s="1"/>
  <c r="O303" i="16" a="1"/>
  <c r="O303" i="16" s="1"/>
  <c r="G303" i="16" a="1"/>
  <c r="G303" i="16" s="1"/>
  <c r="AD303" i="16" a="1"/>
  <c r="AD303" i="16" s="1"/>
  <c r="V303" i="16" a="1"/>
  <c r="V303" i="16" s="1"/>
  <c r="N303" i="16" a="1"/>
  <c r="N303" i="16" s="1"/>
  <c r="F303" i="16" a="1"/>
  <c r="F303" i="16" s="1"/>
  <c r="AC303" i="16" a="1"/>
  <c r="AC303" i="16" s="1"/>
  <c r="U303" i="16" a="1"/>
  <c r="U303" i="16" s="1"/>
  <c r="M303" i="16" a="1"/>
  <c r="M303" i="16" s="1"/>
  <c r="E303" i="16" a="1"/>
  <c r="E303" i="16" s="1"/>
  <c r="AA303" i="16" a="1"/>
  <c r="AA303" i="16" s="1"/>
  <c r="S303" i="16" a="1"/>
  <c r="S303" i="16" s="1"/>
  <c r="K303" i="16" a="1"/>
  <c r="K303" i="16" s="1"/>
  <c r="Y303" i="16" a="1"/>
  <c r="Y303" i="16" s="1"/>
  <c r="R303" i="16" a="1"/>
  <c r="R303" i="16" s="1"/>
  <c r="Q303" i="16" a="1"/>
  <c r="Q303" i="16" s="1"/>
  <c r="J303" i="16" a="1"/>
  <c r="J303" i="16" s="1"/>
  <c r="Z303" i="16" a="1"/>
  <c r="Z303" i="16" s="1"/>
  <c r="I303" i="16" a="1"/>
  <c r="I303" i="16" s="1"/>
  <c r="Z250" i="16" a="1"/>
  <c r="Z250" i="16" s="1"/>
  <c r="T250" i="16" a="1"/>
  <c r="T250" i="16" s="1"/>
  <c r="M250" i="16" a="1"/>
  <c r="M250" i="16" s="1"/>
  <c r="G250" i="16" a="1"/>
  <c r="G250" i="16" s="1"/>
  <c r="Y250" i="16" a="1"/>
  <c r="Y250" i="16" s="1"/>
  <c r="S250" i="16" a="1"/>
  <c r="S250" i="16" s="1"/>
  <c r="F250" i="16" a="1"/>
  <c r="F250" i="16" s="1"/>
  <c r="AE250" i="16" a="1"/>
  <c r="AE250" i="16" s="1"/>
  <c r="AF250" i="16" s="1"/>
  <c r="R250" i="16" a="1"/>
  <c r="R250" i="16" s="1"/>
  <c r="L250" i="16" a="1"/>
  <c r="L250" i="16" s="1"/>
  <c r="E250" i="16" a="1"/>
  <c r="E250" i="16" s="1"/>
  <c r="AD250" i="16" a="1"/>
  <c r="AD250" i="16" s="1"/>
  <c r="X250" i="16" a="1"/>
  <c r="X250" i="16" s="1"/>
  <c r="Q250" i="16" a="1"/>
  <c r="Q250" i="16" s="1"/>
  <c r="K250" i="16" a="1"/>
  <c r="K250" i="16" s="1"/>
  <c r="AC250" i="16" a="1"/>
  <c r="AC250" i="16" s="1"/>
  <c r="W250" i="16" a="1"/>
  <c r="W250" i="16" s="1"/>
  <c r="J250" i="16" a="1"/>
  <c r="J250" i="16" s="1"/>
  <c r="D250" i="16" a="1"/>
  <c r="D250" i="16" s="1"/>
  <c r="V250" i="16" a="1"/>
  <c r="V250" i="16" s="1"/>
  <c r="P250" i="16" a="1"/>
  <c r="P250" i="16" s="1"/>
  <c r="I250" i="16" a="1"/>
  <c r="I250" i="16" s="1"/>
  <c r="AA250" i="16" a="1"/>
  <c r="AA250" i="16" s="1"/>
  <c r="N250" i="16" a="1"/>
  <c r="N250" i="16" s="1"/>
  <c r="H250" i="16" a="1"/>
  <c r="H250" i="16" s="1"/>
  <c r="AB250" i="16" a="1"/>
  <c r="AB250" i="16" s="1"/>
  <c r="U250" i="16" a="1"/>
  <c r="U250" i="16" s="1"/>
  <c r="O250" i="16" a="1"/>
  <c r="O250" i="16" s="1"/>
  <c r="AF182" i="16"/>
  <c r="AG182" i="16" s="1"/>
  <c r="AF204" i="16"/>
  <c r="AG204" i="16" s="1"/>
  <c r="AF216" i="16"/>
  <c r="AG216" i="16" s="1"/>
  <c r="AF196" i="16"/>
  <c r="AG196" i="16" s="1"/>
  <c r="Y297" i="16" a="1"/>
  <c r="Y297" i="16" s="1"/>
  <c r="T297" i="16" a="1"/>
  <c r="T297" i="16" s="1"/>
  <c r="K297" i="16" a="1"/>
  <c r="K297" i="16" s="1"/>
  <c r="AC297" i="16" a="1"/>
  <c r="AC297" i="16" s="1"/>
  <c r="X297" i="16" a="1"/>
  <c r="X297" i="16" s="1"/>
  <c r="O297" i="16" a="1"/>
  <c r="O297" i="16" s="1"/>
  <c r="F297" i="16" a="1"/>
  <c r="F297" i="16" s="1"/>
  <c r="AB297" i="16" a="1"/>
  <c r="AB297" i="16" s="1"/>
  <c r="S297" i="16" a="1"/>
  <c r="S297" i="16" s="1"/>
  <c r="J297" i="16" a="1"/>
  <c r="J297" i="16" s="1"/>
  <c r="W297" i="16" a="1"/>
  <c r="W297" i="16" s="1"/>
  <c r="N297" i="16" a="1"/>
  <c r="N297" i="16" s="1"/>
  <c r="E297" i="16" a="1"/>
  <c r="E297" i="16" s="1"/>
  <c r="AA297" i="16" a="1"/>
  <c r="AA297" i="16" s="1"/>
  <c r="R297" i="16" a="1"/>
  <c r="R297" i="16" s="1"/>
  <c r="I297" i="16" a="1"/>
  <c r="I297" i="16" s="1"/>
  <c r="D297" i="16" a="1"/>
  <c r="D297" i="16" s="1"/>
  <c r="AE297" i="16" a="1"/>
  <c r="AE297" i="16" s="1"/>
  <c r="AF297" i="16" s="1"/>
  <c r="V297" i="16" a="1"/>
  <c r="V297" i="16" s="1"/>
  <c r="M297" i="16" a="1"/>
  <c r="M297" i="16" s="1"/>
  <c r="H297" i="16" a="1"/>
  <c r="H297" i="16" s="1"/>
  <c r="G297" i="16" a="1"/>
  <c r="G297" i="16" s="1"/>
  <c r="U297" i="16" a="1"/>
  <c r="U297" i="16" s="1"/>
  <c r="Q297" i="16" a="1"/>
  <c r="Q297" i="16" s="1"/>
  <c r="L297" i="16" a="1"/>
  <c r="L297" i="16" s="1"/>
  <c r="AD297" i="16" a="1"/>
  <c r="AD297" i="16" s="1"/>
  <c r="P297" i="16" a="1"/>
  <c r="P297" i="16" s="1"/>
  <c r="Z297" i="16" a="1"/>
  <c r="Z297" i="16" s="1"/>
  <c r="AA244" i="16" a="1"/>
  <c r="AA244" i="16" s="1"/>
  <c r="U244" i="16" a="1"/>
  <c r="U244" i="16" s="1"/>
  <c r="H244" i="16" a="1"/>
  <c r="H244" i="16" s="1"/>
  <c r="T244" i="16" a="1"/>
  <c r="T244" i="16" s="1"/>
  <c r="N244" i="16" a="1"/>
  <c r="N244" i="16" s="1"/>
  <c r="G244" i="16" a="1"/>
  <c r="G244" i="16" s="1"/>
  <c r="Z244" i="16" a="1"/>
  <c r="Z244" i="16" s="1"/>
  <c r="S244" i="16" a="1"/>
  <c r="S244" i="16" s="1"/>
  <c r="M244" i="16" a="1"/>
  <c r="M244" i="16" s="1"/>
  <c r="AE244" i="16" a="1"/>
  <c r="AE244" i="16" s="1"/>
  <c r="AF244" i="16" s="1"/>
  <c r="Y244" i="16" a="1"/>
  <c r="Y244" i="16" s="1"/>
  <c r="L244" i="16" a="1"/>
  <c r="L244" i="16" s="1"/>
  <c r="F244" i="16" a="1"/>
  <c r="F244" i="16" s="1"/>
  <c r="X244" i="16" a="1"/>
  <c r="X244" i="16" s="1"/>
  <c r="R244" i="16" a="1"/>
  <c r="R244" i="16" s="1"/>
  <c r="K244" i="16" a="1"/>
  <c r="K244" i="16" s="1"/>
  <c r="E244" i="16" a="1"/>
  <c r="E244" i="16" s="1"/>
  <c r="AD244" i="16" a="1"/>
  <c r="AD244" i="16" s="1"/>
  <c r="W244" i="16" a="1"/>
  <c r="W244" i="16" s="1"/>
  <c r="Q244" i="16" a="1"/>
  <c r="Q244" i="16" s="1"/>
  <c r="D244" i="16" a="1"/>
  <c r="D244" i="16" s="1"/>
  <c r="AB244" i="16" a="1"/>
  <c r="AB244" i="16" s="1"/>
  <c r="V244" i="16" a="1"/>
  <c r="V244" i="16" s="1"/>
  <c r="O244" i="16" a="1"/>
  <c r="O244" i="16" s="1"/>
  <c r="I244" i="16" a="1"/>
  <c r="I244" i="16" s="1"/>
  <c r="J244" i="16" a="1"/>
  <c r="J244" i="16" s="1"/>
  <c r="AC244" i="16" a="1"/>
  <c r="AC244" i="16" s="1"/>
  <c r="P244" i="16" a="1"/>
  <c r="P244" i="16" s="1"/>
  <c r="AC315" i="16" a="1"/>
  <c r="AC315" i="16" s="1"/>
  <c r="Y315" i="16" a="1"/>
  <c r="Y315" i="16" s="1"/>
  <c r="U315" i="16" a="1"/>
  <c r="U315" i="16" s="1"/>
  <c r="Q315" i="16" a="1"/>
  <c r="Q315" i="16" s="1"/>
  <c r="M315" i="16" a="1"/>
  <c r="M315" i="16" s="1"/>
  <c r="I315" i="16" a="1"/>
  <c r="I315" i="16" s="1"/>
  <c r="E315" i="16" a="1"/>
  <c r="E315" i="16" s="1"/>
  <c r="AA315" i="16" a="1"/>
  <c r="AA315" i="16" s="1"/>
  <c r="S315" i="16" a="1"/>
  <c r="S315" i="16" s="1"/>
  <c r="K315" i="16" a="1"/>
  <c r="K315" i="16" s="1"/>
  <c r="Z315" i="16" a="1"/>
  <c r="Z315" i="16" s="1"/>
  <c r="R315" i="16" a="1"/>
  <c r="R315" i="16" s="1"/>
  <c r="J315" i="16" a="1"/>
  <c r="J315" i="16" s="1"/>
  <c r="X315" i="16" a="1"/>
  <c r="X315" i="16" s="1"/>
  <c r="P315" i="16" a="1"/>
  <c r="P315" i="16" s="1"/>
  <c r="H315" i="16" a="1"/>
  <c r="H315" i="16" s="1"/>
  <c r="AD315" i="16" a="1"/>
  <c r="AD315" i="16" s="1"/>
  <c r="V315" i="16" a="1"/>
  <c r="V315" i="16" s="1"/>
  <c r="N315" i="16" a="1"/>
  <c r="N315" i="16" s="1"/>
  <c r="F315" i="16" a="1"/>
  <c r="F315" i="16" s="1"/>
  <c r="O315" i="16" a="1"/>
  <c r="O315" i="16" s="1"/>
  <c r="L315" i="16" a="1"/>
  <c r="L315" i="16" s="1"/>
  <c r="G315" i="16" a="1"/>
  <c r="G315" i="16" s="1"/>
  <c r="D315" i="16" a="1"/>
  <c r="D315" i="16" s="1"/>
  <c r="AE315" i="16" a="1"/>
  <c r="AE315" i="16" s="1"/>
  <c r="AF315" i="16" s="1"/>
  <c r="AB315" i="16" a="1"/>
  <c r="AB315" i="16" s="1"/>
  <c r="W315" i="16" a="1"/>
  <c r="W315" i="16" s="1"/>
  <c r="T315" i="16" a="1"/>
  <c r="T315" i="16" s="1"/>
  <c r="W262" i="16" a="1"/>
  <c r="W262" i="16" s="1"/>
  <c r="N262" i="16" a="1"/>
  <c r="N262" i="16" s="1"/>
  <c r="E262" i="16" a="1"/>
  <c r="E262" i="16" s="1"/>
  <c r="AA262" i="16" a="1"/>
  <c r="AA262" i="16" s="1"/>
  <c r="R262" i="16" a="1"/>
  <c r="R262" i="16" s="1"/>
  <c r="I262" i="16" a="1"/>
  <c r="I262" i="16" s="1"/>
  <c r="D262" i="16" a="1"/>
  <c r="D262" i="16" s="1"/>
  <c r="AE262" i="16" a="1"/>
  <c r="AE262" i="16" s="1"/>
  <c r="AF262" i="16" s="1"/>
  <c r="V262" i="16" a="1"/>
  <c r="V262" i="16" s="1"/>
  <c r="M262" i="16" a="1"/>
  <c r="M262" i="16" s="1"/>
  <c r="H262" i="16" a="1"/>
  <c r="H262" i="16" s="1"/>
  <c r="Z262" i="16" a="1"/>
  <c r="Z262" i="16" s="1"/>
  <c r="Q262" i="16" a="1"/>
  <c r="Q262" i="16" s="1"/>
  <c r="L262" i="16" a="1"/>
  <c r="L262" i="16" s="1"/>
  <c r="AD262" i="16" a="1"/>
  <c r="AD262" i="16" s="1"/>
  <c r="U262" i="16" a="1"/>
  <c r="U262" i="16" s="1"/>
  <c r="P262" i="16" a="1"/>
  <c r="P262" i="16" s="1"/>
  <c r="G262" i="16" a="1"/>
  <c r="G262" i="16" s="1"/>
  <c r="Y262" i="16" a="1"/>
  <c r="Y262" i="16" s="1"/>
  <c r="T262" i="16" a="1"/>
  <c r="T262" i="16" s="1"/>
  <c r="K262" i="16" a="1"/>
  <c r="K262" i="16" s="1"/>
  <c r="AB262" i="16" a="1"/>
  <c r="AB262" i="16" s="1"/>
  <c r="S262" i="16" a="1"/>
  <c r="S262" i="16" s="1"/>
  <c r="J262" i="16" a="1"/>
  <c r="J262" i="16" s="1"/>
  <c r="AC262" i="16" a="1"/>
  <c r="AC262" i="16" s="1"/>
  <c r="X262" i="16" a="1"/>
  <c r="X262" i="16" s="1"/>
  <c r="O262" i="16" a="1"/>
  <c r="O262" i="16" s="1"/>
  <c r="F262" i="16" a="1"/>
  <c r="F262" i="16" s="1"/>
  <c r="H454" i="16"/>
  <c r="Z311" i="16" a="1"/>
  <c r="Z311" i="16" s="1"/>
  <c r="S311" i="16" a="1"/>
  <c r="S311" i="16" s="1"/>
  <c r="M311" i="16" a="1"/>
  <c r="M311" i="16" s="1"/>
  <c r="AE311" i="16" a="1"/>
  <c r="AE311" i="16" s="1"/>
  <c r="AF311" i="16" s="1"/>
  <c r="Y311" i="16" a="1"/>
  <c r="Y311" i="16" s="1"/>
  <c r="L311" i="16" a="1"/>
  <c r="L311" i="16" s="1"/>
  <c r="F311" i="16" a="1"/>
  <c r="F311" i="16" s="1"/>
  <c r="X311" i="16" a="1"/>
  <c r="X311" i="16" s="1"/>
  <c r="R311" i="16" a="1"/>
  <c r="R311" i="16" s="1"/>
  <c r="K311" i="16" a="1"/>
  <c r="K311" i="16" s="1"/>
  <c r="E311" i="16" a="1"/>
  <c r="E311" i="16" s="1"/>
  <c r="AD311" i="16" a="1"/>
  <c r="AD311" i="16" s="1"/>
  <c r="W311" i="16" a="1"/>
  <c r="W311" i="16" s="1"/>
  <c r="Q311" i="16" a="1"/>
  <c r="Q311" i="16" s="1"/>
  <c r="D311" i="16" a="1"/>
  <c r="D311" i="16" s="1"/>
  <c r="AB311" i="16" a="1"/>
  <c r="AB311" i="16" s="1"/>
  <c r="V311" i="16" a="1"/>
  <c r="V311" i="16" s="1"/>
  <c r="O311" i="16" a="1"/>
  <c r="O311" i="16" s="1"/>
  <c r="I311" i="16" a="1"/>
  <c r="I311" i="16" s="1"/>
  <c r="AA311" i="16" a="1"/>
  <c r="AA311" i="16" s="1"/>
  <c r="U311" i="16" a="1"/>
  <c r="U311" i="16" s="1"/>
  <c r="H311" i="16" a="1"/>
  <c r="H311" i="16" s="1"/>
  <c r="T311" i="16" a="1"/>
  <c r="T311" i="16" s="1"/>
  <c r="P311" i="16" a="1"/>
  <c r="P311" i="16" s="1"/>
  <c r="N311" i="16" a="1"/>
  <c r="N311" i="16" s="1"/>
  <c r="J311" i="16" a="1"/>
  <c r="J311" i="16" s="1"/>
  <c r="G311" i="16" a="1"/>
  <c r="G311" i="16" s="1"/>
  <c r="AC311" i="16" a="1"/>
  <c r="AC311" i="16" s="1"/>
  <c r="Y258" i="16" a="1"/>
  <c r="Y258" i="16" s="1"/>
  <c r="T258" i="16" a="1"/>
  <c r="T258" i="16" s="1"/>
  <c r="K258" i="16" a="1"/>
  <c r="K258" i="16" s="1"/>
  <c r="AC258" i="16" a="1"/>
  <c r="AC258" i="16" s="1"/>
  <c r="X258" i="16" a="1"/>
  <c r="X258" i="16" s="1"/>
  <c r="O258" i="16" a="1"/>
  <c r="O258" i="16" s="1"/>
  <c r="F258" i="16" a="1"/>
  <c r="F258" i="16" s="1"/>
  <c r="AB258" i="16" a="1"/>
  <c r="AB258" i="16" s="1"/>
  <c r="S258" i="16" a="1"/>
  <c r="S258" i="16" s="1"/>
  <c r="J258" i="16" a="1"/>
  <c r="J258" i="16" s="1"/>
  <c r="W258" i="16" a="1"/>
  <c r="W258" i="16" s="1"/>
  <c r="N258" i="16" a="1"/>
  <c r="N258" i="16" s="1"/>
  <c r="E258" i="16" a="1"/>
  <c r="E258" i="16" s="1"/>
  <c r="AA258" i="16" a="1"/>
  <c r="AA258" i="16" s="1"/>
  <c r="R258" i="16" a="1"/>
  <c r="R258" i="16" s="1"/>
  <c r="I258" i="16" a="1"/>
  <c r="I258" i="16" s="1"/>
  <c r="D258" i="16" a="1"/>
  <c r="D258" i="16" s="1"/>
  <c r="AE258" i="16" a="1"/>
  <c r="AE258" i="16" s="1"/>
  <c r="AF258" i="16" s="1"/>
  <c r="V258" i="16" a="1"/>
  <c r="V258" i="16" s="1"/>
  <c r="M258" i="16" a="1"/>
  <c r="M258" i="16" s="1"/>
  <c r="H258" i="16" a="1"/>
  <c r="H258" i="16" s="1"/>
  <c r="AD258" i="16" a="1"/>
  <c r="AD258" i="16" s="1"/>
  <c r="U258" i="16" a="1"/>
  <c r="U258" i="16" s="1"/>
  <c r="P258" i="16" a="1"/>
  <c r="P258" i="16" s="1"/>
  <c r="G258" i="16" a="1"/>
  <c r="G258" i="16" s="1"/>
  <c r="Z258" i="16" a="1"/>
  <c r="Z258" i="16" s="1"/>
  <c r="Q258" i="16" a="1"/>
  <c r="Q258" i="16" s="1"/>
  <c r="L258" i="16" a="1"/>
  <c r="L258" i="16" s="1"/>
  <c r="AF212" i="16"/>
  <c r="AG212" i="16" s="1"/>
  <c r="AB321" i="16" a="1"/>
  <c r="AB321" i="16" s="1"/>
  <c r="X321" i="16" a="1"/>
  <c r="X321" i="16" s="1"/>
  <c r="T321" i="16" a="1"/>
  <c r="T321" i="16" s="1"/>
  <c r="P321" i="16" a="1"/>
  <c r="P321" i="16" s="1"/>
  <c r="L321" i="16" a="1"/>
  <c r="L321" i="16" s="1"/>
  <c r="H321" i="16" a="1"/>
  <c r="H321" i="16" s="1"/>
  <c r="D321" i="16" a="1"/>
  <c r="D321" i="16" s="1"/>
  <c r="AE321" i="16" a="1"/>
  <c r="AE321" i="16" s="1"/>
  <c r="AF321" i="16" s="1"/>
  <c r="AA321" i="16" a="1"/>
  <c r="AA321" i="16" s="1"/>
  <c r="W321" i="16" a="1"/>
  <c r="W321" i="16" s="1"/>
  <c r="S321" i="16" a="1"/>
  <c r="S321" i="16" s="1"/>
  <c r="O321" i="16" a="1"/>
  <c r="O321" i="16" s="1"/>
  <c r="K321" i="16" a="1"/>
  <c r="K321" i="16" s="1"/>
  <c r="G321" i="16" a="1"/>
  <c r="G321" i="16" s="1"/>
  <c r="AD321" i="16" a="1"/>
  <c r="AD321" i="16" s="1"/>
  <c r="Z321" i="16" a="1"/>
  <c r="Z321" i="16" s="1"/>
  <c r="V321" i="16" a="1"/>
  <c r="V321" i="16" s="1"/>
  <c r="R321" i="16" a="1"/>
  <c r="R321" i="16" s="1"/>
  <c r="N321" i="16" a="1"/>
  <c r="N321" i="16" s="1"/>
  <c r="J321" i="16" a="1"/>
  <c r="J321" i="16" s="1"/>
  <c r="F321" i="16" a="1"/>
  <c r="F321" i="16" s="1"/>
  <c r="Y321" i="16" a="1"/>
  <c r="Y321" i="16" s="1"/>
  <c r="I321" i="16" a="1"/>
  <c r="I321" i="16" s="1"/>
  <c r="U321" i="16" a="1"/>
  <c r="U321" i="16" s="1"/>
  <c r="E321" i="16" a="1"/>
  <c r="E321" i="16" s="1"/>
  <c r="Q321" i="16" a="1"/>
  <c r="Q321" i="16" s="1"/>
  <c r="AC321" i="16" a="1"/>
  <c r="AC321" i="16" s="1"/>
  <c r="M321" i="16" a="1"/>
  <c r="M321" i="16" s="1"/>
  <c r="AC268" i="16" a="1"/>
  <c r="AC268" i="16" s="1"/>
  <c r="Y268" i="16" a="1"/>
  <c r="Y268" i="16" s="1"/>
  <c r="U268" i="16" a="1"/>
  <c r="U268" i="16" s="1"/>
  <c r="Q268" i="16" a="1"/>
  <c r="Q268" i="16" s="1"/>
  <c r="M268" i="16" a="1"/>
  <c r="M268" i="16" s="1"/>
  <c r="I268" i="16" a="1"/>
  <c r="I268" i="16" s="1"/>
  <c r="E268" i="16" a="1"/>
  <c r="E268" i="16" s="1"/>
  <c r="AB268" i="16" a="1"/>
  <c r="AB268" i="16" s="1"/>
  <c r="X268" i="16" a="1"/>
  <c r="X268" i="16" s="1"/>
  <c r="T268" i="16" a="1"/>
  <c r="T268" i="16" s="1"/>
  <c r="P268" i="16" a="1"/>
  <c r="P268" i="16" s="1"/>
  <c r="L268" i="16" a="1"/>
  <c r="L268" i="16" s="1"/>
  <c r="H268" i="16" a="1"/>
  <c r="H268" i="16" s="1"/>
  <c r="D268" i="16" a="1"/>
  <c r="D268" i="16" s="1"/>
  <c r="AE268" i="16" a="1"/>
  <c r="AE268" i="16" s="1"/>
  <c r="AF268" i="16" s="1"/>
  <c r="AA268" i="16" a="1"/>
  <c r="AA268" i="16" s="1"/>
  <c r="W268" i="16" a="1"/>
  <c r="W268" i="16" s="1"/>
  <c r="S268" i="16" a="1"/>
  <c r="S268" i="16" s="1"/>
  <c r="O268" i="16" a="1"/>
  <c r="O268" i="16" s="1"/>
  <c r="K268" i="16" a="1"/>
  <c r="K268" i="16" s="1"/>
  <c r="G268" i="16" a="1"/>
  <c r="G268" i="16" s="1"/>
  <c r="Z268" i="16" a="1"/>
  <c r="Z268" i="16" s="1"/>
  <c r="J268" i="16" a="1"/>
  <c r="J268" i="16" s="1"/>
  <c r="V268" i="16" a="1"/>
  <c r="V268" i="16" s="1"/>
  <c r="F268" i="16" a="1"/>
  <c r="F268" i="16" s="1"/>
  <c r="R268" i="16" a="1"/>
  <c r="R268" i="16" s="1"/>
  <c r="AD268" i="16" a="1"/>
  <c r="AD268" i="16" s="1"/>
  <c r="N268" i="16" a="1"/>
  <c r="N268" i="16" s="1"/>
  <c r="H457" i="16"/>
  <c r="K80" i="2" s="1"/>
  <c r="E562" i="5"/>
  <c r="E563" i="5"/>
  <c r="F567" i="5" a="1"/>
  <c r="F567" i="5" s="1"/>
  <c r="E564" i="5"/>
  <c r="E566" i="5"/>
  <c r="E565" i="5"/>
  <c r="B4" i="8"/>
  <c r="J665" i="5"/>
  <c r="G655" i="5"/>
  <c r="F560" i="16" l="1"/>
  <c r="F574" i="16" s="1"/>
  <c r="F563" i="16"/>
  <c r="F577" i="16" s="1"/>
  <c r="G565" i="16" a="1"/>
  <c r="G565" i="16" s="1"/>
  <c r="F562" i="16"/>
  <c r="F576" i="16" s="1"/>
  <c r="F564" i="16"/>
  <c r="F578" i="16" s="1"/>
  <c r="F561" i="16"/>
  <c r="F575" i="16" s="1"/>
  <c r="AF232" i="16"/>
  <c r="AF285" i="16"/>
  <c r="C41" i="2"/>
  <c r="D59" i="2" s="1"/>
  <c r="AG232" i="16"/>
  <c r="K72" i="2"/>
  <c r="C42" i="2"/>
  <c r="D60" i="2" s="1"/>
  <c r="K77" i="2"/>
  <c r="C43" i="2"/>
  <c r="D61" i="2" s="1"/>
  <c r="AG285" i="16"/>
  <c r="E545" i="16"/>
  <c r="E546" i="16"/>
  <c r="E531" i="16"/>
  <c r="F532" i="16" a="1"/>
  <c r="F532" i="16" s="1"/>
  <c r="H679" i="16"/>
  <c r="G536" i="16"/>
  <c r="G550" i="16" s="1"/>
  <c r="K653" i="16"/>
  <c r="G533" i="16"/>
  <c r="G547" i="16" s="1"/>
  <c r="G537" i="16"/>
  <c r="G551" i="16" s="1"/>
  <c r="G535" i="16"/>
  <c r="G549" i="16" s="1"/>
  <c r="H677" i="16"/>
  <c r="G534" i="16"/>
  <c r="G548" i="16" s="1"/>
  <c r="U677" i="16"/>
  <c r="T534" i="16"/>
  <c r="T548" i="16" s="1"/>
  <c r="U681" i="16"/>
  <c r="T536" i="16"/>
  <c r="T550" i="16" s="1"/>
  <c r="T537" i="16"/>
  <c r="T551" i="16" s="1"/>
  <c r="T535" i="16"/>
  <c r="T549" i="16" s="1"/>
  <c r="T533" i="16"/>
  <c r="T547" i="16" s="1"/>
  <c r="AL653" i="16"/>
  <c r="AH533" i="16"/>
  <c r="AH547" i="16" s="1"/>
  <c r="AH535" i="16"/>
  <c r="AH549" i="16" s="1"/>
  <c r="AH537" i="16"/>
  <c r="AH551" i="16" s="1"/>
  <c r="AH534" i="16"/>
  <c r="AH548" i="16" s="1"/>
  <c r="AH536" i="16"/>
  <c r="AH550" i="16" s="1"/>
  <c r="L680" i="16"/>
  <c r="AG270" i="16"/>
  <c r="AG295" i="16"/>
  <c r="AG272" i="16"/>
  <c r="AG254" i="16"/>
  <c r="AL695" i="16"/>
  <c r="AG236" i="16"/>
  <c r="AM696" i="16"/>
  <c r="AG311" i="16"/>
  <c r="AG319" i="16"/>
  <c r="AG325" i="16"/>
  <c r="AG264" i="16"/>
  <c r="AG293" i="16"/>
  <c r="AG262" i="16"/>
  <c r="AG315" i="16"/>
  <c r="AG323" i="16"/>
  <c r="C552" i="16"/>
  <c r="AG307" i="16"/>
  <c r="AG289" i="16"/>
  <c r="AG258" i="16"/>
  <c r="AG266" i="16"/>
  <c r="AG309" i="16"/>
  <c r="AG299" i="16"/>
  <c r="AL714" i="16"/>
  <c r="AF281" i="16"/>
  <c r="AF228" i="16"/>
  <c r="AG176" i="16"/>
  <c r="AG248" i="16"/>
  <c r="AG321" i="16"/>
  <c r="AG256" i="16"/>
  <c r="AG252" i="16"/>
  <c r="AG287" i="16"/>
  <c r="AG260" i="16"/>
  <c r="AB714" i="16"/>
  <c r="AG246" i="16"/>
  <c r="AG268" i="16"/>
  <c r="AG244" i="16"/>
  <c r="AG297" i="16"/>
  <c r="AG242" i="16"/>
  <c r="AG305" i="16"/>
  <c r="D552" i="16"/>
  <c r="AG250" i="16"/>
  <c r="AG303" i="16"/>
  <c r="AG234" i="16"/>
  <c r="AG313" i="16"/>
  <c r="AG240" i="16"/>
  <c r="AG301" i="16"/>
  <c r="F563" i="5"/>
  <c r="F562" i="5"/>
  <c r="F566" i="5"/>
  <c r="G567" i="5" a="1"/>
  <c r="G567" i="5" s="1"/>
  <c r="F564" i="5"/>
  <c r="F565" i="5"/>
  <c r="AG319" i="5"/>
  <c r="AG320" i="5"/>
  <c r="D678" i="5"/>
  <c r="C535" i="5"/>
  <c r="C549" i="5" s="1"/>
  <c r="O44" i="7"/>
  <c r="C96" i="5"/>
  <c r="D15" i="5" s="1" a="1"/>
  <c r="D15" i="5" s="1"/>
  <c r="E594" i="5" s="1"/>
  <c r="C95" i="5"/>
  <c r="D14" i="5" s="1" a="1"/>
  <c r="D14" i="5" s="1"/>
  <c r="C94" i="5"/>
  <c r="D13" i="5" s="1" a="1"/>
  <c r="D13" i="5" s="1"/>
  <c r="J51" i="7"/>
  <c r="G564" i="16" l="1"/>
  <c r="G578" i="16" s="1"/>
  <c r="G562" i="16"/>
  <c r="G576" i="16" s="1"/>
  <c r="G561" i="16"/>
  <c r="G575" i="16" s="1"/>
  <c r="G563" i="16"/>
  <c r="G577" i="16" s="1"/>
  <c r="H565" i="16" a="1"/>
  <c r="H565" i="16" s="1"/>
  <c r="G560" i="16"/>
  <c r="G574" i="16" s="1"/>
  <c r="C40" i="2"/>
  <c r="D58" i="2" s="1"/>
  <c r="F545" i="16"/>
  <c r="F546" i="16"/>
  <c r="G532" i="16" a="1"/>
  <c r="G532" i="16" s="1"/>
  <c r="F531" i="16"/>
  <c r="E544" i="16"/>
  <c r="E543" i="16"/>
  <c r="E538" i="16"/>
  <c r="AI536" i="16"/>
  <c r="AI550" i="16" s="1"/>
  <c r="AM653" i="16"/>
  <c r="AI537" i="16"/>
  <c r="AI551" i="16" s="1"/>
  <c r="AI533" i="16"/>
  <c r="AI547" i="16" s="1"/>
  <c r="AI534" i="16"/>
  <c r="AI548" i="16" s="1"/>
  <c r="AI535" i="16"/>
  <c r="AI549" i="16" s="1"/>
  <c r="I677" i="16"/>
  <c r="H534" i="16"/>
  <c r="H548" i="16" s="1"/>
  <c r="M680" i="16"/>
  <c r="V681" i="16"/>
  <c r="U537" i="16"/>
  <c r="U551" i="16" s="1"/>
  <c r="U535" i="16"/>
  <c r="U549" i="16" s="1"/>
  <c r="U536" i="16"/>
  <c r="U550" i="16" s="1"/>
  <c r="U533" i="16"/>
  <c r="U547" i="16" s="1"/>
  <c r="L653" i="16"/>
  <c r="H533" i="16"/>
  <c r="H547" i="16" s="1"/>
  <c r="H537" i="16"/>
  <c r="H551" i="16" s="1"/>
  <c r="H535" i="16"/>
  <c r="H549" i="16" s="1"/>
  <c r="V677" i="16"/>
  <c r="U534" i="16"/>
  <c r="U548" i="16" s="1"/>
  <c r="I679" i="16"/>
  <c r="H536" i="16"/>
  <c r="H550" i="16" s="1"/>
  <c r="AG281" i="16"/>
  <c r="AG228" i="16"/>
  <c r="AC714" i="16"/>
  <c r="AN696" i="16"/>
  <c r="AM695" i="16"/>
  <c r="AM714" i="16"/>
  <c r="G562" i="5"/>
  <c r="G566" i="5"/>
  <c r="G565" i="5"/>
  <c r="H567" i="5" a="1"/>
  <c r="H567" i="5" s="1"/>
  <c r="G564" i="5"/>
  <c r="G563" i="5"/>
  <c r="C89" i="5"/>
  <c r="I565" i="16" l="1" a="1"/>
  <c r="I565" i="16" s="1"/>
  <c r="H560" i="16"/>
  <c r="H574" i="16" s="1"/>
  <c r="H561" i="16"/>
  <c r="H575" i="16" s="1"/>
  <c r="H563" i="16"/>
  <c r="H577" i="16" s="1"/>
  <c r="H562" i="16"/>
  <c r="H576" i="16" s="1"/>
  <c r="H564" i="16"/>
  <c r="H578" i="16" s="1"/>
  <c r="F544" i="16"/>
  <c r="F543" i="16"/>
  <c r="F538" i="16"/>
  <c r="E552" i="16"/>
  <c r="G545" i="16"/>
  <c r="G546" i="16"/>
  <c r="H532" i="16" a="1"/>
  <c r="H532" i="16" s="1"/>
  <c r="G531" i="16"/>
  <c r="M653" i="16"/>
  <c r="I535" i="16"/>
  <c r="I549" i="16" s="1"/>
  <c r="I533" i="16"/>
  <c r="I547" i="16" s="1"/>
  <c r="I537" i="16"/>
  <c r="I551" i="16" s="1"/>
  <c r="J679" i="16"/>
  <c r="I536" i="16"/>
  <c r="I550" i="16" s="1"/>
  <c r="J677" i="16"/>
  <c r="I534" i="16"/>
  <c r="I548" i="16" s="1"/>
  <c r="W677" i="16"/>
  <c r="V534" i="16"/>
  <c r="V548" i="16" s="1"/>
  <c r="W681" i="16"/>
  <c r="V537" i="16"/>
  <c r="V551" i="16" s="1"/>
  <c r="V536" i="16"/>
  <c r="V550" i="16" s="1"/>
  <c r="V533" i="16"/>
  <c r="V547" i="16" s="1"/>
  <c r="V535" i="16"/>
  <c r="V549" i="16" s="1"/>
  <c r="AJ533" i="16"/>
  <c r="AJ547" i="16" s="1"/>
  <c r="AJ534" i="16"/>
  <c r="AJ548" i="16" s="1"/>
  <c r="AN653" i="16"/>
  <c r="AJ535" i="16"/>
  <c r="AJ549" i="16" s="1"/>
  <c r="AJ537" i="16"/>
  <c r="AJ551" i="16" s="1"/>
  <c r="AJ536" i="16"/>
  <c r="AJ550" i="16" s="1"/>
  <c r="N680" i="16"/>
  <c r="AN695" i="16"/>
  <c r="AN714" i="16"/>
  <c r="AO696" i="16"/>
  <c r="H566" i="5"/>
  <c r="H565" i="5"/>
  <c r="H563" i="5"/>
  <c r="I567" i="5" a="1"/>
  <c r="I567" i="5" s="1"/>
  <c r="H564" i="5"/>
  <c r="H562" i="5"/>
  <c r="D64" i="5"/>
  <c r="B84" i="2" s="1"/>
  <c r="H409" i="5" a="1"/>
  <c r="H409" i="5" s="1"/>
  <c r="D34" i="11"/>
  <c r="AD665" i="5"/>
  <c r="AE665" i="5" s="1"/>
  <c r="AF665" i="5" s="1"/>
  <c r="AG665" i="5" s="1"/>
  <c r="AH665" i="5" s="1"/>
  <c r="AI665" i="5" s="1"/>
  <c r="AJ665" i="5" s="1"/>
  <c r="AK665" i="5" s="1"/>
  <c r="AL665" i="5" s="1"/>
  <c r="AM665" i="5" s="1"/>
  <c r="AN665" i="5" s="1"/>
  <c r="AO665" i="5" s="1"/>
  <c r="AP665" i="5" s="1"/>
  <c r="AQ665" i="5" s="1"/>
  <c r="AR665" i="5" s="1"/>
  <c r="AN383" i="5"/>
  <c r="AO383" i="5"/>
  <c r="AP383" i="5"/>
  <c r="AQ383" i="5"/>
  <c r="AR383" i="5"/>
  <c r="AS383" i="5"/>
  <c r="AT383" i="5"/>
  <c r="AU383" i="5"/>
  <c r="AV383" i="5"/>
  <c r="AM383" i="5"/>
  <c r="AI698" i="5"/>
  <c r="D698" i="5" s="1"/>
  <c r="E698" i="5" s="1"/>
  <c r="AI697" i="5"/>
  <c r="D697" i="5" s="1"/>
  <c r="E697" i="5" s="1"/>
  <c r="F697" i="5" s="1"/>
  <c r="G697" i="5" s="1"/>
  <c r="H697" i="5" s="1"/>
  <c r="I697" i="5" s="1"/>
  <c r="J697" i="5" s="1"/>
  <c r="K697" i="5" s="1"/>
  <c r="L697" i="5" s="1"/>
  <c r="M697" i="5" s="1"/>
  <c r="N697" i="5" s="1"/>
  <c r="O697" i="5" s="1"/>
  <c r="P697" i="5" s="1"/>
  <c r="Q697" i="5" s="1"/>
  <c r="R697" i="5" s="1"/>
  <c r="S697" i="5" s="1"/>
  <c r="T697" i="5" s="1"/>
  <c r="U697" i="5" s="1"/>
  <c r="V697" i="5" s="1"/>
  <c r="W697" i="5" s="1"/>
  <c r="X697" i="5" s="1"/>
  <c r="Y697" i="5" s="1"/>
  <c r="Z697" i="5" s="1"/>
  <c r="AA697" i="5" s="1"/>
  <c r="AB697" i="5" s="1"/>
  <c r="AC697" i="5" s="1"/>
  <c r="AD697" i="5" s="1"/>
  <c r="AE697" i="5" s="1"/>
  <c r="AF697" i="5" s="1"/>
  <c r="AG697" i="5" s="1"/>
  <c r="AH697" i="5" s="1"/>
  <c r="AF677" i="5"/>
  <c r="AG677" i="5"/>
  <c r="AH677" i="5"/>
  <c r="AI677" i="5"/>
  <c r="AJ677" i="5"/>
  <c r="AK677" i="5"/>
  <c r="AL677" i="5"/>
  <c r="AM677" i="5"/>
  <c r="AN677" i="5"/>
  <c r="AO677" i="5"/>
  <c r="AP677" i="5"/>
  <c r="AQ677" i="5"/>
  <c r="AR677" i="5"/>
  <c r="AS677" i="5"/>
  <c r="AF678" i="5"/>
  <c r="AG678" i="5"/>
  <c r="AH678" i="5"/>
  <c r="AI678" i="5"/>
  <c r="AJ678" i="5"/>
  <c r="AK678" i="5"/>
  <c r="AL678" i="5"/>
  <c r="AM678" i="5"/>
  <c r="AN678" i="5"/>
  <c r="AO678" i="5"/>
  <c r="AP678" i="5"/>
  <c r="AQ678" i="5"/>
  <c r="AR678" i="5"/>
  <c r="AS678" i="5"/>
  <c r="AF679" i="5"/>
  <c r="AG679" i="5"/>
  <c r="AH679" i="5"/>
  <c r="AI679" i="5"/>
  <c r="AJ679" i="5"/>
  <c r="AK679" i="5"/>
  <c r="AL679" i="5"/>
  <c r="AM679" i="5"/>
  <c r="AN679" i="5"/>
  <c r="AO679" i="5"/>
  <c r="AP679" i="5"/>
  <c r="AQ679" i="5"/>
  <c r="AR679" i="5"/>
  <c r="AS679" i="5"/>
  <c r="AF680" i="5"/>
  <c r="AG680" i="5"/>
  <c r="AH680" i="5"/>
  <c r="AI680" i="5"/>
  <c r="AJ680" i="5"/>
  <c r="AK680" i="5"/>
  <c r="AL680" i="5"/>
  <c r="AM680" i="5"/>
  <c r="AN680" i="5"/>
  <c r="AO680" i="5"/>
  <c r="AP680" i="5"/>
  <c r="AQ680" i="5"/>
  <c r="AR680" i="5"/>
  <c r="AS680" i="5"/>
  <c r="AF681" i="5"/>
  <c r="AG681" i="5"/>
  <c r="AH681" i="5"/>
  <c r="AI681" i="5"/>
  <c r="AJ681" i="5"/>
  <c r="AK681" i="5"/>
  <c r="AL681" i="5"/>
  <c r="AM681" i="5"/>
  <c r="AN681" i="5"/>
  <c r="AO681" i="5"/>
  <c r="AP681" i="5"/>
  <c r="AQ681" i="5"/>
  <c r="AR681" i="5"/>
  <c r="AS681" i="5"/>
  <c r="AF682" i="5"/>
  <c r="AG682" i="5"/>
  <c r="AH682" i="5"/>
  <c r="AI682" i="5"/>
  <c r="AJ682" i="5"/>
  <c r="AK682" i="5"/>
  <c r="AL682" i="5"/>
  <c r="AM682" i="5"/>
  <c r="AN682" i="5"/>
  <c r="AO682" i="5"/>
  <c r="AP682" i="5"/>
  <c r="AQ682" i="5"/>
  <c r="AR682" i="5"/>
  <c r="AS682" i="5"/>
  <c r="AF683" i="5"/>
  <c r="AG683" i="5"/>
  <c r="AH683" i="5"/>
  <c r="AI683" i="5"/>
  <c r="AJ683" i="5"/>
  <c r="AK683" i="5"/>
  <c r="AL683" i="5"/>
  <c r="AM683" i="5"/>
  <c r="AN683" i="5"/>
  <c r="AO683" i="5"/>
  <c r="AP683" i="5"/>
  <c r="AQ683" i="5"/>
  <c r="AR683" i="5"/>
  <c r="AS683" i="5"/>
  <c r="AE683" i="5"/>
  <c r="AE682" i="5"/>
  <c r="AE681" i="5"/>
  <c r="AE680" i="5"/>
  <c r="AE679" i="5"/>
  <c r="AE678" i="5"/>
  <c r="AE677" i="5"/>
  <c r="AH655" i="5"/>
  <c r="I562" i="16" l="1"/>
  <c r="I576" i="16" s="1"/>
  <c r="I563" i="16"/>
  <c r="I577" i="16" s="1"/>
  <c r="I564" i="16"/>
  <c r="I578" i="16" s="1"/>
  <c r="I560" i="16"/>
  <c r="I574" i="16" s="1"/>
  <c r="J565" i="16" a="1"/>
  <c r="J565" i="16" s="1"/>
  <c r="I561" i="16"/>
  <c r="I575" i="16" s="1"/>
  <c r="H545" i="16"/>
  <c r="H546" i="16"/>
  <c r="H531" i="16"/>
  <c r="I532" i="16" a="1"/>
  <c r="I532" i="16" s="1"/>
  <c r="G544" i="16"/>
  <c r="G543" i="16"/>
  <c r="G538" i="16"/>
  <c r="F552" i="16"/>
  <c r="K677" i="16"/>
  <c r="J534" i="16"/>
  <c r="J548" i="16" s="1"/>
  <c r="K679" i="16"/>
  <c r="J536" i="16"/>
  <c r="J550" i="16" s="1"/>
  <c r="W536" i="16"/>
  <c r="W550" i="16" s="1"/>
  <c r="W537" i="16"/>
  <c r="W551" i="16" s="1"/>
  <c r="X681" i="16"/>
  <c r="W535" i="16"/>
  <c r="W549" i="16" s="1"/>
  <c r="W533" i="16"/>
  <c r="W547" i="16" s="1"/>
  <c r="AK534" i="16"/>
  <c r="AK548" i="16" s="1"/>
  <c r="AK535" i="16"/>
  <c r="AK549" i="16" s="1"/>
  <c r="AO653" i="16"/>
  <c r="AK537" i="16"/>
  <c r="AK551" i="16" s="1"/>
  <c r="AK536" i="16"/>
  <c r="AK550" i="16" s="1"/>
  <c r="AK533" i="16"/>
  <c r="AK547" i="16" s="1"/>
  <c r="X677" i="16"/>
  <c r="W534" i="16"/>
  <c r="W548" i="16" s="1"/>
  <c r="N653" i="16"/>
  <c r="J533" i="16"/>
  <c r="J547" i="16" s="1"/>
  <c r="J535" i="16"/>
  <c r="J549" i="16" s="1"/>
  <c r="J537" i="16"/>
  <c r="J551" i="16" s="1"/>
  <c r="AP696" i="16"/>
  <c r="AO714" i="16"/>
  <c r="AO695" i="16"/>
  <c r="I566" i="5"/>
  <c r="I563" i="5"/>
  <c r="I565" i="5"/>
  <c r="I562" i="5"/>
  <c r="I564" i="5"/>
  <c r="J567" i="5" a="1"/>
  <c r="J567" i="5" s="1"/>
  <c r="C34" i="11"/>
  <c r="H12" i="11"/>
  <c r="H11" i="11"/>
  <c r="H9" i="11"/>
  <c r="B34" i="11"/>
  <c r="H20" i="11"/>
  <c r="AJ697" i="5"/>
  <c r="AK697" i="5" s="1"/>
  <c r="AL697" i="5" s="1"/>
  <c r="AM697" i="5" s="1"/>
  <c r="AN697" i="5" s="1"/>
  <c r="AO697" i="5" s="1"/>
  <c r="AP697" i="5" s="1"/>
  <c r="AQ697" i="5" s="1"/>
  <c r="AR697" i="5" s="1"/>
  <c r="AS697" i="5" s="1"/>
  <c r="F698" i="5"/>
  <c r="G698" i="5" s="1"/>
  <c r="H698" i="5" s="1"/>
  <c r="I698" i="5" s="1"/>
  <c r="J698" i="5" s="1"/>
  <c r="K698" i="5" s="1"/>
  <c r="L698" i="5" s="1"/>
  <c r="M698" i="5" s="1"/>
  <c r="N698" i="5" s="1"/>
  <c r="O698" i="5" s="1"/>
  <c r="P698" i="5" s="1"/>
  <c r="Q698" i="5" s="1"/>
  <c r="R698" i="5" s="1"/>
  <c r="S698" i="5" s="1"/>
  <c r="T698" i="5" s="1"/>
  <c r="U698" i="5" s="1"/>
  <c r="V698" i="5" s="1"/>
  <c r="W698" i="5" s="1"/>
  <c r="X698" i="5" s="1"/>
  <c r="Y698" i="5" s="1"/>
  <c r="AE536" i="5"/>
  <c r="AE535" i="5"/>
  <c r="AE537" i="5"/>
  <c r="AE538" i="5"/>
  <c r="AE539" i="5"/>
  <c r="K565" i="16" l="1" a="1"/>
  <c r="K565" i="16" s="1"/>
  <c r="J564" i="16"/>
  <c r="J578" i="16" s="1"/>
  <c r="J563" i="16"/>
  <c r="J577" i="16" s="1"/>
  <c r="J560" i="16"/>
  <c r="J574" i="16" s="1"/>
  <c r="J562" i="16"/>
  <c r="J576" i="16" s="1"/>
  <c r="J561" i="16"/>
  <c r="J575" i="16" s="1"/>
  <c r="G552" i="16"/>
  <c r="I546" i="16"/>
  <c r="I545" i="16"/>
  <c r="I531" i="16"/>
  <c r="J532" i="16" a="1"/>
  <c r="J532" i="16" s="1"/>
  <c r="H544" i="16"/>
  <c r="H543" i="16"/>
  <c r="H538" i="16"/>
  <c r="Y681" i="16"/>
  <c r="X536" i="16"/>
  <c r="X550" i="16" s="1"/>
  <c r="X537" i="16"/>
  <c r="X551" i="16" s="1"/>
  <c r="X533" i="16"/>
  <c r="X547" i="16" s="1"/>
  <c r="X535" i="16"/>
  <c r="X549" i="16" s="1"/>
  <c r="AP653" i="16"/>
  <c r="AL537" i="16"/>
  <c r="AL551" i="16" s="1"/>
  <c r="AL536" i="16"/>
  <c r="AL550" i="16" s="1"/>
  <c r="AL535" i="16"/>
  <c r="AL549" i="16" s="1"/>
  <c r="AL534" i="16"/>
  <c r="AL548" i="16" s="1"/>
  <c r="AL533" i="16"/>
  <c r="AL547" i="16" s="1"/>
  <c r="L679" i="16"/>
  <c r="K536" i="16"/>
  <c r="K550" i="16" s="1"/>
  <c r="O653" i="16"/>
  <c r="K535" i="16"/>
  <c r="K549" i="16" s="1"/>
  <c r="K533" i="16"/>
  <c r="K547" i="16" s="1"/>
  <c r="K537" i="16"/>
  <c r="K551" i="16" s="1"/>
  <c r="Y677" i="16"/>
  <c r="X534" i="16"/>
  <c r="X548" i="16" s="1"/>
  <c r="L677" i="16"/>
  <c r="K534" i="16"/>
  <c r="K548" i="16" s="1"/>
  <c r="AQ696" i="16"/>
  <c r="AP695" i="16"/>
  <c r="AP714" i="16"/>
  <c r="J566" i="5"/>
  <c r="J565" i="5"/>
  <c r="J564" i="5"/>
  <c r="K567" i="5" a="1"/>
  <c r="K567" i="5" s="1"/>
  <c r="J563" i="5"/>
  <c r="J562" i="5"/>
  <c r="Z698" i="5"/>
  <c r="AA698" i="5" s="1"/>
  <c r="AB698" i="5" s="1"/>
  <c r="AC698" i="5" s="1"/>
  <c r="AD698" i="5" s="1"/>
  <c r="AE698" i="5" s="1"/>
  <c r="AF698" i="5" s="1"/>
  <c r="AG698" i="5" s="1"/>
  <c r="AH698" i="5" s="1"/>
  <c r="AJ698" i="5"/>
  <c r="AK698" i="5" s="1"/>
  <c r="AL698" i="5" s="1"/>
  <c r="AM698" i="5" s="1"/>
  <c r="AN698" i="5" s="1"/>
  <c r="AO698" i="5" s="1"/>
  <c r="AP698" i="5" s="1"/>
  <c r="AQ698" i="5" s="1"/>
  <c r="AR698" i="5" s="1"/>
  <c r="AS698" i="5" s="1"/>
  <c r="L565" i="16" l="1" a="1"/>
  <c r="L565" i="16" s="1"/>
  <c r="K564" i="16"/>
  <c r="K578" i="16" s="1"/>
  <c r="K563" i="16"/>
  <c r="K577" i="16" s="1"/>
  <c r="K562" i="16"/>
  <c r="K576" i="16" s="1"/>
  <c r="K561" i="16"/>
  <c r="K575" i="16" s="1"/>
  <c r="K560" i="16"/>
  <c r="K574" i="16" s="1"/>
  <c r="H552" i="16"/>
  <c r="H554" i="16" s="1"/>
  <c r="J546" i="16"/>
  <c r="J545" i="16"/>
  <c r="J531" i="16"/>
  <c r="K532" i="16" a="1"/>
  <c r="K532" i="16" s="1"/>
  <c r="I543" i="16"/>
  <c r="I544" i="16"/>
  <c r="I538" i="16"/>
  <c r="L534" i="16"/>
  <c r="L548" i="16" s="1"/>
  <c r="M677" i="16"/>
  <c r="P653" i="16"/>
  <c r="L535" i="16"/>
  <c r="L549" i="16" s="1"/>
  <c r="L533" i="16"/>
  <c r="L547" i="16" s="1"/>
  <c r="L537" i="16"/>
  <c r="L551" i="16" s="1"/>
  <c r="AM536" i="16"/>
  <c r="AM550" i="16" s="1"/>
  <c r="AM535" i="16"/>
  <c r="AM549" i="16" s="1"/>
  <c r="AM537" i="16"/>
  <c r="AM551" i="16" s="1"/>
  <c r="AM533" i="16"/>
  <c r="AM547" i="16" s="1"/>
  <c r="AQ653" i="16"/>
  <c r="AM534" i="16"/>
  <c r="AM548" i="16" s="1"/>
  <c r="M679" i="16"/>
  <c r="L536" i="16"/>
  <c r="L550" i="16" s="1"/>
  <c r="Z677" i="16"/>
  <c r="Y534" i="16"/>
  <c r="Y548" i="16" s="1"/>
  <c r="Z681" i="16"/>
  <c r="Y536" i="16"/>
  <c r="Y550" i="16" s="1"/>
  <c r="Y537" i="16"/>
  <c r="Y551" i="16" s="1"/>
  <c r="Y533" i="16"/>
  <c r="Y547" i="16" s="1"/>
  <c r="Y535" i="16"/>
  <c r="Y549" i="16" s="1"/>
  <c r="AQ695" i="16"/>
  <c r="AQ714" i="16"/>
  <c r="AR696" i="16"/>
  <c r="K563" i="5"/>
  <c r="K566" i="5"/>
  <c r="L567" i="5" a="1"/>
  <c r="L567" i="5" s="1"/>
  <c r="K565" i="5"/>
  <c r="K564" i="5"/>
  <c r="K562" i="5"/>
  <c r="D619" i="5"/>
  <c r="E27" i="11" s="1"/>
  <c r="D618" i="5"/>
  <c r="D617" i="5"/>
  <c r="D616" i="5"/>
  <c r="E8" i="11"/>
  <c r="D369" i="5"/>
  <c r="C369" i="5"/>
  <c r="D368" i="5"/>
  <c r="C368" i="5"/>
  <c r="AE717" i="5"/>
  <c r="AF717" i="5" s="1"/>
  <c r="AG717" i="5" s="1"/>
  <c r="AH717" i="5" s="1"/>
  <c r="AE716" i="5"/>
  <c r="AE715" i="5"/>
  <c r="AE714" i="5"/>
  <c r="AE713" i="5"/>
  <c r="AE712" i="5"/>
  <c r="AE711" i="5"/>
  <c r="AE710" i="5"/>
  <c r="P717" i="5"/>
  <c r="Q717" i="5" s="1"/>
  <c r="R717" i="5" s="1"/>
  <c r="S717" i="5" s="1"/>
  <c r="T717" i="5" s="1"/>
  <c r="U717" i="5" s="1"/>
  <c r="V717" i="5" s="1"/>
  <c r="W717" i="5" s="1"/>
  <c r="X717" i="5" s="1"/>
  <c r="Y717" i="5" s="1"/>
  <c r="P716" i="5"/>
  <c r="Q716" i="5" s="1"/>
  <c r="R716" i="5" s="1"/>
  <c r="S716" i="5" s="1"/>
  <c r="T716" i="5" s="1"/>
  <c r="U716" i="5" s="1"/>
  <c r="V716" i="5" s="1"/>
  <c r="W716" i="5" s="1"/>
  <c r="X716" i="5" s="1"/>
  <c r="Y716" i="5" s="1"/>
  <c r="P715" i="5"/>
  <c r="Q715" i="5" s="1"/>
  <c r="R715" i="5" s="1"/>
  <c r="S715" i="5" s="1"/>
  <c r="T715" i="5" s="1"/>
  <c r="U715" i="5" s="1"/>
  <c r="V715" i="5" s="1"/>
  <c r="W715" i="5" s="1"/>
  <c r="X715" i="5" s="1"/>
  <c r="Y715" i="5" s="1"/>
  <c r="P714" i="5"/>
  <c r="Q714" i="5" s="1"/>
  <c r="R714" i="5" s="1"/>
  <c r="S714" i="5" s="1"/>
  <c r="T714" i="5" s="1"/>
  <c r="U714" i="5" s="1"/>
  <c r="V714" i="5" s="1"/>
  <c r="W714" i="5" s="1"/>
  <c r="X714" i="5" s="1"/>
  <c r="Y714" i="5" s="1"/>
  <c r="P713" i="5"/>
  <c r="Q713" i="5" s="1"/>
  <c r="R713" i="5" s="1"/>
  <c r="S713" i="5" s="1"/>
  <c r="T713" i="5" s="1"/>
  <c r="U713" i="5" s="1"/>
  <c r="V713" i="5" s="1"/>
  <c r="W713" i="5" s="1"/>
  <c r="X713" i="5" s="1"/>
  <c r="Y713" i="5" s="1"/>
  <c r="P712" i="5"/>
  <c r="Q712" i="5" s="1"/>
  <c r="R712" i="5" s="1"/>
  <c r="S712" i="5" s="1"/>
  <c r="T712" i="5" s="1"/>
  <c r="U712" i="5" s="1"/>
  <c r="V712" i="5" s="1"/>
  <c r="W712" i="5" s="1"/>
  <c r="X712" i="5" s="1"/>
  <c r="Y712" i="5" s="1"/>
  <c r="P711" i="5"/>
  <c r="P710" i="5"/>
  <c r="D717" i="5"/>
  <c r="E717" i="5" s="1"/>
  <c r="F717" i="5" s="1"/>
  <c r="G717" i="5" s="1"/>
  <c r="H717" i="5" s="1"/>
  <c r="I717" i="5" s="1"/>
  <c r="J717" i="5" s="1"/>
  <c r="K717" i="5" s="1"/>
  <c r="L717" i="5" s="1"/>
  <c r="M717" i="5" s="1"/>
  <c r="N717" i="5" s="1"/>
  <c r="D716" i="5"/>
  <c r="E716" i="5" s="1"/>
  <c r="F716" i="5" s="1"/>
  <c r="G716" i="5" s="1"/>
  <c r="H716" i="5" s="1"/>
  <c r="I716" i="5" s="1"/>
  <c r="J716" i="5" s="1"/>
  <c r="K716" i="5" s="1"/>
  <c r="L716" i="5" s="1"/>
  <c r="M716" i="5" s="1"/>
  <c r="N716" i="5" s="1"/>
  <c r="D715" i="5"/>
  <c r="E715" i="5" s="1"/>
  <c r="F715" i="5" s="1"/>
  <c r="G715" i="5" s="1"/>
  <c r="H715" i="5" s="1"/>
  <c r="I715" i="5" s="1"/>
  <c r="J715" i="5" s="1"/>
  <c r="K715" i="5" s="1"/>
  <c r="L715" i="5" s="1"/>
  <c r="M715" i="5" s="1"/>
  <c r="N715" i="5" s="1"/>
  <c r="D714" i="5"/>
  <c r="E714" i="5" s="1"/>
  <c r="F714" i="5" s="1"/>
  <c r="G714" i="5" s="1"/>
  <c r="H714" i="5" s="1"/>
  <c r="I714" i="5" s="1"/>
  <c r="J714" i="5" s="1"/>
  <c r="K714" i="5" s="1"/>
  <c r="L714" i="5" s="1"/>
  <c r="M714" i="5" s="1"/>
  <c r="N714" i="5" s="1"/>
  <c r="D713" i="5"/>
  <c r="E713" i="5" s="1"/>
  <c r="F713" i="5" s="1"/>
  <c r="G713" i="5" s="1"/>
  <c r="H713" i="5" s="1"/>
  <c r="I713" i="5" s="1"/>
  <c r="J713" i="5" s="1"/>
  <c r="K713" i="5" s="1"/>
  <c r="L713" i="5" s="1"/>
  <c r="M713" i="5" s="1"/>
  <c r="N713" i="5" s="1"/>
  <c r="D712" i="5"/>
  <c r="E712" i="5" s="1"/>
  <c r="F712" i="5" s="1"/>
  <c r="G712" i="5" s="1"/>
  <c r="H712" i="5" s="1"/>
  <c r="I712" i="5" s="1"/>
  <c r="J712" i="5" s="1"/>
  <c r="K712" i="5" s="1"/>
  <c r="L712" i="5" s="1"/>
  <c r="M712" i="5" s="1"/>
  <c r="N712" i="5" s="1"/>
  <c r="D711" i="5"/>
  <c r="D710" i="5"/>
  <c r="L560" i="16" l="1"/>
  <c r="L574" i="16" s="1"/>
  <c r="L563" i="16"/>
  <c r="L577" i="16" s="1"/>
  <c r="L564" i="16"/>
  <c r="L578" i="16" s="1"/>
  <c r="M565" i="16" a="1"/>
  <c r="M565" i="16" s="1"/>
  <c r="L561" i="16"/>
  <c r="L575" i="16" s="1"/>
  <c r="L562" i="16"/>
  <c r="L576" i="16" s="1"/>
  <c r="I552" i="16"/>
  <c r="I554" i="16" s="1"/>
  <c r="K545" i="16"/>
  <c r="K546" i="16"/>
  <c r="L532" i="16" a="1"/>
  <c r="L532" i="16" s="1"/>
  <c r="M532" i="16" s="1" a="1"/>
  <c r="M532" i="16" s="1"/>
  <c r="K531" i="16"/>
  <c r="J543" i="16"/>
  <c r="J544" i="16"/>
  <c r="J538" i="16"/>
  <c r="G8" i="11"/>
  <c r="E9" i="11"/>
  <c r="AA681" i="16"/>
  <c r="Z536" i="16"/>
  <c r="Z550" i="16" s="1"/>
  <c r="Z537" i="16"/>
  <c r="Z551" i="16" s="1"/>
  <c r="Z533" i="16"/>
  <c r="Z547" i="16" s="1"/>
  <c r="Z535" i="16"/>
  <c r="Z549" i="16" s="1"/>
  <c r="AA677" i="16"/>
  <c r="Z534" i="16"/>
  <c r="Z548" i="16" s="1"/>
  <c r="N679" i="16"/>
  <c r="M536" i="16"/>
  <c r="M550" i="16" s="1"/>
  <c r="AR653" i="16"/>
  <c r="AN536" i="16"/>
  <c r="AN550" i="16" s="1"/>
  <c r="AN535" i="16"/>
  <c r="AN549" i="16" s="1"/>
  <c r="AN533" i="16"/>
  <c r="AN547" i="16" s="1"/>
  <c r="AN534" i="16"/>
  <c r="AN548" i="16" s="1"/>
  <c r="AN537" i="16"/>
  <c r="AN551" i="16" s="1"/>
  <c r="Q653" i="16"/>
  <c r="M533" i="16"/>
  <c r="M547" i="16" s="1"/>
  <c r="M535" i="16"/>
  <c r="M549" i="16" s="1"/>
  <c r="M537" i="16"/>
  <c r="M551" i="16" s="1"/>
  <c r="N677" i="16"/>
  <c r="M534" i="16"/>
  <c r="M548" i="16" s="1"/>
  <c r="AS696" i="16"/>
  <c r="AR714" i="16"/>
  <c r="AR695" i="16"/>
  <c r="L566" i="5"/>
  <c r="L562" i="5"/>
  <c r="M567" i="5" a="1"/>
  <c r="M567" i="5" s="1"/>
  <c r="L564" i="5"/>
  <c r="L563" i="5"/>
  <c r="L565" i="5"/>
  <c r="Q710" i="5"/>
  <c r="E711" i="5"/>
  <c r="AF711" i="5"/>
  <c r="E710" i="5"/>
  <c r="AF710" i="5"/>
  <c r="Q711" i="5"/>
  <c r="C370" i="5"/>
  <c r="AF714" i="5"/>
  <c r="AG714" i="5" s="1"/>
  <c r="AH714" i="5" s="1"/>
  <c r="AF715" i="5"/>
  <c r="AG715" i="5" s="1"/>
  <c r="AH715" i="5" s="1"/>
  <c r="AF716" i="5"/>
  <c r="AG716" i="5" s="1"/>
  <c r="AH716" i="5" s="1"/>
  <c r="AF712" i="5"/>
  <c r="AG712" i="5" s="1"/>
  <c r="AH712" i="5" s="1"/>
  <c r="AF713" i="5"/>
  <c r="AG713" i="5" s="1"/>
  <c r="AH713" i="5" s="1"/>
  <c r="Z716" i="5"/>
  <c r="AA716" i="5" s="1"/>
  <c r="AB716" i="5" s="1"/>
  <c r="AC716" i="5" s="1"/>
  <c r="AJ716" i="5"/>
  <c r="AK716" i="5" s="1"/>
  <c r="AL716" i="5" s="1"/>
  <c r="AM716" i="5" s="1"/>
  <c r="AN716" i="5" s="1"/>
  <c r="AO716" i="5" s="1"/>
  <c r="AP716" i="5" s="1"/>
  <c r="AQ716" i="5" s="1"/>
  <c r="AR716" i="5" s="1"/>
  <c r="AS716" i="5" s="1"/>
  <c r="Z717" i="5"/>
  <c r="AA717" i="5" s="1"/>
  <c r="AB717" i="5" s="1"/>
  <c r="AC717" i="5" s="1"/>
  <c r="AJ717" i="5"/>
  <c r="AK717" i="5" s="1"/>
  <c r="AL717" i="5" s="1"/>
  <c r="AM717" i="5" s="1"/>
  <c r="AN717" i="5" s="1"/>
  <c r="AO717" i="5" s="1"/>
  <c r="AP717" i="5" s="1"/>
  <c r="AQ717" i="5" s="1"/>
  <c r="AR717" i="5" s="1"/>
  <c r="AS717" i="5" s="1"/>
  <c r="Z712" i="5"/>
  <c r="AA712" i="5" s="1"/>
  <c r="AB712" i="5" s="1"/>
  <c r="AC712" i="5" s="1"/>
  <c r="AJ712" i="5"/>
  <c r="AK712" i="5" s="1"/>
  <c r="AL712" i="5" s="1"/>
  <c r="AM712" i="5" s="1"/>
  <c r="AN712" i="5" s="1"/>
  <c r="AO712" i="5" s="1"/>
  <c r="AP712" i="5" s="1"/>
  <c r="AQ712" i="5" s="1"/>
  <c r="AR712" i="5" s="1"/>
  <c r="AS712" i="5" s="1"/>
  <c r="Z713" i="5"/>
  <c r="AA713" i="5" s="1"/>
  <c r="AB713" i="5" s="1"/>
  <c r="AC713" i="5" s="1"/>
  <c r="AJ713" i="5"/>
  <c r="AK713" i="5" s="1"/>
  <c r="AL713" i="5" s="1"/>
  <c r="AM713" i="5" s="1"/>
  <c r="AN713" i="5" s="1"/>
  <c r="AO713" i="5" s="1"/>
  <c r="AP713" i="5" s="1"/>
  <c r="AQ713" i="5" s="1"/>
  <c r="AR713" i="5" s="1"/>
  <c r="AS713" i="5" s="1"/>
  <c r="Z714" i="5"/>
  <c r="AA714" i="5" s="1"/>
  <c r="AB714" i="5" s="1"/>
  <c r="AC714" i="5" s="1"/>
  <c r="AJ714" i="5"/>
  <c r="AK714" i="5" s="1"/>
  <c r="AL714" i="5" s="1"/>
  <c r="AM714" i="5" s="1"/>
  <c r="AN714" i="5" s="1"/>
  <c r="AO714" i="5" s="1"/>
  <c r="AP714" i="5" s="1"/>
  <c r="AQ714" i="5" s="1"/>
  <c r="AR714" i="5" s="1"/>
  <c r="AS714" i="5" s="1"/>
  <c r="Z715" i="5"/>
  <c r="AA715" i="5" s="1"/>
  <c r="AB715" i="5" s="1"/>
  <c r="AC715" i="5" s="1"/>
  <c r="AJ715" i="5"/>
  <c r="AK715" i="5" s="1"/>
  <c r="AL715" i="5" s="1"/>
  <c r="AM715" i="5" s="1"/>
  <c r="AN715" i="5" s="1"/>
  <c r="AO715" i="5" s="1"/>
  <c r="AP715" i="5" s="1"/>
  <c r="AQ715" i="5" s="1"/>
  <c r="AR715" i="5" s="1"/>
  <c r="AS715" i="5" s="1"/>
  <c r="E368" i="5"/>
  <c r="D370" i="5"/>
  <c r="E369" i="5"/>
  <c r="M564" i="16" l="1"/>
  <c r="M578" i="16" s="1"/>
  <c r="M563" i="16"/>
  <c r="M577" i="16" s="1"/>
  <c r="M560" i="16"/>
  <c r="M574" i="16" s="1"/>
  <c r="N565" i="16" a="1"/>
  <c r="N565" i="16" s="1"/>
  <c r="M561" i="16"/>
  <c r="M575" i="16" s="1"/>
  <c r="M562" i="16"/>
  <c r="M576" i="16" s="1"/>
  <c r="N534" i="16"/>
  <c r="N548" i="16" s="1"/>
  <c r="J552" i="16"/>
  <c r="J554" i="16" s="1"/>
  <c r="M545" i="16"/>
  <c r="M546" i="16"/>
  <c r="M531" i="16"/>
  <c r="N532" i="16" a="1"/>
  <c r="N532" i="16" s="1"/>
  <c r="O532" i="16" s="1" a="1"/>
  <c r="O532" i="16" s="1"/>
  <c r="L546" i="16"/>
  <c r="L545" i="16"/>
  <c r="L531" i="16"/>
  <c r="K543" i="16"/>
  <c r="K544" i="16"/>
  <c r="K538" i="16"/>
  <c r="N533" i="16"/>
  <c r="N547" i="16" s="1"/>
  <c r="N535" i="16"/>
  <c r="N549" i="16" s="1"/>
  <c r="N537" i="16"/>
  <c r="N551" i="16" s="1"/>
  <c r="N536" i="16"/>
  <c r="N550" i="16" s="1"/>
  <c r="AB677" i="16"/>
  <c r="AA534" i="16"/>
  <c r="AA548" i="16" s="1"/>
  <c r="AO537" i="16"/>
  <c r="AO551" i="16" s="1"/>
  <c r="AO533" i="16"/>
  <c r="AO547" i="16" s="1"/>
  <c r="AS653" i="16"/>
  <c r="AO534" i="16"/>
  <c r="AO548" i="16" s="1"/>
  <c r="AO536" i="16"/>
  <c r="AO550" i="16" s="1"/>
  <c r="AO535" i="16"/>
  <c r="AO549" i="16" s="1"/>
  <c r="AB681" i="16"/>
  <c r="AA536" i="16"/>
  <c r="AA550" i="16" s="1"/>
  <c r="AA537" i="16"/>
  <c r="AA551" i="16" s="1"/>
  <c r="AA535" i="16"/>
  <c r="AA549" i="16" s="1"/>
  <c r="AA533" i="16"/>
  <c r="AA547" i="16" s="1"/>
  <c r="AS714" i="16"/>
  <c r="AS695" i="16"/>
  <c r="N567" i="5" a="1"/>
  <c r="N567" i="5" s="1"/>
  <c r="M562" i="5"/>
  <c r="M564" i="5"/>
  <c r="M566" i="5"/>
  <c r="M563" i="5"/>
  <c r="M565" i="5"/>
  <c r="R711" i="5"/>
  <c r="F711" i="5"/>
  <c r="F710" i="5"/>
  <c r="AG710" i="5"/>
  <c r="AG711" i="5"/>
  <c r="R710" i="5"/>
  <c r="H25" i="11"/>
  <c r="H24" i="11"/>
  <c r="H22" i="11"/>
  <c r="H19" i="11"/>
  <c r="H17" i="11"/>
  <c r="H23" i="11"/>
  <c r="H16" i="11"/>
  <c r="H15" i="11"/>
  <c r="H13" i="11"/>
  <c r="H18" i="11"/>
  <c r="H29" i="11"/>
  <c r="H14" i="11"/>
  <c r="H28" i="11"/>
  <c r="H8" i="11"/>
  <c r="H27" i="11"/>
  <c r="H26" i="11"/>
  <c r="H10" i="11"/>
  <c r="H21" i="11"/>
  <c r="E370" i="5"/>
  <c r="F8" i="5" s="1" a="1"/>
  <c r="F8" i="5" s="1"/>
  <c r="N560" i="16" l="1"/>
  <c r="N574" i="16" s="1"/>
  <c r="N563" i="16"/>
  <c r="N577" i="16" s="1"/>
  <c r="N564" i="16"/>
  <c r="N578" i="16" s="1"/>
  <c r="O565" i="16" a="1"/>
  <c r="O565" i="16" s="1"/>
  <c r="N562" i="16"/>
  <c r="N576" i="16" s="1"/>
  <c r="N561" i="16"/>
  <c r="N575" i="16" s="1"/>
  <c r="N545" i="16"/>
  <c r="N546" i="16"/>
  <c r="N531" i="16"/>
  <c r="N538" i="16" s="1"/>
  <c r="M544" i="16"/>
  <c r="M543" i="16"/>
  <c r="M538" i="16"/>
  <c r="L543" i="16"/>
  <c r="L544" i="16"/>
  <c r="L538" i="16"/>
  <c r="O545" i="16"/>
  <c r="O546" i="16"/>
  <c r="K552" i="16"/>
  <c r="K554" i="16" s="1"/>
  <c r="AC677" i="16"/>
  <c r="AB534" i="16"/>
  <c r="AB548" i="16" s="1"/>
  <c r="AC681" i="16"/>
  <c r="AB536" i="16"/>
  <c r="AB550" i="16" s="1"/>
  <c r="AB537" i="16"/>
  <c r="AB551" i="16" s="1"/>
  <c r="AB535" i="16"/>
  <c r="AB549" i="16" s="1"/>
  <c r="AB533" i="16"/>
  <c r="AB547" i="16" s="1"/>
  <c r="AP535" i="16"/>
  <c r="AP549" i="16" s="1"/>
  <c r="AP537" i="16"/>
  <c r="AP551" i="16" s="1"/>
  <c r="AP534" i="16"/>
  <c r="AP548" i="16" s="1"/>
  <c r="AT653" i="16"/>
  <c r="AP536" i="16"/>
  <c r="AP550" i="16" s="1"/>
  <c r="AP533" i="16"/>
  <c r="AP547" i="16" s="1"/>
  <c r="O531" i="16"/>
  <c r="P532" i="16" a="1"/>
  <c r="P532" i="16" s="1"/>
  <c r="O567" i="5" a="1"/>
  <c r="O567" i="5" s="1"/>
  <c r="N562" i="5"/>
  <c r="N563" i="5"/>
  <c r="N565" i="5"/>
  <c r="N564" i="5"/>
  <c r="N566" i="5"/>
  <c r="S710" i="5"/>
  <c r="G711" i="5"/>
  <c r="G710" i="5"/>
  <c r="AH710" i="5"/>
  <c r="AH711" i="5"/>
  <c r="S711" i="5"/>
  <c r="C75" i="5"/>
  <c r="C18" i="2" s="1"/>
  <c r="S655" i="5"/>
  <c r="C539" i="5"/>
  <c r="C553" i="5" s="1"/>
  <c r="C538" i="5"/>
  <c r="C552" i="5" s="1"/>
  <c r="C537" i="5"/>
  <c r="C551" i="5" s="1"/>
  <c r="C536" i="5"/>
  <c r="C550" i="5" s="1"/>
  <c r="D655" i="5"/>
  <c r="E655" i="5" s="1"/>
  <c r="O564" i="16" l="1"/>
  <c r="O578" i="16" s="1"/>
  <c r="O562" i="16"/>
  <c r="O576" i="16" s="1"/>
  <c r="O563" i="16"/>
  <c r="O577" i="16" s="1"/>
  <c r="P565" i="16" a="1"/>
  <c r="P565" i="16" s="1"/>
  <c r="O560" i="16"/>
  <c r="O574" i="16" s="1"/>
  <c r="O561" i="16"/>
  <c r="O575" i="16" s="1"/>
  <c r="P545" i="16"/>
  <c r="P546" i="16"/>
  <c r="L552" i="16"/>
  <c r="L554" i="16" s="1"/>
  <c r="O544" i="16"/>
  <c r="O543" i="16"/>
  <c r="M552" i="16"/>
  <c r="M554" i="16" s="1"/>
  <c r="N544" i="16"/>
  <c r="N543" i="16"/>
  <c r="AQ536" i="16"/>
  <c r="AQ550" i="16" s="1"/>
  <c r="AQ534" i="16"/>
  <c r="AQ548" i="16" s="1"/>
  <c r="AQ537" i="16"/>
  <c r="AQ551" i="16" s="1"/>
  <c r="AQ535" i="16"/>
  <c r="AQ549" i="16" s="1"/>
  <c r="AQ533" i="16"/>
  <c r="AQ547" i="16" s="1"/>
  <c r="AU653" i="16"/>
  <c r="AC537" i="16"/>
  <c r="AC551" i="16" s="1"/>
  <c r="AC536" i="16"/>
  <c r="AC550" i="16" s="1"/>
  <c r="AC535" i="16"/>
  <c r="AC549" i="16" s="1"/>
  <c r="AC533" i="16"/>
  <c r="AC547" i="16" s="1"/>
  <c r="AC534" i="16"/>
  <c r="AC548" i="16" s="1"/>
  <c r="P531" i="16"/>
  <c r="Q532" i="16" a="1"/>
  <c r="Q532" i="16" s="1"/>
  <c r="O538" i="16"/>
  <c r="O566" i="5"/>
  <c r="O565" i="5"/>
  <c r="O564" i="5"/>
  <c r="O562" i="5"/>
  <c r="P567" i="5" a="1"/>
  <c r="P567" i="5" s="1"/>
  <c r="O563" i="5"/>
  <c r="F19" i="11"/>
  <c r="F15" i="11"/>
  <c r="T711" i="5"/>
  <c r="H711" i="5"/>
  <c r="H710" i="5"/>
  <c r="T710" i="5"/>
  <c r="F9" i="11"/>
  <c r="F24" i="11"/>
  <c r="F27" i="11"/>
  <c r="F16" i="11"/>
  <c r="F20" i="11"/>
  <c r="F14" i="11"/>
  <c r="F10" i="11"/>
  <c r="F23" i="11"/>
  <c r="F25" i="11"/>
  <c r="F12" i="11"/>
  <c r="F17" i="11"/>
  <c r="F21" i="11"/>
  <c r="F18" i="11"/>
  <c r="F22" i="11"/>
  <c r="F26" i="11"/>
  <c r="F29" i="11"/>
  <c r="F28" i="11"/>
  <c r="F13" i="11"/>
  <c r="F11" i="11"/>
  <c r="F8" i="11"/>
  <c r="T655" i="5"/>
  <c r="U655" i="5" s="1"/>
  <c r="V655" i="5" s="1"/>
  <c r="AI655" i="5"/>
  <c r="P560" i="16" l="1"/>
  <c r="P574" i="16" s="1"/>
  <c r="P561" i="16"/>
  <c r="P575" i="16" s="1"/>
  <c r="Q565" i="16" a="1"/>
  <c r="Q565" i="16" s="1"/>
  <c r="P564" i="16"/>
  <c r="P578" i="16" s="1"/>
  <c r="P563" i="16"/>
  <c r="P577" i="16" s="1"/>
  <c r="P562" i="16"/>
  <c r="P576" i="16" s="1"/>
  <c r="N552" i="16"/>
  <c r="N554" i="16" s="1"/>
  <c r="P544" i="16"/>
  <c r="P543" i="16"/>
  <c r="Q546" i="16"/>
  <c r="Q545" i="16"/>
  <c r="AR537" i="16"/>
  <c r="AR551" i="16" s="1"/>
  <c r="AR536" i="16"/>
  <c r="AR550" i="16" s="1"/>
  <c r="AR533" i="16"/>
  <c r="AR547" i="16" s="1"/>
  <c r="AR534" i="16"/>
  <c r="AR548" i="16" s="1"/>
  <c r="AV653" i="16"/>
  <c r="AR535" i="16"/>
  <c r="AR549" i="16" s="1"/>
  <c r="Q531" i="16"/>
  <c r="R532" i="16" a="1"/>
  <c r="R532" i="16" s="1"/>
  <c r="O552" i="16"/>
  <c r="O554" i="16" s="1"/>
  <c r="P538" i="16"/>
  <c r="P563" i="5"/>
  <c r="Q567" i="5" a="1"/>
  <c r="Q567" i="5" s="1"/>
  <c r="P565" i="5"/>
  <c r="P564" i="5"/>
  <c r="P562" i="5"/>
  <c r="P566" i="5"/>
  <c r="U711" i="5"/>
  <c r="U710" i="5"/>
  <c r="I711" i="5"/>
  <c r="I710" i="5"/>
  <c r="AJ655" i="5"/>
  <c r="AF538" i="5"/>
  <c r="AF536" i="5"/>
  <c r="AF537" i="5"/>
  <c r="AF535" i="5"/>
  <c r="AF539" i="5"/>
  <c r="W655" i="5"/>
  <c r="Q564" i="16" l="1"/>
  <c r="Q578" i="16" s="1"/>
  <c r="Q563" i="16"/>
  <c r="Q577" i="16" s="1"/>
  <c r="Q561" i="16"/>
  <c r="Q575" i="16" s="1"/>
  <c r="R565" i="16" a="1"/>
  <c r="R565" i="16" s="1"/>
  <c r="Q562" i="16"/>
  <c r="Q576" i="16" s="1"/>
  <c r="Q560" i="16"/>
  <c r="Q574" i="16" s="1"/>
  <c r="Q543" i="16"/>
  <c r="Q544" i="16"/>
  <c r="R546" i="16"/>
  <c r="R545" i="16"/>
  <c r="AS534" i="16"/>
  <c r="AS548" i="16" s="1"/>
  <c r="AS536" i="16"/>
  <c r="AS550" i="16" s="1"/>
  <c r="AS533" i="16"/>
  <c r="AS547" i="16" s="1"/>
  <c r="AS535" i="16"/>
  <c r="AS549" i="16" s="1"/>
  <c r="AS537" i="16"/>
  <c r="AS551" i="16" s="1"/>
  <c r="R531" i="16"/>
  <c r="S532" i="16" a="1"/>
  <c r="S532" i="16" s="1"/>
  <c r="P552" i="16"/>
  <c r="P554" i="16" s="1"/>
  <c r="Q538" i="16"/>
  <c r="Q563" i="5"/>
  <c r="R567" i="5" a="1"/>
  <c r="R567" i="5" s="1"/>
  <c r="Q562" i="5"/>
  <c r="Q565" i="5"/>
  <c r="Q564" i="5"/>
  <c r="Q566" i="5"/>
  <c r="J710" i="5"/>
  <c r="V710" i="5"/>
  <c r="J711" i="5"/>
  <c r="V711" i="5"/>
  <c r="AK655" i="5"/>
  <c r="AG538" i="5"/>
  <c r="AG536" i="5"/>
  <c r="AG537" i="5"/>
  <c r="AG535" i="5"/>
  <c r="AG539" i="5"/>
  <c r="X655" i="5"/>
  <c r="S565" i="16" l="1" a="1"/>
  <c r="S565" i="16" s="1"/>
  <c r="R560" i="16"/>
  <c r="R574" i="16" s="1"/>
  <c r="R561" i="16"/>
  <c r="R575" i="16" s="1"/>
  <c r="R562" i="16"/>
  <c r="R576" i="16" s="1"/>
  <c r="R563" i="16"/>
  <c r="R577" i="16" s="1"/>
  <c r="R564" i="16"/>
  <c r="R578" i="16" s="1"/>
  <c r="Q552" i="16"/>
  <c r="Q554" i="16" s="1"/>
  <c r="S545" i="16"/>
  <c r="S546" i="16"/>
  <c r="R543" i="16"/>
  <c r="R544" i="16"/>
  <c r="R538" i="16"/>
  <c r="S531" i="16"/>
  <c r="T532" i="16" a="1"/>
  <c r="T532" i="16" s="1"/>
  <c r="R566" i="5"/>
  <c r="S567" i="5" a="1"/>
  <c r="S567" i="5" s="1"/>
  <c r="R564" i="5"/>
  <c r="R563" i="5"/>
  <c r="R562" i="5"/>
  <c r="R565" i="5"/>
  <c r="W710" i="5"/>
  <c r="K711" i="5"/>
  <c r="W711" i="5"/>
  <c r="K710" i="5"/>
  <c r="AL655" i="5"/>
  <c r="AH535" i="5"/>
  <c r="AH536" i="5"/>
  <c r="AH538" i="5"/>
  <c r="AH537" i="5"/>
  <c r="AH539" i="5"/>
  <c r="Y655" i="5"/>
  <c r="T565" i="16" l="1" a="1"/>
  <c r="T565" i="16" s="1"/>
  <c r="S563" i="16"/>
  <c r="S577" i="16" s="1"/>
  <c r="S561" i="16"/>
  <c r="S575" i="16" s="1"/>
  <c r="S564" i="16"/>
  <c r="S578" i="16" s="1"/>
  <c r="S560" i="16"/>
  <c r="S574" i="16" s="1"/>
  <c r="S562" i="16"/>
  <c r="S576" i="16" s="1"/>
  <c r="R552" i="16"/>
  <c r="R554" i="16" s="1"/>
  <c r="T546" i="16"/>
  <c r="T545" i="16"/>
  <c r="S543" i="16"/>
  <c r="S544" i="16"/>
  <c r="T531" i="16"/>
  <c r="U532" i="16" a="1"/>
  <c r="U532" i="16" s="1"/>
  <c r="S538" i="16"/>
  <c r="S566" i="5"/>
  <c r="T567" i="5" a="1"/>
  <c r="T567" i="5" s="1"/>
  <c r="S565" i="5"/>
  <c r="S562" i="5"/>
  <c r="S564" i="5"/>
  <c r="S563" i="5"/>
  <c r="L711" i="5"/>
  <c r="L710" i="5"/>
  <c r="X711" i="5"/>
  <c r="X710" i="5"/>
  <c r="AM655" i="5"/>
  <c r="AI536" i="5"/>
  <c r="AI538" i="5"/>
  <c r="AI535" i="5"/>
  <c r="AI537" i="5"/>
  <c r="AI539" i="5"/>
  <c r="Z655" i="5"/>
  <c r="T560" i="16" l="1"/>
  <c r="T574" i="16" s="1"/>
  <c r="T564" i="16"/>
  <c r="T578" i="16" s="1"/>
  <c r="T563" i="16"/>
  <c r="T577" i="16" s="1"/>
  <c r="U565" i="16" a="1"/>
  <c r="U565" i="16" s="1"/>
  <c r="T561" i="16"/>
  <c r="T575" i="16" s="1"/>
  <c r="T562" i="16"/>
  <c r="T576" i="16" s="1"/>
  <c r="S552" i="16"/>
  <c r="S554" i="16" s="1"/>
  <c r="T543" i="16"/>
  <c r="T544" i="16"/>
  <c r="U545" i="16"/>
  <c r="U546" i="16"/>
  <c r="U531" i="16"/>
  <c r="V532" i="16" a="1"/>
  <c r="V532" i="16" s="1"/>
  <c r="T538" i="16"/>
  <c r="T562" i="5"/>
  <c r="U567" i="5" a="1"/>
  <c r="U567" i="5" s="1"/>
  <c r="T564" i="5"/>
  <c r="T566" i="5"/>
  <c r="T565" i="5"/>
  <c r="T563" i="5"/>
  <c r="Y710" i="5"/>
  <c r="M710" i="5"/>
  <c r="Y711" i="5"/>
  <c r="M711" i="5"/>
  <c r="AN655" i="5"/>
  <c r="AJ539" i="5"/>
  <c r="AJ538" i="5"/>
  <c r="AJ537" i="5"/>
  <c r="AJ535" i="5"/>
  <c r="AJ536" i="5"/>
  <c r="AA655" i="5"/>
  <c r="U563" i="16" l="1"/>
  <c r="U577" i="16" s="1"/>
  <c r="V565" i="16" a="1"/>
  <c r="V565" i="16" s="1"/>
  <c r="U560" i="16"/>
  <c r="U574" i="16" s="1"/>
  <c r="U562" i="16"/>
  <c r="U576" i="16" s="1"/>
  <c r="U561" i="16"/>
  <c r="U575" i="16" s="1"/>
  <c r="U564" i="16"/>
  <c r="U578" i="16" s="1"/>
  <c r="U544" i="16"/>
  <c r="U543" i="16"/>
  <c r="V545" i="16"/>
  <c r="V546" i="16"/>
  <c r="T552" i="16"/>
  <c r="T554" i="16" s="1"/>
  <c r="U538" i="16"/>
  <c r="V531" i="16"/>
  <c r="W532" i="16" a="1"/>
  <c r="W532" i="16" s="1"/>
  <c r="U562" i="5"/>
  <c r="V567" i="5" a="1"/>
  <c r="V567" i="5" s="1"/>
  <c r="U564" i="5"/>
  <c r="U563" i="5"/>
  <c r="U566" i="5"/>
  <c r="U565" i="5"/>
  <c r="Z711" i="5"/>
  <c r="AJ711" i="5"/>
  <c r="N710" i="5"/>
  <c r="N711" i="5"/>
  <c r="Z710" i="5"/>
  <c r="AJ710" i="5"/>
  <c r="AO655" i="5"/>
  <c r="AK536" i="5"/>
  <c r="AK537" i="5"/>
  <c r="AK535" i="5"/>
  <c r="AK539" i="5"/>
  <c r="AK538" i="5"/>
  <c r="AB655" i="5"/>
  <c r="V560" i="16" l="1"/>
  <c r="V574" i="16" s="1"/>
  <c r="V562" i="16"/>
  <c r="V576" i="16" s="1"/>
  <c r="V563" i="16"/>
  <c r="V577" i="16" s="1"/>
  <c r="W565" i="16" a="1"/>
  <c r="W565" i="16" s="1"/>
  <c r="V561" i="16"/>
  <c r="V575" i="16" s="1"/>
  <c r="V564" i="16"/>
  <c r="V578" i="16" s="1"/>
  <c r="W545" i="16"/>
  <c r="W546" i="16"/>
  <c r="V544" i="16"/>
  <c r="V543" i="16"/>
  <c r="U552" i="16"/>
  <c r="U554" i="16" s="1"/>
  <c r="V538" i="16"/>
  <c r="W531" i="16"/>
  <c r="X532" i="16" a="1"/>
  <c r="X532" i="16" s="1"/>
  <c r="V563" i="5"/>
  <c r="V562" i="5"/>
  <c r="W567" i="5" a="1"/>
  <c r="W567" i="5" s="1"/>
  <c r="V564" i="5"/>
  <c r="V565" i="5"/>
  <c r="V566" i="5"/>
  <c r="AK711" i="5"/>
  <c r="AA711" i="5"/>
  <c r="AK710" i="5"/>
  <c r="AA710" i="5"/>
  <c r="AP655" i="5"/>
  <c r="AL535" i="5"/>
  <c r="AL536" i="5"/>
  <c r="AL539" i="5"/>
  <c r="AL538" i="5"/>
  <c r="AL537" i="5"/>
  <c r="AC655" i="5"/>
  <c r="W563" i="16" l="1"/>
  <c r="W577" i="16" s="1"/>
  <c r="X565" i="16" a="1"/>
  <c r="X565" i="16" s="1"/>
  <c r="W560" i="16"/>
  <c r="W574" i="16" s="1"/>
  <c r="W561" i="16"/>
  <c r="W575" i="16" s="1"/>
  <c r="W562" i="16"/>
  <c r="W576" i="16" s="1"/>
  <c r="W564" i="16"/>
  <c r="W578" i="16" s="1"/>
  <c r="W544" i="16"/>
  <c r="W543" i="16"/>
  <c r="X545" i="16"/>
  <c r="X546" i="16"/>
  <c r="X531" i="16"/>
  <c r="Y532" i="16" a="1"/>
  <c r="Y532" i="16" s="1"/>
  <c r="W538" i="16"/>
  <c r="V552" i="16"/>
  <c r="V554" i="16" s="1"/>
  <c r="W566" i="5"/>
  <c r="W564" i="5"/>
  <c r="X567" i="5" a="1"/>
  <c r="X567" i="5" s="1"/>
  <c r="W565" i="5"/>
  <c r="W562" i="5"/>
  <c r="W563" i="5"/>
  <c r="AB711" i="5"/>
  <c r="AB710" i="5"/>
  <c r="AL710" i="5"/>
  <c r="AL711" i="5"/>
  <c r="AQ655" i="5"/>
  <c r="AM538" i="5"/>
  <c r="AM535" i="5"/>
  <c r="AM537" i="5"/>
  <c r="AM536" i="5"/>
  <c r="AM539" i="5"/>
  <c r="AD655" i="5"/>
  <c r="X560" i="16" l="1"/>
  <c r="X574" i="16" s="1"/>
  <c r="X561" i="16"/>
  <c r="X575" i="16" s="1"/>
  <c r="Y565" i="16" a="1"/>
  <c r="Y565" i="16" s="1"/>
  <c r="X563" i="16"/>
  <c r="X577" i="16" s="1"/>
  <c r="X564" i="16"/>
  <c r="X578" i="16" s="1"/>
  <c r="X562" i="16"/>
  <c r="X576" i="16" s="1"/>
  <c r="X544" i="16"/>
  <c r="X543" i="16"/>
  <c r="Y546" i="16"/>
  <c r="Y545" i="16"/>
  <c r="W552" i="16"/>
  <c r="W554" i="16" s="1"/>
  <c r="Y531" i="16"/>
  <c r="Z532" i="16" a="1"/>
  <c r="Z532" i="16" s="1"/>
  <c r="X538" i="16"/>
  <c r="X565" i="5"/>
  <c r="Y567" i="5" a="1"/>
  <c r="Y567" i="5" s="1"/>
  <c r="X562" i="5"/>
  <c r="X566" i="5"/>
  <c r="X563" i="5"/>
  <c r="X564" i="5"/>
  <c r="AC710" i="5"/>
  <c r="AM711" i="5"/>
  <c r="AM710" i="5"/>
  <c r="AC711" i="5"/>
  <c r="AR655" i="5"/>
  <c r="AN536" i="5"/>
  <c r="AN535" i="5"/>
  <c r="AN538" i="5"/>
  <c r="AN539" i="5"/>
  <c r="AN537" i="5"/>
  <c r="O535" i="5"/>
  <c r="AD535" i="5"/>
  <c r="O536" i="5"/>
  <c r="AD536" i="5"/>
  <c r="O537" i="5"/>
  <c r="AD537" i="5"/>
  <c r="O538" i="5"/>
  <c r="AD538" i="5"/>
  <c r="O539" i="5"/>
  <c r="AD539" i="5"/>
  <c r="P683" i="5"/>
  <c r="P682" i="5"/>
  <c r="Q682" i="5" s="1"/>
  <c r="P681" i="5"/>
  <c r="Q681" i="5" s="1"/>
  <c r="R681" i="5" s="1"/>
  <c r="S681" i="5" s="1"/>
  <c r="T681" i="5" s="1"/>
  <c r="U681" i="5" s="1"/>
  <c r="V681" i="5" s="1"/>
  <c r="W681" i="5" s="1"/>
  <c r="X681" i="5" s="1"/>
  <c r="Y681" i="5" s="1"/>
  <c r="P680" i="5"/>
  <c r="Q680" i="5" s="1"/>
  <c r="R680" i="5" s="1"/>
  <c r="S680" i="5" s="1"/>
  <c r="T680" i="5" s="1"/>
  <c r="U680" i="5" s="1"/>
  <c r="V680" i="5" s="1"/>
  <c r="W680" i="5" s="1"/>
  <c r="X680" i="5" s="1"/>
  <c r="Y680" i="5" s="1"/>
  <c r="P679" i="5"/>
  <c r="P678" i="5"/>
  <c r="Q678" i="5" s="1"/>
  <c r="R678" i="5" s="1"/>
  <c r="S678" i="5" s="1"/>
  <c r="T678" i="5" s="1"/>
  <c r="U678" i="5" s="1"/>
  <c r="V678" i="5" s="1"/>
  <c r="W678" i="5" s="1"/>
  <c r="X678" i="5" s="1"/>
  <c r="Y678" i="5" s="1"/>
  <c r="P677" i="5"/>
  <c r="D683" i="5"/>
  <c r="D682" i="5"/>
  <c r="D681" i="5"/>
  <c r="D680" i="5"/>
  <c r="D679" i="5"/>
  <c r="D677" i="5"/>
  <c r="AE655" i="5"/>
  <c r="H655" i="5"/>
  <c r="E665" i="5"/>
  <c r="F665" i="5" s="1"/>
  <c r="G665" i="5" s="1"/>
  <c r="H665" i="5" s="1"/>
  <c r="Y665" i="5"/>
  <c r="Z665" i="5" s="1"/>
  <c r="AA665" i="5" s="1"/>
  <c r="AB665" i="5" s="1"/>
  <c r="T665" i="5"/>
  <c r="U665" i="5" s="1"/>
  <c r="V665" i="5" s="1"/>
  <c r="W665" i="5" s="1"/>
  <c r="O665" i="5"/>
  <c r="P665" i="5" s="1"/>
  <c r="Q665" i="5" s="1"/>
  <c r="R665" i="5" s="1"/>
  <c r="K665" i="5"/>
  <c r="L665" i="5" s="1"/>
  <c r="M665" i="5" s="1"/>
  <c r="Y564" i="16" l="1"/>
  <c r="Y578" i="16" s="1"/>
  <c r="Z565" i="16" a="1"/>
  <c r="Z565" i="16" s="1"/>
  <c r="Y560" i="16"/>
  <c r="Y574" i="16" s="1"/>
  <c r="Y561" i="16"/>
  <c r="Y575" i="16" s="1"/>
  <c r="Y562" i="16"/>
  <c r="Y576" i="16" s="1"/>
  <c r="Y563" i="16"/>
  <c r="Y577" i="16" s="1"/>
  <c r="Z546" i="16"/>
  <c r="Z545" i="16"/>
  <c r="Y543" i="16"/>
  <c r="Y544" i="16"/>
  <c r="X552" i="16"/>
  <c r="X554" i="16" s="1"/>
  <c r="Y538" i="16"/>
  <c r="Z531" i="16"/>
  <c r="AA532" i="16" a="1"/>
  <c r="AA532" i="16" s="1"/>
  <c r="Y563" i="5"/>
  <c r="Y562" i="5"/>
  <c r="Y565" i="5"/>
  <c r="Z567" i="5" a="1"/>
  <c r="Z567" i="5" s="1"/>
  <c r="Y566" i="5"/>
  <c r="Y564" i="5"/>
  <c r="E683" i="5"/>
  <c r="F683" i="5" s="1"/>
  <c r="G683" i="5" s="1"/>
  <c r="Z678" i="5"/>
  <c r="AA678" i="5" s="1"/>
  <c r="AB678" i="5" s="1"/>
  <c r="AC678" i="5" s="1"/>
  <c r="Z680" i="5"/>
  <c r="AA680" i="5" s="1"/>
  <c r="AB680" i="5" s="1"/>
  <c r="AC680" i="5" s="1"/>
  <c r="Z681" i="5"/>
  <c r="AA681" i="5" s="1"/>
  <c r="AB681" i="5" s="1"/>
  <c r="AC681" i="5" s="1"/>
  <c r="I655" i="5"/>
  <c r="J655" i="5" s="1"/>
  <c r="K655" i="5" s="1"/>
  <c r="L655" i="5" s="1"/>
  <c r="AN711" i="5"/>
  <c r="Q683" i="5"/>
  <c r="R683" i="5" s="1"/>
  <c r="AN710" i="5"/>
  <c r="AS655" i="5"/>
  <c r="AO538" i="5"/>
  <c r="AO536" i="5"/>
  <c r="AO537" i="5"/>
  <c r="AO539" i="5"/>
  <c r="AO535" i="5"/>
  <c r="E677" i="5"/>
  <c r="AF655" i="5"/>
  <c r="E681" i="5"/>
  <c r="D538" i="5"/>
  <c r="E682" i="5"/>
  <c r="D539" i="5"/>
  <c r="E678" i="5"/>
  <c r="D535" i="5"/>
  <c r="E679" i="5"/>
  <c r="D536" i="5"/>
  <c r="E680" i="5"/>
  <c r="D537" i="5"/>
  <c r="Q677" i="5"/>
  <c r="P536" i="5"/>
  <c r="R682" i="5"/>
  <c r="P539" i="5"/>
  <c r="P535" i="5"/>
  <c r="Q679" i="5"/>
  <c r="P537" i="5"/>
  <c r="P538" i="5"/>
  <c r="Z563" i="16" l="1"/>
  <c r="Z577" i="16" s="1"/>
  <c r="Z564" i="16"/>
  <c r="Z578" i="16" s="1"/>
  <c r="Z561" i="16"/>
  <c r="Z575" i="16" s="1"/>
  <c r="Z562" i="16"/>
  <c r="Z576" i="16" s="1"/>
  <c r="AA565" i="16" a="1"/>
  <c r="AA565" i="16" s="1"/>
  <c r="Z560" i="16"/>
  <c r="Z574" i="16" s="1"/>
  <c r="Y552" i="16"/>
  <c r="Y554" i="16" s="1"/>
  <c r="AA545" i="16"/>
  <c r="AA546" i="16"/>
  <c r="Z543" i="16"/>
  <c r="Z544" i="16"/>
  <c r="Z538" i="16"/>
  <c r="AA531" i="16"/>
  <c r="AB532" i="16" a="1"/>
  <c r="AB532" i="16" s="1"/>
  <c r="Z563" i="5"/>
  <c r="Z565" i="5"/>
  <c r="Z566" i="5"/>
  <c r="Z564" i="5"/>
  <c r="Z562" i="5"/>
  <c r="AA567" i="5" a="1"/>
  <c r="AA567" i="5" s="1"/>
  <c r="C576" i="5"/>
  <c r="C579" i="5"/>
  <c r="C577" i="5"/>
  <c r="C578" i="5"/>
  <c r="C580" i="5"/>
  <c r="M655" i="5"/>
  <c r="N655" i="5" s="1"/>
  <c r="O655" i="5" s="1"/>
  <c r="P655" i="5" s="1"/>
  <c r="Q655" i="5" s="1"/>
  <c r="Q539" i="5"/>
  <c r="Q538" i="5"/>
  <c r="Q535" i="5"/>
  <c r="S683" i="5"/>
  <c r="S538" i="5" s="1"/>
  <c r="AO711" i="5"/>
  <c r="Q537" i="5"/>
  <c r="AO710" i="5"/>
  <c r="H683" i="5"/>
  <c r="AT655" i="5"/>
  <c r="AP535" i="5"/>
  <c r="AP537" i="5"/>
  <c r="AP539" i="5"/>
  <c r="AP536" i="5"/>
  <c r="AP538" i="5"/>
  <c r="F677" i="5"/>
  <c r="F679" i="5"/>
  <c r="E536" i="5"/>
  <c r="F678" i="5"/>
  <c r="E535" i="5"/>
  <c r="F682" i="5"/>
  <c r="E539" i="5"/>
  <c r="F680" i="5"/>
  <c r="E537" i="5"/>
  <c r="F681" i="5"/>
  <c r="E538" i="5"/>
  <c r="R537" i="5"/>
  <c r="R538" i="5"/>
  <c r="R677" i="5"/>
  <c r="R535" i="5"/>
  <c r="Q536" i="5"/>
  <c r="R679" i="5"/>
  <c r="S682" i="5"/>
  <c r="R539" i="5"/>
  <c r="E14" i="11"/>
  <c r="C492" i="5"/>
  <c r="D20" i="11"/>
  <c r="E15" i="11"/>
  <c r="E16" i="11"/>
  <c r="E17" i="11"/>
  <c r="E18" i="11"/>
  <c r="E19" i="11"/>
  <c r="E20" i="11"/>
  <c r="E21" i="11"/>
  <c r="E22" i="11"/>
  <c r="E23" i="11"/>
  <c r="E24" i="11"/>
  <c r="E25" i="11"/>
  <c r="E26" i="11"/>
  <c r="E28" i="11"/>
  <c r="E29" i="11"/>
  <c r="C83" i="5"/>
  <c r="AA561" i="16" l="1"/>
  <c r="AA575" i="16" s="1"/>
  <c r="AA564" i="16"/>
  <c r="AA578" i="16" s="1"/>
  <c r="AB565" i="16" a="1"/>
  <c r="AB565" i="16" s="1"/>
  <c r="AA562" i="16"/>
  <c r="AA576" i="16" s="1"/>
  <c r="AA563" i="16"/>
  <c r="AA577" i="16" s="1"/>
  <c r="AA560" i="16"/>
  <c r="AA574" i="16" s="1"/>
  <c r="AB546" i="16"/>
  <c r="AB545" i="16"/>
  <c r="AA543" i="16"/>
  <c r="AA544" i="16"/>
  <c r="T683" i="5"/>
  <c r="U683" i="5" s="1"/>
  <c r="G21" i="11"/>
  <c r="G13" i="11"/>
  <c r="G29" i="11"/>
  <c r="G20" i="11"/>
  <c r="G27" i="11"/>
  <c r="G11" i="11"/>
  <c r="G26" i="11"/>
  <c r="G25" i="11"/>
  <c r="G17" i="11"/>
  <c r="G9" i="11"/>
  <c r="H400" i="5" a="1"/>
  <c r="H400" i="5" s="1"/>
  <c r="H404" i="5" a="1"/>
  <c r="H404" i="5" s="1"/>
  <c r="H410" i="5" a="1"/>
  <c r="H410" i="5" s="1"/>
  <c r="H406" i="5" a="1"/>
  <c r="H406" i="5" s="1"/>
  <c r="G18" i="11"/>
  <c r="G23" i="11"/>
  <c r="G15" i="11"/>
  <c r="G28" i="11"/>
  <c r="G12" i="11"/>
  <c r="G19" i="11"/>
  <c r="G10" i="11"/>
  <c r="G24" i="11"/>
  <c r="G16" i="11"/>
  <c r="G22" i="11"/>
  <c r="G14" i="11"/>
  <c r="Z552" i="16"/>
  <c r="Z554" i="16" s="1"/>
  <c r="AB531" i="16"/>
  <c r="AC532" i="16" a="1"/>
  <c r="AC532" i="16" s="1"/>
  <c r="AA538" i="16"/>
  <c r="AA566" i="5"/>
  <c r="AB567" i="5" a="1"/>
  <c r="AB567" i="5" s="1"/>
  <c r="AA565" i="5"/>
  <c r="AA564" i="5"/>
  <c r="AA562" i="5"/>
  <c r="AA563" i="5"/>
  <c r="S535" i="5"/>
  <c r="I683" i="5"/>
  <c r="AP711" i="5"/>
  <c r="AP710" i="5"/>
  <c r="S537" i="5"/>
  <c r="D68" i="5"/>
  <c r="B88" i="2" s="1"/>
  <c r="H401" i="5" a="1"/>
  <c r="H401" i="5" s="1"/>
  <c r="D73" i="5"/>
  <c r="B93" i="2" s="1"/>
  <c r="H413" i="5" a="1"/>
  <c r="H413" i="5" s="1"/>
  <c r="D72" i="5"/>
  <c r="B92" i="2" s="1"/>
  <c r="H398" i="5" a="1"/>
  <c r="H398" i="5" s="1"/>
  <c r="E12" i="11"/>
  <c r="E13" i="11"/>
  <c r="D27" i="11"/>
  <c r="D71" i="5"/>
  <c r="B91" i="2" s="1"/>
  <c r="D21" i="11"/>
  <c r="D65" i="5"/>
  <c r="B85" i="2" s="1"/>
  <c r="D17" i="11"/>
  <c r="D61" i="5"/>
  <c r="B81" i="2" s="1"/>
  <c r="D16" i="11"/>
  <c r="D60" i="5"/>
  <c r="B80" i="2" s="1"/>
  <c r="D24" i="11"/>
  <c r="I26" i="11"/>
  <c r="I17" i="11"/>
  <c r="I9" i="11"/>
  <c r="I25" i="11"/>
  <c r="I16" i="11"/>
  <c r="I23" i="11"/>
  <c r="I15" i="11"/>
  <c r="I22" i="11"/>
  <c r="I14" i="11"/>
  <c r="I8" i="11"/>
  <c r="I21" i="11"/>
  <c r="I13" i="11"/>
  <c r="I29" i="11"/>
  <c r="I20" i="11"/>
  <c r="I12" i="11"/>
  <c r="I28" i="11"/>
  <c r="I19" i="11"/>
  <c r="I27" i="11"/>
  <c r="I18" i="11"/>
  <c r="I24" i="11"/>
  <c r="D29" i="11"/>
  <c r="D28" i="11"/>
  <c r="AU655" i="5"/>
  <c r="AQ536" i="5"/>
  <c r="AQ538" i="5"/>
  <c r="AQ535" i="5"/>
  <c r="AQ537" i="5"/>
  <c r="AQ539" i="5"/>
  <c r="G677" i="5"/>
  <c r="G680" i="5"/>
  <c r="F537" i="5"/>
  <c r="G682" i="5"/>
  <c r="F539" i="5"/>
  <c r="G678" i="5"/>
  <c r="F535" i="5"/>
  <c r="G681" i="5"/>
  <c r="F538" i="5"/>
  <c r="G679" i="5"/>
  <c r="F536" i="5"/>
  <c r="S677" i="5"/>
  <c r="T682" i="5"/>
  <c r="S539" i="5"/>
  <c r="S679" i="5"/>
  <c r="R536" i="5"/>
  <c r="P198" i="5"/>
  <c r="J204" i="5"/>
  <c r="AE196" i="5"/>
  <c r="AF196" i="5" s="1"/>
  <c r="T216" i="5"/>
  <c r="Z192" i="5"/>
  <c r="R192" i="5"/>
  <c r="H208" i="5"/>
  <c r="J192" i="5"/>
  <c r="F214" i="5"/>
  <c r="N214" i="5"/>
  <c r="V214" i="5"/>
  <c r="AD214" i="5"/>
  <c r="G214" i="5"/>
  <c r="O214" i="5"/>
  <c r="W214" i="5"/>
  <c r="AE214" i="5"/>
  <c r="AF214" i="5" s="1"/>
  <c r="H214" i="5"/>
  <c r="P214" i="5"/>
  <c r="X214" i="5"/>
  <c r="I214" i="5"/>
  <c r="Q214" i="5"/>
  <c r="Y214" i="5"/>
  <c r="J214" i="5"/>
  <c r="R214" i="5"/>
  <c r="Z214" i="5"/>
  <c r="K214" i="5"/>
  <c r="S214" i="5"/>
  <c r="AA214" i="5"/>
  <c r="D214" i="5"/>
  <c r="L214" i="5"/>
  <c r="T214" i="5"/>
  <c r="AB214" i="5"/>
  <c r="E214" i="5"/>
  <c r="M214" i="5"/>
  <c r="AC214" i="5"/>
  <c r="U214" i="5"/>
  <c r="W196" i="5"/>
  <c r="N196" i="5"/>
  <c r="E196" i="5"/>
  <c r="J198" i="5"/>
  <c r="AB198" i="5"/>
  <c r="G196" i="5"/>
  <c r="O196" i="5"/>
  <c r="Y192" i="5"/>
  <c r="Q192" i="5"/>
  <c r="I192" i="5"/>
  <c r="AD196" i="5"/>
  <c r="V196" i="5"/>
  <c r="M196" i="5"/>
  <c r="D198" i="5"/>
  <c r="Z198" i="5"/>
  <c r="M198" i="5"/>
  <c r="L216" i="5"/>
  <c r="K204" i="5"/>
  <c r="S204" i="5"/>
  <c r="AA204" i="5"/>
  <c r="D204" i="5"/>
  <c r="L204" i="5"/>
  <c r="T204" i="5"/>
  <c r="AB204" i="5"/>
  <c r="E204" i="5"/>
  <c r="M204" i="5"/>
  <c r="U204" i="5"/>
  <c r="AC204" i="5"/>
  <c r="F204" i="5"/>
  <c r="N204" i="5"/>
  <c r="V204" i="5"/>
  <c r="AD204" i="5"/>
  <c r="G204" i="5"/>
  <c r="O204" i="5"/>
  <c r="W204" i="5"/>
  <c r="AE204" i="5"/>
  <c r="AF204" i="5" s="1"/>
  <c r="H204" i="5"/>
  <c r="P204" i="5"/>
  <c r="X204" i="5"/>
  <c r="I204" i="5"/>
  <c r="Q204" i="5"/>
  <c r="Y204" i="5"/>
  <c r="X192" i="5"/>
  <c r="P192" i="5"/>
  <c r="H192" i="5"/>
  <c r="AC196" i="5"/>
  <c r="U196" i="5"/>
  <c r="L196" i="5"/>
  <c r="Y198" i="5"/>
  <c r="L198" i="5"/>
  <c r="AE192" i="5"/>
  <c r="AF192" i="5" s="1"/>
  <c r="W192" i="5"/>
  <c r="O192" i="5"/>
  <c r="G192" i="5"/>
  <c r="AB196" i="5"/>
  <c r="T196" i="5"/>
  <c r="K196" i="5"/>
  <c r="X198" i="5"/>
  <c r="F198" i="5"/>
  <c r="N198" i="5"/>
  <c r="V198" i="5"/>
  <c r="AD198" i="5"/>
  <c r="G198" i="5"/>
  <c r="O198" i="5"/>
  <c r="W198" i="5"/>
  <c r="AE198" i="5"/>
  <c r="AF198" i="5" s="1"/>
  <c r="K198" i="5"/>
  <c r="S198" i="5"/>
  <c r="AA198" i="5"/>
  <c r="AD192" i="5"/>
  <c r="V192" i="5"/>
  <c r="N192" i="5"/>
  <c r="F192" i="5"/>
  <c r="D196" i="5"/>
  <c r="AA196" i="5"/>
  <c r="S196" i="5"/>
  <c r="J196" i="5"/>
  <c r="U198" i="5"/>
  <c r="I198" i="5"/>
  <c r="X208" i="5"/>
  <c r="AC192" i="5"/>
  <c r="U192" i="5"/>
  <c r="M192" i="5"/>
  <c r="Z196" i="5"/>
  <c r="R196" i="5"/>
  <c r="I196" i="5"/>
  <c r="T198" i="5"/>
  <c r="H198" i="5"/>
  <c r="P208" i="5"/>
  <c r="E216" i="5"/>
  <c r="M216" i="5"/>
  <c r="U216" i="5"/>
  <c r="AC216" i="5"/>
  <c r="F216" i="5"/>
  <c r="N216" i="5"/>
  <c r="V216" i="5"/>
  <c r="AD216" i="5"/>
  <c r="G216" i="5"/>
  <c r="O216" i="5"/>
  <c r="W216" i="5"/>
  <c r="AE216" i="5"/>
  <c r="AF216" i="5" s="1"/>
  <c r="H216" i="5"/>
  <c r="P216" i="5"/>
  <c r="X216" i="5"/>
  <c r="I216" i="5"/>
  <c r="Q216" i="5"/>
  <c r="Y216" i="5"/>
  <c r="J216" i="5"/>
  <c r="R216" i="5"/>
  <c r="Z216" i="5"/>
  <c r="K216" i="5"/>
  <c r="S216" i="5"/>
  <c r="AA216" i="5"/>
  <c r="D216" i="5"/>
  <c r="D192" i="5"/>
  <c r="AB192" i="5"/>
  <c r="T192" i="5"/>
  <c r="L192" i="5"/>
  <c r="Y196" i="5"/>
  <c r="Q196" i="5"/>
  <c r="H196" i="5"/>
  <c r="R198" i="5"/>
  <c r="E198" i="5"/>
  <c r="Z204" i="5"/>
  <c r="I208" i="5"/>
  <c r="Q208" i="5"/>
  <c r="Y208" i="5"/>
  <c r="J208" i="5"/>
  <c r="R208" i="5"/>
  <c r="Z208" i="5"/>
  <c r="K208" i="5"/>
  <c r="S208" i="5"/>
  <c r="AA208" i="5"/>
  <c r="D208" i="5"/>
  <c r="L208" i="5"/>
  <c r="T208" i="5"/>
  <c r="AB208" i="5"/>
  <c r="E208" i="5"/>
  <c r="M208" i="5"/>
  <c r="U208" i="5"/>
  <c r="AC208" i="5"/>
  <c r="F208" i="5"/>
  <c r="N208" i="5"/>
  <c r="V208" i="5"/>
  <c r="AD208" i="5"/>
  <c r="G208" i="5"/>
  <c r="O208" i="5"/>
  <c r="W208" i="5"/>
  <c r="AE208" i="5"/>
  <c r="AF208" i="5" s="1"/>
  <c r="E192" i="5"/>
  <c r="AA192" i="5"/>
  <c r="S192" i="5"/>
  <c r="K192" i="5"/>
  <c r="X196" i="5"/>
  <c r="P196" i="5"/>
  <c r="F196" i="5"/>
  <c r="AC198" i="5"/>
  <c r="Q198" i="5"/>
  <c r="R204" i="5"/>
  <c r="AB216" i="5"/>
  <c r="AB564" i="16" l="1"/>
  <c r="AB578" i="16" s="1"/>
  <c r="AC565" i="16" a="1"/>
  <c r="AC565" i="16" s="1"/>
  <c r="AB560" i="16"/>
  <c r="AB574" i="16" s="1"/>
  <c r="AB561" i="16"/>
  <c r="AB575" i="16" s="1"/>
  <c r="AB563" i="16"/>
  <c r="AB577" i="16" s="1"/>
  <c r="AB562" i="16"/>
  <c r="AB576" i="16" s="1"/>
  <c r="T537" i="5"/>
  <c r="T538" i="5"/>
  <c r="T535" i="5"/>
  <c r="AC546" i="16"/>
  <c r="AC545" i="16"/>
  <c r="AB543" i="16"/>
  <c r="AB544" i="16"/>
  <c r="AA552" i="16"/>
  <c r="AA554" i="16" s="1"/>
  <c r="AC531" i="16"/>
  <c r="AD532" i="16" a="1"/>
  <c r="AD532" i="16" s="1"/>
  <c r="AB538" i="16"/>
  <c r="AC567" i="5" a="1"/>
  <c r="AC567" i="5" s="1"/>
  <c r="AB566" i="5"/>
  <c r="AB564" i="5"/>
  <c r="AB562" i="5"/>
  <c r="AB563" i="5"/>
  <c r="AB565" i="5"/>
  <c r="AQ710" i="5"/>
  <c r="J683" i="5"/>
  <c r="AQ711" i="5"/>
  <c r="AG192" i="5"/>
  <c r="AV655" i="5"/>
  <c r="AR538" i="5"/>
  <c r="AR537" i="5"/>
  <c r="AR535" i="5"/>
  <c r="AR539" i="5"/>
  <c r="AR536" i="5"/>
  <c r="H677" i="5"/>
  <c r="H681" i="5"/>
  <c r="G538" i="5"/>
  <c r="H678" i="5"/>
  <c r="G535" i="5"/>
  <c r="G539" i="5"/>
  <c r="H682" i="5"/>
  <c r="H679" i="5"/>
  <c r="G536" i="5"/>
  <c r="H680" i="5"/>
  <c r="G537" i="5"/>
  <c r="T677" i="5"/>
  <c r="V683" i="5"/>
  <c r="U537" i="5"/>
  <c r="U535" i="5"/>
  <c r="U538" i="5"/>
  <c r="U682" i="5"/>
  <c r="T539" i="5"/>
  <c r="T679" i="5"/>
  <c r="S536" i="5"/>
  <c r="AG198" i="5"/>
  <c r="AG204" i="5"/>
  <c r="AG214" i="5"/>
  <c r="AG196" i="5"/>
  <c r="AG208" i="5"/>
  <c r="AG216" i="5"/>
  <c r="AS535" i="5" l="1"/>
  <c r="C534" i="5" a="1"/>
  <c r="C534" i="5" s="1"/>
  <c r="D534" i="5" s="1" a="1"/>
  <c r="D534" i="5" s="1"/>
  <c r="AD565" i="16" a="1"/>
  <c r="AD565" i="16" s="1"/>
  <c r="AC563" i="16"/>
  <c r="AC577" i="16" s="1"/>
  <c r="AC560" i="16"/>
  <c r="AC574" i="16" s="1"/>
  <c r="AC561" i="16"/>
  <c r="AC575" i="16" s="1"/>
  <c r="AC562" i="16"/>
  <c r="AC576" i="16" s="1"/>
  <c r="AC564" i="16"/>
  <c r="AC578" i="16" s="1"/>
  <c r="AB552" i="16"/>
  <c r="AB554" i="16" s="1"/>
  <c r="AD545" i="16"/>
  <c r="AD546" i="16"/>
  <c r="AC544" i="16"/>
  <c r="AC543" i="16"/>
  <c r="AC538" i="16"/>
  <c r="AD531" i="16"/>
  <c r="AE532" i="16" a="1"/>
  <c r="AE532" i="16" s="1"/>
  <c r="AD567" i="5" a="1"/>
  <c r="AD567" i="5" s="1"/>
  <c r="AC562" i="5"/>
  <c r="AC566" i="5"/>
  <c r="AC564" i="5"/>
  <c r="AC565" i="5"/>
  <c r="AC563" i="5"/>
  <c r="AR711" i="5"/>
  <c r="K683" i="5"/>
  <c r="AR710" i="5"/>
  <c r="E10" i="11"/>
  <c r="E11" i="11"/>
  <c r="AS536" i="5"/>
  <c r="AS537" i="5"/>
  <c r="AS538" i="5"/>
  <c r="AS539" i="5"/>
  <c r="I677" i="5"/>
  <c r="I682" i="5"/>
  <c r="H539" i="5"/>
  <c r="I680" i="5"/>
  <c r="H537" i="5"/>
  <c r="I678" i="5"/>
  <c r="H535" i="5"/>
  <c r="I679" i="5"/>
  <c r="H536" i="5"/>
  <c r="I681" i="5"/>
  <c r="H538" i="5"/>
  <c r="U677" i="5"/>
  <c r="V682" i="5"/>
  <c r="U539" i="5"/>
  <c r="W683" i="5"/>
  <c r="V538" i="5"/>
  <c r="V535" i="5"/>
  <c r="V537" i="5"/>
  <c r="U679" i="5"/>
  <c r="T536" i="5"/>
  <c r="O45" i="7"/>
  <c r="D548" i="5" l="1"/>
  <c r="D547" i="5"/>
  <c r="E534" i="5" a="1"/>
  <c r="E534" i="5" s="1"/>
  <c r="C548" i="5"/>
  <c r="C533" i="5"/>
  <c r="C547" i="5"/>
  <c r="AE565" i="16" a="1"/>
  <c r="AE565" i="16" s="1"/>
  <c r="AD564" i="16"/>
  <c r="AD578" i="16" s="1"/>
  <c r="AD562" i="16"/>
  <c r="AD576" i="16" s="1"/>
  <c r="AD561" i="16"/>
  <c r="AD575" i="16" s="1"/>
  <c r="AD563" i="16"/>
  <c r="AD577" i="16" s="1"/>
  <c r="AD560" i="16"/>
  <c r="AD574" i="16" s="1"/>
  <c r="AE545" i="16"/>
  <c r="AE546" i="16"/>
  <c r="AD544" i="16"/>
  <c r="AD543" i="16"/>
  <c r="AC552" i="16"/>
  <c r="AC554" i="16" s="1"/>
  <c r="AE531" i="16"/>
  <c r="AF532" i="16" a="1"/>
  <c r="AF532" i="16" s="1"/>
  <c r="AD538" i="16"/>
  <c r="AE567" i="5" a="1"/>
  <c r="AE567" i="5" s="1"/>
  <c r="AD564" i="5"/>
  <c r="AD562" i="5"/>
  <c r="AD565" i="5"/>
  <c r="AD566" i="5"/>
  <c r="AD563" i="5"/>
  <c r="AS710" i="5"/>
  <c r="L683" i="5"/>
  <c r="AS711" i="5"/>
  <c r="J677" i="5"/>
  <c r="J678" i="5"/>
  <c r="I535" i="5"/>
  <c r="J681" i="5"/>
  <c r="I538" i="5"/>
  <c r="J680" i="5"/>
  <c r="I537" i="5"/>
  <c r="J679" i="5"/>
  <c r="I536" i="5"/>
  <c r="J682" i="5"/>
  <c r="I539" i="5"/>
  <c r="V677" i="5"/>
  <c r="X683" i="5"/>
  <c r="W538" i="5"/>
  <c r="W537" i="5"/>
  <c r="W535" i="5"/>
  <c r="W682" i="5"/>
  <c r="V539" i="5"/>
  <c r="V679" i="5"/>
  <c r="U536" i="5"/>
  <c r="C546" i="5" l="1"/>
  <c r="C545" i="5"/>
  <c r="E548" i="5"/>
  <c r="E547" i="5"/>
  <c r="F534" i="5" a="1"/>
  <c r="F534" i="5" s="1"/>
  <c r="AF565" i="16" a="1"/>
  <c r="AF565" i="16" s="1"/>
  <c r="AE560" i="16"/>
  <c r="AE574" i="16" s="1"/>
  <c r="AE561" i="16"/>
  <c r="AE575" i="16" s="1"/>
  <c r="AE564" i="16"/>
  <c r="AE578" i="16" s="1"/>
  <c r="AE563" i="16"/>
  <c r="AE577" i="16" s="1"/>
  <c r="AE562" i="16"/>
  <c r="AE576" i="16" s="1"/>
  <c r="AF545" i="16"/>
  <c r="AF546" i="16"/>
  <c r="AE544" i="16"/>
  <c r="AE543" i="16"/>
  <c r="AD552" i="16"/>
  <c r="AD554" i="16" s="1"/>
  <c r="AE538" i="16"/>
  <c r="AF531" i="16"/>
  <c r="AG532" i="16" a="1"/>
  <c r="AG532" i="16" s="1"/>
  <c r="AE564" i="5"/>
  <c r="AE565" i="5"/>
  <c r="AE562" i="5"/>
  <c r="AE563" i="5"/>
  <c r="AF567" i="5" a="1"/>
  <c r="AF567" i="5" s="1"/>
  <c r="AE566" i="5"/>
  <c r="M683" i="5"/>
  <c r="K677" i="5"/>
  <c r="K680" i="5"/>
  <c r="J537" i="5"/>
  <c r="K681" i="5"/>
  <c r="J538" i="5"/>
  <c r="K682" i="5"/>
  <c r="J539" i="5"/>
  <c r="K678" i="5"/>
  <c r="J535" i="5"/>
  <c r="K679" i="5"/>
  <c r="J536" i="5"/>
  <c r="W677" i="5"/>
  <c r="X682" i="5"/>
  <c r="W539" i="5"/>
  <c r="W679" i="5"/>
  <c r="V536" i="5"/>
  <c r="Y683" i="5"/>
  <c r="X535" i="5"/>
  <c r="X537" i="5"/>
  <c r="X538" i="5"/>
  <c r="F547" i="5" l="1"/>
  <c r="F548" i="5"/>
  <c r="G534" i="5" a="1"/>
  <c r="G534" i="5" s="1"/>
  <c r="AF564" i="16"/>
  <c r="AF578" i="16" s="1"/>
  <c r="AF563" i="16"/>
  <c r="AF577" i="16" s="1"/>
  <c r="AF562" i="16"/>
  <c r="AF576" i="16" s="1"/>
  <c r="AF561" i="16"/>
  <c r="AF575" i="16" s="1"/>
  <c r="AF560" i="16"/>
  <c r="AF574" i="16" s="1"/>
  <c r="AG565" i="16" a="1"/>
  <c r="AG565" i="16" s="1"/>
  <c r="AG546" i="16"/>
  <c r="AG545" i="16"/>
  <c r="AF544" i="16"/>
  <c r="AF543" i="16"/>
  <c r="AE552" i="16"/>
  <c r="AE554" i="16" s="1"/>
  <c r="AG531" i="16"/>
  <c r="AH532" i="16" a="1"/>
  <c r="AH532" i="16" s="1"/>
  <c r="AF538" i="16"/>
  <c r="AF564" i="5"/>
  <c r="AF565" i="5"/>
  <c r="AF562" i="5"/>
  <c r="AG567" i="5" a="1"/>
  <c r="AG567" i="5" s="1"/>
  <c r="AF563" i="5"/>
  <c r="AF566" i="5"/>
  <c r="N683" i="5"/>
  <c r="L677" i="5"/>
  <c r="L682" i="5"/>
  <c r="K539" i="5"/>
  <c r="L678" i="5"/>
  <c r="K535" i="5"/>
  <c r="L681" i="5"/>
  <c r="K538" i="5"/>
  <c r="L679" i="5"/>
  <c r="K536" i="5"/>
  <c r="L680" i="5"/>
  <c r="K537" i="5"/>
  <c r="X677" i="5"/>
  <c r="X679" i="5"/>
  <c r="W536" i="5"/>
  <c r="Z683" i="5"/>
  <c r="Y535" i="5"/>
  <c r="Y538" i="5"/>
  <c r="Y537" i="5"/>
  <c r="Y682" i="5"/>
  <c r="X539" i="5"/>
  <c r="G547" i="5" l="1"/>
  <c r="G548" i="5"/>
  <c r="H534" i="5" a="1"/>
  <c r="H534" i="5" s="1"/>
  <c r="AG563" i="16"/>
  <c r="AG577" i="16" s="1"/>
  <c r="AG562" i="16"/>
  <c r="AG576" i="16" s="1"/>
  <c r="AG561" i="16"/>
  <c r="AG575" i="16" s="1"/>
  <c r="AG560" i="16"/>
  <c r="AG574" i="16" s="1"/>
  <c r="AG564" i="16"/>
  <c r="AG578" i="16" s="1"/>
  <c r="AH565" i="16" a="1"/>
  <c r="AH565" i="16" s="1"/>
  <c r="AG543" i="16"/>
  <c r="AG544" i="16"/>
  <c r="AH546" i="16"/>
  <c r="AH545" i="16"/>
  <c r="AI532" i="16" a="1"/>
  <c r="AI532" i="16" s="1"/>
  <c r="AH531" i="16"/>
  <c r="AG538" i="16"/>
  <c r="AF552" i="16"/>
  <c r="AF554" i="16" s="1"/>
  <c r="AG565" i="5"/>
  <c r="AH567" i="5" a="1"/>
  <c r="AH567" i="5" s="1"/>
  <c r="AG562" i="5"/>
  <c r="AG564" i="5"/>
  <c r="AG566" i="5"/>
  <c r="AG563" i="5"/>
  <c r="M677" i="5"/>
  <c r="M681" i="5"/>
  <c r="L538" i="5"/>
  <c r="M680" i="5"/>
  <c r="L537" i="5"/>
  <c r="M678" i="5"/>
  <c r="L535" i="5"/>
  <c r="M679" i="5"/>
  <c r="L536" i="5"/>
  <c r="M682" i="5"/>
  <c r="L539" i="5"/>
  <c r="Y677" i="5"/>
  <c r="AA683" i="5"/>
  <c r="Z535" i="5"/>
  <c r="Z538" i="5"/>
  <c r="Z537" i="5"/>
  <c r="Z682" i="5"/>
  <c r="Y539" i="5"/>
  <c r="Y679" i="5"/>
  <c r="X536" i="5"/>
  <c r="H547" i="5" l="1"/>
  <c r="H548" i="5"/>
  <c r="I534" i="5" a="1"/>
  <c r="I534" i="5" s="1"/>
  <c r="AH560" i="16"/>
  <c r="AH574" i="16" s="1"/>
  <c r="AH561" i="16"/>
  <c r="AH575" i="16" s="1"/>
  <c r="AH563" i="16"/>
  <c r="AH577" i="16" s="1"/>
  <c r="AH562" i="16"/>
  <c r="AH576" i="16" s="1"/>
  <c r="AI565" i="16" a="1"/>
  <c r="AI565" i="16" s="1"/>
  <c r="AH564" i="16"/>
  <c r="AH578" i="16" s="1"/>
  <c r="AI545" i="16"/>
  <c r="AI546" i="16"/>
  <c r="AH543" i="16"/>
  <c r="AH544" i="16"/>
  <c r="AG552" i="16"/>
  <c r="AG554" i="16" s="1"/>
  <c r="AJ532" i="16" a="1"/>
  <c r="AJ532" i="16" s="1"/>
  <c r="AI531" i="16"/>
  <c r="AH538" i="16"/>
  <c r="AH565" i="5"/>
  <c r="AH562" i="5"/>
  <c r="AI567" i="5" a="1"/>
  <c r="AI567" i="5" s="1"/>
  <c r="AH563" i="5"/>
  <c r="AH564" i="5"/>
  <c r="AH566" i="5"/>
  <c r="N677" i="5"/>
  <c r="N680" i="5"/>
  <c r="N537" i="5" s="1"/>
  <c r="M537" i="5"/>
  <c r="N682" i="5"/>
  <c r="N539" i="5" s="1"/>
  <c r="M539" i="5"/>
  <c r="N678" i="5"/>
  <c r="N535" i="5" s="1"/>
  <c r="M535" i="5"/>
  <c r="N679" i="5"/>
  <c r="N536" i="5" s="1"/>
  <c r="M536" i="5"/>
  <c r="N681" i="5"/>
  <c r="N538" i="5" s="1"/>
  <c r="M538" i="5"/>
  <c r="Z677" i="5"/>
  <c r="AA682" i="5"/>
  <c r="Z539" i="5"/>
  <c r="AB683" i="5"/>
  <c r="AA535" i="5"/>
  <c r="AA538" i="5"/>
  <c r="AA537" i="5"/>
  <c r="Z679" i="5"/>
  <c r="Y536" i="5"/>
  <c r="C490" i="5"/>
  <c r="C480" i="5"/>
  <c r="I401" i="5" a="1"/>
  <c r="I401" i="5" s="1"/>
  <c r="J409" i="5" a="1"/>
  <c r="J409" i="5" s="1"/>
  <c r="I413" i="5" a="1"/>
  <c r="I413" i="5" s="1"/>
  <c r="D734" i="5"/>
  <c r="D727" i="5"/>
  <c r="D768" i="5" s="1"/>
  <c r="D745" i="5"/>
  <c r="D773" i="5" l="1"/>
  <c r="C760" i="5"/>
  <c r="E770" i="5"/>
  <c r="C770" i="5" s="1"/>
  <c r="J534" i="5" a="1"/>
  <c r="J534" i="5" s="1"/>
  <c r="I548" i="5"/>
  <c r="I547" i="5"/>
  <c r="AI561" i="16"/>
  <c r="AI575" i="16" s="1"/>
  <c r="AI564" i="16"/>
  <c r="AI578" i="16" s="1"/>
  <c r="AI560" i="16"/>
  <c r="AI574" i="16" s="1"/>
  <c r="AI562" i="16"/>
  <c r="AI576" i="16" s="1"/>
  <c r="AI563" i="16"/>
  <c r="AI577" i="16" s="1"/>
  <c r="AJ565" i="16" a="1"/>
  <c r="AJ565" i="16" s="1"/>
  <c r="D763" i="5"/>
  <c r="AH552" i="16"/>
  <c r="AH554" i="16" s="1"/>
  <c r="AJ546" i="16"/>
  <c r="AJ545" i="16"/>
  <c r="AI543" i="16"/>
  <c r="AI544" i="16"/>
  <c r="AK532" i="16" a="1"/>
  <c r="AK532" i="16" s="1"/>
  <c r="AJ531" i="16"/>
  <c r="AI538" i="16"/>
  <c r="AI565" i="5"/>
  <c r="AI562" i="5"/>
  <c r="AI564" i="5"/>
  <c r="AJ567" i="5" a="1"/>
  <c r="AJ567" i="5" s="1"/>
  <c r="AI566" i="5"/>
  <c r="AI563" i="5"/>
  <c r="D728" i="5"/>
  <c r="C540" i="5"/>
  <c r="AA677" i="5"/>
  <c r="AC683" i="5"/>
  <c r="AB535" i="5"/>
  <c r="AB538" i="5"/>
  <c r="AB537" i="5"/>
  <c r="AA679" i="5"/>
  <c r="Z536" i="5"/>
  <c r="AB682" i="5"/>
  <c r="AA539" i="5"/>
  <c r="C489" i="5"/>
  <c r="C491" i="5"/>
  <c r="F460" i="5"/>
  <c r="F470" i="5"/>
  <c r="F463" i="5"/>
  <c r="F471" i="5"/>
  <c r="F464" i="5"/>
  <c r="F472" i="5"/>
  <c r="F459" i="5"/>
  <c r="F467" i="5"/>
  <c r="D464" i="5"/>
  <c r="D472" i="5"/>
  <c r="D459" i="5"/>
  <c r="D467" i="5"/>
  <c r="D460" i="5"/>
  <c r="D470" i="5"/>
  <c r="D463" i="5"/>
  <c r="D471" i="5"/>
  <c r="J401" i="5" a="1"/>
  <c r="J401" i="5" s="1"/>
  <c r="J410" i="5" a="1"/>
  <c r="J410" i="5" s="1"/>
  <c r="K410" i="5" a="1"/>
  <c r="K410" i="5" s="1"/>
  <c r="I410" i="5" a="1"/>
  <c r="I410" i="5" s="1"/>
  <c r="I404" i="5" a="1"/>
  <c r="I404" i="5" s="1"/>
  <c r="J404" i="5" a="1"/>
  <c r="J404" i="5" s="1"/>
  <c r="K404" i="5" a="1"/>
  <c r="K404" i="5" s="1"/>
  <c r="I406" i="5" a="1"/>
  <c r="I406" i="5" s="1"/>
  <c r="K406" i="5" a="1"/>
  <c r="K406" i="5" s="1"/>
  <c r="J406" i="5" a="1"/>
  <c r="J406" i="5" s="1"/>
  <c r="I400" i="5" a="1"/>
  <c r="I400" i="5" s="1"/>
  <c r="K400" i="5" a="1"/>
  <c r="K400" i="5" s="1"/>
  <c r="J400" i="5" a="1"/>
  <c r="J400" i="5" s="1"/>
  <c r="K398" i="5" a="1"/>
  <c r="K398" i="5" s="1"/>
  <c r="J398" i="5" a="1"/>
  <c r="J398" i="5" s="1"/>
  <c r="I398" i="5" a="1"/>
  <c r="I398" i="5" s="1"/>
  <c r="J413" i="5" a="1"/>
  <c r="J413" i="5" s="1"/>
  <c r="K409" i="5" a="1"/>
  <c r="K409" i="5" s="1"/>
  <c r="K401" i="5" a="1"/>
  <c r="K401" i="5" s="1"/>
  <c r="I409" i="5" a="1"/>
  <c r="I409" i="5" s="1"/>
  <c r="K413" i="5" a="1"/>
  <c r="K413" i="5" s="1"/>
  <c r="E763" i="5" l="1"/>
  <c r="E768" i="5"/>
  <c r="J548" i="5"/>
  <c r="J547" i="5"/>
  <c r="K534" i="5" a="1"/>
  <c r="K534" i="5" s="1"/>
  <c r="AJ564" i="16"/>
  <c r="AJ578" i="16" s="1"/>
  <c r="AK565" i="16" a="1"/>
  <c r="AK565" i="16" s="1"/>
  <c r="AJ561" i="16"/>
  <c r="AJ575" i="16" s="1"/>
  <c r="AJ562" i="16"/>
  <c r="AJ576" i="16" s="1"/>
  <c r="AJ563" i="16"/>
  <c r="AJ577" i="16" s="1"/>
  <c r="AJ560" i="16"/>
  <c r="AJ574" i="16" s="1"/>
  <c r="C763" i="5"/>
  <c r="C758" i="5"/>
  <c r="AI552" i="16"/>
  <c r="AI554" i="16" s="1"/>
  <c r="AK546" i="16"/>
  <c r="AK545" i="16"/>
  <c r="AJ543" i="16"/>
  <c r="AJ544" i="16"/>
  <c r="AJ538" i="16"/>
  <c r="AL532" i="16" a="1"/>
  <c r="AL532" i="16" s="1"/>
  <c r="AK531" i="16"/>
  <c r="AJ566" i="5"/>
  <c r="AK567" i="5" a="1"/>
  <c r="AK567" i="5" s="1"/>
  <c r="AJ564" i="5"/>
  <c r="AJ565" i="5"/>
  <c r="AJ563" i="5"/>
  <c r="AJ562" i="5"/>
  <c r="D244" i="5" a="1"/>
  <c r="D244" i="5" s="1"/>
  <c r="D533" i="5"/>
  <c r="AB677" i="5"/>
  <c r="AC535" i="5"/>
  <c r="AC538" i="5"/>
  <c r="AC537" i="5"/>
  <c r="AB679" i="5"/>
  <c r="AA536" i="5"/>
  <c r="AC682" i="5"/>
  <c r="AC539" i="5" s="1"/>
  <c r="AB539" i="5"/>
  <c r="P319" i="5" a="1"/>
  <c r="P319" i="5" s="1"/>
  <c r="AB319" i="5" a="1"/>
  <c r="AB319" i="5" s="1"/>
  <c r="G319" i="5" a="1"/>
  <c r="G319" i="5" s="1"/>
  <c r="N319" i="5" a="1"/>
  <c r="N319" i="5" s="1"/>
  <c r="I319" i="5" a="1"/>
  <c r="I319" i="5" s="1"/>
  <c r="AC319" i="5" a="1"/>
  <c r="AC319" i="5" s="1"/>
  <c r="Y319" i="5" a="1"/>
  <c r="Y319" i="5" s="1"/>
  <c r="M319" i="5" a="1"/>
  <c r="M319" i="5" s="1"/>
  <c r="AD319" i="5" a="1"/>
  <c r="AD319" i="5" s="1"/>
  <c r="H319" i="5" a="1"/>
  <c r="H319" i="5" s="1"/>
  <c r="X319" i="5" a="1"/>
  <c r="X319" i="5" s="1"/>
  <c r="R319" i="5" a="1"/>
  <c r="R319" i="5" s="1"/>
  <c r="W319" i="5" a="1"/>
  <c r="W319" i="5" s="1"/>
  <c r="V319" i="5" a="1"/>
  <c r="V319" i="5" s="1"/>
  <c r="N301" i="5" a="1"/>
  <c r="N301" i="5" s="1"/>
  <c r="T301" i="5" a="1"/>
  <c r="T301" i="5" s="1"/>
  <c r="H301" i="5" a="1"/>
  <c r="H301" i="5" s="1"/>
  <c r="O301" i="5" a="1"/>
  <c r="O301" i="5" s="1"/>
  <c r="U301" i="5" a="1"/>
  <c r="U301" i="5" s="1"/>
  <c r="AA301" i="5" a="1"/>
  <c r="AA301" i="5" s="1"/>
  <c r="I301" i="5" a="1"/>
  <c r="I301" i="5" s="1"/>
  <c r="P301" i="5" a="1"/>
  <c r="P301" i="5" s="1"/>
  <c r="AB301" i="5" a="1"/>
  <c r="AB301" i="5" s="1"/>
  <c r="J301" i="5" a="1"/>
  <c r="J301" i="5" s="1"/>
  <c r="Q301" i="5" a="1"/>
  <c r="Q301" i="5" s="1"/>
  <c r="V301" i="5" a="1"/>
  <c r="V301" i="5" s="1"/>
  <c r="AC301" i="5" a="1"/>
  <c r="AC301" i="5" s="1"/>
  <c r="W301" i="5" a="1"/>
  <c r="W301" i="5" s="1"/>
  <c r="AD301" i="5" a="1"/>
  <c r="AD301" i="5" s="1"/>
  <c r="E301" i="5" a="1"/>
  <c r="E301" i="5" s="1"/>
  <c r="F301" i="5" a="1"/>
  <c r="F301" i="5" s="1"/>
  <c r="X301" i="5" a="1"/>
  <c r="X301" i="5" s="1"/>
  <c r="G301" i="5" a="1"/>
  <c r="G301" i="5" s="1"/>
  <c r="Y301" i="5" a="1"/>
  <c r="Y301" i="5" s="1"/>
  <c r="K301" i="5" a="1"/>
  <c r="K301" i="5" s="1"/>
  <c r="Z301" i="5" a="1"/>
  <c r="Z301" i="5" s="1"/>
  <c r="L301" i="5" a="1"/>
  <c r="L301" i="5" s="1"/>
  <c r="M301" i="5" a="1"/>
  <c r="M301" i="5" s="1"/>
  <c r="AE301" i="5" a="1"/>
  <c r="AE301" i="5" s="1"/>
  <c r="AF301" i="5" s="1"/>
  <c r="R301" i="5" a="1"/>
  <c r="R301" i="5" s="1"/>
  <c r="D301" i="5" a="1"/>
  <c r="D301" i="5" s="1"/>
  <c r="S301" i="5" a="1"/>
  <c r="S301" i="5" s="1"/>
  <c r="J319" i="5" a="1"/>
  <c r="J319" i="5" s="1"/>
  <c r="O319" i="5" a="1"/>
  <c r="O319" i="5" s="1"/>
  <c r="D309" i="5" a="1"/>
  <c r="D309" i="5" s="1"/>
  <c r="E309" i="5" a="1"/>
  <c r="E309" i="5" s="1"/>
  <c r="M309" i="5" a="1"/>
  <c r="M309" i="5" s="1"/>
  <c r="T309" i="5" a="1"/>
  <c r="T309" i="5" s="1"/>
  <c r="AB309" i="5" a="1"/>
  <c r="AB309" i="5" s="1"/>
  <c r="F309" i="5" a="1"/>
  <c r="F309" i="5" s="1"/>
  <c r="N309" i="5" a="1"/>
  <c r="N309" i="5" s="1"/>
  <c r="U309" i="5" a="1"/>
  <c r="U309" i="5" s="1"/>
  <c r="AC309" i="5" a="1"/>
  <c r="AC309" i="5" s="1"/>
  <c r="G309" i="5" a="1"/>
  <c r="G309" i="5" s="1"/>
  <c r="O309" i="5" a="1"/>
  <c r="O309" i="5" s="1"/>
  <c r="V309" i="5" a="1"/>
  <c r="V309" i="5" s="1"/>
  <c r="AD309" i="5" a="1"/>
  <c r="AD309" i="5" s="1"/>
  <c r="AE309" i="5" a="1"/>
  <c r="AE309" i="5" s="1"/>
  <c r="AF309" i="5" s="1"/>
  <c r="H309" i="5" a="1"/>
  <c r="H309" i="5" s="1"/>
  <c r="R309" i="5" a="1"/>
  <c r="R309" i="5" s="1"/>
  <c r="I309" i="5" a="1"/>
  <c r="I309" i="5" s="1"/>
  <c r="S309" i="5" a="1"/>
  <c r="S309" i="5" s="1"/>
  <c r="J309" i="5" a="1"/>
  <c r="J309" i="5" s="1"/>
  <c r="W309" i="5" a="1"/>
  <c r="W309" i="5" s="1"/>
  <c r="K309" i="5" a="1"/>
  <c r="K309" i="5" s="1"/>
  <c r="X309" i="5" a="1"/>
  <c r="X309" i="5" s="1"/>
  <c r="L309" i="5" a="1"/>
  <c r="L309" i="5" s="1"/>
  <c r="Y309" i="5" a="1"/>
  <c r="Y309" i="5" s="1"/>
  <c r="P309" i="5" a="1"/>
  <c r="P309" i="5" s="1"/>
  <c r="Q309" i="5" a="1"/>
  <c r="Q309" i="5" s="1"/>
  <c r="Z309" i="5" a="1"/>
  <c r="Z309" i="5" s="1"/>
  <c r="AA309" i="5" a="1"/>
  <c r="AA309" i="5" s="1"/>
  <c r="K319" i="5" a="1"/>
  <c r="K319" i="5" s="1"/>
  <c r="D319" i="5" a="1"/>
  <c r="D319" i="5" s="1"/>
  <c r="L319" i="5" a="1"/>
  <c r="L319" i="5" s="1"/>
  <c r="I321" i="5" a="1"/>
  <c r="I321" i="5" s="1"/>
  <c r="P321" i="5" a="1"/>
  <c r="P321" i="5" s="1"/>
  <c r="W321" i="5" a="1"/>
  <c r="W321" i="5" s="1"/>
  <c r="AE321" i="5" a="1"/>
  <c r="AE321" i="5" s="1"/>
  <c r="AF321" i="5" s="1"/>
  <c r="J321" i="5" a="1"/>
  <c r="J321" i="5" s="1"/>
  <c r="S321" i="5" a="1"/>
  <c r="S321" i="5" s="1"/>
  <c r="Z321" i="5" a="1"/>
  <c r="Z321" i="5" s="1"/>
  <c r="E321" i="5" a="1"/>
  <c r="E321" i="5" s="1"/>
  <c r="L321" i="5" a="1"/>
  <c r="L321" i="5" s="1"/>
  <c r="AA321" i="5" a="1"/>
  <c r="AA321" i="5" s="1"/>
  <c r="K321" i="5" a="1"/>
  <c r="K321" i="5" s="1"/>
  <c r="V321" i="5" a="1"/>
  <c r="V321" i="5" s="1"/>
  <c r="R321" i="5" a="1"/>
  <c r="R321" i="5" s="1"/>
  <c r="T321" i="5" a="1"/>
  <c r="T321" i="5" s="1"/>
  <c r="M321" i="5" a="1"/>
  <c r="M321" i="5" s="1"/>
  <c r="X321" i="5" a="1"/>
  <c r="X321" i="5" s="1"/>
  <c r="N321" i="5" a="1"/>
  <c r="N321" i="5" s="1"/>
  <c r="Y321" i="5" a="1"/>
  <c r="Y321" i="5" s="1"/>
  <c r="F321" i="5" a="1"/>
  <c r="F321" i="5" s="1"/>
  <c r="O321" i="5" a="1"/>
  <c r="O321" i="5" s="1"/>
  <c r="AB321" i="5" a="1"/>
  <c r="AB321" i="5" s="1"/>
  <c r="G321" i="5" a="1"/>
  <c r="G321" i="5" s="1"/>
  <c r="Q321" i="5" a="1"/>
  <c r="Q321" i="5" s="1"/>
  <c r="AC321" i="5" a="1"/>
  <c r="AC321" i="5" s="1"/>
  <c r="D321" i="5" a="1"/>
  <c r="D321" i="5" s="1"/>
  <c r="AD321" i="5" a="1"/>
  <c r="AD321" i="5" s="1"/>
  <c r="H321" i="5" a="1"/>
  <c r="H321" i="5" s="1"/>
  <c r="U321" i="5" a="1"/>
  <c r="U321" i="5" s="1"/>
  <c r="Q319" i="5" a="1"/>
  <c r="Q319" i="5" s="1"/>
  <c r="E319" i="5" a="1"/>
  <c r="E319" i="5" s="1"/>
  <c r="AA319" i="5" a="1"/>
  <c r="AA319" i="5" s="1"/>
  <c r="S319" i="5" a="1"/>
  <c r="S319" i="5" s="1"/>
  <c r="F297" i="5" a="1"/>
  <c r="F297" i="5" s="1"/>
  <c r="K297" i="5" a="1"/>
  <c r="K297" i="5" s="1"/>
  <c r="Q297" i="5" a="1"/>
  <c r="Q297" i="5" s="1"/>
  <c r="AC297" i="5" a="1"/>
  <c r="AC297" i="5" s="1"/>
  <c r="L297" i="5" a="1"/>
  <c r="L297" i="5" s="1"/>
  <c r="R297" i="5" a="1"/>
  <c r="R297" i="5" s="1"/>
  <c r="W297" i="5" a="1"/>
  <c r="W297" i="5" s="1"/>
  <c r="G297" i="5" a="1"/>
  <c r="G297" i="5" s="1"/>
  <c r="M297" i="5" a="1"/>
  <c r="M297" i="5" s="1"/>
  <c r="X297" i="5" a="1"/>
  <c r="X297" i="5" s="1"/>
  <c r="AD297" i="5" a="1"/>
  <c r="AD297" i="5" s="1"/>
  <c r="D297" i="5" a="1"/>
  <c r="D297" i="5" s="1"/>
  <c r="H297" i="5" a="1"/>
  <c r="H297" i="5" s="1"/>
  <c r="S297" i="5" a="1"/>
  <c r="S297" i="5" s="1"/>
  <c r="Y297" i="5" a="1"/>
  <c r="Y297" i="5" s="1"/>
  <c r="AE297" i="5" a="1"/>
  <c r="AE297" i="5" s="1"/>
  <c r="AF297" i="5" s="1"/>
  <c r="I297" i="5" a="1"/>
  <c r="I297" i="5" s="1"/>
  <c r="N297" i="5" a="1"/>
  <c r="N297" i="5" s="1"/>
  <c r="Z297" i="5" a="1"/>
  <c r="Z297" i="5" s="1"/>
  <c r="O297" i="5" a="1"/>
  <c r="O297" i="5" s="1"/>
  <c r="AB297" i="5" a="1"/>
  <c r="AB297" i="5" s="1"/>
  <c r="P297" i="5" a="1"/>
  <c r="P297" i="5" s="1"/>
  <c r="T297" i="5" a="1"/>
  <c r="T297" i="5" s="1"/>
  <c r="E297" i="5" a="1"/>
  <c r="E297" i="5" s="1"/>
  <c r="U297" i="5" a="1"/>
  <c r="U297" i="5" s="1"/>
  <c r="V297" i="5" a="1"/>
  <c r="V297" i="5" s="1"/>
  <c r="J297" i="5" a="1"/>
  <c r="J297" i="5" s="1"/>
  <c r="AA297" i="5" a="1"/>
  <c r="AA297" i="5" s="1"/>
  <c r="AE319" i="5" a="1"/>
  <c r="AE319" i="5" s="1"/>
  <c r="AF319" i="5" s="1"/>
  <c r="F319" i="5" a="1"/>
  <c r="F319" i="5" s="1"/>
  <c r="Z319" i="5" a="1"/>
  <c r="Z319" i="5" s="1"/>
  <c r="H313" i="5" a="1"/>
  <c r="H313" i="5" s="1"/>
  <c r="P313" i="5" a="1"/>
  <c r="P313" i="5" s="1"/>
  <c r="X313" i="5" a="1"/>
  <c r="X313" i="5" s="1"/>
  <c r="I313" i="5" a="1"/>
  <c r="I313" i="5" s="1"/>
  <c r="Q313" i="5" a="1"/>
  <c r="Q313" i="5" s="1"/>
  <c r="Y313" i="5" a="1"/>
  <c r="Y313" i="5" s="1"/>
  <c r="J313" i="5" a="1"/>
  <c r="J313" i="5" s="1"/>
  <c r="R313" i="5" a="1"/>
  <c r="R313" i="5" s="1"/>
  <c r="Z313" i="5" a="1"/>
  <c r="Z313" i="5" s="1"/>
  <c r="K313" i="5" a="1"/>
  <c r="K313" i="5" s="1"/>
  <c r="S313" i="5" a="1"/>
  <c r="S313" i="5" s="1"/>
  <c r="AA313" i="5" a="1"/>
  <c r="AA313" i="5" s="1"/>
  <c r="L313" i="5" a="1"/>
  <c r="L313" i="5" s="1"/>
  <c r="T313" i="5" a="1"/>
  <c r="T313" i="5" s="1"/>
  <c r="AB313" i="5" a="1"/>
  <c r="AB313" i="5" s="1"/>
  <c r="E313" i="5" a="1"/>
  <c r="E313" i="5" s="1"/>
  <c r="M313" i="5" a="1"/>
  <c r="M313" i="5" s="1"/>
  <c r="U313" i="5" a="1"/>
  <c r="U313" i="5" s="1"/>
  <c r="AC313" i="5" a="1"/>
  <c r="AC313" i="5" s="1"/>
  <c r="N313" i="5" a="1"/>
  <c r="N313" i="5" s="1"/>
  <c r="O313" i="5" a="1"/>
  <c r="O313" i="5" s="1"/>
  <c r="V313" i="5" a="1"/>
  <c r="V313" i="5" s="1"/>
  <c r="D313" i="5" a="1"/>
  <c r="D313" i="5" s="1"/>
  <c r="F313" i="5" a="1"/>
  <c r="F313" i="5" s="1"/>
  <c r="W313" i="5" a="1"/>
  <c r="W313" i="5" s="1"/>
  <c r="AD313" i="5" a="1"/>
  <c r="AD313" i="5" s="1"/>
  <c r="AE313" i="5" a="1"/>
  <c r="AE313" i="5" s="1"/>
  <c r="AF313" i="5" s="1"/>
  <c r="G313" i="5" a="1"/>
  <c r="G313" i="5" s="1"/>
  <c r="E327" i="5" a="1"/>
  <c r="E327" i="5" s="1"/>
  <c r="G327" i="5" s="1" a="1"/>
  <c r="G327" i="5" s="1"/>
  <c r="I327" i="5" s="1" a="1"/>
  <c r="I327" i="5" s="1"/>
  <c r="D327" i="5" a="1"/>
  <c r="D327" i="5" s="1"/>
  <c r="F327" i="5" s="1" a="1"/>
  <c r="F327" i="5" s="1"/>
  <c r="H327" i="5" s="1" a="1"/>
  <c r="H327" i="5" s="1"/>
  <c r="J327" i="5" s="1" a="1"/>
  <c r="J327" i="5" s="1"/>
  <c r="L327" i="5" s="1" a="1"/>
  <c r="L327" i="5" s="1"/>
  <c r="N327" i="5" s="1" a="1"/>
  <c r="N327" i="5" s="1"/>
  <c r="P327" i="5" s="1" a="1"/>
  <c r="P327" i="5" s="1"/>
  <c r="R327" i="5" s="1" a="1"/>
  <c r="R327" i="5" s="1"/>
  <c r="T327" i="5" s="1" a="1"/>
  <c r="T327" i="5" s="1"/>
  <c r="V327" i="5" s="1" a="1"/>
  <c r="V327" i="5" s="1"/>
  <c r="X327" i="5" s="1" a="1"/>
  <c r="X327" i="5" s="1"/>
  <c r="Z327" i="5" s="1" a="1"/>
  <c r="Z327" i="5" s="1"/>
  <c r="AB327" i="5" s="1" a="1"/>
  <c r="AB327" i="5" s="1"/>
  <c r="AD327" i="5" s="1" a="1"/>
  <c r="AD327" i="5" s="1"/>
  <c r="J303" i="5" a="1"/>
  <c r="J303" i="5" s="1"/>
  <c r="P303" i="5" a="1"/>
  <c r="P303" i="5" s="1"/>
  <c r="X303" i="5" a="1"/>
  <c r="X303" i="5" s="1"/>
  <c r="K303" i="5" a="1"/>
  <c r="K303" i="5" s="1"/>
  <c r="Q303" i="5" a="1"/>
  <c r="Q303" i="5" s="1"/>
  <c r="Y303" i="5" a="1"/>
  <c r="Y303" i="5" s="1"/>
  <c r="R303" i="5" a="1"/>
  <c r="R303" i="5" s="1"/>
  <c r="Z303" i="5" a="1"/>
  <c r="Z303" i="5" s="1"/>
  <c r="E303" i="5" a="1"/>
  <c r="E303" i="5" s="1"/>
  <c r="L303" i="5" a="1"/>
  <c r="L303" i="5" s="1"/>
  <c r="S303" i="5" a="1"/>
  <c r="S303" i="5" s="1"/>
  <c r="AA303" i="5" a="1"/>
  <c r="AA303" i="5" s="1"/>
  <c r="F303" i="5" a="1"/>
  <c r="F303" i="5" s="1"/>
  <c r="M303" i="5" a="1"/>
  <c r="M303" i="5" s="1"/>
  <c r="T303" i="5" a="1"/>
  <c r="T303" i="5" s="1"/>
  <c r="AB303" i="5" a="1"/>
  <c r="AB303" i="5" s="1"/>
  <c r="O303" i="5" a="1"/>
  <c r="O303" i="5" s="1"/>
  <c r="U303" i="5" a="1"/>
  <c r="U303" i="5" s="1"/>
  <c r="V303" i="5" a="1"/>
  <c r="V303" i="5" s="1"/>
  <c r="G303" i="5" a="1"/>
  <c r="G303" i="5" s="1"/>
  <c r="W303" i="5" a="1"/>
  <c r="W303" i="5" s="1"/>
  <c r="H303" i="5" a="1"/>
  <c r="H303" i="5" s="1"/>
  <c r="AC303" i="5" a="1"/>
  <c r="AC303" i="5" s="1"/>
  <c r="I303" i="5" a="1"/>
  <c r="I303" i="5" s="1"/>
  <c r="AD303" i="5" a="1"/>
  <c r="AD303" i="5" s="1"/>
  <c r="D303" i="5" a="1"/>
  <c r="D303" i="5" s="1"/>
  <c r="N303" i="5" a="1"/>
  <c r="N303" i="5" s="1"/>
  <c r="AE303" i="5" a="1"/>
  <c r="AE303" i="5" s="1"/>
  <c r="AF303" i="5" s="1"/>
  <c r="U319" i="5" a="1"/>
  <c r="U319" i="5" s="1"/>
  <c r="T319" i="5" a="1"/>
  <c r="T319" i="5" s="1"/>
  <c r="G266" i="5" a="1"/>
  <c r="G266" i="5" s="1"/>
  <c r="AE266" i="5" a="1"/>
  <c r="AE266" i="5" s="1"/>
  <c r="AF266" i="5" s="1"/>
  <c r="P266" i="5" a="1"/>
  <c r="P266" i="5" s="1"/>
  <c r="I266" i="5" a="1"/>
  <c r="I266" i="5" s="1"/>
  <c r="Y266" i="5" a="1"/>
  <c r="Y266" i="5" s="1"/>
  <c r="M248" i="5" a="1"/>
  <c r="M248" i="5" s="1"/>
  <c r="R248" i="5" a="1"/>
  <c r="R248" i="5" s="1"/>
  <c r="H248" i="5" a="1"/>
  <c r="H248" i="5" s="1"/>
  <c r="W248" i="5" a="1"/>
  <c r="W248" i="5" s="1"/>
  <c r="AB248" i="5" a="1"/>
  <c r="AB248" i="5" s="1"/>
  <c r="E248" i="5" a="1"/>
  <c r="E248" i="5" s="1"/>
  <c r="J248" i="5" a="1"/>
  <c r="J248" i="5" s="1"/>
  <c r="O248" i="5" a="1"/>
  <c r="O248" i="5" s="1"/>
  <c r="T248" i="5" a="1"/>
  <c r="T248" i="5" s="1"/>
  <c r="Y248" i="5" a="1"/>
  <c r="Y248" i="5" s="1"/>
  <c r="G248" i="5" a="1"/>
  <c r="G248" i="5" s="1"/>
  <c r="P248" i="5" a="1"/>
  <c r="P248" i="5" s="1"/>
  <c r="I248" i="5" a="1"/>
  <c r="I248" i="5" s="1"/>
  <c r="Q248" i="5" a="1"/>
  <c r="Q248" i="5" s="1"/>
  <c r="X248" i="5" a="1"/>
  <c r="X248" i="5" s="1"/>
  <c r="Z248" i="5" a="1"/>
  <c r="Z248" i="5" s="1"/>
  <c r="AE248" i="5" a="1"/>
  <c r="AE248" i="5" s="1"/>
  <c r="AF248" i="5" s="1"/>
  <c r="S248" i="5" a="1"/>
  <c r="S248" i="5" s="1"/>
  <c r="K248" i="5" a="1"/>
  <c r="K248" i="5" s="1"/>
  <c r="AA248" i="5" a="1"/>
  <c r="AA248" i="5" s="1"/>
  <c r="L248" i="5" a="1"/>
  <c r="L248" i="5" s="1"/>
  <c r="U248" i="5" a="1"/>
  <c r="U248" i="5" s="1"/>
  <c r="AC248" i="5" a="1"/>
  <c r="AC248" i="5" s="1"/>
  <c r="V248" i="5" a="1"/>
  <c r="V248" i="5" s="1"/>
  <c r="N248" i="5" a="1"/>
  <c r="N248" i="5" s="1"/>
  <c r="AD248" i="5" a="1"/>
  <c r="AD248" i="5" s="1"/>
  <c r="D248" i="5" a="1"/>
  <c r="D248" i="5" s="1"/>
  <c r="F248" i="5" a="1"/>
  <c r="F248" i="5" s="1"/>
  <c r="AB266" i="5" a="1"/>
  <c r="AB266" i="5" s="1"/>
  <c r="Q266" i="5" a="1"/>
  <c r="Q266" i="5" s="1"/>
  <c r="R266" i="5" a="1"/>
  <c r="R266" i="5" s="1"/>
  <c r="U266" i="5" a="1"/>
  <c r="U266" i="5" s="1"/>
  <c r="Z266" i="5" a="1"/>
  <c r="Z266" i="5" s="1"/>
  <c r="J266" i="5" a="1"/>
  <c r="J266" i="5" s="1"/>
  <c r="AC266" i="5" a="1"/>
  <c r="AC266" i="5" s="1"/>
  <c r="AA266" i="5" a="1"/>
  <c r="AA266" i="5" s="1"/>
  <c r="F260" i="5" a="1"/>
  <c r="F260" i="5" s="1"/>
  <c r="H260" i="5" a="1"/>
  <c r="H260" i="5" s="1"/>
  <c r="M260" i="5" a="1"/>
  <c r="M260" i="5" s="1"/>
  <c r="G260" i="5" a="1"/>
  <c r="G260" i="5" s="1"/>
  <c r="N260" i="5" a="1"/>
  <c r="N260" i="5" s="1"/>
  <c r="S260" i="5" a="1"/>
  <c r="S260" i="5" s="1"/>
  <c r="X260" i="5" a="1"/>
  <c r="X260" i="5" s="1"/>
  <c r="AC260" i="5" a="1"/>
  <c r="AC260" i="5" s="1"/>
  <c r="D260" i="5" a="1"/>
  <c r="D260" i="5" s="1"/>
  <c r="O260" i="5" a="1"/>
  <c r="O260" i="5" s="1"/>
  <c r="T260" i="5" a="1"/>
  <c r="T260" i="5" s="1"/>
  <c r="Y260" i="5" a="1"/>
  <c r="Y260" i="5" s="1"/>
  <c r="AD260" i="5" a="1"/>
  <c r="AD260" i="5" s="1"/>
  <c r="W260" i="5" a="1"/>
  <c r="W260" i="5" s="1"/>
  <c r="I260" i="5" a="1"/>
  <c r="I260" i="5" s="1"/>
  <c r="P260" i="5" a="1"/>
  <c r="P260" i="5" s="1"/>
  <c r="AE260" i="5" a="1"/>
  <c r="AE260" i="5" s="1"/>
  <c r="AF260" i="5" s="1"/>
  <c r="J260" i="5" a="1"/>
  <c r="J260" i="5" s="1"/>
  <c r="U260" i="5" a="1"/>
  <c r="U260" i="5" s="1"/>
  <c r="Z260" i="5" a="1"/>
  <c r="Z260" i="5" s="1"/>
  <c r="K260" i="5" a="1"/>
  <c r="K260" i="5" s="1"/>
  <c r="Q260" i="5" a="1"/>
  <c r="Q260" i="5" s="1"/>
  <c r="AA260" i="5" a="1"/>
  <c r="AA260" i="5" s="1"/>
  <c r="E260" i="5" a="1"/>
  <c r="E260" i="5" s="1"/>
  <c r="L260" i="5" a="1"/>
  <c r="L260" i="5" s="1"/>
  <c r="V260" i="5" a="1"/>
  <c r="V260" i="5" s="1"/>
  <c r="AB260" i="5" a="1"/>
  <c r="AB260" i="5" s="1"/>
  <c r="R260" i="5" a="1"/>
  <c r="R260" i="5" s="1"/>
  <c r="K268" i="5" a="1"/>
  <c r="K268" i="5" s="1"/>
  <c r="R268" i="5" a="1"/>
  <c r="R268" i="5" s="1"/>
  <c r="Y268" i="5" a="1"/>
  <c r="Y268" i="5" s="1"/>
  <c r="E268" i="5" a="1"/>
  <c r="E268" i="5" s="1"/>
  <c r="S268" i="5" a="1"/>
  <c r="S268" i="5" s="1"/>
  <c r="Z268" i="5" a="1"/>
  <c r="Z268" i="5" s="1"/>
  <c r="F268" i="5" a="1"/>
  <c r="F268" i="5" s="1"/>
  <c r="L268" i="5" a="1"/>
  <c r="L268" i="5" s="1"/>
  <c r="AA268" i="5" a="1"/>
  <c r="AA268" i="5" s="1"/>
  <c r="G268" i="5" a="1"/>
  <c r="G268" i="5" s="1"/>
  <c r="M268" i="5" a="1"/>
  <c r="M268" i="5" s="1"/>
  <c r="T268" i="5" a="1"/>
  <c r="T268" i="5" s="1"/>
  <c r="AB268" i="5" a="1"/>
  <c r="AB268" i="5" s="1"/>
  <c r="N268" i="5" a="1"/>
  <c r="N268" i="5" s="1"/>
  <c r="U268" i="5" a="1"/>
  <c r="U268" i="5" s="1"/>
  <c r="AC268" i="5" a="1"/>
  <c r="AC268" i="5" s="1"/>
  <c r="H268" i="5" a="1"/>
  <c r="H268" i="5" s="1"/>
  <c r="O268" i="5" a="1"/>
  <c r="O268" i="5" s="1"/>
  <c r="V268" i="5" a="1"/>
  <c r="V268" i="5" s="1"/>
  <c r="AD268" i="5" a="1"/>
  <c r="AD268" i="5" s="1"/>
  <c r="I268" i="5" a="1"/>
  <c r="I268" i="5" s="1"/>
  <c r="P268" i="5" a="1"/>
  <c r="P268" i="5" s="1"/>
  <c r="W268" i="5" a="1"/>
  <c r="W268" i="5" s="1"/>
  <c r="AE268" i="5" a="1"/>
  <c r="AE268" i="5" s="1"/>
  <c r="AF268" i="5" s="1"/>
  <c r="J268" i="5" a="1"/>
  <c r="J268" i="5" s="1"/>
  <c r="Q268" i="5" a="1"/>
  <c r="Q268" i="5" s="1"/>
  <c r="X268" i="5" a="1"/>
  <c r="X268" i="5" s="1"/>
  <c r="D268" i="5" a="1"/>
  <c r="D268" i="5" s="1"/>
  <c r="F266" i="5" a="1"/>
  <c r="F266" i="5" s="1"/>
  <c r="T266" i="5" a="1"/>
  <c r="T266" i="5" s="1"/>
  <c r="S266" i="5" a="1"/>
  <c r="S266" i="5" s="1"/>
  <c r="W266" i="5" a="1"/>
  <c r="W266" i="5" s="1"/>
  <c r="V266" i="5" a="1"/>
  <c r="V266" i="5" s="1"/>
  <c r="E244" i="5" a="1"/>
  <c r="E244" i="5" s="1"/>
  <c r="J244" i="5" a="1"/>
  <c r="J244" i="5" s="1"/>
  <c r="O244" i="5" a="1"/>
  <c r="O244" i="5" s="1"/>
  <c r="AE244" i="5" a="1"/>
  <c r="AE244" i="5" s="1"/>
  <c r="AF244" i="5" s="1"/>
  <c r="F244" i="5" a="1"/>
  <c r="F244" i="5" s="1"/>
  <c r="K244" i="5" a="1"/>
  <c r="K244" i="5" s="1"/>
  <c r="P244" i="5" a="1"/>
  <c r="P244" i="5" s="1"/>
  <c r="U244" i="5" a="1"/>
  <c r="U244" i="5" s="1"/>
  <c r="Z244" i="5" a="1"/>
  <c r="Z244" i="5" s="1"/>
  <c r="H244" i="5" a="1"/>
  <c r="H244" i="5" s="1"/>
  <c r="W244" i="5" a="1"/>
  <c r="W244" i="5" s="1"/>
  <c r="AB244" i="5" a="1"/>
  <c r="AB244" i="5" s="1"/>
  <c r="L244" i="5" a="1"/>
  <c r="L244" i="5" s="1"/>
  <c r="T244" i="5" a="1"/>
  <c r="T244" i="5" s="1"/>
  <c r="AC244" i="5" a="1"/>
  <c r="AC244" i="5" s="1"/>
  <c r="M244" i="5" a="1"/>
  <c r="M244" i="5" s="1"/>
  <c r="G244" i="5" a="1"/>
  <c r="G244" i="5" s="1"/>
  <c r="V244" i="5" a="1"/>
  <c r="V244" i="5" s="1"/>
  <c r="AD244" i="5" a="1"/>
  <c r="AD244" i="5" s="1"/>
  <c r="N244" i="5" a="1"/>
  <c r="N244" i="5" s="1"/>
  <c r="X244" i="5" a="1"/>
  <c r="X244" i="5" s="1"/>
  <c r="I244" i="5" a="1"/>
  <c r="I244" i="5" s="1"/>
  <c r="Q244" i="5" a="1"/>
  <c r="Q244" i="5" s="1"/>
  <c r="Y244" i="5" a="1"/>
  <c r="Y244" i="5" s="1"/>
  <c r="R244" i="5" a="1"/>
  <c r="R244" i="5" s="1"/>
  <c r="AA244" i="5" a="1"/>
  <c r="AA244" i="5" s="1"/>
  <c r="S244" i="5" a="1"/>
  <c r="S244" i="5" s="1"/>
  <c r="I256" i="5" a="1"/>
  <c r="I256" i="5" s="1"/>
  <c r="N256" i="5" a="1"/>
  <c r="N256" i="5" s="1"/>
  <c r="S256" i="5" a="1"/>
  <c r="S256" i="5" s="1"/>
  <c r="X256" i="5" a="1"/>
  <c r="X256" i="5" s="1"/>
  <c r="F256" i="5" a="1"/>
  <c r="F256" i="5" s="1"/>
  <c r="U256" i="5" a="1"/>
  <c r="U256" i="5" s="1"/>
  <c r="Z256" i="5" a="1"/>
  <c r="Z256" i="5" s="1"/>
  <c r="AE256" i="5" a="1"/>
  <c r="AE256" i="5" s="1"/>
  <c r="AF256" i="5" s="1"/>
  <c r="L256" i="5" a="1"/>
  <c r="L256" i="5" s="1"/>
  <c r="AA256" i="5" a="1"/>
  <c r="AA256" i="5" s="1"/>
  <c r="G256" i="5" a="1"/>
  <c r="G256" i="5" s="1"/>
  <c r="M256" i="5" a="1"/>
  <c r="M256" i="5" s="1"/>
  <c r="T256" i="5" a="1"/>
  <c r="T256" i="5" s="1"/>
  <c r="AB256" i="5" a="1"/>
  <c r="AB256" i="5" s="1"/>
  <c r="D256" i="5" a="1"/>
  <c r="D256" i="5" s="1"/>
  <c r="H256" i="5" a="1"/>
  <c r="H256" i="5" s="1"/>
  <c r="O256" i="5" a="1"/>
  <c r="O256" i="5" s="1"/>
  <c r="V256" i="5" a="1"/>
  <c r="V256" i="5" s="1"/>
  <c r="AC256" i="5" a="1"/>
  <c r="AC256" i="5" s="1"/>
  <c r="P256" i="5" a="1"/>
  <c r="P256" i="5" s="1"/>
  <c r="W256" i="5" a="1"/>
  <c r="W256" i="5" s="1"/>
  <c r="AD256" i="5" a="1"/>
  <c r="AD256" i="5" s="1"/>
  <c r="J256" i="5" a="1"/>
  <c r="J256" i="5" s="1"/>
  <c r="Q256" i="5" a="1"/>
  <c r="Q256" i="5" s="1"/>
  <c r="E256" i="5" a="1"/>
  <c r="E256" i="5" s="1"/>
  <c r="K256" i="5" a="1"/>
  <c r="K256" i="5" s="1"/>
  <c r="R256" i="5" a="1"/>
  <c r="R256" i="5" s="1"/>
  <c r="Y256" i="5" a="1"/>
  <c r="Y256" i="5" s="1"/>
  <c r="M266" i="5" a="1"/>
  <c r="M266" i="5" s="1"/>
  <c r="D274" i="5" a="1"/>
  <c r="D274" i="5" s="1"/>
  <c r="F274" i="5" s="1" a="1"/>
  <c r="F274" i="5" s="1"/>
  <c r="H274" i="5" s="1" a="1"/>
  <c r="H274" i="5" s="1"/>
  <c r="J274" i="5" s="1" a="1"/>
  <c r="J274" i="5" s="1"/>
  <c r="L274" i="5" s="1" a="1"/>
  <c r="L274" i="5" s="1"/>
  <c r="N274" i="5" s="1" a="1"/>
  <c r="N274" i="5" s="1"/>
  <c r="P274" i="5" s="1" a="1"/>
  <c r="P274" i="5" s="1"/>
  <c r="R274" i="5" s="1" a="1"/>
  <c r="R274" i="5" s="1"/>
  <c r="T274" i="5" s="1" a="1"/>
  <c r="T274" i="5" s="1"/>
  <c r="V274" i="5" s="1" a="1"/>
  <c r="V274" i="5" s="1"/>
  <c r="X274" i="5" s="1" a="1"/>
  <c r="X274" i="5" s="1"/>
  <c r="Z274" i="5" s="1" a="1"/>
  <c r="Z274" i="5" s="1"/>
  <c r="AB274" i="5" s="1" a="1"/>
  <c r="AB274" i="5" s="1"/>
  <c r="AD274" i="5" s="1" a="1"/>
  <c r="AD274" i="5" s="1"/>
  <c r="E274" i="5" a="1"/>
  <c r="E274" i="5" s="1"/>
  <c r="G274" i="5" s="1" a="1"/>
  <c r="G274" i="5" s="1"/>
  <c r="I274" i="5" s="1" a="1"/>
  <c r="I274" i="5" s="1"/>
  <c r="F250" i="5" a="1"/>
  <c r="F250" i="5" s="1"/>
  <c r="K250" i="5" a="1"/>
  <c r="K250" i="5" s="1"/>
  <c r="P250" i="5" a="1"/>
  <c r="P250" i="5" s="1"/>
  <c r="V250" i="5" a="1"/>
  <c r="V250" i="5" s="1"/>
  <c r="L250" i="5" a="1"/>
  <c r="L250" i="5" s="1"/>
  <c r="Q250" i="5" a="1"/>
  <c r="Q250" i="5" s="1"/>
  <c r="AA250" i="5" a="1"/>
  <c r="AA250" i="5" s="1"/>
  <c r="N250" i="5" a="1"/>
  <c r="N250" i="5" s="1"/>
  <c r="S250" i="5" a="1"/>
  <c r="S250" i="5" s="1"/>
  <c r="X250" i="5" a="1"/>
  <c r="X250" i="5" s="1"/>
  <c r="M250" i="5" a="1"/>
  <c r="M250" i="5" s="1"/>
  <c r="U250" i="5" a="1"/>
  <c r="U250" i="5" s="1"/>
  <c r="AC250" i="5" a="1"/>
  <c r="AC250" i="5" s="1"/>
  <c r="E250" i="5" a="1"/>
  <c r="E250" i="5" s="1"/>
  <c r="W250" i="5" a="1"/>
  <c r="W250" i="5" s="1"/>
  <c r="AD250" i="5" a="1"/>
  <c r="AD250" i="5" s="1"/>
  <c r="G250" i="5" a="1"/>
  <c r="G250" i="5" s="1"/>
  <c r="O250" i="5" a="1"/>
  <c r="O250" i="5" s="1"/>
  <c r="AE250" i="5" a="1"/>
  <c r="AE250" i="5" s="1"/>
  <c r="AF250" i="5" s="1"/>
  <c r="H250" i="5" a="1"/>
  <c r="H250" i="5" s="1"/>
  <c r="AB250" i="5" a="1"/>
  <c r="AB250" i="5" s="1"/>
  <c r="I250" i="5" a="1"/>
  <c r="I250" i="5" s="1"/>
  <c r="R250" i="5" a="1"/>
  <c r="R250" i="5" s="1"/>
  <c r="Y250" i="5" a="1"/>
  <c r="Y250" i="5" s="1"/>
  <c r="J250" i="5" a="1"/>
  <c r="J250" i="5" s="1"/>
  <c r="Z250" i="5" a="1"/>
  <c r="Z250" i="5" s="1"/>
  <c r="D250" i="5" a="1"/>
  <c r="D250" i="5" s="1"/>
  <c r="T250" i="5" a="1"/>
  <c r="T250" i="5" s="1"/>
  <c r="D266" i="5" a="1"/>
  <c r="D266" i="5" s="1"/>
  <c r="L266" i="5" a="1"/>
  <c r="L266" i="5" s="1"/>
  <c r="K266" i="5" a="1"/>
  <c r="K266" i="5" s="1"/>
  <c r="AD266" i="5" a="1"/>
  <c r="AD266" i="5" s="1"/>
  <c r="O266" i="5" a="1"/>
  <c r="O266" i="5" s="1"/>
  <c r="N266" i="5" a="1"/>
  <c r="N266" i="5" s="1"/>
  <c r="E266" i="5" a="1"/>
  <c r="E266" i="5" s="1"/>
  <c r="X266" i="5" a="1"/>
  <c r="X266" i="5" s="1"/>
  <c r="H266" i="5" a="1"/>
  <c r="H266" i="5" s="1"/>
  <c r="E459" i="5"/>
  <c r="E472" i="5"/>
  <c r="E467" i="5"/>
  <c r="E460" i="5"/>
  <c r="E470" i="5"/>
  <c r="E463" i="5"/>
  <c r="E471" i="5"/>
  <c r="E464" i="5"/>
  <c r="C459" i="5"/>
  <c r="C467" i="5"/>
  <c r="C460" i="5"/>
  <c r="C470" i="5"/>
  <c r="C463" i="5"/>
  <c r="C471" i="5"/>
  <c r="C464" i="5"/>
  <c r="C472" i="5"/>
  <c r="K533" i="5" l="1"/>
  <c r="K547" i="5"/>
  <c r="K548" i="5"/>
  <c r="L534" i="5" a="1"/>
  <c r="L534" i="5" s="1"/>
  <c r="E773" i="5"/>
  <c r="C773" i="5" s="1"/>
  <c r="C28" i="2" s="1"/>
  <c r="C768" i="5"/>
  <c r="AK560" i="16"/>
  <c r="AK574" i="16" s="1"/>
  <c r="AK563" i="16"/>
  <c r="AK577" i="16" s="1"/>
  <c r="AK561" i="16"/>
  <c r="AK575" i="16" s="1"/>
  <c r="AK562" i="16"/>
  <c r="AK576" i="16" s="1"/>
  <c r="AK564" i="16"/>
  <c r="AK578" i="16" s="1"/>
  <c r="AL565" i="16" a="1"/>
  <c r="AL565" i="16" s="1"/>
  <c r="D546" i="5"/>
  <c r="D545" i="5"/>
  <c r="AK544" i="16"/>
  <c r="AK543" i="16"/>
  <c r="AL545" i="16"/>
  <c r="AL546" i="16"/>
  <c r="AK538" i="16"/>
  <c r="AM532" i="16" a="1"/>
  <c r="AM532" i="16" s="1"/>
  <c r="AL531" i="16"/>
  <c r="AJ552" i="16"/>
  <c r="AJ554" i="16" s="1"/>
  <c r="AK563" i="5"/>
  <c r="AK565" i="5"/>
  <c r="AK566" i="5"/>
  <c r="AK562" i="5"/>
  <c r="AL567" i="5" a="1"/>
  <c r="AL567" i="5" s="1"/>
  <c r="AK564" i="5"/>
  <c r="AG250" i="5"/>
  <c r="AG244" i="5"/>
  <c r="AG256" i="5"/>
  <c r="AG268" i="5"/>
  <c r="AG248" i="5"/>
  <c r="AG303" i="5"/>
  <c r="K327" i="5" a="1"/>
  <c r="K327" i="5" s="1"/>
  <c r="M327" i="5" s="1" a="1"/>
  <c r="M327" i="5" s="1"/>
  <c r="O327" i="5" s="1" a="1"/>
  <c r="O327" i="5" s="1"/>
  <c r="Q327" i="5" s="1" a="1"/>
  <c r="Q327" i="5" s="1"/>
  <c r="S327" i="5" s="1" a="1"/>
  <c r="S327" i="5" s="1"/>
  <c r="U327" i="5" s="1" a="1"/>
  <c r="U327" i="5" s="1"/>
  <c r="W327" i="5" s="1" a="1"/>
  <c r="W327" i="5" s="1"/>
  <c r="Y327" i="5" s="1" a="1"/>
  <c r="Y327" i="5" s="1"/>
  <c r="AA327" i="5" s="1" a="1"/>
  <c r="AA327" i="5" s="1"/>
  <c r="AC327" i="5" s="1" a="1"/>
  <c r="AC327" i="5" s="1"/>
  <c r="AE327" i="5" s="1" a="1"/>
  <c r="AE327" i="5" s="1"/>
  <c r="AF327" i="5" s="1"/>
  <c r="AG266" i="5"/>
  <c r="AG260" i="5"/>
  <c r="AG309" i="5"/>
  <c r="AG301" i="5"/>
  <c r="AG313" i="5"/>
  <c r="AG297" i="5"/>
  <c r="AG321" i="5"/>
  <c r="D540" i="5"/>
  <c r="E533" i="5"/>
  <c r="AC677" i="5"/>
  <c r="AC679" i="5"/>
  <c r="AC536" i="5" s="1"/>
  <c r="AB536" i="5"/>
  <c r="K274" i="5" a="1"/>
  <c r="K274" i="5" s="1"/>
  <c r="M274" i="5" s="1" a="1"/>
  <c r="M274" i="5" s="1"/>
  <c r="O274" i="5" s="1" a="1"/>
  <c r="O274" i="5" s="1"/>
  <c r="Q274" i="5" s="1" a="1"/>
  <c r="Q274" i="5" s="1"/>
  <c r="S274" i="5" s="1" a="1"/>
  <c r="S274" i="5" s="1"/>
  <c r="U274" i="5" s="1" a="1"/>
  <c r="U274" i="5" s="1"/>
  <c r="W274" i="5" s="1" a="1"/>
  <c r="W274" i="5" s="1"/>
  <c r="Y274" i="5" s="1" a="1"/>
  <c r="Y274" i="5" s="1"/>
  <c r="AA274" i="5" s="1" a="1"/>
  <c r="AA274" i="5" s="1"/>
  <c r="AC274" i="5" s="1" a="1"/>
  <c r="AC274" i="5" s="1"/>
  <c r="AE274" i="5" s="1" a="1"/>
  <c r="AE274" i="5" s="1"/>
  <c r="AF274" i="5" s="1"/>
  <c r="G459" i="5"/>
  <c r="H459" i="5" s="1"/>
  <c r="E80" i="2" s="1"/>
  <c r="G467" i="5"/>
  <c r="H467" i="5" s="1"/>
  <c r="E88" i="2" s="1"/>
  <c r="G464" i="5"/>
  <c r="H464" i="5" s="1"/>
  <c r="E85" i="2" s="1"/>
  <c r="G471" i="5"/>
  <c r="H471" i="5" s="1"/>
  <c r="E92" i="2" s="1"/>
  <c r="G472" i="5"/>
  <c r="H472" i="5" s="1"/>
  <c r="E93" i="2" s="1"/>
  <c r="G470" i="5"/>
  <c r="H470" i="5" s="1"/>
  <c r="E91" i="2" s="1"/>
  <c r="G460" i="5"/>
  <c r="H460" i="5" s="1"/>
  <c r="E81" i="2" s="1"/>
  <c r="G463" i="5"/>
  <c r="H463" i="5" s="1"/>
  <c r="E84" i="2" s="1"/>
  <c r="L547" i="5" l="1"/>
  <c r="M534" i="5" a="1"/>
  <c r="M534" i="5" s="1"/>
  <c r="L548" i="5"/>
  <c r="E63" i="2"/>
  <c r="AM565" i="16" a="1"/>
  <c r="AM565" i="16" s="1"/>
  <c r="AL563" i="16"/>
  <c r="AL577" i="16" s="1"/>
  <c r="AL561" i="16"/>
  <c r="AL575" i="16" s="1"/>
  <c r="AL564" i="16"/>
  <c r="AL578" i="16" s="1"/>
  <c r="AL560" i="16"/>
  <c r="AL574" i="16" s="1"/>
  <c r="AL562" i="16"/>
  <c r="AL576" i="16" s="1"/>
  <c r="E545" i="5"/>
  <c r="E546" i="5"/>
  <c r="AM545" i="16"/>
  <c r="AM546" i="16"/>
  <c r="AL544" i="16"/>
  <c r="AL543" i="16"/>
  <c r="AL538" i="16"/>
  <c r="AK552" i="16"/>
  <c r="AK554" i="16" s="1"/>
  <c r="AN532" i="16" a="1"/>
  <c r="AN532" i="16" s="1"/>
  <c r="AM531" i="16"/>
  <c r="AM567" i="5" a="1"/>
  <c r="AM567" i="5" s="1"/>
  <c r="AL564" i="5"/>
  <c r="AL562" i="5"/>
  <c r="AL566" i="5"/>
  <c r="AL563" i="5"/>
  <c r="AL565" i="5"/>
  <c r="AG327" i="5"/>
  <c r="AG274" i="5"/>
  <c r="E540" i="5"/>
  <c r="F533" i="5"/>
  <c r="M548" i="5" l="1"/>
  <c r="M547" i="5"/>
  <c r="N534" i="5" a="1"/>
  <c r="N534" i="5" s="1"/>
  <c r="AM561" i="16"/>
  <c r="AM575" i="16" s="1"/>
  <c r="AN565" i="16" a="1"/>
  <c r="AN565" i="16" s="1"/>
  <c r="AM564" i="16"/>
  <c r="AM578" i="16" s="1"/>
  <c r="AM563" i="16"/>
  <c r="AM577" i="16" s="1"/>
  <c r="AM562" i="16"/>
  <c r="AM576" i="16" s="1"/>
  <c r="AM560" i="16"/>
  <c r="AM574" i="16" s="1"/>
  <c r="F546" i="5"/>
  <c r="F545" i="5"/>
  <c r="AL552" i="16"/>
  <c r="AL554" i="16" s="1"/>
  <c r="AN545" i="16"/>
  <c r="AN546" i="16"/>
  <c r="AM544" i="16"/>
  <c r="AM543" i="16"/>
  <c r="AO532" i="16" a="1"/>
  <c r="AO532" i="16" s="1"/>
  <c r="AN531" i="16"/>
  <c r="AM538" i="16"/>
  <c r="AM564" i="5"/>
  <c r="AM563" i="5"/>
  <c r="AM565" i="5"/>
  <c r="AM562" i="5"/>
  <c r="AM566" i="5"/>
  <c r="AN567" i="5" a="1"/>
  <c r="AN567" i="5" s="1"/>
  <c r="F540" i="5"/>
  <c r="G533" i="5"/>
  <c r="N548" i="5" l="1"/>
  <c r="O534" i="5" a="1"/>
  <c r="O534" i="5" s="1"/>
  <c r="N547" i="5"/>
  <c r="AN563" i="16"/>
  <c r="AN577" i="16" s="1"/>
  <c r="AO565" i="16" a="1"/>
  <c r="AO565" i="16" s="1"/>
  <c r="AN562" i="16"/>
  <c r="AN576" i="16" s="1"/>
  <c r="AN564" i="16"/>
  <c r="AN578" i="16" s="1"/>
  <c r="AN560" i="16"/>
  <c r="AN574" i="16" s="1"/>
  <c r="AN561" i="16"/>
  <c r="AN575" i="16" s="1"/>
  <c r="G546" i="5"/>
  <c r="G545" i="5"/>
  <c r="AN544" i="16"/>
  <c r="AN543" i="16"/>
  <c r="AO546" i="16"/>
  <c r="AO545" i="16"/>
  <c r="AP532" i="16" a="1"/>
  <c r="AP532" i="16" s="1"/>
  <c r="AO531" i="16"/>
  <c r="AM552" i="16"/>
  <c r="AM554" i="16" s="1"/>
  <c r="AN538" i="16"/>
  <c r="AO567" i="5" a="1"/>
  <c r="AO567" i="5" s="1"/>
  <c r="AN565" i="5"/>
  <c r="AN562" i="5"/>
  <c r="AN564" i="5"/>
  <c r="AN563" i="5"/>
  <c r="AN566" i="5"/>
  <c r="G540" i="5"/>
  <c r="H533" i="5"/>
  <c r="O533" i="5" l="1"/>
  <c r="P534" i="5" a="1"/>
  <c r="P534" i="5" s="1"/>
  <c r="O547" i="5"/>
  <c r="O548" i="5"/>
  <c r="AO560" i="16"/>
  <c r="AO574" i="16" s="1"/>
  <c r="AO562" i="16"/>
  <c r="AO576" i="16" s="1"/>
  <c r="AO563" i="16"/>
  <c r="AO577" i="16" s="1"/>
  <c r="AP565" i="16" a="1"/>
  <c r="AP565" i="16" s="1"/>
  <c r="AO564" i="16"/>
  <c r="AO578" i="16" s="1"/>
  <c r="AO561" i="16"/>
  <c r="AO575" i="16" s="1"/>
  <c r="H545" i="5"/>
  <c r="H546" i="5"/>
  <c r="AO543" i="16"/>
  <c r="AO544" i="16"/>
  <c r="AP546" i="16"/>
  <c r="AP545" i="16"/>
  <c r="AO538" i="16"/>
  <c r="AN552" i="16"/>
  <c r="AN554" i="16" s="1"/>
  <c r="AQ532" i="16" a="1"/>
  <c r="AQ532" i="16" s="1"/>
  <c r="AP531" i="16"/>
  <c r="AO562" i="5"/>
  <c r="AO565" i="5"/>
  <c r="AO566" i="5"/>
  <c r="AP567" i="5" a="1"/>
  <c r="AP567" i="5" s="1"/>
  <c r="AO563" i="5"/>
  <c r="AO564" i="5"/>
  <c r="H540" i="5"/>
  <c r="I533" i="5"/>
  <c r="C93" i="5"/>
  <c r="C92" i="5"/>
  <c r="I11" i="5" s="1" a="1"/>
  <c r="I11" i="5" s="1"/>
  <c r="C91" i="5"/>
  <c r="I10" i="5" s="1" a="1"/>
  <c r="I10" i="5" s="1"/>
  <c r="C90" i="5"/>
  <c r="C99" i="5"/>
  <c r="D18" i="5" s="1" a="1"/>
  <c r="D18" i="5" s="1"/>
  <c r="C100" i="5"/>
  <c r="D19" i="5" s="1" a="1"/>
  <c r="D19" i="5" s="1"/>
  <c r="C103" i="5"/>
  <c r="D22" i="5" s="1" a="1"/>
  <c r="D22" i="5" s="1"/>
  <c r="C104" i="5"/>
  <c r="D23" i="5" s="1" a="1"/>
  <c r="D23" i="5" s="1"/>
  <c r="C106" i="5"/>
  <c r="C107" i="5"/>
  <c r="D25" i="5" s="1" a="1"/>
  <c r="D25" i="5" s="1"/>
  <c r="C108" i="5"/>
  <c r="D26" i="5" s="1" a="1"/>
  <c r="D26" i="5" s="1"/>
  <c r="H11" i="8"/>
  <c r="H10" i="8"/>
  <c r="H9" i="8"/>
  <c r="E56" i="7"/>
  <c r="F56" i="7" s="1"/>
  <c r="G56" i="7" s="1"/>
  <c r="H56" i="7" s="1"/>
  <c r="J55" i="7"/>
  <c r="E55" i="7"/>
  <c r="F55" i="7" s="1"/>
  <c r="G55" i="7" s="1"/>
  <c r="H55" i="7" s="1"/>
  <c r="I52" i="7"/>
  <c r="I53" i="7" s="1"/>
  <c r="I54" i="7" s="1"/>
  <c r="H52" i="7"/>
  <c r="H51" i="7"/>
  <c r="G51" i="7"/>
  <c r="H50" i="7"/>
  <c r="G50" i="7"/>
  <c r="F50" i="7"/>
  <c r="C7" i="7"/>
  <c r="F439" i="5" l="1"/>
  <c r="P547" i="5"/>
  <c r="Q534" i="5" a="1"/>
  <c r="Q534" i="5" s="1"/>
  <c r="P548" i="5"/>
  <c r="O546" i="5"/>
  <c r="O545" i="5"/>
  <c r="AP564" i="16"/>
  <c r="AP578" i="16" s="1"/>
  <c r="AP563" i="16"/>
  <c r="AP577" i="16" s="1"/>
  <c r="AP561" i="16"/>
  <c r="AP575" i="16" s="1"/>
  <c r="AP562" i="16"/>
  <c r="AP576" i="16" s="1"/>
  <c r="AP560" i="16"/>
  <c r="AP574" i="16" s="1"/>
  <c r="AQ565" i="16" a="1"/>
  <c r="AQ565" i="16" s="1"/>
  <c r="I545" i="5"/>
  <c r="I546" i="5"/>
  <c r="AQ545" i="16"/>
  <c r="AQ546" i="16"/>
  <c r="AP543" i="16"/>
  <c r="AP544" i="16"/>
  <c r="F439" i="16"/>
  <c r="F440" i="16"/>
  <c r="F438" i="16"/>
  <c r="F437" i="16"/>
  <c r="AO552" i="16"/>
  <c r="AO554" i="16" s="1"/>
  <c r="H399" i="5" a="1"/>
  <c r="H399" i="5" s="1"/>
  <c r="H405" i="5" a="1"/>
  <c r="H405" i="5" s="1"/>
  <c r="H402" i="5" a="1"/>
  <c r="H402" i="5" s="1"/>
  <c r="J402" i="5" s="1" a="1"/>
  <c r="J402" i="5" s="1"/>
  <c r="H411" i="5" a="1"/>
  <c r="H411" i="5" s="1"/>
  <c r="H408" i="5" a="1"/>
  <c r="H408" i="5" s="1"/>
  <c r="H403" i="5" a="1"/>
  <c r="H403" i="5" s="1"/>
  <c r="H412" i="5" a="1"/>
  <c r="H412" i="5" s="1"/>
  <c r="H397" i="5" a="1"/>
  <c r="H397" i="5" s="1"/>
  <c r="AR532" i="16" a="1"/>
  <c r="AR532" i="16" s="1"/>
  <c r="AQ531" i="16"/>
  <c r="AP538" i="16"/>
  <c r="AP563" i="5"/>
  <c r="AP562" i="5"/>
  <c r="AQ567" i="5" a="1"/>
  <c r="AQ567" i="5" s="1"/>
  <c r="AP565" i="5"/>
  <c r="AP566" i="5"/>
  <c r="AP564" i="5"/>
  <c r="H414" i="5" a="1"/>
  <c r="H414" i="5" s="1"/>
  <c r="H415" i="5" a="1"/>
  <c r="H415" i="5" s="1"/>
  <c r="D182" i="5"/>
  <c r="D53" i="5"/>
  <c r="B73" i="2" s="1"/>
  <c r="D58" i="5"/>
  <c r="B78" i="2" s="1"/>
  <c r="AE549" i="5"/>
  <c r="AE550" i="5"/>
  <c r="AE552" i="5"/>
  <c r="AE553" i="5"/>
  <c r="AE551" i="5"/>
  <c r="AF549" i="5"/>
  <c r="AF551" i="5"/>
  <c r="AF552" i="5"/>
  <c r="AF553" i="5"/>
  <c r="AF550" i="5"/>
  <c r="AG553" i="5"/>
  <c r="AG552" i="5"/>
  <c r="AG549" i="5"/>
  <c r="AG551" i="5"/>
  <c r="AG550" i="5"/>
  <c r="AH549" i="5"/>
  <c r="AH552" i="5"/>
  <c r="AH550" i="5"/>
  <c r="AH553" i="5"/>
  <c r="AH551" i="5"/>
  <c r="AI552" i="5"/>
  <c r="AI550" i="5"/>
  <c r="AI553" i="5"/>
  <c r="AI551" i="5"/>
  <c r="AI549" i="5"/>
  <c r="AJ549" i="5"/>
  <c r="AJ551" i="5"/>
  <c r="AJ550" i="5"/>
  <c r="AJ552" i="5"/>
  <c r="AJ553" i="5"/>
  <c r="AK549" i="5"/>
  <c r="AK550" i="5"/>
  <c r="AK553" i="5"/>
  <c r="AK551" i="5"/>
  <c r="AK552" i="5"/>
  <c r="AL550" i="5"/>
  <c r="AL552" i="5"/>
  <c r="AL553" i="5"/>
  <c r="AL549" i="5"/>
  <c r="AL551" i="5"/>
  <c r="AM549" i="5"/>
  <c r="AM550" i="5"/>
  <c r="AM551" i="5"/>
  <c r="AM552" i="5"/>
  <c r="AM553" i="5"/>
  <c r="AN553" i="5"/>
  <c r="AN550" i="5"/>
  <c r="AN551" i="5"/>
  <c r="AN552" i="5"/>
  <c r="AN549" i="5"/>
  <c r="AO550" i="5"/>
  <c r="AO553" i="5"/>
  <c r="AO549" i="5"/>
  <c r="AO551" i="5"/>
  <c r="AO552" i="5"/>
  <c r="AP549" i="5"/>
  <c r="AP551" i="5"/>
  <c r="AP552" i="5"/>
  <c r="AP550" i="5"/>
  <c r="AP553" i="5"/>
  <c r="AQ552" i="5"/>
  <c r="AQ550" i="5"/>
  <c r="AQ549" i="5"/>
  <c r="AQ553" i="5"/>
  <c r="AQ551" i="5"/>
  <c r="AR550" i="5"/>
  <c r="AR549" i="5"/>
  <c r="AR553" i="5"/>
  <c r="AR551" i="5"/>
  <c r="AR552" i="5"/>
  <c r="AS549" i="5"/>
  <c r="AS550" i="5"/>
  <c r="AS552" i="5"/>
  <c r="AS551" i="5"/>
  <c r="AS553" i="5"/>
  <c r="X185" i="5"/>
  <c r="D178" i="5"/>
  <c r="D230" i="5" s="1"/>
  <c r="D184" i="5"/>
  <c r="D52" i="5"/>
  <c r="B72" i="2" s="1"/>
  <c r="J184" i="5"/>
  <c r="R184" i="5"/>
  <c r="Z184" i="5"/>
  <c r="H184" i="5"/>
  <c r="K184" i="5"/>
  <c r="S184" i="5"/>
  <c r="AA184" i="5"/>
  <c r="L184" i="5"/>
  <c r="T184" i="5"/>
  <c r="AB184" i="5"/>
  <c r="I184" i="5"/>
  <c r="Q184" i="5"/>
  <c r="E184" i="5"/>
  <c r="M184" i="5"/>
  <c r="U184" i="5"/>
  <c r="AC184" i="5"/>
  <c r="V184" i="5"/>
  <c r="Y184" i="5"/>
  <c r="F184" i="5"/>
  <c r="N184" i="5"/>
  <c r="AD184" i="5"/>
  <c r="G184" i="5"/>
  <c r="O184" i="5"/>
  <c r="W184" i="5"/>
  <c r="AE184" i="5"/>
  <c r="AF184" i="5" s="1"/>
  <c r="P184" i="5"/>
  <c r="X184" i="5"/>
  <c r="L186" i="5"/>
  <c r="T186" i="5"/>
  <c r="AB186" i="5"/>
  <c r="F186" i="5"/>
  <c r="Z186" i="5"/>
  <c r="E186" i="5"/>
  <c r="M186" i="5"/>
  <c r="U186" i="5"/>
  <c r="AC186" i="5"/>
  <c r="D186" i="5"/>
  <c r="N186" i="5"/>
  <c r="AD186" i="5"/>
  <c r="AA186" i="5"/>
  <c r="V186" i="5"/>
  <c r="G186" i="5"/>
  <c r="O186" i="5"/>
  <c r="W186" i="5"/>
  <c r="AE186" i="5"/>
  <c r="AF186" i="5" s="1"/>
  <c r="H186" i="5"/>
  <c r="X186" i="5"/>
  <c r="R186" i="5"/>
  <c r="K186" i="5"/>
  <c r="P186" i="5"/>
  <c r="J186" i="5"/>
  <c r="I186" i="5"/>
  <c r="Q186" i="5"/>
  <c r="Y186" i="5"/>
  <c r="S186" i="5"/>
  <c r="D54" i="5"/>
  <c r="B74" i="2" s="1"/>
  <c r="D22" i="11"/>
  <c r="D66" i="5"/>
  <c r="B86" i="2" s="1"/>
  <c r="D18" i="11"/>
  <c r="D62" i="5"/>
  <c r="B82" i="2" s="1"/>
  <c r="D19" i="11"/>
  <c r="D63" i="5"/>
  <c r="B83" i="2" s="1"/>
  <c r="D15" i="11"/>
  <c r="D59" i="5"/>
  <c r="B79" i="2" s="1"/>
  <c r="F457" i="5"/>
  <c r="D25" i="11"/>
  <c r="D69" i="5"/>
  <c r="B89" i="2" s="1"/>
  <c r="D26" i="11"/>
  <c r="D70" i="5"/>
  <c r="B90" i="2" s="1"/>
  <c r="D23" i="11"/>
  <c r="D67" i="5"/>
  <c r="B87" i="2" s="1"/>
  <c r="C454" i="5"/>
  <c r="D55" i="5"/>
  <c r="B75" i="2" s="1"/>
  <c r="D14" i="11"/>
  <c r="C451" i="5"/>
  <c r="C8" i="11"/>
  <c r="C10" i="11"/>
  <c r="C11" i="11"/>
  <c r="C9" i="11"/>
  <c r="AD550" i="5"/>
  <c r="O553" i="5"/>
  <c r="O551" i="5"/>
  <c r="AD549" i="5"/>
  <c r="AD552" i="5"/>
  <c r="O550" i="5"/>
  <c r="O549" i="5"/>
  <c r="AD551" i="5"/>
  <c r="O552" i="5"/>
  <c r="AD553" i="5"/>
  <c r="P553" i="5"/>
  <c r="P551" i="5"/>
  <c r="Q553" i="5"/>
  <c r="D552" i="5"/>
  <c r="D551" i="5"/>
  <c r="Q552" i="5"/>
  <c r="Q549" i="5"/>
  <c r="S551" i="5"/>
  <c r="Q551" i="5"/>
  <c r="P552" i="5"/>
  <c r="D550" i="5"/>
  <c r="D549" i="5"/>
  <c r="P550" i="5"/>
  <c r="P549" i="5"/>
  <c r="D553" i="5"/>
  <c r="E551" i="5"/>
  <c r="S549" i="5"/>
  <c r="R553" i="5"/>
  <c r="R549" i="5"/>
  <c r="R552" i="5"/>
  <c r="E552" i="5"/>
  <c r="E553" i="5"/>
  <c r="E549" i="5"/>
  <c r="E550" i="5"/>
  <c r="Q550" i="5"/>
  <c r="S552" i="5"/>
  <c r="R551" i="5"/>
  <c r="F549" i="5"/>
  <c r="T552" i="5"/>
  <c r="R550" i="5"/>
  <c r="F552" i="5"/>
  <c r="F550" i="5"/>
  <c r="T549" i="5"/>
  <c r="F551" i="5"/>
  <c r="T551" i="5"/>
  <c r="F553" i="5"/>
  <c r="S553" i="5"/>
  <c r="G551" i="5"/>
  <c r="U552" i="5"/>
  <c r="G553" i="5"/>
  <c r="G552" i="5"/>
  <c r="G549" i="5"/>
  <c r="S550" i="5"/>
  <c r="T553" i="5"/>
  <c r="U549" i="5"/>
  <c r="G550" i="5"/>
  <c r="U551" i="5"/>
  <c r="H552" i="5"/>
  <c r="H553" i="5"/>
  <c r="V552" i="5"/>
  <c r="V551" i="5"/>
  <c r="H551" i="5"/>
  <c r="U553" i="5"/>
  <c r="H549" i="5"/>
  <c r="H550" i="5"/>
  <c r="T550" i="5"/>
  <c r="V549" i="5"/>
  <c r="V553" i="5"/>
  <c r="I551" i="5"/>
  <c r="I553" i="5"/>
  <c r="W552" i="5"/>
  <c r="W551" i="5"/>
  <c r="I550" i="5"/>
  <c r="I549" i="5"/>
  <c r="W549" i="5"/>
  <c r="I552" i="5"/>
  <c r="U550" i="5"/>
  <c r="J549" i="5"/>
  <c r="X552" i="5"/>
  <c r="J550" i="5"/>
  <c r="J551" i="5"/>
  <c r="W553" i="5"/>
  <c r="X551" i="5"/>
  <c r="V550" i="5"/>
  <c r="X549" i="5"/>
  <c r="J553" i="5"/>
  <c r="J552" i="5"/>
  <c r="Y551" i="5"/>
  <c r="Y552" i="5"/>
  <c r="K551" i="5"/>
  <c r="X553" i="5"/>
  <c r="W550" i="5"/>
  <c r="K550" i="5"/>
  <c r="K553" i="5"/>
  <c r="Y549" i="5"/>
  <c r="K549" i="5"/>
  <c r="K552" i="5"/>
  <c r="L550" i="5"/>
  <c r="L551" i="5"/>
  <c r="L553" i="5"/>
  <c r="Y553" i="5"/>
  <c r="Z552" i="5"/>
  <c r="L552" i="5"/>
  <c r="Z551" i="5"/>
  <c r="Z549" i="5"/>
  <c r="L549" i="5"/>
  <c r="X550" i="5"/>
  <c r="AA552" i="5"/>
  <c r="AA549" i="5"/>
  <c r="N550" i="5"/>
  <c r="Y550" i="5"/>
  <c r="AA551" i="5"/>
  <c r="M550" i="5"/>
  <c r="N553" i="5"/>
  <c r="M549" i="5"/>
  <c r="M552" i="5"/>
  <c r="N549" i="5"/>
  <c r="Z553" i="5"/>
  <c r="M551" i="5"/>
  <c r="N552" i="5"/>
  <c r="M553" i="5"/>
  <c r="N551" i="5"/>
  <c r="AB551" i="5"/>
  <c r="Z550" i="5"/>
  <c r="AB552" i="5"/>
  <c r="AA553" i="5"/>
  <c r="AB549" i="5"/>
  <c r="AC552" i="5"/>
  <c r="AC553" i="5"/>
  <c r="AC549" i="5"/>
  <c r="AA550" i="5"/>
  <c r="AB553" i="5"/>
  <c r="AC551" i="5"/>
  <c r="AB550" i="5"/>
  <c r="AC550" i="5"/>
  <c r="J52" i="7"/>
  <c r="J53" i="7" s="1"/>
  <c r="J54" i="7" s="1"/>
  <c r="F440" i="5"/>
  <c r="F441" i="5"/>
  <c r="N181" i="5" s="1"/>
  <c r="F442" i="5"/>
  <c r="AC180" i="5" s="1"/>
  <c r="I540" i="5"/>
  <c r="J533" i="5"/>
  <c r="D190" i="5"/>
  <c r="G212" i="5"/>
  <c r="O212" i="5"/>
  <c r="W212" i="5"/>
  <c r="AE212" i="5"/>
  <c r="AF212" i="5" s="1"/>
  <c r="H212" i="5"/>
  <c r="P212" i="5"/>
  <c r="X212" i="5"/>
  <c r="I212" i="5"/>
  <c r="Q212" i="5"/>
  <c r="Y212" i="5"/>
  <c r="J212" i="5"/>
  <c r="R212" i="5"/>
  <c r="Z212" i="5"/>
  <c r="K212" i="5"/>
  <c r="S212" i="5"/>
  <c r="AA212" i="5"/>
  <c r="D212" i="5"/>
  <c r="L212" i="5"/>
  <c r="T212" i="5"/>
  <c r="AB212" i="5"/>
  <c r="E212" i="5"/>
  <c r="M212" i="5"/>
  <c r="U212" i="5"/>
  <c r="AC212" i="5"/>
  <c r="F212" i="5"/>
  <c r="N212" i="5"/>
  <c r="V212" i="5"/>
  <c r="AD212" i="5"/>
  <c r="K220" i="5"/>
  <c r="S220" i="5"/>
  <c r="AA220" i="5"/>
  <c r="D220" i="5"/>
  <c r="L220" i="5"/>
  <c r="T220" i="5"/>
  <c r="AB220" i="5"/>
  <c r="E220" i="5"/>
  <c r="M220" i="5"/>
  <c r="U220" i="5"/>
  <c r="AC220" i="5"/>
  <c r="F220" i="5"/>
  <c r="N220" i="5"/>
  <c r="V220" i="5"/>
  <c r="AD220" i="5"/>
  <c r="G220" i="5"/>
  <c r="O220" i="5"/>
  <c r="W220" i="5"/>
  <c r="AE220" i="5"/>
  <c r="AF220" i="5" s="1"/>
  <c r="H220" i="5"/>
  <c r="P220" i="5"/>
  <c r="X220" i="5"/>
  <c r="I220" i="5"/>
  <c r="Q220" i="5"/>
  <c r="Y220" i="5"/>
  <c r="J220" i="5"/>
  <c r="R220" i="5"/>
  <c r="Z220" i="5"/>
  <c r="J206" i="5"/>
  <c r="R206" i="5"/>
  <c r="Z206" i="5"/>
  <c r="K206" i="5"/>
  <c r="S206" i="5"/>
  <c r="AA206" i="5"/>
  <c r="D206" i="5"/>
  <c r="L206" i="5"/>
  <c r="T206" i="5"/>
  <c r="AB206" i="5"/>
  <c r="E206" i="5"/>
  <c r="M206" i="5"/>
  <c r="U206" i="5"/>
  <c r="AC206" i="5"/>
  <c r="F206" i="5"/>
  <c r="N206" i="5"/>
  <c r="V206" i="5"/>
  <c r="AD206" i="5"/>
  <c r="G206" i="5"/>
  <c r="O206" i="5"/>
  <c r="W206" i="5"/>
  <c r="AE206" i="5"/>
  <c r="AF206" i="5" s="1"/>
  <c r="H206" i="5"/>
  <c r="P206" i="5"/>
  <c r="X206" i="5"/>
  <c r="I206" i="5"/>
  <c r="Q206" i="5"/>
  <c r="Y206" i="5"/>
  <c r="J194" i="5"/>
  <c r="R194" i="5"/>
  <c r="Z194" i="5"/>
  <c r="E194" i="5"/>
  <c r="K194" i="5"/>
  <c r="S194" i="5"/>
  <c r="AA194" i="5"/>
  <c r="L194" i="5"/>
  <c r="T194" i="5"/>
  <c r="AB194" i="5"/>
  <c r="D194" i="5"/>
  <c r="M194" i="5"/>
  <c r="U194" i="5"/>
  <c r="AC194" i="5"/>
  <c r="F194" i="5"/>
  <c r="N194" i="5"/>
  <c r="V194" i="5"/>
  <c r="AD194" i="5"/>
  <c r="G194" i="5"/>
  <c r="O194" i="5"/>
  <c r="W194" i="5"/>
  <c r="AE194" i="5"/>
  <c r="AF194" i="5" s="1"/>
  <c r="H194" i="5"/>
  <c r="P194" i="5"/>
  <c r="X194" i="5"/>
  <c r="I194" i="5"/>
  <c r="Q194" i="5"/>
  <c r="Y194" i="5"/>
  <c r="F178" i="5"/>
  <c r="N178" i="5"/>
  <c r="V178" i="5"/>
  <c r="AD178" i="5"/>
  <c r="G178" i="5"/>
  <c r="O178" i="5"/>
  <c r="W178" i="5"/>
  <c r="AE178" i="5"/>
  <c r="AF178" i="5" s="1"/>
  <c r="H178" i="5"/>
  <c r="P178" i="5"/>
  <c r="X178" i="5"/>
  <c r="I178" i="5"/>
  <c r="Q178" i="5"/>
  <c r="Y178" i="5"/>
  <c r="J178" i="5"/>
  <c r="R178" i="5"/>
  <c r="Z178" i="5"/>
  <c r="K178" i="5"/>
  <c r="S178" i="5"/>
  <c r="AA178" i="5"/>
  <c r="L178" i="5"/>
  <c r="T178" i="5"/>
  <c r="AB178" i="5"/>
  <c r="E178" i="5"/>
  <c r="AC178" i="5"/>
  <c r="M178" i="5"/>
  <c r="U178" i="5"/>
  <c r="E200" i="5"/>
  <c r="M200" i="5"/>
  <c r="U200" i="5"/>
  <c r="AC200" i="5"/>
  <c r="F200" i="5"/>
  <c r="N200" i="5"/>
  <c r="V200" i="5"/>
  <c r="AD200" i="5"/>
  <c r="J200" i="5"/>
  <c r="R200" i="5"/>
  <c r="Z200" i="5"/>
  <c r="H200" i="5"/>
  <c r="T200" i="5"/>
  <c r="D200" i="5"/>
  <c r="I200" i="5"/>
  <c r="W200" i="5"/>
  <c r="K200" i="5"/>
  <c r="X200" i="5"/>
  <c r="L200" i="5"/>
  <c r="Y200" i="5"/>
  <c r="O200" i="5"/>
  <c r="AA200" i="5"/>
  <c r="P200" i="5"/>
  <c r="AB200" i="5"/>
  <c r="Q200" i="5"/>
  <c r="AE200" i="5"/>
  <c r="AF200" i="5" s="1"/>
  <c r="G200" i="5"/>
  <c r="S200" i="5"/>
  <c r="L218" i="5"/>
  <c r="T218" i="5"/>
  <c r="AB218" i="5"/>
  <c r="E218" i="5"/>
  <c r="M218" i="5"/>
  <c r="U218" i="5"/>
  <c r="AC218" i="5"/>
  <c r="F218" i="5"/>
  <c r="N218" i="5"/>
  <c r="V218" i="5"/>
  <c r="AD218" i="5"/>
  <c r="G218" i="5"/>
  <c r="O218" i="5"/>
  <c r="W218" i="5"/>
  <c r="AE218" i="5"/>
  <c r="AF218" i="5" s="1"/>
  <c r="H218" i="5"/>
  <c r="P218" i="5"/>
  <c r="X218" i="5"/>
  <c r="I218" i="5"/>
  <c r="Q218" i="5"/>
  <c r="Y218" i="5"/>
  <c r="J218" i="5"/>
  <c r="R218" i="5"/>
  <c r="Z218" i="5"/>
  <c r="S218" i="5"/>
  <c r="AA218" i="5"/>
  <c r="D218" i="5"/>
  <c r="K218" i="5"/>
  <c r="C453" i="5"/>
  <c r="L202" i="5"/>
  <c r="T202" i="5"/>
  <c r="AB202" i="5"/>
  <c r="E202" i="5"/>
  <c r="M202" i="5"/>
  <c r="U202" i="5"/>
  <c r="AC202" i="5"/>
  <c r="F202" i="5"/>
  <c r="N202" i="5"/>
  <c r="V202" i="5"/>
  <c r="AD202" i="5"/>
  <c r="G202" i="5"/>
  <c r="O202" i="5"/>
  <c r="W202" i="5"/>
  <c r="AE202" i="5"/>
  <c r="AF202" i="5" s="1"/>
  <c r="H202" i="5"/>
  <c r="P202" i="5"/>
  <c r="X202" i="5"/>
  <c r="I202" i="5"/>
  <c r="Q202" i="5"/>
  <c r="Y202" i="5"/>
  <c r="J202" i="5"/>
  <c r="R202" i="5"/>
  <c r="Z202" i="5"/>
  <c r="AA202" i="5"/>
  <c r="K202" i="5"/>
  <c r="D202" i="5"/>
  <c r="S202" i="5"/>
  <c r="D452" i="5"/>
  <c r="E451" i="5"/>
  <c r="D457" i="5"/>
  <c r="E457" i="5"/>
  <c r="C457" i="5"/>
  <c r="D458" i="5"/>
  <c r="E458" i="5"/>
  <c r="F458" i="5"/>
  <c r="C458" i="5"/>
  <c r="D468" i="5"/>
  <c r="E468" i="5"/>
  <c r="F468" i="5"/>
  <c r="C468" i="5"/>
  <c r="F469" i="5"/>
  <c r="E469" i="5"/>
  <c r="D469" i="5"/>
  <c r="C469" i="5"/>
  <c r="D451" i="5"/>
  <c r="F451" i="5"/>
  <c r="F466" i="5"/>
  <c r="D466" i="5"/>
  <c r="E466" i="5"/>
  <c r="C466" i="5"/>
  <c r="E465" i="5"/>
  <c r="D465" i="5"/>
  <c r="F465" i="5"/>
  <c r="C465" i="5"/>
  <c r="E462" i="5"/>
  <c r="D462" i="5"/>
  <c r="F462" i="5"/>
  <c r="C462" i="5"/>
  <c r="F461" i="5"/>
  <c r="E461" i="5"/>
  <c r="D461" i="5"/>
  <c r="C461" i="5"/>
  <c r="Q547" i="5" l="1"/>
  <c r="R534" i="5" a="1"/>
  <c r="R534" i="5" s="1"/>
  <c r="Q548" i="5"/>
  <c r="AQ561" i="16"/>
  <c r="AQ575" i="16" s="1"/>
  <c r="AQ564" i="16"/>
  <c r="AQ578" i="16" s="1"/>
  <c r="AQ560" i="16"/>
  <c r="AQ574" i="16" s="1"/>
  <c r="AQ562" i="16"/>
  <c r="AQ576" i="16" s="1"/>
  <c r="AR565" i="16" a="1"/>
  <c r="AR565" i="16" s="1"/>
  <c r="AQ563" i="16"/>
  <c r="AQ577" i="16" s="1"/>
  <c r="J545" i="5"/>
  <c r="J546" i="5"/>
  <c r="AP552" i="16"/>
  <c r="AP554" i="16" s="1"/>
  <c r="AQ543" i="16"/>
  <c r="AQ544" i="16"/>
  <c r="AR546" i="16"/>
  <c r="AR545" i="16"/>
  <c r="G201" i="16"/>
  <c r="G185" i="16"/>
  <c r="AE203" i="16"/>
  <c r="AF203" i="16" s="1"/>
  <c r="X209" i="16"/>
  <c r="R213" i="16"/>
  <c r="AE213" i="16"/>
  <c r="AF213" i="16" s="1"/>
  <c r="F197" i="16"/>
  <c r="E197" i="16"/>
  <c r="Q197" i="16"/>
  <c r="P197" i="16"/>
  <c r="R205" i="16"/>
  <c r="Q183" i="16"/>
  <c r="H183" i="16"/>
  <c r="O183" i="16"/>
  <c r="N183" i="16"/>
  <c r="M183" i="16"/>
  <c r="D183" i="16"/>
  <c r="V185" i="16"/>
  <c r="U185" i="16"/>
  <c r="L185" i="16"/>
  <c r="K185" i="16"/>
  <c r="Q215" i="16"/>
  <c r="H215" i="16"/>
  <c r="G215" i="16"/>
  <c r="F215" i="16"/>
  <c r="AB215" i="16"/>
  <c r="R181" i="16"/>
  <c r="R233" i="16" s="1"/>
  <c r="R286" i="16" s="1"/>
  <c r="I181" i="16"/>
  <c r="I233" i="16" s="1"/>
  <c r="I286" i="16" s="1"/>
  <c r="AE181" i="16"/>
  <c r="T188" i="16"/>
  <c r="S188" i="16"/>
  <c r="J188" i="16"/>
  <c r="R189" i="16"/>
  <c r="AE188" i="16"/>
  <c r="AF188" i="16" s="1"/>
  <c r="V188" i="16"/>
  <c r="F177" i="16"/>
  <c r="R177" i="16"/>
  <c r="AB199" i="16"/>
  <c r="E188" i="16"/>
  <c r="Z201" i="16"/>
  <c r="I201" i="16"/>
  <c r="G217" i="16"/>
  <c r="AA217" i="16"/>
  <c r="J217" i="16"/>
  <c r="P217" i="16"/>
  <c r="AB220" i="16"/>
  <c r="R220" i="16"/>
  <c r="AD220" i="16"/>
  <c r="W220" i="16"/>
  <c r="Q219" i="16"/>
  <c r="H219" i="16"/>
  <c r="G219" i="16"/>
  <c r="F219" i="16"/>
  <c r="E219" i="16"/>
  <c r="W201" i="16"/>
  <c r="K211" i="16"/>
  <c r="U211" i="16"/>
  <c r="R211" i="16"/>
  <c r="Y203" i="16"/>
  <c r="Z203" i="16"/>
  <c r="O203" i="16"/>
  <c r="E203" i="16"/>
  <c r="AD207" i="16"/>
  <c r="T207" i="16"/>
  <c r="Y217" i="16"/>
  <c r="O185" i="16"/>
  <c r="M188" i="16"/>
  <c r="F205" i="16"/>
  <c r="O189" i="16"/>
  <c r="AA209" i="16"/>
  <c r="K209" i="16"/>
  <c r="AA213" i="16"/>
  <c r="J213" i="16"/>
  <c r="O213" i="16"/>
  <c r="Y213" i="16"/>
  <c r="W213" i="16"/>
  <c r="Z197" i="16"/>
  <c r="I197" i="16"/>
  <c r="H197" i="16"/>
  <c r="W189" i="16"/>
  <c r="J205" i="16"/>
  <c r="AA205" i="16"/>
  <c r="W205" i="16"/>
  <c r="Z183" i="16"/>
  <c r="I183" i="16"/>
  <c r="G183" i="16"/>
  <c r="F183" i="16"/>
  <c r="E183" i="16"/>
  <c r="N185" i="16"/>
  <c r="M185" i="16"/>
  <c r="D185" i="16"/>
  <c r="X185" i="16"/>
  <c r="I215" i="16"/>
  <c r="E215" i="16"/>
  <c r="T215" i="16"/>
  <c r="J181" i="16"/>
  <c r="J233" i="16" s="1"/>
  <c r="J286" i="16" s="1"/>
  <c r="Y209" i="16"/>
  <c r="L188" i="16"/>
  <c r="K188" i="16"/>
  <c r="AA189" i="16"/>
  <c r="J189" i="16"/>
  <c r="W188" i="16"/>
  <c r="N188" i="16"/>
  <c r="J177" i="16"/>
  <c r="AE199" i="16"/>
  <c r="AF199" i="16" s="1"/>
  <c r="AD199" i="16"/>
  <c r="AC199" i="16"/>
  <c r="T199" i="16"/>
  <c r="AE205" i="16"/>
  <c r="AF205" i="16" s="1"/>
  <c r="AA201" i="16"/>
  <c r="R201" i="16"/>
  <c r="AB217" i="16"/>
  <c r="S217" i="16"/>
  <c r="AE185" i="16"/>
  <c r="AF185" i="16" s="1"/>
  <c r="J207" i="16"/>
  <c r="O181" i="16"/>
  <c r="O233" i="16" s="1"/>
  <c r="O286" i="16" s="1"/>
  <c r="AB209" i="16"/>
  <c r="Z209" i="16"/>
  <c r="V209" i="16"/>
  <c r="Q209" i="16"/>
  <c r="AD209" i="16"/>
  <c r="AB213" i="16"/>
  <c r="S213" i="16"/>
  <c r="I213" i="16"/>
  <c r="G213" i="16"/>
  <c r="R197" i="16"/>
  <c r="AA191" i="16"/>
  <c r="AB205" i="16"/>
  <c r="O205" i="16"/>
  <c r="I205" i="16"/>
  <c r="R183" i="16"/>
  <c r="F185" i="16"/>
  <c r="E185" i="16"/>
  <c r="Y185" i="16"/>
  <c r="P185" i="16"/>
  <c r="G177" i="16"/>
  <c r="AB181" i="16"/>
  <c r="AB233" i="16" s="1"/>
  <c r="AB286" i="16" s="1"/>
  <c r="AA181" i="16"/>
  <c r="AA233" i="16" s="1"/>
  <c r="AA286" i="16" s="1"/>
  <c r="AB189" i="16"/>
  <c r="S189" i="16"/>
  <c r="X188" i="16"/>
  <c r="O188" i="16"/>
  <c r="F188" i="16"/>
  <c r="AB177" i="16"/>
  <c r="AA177" i="16"/>
  <c r="X199" i="16"/>
  <c r="W199" i="16"/>
  <c r="V199" i="16"/>
  <c r="U199" i="16"/>
  <c r="L199" i="16"/>
  <c r="AB201" i="16"/>
  <c r="S201" i="16"/>
  <c r="J201" i="16"/>
  <c r="AD217" i="16"/>
  <c r="AC217" i="16"/>
  <c r="T217" i="16"/>
  <c r="K217" i="16"/>
  <c r="I217" i="16"/>
  <c r="L220" i="16"/>
  <c r="Y220" i="16"/>
  <c r="N220" i="16"/>
  <c r="AE177" i="16"/>
  <c r="K199" i="16"/>
  <c r="R219" i="16"/>
  <c r="AC219" i="16"/>
  <c r="V203" i="16"/>
  <c r="AB203" i="16"/>
  <c r="Q203" i="16"/>
  <c r="G203" i="16"/>
  <c r="X195" i="16"/>
  <c r="W195" i="16"/>
  <c r="V195" i="16"/>
  <c r="AC195" i="16"/>
  <c r="T195" i="16"/>
  <c r="Y207" i="16"/>
  <c r="P207" i="16"/>
  <c r="N207" i="16"/>
  <c r="AC207" i="16"/>
  <c r="N193" i="16"/>
  <c r="M193" i="16"/>
  <c r="D193" i="16"/>
  <c r="Q213" i="16"/>
  <c r="AE197" i="16"/>
  <c r="AF197" i="16" s="1"/>
  <c r="W193" i="16"/>
  <c r="AC209" i="16"/>
  <c r="T209" i="16"/>
  <c r="R209" i="16"/>
  <c r="H209" i="16"/>
  <c r="F209" i="16"/>
  <c r="O209" i="16"/>
  <c r="AC213" i="16"/>
  <c r="T213" i="16"/>
  <c r="K213" i="16"/>
  <c r="AA197" i="16"/>
  <c r="J197" i="16"/>
  <c r="AE193" i="16"/>
  <c r="AF193" i="16" s="1"/>
  <c r="AC205" i="16"/>
  <c r="T205" i="16"/>
  <c r="S205" i="16"/>
  <c r="J183" i="16"/>
  <c r="Q185" i="16"/>
  <c r="H185" i="16"/>
  <c r="Z215" i="16"/>
  <c r="AA215" i="16"/>
  <c r="AD181" i="16"/>
  <c r="AD233" i="16" s="1"/>
  <c r="AD286" i="16" s="1"/>
  <c r="AC181" i="16"/>
  <c r="AC233" i="16" s="1"/>
  <c r="AC286" i="16" s="1"/>
  <c r="T181" i="16"/>
  <c r="T233" i="16" s="1"/>
  <c r="T286" i="16" s="1"/>
  <c r="S181" i="16"/>
  <c r="S233" i="16" s="1"/>
  <c r="S286" i="16" s="1"/>
  <c r="AD189" i="16"/>
  <c r="AC189" i="16"/>
  <c r="T189" i="16"/>
  <c r="K189" i="16"/>
  <c r="P188" i="16"/>
  <c r="G188" i="16"/>
  <c r="T177" i="16"/>
  <c r="S177" i="16"/>
  <c r="K177" i="16"/>
  <c r="X177" i="16"/>
  <c r="Y199" i="16"/>
  <c r="P199" i="16"/>
  <c r="O199" i="16"/>
  <c r="N199" i="16"/>
  <c r="M199" i="16"/>
  <c r="D199" i="16"/>
  <c r="AD201" i="16"/>
  <c r="AC201" i="16"/>
  <c r="T201" i="16"/>
  <c r="K201" i="16"/>
  <c r="V217" i="16"/>
  <c r="U217" i="16"/>
  <c r="L217" i="16"/>
  <c r="D220" i="16"/>
  <c r="Q220" i="16"/>
  <c r="F220" i="16"/>
  <c r="O201" i="16"/>
  <c r="AA219" i="16"/>
  <c r="J219" i="16"/>
  <c r="AE211" i="16"/>
  <c r="AF211" i="16" s="1"/>
  <c r="AD211" i="16"/>
  <c r="AB211" i="16"/>
  <c r="Z211" i="16"/>
  <c r="T211" i="16"/>
  <c r="AA183" i="16"/>
  <c r="N203" i="16"/>
  <c r="R203" i="16"/>
  <c r="H203" i="16"/>
  <c r="Y195" i="16"/>
  <c r="P195" i="16"/>
  <c r="O195" i="16"/>
  <c r="N195" i="16"/>
  <c r="U195" i="16"/>
  <c r="L195" i="16"/>
  <c r="Q207" i="16"/>
  <c r="H207" i="16"/>
  <c r="F207" i="16"/>
  <c r="R207" i="16"/>
  <c r="G193" i="16"/>
  <c r="U209" i="16"/>
  <c r="L209" i="16"/>
  <c r="J209" i="16"/>
  <c r="U213" i="16"/>
  <c r="L213" i="16"/>
  <c r="AB197" i="16"/>
  <c r="S197" i="16"/>
  <c r="U205" i="16"/>
  <c r="L205" i="16"/>
  <c r="X205" i="16"/>
  <c r="G205" i="16"/>
  <c r="Z185" i="16"/>
  <c r="I185" i="16"/>
  <c r="R215" i="16"/>
  <c r="D215" i="16"/>
  <c r="S215" i="16"/>
  <c r="S183" i="16"/>
  <c r="V181" i="16"/>
  <c r="V233" i="16" s="1"/>
  <c r="V286" i="16" s="1"/>
  <c r="U181" i="16"/>
  <c r="U233" i="16" s="1"/>
  <c r="U286" i="16" s="1"/>
  <c r="L181" i="16"/>
  <c r="L233" i="16" s="1"/>
  <c r="L286" i="16" s="1"/>
  <c r="K181" i="16"/>
  <c r="K233" i="16" s="1"/>
  <c r="K286" i="16" s="1"/>
  <c r="O177" i="16"/>
  <c r="V189" i="16"/>
  <c r="U189" i="16"/>
  <c r="L189" i="16"/>
  <c r="Y188" i="16"/>
  <c r="H188" i="16"/>
  <c r="X189" i="16"/>
  <c r="AC177" i="16"/>
  <c r="L177" i="16"/>
  <c r="Y177" i="16"/>
  <c r="P177" i="16"/>
  <c r="Q199" i="16"/>
  <c r="H199" i="16"/>
  <c r="G199" i="16"/>
  <c r="F199" i="16"/>
  <c r="E199" i="16"/>
  <c r="V201" i="16"/>
  <c r="U201" i="16"/>
  <c r="L201" i="16"/>
  <c r="N217" i="16"/>
  <c r="M217" i="16"/>
  <c r="D217" i="16"/>
  <c r="X217" i="16"/>
  <c r="H217" i="16"/>
  <c r="AC220" i="16"/>
  <c r="AA220" i="16"/>
  <c r="I220" i="16"/>
  <c r="O220" i="16"/>
  <c r="T203" i="16"/>
  <c r="S219" i="16"/>
  <c r="U219" i="16"/>
  <c r="X211" i="16"/>
  <c r="W211" i="16"/>
  <c r="V211" i="16"/>
  <c r="L211" i="16"/>
  <c r="J211" i="16"/>
  <c r="D211" i="16"/>
  <c r="AC203" i="16"/>
  <c r="I203" i="16"/>
  <c r="Q195" i="16"/>
  <c r="H195" i="16"/>
  <c r="G195" i="16"/>
  <c r="F195" i="16"/>
  <c r="M195" i="16"/>
  <c r="D195" i="16"/>
  <c r="I207" i="16"/>
  <c r="D207" i="16"/>
  <c r="S191" i="16"/>
  <c r="Z213" i="16"/>
  <c r="X213" i="16"/>
  <c r="N197" i="16"/>
  <c r="Y197" i="16"/>
  <c r="P205" i="16"/>
  <c r="U183" i="16"/>
  <c r="X215" i="16"/>
  <c r="O215" i="16"/>
  <c r="M215" i="16"/>
  <c r="E181" i="16"/>
  <c r="E233" i="16" s="1"/>
  <c r="E286" i="16" s="1"/>
  <c r="Y181" i="16"/>
  <c r="Y233" i="16" s="1"/>
  <c r="Y286" i="16" s="1"/>
  <c r="H181" i="16"/>
  <c r="H233" i="16" s="1"/>
  <c r="H286" i="16" s="1"/>
  <c r="D189" i="16"/>
  <c r="I189" i="16"/>
  <c r="Q177" i="16"/>
  <c r="I199" i="16"/>
  <c r="E201" i="16"/>
  <c r="Q201" i="16"/>
  <c r="Z217" i="16"/>
  <c r="J220" i="16"/>
  <c r="AB219" i="16"/>
  <c r="G211" i="16"/>
  <c r="M203" i="16"/>
  <c r="AB193" i="16"/>
  <c r="K193" i="16"/>
  <c r="O193" i="16"/>
  <c r="X220" i="16"/>
  <c r="AD219" i="16"/>
  <c r="D219" i="16"/>
  <c r="X203" i="16"/>
  <c r="T193" i="16"/>
  <c r="S195" i="16"/>
  <c r="M205" i="16"/>
  <c r="AC215" i="16"/>
  <c r="J199" i="16"/>
  <c r="X219" i="16"/>
  <c r="O197" i="16"/>
  <c r="AE195" i="16"/>
  <c r="AF195" i="16" s="1"/>
  <c r="E193" i="16"/>
  <c r="P191" i="16"/>
  <c r="D191" i="16"/>
  <c r="W209" i="16"/>
  <c r="T183" i="16"/>
  <c r="S185" i="16"/>
  <c r="AD215" i="16"/>
  <c r="M189" i="16"/>
  <c r="N211" i="16"/>
  <c r="U203" i="16"/>
  <c r="E207" i="16"/>
  <c r="H191" i="16"/>
  <c r="V213" i="16"/>
  <c r="AB185" i="16"/>
  <c r="N209" i="16"/>
  <c r="E217" i="16"/>
  <c r="L215" i="16"/>
  <c r="AA207" i="16"/>
  <c r="U207" i="16"/>
  <c r="AD205" i="16"/>
  <c r="Q189" i="16"/>
  <c r="O217" i="16"/>
  <c r="O211" i="16"/>
  <c r="D203" i="16"/>
  <c r="K207" i="16"/>
  <c r="AE209" i="16"/>
  <c r="AF209" i="16" s="1"/>
  <c r="D213" i="16"/>
  <c r="H213" i="16"/>
  <c r="K197" i="16"/>
  <c r="D205" i="16"/>
  <c r="AD183" i="16"/>
  <c r="R185" i="16"/>
  <c r="J215" i="16"/>
  <c r="P215" i="16"/>
  <c r="N181" i="16"/>
  <c r="N233" i="16" s="1"/>
  <c r="N286" i="16" s="1"/>
  <c r="Q181" i="16"/>
  <c r="Q233" i="16" s="1"/>
  <c r="Q286" i="16" s="1"/>
  <c r="N189" i="16"/>
  <c r="Z188" i="16"/>
  <c r="P189" i="16"/>
  <c r="AD177" i="16"/>
  <c r="Z177" i="16"/>
  <c r="I177" i="16"/>
  <c r="N201" i="16"/>
  <c r="F217" i="16"/>
  <c r="R217" i="16"/>
  <c r="U220" i="16"/>
  <c r="T219" i="16"/>
  <c r="P211" i="16"/>
  <c r="AD195" i="16"/>
  <c r="AB191" i="16"/>
  <c r="X183" i="16"/>
  <c r="W183" i="16"/>
  <c r="AB183" i="16"/>
  <c r="AA185" i="16"/>
  <c r="Q205" i="16"/>
  <c r="M177" i="16"/>
  <c r="D201" i="16"/>
  <c r="O219" i="16"/>
  <c r="I211" i="16"/>
  <c r="V193" i="16"/>
  <c r="Q191" i="16"/>
  <c r="N191" i="16"/>
  <c r="AE201" i="16"/>
  <c r="AF201" i="16" s="1"/>
  <c r="E213" i="16"/>
  <c r="E205" i="16"/>
  <c r="AE189" i="16"/>
  <c r="AF189" i="16" s="1"/>
  <c r="AE217" i="16"/>
  <c r="AF217" i="16" s="1"/>
  <c r="AA211" i="16"/>
  <c r="X207" i="16"/>
  <c r="I191" i="16"/>
  <c r="E191" i="16"/>
  <c r="E209" i="16"/>
  <c r="P201" i="16"/>
  <c r="K219" i="16"/>
  <c r="L203" i="16"/>
  <c r="J193" i="16"/>
  <c r="AC183" i="16"/>
  <c r="W215" i="16"/>
  <c r="H201" i="16"/>
  <c r="G197" i="16"/>
  <c r="J203" i="16"/>
  <c r="E195" i="16"/>
  <c r="M211" i="16"/>
  <c r="D209" i="16"/>
  <c r="P209" i="16"/>
  <c r="AD213" i="16"/>
  <c r="AC211" i="16"/>
  <c r="V183" i="16"/>
  <c r="AC185" i="16"/>
  <c r="J185" i="16"/>
  <c r="U215" i="16"/>
  <c r="F181" i="16"/>
  <c r="F233" i="16" s="1"/>
  <c r="F286" i="16" s="1"/>
  <c r="F189" i="16"/>
  <c r="R188" i="16"/>
  <c r="H189" i="16"/>
  <c r="V177" i="16"/>
  <c r="H177" i="16"/>
  <c r="Z199" i="16"/>
  <c r="F201" i="16"/>
  <c r="M220" i="16"/>
  <c r="P220" i="16"/>
  <c r="Z219" i="16"/>
  <c r="AE219" i="16"/>
  <c r="AF219" i="16" s="1"/>
  <c r="V219" i="16"/>
  <c r="L219" i="16"/>
  <c r="Y211" i="16"/>
  <c r="H211" i="16"/>
  <c r="F203" i="16"/>
  <c r="V207" i="16"/>
  <c r="AB207" i="16"/>
  <c r="Z207" i="16"/>
  <c r="AC193" i="16"/>
  <c r="L193" i="16"/>
  <c r="X193" i="16"/>
  <c r="AE191" i="16"/>
  <c r="AF191" i="16" s="1"/>
  <c r="AD191" i="16"/>
  <c r="AC191" i="16"/>
  <c r="T191" i="16"/>
  <c r="W197" i="16"/>
  <c r="P213" i="16"/>
  <c r="D181" i="16"/>
  <c r="D233" i="16" s="1"/>
  <c r="D286" i="16" s="1"/>
  <c r="T220" i="16"/>
  <c r="Z193" i="16"/>
  <c r="O191" i="16"/>
  <c r="D197" i="16"/>
  <c r="X201" i="16"/>
  <c r="S199" i="16"/>
  <c r="Z195" i="16"/>
  <c r="R193" i="16"/>
  <c r="F191" i="16"/>
  <c r="L183" i="16"/>
  <c r="V215" i="16"/>
  <c r="Q217" i="16"/>
  <c r="S211" i="16"/>
  <c r="AA193" i="16"/>
  <c r="V197" i="16"/>
  <c r="M181" i="16"/>
  <c r="M233" i="16" s="1"/>
  <c r="M286" i="16" s="1"/>
  <c r="AE220" i="16"/>
  <c r="AF220" i="16" s="1"/>
  <c r="K191" i="16"/>
  <c r="K195" i="16"/>
  <c r="S209" i="16"/>
  <c r="N213" i="16"/>
  <c r="T197" i="16"/>
  <c r="Z205" i="16"/>
  <c r="V205" i="16"/>
  <c r="AE183" i="16"/>
  <c r="AF183" i="16" s="1"/>
  <c r="Y215" i="16"/>
  <c r="W185" i="16"/>
  <c r="Z181" i="16"/>
  <c r="Z233" i="16" s="1"/>
  <c r="Z286" i="16" s="1"/>
  <c r="AB188" i="16"/>
  <c r="Q188" i="16"/>
  <c r="AD188" i="16"/>
  <c r="N177" i="16"/>
  <c r="U177" i="16"/>
  <c r="R199" i="16"/>
  <c r="E220" i="16"/>
  <c r="H220" i="16"/>
  <c r="W219" i="16"/>
  <c r="N219" i="16"/>
  <c r="AC188" i="16"/>
  <c r="Q211" i="16"/>
  <c r="E211" i="16"/>
  <c r="I195" i="16"/>
  <c r="AB195" i="16"/>
  <c r="AE207" i="16"/>
  <c r="AF207" i="16" s="1"/>
  <c r="O207" i="16"/>
  <c r="L207" i="16"/>
  <c r="AD193" i="16"/>
  <c r="U193" i="16"/>
  <c r="Y193" i="16"/>
  <c r="P193" i="16"/>
  <c r="Y191" i="16"/>
  <c r="X191" i="16"/>
  <c r="W191" i="16"/>
  <c r="V191" i="16"/>
  <c r="U191" i="16"/>
  <c r="L191" i="16"/>
  <c r="AA199" i="16"/>
  <c r="K205" i="16"/>
  <c r="I188" i="16"/>
  <c r="P203" i="16"/>
  <c r="S207" i="16"/>
  <c r="H193" i="16"/>
  <c r="M191" i="16"/>
  <c r="M209" i="16"/>
  <c r="P183" i="16"/>
  <c r="AD185" i="16"/>
  <c r="K215" i="16"/>
  <c r="Z189" i="16"/>
  <c r="S220" i="16"/>
  <c r="I193" i="16"/>
  <c r="AD197" i="16"/>
  <c r="X197" i="16"/>
  <c r="X181" i="16"/>
  <c r="X233" i="16" s="1"/>
  <c r="X286" i="16" s="1"/>
  <c r="Y189" i="16"/>
  <c r="G220" i="16"/>
  <c r="G189" i="16"/>
  <c r="M197" i="16"/>
  <c r="W177" i="16"/>
  <c r="M201" i="16"/>
  <c r="M219" i="16"/>
  <c r="W203" i="16"/>
  <c r="M207" i="16"/>
  <c r="G209" i="16"/>
  <c r="M213" i="16"/>
  <c r="L197" i="16"/>
  <c r="G181" i="16"/>
  <c r="G233" i="16" s="1"/>
  <c r="G286" i="16" s="1"/>
  <c r="H205" i="16"/>
  <c r="D177" i="16"/>
  <c r="V220" i="16"/>
  <c r="Q193" i="16"/>
  <c r="U188" i="16"/>
  <c r="Z191" i="16"/>
  <c r="U197" i="16"/>
  <c r="AE215" i="16"/>
  <c r="AF215" i="16" s="1"/>
  <c r="W217" i="16"/>
  <c r="F211" i="16"/>
  <c r="R195" i="16"/>
  <c r="R191" i="16"/>
  <c r="Y183" i="16"/>
  <c r="T185" i="16"/>
  <c r="N215" i="16"/>
  <c r="Z220" i="16"/>
  <c r="S193" i="16"/>
  <c r="AA195" i="16"/>
  <c r="AC197" i="16"/>
  <c r="W181" i="16"/>
  <c r="W233" i="16" s="1"/>
  <c r="W286" i="16" s="1"/>
  <c r="E177" i="16"/>
  <c r="P219" i="16"/>
  <c r="AD203" i="16"/>
  <c r="F193" i="16"/>
  <c r="G191" i="16"/>
  <c r="Y205" i="16"/>
  <c r="E189" i="16"/>
  <c r="Y219" i="16"/>
  <c r="S203" i="16"/>
  <c r="W207" i="16"/>
  <c r="N205" i="16"/>
  <c r="P181" i="16"/>
  <c r="P233" i="16" s="1"/>
  <c r="P286" i="16" s="1"/>
  <c r="Y201" i="16"/>
  <c r="I219" i="16"/>
  <c r="J195" i="16"/>
  <c r="J191" i="16"/>
  <c r="K183" i="16"/>
  <c r="I209" i="16"/>
  <c r="K203" i="16"/>
  <c r="K220" i="16"/>
  <c r="F213" i="16"/>
  <c r="AA188" i="16"/>
  <c r="AA203" i="16"/>
  <c r="G207" i="16"/>
  <c r="I302" i="16" a="1"/>
  <c r="I302" i="16" s="1"/>
  <c r="AA302" i="16" a="1"/>
  <c r="AA302" i="16" s="1"/>
  <c r="J302" i="16" a="1"/>
  <c r="J302" i="16" s="1"/>
  <c r="N302" i="16" a="1"/>
  <c r="N302" i="16" s="1"/>
  <c r="W302" i="16" a="1"/>
  <c r="W302" i="16" s="1"/>
  <c r="AB249" i="16" a="1"/>
  <c r="AB249" i="16" s="1"/>
  <c r="U249" i="16" a="1"/>
  <c r="U249" i="16" s="1"/>
  <c r="T249" i="16" a="1"/>
  <c r="T249" i="16" s="1"/>
  <c r="F249" i="16" a="1"/>
  <c r="F249" i="16" s="1"/>
  <c r="AE249" i="16" a="1"/>
  <c r="AE249" i="16" s="1"/>
  <c r="AF249" i="16" s="1"/>
  <c r="R290" i="16" a="1"/>
  <c r="R290" i="16" s="1"/>
  <c r="I290" i="16" a="1"/>
  <c r="I290" i="16" s="1"/>
  <c r="D237" i="16" a="1"/>
  <c r="D237" i="16" s="1"/>
  <c r="S237" i="16" a="1"/>
  <c r="S237" i="16" s="1"/>
  <c r="K237" i="16" a="1"/>
  <c r="K237" i="16" s="1"/>
  <c r="R237" i="16" a="1"/>
  <c r="R237" i="16" s="1"/>
  <c r="K294" i="16" a="1"/>
  <c r="K294" i="16" s="1"/>
  <c r="F294" i="16" a="1"/>
  <c r="F294" i="16" s="1"/>
  <c r="U294" i="16" a="1"/>
  <c r="U294" i="16" s="1"/>
  <c r="G294" i="16" a="1"/>
  <c r="G294" i="16" s="1"/>
  <c r="R241" i="16" a="1"/>
  <c r="R241" i="16" s="1"/>
  <c r="K241" i="16" a="1"/>
  <c r="K241" i="16" s="1"/>
  <c r="D241" i="16" a="1"/>
  <c r="D241" i="16" s="1"/>
  <c r="K300" i="16" a="1"/>
  <c r="K300" i="16" s="1"/>
  <c r="F300" i="16" a="1"/>
  <c r="F300" i="16" s="1"/>
  <c r="J300" i="16" a="1"/>
  <c r="J300" i="16" s="1"/>
  <c r="T300" i="16" a="1"/>
  <c r="T300" i="16" s="1"/>
  <c r="U247" i="16" a="1"/>
  <c r="U247" i="16" s="1"/>
  <c r="T247" i="16" a="1"/>
  <c r="T247" i="16" s="1"/>
  <c r="G247" i="16" a="1"/>
  <c r="G247" i="16" s="1"/>
  <c r="E247" i="16" a="1"/>
  <c r="E247" i="16" s="1"/>
  <c r="P314" i="16" a="1"/>
  <c r="P314" i="16" s="1"/>
  <c r="D314" i="16" a="1"/>
  <c r="D314" i="16" s="1"/>
  <c r="F314" i="16" a="1"/>
  <c r="F314" i="16" s="1"/>
  <c r="Q314" i="16" a="1"/>
  <c r="Q314" i="16" s="1"/>
  <c r="S261" i="16" a="1"/>
  <c r="S261" i="16" s="1"/>
  <c r="I261" i="16" a="1"/>
  <c r="I261" i="16" s="1"/>
  <c r="D261" i="16" a="1"/>
  <c r="D261" i="16" s="1"/>
  <c r="O308" i="16" a="1"/>
  <c r="O308" i="16" s="1"/>
  <c r="N308" i="16" a="1"/>
  <c r="N308" i="16" s="1"/>
  <c r="F308" i="16" a="1"/>
  <c r="F308" i="16" s="1"/>
  <c r="Z308" i="16" a="1"/>
  <c r="Z308" i="16" s="1"/>
  <c r="G255" i="16" a="1"/>
  <c r="G255" i="16" s="1"/>
  <c r="AA255" i="16" a="1"/>
  <c r="AA255" i="16" s="1"/>
  <c r="O255" i="16" a="1"/>
  <c r="O255" i="16" s="1"/>
  <c r="N255" i="16" a="1"/>
  <c r="N255" i="16" s="1"/>
  <c r="X255" i="16" a="1"/>
  <c r="X255" i="16" s="1"/>
  <c r="Z318" i="16" a="1"/>
  <c r="Z318" i="16" s="1"/>
  <c r="Q318" i="16" a="1"/>
  <c r="Q318" i="16" s="1"/>
  <c r="V265" i="16" a="1"/>
  <c r="V265" i="16" s="1"/>
  <c r="S265" i="16" a="1"/>
  <c r="S265" i="16" s="1"/>
  <c r="X265" i="16" a="1"/>
  <c r="X265" i="16" s="1"/>
  <c r="W265" i="16" a="1"/>
  <c r="W265" i="16" s="1"/>
  <c r="AD288" i="16" a="1"/>
  <c r="AD288" i="16" s="1"/>
  <c r="AA288" i="16" a="1"/>
  <c r="AA288" i="16" s="1"/>
  <c r="Q288" i="16" a="1"/>
  <c r="Q288" i="16" s="1"/>
  <c r="H288" i="16" a="1"/>
  <c r="H288" i="16" s="1"/>
  <c r="Q235" i="16" a="1"/>
  <c r="Q235" i="16" s="1"/>
  <c r="P235" i="16" a="1"/>
  <c r="P235" i="16" s="1"/>
  <c r="I235" i="16" a="1"/>
  <c r="I235" i="16" s="1"/>
  <c r="I306" i="16" a="1"/>
  <c r="I306" i="16" s="1"/>
  <c r="I253" i="16" a="1"/>
  <c r="I253" i="16" s="1"/>
  <c r="P253" i="16" a="1"/>
  <c r="P253" i="16" s="1"/>
  <c r="L253" i="16" a="1"/>
  <c r="L253" i="16" s="1"/>
  <c r="T253" i="16" a="1"/>
  <c r="T253" i="16" s="1"/>
  <c r="P326" i="16" a="1"/>
  <c r="P326" i="16" s="1"/>
  <c r="O326" i="16" a="1"/>
  <c r="O326" i="16" s="1"/>
  <c r="J326" i="16" a="1"/>
  <c r="J326" i="16" s="1"/>
  <c r="O273" i="16" a="1"/>
  <c r="O273" i="16" s="1"/>
  <c r="AE273" i="16" a="1"/>
  <c r="AE273" i="16" s="1"/>
  <c r="AF273" i="16" s="1"/>
  <c r="O310" i="16" a="1"/>
  <c r="O310" i="16" s="1"/>
  <c r="N310" i="16" a="1"/>
  <c r="N310" i="16" s="1"/>
  <c r="F310" i="16" a="1"/>
  <c r="F310" i="16" s="1"/>
  <c r="Q310" i="16" a="1"/>
  <c r="Q310" i="16" s="1"/>
  <c r="AE257" i="16" a="1"/>
  <c r="AE257" i="16" s="1"/>
  <c r="AF257" i="16" s="1"/>
  <c r="AD257" i="16" a="1"/>
  <c r="AD257" i="16" s="1"/>
  <c r="AA257" i="16" a="1"/>
  <c r="AA257" i="16" s="1"/>
  <c r="W257" i="16" a="1"/>
  <c r="W257" i="16" s="1"/>
  <c r="Y296" i="16" a="1"/>
  <c r="Y296" i="16" s="1"/>
  <c r="E302" i="16" a="1"/>
  <c r="E302" i="16" s="1"/>
  <c r="AB302" i="16" a="1"/>
  <c r="AB302" i="16" s="1"/>
  <c r="S302" i="16" a="1"/>
  <c r="S302" i="16" s="1"/>
  <c r="F302" i="16" a="1"/>
  <c r="F302" i="16" s="1"/>
  <c r="O249" i="16" a="1"/>
  <c r="O249" i="16" s="1"/>
  <c r="N249" i="16" a="1"/>
  <c r="N249" i="16" s="1"/>
  <c r="G249" i="16" a="1"/>
  <c r="G249" i="16" s="1"/>
  <c r="N290" i="16" a="1"/>
  <c r="N290" i="16" s="1"/>
  <c r="E290" i="16" a="1"/>
  <c r="E290" i="16" s="1"/>
  <c r="AB290" i="16" a="1"/>
  <c r="AB290" i="16" s="1"/>
  <c r="K290" i="16" a="1"/>
  <c r="K290" i="16" s="1"/>
  <c r="AA237" i="16" a="1"/>
  <c r="AA237" i="16" s="1"/>
  <c r="Z237" i="16" a="1"/>
  <c r="Z237" i="16" s="1"/>
  <c r="M237" i="16" a="1"/>
  <c r="M237" i="16" s="1"/>
  <c r="E237" i="16" a="1"/>
  <c r="E237" i="16" s="1"/>
  <c r="L237" i="16" a="1"/>
  <c r="L237" i="16" s="1"/>
  <c r="AE294" i="16" a="1"/>
  <c r="AE294" i="16" s="1"/>
  <c r="AF294" i="16" s="1"/>
  <c r="Q294" i="16" a="1"/>
  <c r="Q294" i="16" s="1"/>
  <c r="L241" i="16" a="1"/>
  <c r="L241" i="16" s="1"/>
  <c r="E241" i="16" a="1"/>
  <c r="E241" i="16" s="1"/>
  <c r="AA241" i="16" a="1"/>
  <c r="AA241" i="16" s="1"/>
  <c r="S241" i="16" a="1"/>
  <c r="S241" i="16" s="1"/>
  <c r="Z241" i="16" a="1"/>
  <c r="Z241" i="16" s="1"/>
  <c r="G300" i="16" a="1"/>
  <c r="G300" i="16" s="1"/>
  <c r="AD300" i="16" a="1"/>
  <c r="AD300" i="16" s="1"/>
  <c r="D300" i="16" a="1"/>
  <c r="D300" i="16" s="1"/>
  <c r="Z300" i="16" a="1"/>
  <c r="Z300" i="16" s="1"/>
  <c r="O247" i="16" a="1"/>
  <c r="O247" i="16" s="1"/>
  <c r="N247" i="16" a="1"/>
  <c r="N247" i="16" s="1"/>
  <c r="I314" i="16" a="1"/>
  <c r="I314" i="16" s="1"/>
  <c r="AC314" i="16" a="1"/>
  <c r="AC314" i="16" s="1"/>
  <c r="E314" i="16" a="1"/>
  <c r="E314" i="16" s="1"/>
  <c r="AC261" i="16" a="1"/>
  <c r="AC261" i="16" s="1"/>
  <c r="X261" i="16" a="1"/>
  <c r="X261" i="16" s="1"/>
  <c r="J261" i="16" a="1"/>
  <c r="J261" i="16" s="1"/>
  <c r="L261" i="16" a="1"/>
  <c r="L261" i="16" s="1"/>
  <c r="AC308" i="16" a="1"/>
  <c r="AC308" i="16" s="1"/>
  <c r="I308" i="16" a="1"/>
  <c r="I308" i="16" s="1"/>
  <c r="H308" i="16" a="1"/>
  <c r="H308" i="16" s="1"/>
  <c r="V255" i="16" a="1"/>
  <c r="V255" i="16" s="1"/>
  <c r="J255" i="16" a="1"/>
  <c r="J255" i="16" s="1"/>
  <c r="M255" i="16" a="1"/>
  <c r="M255" i="16" s="1"/>
  <c r="V318" i="16" a="1"/>
  <c r="V318" i="16" s="1"/>
  <c r="M318" i="16" a="1"/>
  <c r="M318" i="16" s="1"/>
  <c r="X318" i="16" a="1"/>
  <c r="X318" i="16" s="1"/>
  <c r="K318" i="16" a="1"/>
  <c r="K318" i="16" s="1"/>
  <c r="R265" i="16" a="1"/>
  <c r="R265" i="16" s="1"/>
  <c r="K265" i="16" a="1"/>
  <c r="K265" i="16" s="1"/>
  <c r="Y265" i="16" a="1"/>
  <c r="Y265" i="16" s="1"/>
  <c r="P265" i="16" a="1"/>
  <c r="P265" i="16" s="1"/>
  <c r="O265" i="16" a="1"/>
  <c r="O265" i="16" s="1"/>
  <c r="AC265" i="16" a="1"/>
  <c r="AC265" i="16" s="1"/>
  <c r="Z288" i="16" a="1"/>
  <c r="Z288" i="16" s="1"/>
  <c r="AB288" i="16" a="1"/>
  <c r="AB288" i="16" s="1"/>
  <c r="S288" i="16" a="1"/>
  <c r="S288" i="16" s="1"/>
  <c r="I288" i="16" a="1"/>
  <c r="I288" i="16" s="1"/>
  <c r="K235" i="16" a="1"/>
  <c r="K235" i="16" s="1"/>
  <c r="J235" i="16" a="1"/>
  <c r="J235" i="16" s="1"/>
  <c r="AE235" i="16" a="1"/>
  <c r="AE235" i="16" s="1"/>
  <c r="AF235" i="16" s="1"/>
  <c r="X306" i="16" a="1"/>
  <c r="X306" i="16" s="1"/>
  <c r="AD306" i="16" a="1"/>
  <c r="AD306" i="16" s="1"/>
  <c r="AB306" i="16" a="1"/>
  <c r="AB306" i="16" s="1"/>
  <c r="E253" i="16" a="1"/>
  <c r="E253" i="16" s="1"/>
  <c r="AE253" i="16" a="1"/>
  <c r="AE253" i="16" s="1"/>
  <c r="AF253" i="16" s="1"/>
  <c r="D253" i="16" a="1"/>
  <c r="D253" i="16" s="1"/>
  <c r="L326" i="16" a="1"/>
  <c r="L326" i="16" s="1"/>
  <c r="K326" i="16" a="1"/>
  <c r="K326" i="16" s="1"/>
  <c r="F326" i="16" a="1"/>
  <c r="F326" i="16" s="1"/>
  <c r="AC326" i="16" a="1"/>
  <c r="AC326" i="16" s="1"/>
  <c r="AA273" i="16" a="1"/>
  <c r="AA273" i="16" s="1"/>
  <c r="R273" i="16" a="1"/>
  <c r="R273" i="16" s="1"/>
  <c r="S273" i="16" a="1"/>
  <c r="S273" i="16" s="1"/>
  <c r="AC310" i="16" a="1"/>
  <c r="AC310" i="16" s="1"/>
  <c r="AB310" i="16" a="1"/>
  <c r="AB310" i="16" s="1"/>
  <c r="H310" i="16" a="1"/>
  <c r="H310" i="16" s="1"/>
  <c r="M310" i="16" a="1"/>
  <c r="M310" i="16" s="1"/>
  <c r="V257" i="16" a="1"/>
  <c r="V257" i="16" s="1"/>
  <c r="Y257" i="16" a="1"/>
  <c r="Y257" i="16" s="1"/>
  <c r="R257" i="16" a="1"/>
  <c r="R257" i="16" s="1"/>
  <c r="AE296" i="16" a="1"/>
  <c r="AE296" i="16" s="1"/>
  <c r="AF296" i="16" s="1"/>
  <c r="T302" i="16" a="1"/>
  <c r="T302" i="16" s="1"/>
  <c r="K302" i="16" a="1"/>
  <c r="K302" i="16" s="1"/>
  <c r="G302" i="16" a="1"/>
  <c r="G302" i="16" s="1"/>
  <c r="AC249" i="16" a="1"/>
  <c r="AC249" i="16" s="1"/>
  <c r="I249" i="16" a="1"/>
  <c r="I249" i="16" s="1"/>
  <c r="H249" i="16" a="1"/>
  <c r="H249" i="16" s="1"/>
  <c r="Y249" i="16" a="1"/>
  <c r="Y249" i="16" s="1"/>
  <c r="J290" i="16" a="1"/>
  <c r="J290" i="16" s="1"/>
  <c r="X290" i="16" a="1"/>
  <c r="X290" i="16" s="1"/>
  <c r="F290" i="16" a="1"/>
  <c r="F290" i="16" s="1"/>
  <c r="AB237" i="16" a="1"/>
  <c r="AB237" i="16" s="1"/>
  <c r="U237" i="16" a="1"/>
  <c r="U237" i="16" s="1"/>
  <c r="T237" i="16" a="1"/>
  <c r="T237" i="16" s="1"/>
  <c r="F237" i="16" a="1"/>
  <c r="F237" i="16" s="1"/>
  <c r="AA294" i="16" a="1"/>
  <c r="AA294" i="16" s="1"/>
  <c r="V294" i="16" a="1"/>
  <c r="V294" i="16" s="1"/>
  <c r="AD294" i="16" a="1"/>
  <c r="AD294" i="16" s="1"/>
  <c r="AB241" i="16" a="1"/>
  <c r="AB241" i="16" s="1"/>
  <c r="U241" i="16" a="1"/>
  <c r="U241" i="16" s="1"/>
  <c r="M241" i="16" a="1"/>
  <c r="M241" i="16" s="1"/>
  <c r="X300" i="16" a="1"/>
  <c r="X300" i="16" s="1"/>
  <c r="N300" i="16" a="1"/>
  <c r="N300" i="16" s="1"/>
  <c r="AC247" i="16" a="1"/>
  <c r="AC247" i="16" s="1"/>
  <c r="AB247" i="16" a="1"/>
  <c r="AB247" i="16" s="1"/>
  <c r="H247" i="16" a="1"/>
  <c r="H247" i="16" s="1"/>
  <c r="AD314" i="16" a="1"/>
  <c r="AD314" i="16" s="1"/>
  <c r="AE314" i="16" a="1"/>
  <c r="AE314" i="16" s="1"/>
  <c r="AF314" i="16" s="1"/>
  <c r="U314" i="16" a="1"/>
  <c r="U314" i="16" s="1"/>
  <c r="T261" i="16" a="1"/>
  <c r="T261" i="16" s="1"/>
  <c r="O261" i="16" a="1"/>
  <c r="O261" i="16" s="1"/>
  <c r="E261" i="16" a="1"/>
  <c r="E261" i="16" s="1"/>
  <c r="V308" i="16" a="1"/>
  <c r="V308" i="16" s="1"/>
  <c r="K308" i="16" a="1"/>
  <c r="K308" i="16" s="1"/>
  <c r="K255" i="16" a="1"/>
  <c r="K255" i="16" s="1"/>
  <c r="AE255" i="16" a="1"/>
  <c r="AE255" i="16" s="1"/>
  <c r="AF255" i="16" s="1"/>
  <c r="R318" i="16" a="1"/>
  <c r="R318" i="16" s="1"/>
  <c r="I318" i="16" a="1"/>
  <c r="I318" i="16" s="1"/>
  <c r="O318" i="16" a="1"/>
  <c r="O318" i="16" s="1"/>
  <c r="N265" i="16" a="1"/>
  <c r="N265" i="16" s="1"/>
  <c r="Q265" i="16" a="1"/>
  <c r="Q265" i="16" s="1"/>
  <c r="H265" i="16" a="1"/>
  <c r="H265" i="16" s="1"/>
  <c r="G265" i="16" a="1"/>
  <c r="G265" i="16" s="1"/>
  <c r="AB265" i="16" a="1"/>
  <c r="AB265" i="16" s="1"/>
  <c r="U265" i="16" a="1"/>
  <c r="U265" i="16" s="1"/>
  <c r="V288" i="16" a="1"/>
  <c r="V288" i="16" s="1"/>
  <c r="AC288" i="16" a="1"/>
  <c r="AC288" i="16" s="1"/>
  <c r="T288" i="16" a="1"/>
  <c r="T288" i="16" s="1"/>
  <c r="K288" i="16" a="1"/>
  <c r="K288" i="16" s="1"/>
  <c r="W288" i="16" a="1"/>
  <c r="W288" i="16" s="1"/>
  <c r="D235" i="16" a="1"/>
  <c r="D235" i="16" s="1"/>
  <c r="Z235" i="16" a="1"/>
  <c r="Z235" i="16" s="1"/>
  <c r="X235" i="16" a="1"/>
  <c r="X235" i="16" s="1"/>
  <c r="Y235" i="16" a="1"/>
  <c r="Y235" i="16" s="1"/>
  <c r="Y306" i="16" a="1"/>
  <c r="Y306" i="16" s="1"/>
  <c r="T306" i="16" a="1"/>
  <c r="T306" i="16" s="1"/>
  <c r="Q306" i="16" a="1"/>
  <c r="Q306" i="16" s="1"/>
  <c r="AA253" i="16" a="1"/>
  <c r="AA253" i="16" s="1"/>
  <c r="Z253" i="16" a="1"/>
  <c r="Z253" i="16" s="1"/>
  <c r="V253" i="16" a="1"/>
  <c r="V253" i="16" s="1"/>
  <c r="H326" i="16" a="1"/>
  <c r="H326" i="16" s="1"/>
  <c r="G326" i="16" a="1"/>
  <c r="G326" i="16" s="1"/>
  <c r="Q326" i="16" a="1"/>
  <c r="Q326" i="16" s="1"/>
  <c r="I326" i="16" a="1"/>
  <c r="I326" i="16" s="1"/>
  <c r="N273" i="16" a="1"/>
  <c r="N273" i="16" s="1"/>
  <c r="L273" i="16" a="1"/>
  <c r="L273" i="16" s="1"/>
  <c r="J273" i="16" a="1"/>
  <c r="J273" i="16" s="1"/>
  <c r="W310" i="16" a="1"/>
  <c r="W310" i="16" s="1"/>
  <c r="V310" i="16" a="1"/>
  <c r="V310" i="16" s="1"/>
  <c r="K310" i="16" a="1"/>
  <c r="K310" i="16" s="1"/>
  <c r="Q257" i="16" a="1"/>
  <c r="Q257" i="16" s="1"/>
  <c r="P257" i="16" a="1"/>
  <c r="P257" i="16" s="1"/>
  <c r="X257" i="16" a="1"/>
  <c r="X257" i="16" s="1"/>
  <c r="M257" i="16" a="1"/>
  <c r="M257" i="16" s="1"/>
  <c r="F257" i="16" a="1"/>
  <c r="F257" i="16" s="1"/>
  <c r="N257" i="16" a="1"/>
  <c r="N257" i="16" s="1"/>
  <c r="V296" i="16" a="1"/>
  <c r="V296" i="16" s="1"/>
  <c r="U296" i="16" a="1"/>
  <c r="U296" i="16" s="1"/>
  <c r="G296" i="16" a="1"/>
  <c r="G296" i="16" s="1"/>
  <c r="X243" i="16" a="1"/>
  <c r="X243" i="16" s="1"/>
  <c r="K243" i="16" a="1"/>
  <c r="K243" i="16" s="1"/>
  <c r="J243" i="16" a="1"/>
  <c r="J243" i="16" s="1"/>
  <c r="J324" i="16" a="1"/>
  <c r="J324" i="16" s="1"/>
  <c r="I324" i="16" a="1"/>
  <c r="I324" i="16" s="1"/>
  <c r="AC302" i="16" a="1"/>
  <c r="AC302" i="16" s="1"/>
  <c r="L302" i="16" a="1"/>
  <c r="L302" i="16" s="1"/>
  <c r="W249" i="16" a="1"/>
  <c r="W249" i="16" s="1"/>
  <c r="V249" i="16" a="1"/>
  <c r="V249" i="16" s="1"/>
  <c r="R249" i="16" a="1"/>
  <c r="R249" i="16" s="1"/>
  <c r="AC290" i="16" a="1"/>
  <c r="AC290" i="16" s="1"/>
  <c r="T290" i="16" a="1"/>
  <c r="T290" i="16" s="1"/>
  <c r="AE290" i="16" a="1"/>
  <c r="AE290" i="16" s="1"/>
  <c r="AF290" i="16" s="1"/>
  <c r="W290" i="16" a="1"/>
  <c r="W290" i="16" s="1"/>
  <c r="O237" i="16" a="1"/>
  <c r="O237" i="16" s="1"/>
  <c r="N237" i="16" a="1"/>
  <c r="N237" i="16" s="1"/>
  <c r="G237" i="16" a="1"/>
  <c r="G237" i="16" s="1"/>
  <c r="AB294" i="16" a="1"/>
  <c r="AB294" i="16" s="1"/>
  <c r="R294" i="16" a="1"/>
  <c r="R294" i="16" s="1"/>
  <c r="M294" i="16" a="1"/>
  <c r="M294" i="16" s="1"/>
  <c r="L294" i="16" a="1"/>
  <c r="L294" i="16" s="1"/>
  <c r="O241" i="16" a="1"/>
  <c r="O241" i="16" s="1"/>
  <c r="N241" i="16" a="1"/>
  <c r="N241" i="16" s="1"/>
  <c r="F241" i="16" a="1"/>
  <c r="F241" i="16" s="1"/>
  <c r="T241" i="16" a="1"/>
  <c r="T241" i="16" s="1"/>
  <c r="AE300" i="16" a="1"/>
  <c r="AE300" i="16" s="1"/>
  <c r="AF300" i="16" s="1"/>
  <c r="Q300" i="16" a="1"/>
  <c r="Q300" i="16" s="1"/>
  <c r="AB300" i="16" a="1"/>
  <c r="AB300" i="16" s="1"/>
  <c r="M300" i="16" a="1"/>
  <c r="M300" i="16" s="1"/>
  <c r="AD247" i="16" a="1"/>
  <c r="AD247" i="16" s="1"/>
  <c r="W247" i="16" a="1"/>
  <c r="W247" i="16" s="1"/>
  <c r="V247" i="16" a="1"/>
  <c r="V247" i="16" s="1"/>
  <c r="Z314" i="16" a="1"/>
  <c r="Z314" i="16" s="1"/>
  <c r="W314" i="16" a="1"/>
  <c r="W314" i="16" s="1"/>
  <c r="M314" i="16" a="1"/>
  <c r="M314" i="16" s="1"/>
  <c r="AB314" i="16" a="1"/>
  <c r="AB314" i="16" s="1"/>
  <c r="K261" i="16" a="1"/>
  <c r="K261" i="16" s="1"/>
  <c r="F261" i="16" a="1"/>
  <c r="F261" i="16" s="1"/>
  <c r="W308" i="16" a="1"/>
  <c r="W308" i="16" s="1"/>
  <c r="P308" i="16" a="1"/>
  <c r="P308" i="16" s="1"/>
  <c r="X308" i="16" a="1"/>
  <c r="X308" i="16" s="1"/>
  <c r="W255" i="16" a="1"/>
  <c r="W255" i="16" s="1"/>
  <c r="U255" i="16" a="1"/>
  <c r="U255" i="16" s="1"/>
  <c r="Y255" i="16" a="1"/>
  <c r="Y255" i="16" s="1"/>
  <c r="H255" i="16" a="1"/>
  <c r="H255" i="16" s="1"/>
  <c r="AC255" i="16" a="1"/>
  <c r="AC255" i="16" s="1"/>
  <c r="N318" i="16" a="1"/>
  <c r="N318" i="16" s="1"/>
  <c r="E318" i="16" a="1"/>
  <c r="E318" i="16" s="1"/>
  <c r="L318" i="16" a="1"/>
  <c r="L318" i="16" s="1"/>
  <c r="G318" i="16" a="1"/>
  <c r="G318" i="16" s="1"/>
  <c r="J265" i="16" a="1"/>
  <c r="J265" i="16" s="1"/>
  <c r="I265" i="16" a="1"/>
  <c r="I265" i="16" s="1"/>
  <c r="T265" i="16" a="1"/>
  <c r="T265" i="16" s="1"/>
  <c r="M265" i="16" a="1"/>
  <c r="M265" i="16" s="1"/>
  <c r="R288" i="16" a="1"/>
  <c r="R288" i="16" s="1"/>
  <c r="U288" i="16" a="1"/>
  <c r="U288" i="16" s="1"/>
  <c r="L288" i="16" a="1"/>
  <c r="L288" i="16" s="1"/>
  <c r="D288" i="16" a="1"/>
  <c r="D288" i="16" s="1"/>
  <c r="AA235" i="16" a="1"/>
  <c r="AA235" i="16" s="1"/>
  <c r="M235" i="16" a="1"/>
  <c r="M235" i="16" s="1"/>
  <c r="R235" i="16" a="1"/>
  <c r="R235" i="16" s="1"/>
  <c r="S235" i="16" a="1"/>
  <c r="S235" i="16" s="1"/>
  <c r="Z306" i="16" a="1"/>
  <c r="Z306" i="16" s="1"/>
  <c r="S306" i="16" a="1"/>
  <c r="S306" i="16" s="1"/>
  <c r="D306" i="16" a="1"/>
  <c r="D306" i="16" s="1"/>
  <c r="AC253" i="16" a="1"/>
  <c r="AC253" i="16" s="1"/>
  <c r="W253" i="16" a="1"/>
  <c r="W253" i="16" s="1"/>
  <c r="AD253" i="16" a="1"/>
  <c r="AD253" i="16" s="1"/>
  <c r="J253" i="16" a="1"/>
  <c r="J253" i="16" s="1"/>
  <c r="F253" i="16" a="1"/>
  <c r="F253" i="16" s="1"/>
  <c r="D326" i="16" a="1"/>
  <c r="D326" i="16" s="1"/>
  <c r="AD326" i="16" a="1"/>
  <c r="AD326" i="16" s="1"/>
  <c r="E326" i="16" a="1"/>
  <c r="E326" i="16" s="1"/>
  <c r="V273" i="16" a="1"/>
  <c r="V273" i="16" s="1"/>
  <c r="H273" i="16" a="1"/>
  <c r="H273" i="16" s="1"/>
  <c r="E273" i="16" a="1"/>
  <c r="E273" i="16" s="1"/>
  <c r="F273" i="16" a="1"/>
  <c r="F273" i="16" s="1"/>
  <c r="P310" i="16" a="1"/>
  <c r="P310" i="16" s="1"/>
  <c r="I310" i="16" a="1"/>
  <c r="I310" i="16" s="1"/>
  <c r="Z310" i="16" a="1"/>
  <c r="Z310" i="16" s="1"/>
  <c r="H257" i="16" a="1"/>
  <c r="H257" i="16" s="1"/>
  <c r="G257" i="16" a="1"/>
  <c r="G257" i="16" s="1"/>
  <c r="AB257" i="16" a="1"/>
  <c r="AB257" i="16" s="1"/>
  <c r="D257" i="16" a="1"/>
  <c r="D257" i="16" s="1"/>
  <c r="Y302" i="16" a="1"/>
  <c r="Y302" i="16" s="1"/>
  <c r="D302" i="16" a="1"/>
  <c r="D302" i="16" s="1"/>
  <c r="V302" i="16" a="1"/>
  <c r="V302" i="16" s="1"/>
  <c r="AE302" i="16" a="1"/>
  <c r="AE302" i="16" s="1"/>
  <c r="AF302" i="16" s="1"/>
  <c r="Q249" i="16" a="1"/>
  <c r="Q249" i="16" s="1"/>
  <c r="P249" i="16" a="1"/>
  <c r="P249" i="16" s="1"/>
  <c r="AD249" i="16" a="1"/>
  <c r="AD249" i="16" s="1"/>
  <c r="L249" i="16" a="1"/>
  <c r="L249" i="16" s="1"/>
  <c r="Y290" i="16" a="1"/>
  <c r="Y290" i="16" s="1"/>
  <c r="P290" i="16" a="1"/>
  <c r="P290" i="16" s="1"/>
  <c r="O290" i="16" a="1"/>
  <c r="O290" i="16" s="1"/>
  <c r="G290" i="16" a="1"/>
  <c r="G290" i="16" s="1"/>
  <c r="AC237" i="16" a="1"/>
  <c r="AC237" i="16" s="1"/>
  <c r="I237" i="16" a="1"/>
  <c r="I237" i="16" s="1"/>
  <c r="H237" i="16" a="1"/>
  <c r="H237" i="16" s="1"/>
  <c r="X294" i="16" a="1"/>
  <c r="X294" i="16" s="1"/>
  <c r="W294" i="16" a="1"/>
  <c r="W294" i="16" s="1"/>
  <c r="I294" i="16" a="1"/>
  <c r="I294" i="16" s="1"/>
  <c r="D294" i="16" a="1"/>
  <c r="D294" i="16" s="1"/>
  <c r="AC241" i="16" a="1"/>
  <c r="AC241" i="16" s="1"/>
  <c r="I241" i="16" a="1"/>
  <c r="I241" i="16" s="1"/>
  <c r="H241" i="16" a="1"/>
  <c r="H241" i="16" s="1"/>
  <c r="G241" i="16" a="1"/>
  <c r="G241" i="16" s="1"/>
  <c r="AA300" i="16" a="1"/>
  <c r="AA300" i="16" s="1"/>
  <c r="U300" i="16" a="1"/>
  <c r="U300" i="16" s="1"/>
  <c r="Q247" i="16" a="1"/>
  <c r="Q247" i="16" s="1"/>
  <c r="P247" i="16" a="1"/>
  <c r="P247" i="16" s="1"/>
  <c r="I247" i="16" a="1"/>
  <c r="I247" i="16" s="1"/>
  <c r="Y247" i="16" a="1"/>
  <c r="Y247" i="16" s="1"/>
  <c r="V314" i="16" a="1"/>
  <c r="V314" i="16" s="1"/>
  <c r="O314" i="16" a="1"/>
  <c r="O314" i="16" s="1"/>
  <c r="G314" i="16" a="1"/>
  <c r="G314" i="16" s="1"/>
  <c r="L314" i="16" a="1"/>
  <c r="L314" i="16" s="1"/>
  <c r="Y314" i="16" a="1"/>
  <c r="Y314" i="16" s="1"/>
  <c r="AE261" i="16" a="1"/>
  <c r="AE261" i="16" s="1"/>
  <c r="AF261" i="16" s="1"/>
  <c r="AD261" i="16" a="1"/>
  <c r="AD261" i="16" s="1"/>
  <c r="Q308" i="16" a="1"/>
  <c r="Q308" i="16" s="1"/>
  <c r="AE308" i="16" a="1"/>
  <c r="AE308" i="16" s="1"/>
  <c r="AF308" i="16" s="1"/>
  <c r="G308" i="16" a="1"/>
  <c r="G308" i="16" s="1"/>
  <c r="R255" i="16" a="1"/>
  <c r="R255" i="16" s="1"/>
  <c r="P255" i="16" a="1"/>
  <c r="P255" i="16" s="1"/>
  <c r="T255" i="16" a="1"/>
  <c r="T255" i="16" s="1"/>
  <c r="J318" i="16" a="1"/>
  <c r="J318" i="16" s="1"/>
  <c r="AA318" i="16" a="1"/>
  <c r="AA318" i="16" s="1"/>
  <c r="AE318" i="16" a="1"/>
  <c r="AE318" i="16" s="1"/>
  <c r="AF318" i="16" s="1"/>
  <c r="F265" i="16" a="1"/>
  <c r="F265" i="16" s="1"/>
  <c r="L265" i="16" a="1"/>
  <c r="L265" i="16" s="1"/>
  <c r="E265" i="16" a="1"/>
  <c r="E265" i="16" s="1"/>
  <c r="N288" i="16" a="1"/>
  <c r="N288" i="16" s="1"/>
  <c r="M288" i="16" a="1"/>
  <c r="M288" i="16" s="1"/>
  <c r="E288" i="16" a="1"/>
  <c r="E288" i="16" s="1"/>
  <c r="O288" i="16" a="1"/>
  <c r="O288" i="16" s="1"/>
  <c r="U235" i="16" a="1"/>
  <c r="U235" i="16" s="1"/>
  <c r="T235" i="16" a="1"/>
  <c r="T235" i="16" s="1"/>
  <c r="G235" i="16" a="1"/>
  <c r="G235" i="16" s="1"/>
  <c r="E235" i="16" a="1"/>
  <c r="E235" i="16" s="1"/>
  <c r="L235" i="16" a="1"/>
  <c r="L235" i="16" s="1"/>
  <c r="AC306" i="16" a="1"/>
  <c r="AC306" i="16" s="1"/>
  <c r="U306" i="16" a="1"/>
  <c r="U306" i="16" s="1"/>
  <c r="M306" i="16" a="1"/>
  <c r="M306" i="16" s="1"/>
  <c r="L306" i="16" a="1"/>
  <c r="L306" i="16" s="1"/>
  <c r="K306" i="16" a="1"/>
  <c r="K306" i="16" s="1"/>
  <c r="Y253" i="16" a="1"/>
  <c r="Y253" i="16" s="1"/>
  <c r="S253" i="16" a="1"/>
  <c r="S253" i="16" s="1"/>
  <c r="N253" i="16" a="1"/>
  <c r="N253" i="16" s="1"/>
  <c r="AE326" i="16" a="1"/>
  <c r="AE326" i="16" s="1"/>
  <c r="AF326" i="16" s="1"/>
  <c r="Z326" i="16" a="1"/>
  <c r="Z326" i="16" s="1"/>
  <c r="Y326" i="16" a="1"/>
  <c r="Y326" i="16" s="1"/>
  <c r="P273" i="16" a="1"/>
  <c r="P273" i="16" s="1"/>
  <c r="Z273" i="16" a="1"/>
  <c r="Z273" i="16" s="1"/>
  <c r="AD273" i="16" a="1"/>
  <c r="AD273" i="16" s="1"/>
  <c r="AC273" i="16" a="1"/>
  <c r="AC273" i="16" s="1"/>
  <c r="J310" i="16" a="1"/>
  <c r="J310" i="16" s="1"/>
  <c r="AE310" i="16" a="1"/>
  <c r="AE310" i="16" s="1"/>
  <c r="AF310" i="16" s="1"/>
  <c r="D310" i="16" a="1"/>
  <c r="D310" i="16" s="1"/>
  <c r="Z257" i="16" a="1"/>
  <c r="Z257" i="16" s="1"/>
  <c r="G310" i="16" a="1"/>
  <c r="G310" i="16" s="1"/>
  <c r="S257" i="16" a="1"/>
  <c r="S257" i="16" s="1"/>
  <c r="H296" i="16" a="1"/>
  <c r="H296" i="16" s="1"/>
  <c r="AB296" i="16" a="1"/>
  <c r="AB296" i="16" s="1"/>
  <c r="D296" i="16" a="1"/>
  <c r="D296" i="16" s="1"/>
  <c r="E243" i="16" a="1"/>
  <c r="E243" i="16" s="1"/>
  <c r="U302" i="16" a="1"/>
  <c r="U302" i="16" s="1"/>
  <c r="X302" i="16" a="1"/>
  <c r="X302" i="16" s="1"/>
  <c r="J249" i="16" a="1"/>
  <c r="J249" i="16" s="1"/>
  <c r="X249" i="16" a="1"/>
  <c r="X249" i="16" s="1"/>
  <c r="AD290" i="16" a="1"/>
  <c r="AD290" i="16" s="1"/>
  <c r="U290" i="16" a="1"/>
  <c r="U290" i="16" s="1"/>
  <c r="L290" i="16" a="1"/>
  <c r="L290" i="16" s="1"/>
  <c r="W237" i="16" a="1"/>
  <c r="W237" i="16" s="1"/>
  <c r="V237" i="16" a="1"/>
  <c r="V237" i="16" s="1"/>
  <c r="AE237" i="16" a="1"/>
  <c r="AE237" i="16" s="1"/>
  <c r="AF237" i="16" s="1"/>
  <c r="AC294" i="16" a="1"/>
  <c r="AC294" i="16" s="1"/>
  <c r="S294" i="16" a="1"/>
  <c r="S294" i="16" s="1"/>
  <c r="N294" i="16" a="1"/>
  <c r="N294" i="16" s="1"/>
  <c r="W241" i="16" a="1"/>
  <c r="W241" i="16" s="1"/>
  <c r="V241" i="16" a="1"/>
  <c r="V241" i="16" s="1"/>
  <c r="W300" i="16" a="1"/>
  <c r="W300" i="16" s="1"/>
  <c r="R300" i="16" a="1"/>
  <c r="R300" i="16" s="1"/>
  <c r="V300" i="16" a="1"/>
  <c r="V300" i="16" s="1"/>
  <c r="H300" i="16" a="1"/>
  <c r="H300" i="16" s="1"/>
  <c r="K247" i="16" a="1"/>
  <c r="K247" i="16" s="1"/>
  <c r="J247" i="16" a="1"/>
  <c r="J247" i="16" s="1"/>
  <c r="AE247" i="16" a="1"/>
  <c r="AE247" i="16" s="1"/>
  <c r="AF247" i="16" s="1"/>
  <c r="S247" i="16" a="1"/>
  <c r="S247" i="16" s="1"/>
  <c r="R314" i="16" a="1"/>
  <c r="R314" i="16" s="1"/>
  <c r="H314" i="16" a="1"/>
  <c r="H314" i="16" s="1"/>
  <c r="AA314" i="16" a="1"/>
  <c r="AA314" i="16" s="1"/>
  <c r="AA261" i="16" a="1"/>
  <c r="AA261" i="16" s="1"/>
  <c r="V261" i="16" a="1"/>
  <c r="V261" i="16" s="1"/>
  <c r="Y261" i="16" a="1"/>
  <c r="Y261" i="16" s="1"/>
  <c r="Z261" i="16" a="1"/>
  <c r="Z261" i="16" s="1"/>
  <c r="J308" i="16" a="1"/>
  <c r="J308" i="16" s="1"/>
  <c r="Y308" i="16" a="1"/>
  <c r="Y308" i="16" s="1"/>
  <c r="AD308" i="16" a="1"/>
  <c r="AD308" i="16" s="1"/>
  <c r="AB255" i="16" a="1"/>
  <c r="AB255" i="16" s="1"/>
  <c r="F255" i="16" a="1"/>
  <c r="F255" i="16" s="1"/>
  <c r="I255" i="16" a="1"/>
  <c r="I255" i="16" s="1"/>
  <c r="D255" i="16" a="1"/>
  <c r="D255" i="16" s="1"/>
  <c r="F318" i="16" a="1"/>
  <c r="F318" i="16" s="1"/>
  <c r="AC318" i="16" a="1"/>
  <c r="AC318" i="16" s="1"/>
  <c r="D318" i="16" a="1"/>
  <c r="D318" i="16" s="1"/>
  <c r="H318" i="16" a="1"/>
  <c r="H318" i="16" s="1"/>
  <c r="T318" i="16" a="1"/>
  <c r="T318" i="16" s="1"/>
  <c r="D265" i="16" a="1"/>
  <c r="D265" i="16" s="1"/>
  <c r="J288" i="16" a="1"/>
  <c r="J288" i="16" s="1"/>
  <c r="O235" i="16" a="1"/>
  <c r="O235" i="16" s="1"/>
  <c r="N235" i="16" a="1"/>
  <c r="N235" i="16" s="1"/>
  <c r="F235" i="16" a="1"/>
  <c r="F235" i="16" s="1"/>
  <c r="W306" i="16" a="1"/>
  <c r="W306" i="16" s="1"/>
  <c r="O306" i="16" a="1"/>
  <c r="O306" i="16" s="1"/>
  <c r="G306" i="16" a="1"/>
  <c r="G306" i="16" s="1"/>
  <c r="F306" i="16" a="1"/>
  <c r="F306" i="16" s="1"/>
  <c r="AE306" i="16" a="1"/>
  <c r="AE306" i="16" s="1"/>
  <c r="AF306" i="16" s="1"/>
  <c r="AA306" i="16" a="1"/>
  <c r="AA306" i="16" s="1"/>
  <c r="U253" i="16" a="1"/>
  <c r="U253" i="16" s="1"/>
  <c r="O253" i="16" a="1"/>
  <c r="O253" i="16" s="1"/>
  <c r="R253" i="16" a="1"/>
  <c r="R253" i="16" s="1"/>
  <c r="AB326" i="16" a="1"/>
  <c r="AB326" i="16" s="1"/>
  <c r="AA326" i="16" a="1"/>
  <c r="AA326" i="16" s="1"/>
  <c r="V326" i="16" a="1"/>
  <c r="V326" i="16" s="1"/>
  <c r="M326" i="16" a="1"/>
  <c r="M326" i="16" s="1"/>
  <c r="I273" i="16" a="1"/>
  <c r="I273" i="16" s="1"/>
  <c r="T273" i="16" a="1"/>
  <c r="T273" i="16" s="1"/>
  <c r="X273" i="16" a="1"/>
  <c r="X273" i="16" s="1"/>
  <c r="D273" i="16" a="1"/>
  <c r="D273" i="16" s="1"/>
  <c r="Y310" i="16" a="1"/>
  <c r="Y310" i="16" s="1"/>
  <c r="X310" i="16" a="1"/>
  <c r="X310" i="16" s="1"/>
  <c r="U257" i="16" a="1"/>
  <c r="U257" i="16" s="1"/>
  <c r="AC257" i="16" a="1"/>
  <c r="AC257" i="16" s="1"/>
  <c r="J257" i="16" a="1"/>
  <c r="J257" i="16" s="1"/>
  <c r="I257" i="16" a="1"/>
  <c r="I257" i="16" s="1"/>
  <c r="O257" i="16" a="1"/>
  <c r="O257" i="16" s="1"/>
  <c r="S296" i="16" a="1"/>
  <c r="S296" i="16" s="1"/>
  <c r="N296" i="16" a="1"/>
  <c r="N296" i="16" s="1"/>
  <c r="U243" i="16" a="1"/>
  <c r="U243" i="16" s="1"/>
  <c r="T243" i="16" a="1"/>
  <c r="T243" i="16" s="1"/>
  <c r="L243" i="16" a="1"/>
  <c r="L243" i="16" s="1"/>
  <c r="M243" i="16" a="1"/>
  <c r="M243" i="16" s="1"/>
  <c r="AD324" i="16" a="1"/>
  <c r="AD324" i="16" s="1"/>
  <c r="R324" i="16" a="1"/>
  <c r="R324" i="16" s="1"/>
  <c r="Q302" i="16" a="1"/>
  <c r="Q302" i="16" s="1"/>
  <c r="Z302" i="16" a="1"/>
  <c r="Z302" i="16" s="1"/>
  <c r="P302" i="16" a="1"/>
  <c r="P302" i="16" s="1"/>
  <c r="O302" i="16" a="1"/>
  <c r="O302" i="16" s="1"/>
  <c r="AD302" i="16" a="1"/>
  <c r="AD302" i="16" s="1"/>
  <c r="D249" i="16" a="1"/>
  <c r="D249" i="16" s="1"/>
  <c r="S249" i="16" a="1"/>
  <c r="S249" i="16" s="1"/>
  <c r="K249" i="16" a="1"/>
  <c r="K249" i="16" s="1"/>
  <c r="Z290" i="16" a="1"/>
  <c r="Z290" i="16" s="1"/>
  <c r="Q290" i="16" a="1"/>
  <c r="Q290" i="16" s="1"/>
  <c r="H290" i="16" a="1"/>
  <c r="H290" i="16" s="1"/>
  <c r="Q237" i="16" a="1"/>
  <c r="Q237" i="16" s="1"/>
  <c r="P237" i="16" a="1"/>
  <c r="P237" i="16" s="1"/>
  <c r="AD237" i="16" a="1"/>
  <c r="AD237" i="16" s="1"/>
  <c r="Y294" i="16" a="1"/>
  <c r="Y294" i="16" s="1"/>
  <c r="T294" i="16" a="1"/>
  <c r="T294" i="16" s="1"/>
  <c r="J294" i="16" a="1"/>
  <c r="J294" i="16" s="1"/>
  <c r="E294" i="16" a="1"/>
  <c r="E294" i="16" s="1"/>
  <c r="Z294" i="16" a="1"/>
  <c r="Z294" i="16" s="1"/>
  <c r="AE241" i="16" a="1"/>
  <c r="AE241" i="16" s="1"/>
  <c r="AF241" i="16" s="1"/>
  <c r="AD241" i="16" a="1"/>
  <c r="AD241" i="16" s="1"/>
  <c r="Q241" i="16" a="1"/>
  <c r="Q241" i="16" s="1"/>
  <c r="P241" i="16" a="1"/>
  <c r="P241" i="16" s="1"/>
  <c r="S300" i="16" a="1"/>
  <c r="S300" i="16" s="1"/>
  <c r="L300" i="16" a="1"/>
  <c r="L300" i="16" s="1"/>
  <c r="P300" i="16" a="1"/>
  <c r="P300" i="16" s="1"/>
  <c r="D247" i="16" a="1"/>
  <c r="D247" i="16" s="1"/>
  <c r="Z247" i="16" a="1"/>
  <c r="Z247" i="16" s="1"/>
  <c r="X247" i="16" a="1"/>
  <c r="X247" i="16" s="1"/>
  <c r="L247" i="16" a="1"/>
  <c r="L247" i="16" s="1"/>
  <c r="N314" i="16" a="1"/>
  <c r="N314" i="16" s="1"/>
  <c r="S314" i="16" a="1"/>
  <c r="S314" i="16" s="1"/>
  <c r="J314" i="16" a="1"/>
  <c r="J314" i="16" s="1"/>
  <c r="W261" i="16" a="1"/>
  <c r="W261" i="16" s="1"/>
  <c r="R261" i="16" a="1"/>
  <c r="R261" i="16" s="1"/>
  <c r="Q261" i="16" a="1"/>
  <c r="Q261" i="16" s="1"/>
  <c r="P261" i="16" a="1"/>
  <c r="P261" i="16" s="1"/>
  <c r="D308" i="16" a="1"/>
  <c r="D308" i="16" s="1"/>
  <c r="AA308" i="16" a="1"/>
  <c r="AA308" i="16" s="1"/>
  <c r="S308" i="16" a="1"/>
  <c r="S308" i="16" s="1"/>
  <c r="R308" i="16" a="1"/>
  <c r="R308" i="16" s="1"/>
  <c r="E308" i="16" a="1"/>
  <c r="E308" i="16" s="1"/>
  <c r="T308" i="16" a="1"/>
  <c r="T308" i="16" s="1"/>
  <c r="Q255" i="16" a="1"/>
  <c r="Q255" i="16" s="1"/>
  <c r="E255" i="16" a="1"/>
  <c r="E255" i="16" s="1"/>
  <c r="AD255" i="16" a="1"/>
  <c r="AD255" i="16" s="1"/>
  <c r="Y318" i="16" a="1"/>
  <c r="Y318" i="16" s="1"/>
  <c r="AB318" i="16" a="1"/>
  <c r="AB318" i="16" s="1"/>
  <c r="AD265" i="16" a="1"/>
  <c r="AD265" i="16" s="1"/>
  <c r="F288" i="16" a="1"/>
  <c r="F288" i="16" s="1"/>
  <c r="X288" i="16" a="1"/>
  <c r="X288" i="16" s="1"/>
  <c r="G288" i="16" a="1"/>
  <c r="G288" i="16" s="1"/>
  <c r="AC235" i="16" a="1"/>
  <c r="AC235" i="16" s="1"/>
  <c r="AB235" i="16" a="1"/>
  <c r="AB235" i="16" s="1"/>
  <c r="H235" i="16" a="1"/>
  <c r="H235" i="16" s="1"/>
  <c r="P306" i="16" a="1"/>
  <c r="P306" i="16" s="1"/>
  <c r="H306" i="16" a="1"/>
  <c r="H306" i="16" s="1"/>
  <c r="R306" i="16" a="1"/>
  <c r="R306" i="16" s="1"/>
  <c r="N306" i="16" a="1"/>
  <c r="N306" i="16" s="1"/>
  <c r="Q253" i="16" a="1"/>
  <c r="Q253" i="16" s="1"/>
  <c r="K253" i="16" a="1"/>
  <c r="K253" i="16" s="1"/>
  <c r="X253" i="16" a="1"/>
  <c r="X253" i="16" s="1"/>
  <c r="X326" i="16" a="1"/>
  <c r="X326" i="16" s="1"/>
  <c r="W326" i="16" a="1"/>
  <c r="W326" i="16" s="1"/>
  <c r="R326" i="16" a="1"/>
  <c r="R326" i="16" s="1"/>
  <c r="AB273" i="16" a="1"/>
  <c r="AB273" i="16" s="1"/>
  <c r="M273" i="16" a="1"/>
  <c r="M273" i="16" s="1"/>
  <c r="Q273" i="16" a="1"/>
  <c r="Q273" i="16" s="1"/>
  <c r="W273" i="16" a="1"/>
  <c r="W273" i="16" s="1"/>
  <c r="AA310" i="16" a="1"/>
  <c r="AA310" i="16" s="1"/>
  <c r="S310" i="16" a="1"/>
  <c r="S310" i="16" s="1"/>
  <c r="R310" i="16" a="1"/>
  <c r="R310" i="16" s="1"/>
  <c r="L257" i="16" a="1"/>
  <c r="L257" i="16" s="1"/>
  <c r="T257" i="16" a="1"/>
  <c r="T257" i="16" s="1"/>
  <c r="E257" i="16" a="1"/>
  <c r="E257" i="16" s="1"/>
  <c r="X296" i="16" a="1"/>
  <c r="X296" i="16" s="1"/>
  <c r="H294" i="16" a="1"/>
  <c r="H294" i="16" s="1"/>
  <c r="R247" i="16" a="1"/>
  <c r="R247" i="16" s="1"/>
  <c r="N261" i="16" a="1"/>
  <c r="N261" i="16" s="1"/>
  <c r="L255" i="16" a="1"/>
  <c r="L255" i="16" s="1"/>
  <c r="Y288" i="16" a="1"/>
  <c r="Y288" i="16" s="1"/>
  <c r="M253" i="16" a="1"/>
  <c r="M253" i="16" s="1"/>
  <c r="G253" i="16" a="1"/>
  <c r="G253" i="16" s="1"/>
  <c r="T326" i="16" a="1"/>
  <c r="T326" i="16" s="1"/>
  <c r="K273" i="16" a="1"/>
  <c r="K273" i="16" s="1"/>
  <c r="E310" i="16" a="1"/>
  <c r="E310" i="16" s="1"/>
  <c r="O296" i="16" a="1"/>
  <c r="O296" i="16" s="1"/>
  <c r="AB243" i="16" a="1"/>
  <c r="AB243" i="16" s="1"/>
  <c r="X324" i="16" a="1"/>
  <c r="X324" i="16" s="1"/>
  <c r="G324" i="16" a="1"/>
  <c r="G324" i="16" s="1"/>
  <c r="Z271" i="16" a="1"/>
  <c r="Z271" i="16" s="1"/>
  <c r="N271" i="16" a="1"/>
  <c r="N271" i="16" s="1"/>
  <c r="R271" i="16" a="1"/>
  <c r="R271" i="16" s="1"/>
  <c r="Y320" i="16" a="1"/>
  <c r="Y320" i="16" s="1"/>
  <c r="L320" i="16" a="1"/>
  <c r="L320" i="16" s="1"/>
  <c r="G320" i="16" a="1"/>
  <c r="G320" i="16" s="1"/>
  <c r="R320" i="16" a="1"/>
  <c r="R320" i="16" s="1"/>
  <c r="J320" i="16" a="1"/>
  <c r="J320" i="16" s="1"/>
  <c r="D267" i="16" a="1"/>
  <c r="D267" i="16" s="1"/>
  <c r="Y267" i="16" a="1"/>
  <c r="Y267" i="16" s="1"/>
  <c r="O267" i="16" a="1"/>
  <c r="O267" i="16" s="1"/>
  <c r="F267" i="16" a="1"/>
  <c r="F267" i="16" s="1"/>
  <c r="W304" i="16" a="1"/>
  <c r="W304" i="16" s="1"/>
  <c r="T304" i="16" a="1"/>
  <c r="T304" i="16" s="1"/>
  <c r="I304" i="16" a="1"/>
  <c r="I304" i="16" s="1"/>
  <c r="M304" i="16" a="1"/>
  <c r="M304" i="16" s="1"/>
  <c r="AA251" i="16" a="1"/>
  <c r="AA251" i="16" s="1"/>
  <c r="Q251" i="16" a="1"/>
  <c r="Q251" i="16" s="1"/>
  <c r="AD251" i="16" a="1"/>
  <c r="AD251" i="16" s="1"/>
  <c r="N251" i="16" a="1"/>
  <c r="N251" i="16" s="1"/>
  <c r="Z298" i="16" a="1"/>
  <c r="Z298" i="16" s="1"/>
  <c r="L298" i="16" a="1"/>
  <c r="L298" i="16" s="1"/>
  <c r="K298" i="16" a="1"/>
  <c r="K298" i="16" s="1"/>
  <c r="X298" i="16" a="1"/>
  <c r="X298" i="16" s="1"/>
  <c r="O245" i="16" a="1"/>
  <c r="O245" i="16" s="1"/>
  <c r="N245" i="16" a="1"/>
  <c r="N245" i="16" s="1"/>
  <c r="G245" i="16" a="1"/>
  <c r="G245" i="16" s="1"/>
  <c r="L245" i="16" a="1"/>
  <c r="L245" i="16" s="1"/>
  <c r="F245" i="16" a="1"/>
  <c r="F245" i="16" s="1"/>
  <c r="P316" i="16" a="1"/>
  <c r="P316" i="16" s="1"/>
  <c r="Q316" i="16" a="1"/>
  <c r="Q316" i="16" s="1"/>
  <c r="O316" i="16" a="1"/>
  <c r="O316" i="16" s="1"/>
  <c r="AB263" i="16" a="1"/>
  <c r="AB263" i="16" s="1"/>
  <c r="V263" i="16" a="1"/>
  <c r="V263" i="16" s="1"/>
  <c r="P312" i="16" a="1"/>
  <c r="P312" i="16" s="1"/>
  <c r="F312" i="16" a="1"/>
  <c r="F312" i="16" s="1"/>
  <c r="N259" i="16" a="1"/>
  <c r="N259" i="16" s="1"/>
  <c r="X259" i="16" a="1"/>
  <c r="X259" i="16" s="1"/>
  <c r="F259" i="16" a="1"/>
  <c r="F259" i="16" s="1"/>
  <c r="AD322" i="16" a="1"/>
  <c r="AD322" i="16" s="1"/>
  <c r="R322" i="16" a="1"/>
  <c r="R322" i="16" s="1"/>
  <c r="F322" i="16" a="1"/>
  <c r="F322" i="16" s="1"/>
  <c r="AA322" i="16" a="1"/>
  <c r="AA322" i="16" s="1"/>
  <c r="AB269" i="16" a="1"/>
  <c r="AB269" i="16" s="1"/>
  <c r="W269" i="16" a="1"/>
  <c r="W269" i="16" s="1"/>
  <c r="N269" i="16" a="1"/>
  <c r="N269" i="16" s="1"/>
  <c r="AD259" i="16" a="1"/>
  <c r="AD259" i="16" s="1"/>
  <c r="S259" i="16" a="1"/>
  <c r="S259" i="16" s="1"/>
  <c r="M322" i="16" a="1"/>
  <c r="M322" i="16" s="1"/>
  <c r="Z322" i="16" a="1"/>
  <c r="Z322" i="16" s="1"/>
  <c r="S269" i="16" a="1"/>
  <c r="S269" i="16" s="1"/>
  <c r="J269" i="16" a="1"/>
  <c r="J269" i="16" s="1"/>
  <c r="P259" i="16" a="1"/>
  <c r="P259" i="16" s="1"/>
  <c r="H322" i="16" a="1"/>
  <c r="H322" i="16" s="1"/>
  <c r="P322" i="16" a="1"/>
  <c r="P322" i="16" s="1"/>
  <c r="O269" i="16" a="1"/>
  <c r="O269" i="16" s="1"/>
  <c r="U269" i="16" a="1"/>
  <c r="U269" i="16" s="1"/>
  <c r="Z296" i="16" a="1"/>
  <c r="Z296" i="16" s="1"/>
  <c r="W324" i="16" a="1"/>
  <c r="W324" i="16" s="1"/>
  <c r="O320" i="16" a="1"/>
  <c r="O320" i="16" s="1"/>
  <c r="G304" i="16" a="1"/>
  <c r="G304" i="16" s="1"/>
  <c r="V304" i="16" a="1"/>
  <c r="V304" i="16" s="1"/>
  <c r="Y298" i="16" a="1"/>
  <c r="Y298" i="16" s="1"/>
  <c r="X316" i="16" a="1"/>
  <c r="X316" i="16" s="1"/>
  <c r="AC312" i="16" a="1"/>
  <c r="AC312" i="16" s="1"/>
  <c r="M259" i="16" a="1"/>
  <c r="M259" i="16" s="1"/>
  <c r="AE269" i="16" a="1"/>
  <c r="AE269" i="16" s="1"/>
  <c r="AF269" i="16" s="1"/>
  <c r="L296" i="16" a="1"/>
  <c r="L296" i="16" s="1"/>
  <c r="L324" i="16" a="1"/>
  <c r="L324" i="16" s="1"/>
  <c r="S271" i="16" a="1"/>
  <c r="S271" i="16" s="1"/>
  <c r="Y237" i="16" a="1"/>
  <c r="Y237" i="16" s="1"/>
  <c r="X241" i="16" a="1"/>
  <c r="X241" i="16" s="1"/>
  <c r="K314" i="16" a="1"/>
  <c r="K314" i="16" s="1"/>
  <c r="H261" i="16" a="1"/>
  <c r="H261" i="16" s="1"/>
  <c r="Z255" i="16" a="1"/>
  <c r="Z255" i="16" s="1"/>
  <c r="S255" i="16" a="1"/>
  <c r="S255" i="16" s="1"/>
  <c r="W318" i="16" a="1"/>
  <c r="W318" i="16" s="1"/>
  <c r="AD235" i="16" a="1"/>
  <c r="AD235" i="16" s="1"/>
  <c r="H253" i="16" a="1"/>
  <c r="H253" i="16" s="1"/>
  <c r="S326" i="16" a="1"/>
  <c r="S326" i="16" s="1"/>
  <c r="Q296" i="16" a="1"/>
  <c r="Q296" i="16" s="1"/>
  <c r="AC296" i="16" a="1"/>
  <c r="AC296" i="16" s="1"/>
  <c r="F296" i="16" a="1"/>
  <c r="F296" i="16" s="1"/>
  <c r="W296" i="16" a="1"/>
  <c r="W296" i="16" s="1"/>
  <c r="AC243" i="16" a="1"/>
  <c r="AC243" i="16" s="1"/>
  <c r="V243" i="16" a="1"/>
  <c r="V243" i="16" s="1"/>
  <c r="Z243" i="16" a="1"/>
  <c r="Z243" i="16" s="1"/>
  <c r="S324" i="16" a="1"/>
  <c r="S324" i="16" s="1"/>
  <c r="AC324" i="16" a="1"/>
  <c r="AC324" i="16" s="1"/>
  <c r="K324" i="16" a="1"/>
  <c r="K324" i="16" s="1"/>
  <c r="U271" i="16" a="1"/>
  <c r="U271" i="16" s="1"/>
  <c r="I271" i="16" a="1"/>
  <c r="I271" i="16" s="1"/>
  <c r="AC271" i="16" a="1"/>
  <c r="AC271" i="16" s="1"/>
  <c r="P271" i="16" a="1"/>
  <c r="P271" i="16" s="1"/>
  <c r="U320" i="16" a="1"/>
  <c r="U320" i="16" s="1"/>
  <c r="H320" i="16" a="1"/>
  <c r="H320" i="16" s="1"/>
  <c r="E320" i="16" a="1"/>
  <c r="E320" i="16" s="1"/>
  <c r="AC267" i="16" a="1"/>
  <c r="AC267" i="16" s="1"/>
  <c r="Q267" i="16" a="1"/>
  <c r="Q267" i="16" s="1"/>
  <c r="G267" i="16" a="1"/>
  <c r="G267" i="16" s="1"/>
  <c r="AA304" i="16" a="1"/>
  <c r="AA304" i="16" s="1"/>
  <c r="J304" i="16" a="1"/>
  <c r="J304" i="16" s="1"/>
  <c r="W251" i="16" a="1"/>
  <c r="W251" i="16" s="1"/>
  <c r="M251" i="16" a="1"/>
  <c r="M251" i="16" s="1"/>
  <c r="I251" i="16" a="1"/>
  <c r="I251" i="16" s="1"/>
  <c r="Z251" i="16" a="1"/>
  <c r="Z251" i="16" s="1"/>
  <c r="F251" i="16" a="1"/>
  <c r="F251" i="16" s="1"/>
  <c r="AE298" i="16" a="1"/>
  <c r="AE298" i="16" s="1"/>
  <c r="AF298" i="16" s="1"/>
  <c r="Q298" i="16" a="1"/>
  <c r="Q298" i="16" s="1"/>
  <c r="G298" i="16" a="1"/>
  <c r="G298" i="16" s="1"/>
  <c r="F298" i="16" a="1"/>
  <c r="F298" i="16" s="1"/>
  <c r="O298" i="16" a="1"/>
  <c r="O298" i="16" s="1"/>
  <c r="AC245" i="16" a="1"/>
  <c r="AC245" i="16" s="1"/>
  <c r="I245" i="16" a="1"/>
  <c r="I245" i="16" s="1"/>
  <c r="H245" i="16" a="1"/>
  <c r="H245" i="16" s="1"/>
  <c r="L316" i="16" a="1"/>
  <c r="L316" i="16" s="1"/>
  <c r="AA316" i="16" a="1"/>
  <c r="AA316" i="16" s="1"/>
  <c r="I316" i="16" a="1"/>
  <c r="I316" i="16" s="1"/>
  <c r="Z316" i="16" a="1"/>
  <c r="Z316" i="16" s="1"/>
  <c r="X263" i="16" a="1"/>
  <c r="X263" i="16" s="1"/>
  <c r="W263" i="16" a="1"/>
  <c r="W263" i="16" s="1"/>
  <c r="M263" i="16" a="1"/>
  <c r="M263" i="16" s="1"/>
  <c r="AA263" i="16" a="1"/>
  <c r="AA263" i="16" s="1"/>
  <c r="S312" i="16" a="1"/>
  <c r="S312" i="16" s="1"/>
  <c r="E259" i="16" a="1"/>
  <c r="E259" i="16" s="1"/>
  <c r="Y259" i="16" a="1"/>
  <c r="Y259" i="16" s="1"/>
  <c r="Y322" i="16" a="1"/>
  <c r="Y322" i="16" s="1"/>
  <c r="K322" i="16" a="1"/>
  <c r="K322" i="16" s="1"/>
  <c r="X269" i="16" a="1"/>
  <c r="X269" i="16" s="1"/>
  <c r="D312" i="16" a="1"/>
  <c r="D312" i="16" s="1"/>
  <c r="J259" i="16" a="1"/>
  <c r="J259" i="16" s="1"/>
  <c r="T322" i="16" a="1"/>
  <c r="T322" i="16" s="1"/>
  <c r="E322" i="16" a="1"/>
  <c r="E322" i="16" s="1"/>
  <c r="F269" i="16" a="1"/>
  <c r="F269" i="16" s="1"/>
  <c r="S290" i="16" a="1"/>
  <c r="S290" i="16" s="1"/>
  <c r="S318" i="16" a="1"/>
  <c r="S318" i="16" s="1"/>
  <c r="O324" i="16" a="1"/>
  <c r="O324" i="16" s="1"/>
  <c r="T320" i="16" a="1"/>
  <c r="T320" i="16" s="1"/>
  <c r="E267" i="16" a="1"/>
  <c r="E267" i="16" s="1"/>
  <c r="Y251" i="16" a="1"/>
  <c r="Y251" i="16" s="1"/>
  <c r="AC298" i="16" a="1"/>
  <c r="AC298" i="16" s="1"/>
  <c r="S245" i="16" a="1"/>
  <c r="S245" i="16" s="1"/>
  <c r="G263" i="16" a="1"/>
  <c r="G263" i="16" s="1"/>
  <c r="AB259" i="16" a="1"/>
  <c r="AB259" i="16" s="1"/>
  <c r="AE322" i="16" a="1"/>
  <c r="AE322" i="16" s="1"/>
  <c r="AF322" i="16" s="1"/>
  <c r="H302" i="16" a="1"/>
  <c r="H302" i="16" s="1"/>
  <c r="T310" i="16" a="1"/>
  <c r="T310" i="16" s="1"/>
  <c r="D324" i="16" a="1"/>
  <c r="D324" i="16" s="1"/>
  <c r="AC320" i="16" a="1"/>
  <c r="AC320" i="16" s="1"/>
  <c r="R302" i="16" a="1"/>
  <c r="R302" i="16" s="1"/>
  <c r="Z249" i="16" a="1"/>
  <c r="Z249" i="16" s="1"/>
  <c r="AA290" i="16" a="1"/>
  <c r="AA290" i="16" s="1"/>
  <c r="O294" i="16" a="1"/>
  <c r="O294" i="16" s="1"/>
  <c r="E300" i="16" a="1"/>
  <c r="E300" i="16" s="1"/>
  <c r="U308" i="16" a="1"/>
  <c r="U308" i="16" s="1"/>
  <c r="AD318" i="16" a="1"/>
  <c r="AD318" i="16" s="1"/>
  <c r="U318" i="16" a="1"/>
  <c r="U318" i="16" s="1"/>
  <c r="Z265" i="16" a="1"/>
  <c r="Z265" i="16" s="1"/>
  <c r="AE288" i="16" a="1"/>
  <c r="AE288" i="16" s="1"/>
  <c r="AF288" i="16" s="1"/>
  <c r="V235" i="16" a="1"/>
  <c r="V235" i="16" s="1"/>
  <c r="J306" i="16" a="1"/>
  <c r="J306" i="16" s="1"/>
  <c r="E306" i="16" a="1"/>
  <c r="E306" i="16" s="1"/>
  <c r="N326" i="16" a="1"/>
  <c r="N326" i="16" s="1"/>
  <c r="Y273" i="16" a="1"/>
  <c r="Y273" i="16" s="1"/>
  <c r="U310" i="16" a="1"/>
  <c r="U310" i="16" s="1"/>
  <c r="T296" i="16" a="1"/>
  <c r="T296" i="16" s="1"/>
  <c r="R296" i="16" a="1"/>
  <c r="R296" i="16" s="1"/>
  <c r="W243" i="16" a="1"/>
  <c r="W243" i="16" s="1"/>
  <c r="I243" i="16" a="1"/>
  <c r="I243" i="16" s="1"/>
  <c r="Y243" i="16" a="1"/>
  <c r="Y243" i="16" s="1"/>
  <c r="N324" i="16" a="1"/>
  <c r="N324" i="16" s="1"/>
  <c r="M324" i="16" a="1"/>
  <c r="M324" i="16" s="1"/>
  <c r="E324" i="16" a="1"/>
  <c r="E324" i="16" s="1"/>
  <c r="O271" i="16" a="1"/>
  <c r="O271" i="16" s="1"/>
  <c r="AB271" i="16" a="1"/>
  <c r="AB271" i="16" s="1"/>
  <c r="AA271" i="16" a="1"/>
  <c r="AA271" i="16" s="1"/>
  <c r="G271" i="16" a="1"/>
  <c r="G271" i="16" s="1"/>
  <c r="Q320" i="16" a="1"/>
  <c r="Q320" i="16" s="1"/>
  <c r="D320" i="16" a="1"/>
  <c r="D320" i="16" s="1"/>
  <c r="AE320" i="16" a="1"/>
  <c r="AE320" i="16" s="1"/>
  <c r="AF320" i="16" s="1"/>
  <c r="V320" i="16" a="1"/>
  <c r="V320" i="16" s="1"/>
  <c r="AB267" i="16" a="1"/>
  <c r="AB267" i="16" s="1"/>
  <c r="I267" i="16" a="1"/>
  <c r="I267" i="16" s="1"/>
  <c r="AE267" i="16" a="1"/>
  <c r="AE267" i="16" s="1"/>
  <c r="AF267" i="16" s="1"/>
  <c r="Z304" i="16" a="1"/>
  <c r="Z304" i="16" s="1"/>
  <c r="E304" i="16" a="1"/>
  <c r="E304" i="16" s="1"/>
  <c r="S251" i="16" a="1"/>
  <c r="S251" i="16" s="1"/>
  <c r="T251" i="16" a="1"/>
  <c r="T251" i="16" s="1"/>
  <c r="G251" i="16" a="1"/>
  <c r="G251" i="16" s="1"/>
  <c r="L251" i="16" a="1"/>
  <c r="L251" i="16" s="1"/>
  <c r="AA298" i="16" a="1"/>
  <c r="AA298" i="16" s="1"/>
  <c r="V298" i="16" a="1"/>
  <c r="V298" i="16" s="1"/>
  <c r="H298" i="16" a="1"/>
  <c r="H298" i="16" s="1"/>
  <c r="W245" i="16" a="1"/>
  <c r="W245" i="16" s="1"/>
  <c r="V245" i="16" a="1"/>
  <c r="V245" i="16" s="1"/>
  <c r="H316" i="16" a="1"/>
  <c r="H316" i="16" s="1"/>
  <c r="AC316" i="16" a="1"/>
  <c r="AC316" i="16" s="1"/>
  <c r="S316" i="16" a="1"/>
  <c r="S316" i="16" s="1"/>
  <c r="J316" i="16" a="1"/>
  <c r="J316" i="16" s="1"/>
  <c r="W316" i="16" a="1"/>
  <c r="W316" i="16" s="1"/>
  <c r="AC263" i="16" a="1"/>
  <c r="AC263" i="16" s="1"/>
  <c r="S263" i="16" a="1"/>
  <c r="S263" i="16" s="1"/>
  <c r="N263" i="16" a="1"/>
  <c r="N263" i="16" s="1"/>
  <c r="D263" i="16" a="1"/>
  <c r="D263" i="16" s="1"/>
  <c r="AE312" i="16" a="1"/>
  <c r="AE312" i="16" s="1"/>
  <c r="AF312" i="16" s="1"/>
  <c r="AD312" i="16" a="1"/>
  <c r="AD312" i="16" s="1"/>
  <c r="Q312" i="16" a="1"/>
  <c r="Q312" i="16" s="1"/>
  <c r="U259" i="16" a="1"/>
  <c r="U259" i="16" s="1"/>
  <c r="AC259" i="16" a="1"/>
  <c r="AC259" i="16" s="1"/>
  <c r="W322" i="16" a="1"/>
  <c r="W322" i="16" s="1"/>
  <c r="T269" i="16" a="1"/>
  <c r="T269" i="16" s="1"/>
  <c r="AC269" i="16" a="1"/>
  <c r="AC269" i="16" s="1"/>
  <c r="D290" i="16" a="1"/>
  <c r="D290" i="16" s="1"/>
  <c r="V306" i="16" a="1"/>
  <c r="V306" i="16" s="1"/>
  <c r="AE243" i="16" a="1"/>
  <c r="AE243" i="16" s="1"/>
  <c r="AF243" i="16" s="1"/>
  <c r="T271" i="16" a="1"/>
  <c r="T271" i="16" s="1"/>
  <c r="AD267" i="16" a="1"/>
  <c r="AD267" i="16" s="1"/>
  <c r="AC304" i="16" a="1"/>
  <c r="AC304" i="16" s="1"/>
  <c r="D251" i="16" a="1"/>
  <c r="D251" i="16" s="1"/>
  <c r="AA245" i="16" a="1"/>
  <c r="AA245" i="16" s="1"/>
  <c r="R316" i="16" a="1"/>
  <c r="R316" i="16" s="1"/>
  <c r="H312" i="16" a="1"/>
  <c r="H312" i="16" s="1"/>
  <c r="AC322" i="16" a="1"/>
  <c r="AC322" i="16" s="1"/>
  <c r="Y269" i="16" a="1"/>
  <c r="Y269" i="16" s="1"/>
  <c r="AC300" i="16" a="1"/>
  <c r="AC300" i="16" s="1"/>
  <c r="H243" i="16" a="1"/>
  <c r="H243" i="16" s="1"/>
  <c r="D271" i="16" a="1"/>
  <c r="D271" i="16" s="1"/>
  <c r="H267" i="16" a="1"/>
  <c r="H267" i="16" s="1"/>
  <c r="E249" i="16" a="1"/>
  <c r="E249" i="16" s="1"/>
  <c r="I300" i="16" a="1"/>
  <c r="I300" i="16" s="1"/>
  <c r="M247" i="16" a="1"/>
  <c r="M247" i="16" s="1"/>
  <c r="T314" i="16" a="1"/>
  <c r="T314" i="16" s="1"/>
  <c r="L308" i="16" a="1"/>
  <c r="L308" i="16" s="1"/>
  <c r="AD310" i="16" a="1"/>
  <c r="AD310" i="16" s="1"/>
  <c r="AD296" i="16" a="1"/>
  <c r="AD296" i="16" s="1"/>
  <c r="K296" i="16" a="1"/>
  <c r="K296" i="16" s="1"/>
  <c r="AA296" i="16" a="1"/>
  <c r="AA296" i="16" s="1"/>
  <c r="AD243" i="16" a="1"/>
  <c r="AD243" i="16" s="1"/>
  <c r="P243" i="16" a="1"/>
  <c r="P243" i="16" s="1"/>
  <c r="S243" i="16" a="1"/>
  <c r="S243" i="16" s="1"/>
  <c r="G243" i="16" a="1"/>
  <c r="G243" i="16" s="1"/>
  <c r="AE324" i="16" a="1"/>
  <c r="AE324" i="16" s="1"/>
  <c r="AF324" i="16" s="1"/>
  <c r="H324" i="16" a="1"/>
  <c r="H324" i="16" s="1"/>
  <c r="V324" i="16" a="1"/>
  <c r="V324" i="16" s="1"/>
  <c r="J271" i="16" a="1"/>
  <c r="J271" i="16" s="1"/>
  <c r="X271" i="16" a="1"/>
  <c r="X271" i="16" s="1"/>
  <c r="L271" i="16" a="1"/>
  <c r="L271" i="16" s="1"/>
  <c r="V271" i="16" a="1"/>
  <c r="V271" i="16" s="1"/>
  <c r="M320" i="16" a="1"/>
  <c r="M320" i="16" s="1"/>
  <c r="AA320" i="16" a="1"/>
  <c r="AA320" i="16" s="1"/>
  <c r="I320" i="16" a="1"/>
  <c r="I320" i="16" s="1"/>
  <c r="AD320" i="16" a="1"/>
  <c r="AD320" i="16" s="1"/>
  <c r="X267" i="16" a="1"/>
  <c r="X267" i="16" s="1"/>
  <c r="AA267" i="16" a="1"/>
  <c r="AA267" i="16" s="1"/>
  <c r="U304" i="16" a="1"/>
  <c r="U304" i="16" s="1"/>
  <c r="D304" i="16" a="1"/>
  <c r="D304" i="16" s="1"/>
  <c r="O251" i="16" a="1"/>
  <c r="O251" i="16" s="1"/>
  <c r="J251" i="16" a="1"/>
  <c r="J251" i="16" s="1"/>
  <c r="E251" i="16" a="1"/>
  <c r="E251" i="16" s="1"/>
  <c r="AB298" i="16" a="1"/>
  <c r="AB298" i="16" s="1"/>
  <c r="R298" i="16" a="1"/>
  <c r="R298" i="16" s="1"/>
  <c r="M298" i="16" a="1"/>
  <c r="M298" i="16" s="1"/>
  <c r="T298" i="16" a="1"/>
  <c r="T298" i="16" s="1"/>
  <c r="AD245" i="16" a="1"/>
  <c r="AD245" i="16" s="1"/>
  <c r="Q245" i="16" a="1"/>
  <c r="Q245" i="16" s="1"/>
  <c r="P245" i="16" a="1"/>
  <c r="P245" i="16" s="1"/>
  <c r="D316" i="16" a="1"/>
  <c r="D316" i="16" s="1"/>
  <c r="AD316" i="16" a="1"/>
  <c r="AD316" i="16" s="1"/>
  <c r="U316" i="16" a="1"/>
  <c r="U316" i="16" s="1"/>
  <c r="K316" i="16" a="1"/>
  <c r="K316" i="16" s="1"/>
  <c r="AD263" i="16" a="1"/>
  <c r="AD263" i="16" s="1"/>
  <c r="Y263" i="16" a="1"/>
  <c r="Y263" i="16" s="1"/>
  <c r="T263" i="16" a="1"/>
  <c r="T263" i="16" s="1"/>
  <c r="J263" i="16" a="1"/>
  <c r="J263" i="16" s="1"/>
  <c r="E263" i="16" a="1"/>
  <c r="E263" i="16" s="1"/>
  <c r="R263" i="16" a="1"/>
  <c r="R263" i="16" s="1"/>
  <c r="AA312" i="16" a="1"/>
  <c r="AA312" i="16" s="1"/>
  <c r="Z312" i="16" a="1"/>
  <c r="Z312" i="16" s="1"/>
  <c r="Y312" i="16" a="1"/>
  <c r="Y312" i="16" s="1"/>
  <c r="X312" i="16" a="1"/>
  <c r="X312" i="16" s="1"/>
  <c r="Z259" i="16" a="1"/>
  <c r="Z259" i="16" s="1"/>
  <c r="L259" i="16" a="1"/>
  <c r="L259" i="16" s="1"/>
  <c r="K259" i="16" a="1"/>
  <c r="K259" i="16" s="1"/>
  <c r="N322" i="16" a="1"/>
  <c r="N322" i="16" s="1"/>
  <c r="G322" i="16" a="1"/>
  <c r="G322" i="16" s="1"/>
  <c r="P269" i="16" a="1"/>
  <c r="P269" i="16" s="1"/>
  <c r="K269" i="16" a="1"/>
  <c r="K269" i="16" s="1"/>
  <c r="M269" i="16" a="1"/>
  <c r="M269" i="16" s="1"/>
  <c r="E269" i="16" a="1"/>
  <c r="E269" i="16" s="1"/>
  <c r="X314" i="16" a="1"/>
  <c r="X314" i="16" s="1"/>
  <c r="E296" i="16" a="1"/>
  <c r="E296" i="16" s="1"/>
  <c r="Y271" i="16" a="1"/>
  <c r="Y271" i="16" s="1"/>
  <c r="L267" i="16" a="1"/>
  <c r="L267" i="16" s="1"/>
  <c r="N304" i="16" a="1"/>
  <c r="N304" i="16" s="1"/>
  <c r="AD298" i="16" a="1"/>
  <c r="AD298" i="16" s="1"/>
  <c r="Y245" i="16" a="1"/>
  <c r="Y245" i="16" s="1"/>
  <c r="I263" i="16" a="1"/>
  <c r="I263" i="16" s="1"/>
  <c r="R259" i="16" a="1"/>
  <c r="R259" i="16" s="1"/>
  <c r="D269" i="16" a="1"/>
  <c r="D269" i="16" s="1"/>
  <c r="O300" i="16" a="1"/>
  <c r="O300" i="16" s="1"/>
  <c r="I296" i="16" a="1"/>
  <c r="I296" i="16" s="1"/>
  <c r="P324" i="16" a="1"/>
  <c r="P324" i="16" s="1"/>
  <c r="K320" i="16" a="1"/>
  <c r="K320" i="16" s="1"/>
  <c r="M302" i="16" a="1"/>
  <c r="M302" i="16" s="1"/>
  <c r="X237" i="16" a="1"/>
  <c r="X237" i="16" s="1"/>
  <c r="Y241" i="16" a="1"/>
  <c r="Y241" i="16" s="1"/>
  <c r="F247" i="16" a="1"/>
  <c r="F247" i="16" s="1"/>
  <c r="AB261" i="16" a="1"/>
  <c r="AB261" i="16" s="1"/>
  <c r="U326" i="16" a="1"/>
  <c r="U326" i="16" s="1"/>
  <c r="L310" i="16" a="1"/>
  <c r="L310" i="16" s="1"/>
  <c r="P296" i="16" a="1"/>
  <c r="P296" i="16" s="1"/>
  <c r="Q243" i="16" a="1"/>
  <c r="Q243" i="16" s="1"/>
  <c r="AA243" i="16" a="1"/>
  <c r="AA243" i="16" s="1"/>
  <c r="F243" i="16" a="1"/>
  <c r="F243" i="16" s="1"/>
  <c r="Z324" i="16" a="1"/>
  <c r="Z324" i="16" s="1"/>
  <c r="AA324" i="16" a="1"/>
  <c r="AA324" i="16" s="1"/>
  <c r="E271" i="16" a="1"/>
  <c r="E271" i="16" s="1"/>
  <c r="H271" i="16" a="1"/>
  <c r="H271" i="16" s="1"/>
  <c r="Q271" i="16" a="1"/>
  <c r="Q271" i="16" s="1"/>
  <c r="W271" i="16" a="1"/>
  <c r="W271" i="16" s="1"/>
  <c r="AB320" i="16" a="1"/>
  <c r="AB320" i="16" s="1"/>
  <c r="W320" i="16" a="1"/>
  <c r="W320" i="16" s="1"/>
  <c r="N320" i="16" a="1"/>
  <c r="N320" i="16" s="1"/>
  <c r="Z320" i="16" a="1"/>
  <c r="Z320" i="16" s="1"/>
  <c r="T267" i="16" a="1"/>
  <c r="T267" i="16" s="1"/>
  <c r="U267" i="16" a="1"/>
  <c r="U267" i="16" s="1"/>
  <c r="R267" i="16" a="1"/>
  <c r="R267" i="16" s="1"/>
  <c r="S267" i="16" a="1"/>
  <c r="S267" i="16" s="1"/>
  <c r="P304" i="16" a="1"/>
  <c r="P304" i="16" s="1"/>
  <c r="O304" i="16" a="1"/>
  <c r="O304" i="16" s="1"/>
  <c r="X304" i="16" a="1"/>
  <c r="X304" i="16" s="1"/>
  <c r="L304" i="16" a="1"/>
  <c r="L304" i="16" s="1"/>
  <c r="K251" i="16" a="1"/>
  <c r="K251" i="16" s="1"/>
  <c r="P251" i="16" a="1"/>
  <c r="P251" i="16" s="1"/>
  <c r="W298" i="16" a="1"/>
  <c r="W298" i="16" s="1"/>
  <c r="I298" i="16" a="1"/>
  <c r="I298" i="16" s="1"/>
  <c r="D298" i="16" a="1"/>
  <c r="D298" i="16" s="1"/>
  <c r="X245" i="16" a="1"/>
  <c r="X245" i="16" s="1"/>
  <c r="J245" i="16" a="1"/>
  <c r="J245" i="16" s="1"/>
  <c r="V316" i="16" a="1"/>
  <c r="V316" i="16" s="1"/>
  <c r="M316" i="16" a="1"/>
  <c r="M316" i="16" s="1"/>
  <c r="G316" i="16" a="1"/>
  <c r="G316" i="16" s="1"/>
  <c r="U263" i="16" a="1"/>
  <c r="U263" i="16" s="1"/>
  <c r="P263" i="16" a="1"/>
  <c r="P263" i="16" s="1"/>
  <c r="O263" i="16" a="1"/>
  <c r="O263" i="16" s="1"/>
  <c r="AB312" i="16" a="1"/>
  <c r="AB312" i="16" s="1"/>
  <c r="U312" i="16" a="1"/>
  <c r="U312" i="16" s="1"/>
  <c r="T312" i="16" a="1"/>
  <c r="T312" i="16" s="1"/>
  <c r="R312" i="16" a="1"/>
  <c r="R312" i="16" s="1"/>
  <c r="K312" i="16" a="1"/>
  <c r="K312" i="16" s="1"/>
  <c r="M312" i="16" a="1"/>
  <c r="M312" i="16" s="1"/>
  <c r="W312" i="16" a="1"/>
  <c r="W312" i="16" s="1"/>
  <c r="AE259" i="16" a="1"/>
  <c r="AE259" i="16" s="1"/>
  <c r="AF259" i="16" s="1"/>
  <c r="Q259" i="16" a="1"/>
  <c r="Q259" i="16" s="1"/>
  <c r="G259" i="16" a="1"/>
  <c r="G259" i="16" s="1"/>
  <c r="I322" i="16" a="1"/>
  <c r="I322" i="16" s="1"/>
  <c r="AB322" i="16" a="1"/>
  <c r="AB322" i="16" s="1"/>
  <c r="L269" i="16" a="1"/>
  <c r="L269" i="16" s="1"/>
  <c r="G269" i="16" a="1"/>
  <c r="G269" i="16" s="1"/>
  <c r="AD269" i="16" a="1"/>
  <c r="AD269" i="16" s="1"/>
  <c r="O322" i="16" a="1"/>
  <c r="O322" i="16" s="1"/>
  <c r="Z269" i="16" a="1"/>
  <c r="Z269" i="16" s="1"/>
  <c r="M290" i="16" a="1"/>
  <c r="M290" i="16" s="1"/>
  <c r="AA247" i="16" a="1"/>
  <c r="AA247" i="16" s="1"/>
  <c r="U273" i="16" a="1"/>
  <c r="U273" i="16" s="1"/>
  <c r="U324" i="16" a="1"/>
  <c r="U324" i="16" s="1"/>
  <c r="F320" i="16" a="1"/>
  <c r="F320" i="16" s="1"/>
  <c r="AE304" i="16" a="1"/>
  <c r="AE304" i="16" s="1"/>
  <c r="AF304" i="16" s="1"/>
  <c r="R251" i="16" a="1"/>
  <c r="R251" i="16" s="1"/>
  <c r="E245" i="16" a="1"/>
  <c r="E245" i="16" s="1"/>
  <c r="F316" i="16" a="1"/>
  <c r="F316" i="16" s="1"/>
  <c r="I312" i="16" a="1"/>
  <c r="I312" i="16" s="1"/>
  <c r="Q322" i="16" a="1"/>
  <c r="Q322" i="16" s="1"/>
  <c r="V269" i="16" a="1"/>
  <c r="V269" i="16" s="1"/>
  <c r="M308" i="16" a="1"/>
  <c r="M308" i="16" s="1"/>
  <c r="R243" i="16" a="1"/>
  <c r="R243" i="16" s="1"/>
  <c r="AE271" i="16" a="1"/>
  <c r="AE271" i="16" s="1"/>
  <c r="AF271" i="16" s="1"/>
  <c r="Z267" i="16" a="1"/>
  <c r="Z267" i="16" s="1"/>
  <c r="AA249" i="16" a="1"/>
  <c r="AA249" i="16" s="1"/>
  <c r="V290" i="16" a="1"/>
  <c r="V290" i="16" s="1"/>
  <c r="P294" i="16" a="1"/>
  <c r="P294" i="16" s="1"/>
  <c r="J241" i="16" a="1"/>
  <c r="J241" i="16" s="1"/>
  <c r="Y300" i="16" a="1"/>
  <c r="Y300" i="16" s="1"/>
  <c r="M261" i="16" a="1"/>
  <c r="M261" i="16" s="1"/>
  <c r="U261" i="16" a="1"/>
  <c r="U261" i="16" s="1"/>
  <c r="AB308" i="16" a="1"/>
  <c r="AB308" i="16" s="1"/>
  <c r="P318" i="16" a="1"/>
  <c r="P318" i="16" s="1"/>
  <c r="AA265" i="16" a="1"/>
  <c r="AA265" i="16" s="1"/>
  <c r="AE265" i="16" a="1"/>
  <c r="AE265" i="16" s="1"/>
  <c r="AF265" i="16" s="1"/>
  <c r="P288" i="16" a="1"/>
  <c r="P288" i="16" s="1"/>
  <c r="W235" i="16" a="1"/>
  <c r="W235" i="16" s="1"/>
  <c r="AB253" i="16" a="1"/>
  <c r="AB253" i="16" s="1"/>
  <c r="K257" i="16" a="1"/>
  <c r="K257" i="16" s="1"/>
  <c r="J296" i="16" a="1"/>
  <c r="J296" i="16" s="1"/>
  <c r="M296" i="16" a="1"/>
  <c r="M296" i="16" s="1"/>
  <c r="D243" i="16" a="1"/>
  <c r="D243" i="16" s="1"/>
  <c r="N243" i="16" a="1"/>
  <c r="N243" i="16" s="1"/>
  <c r="T324" i="16" a="1"/>
  <c r="T324" i="16" s="1"/>
  <c r="Y324" i="16" a="1"/>
  <c r="Y324" i="16" s="1"/>
  <c r="AB324" i="16" a="1"/>
  <c r="AB324" i="16" s="1"/>
  <c r="F324" i="16" a="1"/>
  <c r="F324" i="16" s="1"/>
  <c r="AD271" i="16" a="1"/>
  <c r="AD271" i="16" s="1"/>
  <c r="K271" i="16" a="1"/>
  <c r="K271" i="16" s="1"/>
  <c r="M271" i="16" a="1"/>
  <c r="M271" i="16" s="1"/>
  <c r="X320" i="16" a="1"/>
  <c r="X320" i="16" s="1"/>
  <c r="S320" i="16" a="1"/>
  <c r="S320" i="16" s="1"/>
  <c r="P267" i="16" a="1"/>
  <c r="P267" i="16" s="1"/>
  <c r="M267" i="16" a="1"/>
  <c r="M267" i="16" s="1"/>
  <c r="J267" i="16" a="1"/>
  <c r="J267" i="16" s="1"/>
  <c r="K267" i="16" a="1"/>
  <c r="K267" i="16" s="1"/>
  <c r="K304" i="16" a="1"/>
  <c r="K304" i="16" s="1"/>
  <c r="AB304" i="16" a="1"/>
  <c r="AB304" i="16" s="1"/>
  <c r="Y304" i="16" a="1"/>
  <c r="Y304" i="16" s="1"/>
  <c r="AC251" i="16" a="1"/>
  <c r="AC251" i="16" s="1"/>
  <c r="AB251" i="16" a="1"/>
  <c r="AB251" i="16" s="1"/>
  <c r="V251" i="16" a="1"/>
  <c r="V251" i="16" s="1"/>
  <c r="N298" i="16" a="1"/>
  <c r="N298" i="16" s="1"/>
  <c r="S298" i="16" a="1"/>
  <c r="S298" i="16" s="1"/>
  <c r="K245" i="16" a="1"/>
  <c r="K245" i="16" s="1"/>
  <c r="D245" i="16" a="1"/>
  <c r="D245" i="16" s="1"/>
  <c r="AE245" i="16" a="1"/>
  <c r="AE245" i="16" s="1"/>
  <c r="AF245" i="16" s="1"/>
  <c r="AB316" i="16" a="1"/>
  <c r="AB316" i="16" s="1"/>
  <c r="N316" i="16" a="1"/>
  <c r="N316" i="16" s="1"/>
  <c r="E316" i="16" a="1"/>
  <c r="E316" i="16" s="1"/>
  <c r="Z263" i="16" a="1"/>
  <c r="Z263" i="16" s="1"/>
  <c r="L263" i="16" a="1"/>
  <c r="L263" i="16" s="1"/>
  <c r="K263" i="16" a="1"/>
  <c r="K263" i="16" s="1"/>
  <c r="F263" i="16" a="1"/>
  <c r="F263" i="16" s="1"/>
  <c r="O312" i="16" a="1"/>
  <c r="O312" i="16" s="1"/>
  <c r="N312" i="16" a="1"/>
  <c r="N312" i="16" s="1"/>
  <c r="G312" i="16" a="1"/>
  <c r="G312" i="16" s="1"/>
  <c r="L312" i="16" a="1"/>
  <c r="L312" i="16" s="1"/>
  <c r="E312" i="16" a="1"/>
  <c r="E312" i="16" s="1"/>
  <c r="AA259" i="16" a="1"/>
  <c r="AA259" i="16" s="1"/>
  <c r="V259" i="16" a="1"/>
  <c r="V259" i="16" s="1"/>
  <c r="H259" i="16" a="1"/>
  <c r="H259" i="16" s="1"/>
  <c r="T259" i="16" a="1"/>
  <c r="T259" i="16" s="1"/>
  <c r="D322" i="16" a="1"/>
  <c r="D322" i="16" s="1"/>
  <c r="S322" i="16" a="1"/>
  <c r="S322" i="16" s="1"/>
  <c r="V322" i="16" a="1"/>
  <c r="V322" i="16" s="1"/>
  <c r="H269" i="16" a="1"/>
  <c r="H269" i="16" s="1"/>
  <c r="Q269" i="16" a="1"/>
  <c r="Q269" i="16" s="1"/>
  <c r="J237" i="16" a="1"/>
  <c r="J237" i="16" s="1"/>
  <c r="G261" i="16" a="1"/>
  <c r="G261" i="16" s="1"/>
  <c r="O243" i="16" a="1"/>
  <c r="O243" i="16" s="1"/>
  <c r="F271" i="16" a="1"/>
  <c r="F271" i="16" s="1"/>
  <c r="V267" i="16" a="1"/>
  <c r="V267" i="16" s="1"/>
  <c r="Q304" i="16" a="1"/>
  <c r="Q304" i="16" s="1"/>
  <c r="E298" i="16" a="1"/>
  <c r="E298" i="16" s="1"/>
  <c r="Z245" i="16" a="1"/>
  <c r="Z245" i="16" s="1"/>
  <c r="Q263" i="16" a="1"/>
  <c r="Q263" i="16" s="1"/>
  <c r="J312" i="16" a="1"/>
  <c r="J312" i="16" s="1"/>
  <c r="J322" i="16" a="1"/>
  <c r="J322" i="16" s="1"/>
  <c r="M249" i="16" a="1"/>
  <c r="M249" i="16" s="1"/>
  <c r="G273" i="16" a="1"/>
  <c r="G273" i="16" s="1"/>
  <c r="Q324" i="16" a="1"/>
  <c r="Q324" i="16" s="1"/>
  <c r="P320" i="16" a="1"/>
  <c r="P320" i="16" s="1"/>
  <c r="W267" i="16" a="1"/>
  <c r="W267" i="16" s="1"/>
  <c r="R304" i="16" a="1"/>
  <c r="R304" i="16" s="1"/>
  <c r="Y316" i="16" a="1"/>
  <c r="Y316" i="16" s="1"/>
  <c r="U322" i="16" a="1"/>
  <c r="U322" i="16" s="1"/>
  <c r="J298" i="16" a="1"/>
  <c r="J298" i="16" s="1"/>
  <c r="V312" i="16" a="1"/>
  <c r="V312" i="16" s="1"/>
  <c r="P298" i="16" a="1"/>
  <c r="P298" i="16" s="1"/>
  <c r="X251" i="16" a="1"/>
  <c r="X251" i="16" s="1"/>
  <c r="U245" i="16" a="1"/>
  <c r="U245" i="16" s="1"/>
  <c r="AE316" i="16" a="1"/>
  <c r="AE316" i="16" s="1"/>
  <c r="AF316" i="16" s="1"/>
  <c r="AA269" i="16" a="1"/>
  <c r="AA269" i="16" s="1"/>
  <c r="H304" i="16" a="1"/>
  <c r="H304" i="16" s="1"/>
  <c r="H263" i="16" a="1"/>
  <c r="H263" i="16" s="1"/>
  <c r="F304" i="16" a="1"/>
  <c r="F304" i="16" s="1"/>
  <c r="U298" i="16" a="1"/>
  <c r="U298" i="16" s="1"/>
  <c r="M245" i="16" a="1"/>
  <c r="M245" i="16" s="1"/>
  <c r="W259" i="16" a="1"/>
  <c r="W259" i="16" s="1"/>
  <c r="R269" i="16" a="1"/>
  <c r="R269" i="16" s="1"/>
  <c r="H251" i="16" a="1"/>
  <c r="H251" i="16" s="1"/>
  <c r="T245" i="16" a="1"/>
  <c r="T245" i="16" s="1"/>
  <c r="S304" i="16" a="1"/>
  <c r="S304" i="16" s="1"/>
  <c r="AD304" i="16" a="1"/>
  <c r="AD304" i="16" s="1"/>
  <c r="D259" i="16" a="1"/>
  <c r="D259" i="16" s="1"/>
  <c r="X322" i="16" a="1"/>
  <c r="X322" i="16" s="1"/>
  <c r="L322" i="16" a="1"/>
  <c r="L322" i="16" s="1"/>
  <c r="U251" i="16" a="1"/>
  <c r="U251" i="16" s="1"/>
  <c r="AB245" i="16" a="1"/>
  <c r="AB245" i="16" s="1"/>
  <c r="O259" i="16" a="1"/>
  <c r="O259" i="16" s="1"/>
  <c r="T316" i="16" a="1"/>
  <c r="T316" i="16" s="1"/>
  <c r="AE251" i="16" a="1"/>
  <c r="AE251" i="16" s="1"/>
  <c r="AF251" i="16" s="1"/>
  <c r="R245" i="16" a="1"/>
  <c r="R245" i="16" s="1"/>
  <c r="AE263" i="16" a="1"/>
  <c r="AE263" i="16" s="1"/>
  <c r="AF263" i="16" s="1"/>
  <c r="I269" i="16" a="1"/>
  <c r="I269" i="16" s="1"/>
  <c r="N267" i="16" a="1"/>
  <c r="N267" i="16" s="1"/>
  <c r="I259" i="16" a="1"/>
  <c r="I259" i="16" s="1"/>
  <c r="AE178" i="16"/>
  <c r="N178" i="16"/>
  <c r="U178" i="16"/>
  <c r="Z178" i="16"/>
  <c r="I178" i="16"/>
  <c r="W178" i="16"/>
  <c r="F178" i="16"/>
  <c r="AC178" i="16"/>
  <c r="M178" i="16"/>
  <c r="AA178" i="16"/>
  <c r="R178" i="16"/>
  <c r="X178" i="16"/>
  <c r="O178" i="16"/>
  <c r="E178" i="16"/>
  <c r="S178" i="16"/>
  <c r="J178" i="16"/>
  <c r="P178" i="16"/>
  <c r="G178" i="16"/>
  <c r="AB178" i="16"/>
  <c r="K178" i="16"/>
  <c r="Y178" i="16"/>
  <c r="H178" i="16"/>
  <c r="T178" i="16"/>
  <c r="D178" i="16"/>
  <c r="AD178" i="16"/>
  <c r="Q178" i="16"/>
  <c r="V178" i="16"/>
  <c r="L178" i="16"/>
  <c r="J187" i="16"/>
  <c r="S187" i="16"/>
  <c r="R179" i="16"/>
  <c r="V179" i="16"/>
  <c r="E179" i="16"/>
  <c r="J179" i="16"/>
  <c r="N179" i="16"/>
  <c r="K187" i="16"/>
  <c r="AB187" i="16"/>
  <c r="F179" i="16"/>
  <c r="S179" i="16"/>
  <c r="AE187" i="16"/>
  <c r="AD187" i="16"/>
  <c r="AC187" i="16"/>
  <c r="T187" i="16"/>
  <c r="K179" i="16"/>
  <c r="X179" i="16"/>
  <c r="Y187" i="16"/>
  <c r="X187" i="16"/>
  <c r="W187" i="16"/>
  <c r="V187" i="16"/>
  <c r="U187" i="16"/>
  <c r="L187" i="16"/>
  <c r="P179" i="16"/>
  <c r="AE179" i="16"/>
  <c r="AB179" i="16"/>
  <c r="P187" i="16"/>
  <c r="Z179" i="16"/>
  <c r="Y179" i="16"/>
  <c r="W179" i="16"/>
  <c r="L179" i="16"/>
  <c r="R187" i="16"/>
  <c r="Q187" i="16"/>
  <c r="H187" i="16"/>
  <c r="Q179" i="16"/>
  <c r="H179" i="16"/>
  <c r="O179" i="16"/>
  <c r="D179" i="16"/>
  <c r="G187" i="16"/>
  <c r="I187" i="16"/>
  <c r="M187" i="16"/>
  <c r="I179" i="16"/>
  <c r="G179" i="16"/>
  <c r="U179" i="16"/>
  <c r="E187" i="16"/>
  <c r="AA187" i="16"/>
  <c r="M179" i="16"/>
  <c r="Z187" i="16"/>
  <c r="N187" i="16"/>
  <c r="AC179" i="16"/>
  <c r="AD179" i="16"/>
  <c r="D187" i="16"/>
  <c r="T179" i="16"/>
  <c r="F187" i="16"/>
  <c r="O187" i="16"/>
  <c r="AA179" i="16"/>
  <c r="I10" i="11"/>
  <c r="I11" i="11"/>
  <c r="AQ538" i="16"/>
  <c r="AS532" i="16" a="1"/>
  <c r="AS532" i="16" s="1"/>
  <c r="AR531" i="16"/>
  <c r="AQ565" i="5"/>
  <c r="AQ564" i="5"/>
  <c r="AQ563" i="5"/>
  <c r="AR567" i="5" a="1"/>
  <c r="AR567" i="5" s="1"/>
  <c r="AQ562" i="5"/>
  <c r="AQ566" i="5"/>
  <c r="D57" i="5"/>
  <c r="B77" i="2" s="1"/>
  <c r="H407" i="5" a="1"/>
  <c r="H407" i="5" s="1"/>
  <c r="I407" i="5" s="1" a="1"/>
  <c r="I407" i="5" s="1"/>
  <c r="D219" i="5"/>
  <c r="AE185" i="5"/>
  <c r="AF185" i="5" s="1"/>
  <c r="D185" i="5"/>
  <c r="AC185" i="5"/>
  <c r="H185" i="5"/>
  <c r="AF283" i="5"/>
  <c r="AF230" i="5"/>
  <c r="AC187" i="5"/>
  <c r="S187" i="5"/>
  <c r="AA185" i="5"/>
  <c r="Y185" i="5"/>
  <c r="P187" i="5"/>
  <c r="L187" i="5"/>
  <c r="G187" i="5"/>
  <c r="J187" i="5"/>
  <c r="AA187" i="5"/>
  <c r="F185" i="5"/>
  <c r="P185" i="5"/>
  <c r="D56" i="5"/>
  <c r="B76" i="2" s="1"/>
  <c r="F188" i="5"/>
  <c r="F240" i="5" s="1"/>
  <c r="N188" i="5"/>
  <c r="N293" i="5" s="1"/>
  <c r="V188" i="5"/>
  <c r="V293" i="5" s="1"/>
  <c r="AD188" i="5"/>
  <c r="AD240" i="5" s="1"/>
  <c r="K189" i="5"/>
  <c r="K241" i="5" s="1"/>
  <c r="S189" i="5"/>
  <c r="S241" i="5" s="1"/>
  <c r="AA189" i="5"/>
  <c r="AA241" i="5" s="1"/>
  <c r="P188" i="5"/>
  <c r="P240" i="5" s="1"/>
  <c r="U189" i="5"/>
  <c r="Z188" i="5"/>
  <c r="Z240" i="5" s="1"/>
  <c r="AB188" i="5"/>
  <c r="AB240" i="5" s="1"/>
  <c r="M188" i="5"/>
  <c r="M240" i="5" s="1"/>
  <c r="Z189" i="5"/>
  <c r="Z294" i="5" s="1"/>
  <c r="G188" i="5"/>
  <c r="G240" i="5" s="1"/>
  <c r="O188" i="5"/>
  <c r="O240" i="5" s="1"/>
  <c r="W188" i="5"/>
  <c r="W240" i="5" s="1"/>
  <c r="AE188" i="5"/>
  <c r="AF188" i="5" s="1"/>
  <c r="L189" i="5"/>
  <c r="L241" i="5" s="1"/>
  <c r="T189" i="5"/>
  <c r="T294" i="5" s="1"/>
  <c r="AB189" i="5"/>
  <c r="AB294" i="5" s="1"/>
  <c r="H188" i="5"/>
  <c r="H293" i="5" s="1"/>
  <c r="E189" i="5"/>
  <c r="E294" i="5" s="1"/>
  <c r="M189" i="5"/>
  <c r="M241" i="5" s="1"/>
  <c r="AC189" i="5"/>
  <c r="AC241" i="5" s="1"/>
  <c r="G189" i="5"/>
  <c r="G294" i="5" s="1"/>
  <c r="O189" i="5"/>
  <c r="O294" i="5" s="1"/>
  <c r="W189" i="5"/>
  <c r="W294" i="5" s="1"/>
  <c r="AE189" i="5"/>
  <c r="AF189" i="5" s="1"/>
  <c r="T188" i="5"/>
  <c r="T240" i="5" s="1"/>
  <c r="E188" i="5"/>
  <c r="E240" i="5" s="1"/>
  <c r="J189" i="5"/>
  <c r="J241" i="5" s="1"/>
  <c r="R189" i="5"/>
  <c r="R241" i="5" s="1"/>
  <c r="X188" i="5"/>
  <c r="X293" i="5" s="1"/>
  <c r="Q189" i="5"/>
  <c r="Q241" i="5" s="1"/>
  <c r="I188" i="5"/>
  <c r="I293" i="5" s="1"/>
  <c r="Q188" i="5"/>
  <c r="Q240" i="5" s="1"/>
  <c r="Y188" i="5"/>
  <c r="Y293" i="5" s="1"/>
  <c r="F189" i="5"/>
  <c r="F294" i="5" s="1"/>
  <c r="N189" i="5"/>
  <c r="N241" i="5" s="1"/>
  <c r="V189" i="5"/>
  <c r="V294" i="5" s="1"/>
  <c r="AD189" i="5"/>
  <c r="AD241" i="5" s="1"/>
  <c r="R188" i="5"/>
  <c r="R240" i="5" s="1"/>
  <c r="I189" i="5"/>
  <c r="I241" i="5" s="1"/>
  <c r="D188" i="5"/>
  <c r="D293" i="5" s="1"/>
  <c r="AC188" i="5"/>
  <c r="AC240" i="5" s="1"/>
  <c r="J188" i="5"/>
  <c r="J240" i="5" s="1"/>
  <c r="Y189" i="5"/>
  <c r="Y241" i="5" s="1"/>
  <c r="K188" i="5"/>
  <c r="K240" i="5" s="1"/>
  <c r="S188" i="5"/>
  <c r="S240" i="5" s="1"/>
  <c r="AA188" i="5"/>
  <c r="AA240" i="5" s="1"/>
  <c r="H189" i="5"/>
  <c r="H241" i="5" s="1"/>
  <c r="P189" i="5"/>
  <c r="P241" i="5" s="1"/>
  <c r="X189" i="5"/>
  <c r="X241" i="5" s="1"/>
  <c r="D189" i="5"/>
  <c r="D241" i="5" s="1"/>
  <c r="L188" i="5"/>
  <c r="L240" i="5" s="1"/>
  <c r="U188" i="5"/>
  <c r="U293" i="5" s="1"/>
  <c r="O187" i="5"/>
  <c r="M187" i="5"/>
  <c r="K187" i="5"/>
  <c r="Y187" i="5"/>
  <c r="E185" i="5"/>
  <c r="K185" i="5"/>
  <c r="Q185" i="5"/>
  <c r="W185" i="5"/>
  <c r="AD187" i="5"/>
  <c r="U187" i="5"/>
  <c r="E187" i="5"/>
  <c r="Q187" i="5"/>
  <c r="U185" i="5"/>
  <c r="I185" i="5"/>
  <c r="O185" i="5"/>
  <c r="V187" i="5"/>
  <c r="AG186" i="5"/>
  <c r="I187" i="5"/>
  <c r="S185" i="5"/>
  <c r="Z185" i="5"/>
  <c r="AD185" i="5"/>
  <c r="G185" i="5"/>
  <c r="AG178" i="5"/>
  <c r="N187" i="5"/>
  <c r="X187" i="5"/>
  <c r="H187" i="5"/>
  <c r="AB185" i="5"/>
  <c r="R185" i="5"/>
  <c r="N185" i="5"/>
  <c r="V185" i="5"/>
  <c r="F187" i="5"/>
  <c r="AB187" i="5"/>
  <c r="D187" i="5"/>
  <c r="Z187" i="5"/>
  <c r="W187" i="5"/>
  <c r="T185" i="5"/>
  <c r="J185" i="5"/>
  <c r="M185" i="5"/>
  <c r="AE187" i="5"/>
  <c r="AF187" i="5" s="1"/>
  <c r="T187" i="5"/>
  <c r="R187" i="5"/>
  <c r="L185" i="5"/>
  <c r="AG184" i="5"/>
  <c r="D180" i="5"/>
  <c r="D232" i="5" s="1"/>
  <c r="G213" i="5"/>
  <c r="D322" i="5" a="1"/>
  <c r="D322" i="5" s="1"/>
  <c r="D304" i="5" a="1"/>
  <c r="D304" i="5" s="1"/>
  <c r="D245" i="5" a="1"/>
  <c r="D245" i="5" s="1"/>
  <c r="C12" i="11"/>
  <c r="D13" i="11"/>
  <c r="K219" i="5"/>
  <c r="H213" i="5"/>
  <c r="S219" i="5"/>
  <c r="AB219" i="5"/>
  <c r="K190" i="5"/>
  <c r="Q203" i="5"/>
  <c r="Y181" i="5"/>
  <c r="Y286" i="5" s="1"/>
  <c r="W201" i="5"/>
  <c r="Q179" i="5"/>
  <c r="Q231" i="5" s="1"/>
  <c r="T191" i="5"/>
  <c r="I554" i="5"/>
  <c r="I556" i="5" s="1"/>
  <c r="Y180" i="5"/>
  <c r="Y232" i="5" s="1"/>
  <c r="F180" i="5"/>
  <c r="F285" i="5" s="1"/>
  <c r="K180" i="5"/>
  <c r="Z180" i="5"/>
  <c r="Z232" i="5" s="1"/>
  <c r="I180" i="5"/>
  <c r="I232" i="5" s="1"/>
  <c r="L180" i="5"/>
  <c r="L285" i="5" s="1"/>
  <c r="U180" i="5"/>
  <c r="U285" i="5" s="1"/>
  <c r="M180" i="5"/>
  <c r="M232" i="5" s="1"/>
  <c r="V180" i="5"/>
  <c r="V232" i="5" s="1"/>
  <c r="H180" i="5"/>
  <c r="H232" i="5" s="1"/>
  <c r="W180" i="5"/>
  <c r="W232" i="5" s="1"/>
  <c r="E180" i="5"/>
  <c r="E285" i="5" s="1"/>
  <c r="N180" i="5"/>
  <c r="N232" i="5" s="1"/>
  <c r="S180" i="5"/>
  <c r="S285" i="5" s="1"/>
  <c r="X180" i="5"/>
  <c r="X232" i="5" s="1"/>
  <c r="T190" i="5"/>
  <c r="G203" i="5"/>
  <c r="K201" i="5"/>
  <c r="T180" i="5"/>
  <c r="T285" i="5" s="1"/>
  <c r="R180" i="5"/>
  <c r="R232" i="5" s="1"/>
  <c r="AE180" i="5"/>
  <c r="AF180" i="5" s="1"/>
  <c r="E195" i="5"/>
  <c r="D207" i="5"/>
  <c r="M221" i="5"/>
  <c r="I190" i="5"/>
  <c r="G179" i="5"/>
  <c r="G284" i="5" s="1"/>
  <c r="D221" i="5"/>
  <c r="Z203" i="5"/>
  <c r="J219" i="5"/>
  <c r="J180" i="5"/>
  <c r="J232" i="5" s="1"/>
  <c r="AA180" i="5"/>
  <c r="AA285" i="5" s="1"/>
  <c r="G180" i="5"/>
  <c r="G232" i="5" s="1"/>
  <c r="Q213" i="5"/>
  <c r="H219" i="5"/>
  <c r="D195" i="5"/>
  <c r="F195" i="5"/>
  <c r="W207" i="5"/>
  <c r="M207" i="5"/>
  <c r="Z213" i="5"/>
  <c r="X191" i="5"/>
  <c r="X195" i="5"/>
  <c r="V221" i="5"/>
  <c r="M203" i="5"/>
  <c r="AB180" i="5"/>
  <c r="AB232" i="5" s="1"/>
  <c r="Q180" i="5"/>
  <c r="Q285" i="5" s="1"/>
  <c r="P180" i="5"/>
  <c r="P232" i="5" s="1"/>
  <c r="O180" i="5"/>
  <c r="O285" i="5" s="1"/>
  <c r="AD180" i="5"/>
  <c r="AD232" i="5" s="1"/>
  <c r="V191" i="5"/>
  <c r="AD201" i="5"/>
  <c r="O201" i="5"/>
  <c r="N179" i="5"/>
  <c r="N231" i="5" s="1"/>
  <c r="F179" i="5"/>
  <c r="F231" i="5" s="1"/>
  <c r="X179" i="5"/>
  <c r="X284" i="5" s="1"/>
  <c r="AD179" i="5"/>
  <c r="AD284" i="5" s="1"/>
  <c r="P191" i="5"/>
  <c r="N191" i="5"/>
  <c r="L191" i="5"/>
  <c r="Y195" i="5"/>
  <c r="P195" i="5"/>
  <c r="N207" i="5"/>
  <c r="E207" i="5"/>
  <c r="X207" i="5"/>
  <c r="O207" i="5"/>
  <c r="W221" i="5"/>
  <c r="N221" i="5"/>
  <c r="E221" i="5"/>
  <c r="X221" i="5"/>
  <c r="K213" i="5"/>
  <c r="R213" i="5"/>
  <c r="I213" i="5"/>
  <c r="AB213" i="5"/>
  <c r="AB190" i="5"/>
  <c r="AC219" i="5"/>
  <c r="AA190" i="5"/>
  <c r="S190" i="5"/>
  <c r="N190" i="5"/>
  <c r="L203" i="5"/>
  <c r="J203" i="5"/>
  <c r="AD219" i="5"/>
  <c r="U219" i="5"/>
  <c r="L219" i="5"/>
  <c r="AC201" i="5"/>
  <c r="Y201" i="5"/>
  <c r="V201" i="5"/>
  <c r="G201" i="5"/>
  <c r="M179" i="5"/>
  <c r="M284" i="5" s="1"/>
  <c r="E179" i="5"/>
  <c r="E284" i="5" s="1"/>
  <c r="P179" i="5"/>
  <c r="P231" i="5" s="1"/>
  <c r="J179" i="5"/>
  <c r="J231" i="5" s="1"/>
  <c r="V179" i="5"/>
  <c r="V231" i="5" s="1"/>
  <c r="Z191" i="5"/>
  <c r="H191" i="5"/>
  <c r="F191" i="5"/>
  <c r="AA191" i="5"/>
  <c r="AE195" i="5"/>
  <c r="AF195" i="5" s="1"/>
  <c r="AA195" i="5"/>
  <c r="Z195" i="5"/>
  <c r="Q195" i="5"/>
  <c r="H195" i="5"/>
  <c r="F207" i="5"/>
  <c r="Y207" i="5"/>
  <c r="P207" i="5"/>
  <c r="G207" i="5"/>
  <c r="O221" i="5"/>
  <c r="F221" i="5"/>
  <c r="Y221" i="5"/>
  <c r="P221" i="5"/>
  <c r="J213" i="5"/>
  <c r="AC213" i="5"/>
  <c r="T213" i="5"/>
  <c r="D191" i="5"/>
  <c r="AA203" i="5"/>
  <c r="L190" i="5"/>
  <c r="O190" i="5"/>
  <c r="V190" i="5"/>
  <c r="AE203" i="5"/>
  <c r="AF203" i="5" s="1"/>
  <c r="X203" i="5"/>
  <c r="E203" i="5"/>
  <c r="K203" i="5"/>
  <c r="AE219" i="5"/>
  <c r="AF219" i="5" s="1"/>
  <c r="V219" i="5"/>
  <c r="M219" i="5"/>
  <c r="P201" i="5"/>
  <c r="M201" i="5"/>
  <c r="I201" i="5"/>
  <c r="T201" i="5"/>
  <c r="L179" i="5"/>
  <c r="L231" i="5" s="1"/>
  <c r="AC179" i="5"/>
  <c r="AC231" i="5" s="1"/>
  <c r="R191" i="5"/>
  <c r="AE191" i="5"/>
  <c r="AF191" i="5" s="1"/>
  <c r="AC191" i="5"/>
  <c r="S191" i="5"/>
  <c r="W195" i="5"/>
  <c r="AB195" i="5"/>
  <c r="S195" i="5"/>
  <c r="R195" i="5"/>
  <c r="I195" i="5"/>
  <c r="Z207" i="5"/>
  <c r="Q207" i="5"/>
  <c r="H207" i="5"/>
  <c r="G221" i="5"/>
  <c r="Z221" i="5"/>
  <c r="Q221" i="5"/>
  <c r="H221" i="5"/>
  <c r="AD213" i="5"/>
  <c r="U213" i="5"/>
  <c r="L213" i="5"/>
  <c r="H190" i="5"/>
  <c r="T219" i="5"/>
  <c r="AE190" i="5"/>
  <c r="AF190" i="5" s="1"/>
  <c r="Z190" i="5"/>
  <c r="AD190" i="5"/>
  <c r="M190" i="5"/>
  <c r="S203" i="5"/>
  <c r="H203" i="5"/>
  <c r="AD203" i="5"/>
  <c r="W219" i="5"/>
  <c r="N219" i="5"/>
  <c r="E219" i="5"/>
  <c r="Q201" i="5"/>
  <c r="F201" i="5"/>
  <c r="AB179" i="5"/>
  <c r="AB284" i="5" s="1"/>
  <c r="AA179" i="5"/>
  <c r="AA284" i="5" s="1"/>
  <c r="U179" i="5"/>
  <c r="U284" i="5" s="1"/>
  <c r="J191" i="5"/>
  <c r="W191" i="5"/>
  <c r="U191" i="5"/>
  <c r="K191" i="5"/>
  <c r="O195" i="5"/>
  <c r="AC195" i="5"/>
  <c r="T195" i="5"/>
  <c r="K195" i="5"/>
  <c r="J195" i="5"/>
  <c r="AA207" i="5"/>
  <c r="R207" i="5"/>
  <c r="I207" i="5"/>
  <c r="AA221" i="5"/>
  <c r="R221" i="5"/>
  <c r="I221" i="5"/>
  <c r="AE213" i="5"/>
  <c r="AF213" i="5" s="1"/>
  <c r="V213" i="5"/>
  <c r="M213" i="5"/>
  <c r="E190" i="5"/>
  <c r="I203" i="5"/>
  <c r="Q190" i="5"/>
  <c r="F190" i="5"/>
  <c r="P190" i="5"/>
  <c r="G190" i="5"/>
  <c r="U203" i="5"/>
  <c r="AC203" i="5"/>
  <c r="W203" i="5"/>
  <c r="V203" i="5"/>
  <c r="O219" i="5"/>
  <c r="F219" i="5"/>
  <c r="Y219" i="5"/>
  <c r="D201" i="5"/>
  <c r="Z201" i="5"/>
  <c r="H179" i="5"/>
  <c r="H231" i="5" s="1"/>
  <c r="S179" i="5"/>
  <c r="S231" i="5" s="1"/>
  <c r="Z179" i="5"/>
  <c r="Z231" i="5" s="1"/>
  <c r="W179" i="5"/>
  <c r="W231" i="5" s="1"/>
  <c r="I179" i="5"/>
  <c r="I284" i="5" s="1"/>
  <c r="Y191" i="5"/>
  <c r="O191" i="5"/>
  <c r="M191" i="5"/>
  <c r="AD195" i="5"/>
  <c r="U195" i="5"/>
  <c r="L195" i="5"/>
  <c r="AB207" i="5"/>
  <c r="S207" i="5"/>
  <c r="J207" i="5"/>
  <c r="AB221" i="5"/>
  <c r="S221" i="5"/>
  <c r="J221" i="5"/>
  <c r="D213" i="5"/>
  <c r="W213" i="5"/>
  <c r="N213" i="5"/>
  <c r="E213" i="5"/>
  <c r="T203" i="5"/>
  <c r="R203" i="5"/>
  <c r="AC190" i="5"/>
  <c r="U190" i="5"/>
  <c r="X190" i="5"/>
  <c r="P203" i="5"/>
  <c r="N203" i="5"/>
  <c r="X219" i="5"/>
  <c r="G219" i="5"/>
  <c r="Z219" i="5"/>
  <c r="Q219" i="5"/>
  <c r="E201" i="5"/>
  <c r="AB201" i="5"/>
  <c r="X201" i="5"/>
  <c r="U201" i="5"/>
  <c r="AA201" i="5"/>
  <c r="R201" i="5"/>
  <c r="T179" i="5"/>
  <c r="T231" i="5" s="1"/>
  <c r="R179" i="5"/>
  <c r="R231" i="5" s="1"/>
  <c r="K179" i="5"/>
  <c r="D179" i="5"/>
  <c r="D231" i="5" s="1"/>
  <c r="O179" i="5"/>
  <c r="O231" i="5" s="1"/>
  <c r="Q191" i="5"/>
  <c r="G191" i="5"/>
  <c r="E191" i="5"/>
  <c r="G195" i="5"/>
  <c r="V195" i="5"/>
  <c r="M195" i="5"/>
  <c r="AD207" i="5"/>
  <c r="AC207" i="5"/>
  <c r="T207" i="5"/>
  <c r="K207" i="5"/>
  <c r="AC221" i="5"/>
  <c r="T221" i="5"/>
  <c r="K221" i="5"/>
  <c r="AA213" i="5"/>
  <c r="X213" i="5"/>
  <c r="O213" i="5"/>
  <c r="F213" i="5"/>
  <c r="Y190" i="5"/>
  <c r="J190" i="5"/>
  <c r="W190" i="5"/>
  <c r="R190" i="5"/>
  <c r="D203" i="5"/>
  <c r="AB203" i="5"/>
  <c r="O203" i="5"/>
  <c r="F203" i="5"/>
  <c r="Y203" i="5"/>
  <c r="P219" i="5"/>
  <c r="AA219" i="5"/>
  <c r="R219" i="5"/>
  <c r="I219" i="5"/>
  <c r="N201" i="5"/>
  <c r="L201" i="5"/>
  <c r="H201" i="5"/>
  <c r="AE201" i="5"/>
  <c r="AF201" i="5" s="1"/>
  <c r="S201" i="5"/>
  <c r="J201" i="5"/>
  <c r="AE179" i="5"/>
  <c r="AF179" i="5" s="1"/>
  <c r="Y179" i="5"/>
  <c r="Y231" i="5" s="1"/>
  <c r="I191" i="5"/>
  <c r="AD191" i="5"/>
  <c r="AB191" i="5"/>
  <c r="N195" i="5"/>
  <c r="V207" i="5"/>
  <c r="U207" i="5"/>
  <c r="L207" i="5"/>
  <c r="AE207" i="5"/>
  <c r="AF207" i="5" s="1"/>
  <c r="AE221" i="5"/>
  <c r="AF221" i="5" s="1"/>
  <c r="AD221" i="5"/>
  <c r="U221" i="5"/>
  <c r="L221" i="5"/>
  <c r="S213" i="5"/>
  <c r="Y213" i="5"/>
  <c r="P213" i="5"/>
  <c r="F554" i="5"/>
  <c r="E554" i="5"/>
  <c r="G554" i="5"/>
  <c r="C554" i="5"/>
  <c r="D554" i="5"/>
  <c r="H554" i="5"/>
  <c r="H556" i="5" s="1"/>
  <c r="AC181" i="5"/>
  <c r="AC233" i="5" s="1"/>
  <c r="M181" i="5"/>
  <c r="M233" i="5" s="1"/>
  <c r="U181" i="5"/>
  <c r="U233" i="5" s="1"/>
  <c r="S181" i="5"/>
  <c r="S233" i="5" s="1"/>
  <c r="F181" i="5"/>
  <c r="F233" i="5" s="1"/>
  <c r="AE181" i="5"/>
  <c r="AF181" i="5" s="1"/>
  <c r="G181" i="5"/>
  <c r="G233" i="5" s="1"/>
  <c r="I181" i="5"/>
  <c r="I286" i="5" s="1"/>
  <c r="V181" i="5"/>
  <c r="V233" i="5" s="1"/>
  <c r="AB197" i="5"/>
  <c r="W199" i="5"/>
  <c r="AC199" i="5"/>
  <c r="F209" i="5"/>
  <c r="J215" i="5"/>
  <c r="U199" i="5"/>
  <c r="R193" i="5"/>
  <c r="D215" i="5"/>
  <c r="Y197" i="5"/>
  <c r="R217" i="5"/>
  <c r="I217" i="5"/>
  <c r="R215" i="5"/>
  <c r="K199" i="5"/>
  <c r="Y199" i="5"/>
  <c r="AD215" i="5"/>
  <c r="I197" i="5"/>
  <c r="AB209" i="5"/>
  <c r="G193" i="5"/>
  <c r="O205" i="5"/>
  <c r="AA209" i="5"/>
  <c r="U197" i="5"/>
  <c r="Q217" i="5"/>
  <c r="AE197" i="5"/>
  <c r="AF197" i="5" s="1"/>
  <c r="AD193" i="5"/>
  <c r="W222" i="5"/>
  <c r="M222" i="5"/>
  <c r="R222" i="5"/>
  <c r="K222" i="5"/>
  <c r="M209" i="5"/>
  <c r="U193" i="5"/>
  <c r="Q209" i="5"/>
  <c r="AB222" i="5"/>
  <c r="X199" i="5"/>
  <c r="I205" i="5"/>
  <c r="AA193" i="5"/>
  <c r="O209" i="5"/>
  <c r="AA197" i="5"/>
  <c r="D209" i="5"/>
  <c r="F197" i="5"/>
  <c r="AE193" i="5"/>
  <c r="AF193" i="5" s="1"/>
  <c r="I199" i="5"/>
  <c r="AA217" i="5"/>
  <c r="T209" i="5"/>
  <c r="W193" i="5"/>
  <c r="T193" i="5"/>
  <c r="H215" i="5"/>
  <c r="Z215" i="5"/>
  <c r="W205" i="5"/>
  <c r="W197" i="5"/>
  <c r="L205" i="5"/>
  <c r="AB199" i="5"/>
  <c r="D199" i="5"/>
  <c r="Q215" i="5"/>
  <c r="K205" i="5"/>
  <c r="R199" i="5"/>
  <c r="Y217" i="5"/>
  <c r="N222" i="5"/>
  <c r="Q222" i="5"/>
  <c r="D222" i="5"/>
  <c r="P222" i="5"/>
  <c r="Y215" i="5"/>
  <c r="AE205" i="5"/>
  <c r="AF205" i="5" s="1"/>
  <c r="AE215" i="5"/>
  <c r="AF215" i="5" s="1"/>
  <c r="AA199" i="5"/>
  <c r="AA215" i="5"/>
  <c r="AC209" i="5"/>
  <c r="D217" i="5"/>
  <c r="R205" i="5"/>
  <c r="O197" i="5"/>
  <c r="X209" i="5"/>
  <c r="M199" i="5"/>
  <c r="T199" i="5"/>
  <c r="N209" i="5"/>
  <c r="S197" i="5"/>
  <c r="L199" i="5"/>
  <c r="H217" i="5"/>
  <c r="J209" i="5"/>
  <c r="K197" i="5"/>
  <c r="P197" i="5"/>
  <c r="AB205" i="5"/>
  <c r="O193" i="5"/>
  <c r="S199" i="5"/>
  <c r="U217" i="5"/>
  <c r="U205" i="5"/>
  <c r="E217" i="5"/>
  <c r="AC197" i="5"/>
  <c r="J205" i="5"/>
  <c r="T205" i="5"/>
  <c r="M217" i="5"/>
  <c r="L217" i="5"/>
  <c r="AD222" i="5"/>
  <c r="L222" i="5"/>
  <c r="AE222" i="5"/>
  <c r="AF222" i="5" s="1"/>
  <c r="N197" i="5"/>
  <c r="W215" i="5"/>
  <c r="X217" i="5"/>
  <c r="AA222" i="5"/>
  <c r="X193" i="5"/>
  <c r="H193" i="5"/>
  <c r="AA205" i="5"/>
  <c r="K217" i="5"/>
  <c r="Q193" i="5"/>
  <c r="H205" i="5"/>
  <c r="S193" i="5"/>
  <c r="W209" i="5"/>
  <c r="P205" i="5"/>
  <c r="AB193" i="5"/>
  <c r="J193" i="5"/>
  <c r="S205" i="5"/>
  <c r="X205" i="5"/>
  <c r="Z217" i="5"/>
  <c r="P199" i="5"/>
  <c r="U209" i="5"/>
  <c r="L193" i="5"/>
  <c r="E199" i="5"/>
  <c r="AD205" i="5"/>
  <c r="N217" i="5"/>
  <c r="O199" i="5"/>
  <c r="Y209" i="5"/>
  <c r="AC205" i="5"/>
  <c r="V217" i="5"/>
  <c r="V197" i="5"/>
  <c r="E222" i="5"/>
  <c r="I222" i="5"/>
  <c r="H222" i="5"/>
  <c r="T222" i="5"/>
  <c r="Q197" i="5"/>
  <c r="AC215" i="5"/>
  <c r="S222" i="5"/>
  <c r="L197" i="5"/>
  <c r="P193" i="5"/>
  <c r="V193" i="5"/>
  <c r="T217" i="5"/>
  <c r="E197" i="5"/>
  <c r="Q205" i="5"/>
  <c r="G197" i="5"/>
  <c r="I193" i="5"/>
  <c r="Y205" i="5"/>
  <c r="X197" i="5"/>
  <c r="V209" i="5"/>
  <c r="R197" i="5"/>
  <c r="E205" i="5"/>
  <c r="P217" i="5"/>
  <c r="F199" i="5"/>
  <c r="M205" i="5"/>
  <c r="H197" i="5"/>
  <c r="P209" i="5"/>
  <c r="V199" i="5"/>
  <c r="W217" i="5"/>
  <c r="D197" i="5"/>
  <c r="M197" i="5"/>
  <c r="D205" i="5"/>
  <c r="AE217" i="5"/>
  <c r="AF217" i="5" s="1"/>
  <c r="G209" i="5"/>
  <c r="AC222" i="5"/>
  <c r="V222" i="5"/>
  <c r="O222" i="5"/>
  <c r="N199" i="5"/>
  <c r="X215" i="5"/>
  <c r="G217" i="5"/>
  <c r="R209" i="5"/>
  <c r="X222" i="5"/>
  <c r="E193" i="5"/>
  <c r="G215" i="5"/>
  <c r="J197" i="5"/>
  <c r="AC217" i="5"/>
  <c r="F215" i="5"/>
  <c r="Z205" i="5"/>
  <c r="J217" i="5"/>
  <c r="E215" i="5"/>
  <c r="F205" i="5"/>
  <c r="G199" i="5"/>
  <c r="AE209" i="5"/>
  <c r="AF209" i="5" s="1"/>
  <c r="M215" i="5"/>
  <c r="N205" i="5"/>
  <c r="AD209" i="5"/>
  <c r="AD217" i="5"/>
  <c r="V205" i="5"/>
  <c r="F217" i="5"/>
  <c r="K215" i="5"/>
  <c r="M193" i="5"/>
  <c r="Z199" i="5"/>
  <c r="Q199" i="5"/>
  <c r="S215" i="5"/>
  <c r="Z197" i="5"/>
  <c r="AD197" i="5"/>
  <c r="Y193" i="5"/>
  <c r="Y222" i="5"/>
  <c r="Z222" i="5"/>
  <c r="U222" i="5"/>
  <c r="G205" i="5"/>
  <c r="S209" i="5"/>
  <c r="H199" i="5"/>
  <c r="T197" i="5"/>
  <c r="P215" i="5"/>
  <c r="AD199" i="5"/>
  <c r="Z193" i="5"/>
  <c r="O215" i="5"/>
  <c r="N193" i="5"/>
  <c r="S217" i="5"/>
  <c r="N215" i="5"/>
  <c r="F193" i="5"/>
  <c r="K193" i="5"/>
  <c r="L209" i="5"/>
  <c r="V215" i="5"/>
  <c r="AC193" i="5"/>
  <c r="K209" i="5"/>
  <c r="L215" i="5"/>
  <c r="AE199" i="5"/>
  <c r="AF199" i="5" s="1"/>
  <c r="O217" i="5"/>
  <c r="T215" i="5"/>
  <c r="E209" i="5"/>
  <c r="I209" i="5"/>
  <c r="H209" i="5"/>
  <c r="AB215" i="5"/>
  <c r="J199" i="5"/>
  <c r="Z209" i="5"/>
  <c r="F222" i="5"/>
  <c r="G222" i="5"/>
  <c r="J222" i="5"/>
  <c r="D193" i="5"/>
  <c r="AB217" i="5"/>
  <c r="U215" i="5"/>
  <c r="I215" i="5"/>
  <c r="X302" i="5" a="1"/>
  <c r="X302" i="5" s="1"/>
  <c r="K302" i="5" a="1"/>
  <c r="K302" i="5" s="1"/>
  <c r="D302" i="5" a="1"/>
  <c r="D302" i="5" s="1"/>
  <c r="V320" i="5" a="1"/>
  <c r="V320" i="5" s="1"/>
  <c r="Q310" i="5" a="1"/>
  <c r="Q310" i="5" s="1"/>
  <c r="Z310" i="5" a="1"/>
  <c r="Z310" i="5" s="1"/>
  <c r="U310" i="5" a="1"/>
  <c r="U310" i="5" s="1"/>
  <c r="W310" i="5" a="1"/>
  <c r="W310" i="5" s="1"/>
  <c r="G320" i="5" a="1"/>
  <c r="G320" i="5" s="1"/>
  <c r="I322" i="5" a="1"/>
  <c r="I322" i="5" s="1"/>
  <c r="AE322" i="5" a="1"/>
  <c r="AE322" i="5" s="1"/>
  <c r="AF322" i="5" s="1"/>
  <c r="E322" i="5" a="1"/>
  <c r="E322" i="5" s="1"/>
  <c r="N322" i="5" a="1"/>
  <c r="N322" i="5" s="1"/>
  <c r="S298" i="5" a="1"/>
  <c r="S298" i="5" s="1"/>
  <c r="G314" i="5" a="1"/>
  <c r="G314" i="5" s="1"/>
  <c r="P314" i="5" a="1"/>
  <c r="P314" i="5" s="1"/>
  <c r="S314" i="5" a="1"/>
  <c r="S314" i="5" s="1"/>
  <c r="T328" i="5" a="1"/>
  <c r="T328" i="5" s="1"/>
  <c r="N328" i="5" a="1"/>
  <c r="N328" i="5" s="1"/>
  <c r="H328" i="5" a="1"/>
  <c r="H328" i="5" s="1"/>
  <c r="Y328" i="5" a="1"/>
  <c r="Y328" i="5" s="1"/>
  <c r="E304" i="5" a="1"/>
  <c r="E304" i="5" s="1"/>
  <c r="Z304" i="5" a="1"/>
  <c r="Z304" i="5" s="1"/>
  <c r="AD304" i="5" a="1"/>
  <c r="AD304" i="5" s="1"/>
  <c r="P320" i="5" a="1"/>
  <c r="P320" i="5" s="1"/>
  <c r="L275" i="5" a="1"/>
  <c r="L275" i="5" s="1"/>
  <c r="AB275" i="5" a="1"/>
  <c r="AB275" i="5" s="1"/>
  <c r="P275" i="5" a="1"/>
  <c r="P275" i="5" s="1"/>
  <c r="D267" i="5" a="1"/>
  <c r="D267" i="5" s="1"/>
  <c r="G267" i="5" a="1"/>
  <c r="G267" i="5" s="1"/>
  <c r="J249" i="5" a="1"/>
  <c r="J249" i="5" s="1"/>
  <c r="AA249" i="5" a="1"/>
  <c r="AA249" i="5" s="1"/>
  <c r="N249" i="5" a="1"/>
  <c r="N249" i="5" s="1"/>
  <c r="O249" i="5" a="1"/>
  <c r="O249" i="5" s="1"/>
  <c r="U267" i="5" a="1"/>
  <c r="U267" i="5" s="1"/>
  <c r="AD261" i="5" a="1"/>
  <c r="AD261" i="5" s="1"/>
  <c r="I261" i="5" a="1"/>
  <c r="I261" i="5" s="1"/>
  <c r="AA261" i="5" a="1"/>
  <c r="AA261" i="5" s="1"/>
  <c r="P269" i="5" a="1"/>
  <c r="P269" i="5" s="1"/>
  <c r="X269" i="5" a="1"/>
  <c r="X269" i="5" s="1"/>
  <c r="Y269" i="5" a="1"/>
  <c r="Y269" i="5" s="1"/>
  <c r="I245" i="5" a="1"/>
  <c r="I245" i="5" s="1"/>
  <c r="Q245" i="5" a="1"/>
  <c r="Q245" i="5" s="1"/>
  <c r="M245" i="5" a="1"/>
  <c r="M245" i="5" s="1"/>
  <c r="E257" i="5" a="1"/>
  <c r="E257" i="5" s="1"/>
  <c r="G257" i="5" a="1"/>
  <c r="G257" i="5" s="1"/>
  <c r="R257" i="5" a="1"/>
  <c r="R257" i="5" s="1"/>
  <c r="F267" i="5" a="1"/>
  <c r="F267" i="5" s="1"/>
  <c r="I251" i="5" a="1"/>
  <c r="I251" i="5" s="1"/>
  <c r="K251" i="5" a="1"/>
  <c r="K251" i="5" s="1"/>
  <c r="R267" i="5" a="1"/>
  <c r="R267" i="5" s="1"/>
  <c r="Y267" i="5" a="1"/>
  <c r="Y267" i="5" s="1"/>
  <c r="X251" i="5" a="1"/>
  <c r="X251" i="5" s="1"/>
  <c r="J261" i="5" a="1"/>
  <c r="J261" i="5" s="1"/>
  <c r="M269" i="5" a="1"/>
  <c r="M269" i="5" s="1"/>
  <c r="Z245" i="5" a="1"/>
  <c r="Z245" i="5" s="1"/>
  <c r="K245" i="5" a="1"/>
  <c r="K245" i="5" s="1"/>
  <c r="F245" i="5" a="1"/>
  <c r="F245" i="5" s="1"/>
  <c r="AC257" i="5" a="1"/>
  <c r="AC257" i="5" s="1"/>
  <c r="K257" i="5" a="1"/>
  <c r="K257" i="5" s="1"/>
  <c r="E251" i="5" a="1"/>
  <c r="E251" i="5" s="1"/>
  <c r="AD267" i="5" a="1"/>
  <c r="AD267" i="5" s="1"/>
  <c r="AC320" i="5" a="1"/>
  <c r="AC320" i="5" s="1"/>
  <c r="AD302" i="5" a="1"/>
  <c r="AD302" i="5" s="1"/>
  <c r="O302" i="5" a="1"/>
  <c r="O302" i="5" s="1"/>
  <c r="AB302" i="5" a="1"/>
  <c r="AB302" i="5" s="1"/>
  <c r="Q302" i="5" a="1"/>
  <c r="Q302" i="5" s="1"/>
  <c r="M320" i="5" a="1"/>
  <c r="M320" i="5" s="1"/>
  <c r="Y310" i="5" a="1"/>
  <c r="Y310" i="5" s="1"/>
  <c r="O310" i="5" a="1"/>
  <c r="O310" i="5" s="1"/>
  <c r="X310" i="5" a="1"/>
  <c r="X310" i="5" s="1"/>
  <c r="D310" i="5" a="1"/>
  <c r="D310" i="5" s="1"/>
  <c r="T322" i="5" a="1"/>
  <c r="T322" i="5" s="1"/>
  <c r="Z322" i="5" a="1"/>
  <c r="Z322" i="5" s="1"/>
  <c r="K298" i="5" a="1"/>
  <c r="K298" i="5" s="1"/>
  <c r="L298" i="5" a="1"/>
  <c r="L298" i="5" s="1"/>
  <c r="AD320" i="5" a="1"/>
  <c r="AD320" i="5" s="1"/>
  <c r="F314" i="5" a="1"/>
  <c r="F314" i="5" s="1"/>
  <c r="O314" i="5" a="1"/>
  <c r="O314" i="5" s="1"/>
  <c r="X314" i="5" a="1"/>
  <c r="X314" i="5" s="1"/>
  <c r="L314" i="5" a="1"/>
  <c r="L314" i="5" s="1"/>
  <c r="AA328" i="5" a="1"/>
  <c r="AA328" i="5" s="1"/>
  <c r="V328" i="5" a="1"/>
  <c r="V328" i="5" s="1"/>
  <c r="P328" i="5" a="1"/>
  <c r="P328" i="5" s="1"/>
  <c r="D328" i="5" a="1"/>
  <c r="D328" i="5" s="1"/>
  <c r="M304" i="5" a="1"/>
  <c r="M304" i="5" s="1"/>
  <c r="J304" i="5" a="1"/>
  <c r="J304" i="5" s="1"/>
  <c r="S275" i="5" a="1"/>
  <c r="S275" i="5" s="1"/>
  <c r="H275" i="5" a="1"/>
  <c r="H275" i="5" s="1"/>
  <c r="W275" i="5" a="1"/>
  <c r="W275" i="5" s="1"/>
  <c r="V267" i="5" a="1"/>
  <c r="V267" i="5" s="1"/>
  <c r="T267" i="5" a="1"/>
  <c r="T267" i="5" s="1"/>
  <c r="S249" i="5" a="1"/>
  <c r="S249" i="5" s="1"/>
  <c r="D249" i="5" a="1"/>
  <c r="D249" i="5" s="1"/>
  <c r="AD249" i="5" a="1"/>
  <c r="AD249" i="5" s="1"/>
  <c r="T249" i="5" a="1"/>
  <c r="T249" i="5" s="1"/>
  <c r="Z249" i="5" a="1"/>
  <c r="Z249" i="5" s="1"/>
  <c r="M267" i="5" a="1"/>
  <c r="M267" i="5" s="1"/>
  <c r="E261" i="5" a="1"/>
  <c r="E261" i="5" s="1"/>
  <c r="G261" i="5" a="1"/>
  <c r="G261" i="5" s="1"/>
  <c r="Q261" i="5" a="1"/>
  <c r="Q261" i="5" s="1"/>
  <c r="L261" i="5" a="1"/>
  <c r="L261" i="5" s="1"/>
  <c r="H269" i="5" a="1"/>
  <c r="H269" i="5" s="1"/>
  <c r="O269" i="5" a="1"/>
  <c r="O269" i="5" s="1"/>
  <c r="W269" i="5" a="1"/>
  <c r="W269" i="5" s="1"/>
  <c r="AE269" i="5" a="1"/>
  <c r="AE269" i="5" s="1"/>
  <c r="AF269" i="5" s="1"/>
  <c r="O245" i="5" a="1"/>
  <c r="O245" i="5" s="1"/>
  <c r="W245" i="5" a="1"/>
  <c r="W245" i="5" s="1"/>
  <c r="S245" i="5" a="1"/>
  <c r="S245" i="5" s="1"/>
  <c r="AE245" i="5" a="1"/>
  <c r="AE245" i="5" s="1"/>
  <c r="AF245" i="5" s="1"/>
  <c r="M257" i="5" a="1"/>
  <c r="M257" i="5" s="1"/>
  <c r="O257" i="5" a="1"/>
  <c r="O257" i="5" s="1"/>
  <c r="Z257" i="5" a="1"/>
  <c r="Z257" i="5" s="1"/>
  <c r="I257" i="5" a="1"/>
  <c r="I257" i="5" s="1"/>
  <c r="R251" i="5" a="1"/>
  <c r="R251" i="5" s="1"/>
  <c r="W261" i="5" a="1"/>
  <c r="W261" i="5" s="1"/>
  <c r="D261" i="5" a="1"/>
  <c r="D261" i="5" s="1"/>
  <c r="AC269" i="5" a="1"/>
  <c r="AC269" i="5" s="1"/>
  <c r="AD245" i="5" a="1"/>
  <c r="AD245" i="5" s="1"/>
  <c r="Y257" i="5" a="1"/>
  <c r="Y257" i="5" s="1"/>
  <c r="AA251" i="5" a="1"/>
  <c r="AA251" i="5" s="1"/>
  <c r="J251" i="5" a="1"/>
  <c r="J251" i="5" s="1"/>
  <c r="H251" i="5" a="1"/>
  <c r="H251" i="5" s="1"/>
  <c r="U320" i="5" a="1"/>
  <c r="U320" i="5" s="1"/>
  <c r="V302" i="5" a="1"/>
  <c r="V302" i="5" s="1"/>
  <c r="AC310" i="5" a="1"/>
  <c r="AC310" i="5" s="1"/>
  <c r="F310" i="5" a="1"/>
  <c r="F310" i="5" s="1"/>
  <c r="AB310" i="5" a="1"/>
  <c r="AB310" i="5" s="1"/>
  <c r="H322" i="5" a="1"/>
  <c r="H322" i="5" s="1"/>
  <c r="AD322" i="5" a="1"/>
  <c r="AD322" i="5" s="1"/>
  <c r="Q322" i="5" a="1"/>
  <c r="Q322" i="5" s="1"/>
  <c r="J298" i="5" a="1"/>
  <c r="J298" i="5" s="1"/>
  <c r="Q298" i="5" a="1"/>
  <c r="Q298" i="5" s="1"/>
  <c r="F298" i="5" a="1"/>
  <c r="F298" i="5" s="1"/>
  <c r="AD298" i="5" a="1"/>
  <c r="AD298" i="5" s="1"/>
  <c r="F320" i="5" a="1"/>
  <c r="F320" i="5" s="1"/>
  <c r="E314" i="5" a="1"/>
  <c r="E314" i="5" s="1"/>
  <c r="N314" i="5" a="1"/>
  <c r="N314" i="5" s="1"/>
  <c r="W314" i="5" a="1"/>
  <c r="W314" i="5" s="1"/>
  <c r="T314" i="5" a="1"/>
  <c r="T314" i="5" s="1"/>
  <c r="E328" i="5" a="1"/>
  <c r="E328" i="5" s="1"/>
  <c r="AC328" i="5" a="1"/>
  <c r="AC328" i="5" s="1"/>
  <c r="W328" i="5" a="1"/>
  <c r="W328" i="5" s="1"/>
  <c r="S304" i="5" a="1"/>
  <c r="S304" i="5" s="1"/>
  <c r="L304" i="5" a="1"/>
  <c r="L304" i="5" s="1"/>
  <c r="R304" i="5" a="1"/>
  <c r="R304" i="5" s="1"/>
  <c r="Z275" i="5" a="1"/>
  <c r="Z275" i="5" s="1"/>
  <c r="O275" i="5" a="1"/>
  <c r="O275" i="5" s="1"/>
  <c r="X275" i="5" a="1"/>
  <c r="X275" i="5" s="1"/>
  <c r="AB267" i="5" a="1"/>
  <c r="AB267" i="5" s="1"/>
  <c r="AB249" i="5" a="1"/>
  <c r="AB249" i="5" s="1"/>
  <c r="R249" i="5" a="1"/>
  <c r="R249" i="5" s="1"/>
  <c r="Y249" i="5" a="1"/>
  <c r="Y249" i="5" s="1"/>
  <c r="E267" i="5" a="1"/>
  <c r="E267" i="5" s="1"/>
  <c r="M261" i="5" a="1"/>
  <c r="M261" i="5" s="1"/>
  <c r="O261" i="5" a="1"/>
  <c r="O261" i="5" s="1"/>
  <c r="Y261" i="5" a="1"/>
  <c r="Y261" i="5" s="1"/>
  <c r="T261" i="5" a="1"/>
  <c r="T261" i="5" s="1"/>
  <c r="G269" i="5" a="1"/>
  <c r="G269" i="5" s="1"/>
  <c r="N269" i="5" a="1"/>
  <c r="N269" i="5" s="1"/>
  <c r="V269" i="5" a="1"/>
  <c r="V269" i="5" s="1"/>
  <c r="AD269" i="5" a="1"/>
  <c r="AD269" i="5" s="1"/>
  <c r="T245" i="5" a="1"/>
  <c r="T245" i="5" s="1"/>
  <c r="E245" i="5" a="1"/>
  <c r="E245" i="5" s="1"/>
  <c r="R245" i="5" a="1"/>
  <c r="R245" i="5" s="1"/>
  <c r="X245" i="5" a="1"/>
  <c r="X245" i="5" s="1"/>
  <c r="U257" i="5" a="1"/>
  <c r="U257" i="5" s="1"/>
  <c r="W257" i="5" a="1"/>
  <c r="W257" i="5" s="1"/>
  <c r="T257" i="5" a="1"/>
  <c r="T257" i="5" s="1"/>
  <c r="AB257" i="5" a="1"/>
  <c r="AB257" i="5" s="1"/>
  <c r="Q257" i="5" a="1"/>
  <c r="Q257" i="5" s="1"/>
  <c r="W251" i="5" a="1"/>
  <c r="W251" i="5" s="1"/>
  <c r="AC251" i="5" a="1"/>
  <c r="AC251" i="5" s="1"/>
  <c r="D251" i="5" a="1"/>
  <c r="D251" i="5" s="1"/>
  <c r="F249" i="5" a="1"/>
  <c r="F249" i="5" s="1"/>
  <c r="W249" i="5" a="1"/>
  <c r="W249" i="5" s="1"/>
  <c r="AE249" i="5" a="1"/>
  <c r="AE249" i="5" s="1"/>
  <c r="AF249" i="5" s="1"/>
  <c r="Q267" i="5" a="1"/>
  <c r="Q267" i="5" s="1"/>
  <c r="U261" i="5" a="1"/>
  <c r="U261" i="5" s="1"/>
  <c r="AB261" i="5" a="1"/>
  <c r="AB261" i="5" s="1"/>
  <c r="U269" i="5" a="1"/>
  <c r="U269" i="5" s="1"/>
  <c r="AC245" i="5" a="1"/>
  <c r="AC245" i="5" s="1"/>
  <c r="AE257" i="5" a="1"/>
  <c r="AE257" i="5" s="1"/>
  <c r="AF257" i="5" s="1"/>
  <c r="S257" i="5" a="1"/>
  <c r="S257" i="5" s="1"/>
  <c r="F251" i="5" a="1"/>
  <c r="F251" i="5" s="1"/>
  <c r="U251" i="5" a="1"/>
  <c r="U251" i="5" s="1"/>
  <c r="G302" i="5" a="1"/>
  <c r="G302" i="5" s="1"/>
  <c r="H302" i="5" a="1"/>
  <c r="H302" i="5" s="1"/>
  <c r="L320" i="5" a="1"/>
  <c r="L320" i="5" s="1"/>
  <c r="T310" i="5" a="1"/>
  <c r="T310" i="5" s="1"/>
  <c r="H310" i="5" a="1"/>
  <c r="H310" i="5" s="1"/>
  <c r="N310" i="5" a="1"/>
  <c r="N310" i="5" s="1"/>
  <c r="K320" i="5" a="1"/>
  <c r="K320" i="5" s="1"/>
  <c r="P322" i="5" a="1"/>
  <c r="P322" i="5" s="1"/>
  <c r="M322" i="5" a="1"/>
  <c r="M322" i="5" s="1"/>
  <c r="AA322" i="5" a="1"/>
  <c r="AA322" i="5" s="1"/>
  <c r="X320" i="5" a="1"/>
  <c r="X320" i="5" s="1"/>
  <c r="H298" i="5" a="1"/>
  <c r="H298" i="5" s="1"/>
  <c r="I298" i="5" a="1"/>
  <c r="I298" i="5" s="1"/>
  <c r="P298" i="5" a="1"/>
  <c r="P298" i="5" s="1"/>
  <c r="W298" i="5" a="1"/>
  <c r="W298" i="5" s="1"/>
  <c r="X298" i="5" a="1"/>
  <c r="X298" i="5" s="1"/>
  <c r="AA320" i="5" a="1"/>
  <c r="AA320" i="5" s="1"/>
  <c r="M314" i="5" a="1"/>
  <c r="M314" i="5" s="1"/>
  <c r="V314" i="5" a="1"/>
  <c r="V314" i="5" s="1"/>
  <c r="AE314" i="5" a="1"/>
  <c r="AE314" i="5" s="1"/>
  <c r="AF314" i="5" s="1"/>
  <c r="D314" i="5" a="1"/>
  <c r="D314" i="5" s="1"/>
  <c r="AB314" i="5" a="1"/>
  <c r="AB314" i="5" s="1"/>
  <c r="M328" i="5" a="1"/>
  <c r="M328" i="5" s="1"/>
  <c r="Q328" i="5" a="1"/>
  <c r="Q328" i="5" s="1"/>
  <c r="AE328" i="5" a="1"/>
  <c r="AE328" i="5" s="1"/>
  <c r="AF328" i="5" s="1"/>
  <c r="G304" i="5" a="1"/>
  <c r="G304" i="5" s="1"/>
  <c r="H304" i="5" a="1"/>
  <c r="H304" i="5" s="1"/>
  <c r="I304" i="5" a="1"/>
  <c r="I304" i="5" s="1"/>
  <c r="AE304" i="5" a="1"/>
  <c r="AE304" i="5" s="1"/>
  <c r="AF304" i="5" s="1"/>
  <c r="G275" i="5" a="1"/>
  <c r="G275" i="5" s="1"/>
  <c r="U275" i="5" a="1"/>
  <c r="U275" i="5" s="1"/>
  <c r="AE275" i="5" a="1"/>
  <c r="AE275" i="5" s="1"/>
  <c r="AF275" i="5" s="1"/>
  <c r="AA267" i="5" a="1"/>
  <c r="AA267" i="5" s="1"/>
  <c r="AC267" i="5" a="1"/>
  <c r="AC267" i="5" s="1"/>
  <c r="J320" i="5" a="1"/>
  <c r="J320" i="5" s="1"/>
  <c r="D320" i="5" a="1"/>
  <c r="D320" i="5" s="1"/>
  <c r="M302" i="5" a="1"/>
  <c r="M302" i="5" s="1"/>
  <c r="N302" i="5" a="1"/>
  <c r="N302" i="5" s="1"/>
  <c r="J302" i="5" a="1"/>
  <c r="J302" i="5" s="1"/>
  <c r="AC302" i="5" a="1"/>
  <c r="AC302" i="5" s="1"/>
  <c r="E302" i="5" a="1"/>
  <c r="E302" i="5" s="1"/>
  <c r="Y320" i="5" a="1"/>
  <c r="Y320" i="5" s="1"/>
  <c r="AE310" i="5" a="1"/>
  <c r="AE310" i="5" s="1"/>
  <c r="AF310" i="5" s="1"/>
  <c r="V310" i="5" a="1"/>
  <c r="V310" i="5" s="1"/>
  <c r="G322" i="5" a="1"/>
  <c r="G322" i="5" s="1"/>
  <c r="V322" i="5" a="1"/>
  <c r="V322" i="5" s="1"/>
  <c r="X322" i="5" a="1"/>
  <c r="X322" i="5" s="1"/>
  <c r="F322" i="5" a="1"/>
  <c r="F322" i="5" s="1"/>
  <c r="W320" i="5" a="1"/>
  <c r="W320" i="5" s="1"/>
  <c r="G298" i="5" a="1"/>
  <c r="G298" i="5" s="1"/>
  <c r="O298" i="5" a="1"/>
  <c r="O298" i="5" s="1"/>
  <c r="U298" i="5" a="1"/>
  <c r="U298" i="5" s="1"/>
  <c r="V298" i="5" a="1"/>
  <c r="V298" i="5" s="1"/>
  <c r="AC298" i="5" a="1"/>
  <c r="AC298" i="5" s="1"/>
  <c r="AE298" i="5" a="1"/>
  <c r="AE298" i="5" s="1"/>
  <c r="AF298" i="5" s="1"/>
  <c r="U314" i="5" a="1"/>
  <c r="U314" i="5" s="1"/>
  <c r="AD314" i="5" a="1"/>
  <c r="AD314" i="5" s="1"/>
  <c r="J314" i="5" a="1"/>
  <c r="J314" i="5" s="1"/>
  <c r="K314" i="5" a="1"/>
  <c r="K314" i="5" s="1"/>
  <c r="U328" i="5" a="1"/>
  <c r="U328" i="5" s="1"/>
  <c r="G328" i="5" a="1"/>
  <c r="G328" i="5" s="1"/>
  <c r="K328" i="5" a="1"/>
  <c r="K328" i="5" s="1"/>
  <c r="J328" i="5" a="1"/>
  <c r="J328" i="5" s="1"/>
  <c r="N304" i="5" a="1"/>
  <c r="N304" i="5" s="1"/>
  <c r="O304" i="5" a="1"/>
  <c r="O304" i="5" s="1"/>
  <c r="P304" i="5" a="1"/>
  <c r="P304" i="5" s="1"/>
  <c r="E275" i="5" a="1"/>
  <c r="E275" i="5" s="1"/>
  <c r="M275" i="5" a="1"/>
  <c r="M275" i="5" s="1"/>
  <c r="AC275" i="5" a="1"/>
  <c r="AC275" i="5" s="1"/>
  <c r="D275" i="5" a="1"/>
  <c r="D275" i="5" s="1"/>
  <c r="S267" i="5" a="1"/>
  <c r="S267" i="5" s="1"/>
  <c r="L267" i="5" a="1"/>
  <c r="L267" i="5" s="1"/>
  <c r="K249" i="5" a="1"/>
  <c r="K249" i="5" s="1"/>
  <c r="G249" i="5" a="1"/>
  <c r="G249" i="5" s="1"/>
  <c r="H249" i="5" a="1"/>
  <c r="H249" i="5" s="1"/>
  <c r="X267" i="5" a="1"/>
  <c r="X267" i="5" s="1"/>
  <c r="I267" i="5" a="1"/>
  <c r="I267" i="5" s="1"/>
  <c r="AC261" i="5" a="1"/>
  <c r="AC261" i="5" s="1"/>
  <c r="AE261" i="5" a="1"/>
  <c r="AE261" i="5" s="1"/>
  <c r="AF261" i="5" s="1"/>
  <c r="R261" i="5" a="1"/>
  <c r="R261" i="5" s="1"/>
  <c r="F269" i="5" a="1"/>
  <c r="F269" i="5" s="1"/>
  <c r="T269" i="5" a="1"/>
  <c r="T269" i="5" s="1"/>
  <c r="AB269" i="5" a="1"/>
  <c r="AB269" i="5" s="1"/>
  <c r="E269" i="5" a="1"/>
  <c r="E269" i="5" s="1"/>
  <c r="Z267" i="5" a="1"/>
  <c r="Z267" i="5" s="1"/>
  <c r="J245" i="5" a="1"/>
  <c r="J245" i="5" s="1"/>
  <c r="P245" i="5" a="1"/>
  <c r="P245" i="5" s="1"/>
  <c r="V245" i="5" a="1"/>
  <c r="V245" i="5" s="1"/>
  <c r="Y245" i="5" a="1"/>
  <c r="Y245" i="5" s="1"/>
  <c r="N245" i="5" a="1"/>
  <c r="N245" i="5" s="1"/>
  <c r="F257" i="5" a="1"/>
  <c r="F257" i="5" s="1"/>
  <c r="H257" i="5" a="1"/>
  <c r="H257" i="5" s="1"/>
  <c r="AA257" i="5" a="1"/>
  <c r="AA257" i="5" s="1"/>
  <c r="L257" i="5" a="1"/>
  <c r="L257" i="5" s="1"/>
  <c r="P251" i="5" a="1"/>
  <c r="P251" i="5" s="1"/>
  <c r="Q251" i="5" a="1"/>
  <c r="Q251" i="5" s="1"/>
  <c r="S251" i="5" a="1"/>
  <c r="S251" i="5" s="1"/>
  <c r="N251" i="5" a="1"/>
  <c r="N251" i="5" s="1"/>
  <c r="O251" i="5" a="1"/>
  <c r="O251" i="5" s="1"/>
  <c r="I320" i="5" a="1"/>
  <c r="I320" i="5" s="1"/>
  <c r="R320" i="5" a="1"/>
  <c r="R320" i="5" s="1"/>
  <c r="AB320" i="5" a="1"/>
  <c r="AB320" i="5" s="1"/>
  <c r="F302" i="5" a="1"/>
  <c r="F302" i="5" s="1"/>
  <c r="T302" i="5" a="1"/>
  <c r="T302" i="5" s="1"/>
  <c r="U302" i="5" a="1"/>
  <c r="U302" i="5" s="1"/>
  <c r="AA302" i="5" a="1"/>
  <c r="AA302" i="5" s="1"/>
  <c r="I302" i="5" a="1"/>
  <c r="I302" i="5" s="1"/>
  <c r="S320" i="5" a="1"/>
  <c r="S320" i="5" s="1"/>
  <c r="K310" i="5" a="1"/>
  <c r="K310" i="5" s="1"/>
  <c r="E310" i="5" a="1"/>
  <c r="E310" i="5" s="1"/>
  <c r="N320" i="5" a="1"/>
  <c r="N320" i="5" s="1"/>
  <c r="L322" i="5" a="1"/>
  <c r="L322" i="5" s="1"/>
  <c r="O322" i="5" a="1"/>
  <c r="O322" i="5" s="1"/>
  <c r="AC322" i="5" a="1"/>
  <c r="AC322" i="5" s="1"/>
  <c r="K322" i="5" a="1"/>
  <c r="K322" i="5" s="1"/>
  <c r="R322" i="5" a="1"/>
  <c r="R322" i="5" s="1"/>
  <c r="H320" i="5" a="1"/>
  <c r="H320" i="5" s="1"/>
  <c r="N298" i="5" a="1"/>
  <c r="N298" i="5" s="1"/>
  <c r="AA298" i="5" a="1"/>
  <c r="AA298" i="5" s="1"/>
  <c r="AB298" i="5" a="1"/>
  <c r="AB298" i="5" s="1"/>
  <c r="O320" i="5" a="1"/>
  <c r="O320" i="5" s="1"/>
  <c r="AC314" i="5" a="1"/>
  <c r="AC314" i="5" s="1"/>
  <c r="I314" i="5" a="1"/>
  <c r="I314" i="5" s="1"/>
  <c r="R314" i="5" a="1"/>
  <c r="R314" i="5" s="1"/>
  <c r="AB328" i="5" a="1"/>
  <c r="AB328" i="5" s="1"/>
  <c r="O328" i="5" a="1"/>
  <c r="O328" i="5" s="1"/>
  <c r="R328" i="5" a="1"/>
  <c r="R328" i="5" s="1"/>
  <c r="U304" i="5" a="1"/>
  <c r="U304" i="5" s="1"/>
  <c r="V304" i="5" a="1"/>
  <c r="V304" i="5" s="1"/>
  <c r="AC304" i="5" a="1"/>
  <c r="AC304" i="5" s="1"/>
  <c r="W304" i="5" a="1"/>
  <c r="W304" i="5" s="1"/>
  <c r="Z320" i="5" a="1"/>
  <c r="Z320" i="5" s="1"/>
  <c r="R275" i="5" a="1"/>
  <c r="R275" i="5" s="1"/>
  <c r="AA275" i="5" a="1"/>
  <c r="AA275" i="5" s="1"/>
  <c r="I275" i="5" a="1"/>
  <c r="I275" i="5" s="1"/>
  <c r="J275" i="5" a="1"/>
  <c r="J275" i="5" s="1"/>
  <c r="P249" i="5" a="1"/>
  <c r="P249" i="5" s="1"/>
  <c r="L249" i="5" a="1"/>
  <c r="L249" i="5" s="1"/>
  <c r="M249" i="5" a="1"/>
  <c r="M249" i="5" s="1"/>
  <c r="O267" i="5" a="1"/>
  <c r="O267" i="5" s="1"/>
  <c r="F261" i="5" a="1"/>
  <c r="F261" i="5" s="1"/>
  <c r="H261" i="5" a="1"/>
  <c r="H261" i="5" s="1"/>
  <c r="Z261" i="5" a="1"/>
  <c r="Z261" i="5" s="1"/>
  <c r="S269" i="5" a="1"/>
  <c r="S269" i="5" s="1"/>
  <c r="AA269" i="5" a="1"/>
  <c r="AA269" i="5" s="1"/>
  <c r="L269" i="5" a="1"/>
  <c r="L269" i="5" s="1"/>
  <c r="J267" i="5" a="1"/>
  <c r="J267" i="5" s="1"/>
  <c r="AA245" i="5" a="1"/>
  <c r="AA245" i="5" s="1"/>
  <c r="U245" i="5" a="1"/>
  <c r="U245" i="5" s="1"/>
  <c r="AB245" i="5" a="1"/>
  <c r="AB245" i="5" s="1"/>
  <c r="N257" i="5" a="1"/>
  <c r="N257" i="5" s="1"/>
  <c r="P257" i="5" a="1"/>
  <c r="P257" i="5" s="1"/>
  <c r="D257" i="5" a="1"/>
  <c r="D257" i="5" s="1"/>
  <c r="G251" i="5" a="1"/>
  <c r="G251" i="5" s="1"/>
  <c r="V251" i="5" a="1"/>
  <c r="V251" i="5" s="1"/>
  <c r="M251" i="5" a="1"/>
  <c r="M251" i="5" s="1"/>
  <c r="T251" i="5" a="1"/>
  <c r="T251" i="5" s="1"/>
  <c r="AC249" i="5" a="1"/>
  <c r="AC249" i="5" s="1"/>
  <c r="P267" i="5" a="1"/>
  <c r="P267" i="5" s="1"/>
  <c r="S261" i="5" a="1"/>
  <c r="S261" i="5" s="1"/>
  <c r="Q269" i="5" a="1"/>
  <c r="Q269" i="5" s="1"/>
  <c r="J257" i="5" a="1"/>
  <c r="J257" i="5" s="1"/>
  <c r="E320" i="5" a="1"/>
  <c r="E320" i="5" s="1"/>
  <c r="L302" i="5" a="1"/>
  <c r="L302" i="5" s="1"/>
  <c r="S302" i="5" a="1"/>
  <c r="S302" i="5" s="1"/>
  <c r="Y302" i="5" a="1"/>
  <c r="Y302" i="5" s="1"/>
  <c r="Z302" i="5" a="1"/>
  <c r="Z302" i="5" s="1"/>
  <c r="W302" i="5" a="1"/>
  <c r="W302" i="5" s="1"/>
  <c r="J310" i="5" a="1"/>
  <c r="J310" i="5" s="1"/>
  <c r="S310" i="5" a="1"/>
  <c r="S310" i="5" s="1"/>
  <c r="P310" i="5" a="1"/>
  <c r="P310" i="5" s="1"/>
  <c r="S322" i="5" a="1"/>
  <c r="S322" i="5" s="1"/>
  <c r="U322" i="5" a="1"/>
  <c r="U322" i="5" s="1"/>
  <c r="W322" i="5" a="1"/>
  <c r="W322" i="5" s="1"/>
  <c r="AB322" i="5" a="1"/>
  <c r="AB322" i="5" s="1"/>
  <c r="T298" i="5" a="1"/>
  <c r="T298" i="5" s="1"/>
  <c r="D298" i="5" a="1"/>
  <c r="D298" i="5" s="1"/>
  <c r="M298" i="5" a="1"/>
  <c r="M298" i="5" s="1"/>
  <c r="Q314" i="5" a="1"/>
  <c r="Q314" i="5" s="1"/>
  <c r="Z314" i="5" a="1"/>
  <c r="Z314" i="5" s="1"/>
  <c r="AA314" i="5" a="1"/>
  <c r="AA314" i="5" s="1"/>
  <c r="X328" i="5" a="1"/>
  <c r="X328" i="5" s="1"/>
  <c r="AD328" i="5" a="1"/>
  <c r="AD328" i="5" s="1"/>
  <c r="S328" i="5" a="1"/>
  <c r="S328" i="5" s="1"/>
  <c r="F304" i="5" a="1"/>
  <c r="F304" i="5" s="1"/>
  <c r="AA304" i="5" a="1"/>
  <c r="AA304" i="5" s="1"/>
  <c r="AB304" i="5" a="1"/>
  <c r="AB304" i="5" s="1"/>
  <c r="X304" i="5" a="1"/>
  <c r="X304" i="5" s="1"/>
  <c r="T320" i="5" a="1"/>
  <c r="T320" i="5" s="1"/>
  <c r="Y275" i="5" a="1"/>
  <c r="Y275" i="5" s="1"/>
  <c r="N275" i="5" a="1"/>
  <c r="N275" i="5" s="1"/>
  <c r="V275" i="5" a="1"/>
  <c r="V275" i="5" s="1"/>
  <c r="Q275" i="5" a="1"/>
  <c r="Q275" i="5" s="1"/>
  <c r="W267" i="5" a="1"/>
  <c r="W267" i="5" s="1"/>
  <c r="U249" i="5" a="1"/>
  <c r="U249" i="5" s="1"/>
  <c r="Q249" i="5" a="1"/>
  <c r="Q249" i="5" s="1"/>
  <c r="X249" i="5" a="1"/>
  <c r="X249" i="5" s="1"/>
  <c r="N267" i="5" a="1"/>
  <c r="N267" i="5" s="1"/>
  <c r="N261" i="5" a="1"/>
  <c r="N261" i="5" s="1"/>
  <c r="P261" i="5" a="1"/>
  <c r="P261" i="5" s="1"/>
  <c r="K261" i="5" a="1"/>
  <c r="K261" i="5" s="1"/>
  <c r="Z269" i="5" a="1"/>
  <c r="Z269" i="5" s="1"/>
  <c r="K269" i="5" a="1"/>
  <c r="K269" i="5" s="1"/>
  <c r="R269" i="5" a="1"/>
  <c r="R269" i="5" s="1"/>
  <c r="G245" i="5" a="1"/>
  <c r="G245" i="5" s="1"/>
  <c r="V257" i="5" a="1"/>
  <c r="V257" i="5" s="1"/>
  <c r="X257" i="5" a="1"/>
  <c r="X257" i="5" s="1"/>
  <c r="L251" i="5" a="1"/>
  <c r="L251" i="5" s="1"/>
  <c r="AB251" i="5" a="1"/>
  <c r="AB251" i="5" s="1"/>
  <c r="Y251" i="5" a="1"/>
  <c r="Y251" i="5" s="1"/>
  <c r="AE251" i="5" a="1"/>
  <c r="AE251" i="5" s="1"/>
  <c r="AF251" i="5" s="1"/>
  <c r="Z251" i="5" a="1"/>
  <c r="Z251" i="5" s="1"/>
  <c r="K267" i="5" a="1"/>
  <c r="K267" i="5" s="1"/>
  <c r="Y298" i="5" a="1"/>
  <c r="Y298" i="5" s="1"/>
  <c r="H314" i="5" a="1"/>
  <c r="H314" i="5" s="1"/>
  <c r="L328" i="5" a="1"/>
  <c r="L328" i="5" s="1"/>
  <c r="I328" i="5" a="1"/>
  <c r="I328" i="5" s="1"/>
  <c r="T304" i="5" a="1"/>
  <c r="T304" i="5" s="1"/>
  <c r="Q304" i="5" a="1"/>
  <c r="Q304" i="5" s="1"/>
  <c r="Y304" i="5" a="1"/>
  <c r="Y304" i="5" s="1"/>
  <c r="F275" i="5" a="1"/>
  <c r="F275" i="5" s="1"/>
  <c r="AD275" i="5" a="1"/>
  <c r="AD275" i="5" s="1"/>
  <c r="AE267" i="5" a="1"/>
  <c r="AE267" i="5" s="1"/>
  <c r="AF267" i="5" s="1"/>
  <c r="V249" i="5" a="1"/>
  <c r="V249" i="5" s="1"/>
  <c r="H267" i="5" a="1"/>
  <c r="H267" i="5" s="1"/>
  <c r="X261" i="5" a="1"/>
  <c r="X261" i="5" s="1"/>
  <c r="J269" i="5" a="1"/>
  <c r="J269" i="5" s="1"/>
  <c r="L245" i="5" a="1"/>
  <c r="L245" i="5" s="1"/>
  <c r="H245" i="5" a="1"/>
  <c r="H245" i="5" s="1"/>
  <c r="AD257" i="5" a="1"/>
  <c r="AD257" i="5" s="1"/>
  <c r="R302" i="5" a="1"/>
  <c r="R302" i="5" s="1"/>
  <c r="AE302" i="5" a="1"/>
  <c r="AE302" i="5" s="1"/>
  <c r="AF302" i="5" s="1"/>
  <c r="P302" i="5" a="1"/>
  <c r="P302" i="5" s="1"/>
  <c r="I310" i="5" a="1"/>
  <c r="I310" i="5" s="1"/>
  <c r="R310" i="5" a="1"/>
  <c r="R310" i="5" s="1"/>
  <c r="AA310" i="5" a="1"/>
  <c r="AA310" i="5" s="1"/>
  <c r="AD310" i="5" a="1"/>
  <c r="AD310" i="5" s="1"/>
  <c r="G310" i="5" a="1"/>
  <c r="G310" i="5" s="1"/>
  <c r="L310" i="5" a="1"/>
  <c r="L310" i="5" s="1"/>
  <c r="M310" i="5" a="1"/>
  <c r="M310" i="5" s="1"/>
  <c r="AE320" i="5" a="1"/>
  <c r="AE320" i="5" s="1"/>
  <c r="AF320" i="5" s="1"/>
  <c r="Y322" i="5" a="1"/>
  <c r="Y322" i="5" s="1"/>
  <c r="J322" i="5" a="1"/>
  <c r="J322" i="5" s="1"/>
  <c r="Z298" i="5" a="1"/>
  <c r="Z298" i="5" s="1"/>
  <c r="E298" i="5" a="1"/>
  <c r="E298" i="5" s="1"/>
  <c r="R298" i="5" a="1"/>
  <c r="R298" i="5" s="1"/>
  <c r="Y314" i="5" a="1"/>
  <c r="Y314" i="5" s="1"/>
  <c r="F328" i="5" a="1"/>
  <c r="F328" i="5" s="1"/>
  <c r="Z328" i="5" a="1"/>
  <c r="Z328" i="5" s="1"/>
  <c r="K304" i="5" a="1"/>
  <c r="K304" i="5" s="1"/>
  <c r="Q320" i="5" a="1"/>
  <c r="Q320" i="5" s="1"/>
  <c r="T275" i="5" a="1"/>
  <c r="T275" i="5" s="1"/>
  <c r="K275" i="5" a="1"/>
  <c r="K275" i="5" s="1"/>
  <c r="E249" i="5" a="1"/>
  <c r="E249" i="5" s="1"/>
  <c r="I249" i="5" a="1"/>
  <c r="I249" i="5" s="1"/>
  <c r="V261" i="5" a="1"/>
  <c r="V261" i="5" s="1"/>
  <c r="I269" i="5" a="1"/>
  <c r="I269" i="5" s="1"/>
  <c r="D269" i="5" a="1"/>
  <c r="D269" i="5" s="1"/>
  <c r="AD251" i="5" a="1"/>
  <c r="AD251" i="5" s="1"/>
  <c r="Q181" i="5"/>
  <c r="Q233" i="5" s="1"/>
  <c r="AD181" i="5"/>
  <c r="AD286" i="5" s="1"/>
  <c r="Z181" i="5"/>
  <c r="Z286" i="5" s="1"/>
  <c r="W181" i="5"/>
  <c r="W233" i="5" s="1"/>
  <c r="K181" i="5"/>
  <c r="AB181" i="5"/>
  <c r="AB286" i="5" s="1"/>
  <c r="H181" i="5"/>
  <c r="H233" i="5" s="1"/>
  <c r="L181" i="5"/>
  <c r="L286" i="5" s="1"/>
  <c r="R181" i="5"/>
  <c r="R286" i="5" s="1"/>
  <c r="E181" i="5"/>
  <c r="E233" i="5" s="1"/>
  <c r="O181" i="5"/>
  <c r="O233" i="5" s="1"/>
  <c r="D181" i="5"/>
  <c r="D233" i="5" s="1"/>
  <c r="X181" i="5"/>
  <c r="X286" i="5" s="1"/>
  <c r="T181" i="5"/>
  <c r="T233" i="5" s="1"/>
  <c r="AA181" i="5"/>
  <c r="AA233" i="5" s="1"/>
  <c r="J181" i="5"/>
  <c r="J233" i="5" s="1"/>
  <c r="P181" i="5"/>
  <c r="P233" i="5" s="1"/>
  <c r="AG206" i="5"/>
  <c r="AG200" i="5"/>
  <c r="J540" i="5"/>
  <c r="AB230" i="5"/>
  <c r="AB283" i="5"/>
  <c r="Q230" i="5"/>
  <c r="Q283" i="5"/>
  <c r="H230" i="5"/>
  <c r="H283" i="5"/>
  <c r="N233" i="5"/>
  <c r="N286" i="5"/>
  <c r="I230" i="5"/>
  <c r="I283" i="5"/>
  <c r="M230" i="5"/>
  <c r="M283" i="5"/>
  <c r="R230" i="5"/>
  <c r="R283" i="5"/>
  <c r="AD230" i="5"/>
  <c r="AD283" i="5"/>
  <c r="L230" i="5"/>
  <c r="L283" i="5"/>
  <c r="Z230" i="5"/>
  <c r="Z283" i="5"/>
  <c r="AC230" i="5"/>
  <c r="AC283" i="5"/>
  <c r="J230" i="5"/>
  <c r="J283" i="5"/>
  <c r="AE230" i="5"/>
  <c r="AE283" i="5"/>
  <c r="V230" i="5"/>
  <c r="V283" i="5"/>
  <c r="AA230" i="5"/>
  <c r="AA283" i="5"/>
  <c r="D283" i="5"/>
  <c r="W230" i="5"/>
  <c r="W283" i="5"/>
  <c r="N230" i="5"/>
  <c r="N283" i="5"/>
  <c r="U230" i="5"/>
  <c r="U283" i="5"/>
  <c r="E230" i="5"/>
  <c r="E283" i="5"/>
  <c r="S230" i="5"/>
  <c r="S283" i="5"/>
  <c r="X230" i="5"/>
  <c r="X283" i="5"/>
  <c r="O230" i="5"/>
  <c r="O283" i="5"/>
  <c r="AC232" i="5"/>
  <c r="AC285" i="5"/>
  <c r="F230" i="5"/>
  <c r="F283" i="5"/>
  <c r="T230" i="5"/>
  <c r="T283" i="5"/>
  <c r="K230" i="5"/>
  <c r="K283" i="5"/>
  <c r="Y230" i="5"/>
  <c r="Y283" i="5"/>
  <c r="P230" i="5"/>
  <c r="P283" i="5"/>
  <c r="G230" i="5"/>
  <c r="G283" i="5"/>
  <c r="K293" i="5"/>
  <c r="AG194" i="5"/>
  <c r="AG212" i="5"/>
  <c r="C452" i="5"/>
  <c r="AG218" i="5"/>
  <c r="AG220" i="5"/>
  <c r="AG202" i="5"/>
  <c r="H210" i="5"/>
  <c r="P210" i="5"/>
  <c r="X210" i="5"/>
  <c r="E211" i="5"/>
  <c r="M211" i="5"/>
  <c r="U211" i="5"/>
  <c r="AC211" i="5"/>
  <c r="I210" i="5"/>
  <c r="Q210" i="5"/>
  <c r="Y210" i="5"/>
  <c r="F211" i="5"/>
  <c r="N211" i="5"/>
  <c r="V211" i="5"/>
  <c r="AD211" i="5"/>
  <c r="J210" i="5"/>
  <c r="R210" i="5"/>
  <c r="Z210" i="5"/>
  <c r="G211" i="5"/>
  <c r="O211" i="5"/>
  <c r="W211" i="5"/>
  <c r="AE211" i="5"/>
  <c r="AF211" i="5" s="1"/>
  <c r="K210" i="5"/>
  <c r="S210" i="5"/>
  <c r="AA210" i="5"/>
  <c r="H211" i="5"/>
  <c r="P211" i="5"/>
  <c r="X211" i="5"/>
  <c r="D210" i="5"/>
  <c r="L210" i="5"/>
  <c r="T210" i="5"/>
  <c r="AB210" i="5"/>
  <c r="I211" i="5"/>
  <c r="Q211" i="5"/>
  <c r="Y211" i="5"/>
  <c r="E210" i="5"/>
  <c r="M210" i="5"/>
  <c r="U210" i="5"/>
  <c r="AC210" i="5"/>
  <c r="J211" i="5"/>
  <c r="R211" i="5"/>
  <c r="Z211" i="5"/>
  <c r="F210" i="5"/>
  <c r="N210" i="5"/>
  <c r="V210" i="5"/>
  <c r="AD210" i="5"/>
  <c r="K211" i="5"/>
  <c r="S211" i="5"/>
  <c r="AA211" i="5"/>
  <c r="AB211" i="5"/>
  <c r="G210" i="5"/>
  <c r="D211" i="5"/>
  <c r="O210" i="5"/>
  <c r="W210" i="5"/>
  <c r="AE210" i="5"/>
  <c r="AF210" i="5" s="1"/>
  <c r="T211" i="5"/>
  <c r="L211" i="5"/>
  <c r="G182" i="5"/>
  <c r="G234" i="5" s="1"/>
  <c r="G287" i="5" s="1"/>
  <c r="O182" i="5"/>
  <c r="O234" i="5" s="1"/>
  <c r="O287" i="5" s="1"/>
  <c r="W182" i="5"/>
  <c r="W234" i="5" s="1"/>
  <c r="W287" i="5" s="1"/>
  <c r="AE182" i="5"/>
  <c r="AF182" i="5" s="1"/>
  <c r="N183" i="5"/>
  <c r="N235" i="5" s="1"/>
  <c r="N288" i="5" s="1"/>
  <c r="V183" i="5"/>
  <c r="V235" i="5" s="1"/>
  <c r="V288" i="5" s="1"/>
  <c r="AD183" i="5"/>
  <c r="AD235" i="5" s="1"/>
  <c r="AD288" i="5" s="1"/>
  <c r="H182" i="5"/>
  <c r="H234" i="5" s="1"/>
  <c r="H287" i="5" s="1"/>
  <c r="P182" i="5"/>
  <c r="P234" i="5" s="1"/>
  <c r="P287" i="5" s="1"/>
  <c r="X182" i="5"/>
  <c r="X234" i="5" s="1"/>
  <c r="X287" i="5" s="1"/>
  <c r="G183" i="5"/>
  <c r="G235" i="5" s="1"/>
  <c r="G288" i="5" s="1"/>
  <c r="O183" i="5"/>
  <c r="O235" i="5" s="1"/>
  <c r="O288" i="5" s="1"/>
  <c r="W183" i="5"/>
  <c r="W235" i="5" s="1"/>
  <c r="W288" i="5" s="1"/>
  <c r="AE183" i="5"/>
  <c r="AF183" i="5" s="1"/>
  <c r="I182" i="5"/>
  <c r="I234" i="5" s="1"/>
  <c r="I287" i="5" s="1"/>
  <c r="Q182" i="5"/>
  <c r="Q234" i="5" s="1"/>
  <c r="Q287" i="5" s="1"/>
  <c r="Y182" i="5"/>
  <c r="Y234" i="5" s="1"/>
  <c r="Y287" i="5" s="1"/>
  <c r="H183" i="5"/>
  <c r="H235" i="5" s="1"/>
  <c r="H288" i="5" s="1"/>
  <c r="P183" i="5"/>
  <c r="P235" i="5" s="1"/>
  <c r="P288" i="5" s="1"/>
  <c r="X183" i="5"/>
  <c r="X235" i="5" s="1"/>
  <c r="X288" i="5" s="1"/>
  <c r="E182" i="5"/>
  <c r="E234" i="5" s="1"/>
  <c r="E287" i="5" s="1"/>
  <c r="J182" i="5"/>
  <c r="J234" i="5" s="1"/>
  <c r="J287" i="5" s="1"/>
  <c r="R182" i="5"/>
  <c r="R234" i="5" s="1"/>
  <c r="R287" i="5" s="1"/>
  <c r="Z182" i="5"/>
  <c r="Z234" i="5" s="1"/>
  <c r="Z287" i="5" s="1"/>
  <c r="I183" i="5"/>
  <c r="I235" i="5" s="1"/>
  <c r="I288" i="5" s="1"/>
  <c r="Q183" i="5"/>
  <c r="Q235" i="5" s="1"/>
  <c r="Q288" i="5" s="1"/>
  <c r="Y183" i="5"/>
  <c r="Y235" i="5" s="1"/>
  <c r="Y288" i="5" s="1"/>
  <c r="F182" i="5"/>
  <c r="F234" i="5" s="1"/>
  <c r="F287" i="5" s="1"/>
  <c r="K182" i="5"/>
  <c r="K234" i="5" s="1"/>
  <c r="K287" i="5" s="1"/>
  <c r="S182" i="5"/>
  <c r="S234" i="5" s="1"/>
  <c r="S287" i="5" s="1"/>
  <c r="AA182" i="5"/>
  <c r="AA234" i="5" s="1"/>
  <c r="AA287" i="5" s="1"/>
  <c r="J183" i="5"/>
  <c r="J235" i="5" s="1"/>
  <c r="J288" i="5" s="1"/>
  <c r="R183" i="5"/>
  <c r="R235" i="5" s="1"/>
  <c r="R288" i="5" s="1"/>
  <c r="Z183" i="5"/>
  <c r="Z235" i="5" s="1"/>
  <c r="Z288" i="5" s="1"/>
  <c r="E183" i="5"/>
  <c r="E235" i="5" s="1"/>
  <c r="E288" i="5" s="1"/>
  <c r="L182" i="5"/>
  <c r="L234" i="5" s="1"/>
  <c r="L287" i="5" s="1"/>
  <c r="T182" i="5"/>
  <c r="T234" i="5" s="1"/>
  <c r="T287" i="5" s="1"/>
  <c r="AB182" i="5"/>
  <c r="AB234" i="5" s="1"/>
  <c r="AB287" i="5" s="1"/>
  <c r="K183" i="5"/>
  <c r="K235" i="5" s="1"/>
  <c r="K288" i="5" s="1"/>
  <c r="S183" i="5"/>
  <c r="S235" i="5" s="1"/>
  <c r="S288" i="5" s="1"/>
  <c r="AA183" i="5"/>
  <c r="AA235" i="5" s="1"/>
  <c r="AA288" i="5" s="1"/>
  <c r="F183" i="5"/>
  <c r="F235" i="5" s="1"/>
  <c r="F288" i="5" s="1"/>
  <c r="M182" i="5"/>
  <c r="M234" i="5" s="1"/>
  <c r="M287" i="5" s="1"/>
  <c r="U182" i="5"/>
  <c r="AC182" i="5"/>
  <c r="AC234" i="5" s="1"/>
  <c r="AC287" i="5" s="1"/>
  <c r="L183" i="5"/>
  <c r="L235" i="5" s="1"/>
  <c r="L288" i="5" s="1"/>
  <c r="T183" i="5"/>
  <c r="T235" i="5" s="1"/>
  <c r="T288" i="5" s="1"/>
  <c r="AB183" i="5"/>
  <c r="AB235" i="5" s="1"/>
  <c r="AB288" i="5" s="1"/>
  <c r="D234" i="5"/>
  <c r="D287" i="5" s="1"/>
  <c r="AD182" i="5"/>
  <c r="AD234" i="5" s="1"/>
  <c r="AD287" i="5" s="1"/>
  <c r="M183" i="5"/>
  <c r="M235" i="5" s="1"/>
  <c r="M288" i="5" s="1"/>
  <c r="U183" i="5"/>
  <c r="AC183" i="5"/>
  <c r="AC235" i="5" s="1"/>
  <c r="AC288" i="5" s="1"/>
  <c r="N182" i="5"/>
  <c r="N234" i="5" s="1"/>
  <c r="N287" i="5" s="1"/>
  <c r="V182" i="5"/>
  <c r="V234" i="5" s="1"/>
  <c r="V287" i="5" s="1"/>
  <c r="D183" i="5"/>
  <c r="D235" i="5" s="1"/>
  <c r="D288" i="5" s="1"/>
  <c r="C455" i="5"/>
  <c r="D455" i="5"/>
  <c r="E455" i="5"/>
  <c r="F455" i="5"/>
  <c r="F452" i="5"/>
  <c r="E452" i="5"/>
  <c r="D456" i="5"/>
  <c r="F456" i="5"/>
  <c r="E456" i="5"/>
  <c r="C456" i="5"/>
  <c r="G468" i="5"/>
  <c r="H468" i="5" s="1"/>
  <c r="E89" i="2" s="1"/>
  <c r="G457" i="5"/>
  <c r="H457" i="5" s="1"/>
  <c r="E78" i="2" s="1"/>
  <c r="K397" i="5" a="1"/>
  <c r="K397" i="5" s="1"/>
  <c r="J397" i="5" a="1"/>
  <c r="J397" i="5" s="1"/>
  <c r="I397" i="5" a="1"/>
  <c r="I397" i="5" s="1"/>
  <c r="G461" i="5"/>
  <c r="H461" i="5" s="1"/>
  <c r="E82" i="2" s="1"/>
  <c r="G451" i="5"/>
  <c r="G465" i="5"/>
  <c r="H465" i="5" s="1"/>
  <c r="E86" i="2" s="1"/>
  <c r="F454" i="5"/>
  <c r="D454" i="5"/>
  <c r="E454" i="5"/>
  <c r="G466" i="5"/>
  <c r="H466" i="5" s="1"/>
  <c r="E87" i="2" s="1"/>
  <c r="E453" i="5"/>
  <c r="F453" i="5"/>
  <c r="D453" i="5"/>
  <c r="G469" i="5"/>
  <c r="H469" i="5" s="1"/>
  <c r="E90" i="2" s="1"/>
  <c r="G462" i="5"/>
  <c r="H462" i="5" s="1"/>
  <c r="E83" i="2" s="1"/>
  <c r="G458" i="5"/>
  <c r="H458" i="5" s="1"/>
  <c r="E79" i="2" s="1"/>
  <c r="J405" i="5" a="1"/>
  <c r="J405" i="5" s="1"/>
  <c r="K405" i="5" a="1"/>
  <c r="K405" i="5" s="1"/>
  <c r="I405" i="5" a="1"/>
  <c r="I405" i="5" s="1"/>
  <c r="J411" i="5" a="1"/>
  <c r="J411" i="5" s="1"/>
  <c r="I411" i="5" a="1"/>
  <c r="I411" i="5" s="1"/>
  <c r="K411" i="5" a="1"/>
  <c r="K411" i="5" s="1"/>
  <c r="I402" i="5" a="1"/>
  <c r="I402" i="5" s="1"/>
  <c r="K402" i="5" a="1"/>
  <c r="K402" i="5" s="1"/>
  <c r="J408" i="5" a="1"/>
  <c r="J408" i="5" s="1"/>
  <c r="K408" i="5" a="1"/>
  <c r="K408" i="5" s="1"/>
  <c r="I408" i="5" a="1"/>
  <c r="I408" i="5" s="1"/>
  <c r="I412" i="5" a="1"/>
  <c r="I412" i="5" s="1"/>
  <c r="K412" i="5" a="1"/>
  <c r="K412" i="5" s="1"/>
  <c r="J412" i="5" a="1"/>
  <c r="J412" i="5" s="1"/>
  <c r="J399" i="5" a="1"/>
  <c r="J399" i="5" s="1"/>
  <c r="I399" i="5" a="1"/>
  <c r="I399" i="5" s="1"/>
  <c r="K399" i="5" a="1"/>
  <c r="K399" i="5" s="1"/>
  <c r="K403" i="5" a="1"/>
  <c r="K403" i="5" s="1"/>
  <c r="J403" i="5" a="1"/>
  <c r="J403" i="5" s="1"/>
  <c r="I403" i="5" a="1"/>
  <c r="I403" i="5" s="1"/>
  <c r="R548" i="5" l="1"/>
  <c r="R547" i="5"/>
  <c r="S534" i="5" a="1"/>
  <c r="S534" i="5" s="1"/>
  <c r="C17" i="2"/>
  <c r="AS565" i="16" a="1"/>
  <c r="AS565" i="16" s="1"/>
  <c r="C559" i="16" s="1" a="1"/>
  <c r="C559" i="16" s="1"/>
  <c r="AR561" i="16"/>
  <c r="AR575" i="16" s="1"/>
  <c r="AR563" i="16"/>
  <c r="AR577" i="16" s="1"/>
  <c r="AR560" i="16"/>
  <c r="AR574" i="16" s="1"/>
  <c r="AR562" i="16"/>
  <c r="AR576" i="16" s="1"/>
  <c r="AR564" i="16"/>
  <c r="AR578" i="16" s="1"/>
  <c r="C16" i="2"/>
  <c r="C15" i="2"/>
  <c r="K545" i="5"/>
  <c r="K546" i="5"/>
  <c r="AR543" i="16"/>
  <c r="AR544" i="16"/>
  <c r="AS546" i="16"/>
  <c r="AS545" i="16"/>
  <c r="AG271" i="16"/>
  <c r="AG249" i="16"/>
  <c r="AG324" i="16"/>
  <c r="AG306" i="16"/>
  <c r="V292" i="16"/>
  <c r="V239" i="16"/>
  <c r="AG273" i="16"/>
  <c r="D239" i="16"/>
  <c r="D292" i="16"/>
  <c r="U284" i="16"/>
  <c r="U231" i="16"/>
  <c r="H231" i="16"/>
  <c r="H284" i="16"/>
  <c r="Z284" i="16"/>
  <c r="Z231" i="16"/>
  <c r="W292" i="16"/>
  <c r="W239" i="16"/>
  <c r="AE239" i="16"/>
  <c r="AF239" i="16" s="1"/>
  <c r="AE292" i="16"/>
  <c r="AF292" i="16" s="1"/>
  <c r="AF187" i="16"/>
  <c r="AG187" i="16" s="1"/>
  <c r="V231" i="16"/>
  <c r="V284" i="16"/>
  <c r="D283" i="16"/>
  <c r="D230" i="16"/>
  <c r="J283" i="16"/>
  <c r="J230" i="16"/>
  <c r="AC283" i="16"/>
  <c r="AC230" i="16"/>
  <c r="AG310" i="16"/>
  <c r="AG290" i="16"/>
  <c r="AG302" i="16"/>
  <c r="AG191" i="16"/>
  <c r="AG217" i="16"/>
  <c r="L221" i="16"/>
  <c r="L282" i="16"/>
  <c r="L229" i="16"/>
  <c r="O221" i="16"/>
  <c r="O229" i="16"/>
  <c r="O282" i="16"/>
  <c r="T221" i="16"/>
  <c r="T282" i="16"/>
  <c r="T229" i="16"/>
  <c r="AG197" i="16"/>
  <c r="AG314" i="16"/>
  <c r="AG247" i="16"/>
  <c r="U282" i="16"/>
  <c r="U229" i="16"/>
  <c r="U221" i="16"/>
  <c r="AG183" i="16"/>
  <c r="AG220" i="16"/>
  <c r="AG189" i="16"/>
  <c r="I282" i="16"/>
  <c r="I221" i="16"/>
  <c r="I229" i="16"/>
  <c r="AG209" i="16"/>
  <c r="AC282" i="16"/>
  <c r="AC229" i="16"/>
  <c r="AC221" i="16"/>
  <c r="AG211" i="16"/>
  <c r="AG213" i="16"/>
  <c r="T284" i="16"/>
  <c r="T231" i="16"/>
  <c r="Y284" i="16"/>
  <c r="Y231" i="16"/>
  <c r="AD239" i="16"/>
  <c r="AD292" i="16"/>
  <c r="E284" i="16"/>
  <c r="E231" i="16"/>
  <c r="AD283" i="16"/>
  <c r="AD230" i="16"/>
  <c r="P230" i="16"/>
  <c r="P283" i="16"/>
  <c r="M230" i="16"/>
  <c r="M283" i="16"/>
  <c r="AE283" i="16"/>
  <c r="AE230" i="16"/>
  <c r="AF178" i="16"/>
  <c r="AG178" i="16" s="1"/>
  <c r="Y282" i="16"/>
  <c r="Y229" i="16"/>
  <c r="Y221" i="16"/>
  <c r="G229" i="16"/>
  <c r="G282" i="16"/>
  <c r="G221" i="16"/>
  <c r="G284" i="16"/>
  <c r="G231" i="16"/>
  <c r="Q284" i="16"/>
  <c r="Q231" i="16"/>
  <c r="X239" i="16"/>
  <c r="X292" i="16"/>
  <c r="R231" i="16"/>
  <c r="R284" i="16"/>
  <c r="T230" i="16"/>
  <c r="T283" i="16"/>
  <c r="S283" i="16"/>
  <c r="S230" i="16"/>
  <c r="F283" i="16"/>
  <c r="F230" i="16"/>
  <c r="AC284" i="16"/>
  <c r="AC231" i="16"/>
  <c r="I284" i="16"/>
  <c r="I231" i="16"/>
  <c r="H292" i="16"/>
  <c r="H239" i="16"/>
  <c r="AB284" i="16"/>
  <c r="AB231" i="16"/>
  <c r="Y292" i="16"/>
  <c r="Y239" i="16"/>
  <c r="F284" i="16"/>
  <c r="F231" i="16"/>
  <c r="S292" i="16"/>
  <c r="S239" i="16"/>
  <c r="H283" i="16"/>
  <c r="H230" i="16"/>
  <c r="E230" i="16"/>
  <c r="E283" i="16"/>
  <c r="W283" i="16"/>
  <c r="W230" i="16"/>
  <c r="AG245" i="16"/>
  <c r="AG304" i="16"/>
  <c r="AG300" i="16"/>
  <c r="AG326" i="16"/>
  <c r="AG261" i="16"/>
  <c r="AG253" i="16"/>
  <c r="AG237" i="16"/>
  <c r="D221" i="16"/>
  <c r="D229" i="16"/>
  <c r="D282" i="16"/>
  <c r="N282" i="16"/>
  <c r="N229" i="16"/>
  <c r="N221" i="16"/>
  <c r="H221" i="16"/>
  <c r="H282" i="16"/>
  <c r="H229" i="16"/>
  <c r="Z221" i="16"/>
  <c r="Z282" i="16"/>
  <c r="Z229" i="16"/>
  <c r="Q282" i="16"/>
  <c r="Q221" i="16"/>
  <c r="Q229" i="16"/>
  <c r="AG205" i="16"/>
  <c r="R221" i="16"/>
  <c r="R229" i="16"/>
  <c r="R282" i="16"/>
  <c r="AE233" i="16"/>
  <c r="AE286" i="16" s="1"/>
  <c r="AF181" i="16"/>
  <c r="AG322" i="16"/>
  <c r="AG265" i="16"/>
  <c r="S221" i="16"/>
  <c r="S282" i="16"/>
  <c r="S229" i="16"/>
  <c r="AG296" i="16"/>
  <c r="N292" i="16"/>
  <c r="N239" i="16"/>
  <c r="M292" i="16"/>
  <c r="M239" i="16"/>
  <c r="Q292" i="16"/>
  <c r="Q239" i="16"/>
  <c r="AE284" i="16"/>
  <c r="AE231" i="16"/>
  <c r="AF179" i="16"/>
  <c r="X284" i="16"/>
  <c r="X231" i="16"/>
  <c r="AB292" i="16"/>
  <c r="AB239" i="16"/>
  <c r="J239" i="16"/>
  <c r="J292" i="16"/>
  <c r="Y283" i="16"/>
  <c r="Y230" i="16"/>
  <c r="O283" i="16"/>
  <c r="O230" i="16"/>
  <c r="I283" i="16"/>
  <c r="I230" i="16"/>
  <c r="AG298" i="16"/>
  <c r="AG312" i="16"/>
  <c r="AG269" i="16"/>
  <c r="AG320" i="16"/>
  <c r="AG257" i="16"/>
  <c r="V282" i="16"/>
  <c r="V221" i="16"/>
  <c r="V229" i="16"/>
  <c r="M221" i="16"/>
  <c r="M282" i="16"/>
  <c r="M229" i="16"/>
  <c r="AD221" i="16"/>
  <c r="AD229" i="16"/>
  <c r="AD282" i="16"/>
  <c r="AG195" i="16"/>
  <c r="AG193" i="16"/>
  <c r="F221" i="16"/>
  <c r="F229" i="16"/>
  <c r="F282" i="16"/>
  <c r="E239" i="16"/>
  <c r="E292" i="16"/>
  <c r="E282" i="16"/>
  <c r="E229" i="16"/>
  <c r="E221" i="16"/>
  <c r="AB282" i="16"/>
  <c r="AB229" i="16"/>
  <c r="AB221" i="16"/>
  <c r="AG255" i="16"/>
  <c r="AA284" i="16"/>
  <c r="AA231" i="16"/>
  <c r="Z292" i="16"/>
  <c r="Z239" i="16"/>
  <c r="I239" i="16"/>
  <c r="I292" i="16"/>
  <c r="R292" i="16"/>
  <c r="R239" i="16"/>
  <c r="P284" i="16"/>
  <c r="P231" i="16"/>
  <c r="K284" i="16"/>
  <c r="K231" i="16"/>
  <c r="K239" i="16"/>
  <c r="K292" i="16"/>
  <c r="L230" i="16"/>
  <c r="L283" i="16"/>
  <c r="K283" i="16"/>
  <c r="K230" i="16"/>
  <c r="X283" i="16"/>
  <c r="X230" i="16"/>
  <c r="Z230" i="16"/>
  <c r="Z283" i="16"/>
  <c r="AG316" i="16"/>
  <c r="AG308" i="16"/>
  <c r="AG294" i="16"/>
  <c r="AG288" i="16"/>
  <c r="AG215" i="16"/>
  <c r="W221" i="16"/>
  <c r="W282" i="16"/>
  <c r="W229" i="16"/>
  <c r="AG219" i="16"/>
  <c r="AG201" i="16"/>
  <c r="AG203" i="16"/>
  <c r="AD284" i="16"/>
  <c r="AD231" i="16"/>
  <c r="P239" i="16"/>
  <c r="P292" i="16"/>
  <c r="S284" i="16"/>
  <c r="S231" i="16"/>
  <c r="AG263" i="16"/>
  <c r="O292" i="16"/>
  <c r="O239" i="16"/>
  <c r="M231" i="16"/>
  <c r="M284" i="16"/>
  <c r="G292" i="16"/>
  <c r="G239" i="16"/>
  <c r="L284" i="16"/>
  <c r="L231" i="16"/>
  <c r="L239" i="16"/>
  <c r="L292" i="16"/>
  <c r="T292" i="16"/>
  <c r="T239" i="16"/>
  <c r="N231" i="16"/>
  <c r="N284" i="16"/>
  <c r="V283" i="16"/>
  <c r="V230" i="16"/>
  <c r="AB283" i="16"/>
  <c r="AB230" i="16"/>
  <c r="R283" i="16"/>
  <c r="R230" i="16"/>
  <c r="U283" i="16"/>
  <c r="U230" i="16"/>
  <c r="AG243" i="16"/>
  <c r="AG241" i="16"/>
  <c r="X221" i="16"/>
  <c r="X282" i="16"/>
  <c r="X229" i="16"/>
  <c r="AE282" i="16"/>
  <c r="AE229" i="16"/>
  <c r="AE221" i="16"/>
  <c r="AF177" i="16"/>
  <c r="AG185" i="16"/>
  <c r="AG188" i="16"/>
  <c r="O284" i="16"/>
  <c r="O231" i="16"/>
  <c r="AG259" i="16"/>
  <c r="AG235" i="16"/>
  <c r="J282" i="16"/>
  <c r="J229" i="16"/>
  <c r="J221" i="16"/>
  <c r="AG251" i="16"/>
  <c r="AG267" i="16"/>
  <c r="F292" i="16"/>
  <c r="F239" i="16"/>
  <c r="AA292" i="16"/>
  <c r="AA239" i="16"/>
  <c r="D284" i="16"/>
  <c r="D231" i="16"/>
  <c r="W284" i="16"/>
  <c r="W231" i="16"/>
  <c r="U292" i="16"/>
  <c r="U239" i="16"/>
  <c r="AC292" i="16"/>
  <c r="AC239" i="16"/>
  <c r="J231" i="16"/>
  <c r="J284" i="16"/>
  <c r="Q283" i="16"/>
  <c r="Q230" i="16"/>
  <c r="G283" i="16"/>
  <c r="G230" i="16"/>
  <c r="AA283" i="16"/>
  <c r="AA230" i="16"/>
  <c r="N283" i="16"/>
  <c r="N230" i="16"/>
  <c r="AG207" i="16"/>
  <c r="P221" i="16"/>
  <c r="P282" i="16"/>
  <c r="P229" i="16"/>
  <c r="K282" i="16"/>
  <c r="K229" i="16"/>
  <c r="K221" i="16"/>
  <c r="AA221" i="16"/>
  <c r="AA229" i="16"/>
  <c r="AA282" i="16"/>
  <c r="AG199" i="16"/>
  <c r="AQ552" i="16"/>
  <c r="AQ554" i="16" s="1"/>
  <c r="AR538" i="16"/>
  <c r="AS531" i="16"/>
  <c r="L293" i="5"/>
  <c r="U240" i="5"/>
  <c r="AS567" i="5" a="1"/>
  <c r="AS567" i="5" s="1"/>
  <c r="C561" i="5" s="1" a="1"/>
  <c r="C561" i="5" s="1"/>
  <c r="AR566" i="5"/>
  <c r="AR562" i="5"/>
  <c r="AR563" i="5"/>
  <c r="AR565" i="5"/>
  <c r="AR564" i="5"/>
  <c r="W293" i="5"/>
  <c r="AD231" i="5"/>
  <c r="P293" i="5"/>
  <c r="U241" i="5"/>
  <c r="AG189" i="5"/>
  <c r="AG188" i="5"/>
  <c r="AE240" i="5"/>
  <c r="AF240" i="5" s="1"/>
  <c r="H451" i="5"/>
  <c r="U235" i="5"/>
  <c r="U288" i="5" s="1"/>
  <c r="AG183" i="5"/>
  <c r="U234" i="5"/>
  <c r="U287" i="5" s="1"/>
  <c r="AG182" i="5"/>
  <c r="X240" i="5"/>
  <c r="F293" i="5"/>
  <c r="S293" i="5"/>
  <c r="AE293" i="5"/>
  <c r="AF293" i="5" s="1"/>
  <c r="AG193" i="5"/>
  <c r="AG191" i="5"/>
  <c r="AG190" i="5"/>
  <c r="R293" i="5"/>
  <c r="N240" i="5"/>
  <c r="J293" i="5"/>
  <c r="T293" i="5"/>
  <c r="H240" i="5"/>
  <c r="D240" i="5"/>
  <c r="AD293" i="5"/>
  <c r="I240" i="5"/>
  <c r="E293" i="5"/>
  <c r="AB293" i="5"/>
  <c r="Z293" i="5"/>
  <c r="V240" i="5"/>
  <c r="AA293" i="5"/>
  <c r="Y240" i="5"/>
  <c r="AG314" i="5"/>
  <c r="J554" i="5"/>
  <c r="J556" i="5" s="1"/>
  <c r="AC293" i="5"/>
  <c r="AG245" i="5"/>
  <c r="AG249" i="5"/>
  <c r="AG275" i="5"/>
  <c r="AG251" i="5"/>
  <c r="AG185" i="5"/>
  <c r="AG322" i="5"/>
  <c r="O293" i="5"/>
  <c r="E232" i="5"/>
  <c r="M293" i="5"/>
  <c r="AG304" i="5"/>
  <c r="AG302" i="5"/>
  <c r="AG261" i="5"/>
  <c r="AG257" i="5"/>
  <c r="AG298" i="5"/>
  <c r="AF287" i="5"/>
  <c r="AF234" i="5"/>
  <c r="Q293" i="5"/>
  <c r="AG310" i="5"/>
  <c r="AG269" i="5"/>
  <c r="AG328" i="5"/>
  <c r="AG267" i="5"/>
  <c r="K284" i="5"/>
  <c r="AG179" i="5"/>
  <c r="K232" i="5"/>
  <c r="AG180" i="5"/>
  <c r="AG187" i="5"/>
  <c r="G293" i="5"/>
  <c r="K233" i="5"/>
  <c r="AG181" i="5"/>
  <c r="D308" i="5" a="1"/>
  <c r="D308" i="5" s="1"/>
  <c r="D242" i="5" a="1"/>
  <c r="D242" i="5" s="1"/>
  <c r="N285" i="5"/>
  <c r="O232" i="5"/>
  <c r="I285" i="5"/>
  <c r="L284" i="5"/>
  <c r="U231" i="5"/>
  <c r="AE231" i="5"/>
  <c r="AA232" i="5"/>
  <c r="S232" i="5"/>
  <c r="L232" i="5"/>
  <c r="Y233" i="5"/>
  <c r="AD285" i="5"/>
  <c r="Y285" i="5"/>
  <c r="V285" i="5"/>
  <c r="G241" i="5"/>
  <c r="F241" i="5"/>
  <c r="F232" i="5"/>
  <c r="P294" i="5"/>
  <c r="H285" i="5"/>
  <c r="AG207" i="5"/>
  <c r="J415" i="5" a="1"/>
  <c r="J415" i="5" s="1"/>
  <c r="K415" i="5" a="1"/>
  <c r="K415" i="5" s="1"/>
  <c r="I415" i="5" a="1"/>
  <c r="I415" i="5" s="1"/>
  <c r="AG215" i="5"/>
  <c r="I414" i="5" a="1"/>
  <c r="I414" i="5" s="1"/>
  <c r="J414" i="5" a="1"/>
  <c r="J414" i="5" s="1"/>
  <c r="K414" i="5" a="1"/>
  <c r="K414" i="5" s="1"/>
  <c r="W285" i="5"/>
  <c r="Q284" i="5"/>
  <c r="K285" i="5"/>
  <c r="Z285" i="5"/>
  <c r="D285" i="5"/>
  <c r="U232" i="5"/>
  <c r="Z284" i="5"/>
  <c r="W284" i="5"/>
  <c r="G231" i="5"/>
  <c r="T232" i="5"/>
  <c r="R284" i="5"/>
  <c r="X285" i="5"/>
  <c r="M285" i="5"/>
  <c r="O241" i="5"/>
  <c r="G285" i="5"/>
  <c r="AC284" i="5"/>
  <c r="Y284" i="5"/>
  <c r="S284" i="5"/>
  <c r="I294" i="5"/>
  <c r="S286" i="5"/>
  <c r="I233" i="5"/>
  <c r="N284" i="5"/>
  <c r="M231" i="5"/>
  <c r="R285" i="5"/>
  <c r="H284" i="5"/>
  <c r="AC286" i="5"/>
  <c r="E231" i="5"/>
  <c r="I231" i="5"/>
  <c r="K231" i="5"/>
  <c r="AA231" i="5"/>
  <c r="AE284" i="5"/>
  <c r="T241" i="5"/>
  <c r="U294" i="5"/>
  <c r="AB285" i="5"/>
  <c r="D284" i="5"/>
  <c r="P284" i="5"/>
  <c r="AE285" i="5"/>
  <c r="AE232" i="5"/>
  <c r="G286" i="5"/>
  <c r="X231" i="5"/>
  <c r="V284" i="5"/>
  <c r="P285" i="5"/>
  <c r="AE286" i="5"/>
  <c r="M286" i="5"/>
  <c r="J285" i="5"/>
  <c r="AB231" i="5"/>
  <c r="AG221" i="5"/>
  <c r="O284" i="5"/>
  <c r="Q232" i="5"/>
  <c r="F284" i="5"/>
  <c r="J284" i="5"/>
  <c r="Y294" i="5"/>
  <c r="AG201" i="5"/>
  <c r="E241" i="5"/>
  <c r="AG219" i="5"/>
  <c r="H286" i="5"/>
  <c r="L233" i="5"/>
  <c r="AB233" i="5"/>
  <c r="AG213" i="5"/>
  <c r="AG195" i="5"/>
  <c r="AG203" i="5"/>
  <c r="AB241" i="5"/>
  <c r="T284" i="5"/>
  <c r="X294" i="5"/>
  <c r="U286" i="5"/>
  <c r="R294" i="5"/>
  <c r="Z241" i="5"/>
  <c r="D294" i="5"/>
  <c r="S294" i="5"/>
  <c r="D286" i="5"/>
  <c r="X233" i="5"/>
  <c r="P286" i="5"/>
  <c r="T286" i="5"/>
  <c r="L294" i="5"/>
  <c r="AD233" i="5"/>
  <c r="O286" i="5"/>
  <c r="AE294" i="5"/>
  <c r="AF294" i="5" s="1"/>
  <c r="AC294" i="5"/>
  <c r="AG197" i="5"/>
  <c r="AA294" i="5"/>
  <c r="H294" i="5"/>
  <c r="K294" i="5"/>
  <c r="R233" i="5"/>
  <c r="Q294" i="5"/>
  <c r="M294" i="5"/>
  <c r="W241" i="5"/>
  <c r="AE233" i="5"/>
  <c r="J286" i="5"/>
  <c r="V241" i="5"/>
  <c r="Z233" i="5"/>
  <c r="AG199" i="5"/>
  <c r="N294" i="5"/>
  <c r="AD294" i="5"/>
  <c r="W286" i="5"/>
  <c r="V286" i="5"/>
  <c r="Q286" i="5"/>
  <c r="F286" i="5"/>
  <c r="AA286" i="5"/>
  <c r="AE241" i="5"/>
  <c r="AF241" i="5" s="1"/>
  <c r="AG209" i="5"/>
  <c r="AG222" i="5"/>
  <c r="J294" i="5"/>
  <c r="K286" i="5"/>
  <c r="E286" i="5"/>
  <c r="AG217" i="5"/>
  <c r="AG205" i="5"/>
  <c r="AE235" i="5"/>
  <c r="AE288" i="5" s="1"/>
  <c r="AF288" i="5"/>
  <c r="AE234" i="5"/>
  <c r="AE287" i="5" s="1"/>
  <c r="K540" i="5"/>
  <c r="L533" i="5"/>
  <c r="F311" i="5" a="1"/>
  <c r="F311" i="5" s="1"/>
  <c r="G311" i="5" a="1"/>
  <c r="G311" i="5" s="1"/>
  <c r="O311" i="5" a="1"/>
  <c r="O311" i="5" s="1"/>
  <c r="H311" i="5" a="1"/>
  <c r="H311" i="5" s="1"/>
  <c r="M311" i="5" a="1"/>
  <c r="M311" i="5" s="1"/>
  <c r="V311" i="5" a="1"/>
  <c r="V311" i="5" s="1"/>
  <c r="AD311" i="5" a="1"/>
  <c r="AD311" i="5" s="1"/>
  <c r="K312" i="5" a="1"/>
  <c r="K312" i="5" s="1"/>
  <c r="S312" i="5" a="1"/>
  <c r="S312" i="5" s="1"/>
  <c r="AA312" i="5" a="1"/>
  <c r="AA312" i="5" s="1"/>
  <c r="N311" i="5" a="1"/>
  <c r="N311" i="5" s="1"/>
  <c r="W311" i="5" a="1"/>
  <c r="W311" i="5" s="1"/>
  <c r="AE311" i="5" a="1"/>
  <c r="AE311" i="5" s="1"/>
  <c r="AF311" i="5" s="1"/>
  <c r="L312" i="5" a="1"/>
  <c r="L312" i="5" s="1"/>
  <c r="T312" i="5" a="1"/>
  <c r="T312" i="5" s="1"/>
  <c r="AB312" i="5" a="1"/>
  <c r="AB312" i="5" s="1"/>
  <c r="P311" i="5" a="1"/>
  <c r="P311" i="5" s="1"/>
  <c r="X311" i="5" a="1"/>
  <c r="X311" i="5" s="1"/>
  <c r="E312" i="5" a="1"/>
  <c r="E312" i="5" s="1"/>
  <c r="M312" i="5" a="1"/>
  <c r="M312" i="5" s="1"/>
  <c r="U312" i="5" a="1"/>
  <c r="U312" i="5" s="1"/>
  <c r="AC312" i="5" a="1"/>
  <c r="AC312" i="5" s="1"/>
  <c r="E311" i="5" a="1"/>
  <c r="E311" i="5" s="1"/>
  <c r="Q311" i="5" a="1"/>
  <c r="Q311" i="5" s="1"/>
  <c r="Y311" i="5" a="1"/>
  <c r="Y311" i="5" s="1"/>
  <c r="F312" i="5" a="1"/>
  <c r="F312" i="5" s="1"/>
  <c r="N312" i="5" a="1"/>
  <c r="N312" i="5" s="1"/>
  <c r="V312" i="5" a="1"/>
  <c r="V312" i="5" s="1"/>
  <c r="AD312" i="5" a="1"/>
  <c r="AD312" i="5" s="1"/>
  <c r="I311" i="5" a="1"/>
  <c r="I311" i="5" s="1"/>
  <c r="R311" i="5" a="1"/>
  <c r="R311" i="5" s="1"/>
  <c r="Z311" i="5" a="1"/>
  <c r="Z311" i="5" s="1"/>
  <c r="G312" i="5" a="1"/>
  <c r="G312" i="5" s="1"/>
  <c r="O312" i="5" a="1"/>
  <c r="O312" i="5" s="1"/>
  <c r="W312" i="5" a="1"/>
  <c r="W312" i="5" s="1"/>
  <c r="AE312" i="5" a="1"/>
  <c r="AE312" i="5" s="1"/>
  <c r="AF312" i="5" s="1"/>
  <c r="J311" i="5" a="1"/>
  <c r="J311" i="5" s="1"/>
  <c r="S311" i="5" a="1"/>
  <c r="S311" i="5" s="1"/>
  <c r="AA311" i="5" a="1"/>
  <c r="AA311" i="5" s="1"/>
  <c r="H312" i="5" a="1"/>
  <c r="H312" i="5" s="1"/>
  <c r="P312" i="5" a="1"/>
  <c r="P312" i="5" s="1"/>
  <c r="X312" i="5" a="1"/>
  <c r="X312" i="5" s="1"/>
  <c r="I312" i="5" a="1"/>
  <c r="I312" i="5" s="1"/>
  <c r="J312" i="5" a="1"/>
  <c r="J312" i="5" s="1"/>
  <c r="K311" i="5" a="1"/>
  <c r="K311" i="5" s="1"/>
  <c r="Q312" i="5" a="1"/>
  <c r="Q312" i="5" s="1"/>
  <c r="L311" i="5" a="1"/>
  <c r="L311" i="5" s="1"/>
  <c r="R312" i="5" a="1"/>
  <c r="R312" i="5" s="1"/>
  <c r="D312" i="5" a="1"/>
  <c r="D312" i="5" s="1"/>
  <c r="AC311" i="5" a="1"/>
  <c r="AC311" i="5" s="1"/>
  <c r="T311" i="5" a="1"/>
  <c r="T311" i="5" s="1"/>
  <c r="Y312" i="5" a="1"/>
  <c r="Y312" i="5" s="1"/>
  <c r="D311" i="5" a="1"/>
  <c r="D311" i="5" s="1"/>
  <c r="U311" i="5" a="1"/>
  <c r="U311" i="5" s="1"/>
  <c r="Z312" i="5" a="1"/>
  <c r="Z312" i="5" s="1"/>
  <c r="AB311" i="5" a="1"/>
  <c r="AB311" i="5" s="1"/>
  <c r="F299" i="5" a="1"/>
  <c r="F299" i="5" s="1"/>
  <c r="R299" i="5" a="1"/>
  <c r="R299" i="5" s="1"/>
  <c r="X299" i="5" a="1"/>
  <c r="X299" i="5" s="1"/>
  <c r="AD299" i="5" a="1"/>
  <c r="AD299" i="5" s="1"/>
  <c r="J300" i="5" a="1"/>
  <c r="J300" i="5" s="1"/>
  <c r="P300" i="5" a="1"/>
  <c r="P300" i="5" s="1"/>
  <c r="V300" i="5" a="1"/>
  <c r="V300" i="5" s="1"/>
  <c r="D299" i="5" a="1"/>
  <c r="D299" i="5" s="1"/>
  <c r="G299" i="5" a="1"/>
  <c r="G299" i="5" s="1"/>
  <c r="L299" i="5" a="1"/>
  <c r="L299" i="5" s="1"/>
  <c r="S299" i="5" a="1"/>
  <c r="S299" i="5" s="1"/>
  <c r="Y299" i="5" a="1"/>
  <c r="Y299" i="5" s="1"/>
  <c r="AE299" i="5" a="1"/>
  <c r="AE299" i="5" s="1"/>
  <c r="AF299" i="5" s="1"/>
  <c r="K300" i="5" a="1"/>
  <c r="K300" i="5" s="1"/>
  <c r="W300" i="5" a="1"/>
  <c r="W300" i="5" s="1"/>
  <c r="AC300" i="5" a="1"/>
  <c r="AC300" i="5" s="1"/>
  <c r="M299" i="5" a="1"/>
  <c r="M299" i="5" s="1"/>
  <c r="T299" i="5" a="1"/>
  <c r="T299" i="5" s="1"/>
  <c r="E300" i="5" a="1"/>
  <c r="E300" i="5" s="1"/>
  <c r="L300" i="5" a="1"/>
  <c r="L300" i="5" s="1"/>
  <c r="Q300" i="5" a="1"/>
  <c r="Q300" i="5" s="1"/>
  <c r="X300" i="5" a="1"/>
  <c r="X300" i="5" s="1"/>
  <c r="AD300" i="5" a="1"/>
  <c r="AD300" i="5" s="1"/>
  <c r="H299" i="5" a="1"/>
  <c r="H299" i="5" s="1"/>
  <c r="N299" i="5" a="1"/>
  <c r="N299" i="5" s="1"/>
  <c r="Z299" i="5" a="1"/>
  <c r="Z299" i="5" s="1"/>
  <c r="R300" i="5" a="1"/>
  <c r="R300" i="5" s="1"/>
  <c r="Y300" i="5" a="1"/>
  <c r="Y300" i="5" s="1"/>
  <c r="I299" i="5" a="1"/>
  <c r="I299" i="5" s="1"/>
  <c r="O299" i="5" a="1"/>
  <c r="O299" i="5" s="1"/>
  <c r="U299" i="5" a="1"/>
  <c r="U299" i="5" s="1"/>
  <c r="AA299" i="5" a="1"/>
  <c r="AA299" i="5" s="1"/>
  <c r="F300" i="5" a="1"/>
  <c r="F300" i="5" s="1"/>
  <c r="M300" i="5" a="1"/>
  <c r="M300" i="5" s="1"/>
  <c r="S300" i="5" a="1"/>
  <c r="S300" i="5" s="1"/>
  <c r="AE300" i="5" a="1"/>
  <c r="AE300" i="5" s="1"/>
  <c r="AF300" i="5" s="1"/>
  <c r="J299" i="5" a="1"/>
  <c r="J299" i="5" s="1"/>
  <c r="AB299" i="5" a="1"/>
  <c r="AB299" i="5" s="1"/>
  <c r="O300" i="5" a="1"/>
  <c r="O300" i="5" s="1"/>
  <c r="K299" i="5" a="1"/>
  <c r="K299" i="5" s="1"/>
  <c r="AC299" i="5" a="1"/>
  <c r="AC299" i="5" s="1"/>
  <c r="T300" i="5" a="1"/>
  <c r="T300" i="5" s="1"/>
  <c r="P299" i="5" a="1"/>
  <c r="P299" i="5" s="1"/>
  <c r="U300" i="5" a="1"/>
  <c r="U300" i="5" s="1"/>
  <c r="G300" i="5" a="1"/>
  <c r="G300" i="5" s="1"/>
  <c r="Q299" i="5" a="1"/>
  <c r="Q299" i="5" s="1"/>
  <c r="H300" i="5" a="1"/>
  <c r="H300" i="5" s="1"/>
  <c r="Z300" i="5" a="1"/>
  <c r="Z300" i="5" s="1"/>
  <c r="V299" i="5" a="1"/>
  <c r="V299" i="5" s="1"/>
  <c r="W299" i="5" a="1"/>
  <c r="W299" i="5" s="1"/>
  <c r="I300" i="5" a="1"/>
  <c r="I300" i="5" s="1"/>
  <c r="N300" i="5" a="1"/>
  <c r="N300" i="5" s="1"/>
  <c r="D300" i="5" a="1"/>
  <c r="D300" i="5" s="1"/>
  <c r="E299" i="5" a="1"/>
  <c r="E299" i="5" s="1"/>
  <c r="AA300" i="5" a="1"/>
  <c r="AA300" i="5" s="1"/>
  <c r="AB300" i="5" a="1"/>
  <c r="AB300" i="5" s="1"/>
  <c r="N325" i="5" a="1"/>
  <c r="N325" i="5" s="1"/>
  <c r="V325" i="5" a="1"/>
  <c r="V325" i="5" s="1"/>
  <c r="AD325" i="5" a="1"/>
  <c r="AD325" i="5" s="1"/>
  <c r="J326" i="5" a="1"/>
  <c r="J326" i="5" s="1"/>
  <c r="Q326" i="5" a="1"/>
  <c r="Q326" i="5" s="1"/>
  <c r="Y326" i="5" a="1"/>
  <c r="Y326" i="5" s="1"/>
  <c r="D326" i="5" a="1"/>
  <c r="D326" i="5" s="1"/>
  <c r="S325" i="5" a="1"/>
  <c r="S325" i="5" s="1"/>
  <c r="V326" i="5" a="1"/>
  <c r="V326" i="5" s="1"/>
  <c r="H325" i="5" a="1"/>
  <c r="H325" i="5" s="1"/>
  <c r="O325" i="5" a="1"/>
  <c r="O325" i="5" s="1"/>
  <c r="W325" i="5" a="1"/>
  <c r="W325" i="5" s="1"/>
  <c r="AE325" i="5" a="1"/>
  <c r="AE325" i="5" s="1"/>
  <c r="AF325" i="5" s="1"/>
  <c r="K326" i="5" a="1"/>
  <c r="K326" i="5" s="1"/>
  <c r="R326" i="5" a="1"/>
  <c r="R326" i="5" s="1"/>
  <c r="Z326" i="5" a="1"/>
  <c r="Z326" i="5" s="1"/>
  <c r="D325" i="5" a="1"/>
  <c r="D325" i="5" s="1"/>
  <c r="G326" i="5" a="1"/>
  <c r="G326" i="5" s="1"/>
  <c r="I325" i="5" a="1"/>
  <c r="I325" i="5" s="1"/>
  <c r="P325" i="5" a="1"/>
  <c r="P325" i="5" s="1"/>
  <c r="X325" i="5" a="1"/>
  <c r="X325" i="5" s="1"/>
  <c r="L326" i="5" a="1"/>
  <c r="L326" i="5" s="1"/>
  <c r="S326" i="5" a="1"/>
  <c r="S326" i="5" s="1"/>
  <c r="AA326" i="5" a="1"/>
  <c r="AA326" i="5" s="1"/>
  <c r="N326" i="5" a="1"/>
  <c r="N326" i="5" s="1"/>
  <c r="J325" i="5" a="1"/>
  <c r="J325" i="5" s="1"/>
  <c r="Q325" i="5" a="1"/>
  <c r="Q325" i="5" s="1"/>
  <c r="Y325" i="5" a="1"/>
  <c r="Y325" i="5" s="1"/>
  <c r="E326" i="5" a="1"/>
  <c r="E326" i="5" s="1"/>
  <c r="T326" i="5" a="1"/>
  <c r="T326" i="5" s="1"/>
  <c r="AB326" i="5" a="1"/>
  <c r="AB326" i="5" s="1"/>
  <c r="E325" i="5" a="1"/>
  <c r="E325" i="5" s="1"/>
  <c r="K325" i="5" a="1"/>
  <c r="K325" i="5" s="1"/>
  <c r="R325" i="5" a="1"/>
  <c r="R325" i="5" s="1"/>
  <c r="Z325" i="5" a="1"/>
  <c r="Z325" i="5" s="1"/>
  <c r="F326" i="5" a="1"/>
  <c r="F326" i="5" s="1"/>
  <c r="M326" i="5" a="1"/>
  <c r="M326" i="5" s="1"/>
  <c r="U326" i="5" a="1"/>
  <c r="U326" i="5" s="1"/>
  <c r="AC326" i="5" a="1"/>
  <c r="AC326" i="5" s="1"/>
  <c r="AA325" i="5" a="1"/>
  <c r="AA325" i="5" s="1"/>
  <c r="AD326" i="5" a="1"/>
  <c r="AD326" i="5" s="1"/>
  <c r="G325" i="5" a="1"/>
  <c r="G325" i="5" s="1"/>
  <c r="I326" i="5" a="1"/>
  <c r="I326" i="5" s="1"/>
  <c r="X326" i="5" a="1"/>
  <c r="X326" i="5" s="1"/>
  <c r="L325" i="5" a="1"/>
  <c r="L325" i="5" s="1"/>
  <c r="O326" i="5" a="1"/>
  <c r="O326" i="5" s="1"/>
  <c r="M325" i="5" a="1"/>
  <c r="M325" i="5" s="1"/>
  <c r="P326" i="5" a="1"/>
  <c r="P326" i="5" s="1"/>
  <c r="T325" i="5" a="1"/>
  <c r="T325" i="5" s="1"/>
  <c r="W326" i="5" a="1"/>
  <c r="W326" i="5" s="1"/>
  <c r="U325" i="5" a="1"/>
  <c r="U325" i="5" s="1"/>
  <c r="AB325" i="5" a="1"/>
  <c r="AB325" i="5" s="1"/>
  <c r="AE326" i="5" a="1"/>
  <c r="AE326" i="5" s="1"/>
  <c r="AF326" i="5" s="1"/>
  <c r="AC325" i="5" a="1"/>
  <c r="AC325" i="5" s="1"/>
  <c r="F325" i="5" a="1"/>
  <c r="F325" i="5" s="1"/>
  <c r="H326" i="5" a="1"/>
  <c r="H326" i="5" s="1"/>
  <c r="F323" i="5" a="1"/>
  <c r="F323" i="5" s="1"/>
  <c r="M323" i="5" a="1"/>
  <c r="M323" i="5" s="1"/>
  <c r="U323" i="5" a="1"/>
  <c r="U323" i="5" s="1"/>
  <c r="AB323" i="5" a="1"/>
  <c r="AB323" i="5" s="1"/>
  <c r="H324" i="5" a="1"/>
  <c r="H324" i="5" s="1"/>
  <c r="Q323" i="5" a="1"/>
  <c r="Q323" i="5" s="1"/>
  <c r="X323" i="5" a="1"/>
  <c r="X323" i="5" s="1"/>
  <c r="AE323" i="5" a="1"/>
  <c r="AE323" i="5" s="1"/>
  <c r="AF323" i="5" s="1"/>
  <c r="L323" i="5" a="1"/>
  <c r="L323" i="5" s="1"/>
  <c r="V323" i="5" a="1"/>
  <c r="V323" i="5" s="1"/>
  <c r="E324" i="5" a="1"/>
  <c r="E324" i="5" s="1"/>
  <c r="M324" i="5" a="1"/>
  <c r="M324" i="5" s="1"/>
  <c r="T324" i="5" a="1"/>
  <c r="T324" i="5" s="1"/>
  <c r="AA324" i="5" a="1"/>
  <c r="AA324" i="5" s="1"/>
  <c r="AC323" i="5" a="1"/>
  <c r="AC323" i="5" s="1"/>
  <c r="N323" i="5" a="1"/>
  <c r="N323" i="5" s="1"/>
  <c r="W323" i="5" a="1"/>
  <c r="W323" i="5" s="1"/>
  <c r="F324" i="5" a="1"/>
  <c r="F324" i="5" s="1"/>
  <c r="N324" i="5" a="1"/>
  <c r="N324" i="5" s="1"/>
  <c r="U324" i="5" a="1"/>
  <c r="U324" i="5" s="1"/>
  <c r="AB324" i="5" a="1"/>
  <c r="AB324" i="5" s="1"/>
  <c r="E323" i="5" a="1"/>
  <c r="E323" i="5" s="1"/>
  <c r="O323" i="5" a="1"/>
  <c r="O323" i="5" s="1"/>
  <c r="Y323" i="5" a="1"/>
  <c r="Y323" i="5" s="1"/>
  <c r="G324" i="5" a="1"/>
  <c r="G324" i="5" s="1"/>
  <c r="V324" i="5" a="1"/>
  <c r="V324" i="5" s="1"/>
  <c r="AC324" i="5" a="1"/>
  <c r="AC324" i="5" s="1"/>
  <c r="D324" i="5" a="1"/>
  <c r="D324" i="5" s="1"/>
  <c r="I323" i="5" a="1"/>
  <c r="I323" i="5" s="1"/>
  <c r="Y324" i="5" a="1"/>
  <c r="Y324" i="5" s="1"/>
  <c r="G323" i="5" a="1"/>
  <c r="G323" i="5" s="1"/>
  <c r="P323" i="5" a="1"/>
  <c r="P323" i="5" s="1"/>
  <c r="Z323" i="5" a="1"/>
  <c r="Z323" i="5" s="1"/>
  <c r="I324" i="5" a="1"/>
  <c r="I324" i="5" s="1"/>
  <c r="O324" i="5" a="1"/>
  <c r="O324" i="5" s="1"/>
  <c r="W324" i="5" a="1"/>
  <c r="W324" i="5" s="1"/>
  <c r="AD324" i="5" a="1"/>
  <c r="AD324" i="5" s="1"/>
  <c r="D323" i="5" a="1"/>
  <c r="D323" i="5" s="1"/>
  <c r="S323" i="5" a="1"/>
  <c r="S323" i="5" s="1"/>
  <c r="H323" i="5" a="1"/>
  <c r="H323" i="5" s="1"/>
  <c r="R323" i="5" a="1"/>
  <c r="R323" i="5" s="1"/>
  <c r="AA323" i="5" a="1"/>
  <c r="AA323" i="5" s="1"/>
  <c r="J324" i="5" a="1"/>
  <c r="J324" i="5" s="1"/>
  <c r="P324" i="5" a="1"/>
  <c r="P324" i="5" s="1"/>
  <c r="X324" i="5" a="1"/>
  <c r="X324" i="5" s="1"/>
  <c r="AE324" i="5" a="1"/>
  <c r="AE324" i="5" s="1"/>
  <c r="AF324" i="5" s="1"/>
  <c r="Q324" i="5" a="1"/>
  <c r="Q324" i="5" s="1"/>
  <c r="AD323" i="5" a="1"/>
  <c r="AD323" i="5" s="1"/>
  <c r="K324" i="5" a="1"/>
  <c r="K324" i="5" s="1"/>
  <c r="K323" i="5" a="1"/>
  <c r="K323" i="5" s="1"/>
  <c r="L324" i="5" a="1"/>
  <c r="L324" i="5" s="1"/>
  <c r="S324" i="5" a="1"/>
  <c r="S324" i="5" s="1"/>
  <c r="J323" i="5" a="1"/>
  <c r="J323" i="5" s="1"/>
  <c r="R324" i="5" a="1"/>
  <c r="R324" i="5" s="1"/>
  <c r="T323" i="5" a="1"/>
  <c r="T323" i="5" s="1"/>
  <c r="Z324" i="5" a="1"/>
  <c r="Z324" i="5" s="1"/>
  <c r="F295" i="5" a="1"/>
  <c r="F295" i="5" s="1"/>
  <c r="L295" i="5" a="1"/>
  <c r="L295" i="5" s="1"/>
  <c r="R295" i="5" a="1"/>
  <c r="R295" i="5" s="1"/>
  <c r="AD295" i="5" a="1"/>
  <c r="AD295" i="5" s="1"/>
  <c r="I296" i="5" a="1"/>
  <c r="I296" i="5" s="1"/>
  <c r="U296" i="5" a="1"/>
  <c r="U296" i="5" s="1"/>
  <c r="G295" i="5" a="1"/>
  <c r="G295" i="5" s="1"/>
  <c r="S295" i="5" a="1"/>
  <c r="S295" i="5" s="1"/>
  <c r="X295" i="5" a="1"/>
  <c r="X295" i="5" s="1"/>
  <c r="AE295" i="5" a="1"/>
  <c r="AE295" i="5" s="1"/>
  <c r="AF295" i="5" s="1"/>
  <c r="J296" i="5" a="1"/>
  <c r="J296" i="5" s="1"/>
  <c r="O296" i="5" a="1"/>
  <c r="O296" i="5" s="1"/>
  <c r="V296" i="5" a="1"/>
  <c r="V296" i="5" s="1"/>
  <c r="AA296" i="5" a="1"/>
  <c r="AA296" i="5" s="1"/>
  <c r="H295" i="5" a="1"/>
  <c r="H295" i="5" s="1"/>
  <c r="M295" i="5" a="1"/>
  <c r="M295" i="5" s="1"/>
  <c r="Y295" i="5" a="1"/>
  <c r="Y295" i="5" s="1"/>
  <c r="E296" i="5" a="1"/>
  <c r="E296" i="5" s="1"/>
  <c r="P296" i="5" a="1"/>
  <c r="P296" i="5" s="1"/>
  <c r="AB296" i="5" a="1"/>
  <c r="AB296" i="5" s="1"/>
  <c r="N295" i="5" a="1"/>
  <c r="N295" i="5" s="1"/>
  <c r="T295" i="5" a="1"/>
  <c r="T295" i="5" s="1"/>
  <c r="Z295" i="5" a="1"/>
  <c r="Z295" i="5" s="1"/>
  <c r="K296" i="5" a="1"/>
  <c r="K296" i="5" s="1"/>
  <c r="Q296" i="5" a="1"/>
  <c r="Q296" i="5" s="1"/>
  <c r="W296" i="5" a="1"/>
  <c r="W296" i="5" s="1"/>
  <c r="D296" i="5" a="1"/>
  <c r="D296" i="5" s="1"/>
  <c r="I295" i="5" a="1"/>
  <c r="I295" i="5" s="1"/>
  <c r="O295" i="5" a="1"/>
  <c r="O295" i="5" s="1"/>
  <c r="U295" i="5" a="1"/>
  <c r="U295" i="5" s="1"/>
  <c r="AA295" i="5" a="1"/>
  <c r="AA295" i="5" s="1"/>
  <c r="F296" i="5" a="1"/>
  <c r="F296" i="5" s="1"/>
  <c r="L296" i="5" a="1"/>
  <c r="L296" i="5" s="1"/>
  <c r="X296" i="5" a="1"/>
  <c r="X296" i="5" s="1"/>
  <c r="AC296" i="5" a="1"/>
  <c r="AC296" i="5" s="1"/>
  <c r="E295" i="5" a="1"/>
  <c r="E295" i="5" s="1"/>
  <c r="Y296" i="5" a="1"/>
  <c r="Y296" i="5" s="1"/>
  <c r="V295" i="5" a="1"/>
  <c r="V295" i="5" s="1"/>
  <c r="M296" i="5" a="1"/>
  <c r="M296" i="5" s="1"/>
  <c r="Z296" i="5" a="1"/>
  <c r="Z296" i="5" s="1"/>
  <c r="W295" i="5" a="1"/>
  <c r="W295" i="5" s="1"/>
  <c r="AD296" i="5" a="1"/>
  <c r="AD296" i="5" s="1"/>
  <c r="J295" i="5" a="1"/>
  <c r="J295" i="5" s="1"/>
  <c r="AB295" i="5" a="1"/>
  <c r="AB295" i="5" s="1"/>
  <c r="N296" i="5" a="1"/>
  <c r="N296" i="5" s="1"/>
  <c r="AE296" i="5" a="1"/>
  <c r="AE296" i="5" s="1"/>
  <c r="AF296" i="5" s="1"/>
  <c r="K295" i="5" a="1"/>
  <c r="K295" i="5" s="1"/>
  <c r="R296" i="5" a="1"/>
  <c r="R296" i="5" s="1"/>
  <c r="P295" i="5" a="1"/>
  <c r="P295" i="5" s="1"/>
  <c r="AC295" i="5" a="1"/>
  <c r="AC295" i="5" s="1"/>
  <c r="S296" i="5" a="1"/>
  <c r="S296" i="5" s="1"/>
  <c r="D295" i="5" a="1"/>
  <c r="D295" i="5" s="1"/>
  <c r="Q295" i="5" a="1"/>
  <c r="Q295" i="5" s="1"/>
  <c r="T296" i="5" a="1"/>
  <c r="T296" i="5" s="1"/>
  <c r="G296" i="5" a="1"/>
  <c r="G296" i="5" s="1"/>
  <c r="H296" i="5" a="1"/>
  <c r="H296" i="5" s="1"/>
  <c r="E307" i="5" a="1"/>
  <c r="E307" i="5" s="1"/>
  <c r="K307" i="5" a="1"/>
  <c r="K307" i="5" s="1"/>
  <c r="X307" i="5" a="1"/>
  <c r="X307" i="5" s="1"/>
  <c r="AE307" i="5" a="1"/>
  <c r="AE307" i="5" s="1"/>
  <c r="AF307" i="5" s="1"/>
  <c r="F307" i="5" a="1"/>
  <c r="F307" i="5" s="1"/>
  <c r="M307" i="5" a="1"/>
  <c r="M307" i="5" s="1"/>
  <c r="S307" i="5" a="1"/>
  <c r="S307" i="5" s="1"/>
  <c r="Z307" i="5" a="1"/>
  <c r="Z307" i="5" s="1"/>
  <c r="F308" i="5" a="1"/>
  <c r="F308" i="5" s="1"/>
  <c r="L308" i="5" a="1"/>
  <c r="L308" i="5" s="1"/>
  <c r="S308" i="5" a="1"/>
  <c r="S308" i="5" s="1"/>
  <c r="Y308" i="5" a="1"/>
  <c r="Y308" i="5" s="1"/>
  <c r="G307" i="5" a="1"/>
  <c r="G307" i="5" s="1"/>
  <c r="N307" i="5" a="1"/>
  <c r="N307" i="5" s="1"/>
  <c r="T307" i="5" a="1"/>
  <c r="T307" i="5" s="1"/>
  <c r="AA307" i="5" a="1"/>
  <c r="AA307" i="5" s="1"/>
  <c r="G308" i="5" a="1"/>
  <c r="G308" i="5" s="1"/>
  <c r="Z308" i="5" a="1"/>
  <c r="Z308" i="5" s="1"/>
  <c r="H307" i="5" a="1"/>
  <c r="H307" i="5" s="1"/>
  <c r="O307" i="5" a="1"/>
  <c r="O307" i="5" s="1"/>
  <c r="U307" i="5" a="1"/>
  <c r="U307" i="5" s="1"/>
  <c r="AB307" i="5" a="1"/>
  <c r="AB307" i="5" s="1"/>
  <c r="M308" i="5" a="1"/>
  <c r="M308" i="5" s="1"/>
  <c r="T308" i="5" a="1"/>
  <c r="T308" i="5" s="1"/>
  <c r="AA308" i="5" a="1"/>
  <c r="AA308" i="5" s="1"/>
  <c r="L307" i="5" a="1"/>
  <c r="L307" i="5" s="1"/>
  <c r="Y307" i="5" a="1"/>
  <c r="Y307" i="5" s="1"/>
  <c r="J308" i="5" a="1"/>
  <c r="J308" i="5" s="1"/>
  <c r="V308" i="5" a="1"/>
  <c r="V308" i="5" s="1"/>
  <c r="AE308" i="5" a="1"/>
  <c r="AE308" i="5" s="1"/>
  <c r="AF308" i="5" s="1"/>
  <c r="AC307" i="5" a="1"/>
  <c r="AC307" i="5" s="1"/>
  <c r="K308" i="5" a="1"/>
  <c r="K308" i="5" s="1"/>
  <c r="W308" i="5" a="1"/>
  <c r="W308" i="5" s="1"/>
  <c r="P307" i="5" a="1"/>
  <c r="P307" i="5" s="1"/>
  <c r="AD307" i="5" a="1"/>
  <c r="AD307" i="5" s="1"/>
  <c r="N308" i="5" a="1"/>
  <c r="N308" i="5" s="1"/>
  <c r="Q307" i="5" a="1"/>
  <c r="Q307" i="5" s="1"/>
  <c r="O308" i="5" a="1"/>
  <c r="O308" i="5" s="1"/>
  <c r="X308" i="5" a="1"/>
  <c r="X308" i="5" s="1"/>
  <c r="R307" i="5" a="1"/>
  <c r="R307" i="5" s="1"/>
  <c r="E308" i="5" a="1"/>
  <c r="E308" i="5" s="1"/>
  <c r="P308" i="5" a="1"/>
  <c r="P308" i="5" s="1"/>
  <c r="AB308" i="5" a="1"/>
  <c r="AB308" i="5" s="1"/>
  <c r="V307" i="5" a="1"/>
  <c r="V307" i="5" s="1"/>
  <c r="H308" i="5" a="1"/>
  <c r="H308" i="5" s="1"/>
  <c r="Q308" i="5" a="1"/>
  <c r="Q308" i="5" s="1"/>
  <c r="I307" i="5" a="1"/>
  <c r="I307" i="5" s="1"/>
  <c r="AC308" i="5" a="1"/>
  <c r="AC308" i="5" s="1"/>
  <c r="J307" i="5" a="1"/>
  <c r="J307" i="5" s="1"/>
  <c r="AD308" i="5" a="1"/>
  <c r="AD308" i="5" s="1"/>
  <c r="W307" i="5" a="1"/>
  <c r="W307" i="5" s="1"/>
  <c r="R308" i="5" a="1"/>
  <c r="R308" i="5" s="1"/>
  <c r="I308" i="5" a="1"/>
  <c r="I308" i="5" s="1"/>
  <c r="U308" i="5" a="1"/>
  <c r="U308" i="5" s="1"/>
  <c r="D307" i="5" a="1"/>
  <c r="D307" i="5" s="1"/>
  <c r="M305" i="5" a="1"/>
  <c r="M305" i="5" s="1"/>
  <c r="S305" i="5" a="1"/>
  <c r="S305" i="5" s="1"/>
  <c r="Y305" i="5" a="1"/>
  <c r="Y305" i="5" s="1"/>
  <c r="E306" i="5" a="1"/>
  <c r="E306" i="5" s="1"/>
  <c r="L306" i="5" a="1"/>
  <c r="L306" i="5" s="1"/>
  <c r="R306" i="5" a="1"/>
  <c r="R306" i="5" s="1"/>
  <c r="Y306" i="5" a="1"/>
  <c r="Y306" i="5" s="1"/>
  <c r="F305" i="5" a="1"/>
  <c r="F305" i="5" s="1"/>
  <c r="N305" i="5" a="1"/>
  <c r="N305" i="5" s="1"/>
  <c r="T305" i="5" a="1"/>
  <c r="T305" i="5" s="1"/>
  <c r="Z305" i="5" a="1"/>
  <c r="Z305" i="5" s="1"/>
  <c r="F306" i="5" a="1"/>
  <c r="F306" i="5" s="1"/>
  <c r="S306" i="5" a="1"/>
  <c r="S306" i="5" s="1"/>
  <c r="G305" i="5" a="1"/>
  <c r="G305" i="5" s="1"/>
  <c r="U305" i="5" a="1"/>
  <c r="U305" i="5" s="1"/>
  <c r="AA305" i="5" a="1"/>
  <c r="AA305" i="5" s="1"/>
  <c r="G306" i="5" a="1"/>
  <c r="G306" i="5" s="1"/>
  <c r="M306" i="5" a="1"/>
  <c r="M306" i="5" s="1"/>
  <c r="T306" i="5" a="1"/>
  <c r="T306" i="5" s="1"/>
  <c r="H305" i="5" a="1"/>
  <c r="H305" i="5" s="1"/>
  <c r="O305" i="5" a="1"/>
  <c r="O305" i="5" s="1"/>
  <c r="AB305" i="5" a="1"/>
  <c r="AB305" i="5" s="1"/>
  <c r="H306" i="5" a="1"/>
  <c r="H306" i="5" s="1"/>
  <c r="N306" i="5" a="1"/>
  <c r="N306" i="5" s="1"/>
  <c r="U306" i="5" a="1"/>
  <c r="U306" i="5" s="1"/>
  <c r="AA306" i="5" a="1"/>
  <c r="AA306" i="5" s="1"/>
  <c r="I305" i="5" a="1"/>
  <c r="I305" i="5" s="1"/>
  <c r="P305" i="5" a="1"/>
  <c r="P305" i="5" s="1"/>
  <c r="V305" i="5" a="1"/>
  <c r="V305" i="5" s="1"/>
  <c r="AC305" i="5" a="1"/>
  <c r="AC305" i="5" s="1"/>
  <c r="I306" i="5" a="1"/>
  <c r="I306" i="5" s="1"/>
  <c r="V306" i="5" a="1"/>
  <c r="V306" i="5" s="1"/>
  <c r="AB306" i="5" a="1"/>
  <c r="AB306" i="5" s="1"/>
  <c r="Z306" i="5" a="1"/>
  <c r="Z306" i="5" s="1"/>
  <c r="W305" i="5" a="1"/>
  <c r="W305" i="5" s="1"/>
  <c r="K306" i="5" a="1"/>
  <c r="K306" i="5" s="1"/>
  <c r="AC306" i="5" a="1"/>
  <c r="AC306" i="5" s="1"/>
  <c r="E305" i="5" a="1"/>
  <c r="E305" i="5" s="1"/>
  <c r="O306" i="5" a="1"/>
  <c r="O306" i="5" s="1"/>
  <c r="AD306" i="5" a="1"/>
  <c r="AD306" i="5" s="1"/>
  <c r="J305" i="5" a="1"/>
  <c r="J305" i="5" s="1"/>
  <c r="X305" i="5" a="1"/>
  <c r="X305" i="5" s="1"/>
  <c r="P306" i="5" a="1"/>
  <c r="P306" i="5" s="1"/>
  <c r="AE306" i="5" a="1"/>
  <c r="AE306" i="5" s="1"/>
  <c r="AF306" i="5" s="1"/>
  <c r="K305" i="5" a="1"/>
  <c r="K305" i="5" s="1"/>
  <c r="AD305" i="5" a="1"/>
  <c r="AD305" i="5" s="1"/>
  <c r="Q306" i="5" a="1"/>
  <c r="Q306" i="5" s="1"/>
  <c r="L305" i="5" a="1"/>
  <c r="L305" i="5" s="1"/>
  <c r="D305" i="5" a="1"/>
  <c r="D305" i="5" s="1"/>
  <c r="W306" i="5" a="1"/>
  <c r="W306" i="5" s="1"/>
  <c r="Q305" i="5" a="1"/>
  <c r="Q305" i="5" s="1"/>
  <c r="R305" i="5" a="1"/>
  <c r="R305" i="5" s="1"/>
  <c r="X306" i="5" a="1"/>
  <c r="X306" i="5" s="1"/>
  <c r="AE305" i="5" a="1"/>
  <c r="AE305" i="5" s="1"/>
  <c r="AF305" i="5" s="1"/>
  <c r="J306" i="5" a="1"/>
  <c r="J306" i="5" s="1"/>
  <c r="D306" i="5" a="1"/>
  <c r="D306" i="5" s="1"/>
  <c r="I317" i="5" a="1"/>
  <c r="I317" i="5" s="1"/>
  <c r="AE317" i="5" a="1"/>
  <c r="AE317" i="5" s="1"/>
  <c r="AF317" i="5" s="1"/>
  <c r="J318" i="5" a="1"/>
  <c r="J318" i="5" s="1"/>
  <c r="P318" i="5" a="1"/>
  <c r="P318" i="5" s="1"/>
  <c r="U318" i="5" a="1"/>
  <c r="U318" i="5" s="1"/>
  <c r="AB318" i="5" a="1"/>
  <c r="AB318" i="5" s="1"/>
  <c r="N317" i="5" a="1"/>
  <c r="N317" i="5" s="1"/>
  <c r="T317" i="5" a="1"/>
  <c r="T317" i="5" s="1"/>
  <c r="Z317" i="5" a="1"/>
  <c r="Z317" i="5" s="1"/>
  <c r="K318" i="5" a="1"/>
  <c r="K318" i="5" s="1"/>
  <c r="V318" i="5" a="1"/>
  <c r="V318" i="5" s="1"/>
  <c r="E317" i="5" a="1"/>
  <c r="E317" i="5" s="1"/>
  <c r="J317" i="5" a="1"/>
  <c r="J317" i="5" s="1"/>
  <c r="O317" i="5" a="1"/>
  <c r="O317" i="5" s="1"/>
  <c r="U317" i="5" a="1"/>
  <c r="U317" i="5" s="1"/>
  <c r="AA317" i="5" a="1"/>
  <c r="AA317" i="5" s="1"/>
  <c r="E318" i="5" a="1"/>
  <c r="E318" i="5" s="1"/>
  <c r="L318" i="5" a="1"/>
  <c r="L318" i="5" s="1"/>
  <c r="Q318" i="5" a="1"/>
  <c r="Q318" i="5" s="1"/>
  <c r="W318" i="5" a="1"/>
  <c r="W318" i="5" s="1"/>
  <c r="AC318" i="5" a="1"/>
  <c r="AC318" i="5" s="1"/>
  <c r="K317" i="5" a="1"/>
  <c r="K317" i="5" s="1"/>
  <c r="V317" i="5" a="1"/>
  <c r="V317" i="5" s="1"/>
  <c r="F318" i="5" a="1"/>
  <c r="F318" i="5" s="1"/>
  <c r="R318" i="5" a="1"/>
  <c r="R318" i="5" s="1"/>
  <c r="X318" i="5" a="1"/>
  <c r="X318" i="5" s="1"/>
  <c r="AD318" i="5" a="1"/>
  <c r="AD318" i="5" s="1"/>
  <c r="F317" i="5" a="1"/>
  <c r="F317" i="5" s="1"/>
  <c r="P317" i="5" a="1"/>
  <c r="P317" i="5" s="1"/>
  <c r="W317" i="5" a="1"/>
  <c r="W317" i="5" s="1"/>
  <c r="AB317" i="5" a="1"/>
  <c r="AB317" i="5" s="1"/>
  <c r="G318" i="5" a="1"/>
  <c r="G318" i="5" s="1"/>
  <c r="M318" i="5" a="1"/>
  <c r="M318" i="5" s="1"/>
  <c r="D318" i="5" a="1"/>
  <c r="D318" i="5" s="1"/>
  <c r="M317" i="5" a="1"/>
  <c r="M317" i="5" s="1"/>
  <c r="S318" i="5" a="1"/>
  <c r="S318" i="5" s="1"/>
  <c r="Q317" i="5" a="1"/>
  <c r="Q317" i="5" s="1"/>
  <c r="AD317" i="5" a="1"/>
  <c r="AD317" i="5" s="1"/>
  <c r="T318" i="5" a="1"/>
  <c r="T318" i="5" s="1"/>
  <c r="O318" i="5" a="1"/>
  <c r="O318" i="5" s="1"/>
  <c r="R317" i="5" a="1"/>
  <c r="R317" i="5" s="1"/>
  <c r="H318" i="5" a="1"/>
  <c r="H318" i="5" s="1"/>
  <c r="AE318" i="5" a="1"/>
  <c r="AE318" i="5" s="1"/>
  <c r="AF318" i="5" s="1"/>
  <c r="S317" i="5" a="1"/>
  <c r="S317" i="5" s="1"/>
  <c r="Y318" i="5" a="1"/>
  <c r="Y318" i="5" s="1"/>
  <c r="Y317" i="5" a="1"/>
  <c r="Y317" i="5" s="1"/>
  <c r="G317" i="5" a="1"/>
  <c r="G317" i="5" s="1"/>
  <c r="I318" i="5" a="1"/>
  <c r="I318" i="5" s="1"/>
  <c r="Z318" i="5" a="1"/>
  <c r="Z318" i="5" s="1"/>
  <c r="L317" i="5" a="1"/>
  <c r="L317" i="5" s="1"/>
  <c r="H317" i="5" a="1"/>
  <c r="H317" i="5" s="1"/>
  <c r="X317" i="5" a="1"/>
  <c r="X317" i="5" s="1"/>
  <c r="N318" i="5" a="1"/>
  <c r="N318" i="5" s="1"/>
  <c r="AA318" i="5" a="1"/>
  <c r="AA318" i="5" s="1"/>
  <c r="AC317" i="5" a="1"/>
  <c r="AC317" i="5" s="1"/>
  <c r="D317" i="5" a="1"/>
  <c r="D317" i="5" s="1"/>
  <c r="D273" i="5" a="1"/>
  <c r="D273" i="5" s="1"/>
  <c r="D243" i="5" a="1"/>
  <c r="D243" i="5" s="1"/>
  <c r="L264" i="5" a="1"/>
  <c r="L264" i="5" s="1"/>
  <c r="S264" i="5" a="1"/>
  <c r="S264" i="5" s="1"/>
  <c r="Y264" i="5" a="1"/>
  <c r="Y264" i="5" s="1"/>
  <c r="E265" i="5" a="1"/>
  <c r="E265" i="5" s="1"/>
  <c r="M265" i="5" a="1"/>
  <c r="M265" i="5" s="1"/>
  <c r="AA265" i="5" a="1"/>
  <c r="AA265" i="5" s="1"/>
  <c r="E264" i="5" a="1"/>
  <c r="E264" i="5" s="1"/>
  <c r="M264" i="5" a="1"/>
  <c r="M264" i="5" s="1"/>
  <c r="Z264" i="5" a="1"/>
  <c r="Z264" i="5" s="1"/>
  <c r="F265" i="5" a="1"/>
  <c r="F265" i="5" s="1"/>
  <c r="N265" i="5" a="1"/>
  <c r="N265" i="5" s="1"/>
  <c r="U265" i="5" a="1"/>
  <c r="U265" i="5" s="1"/>
  <c r="AB265" i="5" a="1"/>
  <c r="AB265" i="5" s="1"/>
  <c r="F264" i="5" a="1"/>
  <c r="F264" i="5" s="1"/>
  <c r="N264" i="5" a="1"/>
  <c r="N264" i="5" s="1"/>
  <c r="T264" i="5" a="1"/>
  <c r="T264" i="5" s="1"/>
  <c r="AA264" i="5" a="1"/>
  <c r="AA264" i="5" s="1"/>
  <c r="G265" i="5" a="1"/>
  <c r="G265" i="5" s="1"/>
  <c r="O265" i="5" a="1"/>
  <c r="O265" i="5" s="1"/>
  <c r="V265" i="5" a="1"/>
  <c r="V265" i="5" s="1"/>
  <c r="G264" i="5" a="1"/>
  <c r="G264" i="5" s="1"/>
  <c r="O264" i="5" a="1"/>
  <c r="O264" i="5" s="1"/>
  <c r="U264" i="5" a="1"/>
  <c r="U264" i="5" s="1"/>
  <c r="AB264" i="5" a="1"/>
  <c r="AB264" i="5" s="1"/>
  <c r="H265" i="5" a="1"/>
  <c r="H265" i="5" s="1"/>
  <c r="P265" i="5" a="1"/>
  <c r="P265" i="5" s="1"/>
  <c r="W265" i="5" a="1"/>
  <c r="W265" i="5" s="1"/>
  <c r="AC265" i="5" a="1"/>
  <c r="AC265" i="5" s="1"/>
  <c r="H264" i="5" a="1"/>
  <c r="H264" i="5" s="1"/>
  <c r="V264" i="5" a="1"/>
  <c r="V264" i="5" s="1"/>
  <c r="AC264" i="5" a="1"/>
  <c r="AC264" i="5" s="1"/>
  <c r="I265" i="5" a="1"/>
  <c r="I265" i="5" s="1"/>
  <c r="Q265" i="5" a="1"/>
  <c r="Q265" i="5" s="1"/>
  <c r="X265" i="5" a="1"/>
  <c r="X265" i="5" s="1"/>
  <c r="AD265" i="5" a="1"/>
  <c r="AD265" i="5" s="1"/>
  <c r="I264" i="5" a="1"/>
  <c r="I264" i="5" s="1"/>
  <c r="P264" i="5" a="1"/>
  <c r="P264" i="5" s="1"/>
  <c r="W264" i="5" a="1"/>
  <c r="W264" i="5" s="1"/>
  <c r="AD264" i="5" a="1"/>
  <c r="AD264" i="5" s="1"/>
  <c r="J265" i="5" a="1"/>
  <c r="J265" i="5" s="1"/>
  <c r="R265" i="5" a="1"/>
  <c r="R265" i="5" s="1"/>
  <c r="AE265" i="5" a="1"/>
  <c r="AE265" i="5" s="1"/>
  <c r="AF265" i="5" s="1"/>
  <c r="J264" i="5" a="1"/>
  <c r="J264" i="5" s="1"/>
  <c r="Q264" i="5" a="1"/>
  <c r="Q264" i="5" s="1"/>
  <c r="AE264" i="5" a="1"/>
  <c r="AE264" i="5" s="1"/>
  <c r="AF264" i="5" s="1"/>
  <c r="K265" i="5" a="1"/>
  <c r="K265" i="5" s="1"/>
  <c r="S265" i="5" a="1"/>
  <c r="S265" i="5" s="1"/>
  <c r="Y265" i="5" a="1"/>
  <c r="Y265" i="5" s="1"/>
  <c r="T265" i="5" a="1"/>
  <c r="T265" i="5" s="1"/>
  <c r="Z265" i="5" a="1"/>
  <c r="Z265" i="5" s="1"/>
  <c r="K264" i="5" a="1"/>
  <c r="K264" i="5" s="1"/>
  <c r="R264" i="5" a="1"/>
  <c r="R264" i="5" s="1"/>
  <c r="X264" i="5" a="1"/>
  <c r="X264" i="5" s="1"/>
  <c r="L265" i="5" a="1"/>
  <c r="L265" i="5" s="1"/>
  <c r="D265" i="5" a="1"/>
  <c r="D265" i="5" s="1"/>
  <c r="D264" i="5" a="1"/>
  <c r="D264" i="5" s="1"/>
  <c r="F247" i="5" a="1"/>
  <c r="F247" i="5" s="1"/>
  <c r="V247" i="5" a="1"/>
  <c r="V247" i="5" s="1"/>
  <c r="AB247" i="5" a="1"/>
  <c r="AB247" i="5" s="1"/>
  <c r="K247" i="5" a="1"/>
  <c r="K247" i="5" s="1"/>
  <c r="Q247" i="5" a="1"/>
  <c r="Q247" i="5" s="1"/>
  <c r="AE247" i="5" a="1"/>
  <c r="AE247" i="5" s="1"/>
  <c r="AF247" i="5" s="1"/>
  <c r="E247" i="5" a="1"/>
  <c r="E247" i="5" s="1"/>
  <c r="L247" i="5" a="1"/>
  <c r="L247" i="5" s="1"/>
  <c r="R247" i="5" a="1"/>
  <c r="R247" i="5" s="1"/>
  <c r="X247" i="5" a="1"/>
  <c r="X247" i="5" s="1"/>
  <c r="I246" i="5" a="1"/>
  <c r="I246" i="5" s="1"/>
  <c r="N246" i="5" a="1"/>
  <c r="N246" i="5" s="1"/>
  <c r="X246" i="5" a="1"/>
  <c r="X246" i="5" s="1"/>
  <c r="AC246" i="5" a="1"/>
  <c r="AC246" i="5" s="1"/>
  <c r="G247" i="5" a="1"/>
  <c r="G247" i="5" s="1"/>
  <c r="S247" i="5" a="1"/>
  <c r="S247" i="5" s="1"/>
  <c r="Y247" i="5" a="1"/>
  <c r="Y247" i="5" s="1"/>
  <c r="D247" i="5" a="1"/>
  <c r="D247" i="5" s="1"/>
  <c r="S246" i="5" a="1"/>
  <c r="S246" i="5" s="1"/>
  <c r="Y246" i="5" a="1"/>
  <c r="Y246" i="5" s="1"/>
  <c r="AD246" i="5" a="1"/>
  <c r="AD246" i="5" s="1"/>
  <c r="M247" i="5" a="1"/>
  <c r="M247" i="5" s="1"/>
  <c r="Z247" i="5" a="1"/>
  <c r="Z247" i="5" s="1"/>
  <c r="H247" i="5" a="1"/>
  <c r="H247" i="5" s="1"/>
  <c r="N247" i="5" a="1"/>
  <c r="N247" i="5" s="1"/>
  <c r="T247" i="5" a="1"/>
  <c r="T247" i="5" s="1"/>
  <c r="AA247" i="5" a="1"/>
  <c r="AA247" i="5" s="1"/>
  <c r="O247" i="5" a="1"/>
  <c r="O247" i="5" s="1"/>
  <c r="F246" i="5" a="1"/>
  <c r="F246" i="5" s="1"/>
  <c r="L246" i="5" a="1"/>
  <c r="L246" i="5" s="1"/>
  <c r="I247" i="5" a="1"/>
  <c r="I247" i="5" s="1"/>
  <c r="U247" i="5" a="1"/>
  <c r="U247" i="5" s="1"/>
  <c r="AC247" i="5" a="1"/>
  <c r="AC247" i="5" s="1"/>
  <c r="J246" i="5" a="1"/>
  <c r="J246" i="5" s="1"/>
  <c r="Z246" i="5" a="1"/>
  <c r="Z246" i="5" s="1"/>
  <c r="J247" i="5" a="1"/>
  <c r="J247" i="5" s="1"/>
  <c r="K246" i="5" a="1"/>
  <c r="K246" i="5" s="1"/>
  <c r="R246" i="5" a="1"/>
  <c r="R246" i="5" s="1"/>
  <c r="AA246" i="5" a="1"/>
  <c r="AA246" i="5" s="1"/>
  <c r="P247" i="5" a="1"/>
  <c r="P247" i="5" s="1"/>
  <c r="T246" i="5" a="1"/>
  <c r="T246" i="5" s="1"/>
  <c r="AB246" i="5" a="1"/>
  <c r="AB246" i="5" s="1"/>
  <c r="W247" i="5" a="1"/>
  <c r="W247" i="5" s="1"/>
  <c r="E246" i="5" a="1"/>
  <c r="E246" i="5" s="1"/>
  <c r="M246" i="5" a="1"/>
  <c r="M246" i="5" s="1"/>
  <c r="U246" i="5" a="1"/>
  <c r="U246" i="5" s="1"/>
  <c r="D246" i="5" a="1"/>
  <c r="D246" i="5" s="1"/>
  <c r="AD247" i="5" a="1"/>
  <c r="AD247" i="5" s="1"/>
  <c r="V246" i="5" a="1"/>
  <c r="V246" i="5" s="1"/>
  <c r="G246" i="5" a="1"/>
  <c r="G246" i="5" s="1"/>
  <c r="O246" i="5" a="1"/>
  <c r="O246" i="5" s="1"/>
  <c r="AE246" i="5" a="1"/>
  <c r="AE246" i="5" s="1"/>
  <c r="AF246" i="5" s="1"/>
  <c r="Q246" i="5" a="1"/>
  <c r="Q246" i="5" s="1"/>
  <c r="H246" i="5" a="1"/>
  <c r="H246" i="5" s="1"/>
  <c r="P246" i="5" a="1"/>
  <c r="P246" i="5" s="1"/>
  <c r="W246" i="5" a="1"/>
  <c r="W246" i="5" s="1"/>
  <c r="K272" i="5" a="1"/>
  <c r="K272" i="5" s="1"/>
  <c r="S272" i="5" a="1"/>
  <c r="S272" i="5" s="1"/>
  <c r="AA272" i="5" a="1"/>
  <c r="AA272" i="5" s="1"/>
  <c r="F273" i="5" a="1"/>
  <c r="F273" i="5" s="1"/>
  <c r="M273" i="5" a="1"/>
  <c r="M273" i="5" s="1"/>
  <c r="U273" i="5" a="1"/>
  <c r="U273" i="5" s="1"/>
  <c r="E272" i="5" a="1"/>
  <c r="E272" i="5" s="1"/>
  <c r="L272" i="5" a="1"/>
  <c r="L272" i="5" s="1"/>
  <c r="T272" i="5" a="1"/>
  <c r="T272" i="5" s="1"/>
  <c r="G273" i="5" a="1"/>
  <c r="G273" i="5" s="1"/>
  <c r="N273" i="5" a="1"/>
  <c r="N273" i="5" s="1"/>
  <c r="V273" i="5" a="1"/>
  <c r="V273" i="5" s="1"/>
  <c r="AA273" i="5" a="1"/>
  <c r="AA273" i="5" s="1"/>
  <c r="F272" i="5" a="1"/>
  <c r="F272" i="5" s="1"/>
  <c r="M272" i="5" a="1"/>
  <c r="M272" i="5" s="1"/>
  <c r="U272" i="5" a="1"/>
  <c r="U272" i="5" s="1"/>
  <c r="AB272" i="5" a="1"/>
  <c r="AB272" i="5" s="1"/>
  <c r="H273" i="5" a="1"/>
  <c r="H273" i="5" s="1"/>
  <c r="O273" i="5" a="1"/>
  <c r="O273" i="5" s="1"/>
  <c r="G272" i="5" a="1"/>
  <c r="G272" i="5" s="1"/>
  <c r="N272" i="5" a="1"/>
  <c r="N272" i="5" s="1"/>
  <c r="V272" i="5" a="1"/>
  <c r="V272" i="5" s="1"/>
  <c r="AC272" i="5" a="1"/>
  <c r="AC272" i="5" s="1"/>
  <c r="I273" i="5" a="1"/>
  <c r="I273" i="5" s="1"/>
  <c r="P273" i="5" a="1"/>
  <c r="P273" i="5" s="1"/>
  <c r="W273" i="5" a="1"/>
  <c r="W273" i="5" s="1"/>
  <c r="AB273" i="5" a="1"/>
  <c r="AB273" i="5" s="1"/>
  <c r="O272" i="5" a="1"/>
  <c r="O272" i="5" s="1"/>
  <c r="W272" i="5" a="1"/>
  <c r="W272" i="5" s="1"/>
  <c r="AD272" i="5" a="1"/>
  <c r="AD272" i="5" s="1"/>
  <c r="J273" i="5" a="1"/>
  <c r="J273" i="5" s="1"/>
  <c r="H272" i="5" a="1"/>
  <c r="H272" i="5" s="1"/>
  <c r="P272" i="5" a="1"/>
  <c r="P272" i="5" s="1"/>
  <c r="X272" i="5" a="1"/>
  <c r="X272" i="5" s="1"/>
  <c r="AE272" i="5" a="1"/>
  <c r="AE272" i="5" s="1"/>
  <c r="AF272" i="5" s="1"/>
  <c r="K273" i="5" a="1"/>
  <c r="K273" i="5" s="1"/>
  <c r="R273" i="5" a="1"/>
  <c r="R273" i="5" s="1"/>
  <c r="X273" i="5" a="1"/>
  <c r="X273" i="5" s="1"/>
  <c r="AD273" i="5" a="1"/>
  <c r="AD273" i="5" s="1"/>
  <c r="I272" i="5" a="1"/>
  <c r="I272" i="5" s="1"/>
  <c r="Q272" i="5" a="1"/>
  <c r="Q272" i="5" s="1"/>
  <c r="Y272" i="5" a="1"/>
  <c r="Y272" i="5" s="1"/>
  <c r="L273" i="5" a="1"/>
  <c r="L273" i="5" s="1"/>
  <c r="T273" i="5" a="1"/>
  <c r="T273" i="5" s="1"/>
  <c r="J272" i="5" a="1"/>
  <c r="J272" i="5" s="1"/>
  <c r="R272" i="5" a="1"/>
  <c r="R272" i="5" s="1"/>
  <c r="Y273" i="5" a="1"/>
  <c r="Y273" i="5" s="1"/>
  <c r="Z272" i="5" a="1"/>
  <c r="Z272" i="5" s="1"/>
  <c r="Z273" i="5" a="1"/>
  <c r="Z273" i="5" s="1"/>
  <c r="E273" i="5" a="1"/>
  <c r="E273" i="5" s="1"/>
  <c r="AC273" i="5" a="1"/>
  <c r="AC273" i="5" s="1"/>
  <c r="Q273" i="5" a="1"/>
  <c r="Q273" i="5" s="1"/>
  <c r="AE273" i="5" a="1"/>
  <c r="AE273" i="5" s="1"/>
  <c r="AF273" i="5" s="1"/>
  <c r="D272" i="5" a="1"/>
  <c r="D272" i="5" s="1"/>
  <c r="S273" i="5" a="1"/>
  <c r="S273" i="5" s="1"/>
  <c r="O253" i="5" a="1"/>
  <c r="O253" i="5" s="1"/>
  <c r="U253" i="5" a="1"/>
  <c r="U253" i="5" s="1"/>
  <c r="I253" i="5" a="1"/>
  <c r="I253" i="5" s="1"/>
  <c r="P253" i="5" a="1"/>
  <c r="P253" i="5" s="1"/>
  <c r="V253" i="5" a="1"/>
  <c r="V253" i="5" s="1"/>
  <c r="O252" i="5" a="1"/>
  <c r="O252" i="5" s="1"/>
  <c r="U252" i="5" a="1"/>
  <c r="U252" i="5" s="1"/>
  <c r="AB252" i="5" a="1"/>
  <c r="AB252" i="5" s="1"/>
  <c r="J253" i="5" a="1"/>
  <c r="J253" i="5" s="1"/>
  <c r="W253" i="5" a="1"/>
  <c r="W253" i="5" s="1"/>
  <c r="AC253" i="5" a="1"/>
  <c r="AC253" i="5" s="1"/>
  <c r="I252" i="5" a="1"/>
  <c r="I252" i="5" s="1"/>
  <c r="P252" i="5" a="1"/>
  <c r="P252" i="5" s="1"/>
  <c r="V252" i="5" a="1"/>
  <c r="V252" i="5" s="1"/>
  <c r="K253" i="5" a="1"/>
  <c r="K253" i="5" s="1"/>
  <c r="Q253" i="5" a="1"/>
  <c r="Q253" i="5" s="1"/>
  <c r="F253" i="5" a="1"/>
  <c r="F253" i="5" s="1"/>
  <c r="S253" i="5" a="1"/>
  <c r="S253" i="5" s="1"/>
  <c r="Y253" i="5" a="1"/>
  <c r="Y253" i="5" s="1"/>
  <c r="E252" i="5" a="1"/>
  <c r="E252" i="5" s="1"/>
  <c r="L252" i="5" a="1"/>
  <c r="L252" i="5" s="1"/>
  <c r="R252" i="5" a="1"/>
  <c r="R252" i="5" s="1"/>
  <c r="AE252" i="5" a="1"/>
  <c r="AE252" i="5" s="1"/>
  <c r="AF252" i="5" s="1"/>
  <c r="E253" i="5" a="1"/>
  <c r="E253" i="5" s="1"/>
  <c r="F252" i="5" a="1"/>
  <c r="F252" i="5" s="1"/>
  <c r="Z252" i="5" a="1"/>
  <c r="Z252" i="5" s="1"/>
  <c r="G253" i="5" a="1"/>
  <c r="G253" i="5" s="1"/>
  <c r="X253" i="5" a="1"/>
  <c r="X253" i="5" s="1"/>
  <c r="G252" i="5" a="1"/>
  <c r="G252" i="5" s="1"/>
  <c r="Q252" i="5" a="1"/>
  <c r="Q252" i="5" s="1"/>
  <c r="AA252" i="5" a="1"/>
  <c r="AA252" i="5" s="1"/>
  <c r="H253" i="5" a="1"/>
  <c r="H253" i="5" s="1"/>
  <c r="H252" i="5" a="1"/>
  <c r="H252" i="5" s="1"/>
  <c r="S252" i="5" a="1"/>
  <c r="S252" i="5" s="1"/>
  <c r="AC252" i="5" a="1"/>
  <c r="AC252" i="5" s="1"/>
  <c r="L253" i="5" a="1"/>
  <c r="L253" i="5" s="1"/>
  <c r="Z253" i="5" a="1"/>
  <c r="Z253" i="5" s="1"/>
  <c r="J252" i="5" a="1"/>
  <c r="J252" i="5" s="1"/>
  <c r="T252" i="5" a="1"/>
  <c r="T252" i="5" s="1"/>
  <c r="AD252" i="5" a="1"/>
  <c r="AD252" i="5" s="1"/>
  <c r="M253" i="5" a="1"/>
  <c r="M253" i="5" s="1"/>
  <c r="AA253" i="5" a="1"/>
  <c r="AA253" i="5" s="1"/>
  <c r="K252" i="5" a="1"/>
  <c r="K252" i="5" s="1"/>
  <c r="N253" i="5" a="1"/>
  <c r="N253" i="5" s="1"/>
  <c r="AB253" i="5" a="1"/>
  <c r="AB253" i="5" s="1"/>
  <c r="W252" i="5" a="1"/>
  <c r="W252" i="5" s="1"/>
  <c r="R253" i="5" a="1"/>
  <c r="R253" i="5" s="1"/>
  <c r="AD253" i="5" a="1"/>
  <c r="AD253" i="5" s="1"/>
  <c r="M252" i="5" a="1"/>
  <c r="M252" i="5" s="1"/>
  <c r="X252" i="5" a="1"/>
  <c r="X252" i="5" s="1"/>
  <c r="D253" i="5" a="1"/>
  <c r="D253" i="5" s="1"/>
  <c r="T253" i="5" a="1"/>
  <c r="T253" i="5" s="1"/>
  <c r="AE253" i="5" a="1"/>
  <c r="AE253" i="5" s="1"/>
  <c r="AF253" i="5" s="1"/>
  <c r="D252" i="5" a="1"/>
  <c r="D252" i="5" s="1"/>
  <c r="N252" i="5" a="1"/>
  <c r="N252" i="5" s="1"/>
  <c r="Y252" i="5" a="1"/>
  <c r="Y252" i="5" s="1"/>
  <c r="E243" i="5" a="1"/>
  <c r="E243" i="5" s="1"/>
  <c r="W243" i="5" a="1"/>
  <c r="W243" i="5" s="1"/>
  <c r="AC243" i="5" a="1"/>
  <c r="AC243" i="5" s="1"/>
  <c r="V242" i="5" a="1"/>
  <c r="V242" i="5" s="1"/>
  <c r="AA242" i="5" a="1"/>
  <c r="AA242" i="5" s="1"/>
  <c r="F243" i="5" a="1"/>
  <c r="F243" i="5" s="1"/>
  <c r="K243" i="5" a="1"/>
  <c r="K243" i="5" s="1"/>
  <c r="Q243" i="5" a="1"/>
  <c r="Q243" i="5" s="1"/>
  <c r="X243" i="5" a="1"/>
  <c r="X243" i="5" s="1"/>
  <c r="AD243" i="5" a="1"/>
  <c r="AD243" i="5" s="1"/>
  <c r="G242" i="5" a="1"/>
  <c r="G242" i="5" s="1"/>
  <c r="L242" i="5" a="1"/>
  <c r="L242" i="5" s="1"/>
  <c r="Q242" i="5" a="1"/>
  <c r="Q242" i="5" s="1"/>
  <c r="L243" i="5" a="1"/>
  <c r="L243" i="5" s="1"/>
  <c r="R243" i="5" a="1"/>
  <c r="R243" i="5" s="1"/>
  <c r="G243" i="5" a="1"/>
  <c r="G243" i="5" s="1"/>
  <c r="H243" i="5" a="1"/>
  <c r="H243" i="5" s="1"/>
  <c r="M243" i="5" a="1"/>
  <c r="M243" i="5" s="1"/>
  <c r="T243" i="5" a="1"/>
  <c r="T243" i="5" s="1"/>
  <c r="Z243" i="5" a="1"/>
  <c r="Z243" i="5" s="1"/>
  <c r="N242" i="5" a="1"/>
  <c r="N242" i="5" s="1"/>
  <c r="S242" i="5" a="1"/>
  <c r="S242" i="5" s="1"/>
  <c r="AD242" i="5" a="1"/>
  <c r="AD242" i="5" s="1"/>
  <c r="P243" i="5" a="1"/>
  <c r="P243" i="5" s="1"/>
  <c r="AB243" i="5" a="1"/>
  <c r="AB243" i="5" s="1"/>
  <c r="F242" i="5" a="1"/>
  <c r="F242" i="5" s="1"/>
  <c r="O242" i="5" a="1"/>
  <c r="O242" i="5" s="1"/>
  <c r="W242" i="5" a="1"/>
  <c r="W242" i="5" s="1"/>
  <c r="AE242" i="5" a="1"/>
  <c r="AE242" i="5" s="1"/>
  <c r="AF242" i="5" s="1"/>
  <c r="S243" i="5" a="1"/>
  <c r="S243" i="5" s="1"/>
  <c r="X242" i="5" a="1"/>
  <c r="X242" i="5" s="1"/>
  <c r="AE243" i="5" a="1"/>
  <c r="AE243" i="5" s="1"/>
  <c r="AF243" i="5" s="1"/>
  <c r="H242" i="5" a="1"/>
  <c r="H242" i="5" s="1"/>
  <c r="P242" i="5" a="1"/>
  <c r="P242" i="5" s="1"/>
  <c r="Y242" i="5" a="1"/>
  <c r="Y242" i="5" s="1"/>
  <c r="I243" i="5" a="1"/>
  <c r="I243" i="5" s="1"/>
  <c r="U243" i="5" a="1"/>
  <c r="U243" i="5" s="1"/>
  <c r="I242" i="5" a="1"/>
  <c r="I242" i="5" s="1"/>
  <c r="R242" i="5" a="1"/>
  <c r="R242" i="5" s="1"/>
  <c r="Z242" i="5" a="1"/>
  <c r="Z242" i="5" s="1"/>
  <c r="J243" i="5" a="1"/>
  <c r="J243" i="5" s="1"/>
  <c r="V243" i="5" a="1"/>
  <c r="V243" i="5" s="1"/>
  <c r="J242" i="5" a="1"/>
  <c r="J242" i="5" s="1"/>
  <c r="K242" i="5" a="1"/>
  <c r="K242" i="5" s="1"/>
  <c r="T242" i="5" a="1"/>
  <c r="T242" i="5" s="1"/>
  <c r="AB242" i="5" a="1"/>
  <c r="AB242" i="5" s="1"/>
  <c r="O243" i="5" a="1"/>
  <c r="O243" i="5" s="1"/>
  <c r="U242" i="5" a="1"/>
  <c r="U242" i="5" s="1"/>
  <c r="N243" i="5" a="1"/>
  <c r="N243" i="5" s="1"/>
  <c r="Y243" i="5" a="1"/>
  <c r="Y243" i="5" s="1"/>
  <c r="AC242" i="5" a="1"/>
  <c r="AC242" i="5" s="1"/>
  <c r="AA243" i="5" a="1"/>
  <c r="AA243" i="5" s="1"/>
  <c r="E242" i="5" a="1"/>
  <c r="E242" i="5" s="1"/>
  <c r="M242" i="5" a="1"/>
  <c r="M242" i="5" s="1"/>
  <c r="I255" i="5" a="1"/>
  <c r="I255" i="5" s="1"/>
  <c r="P255" i="5" a="1"/>
  <c r="P255" i="5" s="1"/>
  <c r="V255" i="5" a="1"/>
  <c r="V255" i="5" s="1"/>
  <c r="J255" i="5" a="1"/>
  <c r="J255" i="5" s="1"/>
  <c r="W255" i="5" a="1"/>
  <c r="W255" i="5" s="1"/>
  <c r="AC255" i="5" a="1"/>
  <c r="AC255" i="5" s="1"/>
  <c r="K255" i="5" a="1"/>
  <c r="K255" i="5" s="1"/>
  <c r="Q255" i="5" a="1"/>
  <c r="Q255" i="5" s="1"/>
  <c r="X255" i="5" a="1"/>
  <c r="X255" i="5" s="1"/>
  <c r="AD255" i="5" a="1"/>
  <c r="AD255" i="5" s="1"/>
  <c r="E255" i="5" a="1"/>
  <c r="E255" i="5" s="1"/>
  <c r="L255" i="5" a="1"/>
  <c r="L255" i="5" s="1"/>
  <c r="R255" i="5" a="1"/>
  <c r="R255" i="5" s="1"/>
  <c r="AE255" i="5" a="1"/>
  <c r="AE255" i="5" s="1"/>
  <c r="AF255" i="5" s="1"/>
  <c r="G255" i="5" a="1"/>
  <c r="G255" i="5" s="1"/>
  <c r="M255" i="5" a="1"/>
  <c r="M255" i="5" s="1"/>
  <c r="T255" i="5" a="1"/>
  <c r="T255" i="5" s="1"/>
  <c r="Z255" i="5" a="1"/>
  <c r="Z255" i="5" s="1"/>
  <c r="N255" i="5" a="1"/>
  <c r="N255" i="5" s="1"/>
  <c r="O255" i="5" a="1"/>
  <c r="O255" i="5" s="1"/>
  <c r="T254" i="5" a="1"/>
  <c r="T254" i="5" s="1"/>
  <c r="S255" i="5" a="1"/>
  <c r="S255" i="5" s="1"/>
  <c r="E254" i="5" a="1"/>
  <c r="E254" i="5" s="1"/>
  <c r="J254" i="5" a="1"/>
  <c r="J254" i="5" s="1"/>
  <c r="O254" i="5" a="1"/>
  <c r="O254" i="5" s="1"/>
  <c r="AE254" i="5" a="1"/>
  <c r="AE254" i="5" s="1"/>
  <c r="AF254" i="5" s="1"/>
  <c r="F255" i="5" a="1"/>
  <c r="F255" i="5" s="1"/>
  <c r="U255" i="5" a="1"/>
  <c r="U255" i="5" s="1"/>
  <c r="H255" i="5" a="1"/>
  <c r="H255" i="5" s="1"/>
  <c r="Y255" i="5" a="1"/>
  <c r="Y255" i="5" s="1"/>
  <c r="L254" i="5" a="1"/>
  <c r="L254" i="5" s="1"/>
  <c r="Q254" i="5" a="1"/>
  <c r="Q254" i="5" s="1"/>
  <c r="AB254" i="5" a="1"/>
  <c r="AB254" i="5" s="1"/>
  <c r="AA255" i="5" a="1"/>
  <c r="AA255" i="5" s="1"/>
  <c r="Z254" i="5" a="1"/>
  <c r="Z254" i="5" s="1"/>
  <c r="D255" i="5" a="1"/>
  <c r="D255" i="5" s="1"/>
  <c r="K254" i="5" a="1"/>
  <c r="K254" i="5" s="1"/>
  <c r="S254" i="5" a="1"/>
  <c r="S254" i="5" s="1"/>
  <c r="AA254" i="5" a="1"/>
  <c r="AA254" i="5" s="1"/>
  <c r="AB255" i="5" a="1"/>
  <c r="AB255" i="5" s="1"/>
  <c r="M254" i="5" a="1"/>
  <c r="M254" i="5" s="1"/>
  <c r="U254" i="5" a="1"/>
  <c r="U254" i="5" s="1"/>
  <c r="V254" i="5" a="1"/>
  <c r="V254" i="5" s="1"/>
  <c r="AC254" i="5" a="1"/>
  <c r="AC254" i="5" s="1"/>
  <c r="D254" i="5" a="1"/>
  <c r="D254" i="5" s="1"/>
  <c r="F254" i="5" a="1"/>
  <c r="F254" i="5" s="1"/>
  <c r="N254" i="5" a="1"/>
  <c r="N254" i="5" s="1"/>
  <c r="W254" i="5" a="1"/>
  <c r="W254" i="5" s="1"/>
  <c r="R254" i="5" a="1"/>
  <c r="R254" i="5" s="1"/>
  <c r="G254" i="5" a="1"/>
  <c r="G254" i="5" s="1"/>
  <c r="P254" i="5" a="1"/>
  <c r="P254" i="5" s="1"/>
  <c r="X254" i="5" a="1"/>
  <c r="X254" i="5" s="1"/>
  <c r="AD254" i="5" a="1"/>
  <c r="AD254" i="5" s="1"/>
  <c r="Y254" i="5" a="1"/>
  <c r="Y254" i="5" s="1"/>
  <c r="H254" i="5" a="1"/>
  <c r="H254" i="5" s="1"/>
  <c r="I254" i="5" a="1"/>
  <c r="I254" i="5" s="1"/>
  <c r="E259" i="5" a="1"/>
  <c r="E259" i="5" s="1"/>
  <c r="S259" i="5" a="1"/>
  <c r="S259" i="5" s="1"/>
  <c r="Y259" i="5" a="1"/>
  <c r="Y259" i="5" s="1"/>
  <c r="F259" i="5" a="1"/>
  <c r="F259" i="5" s="1"/>
  <c r="M259" i="5" a="1"/>
  <c r="M259" i="5" s="1"/>
  <c r="T259" i="5" a="1"/>
  <c r="T259" i="5" s="1"/>
  <c r="Z259" i="5" a="1"/>
  <c r="Z259" i="5" s="1"/>
  <c r="G259" i="5" a="1"/>
  <c r="G259" i="5" s="1"/>
  <c r="N259" i="5" a="1"/>
  <c r="N259" i="5" s="1"/>
  <c r="AA259" i="5" a="1"/>
  <c r="AA259" i="5" s="1"/>
  <c r="H259" i="5" a="1"/>
  <c r="H259" i="5" s="1"/>
  <c r="O259" i="5" a="1"/>
  <c r="O259" i="5" s="1"/>
  <c r="U259" i="5" a="1"/>
  <c r="U259" i="5" s="1"/>
  <c r="AB259" i="5" a="1"/>
  <c r="AB259" i="5" s="1"/>
  <c r="J259" i="5" a="1"/>
  <c r="J259" i="5" s="1"/>
  <c r="W259" i="5" a="1"/>
  <c r="W259" i="5" s="1"/>
  <c r="AC259" i="5" a="1"/>
  <c r="AC259" i="5" s="1"/>
  <c r="K259" i="5" a="1"/>
  <c r="K259" i="5" s="1"/>
  <c r="L259" i="5" a="1"/>
  <c r="L259" i="5" s="1"/>
  <c r="AD259" i="5" a="1"/>
  <c r="AD259" i="5" s="1"/>
  <c r="P259" i="5" a="1"/>
  <c r="P259" i="5" s="1"/>
  <c r="AE259" i="5" a="1"/>
  <c r="AE259" i="5" s="1"/>
  <c r="AF259" i="5" s="1"/>
  <c r="Q258" i="5" a="1"/>
  <c r="Q258" i="5" s="1"/>
  <c r="W258" i="5" a="1"/>
  <c r="W258" i="5" s="1"/>
  <c r="AB258" i="5" a="1"/>
  <c r="AB258" i="5" s="1"/>
  <c r="Q259" i="5" a="1"/>
  <c r="Q259" i="5" s="1"/>
  <c r="R259" i="5" a="1"/>
  <c r="R259" i="5" s="1"/>
  <c r="V259" i="5" a="1"/>
  <c r="V259" i="5" s="1"/>
  <c r="J258" i="5" a="1"/>
  <c r="J258" i="5" s="1"/>
  <c r="AD258" i="5" a="1"/>
  <c r="AD258" i="5" s="1"/>
  <c r="X259" i="5" a="1"/>
  <c r="X259" i="5" s="1"/>
  <c r="D259" i="5" a="1"/>
  <c r="D259" i="5" s="1"/>
  <c r="M258" i="5" a="1"/>
  <c r="M258" i="5" s="1"/>
  <c r="T258" i="5" a="1"/>
  <c r="T258" i="5" s="1"/>
  <c r="G258" i="5" a="1"/>
  <c r="G258" i="5" s="1"/>
  <c r="N258" i="5" a="1"/>
  <c r="N258" i="5" s="1"/>
  <c r="AA258" i="5" a="1"/>
  <c r="AA258" i="5" s="1"/>
  <c r="D258" i="5" a="1"/>
  <c r="D258" i="5" s="1"/>
  <c r="Z258" i="5" a="1"/>
  <c r="Z258" i="5" s="1"/>
  <c r="H258" i="5" a="1"/>
  <c r="H258" i="5" s="1"/>
  <c r="O258" i="5" a="1"/>
  <c r="O258" i="5" s="1"/>
  <c r="U258" i="5" a="1"/>
  <c r="U258" i="5" s="1"/>
  <c r="F258" i="5" a="1"/>
  <c r="F258" i="5" s="1"/>
  <c r="I258" i="5" a="1"/>
  <c r="I258" i="5" s="1"/>
  <c r="V258" i="5" a="1"/>
  <c r="V258" i="5" s="1"/>
  <c r="AC258" i="5" a="1"/>
  <c r="AC258" i="5" s="1"/>
  <c r="L258" i="5" a="1"/>
  <c r="L258" i="5" s="1"/>
  <c r="P258" i="5" a="1"/>
  <c r="P258" i="5" s="1"/>
  <c r="K258" i="5" a="1"/>
  <c r="K258" i="5" s="1"/>
  <c r="X258" i="5" a="1"/>
  <c r="X258" i="5" s="1"/>
  <c r="AE258" i="5" a="1"/>
  <c r="AE258" i="5" s="1"/>
  <c r="AF258" i="5" s="1"/>
  <c r="S258" i="5" a="1"/>
  <c r="S258" i="5" s="1"/>
  <c r="I259" i="5" a="1"/>
  <c r="I259" i="5" s="1"/>
  <c r="E258" i="5" a="1"/>
  <c r="E258" i="5" s="1"/>
  <c r="R258" i="5" a="1"/>
  <c r="R258" i="5" s="1"/>
  <c r="Y258" i="5" a="1"/>
  <c r="Y258" i="5" s="1"/>
  <c r="G270" i="5" a="1"/>
  <c r="G270" i="5" s="1"/>
  <c r="O270" i="5" a="1"/>
  <c r="O270" i="5" s="1"/>
  <c r="AC270" i="5" a="1"/>
  <c r="AC270" i="5" s="1"/>
  <c r="I271" i="5" a="1"/>
  <c r="I271" i="5" s="1"/>
  <c r="Q271" i="5" a="1"/>
  <c r="Q271" i="5" s="1"/>
  <c r="X271" i="5" a="1"/>
  <c r="X271" i="5" s="1"/>
  <c r="AE271" i="5" a="1"/>
  <c r="AE271" i="5" s="1"/>
  <c r="AF271" i="5" s="1"/>
  <c r="H270" i="5" a="1"/>
  <c r="H270" i="5" s="1"/>
  <c r="P270" i="5" a="1"/>
  <c r="P270" i="5" s="1"/>
  <c r="V270" i="5" a="1"/>
  <c r="V270" i="5" s="1"/>
  <c r="J271" i="5" a="1"/>
  <c r="J271" i="5" s="1"/>
  <c r="R271" i="5" a="1"/>
  <c r="R271" i="5" s="1"/>
  <c r="Y271" i="5" a="1"/>
  <c r="Y271" i="5" s="1"/>
  <c r="I270" i="5" a="1"/>
  <c r="I270" i="5" s="1"/>
  <c r="Q270" i="5" a="1"/>
  <c r="Q270" i="5" s="1"/>
  <c r="W270" i="5" a="1"/>
  <c r="W270" i="5" s="1"/>
  <c r="AD270" i="5" a="1"/>
  <c r="AD270" i="5" s="1"/>
  <c r="K271" i="5" a="1"/>
  <c r="K271" i="5" s="1"/>
  <c r="S271" i="5" a="1"/>
  <c r="S271" i="5" s="1"/>
  <c r="Z271" i="5" a="1"/>
  <c r="Z271" i="5" s="1"/>
  <c r="J270" i="5" a="1"/>
  <c r="J270" i="5" s="1"/>
  <c r="X270" i="5" a="1"/>
  <c r="X270" i="5" s="1"/>
  <c r="AE270" i="5" a="1"/>
  <c r="AE270" i="5" s="1"/>
  <c r="AF270" i="5" s="1"/>
  <c r="L271" i="5" a="1"/>
  <c r="L271" i="5" s="1"/>
  <c r="T271" i="5" a="1"/>
  <c r="T271" i="5" s="1"/>
  <c r="K270" i="5" a="1"/>
  <c r="K270" i="5" s="1"/>
  <c r="R270" i="5" a="1"/>
  <c r="R270" i="5" s="1"/>
  <c r="Y270" i="5" a="1"/>
  <c r="Y270" i="5" s="1"/>
  <c r="E271" i="5" a="1"/>
  <c r="E271" i="5" s="1"/>
  <c r="M271" i="5" a="1"/>
  <c r="M271" i="5" s="1"/>
  <c r="U271" i="5" a="1"/>
  <c r="U271" i="5" s="1"/>
  <c r="AA271" i="5" a="1"/>
  <c r="AA271" i="5" s="1"/>
  <c r="L270" i="5" a="1"/>
  <c r="L270" i="5" s="1"/>
  <c r="S270" i="5" a="1"/>
  <c r="S270" i="5" s="1"/>
  <c r="Z270" i="5" a="1"/>
  <c r="Z270" i="5" s="1"/>
  <c r="F271" i="5" a="1"/>
  <c r="F271" i="5" s="1"/>
  <c r="N271" i="5" a="1"/>
  <c r="N271" i="5" s="1"/>
  <c r="V271" i="5" a="1"/>
  <c r="V271" i="5" s="1"/>
  <c r="AB271" i="5" a="1"/>
  <c r="AB271" i="5" s="1"/>
  <c r="E270" i="5" a="1"/>
  <c r="E270" i="5" s="1"/>
  <c r="M270" i="5" a="1"/>
  <c r="M270" i="5" s="1"/>
  <c r="T270" i="5" a="1"/>
  <c r="T270" i="5" s="1"/>
  <c r="AA270" i="5" a="1"/>
  <c r="AA270" i="5" s="1"/>
  <c r="G271" i="5" a="1"/>
  <c r="G271" i="5" s="1"/>
  <c r="O271" i="5" a="1"/>
  <c r="O271" i="5" s="1"/>
  <c r="AC271" i="5" a="1"/>
  <c r="AC271" i="5" s="1"/>
  <c r="AD271" i="5" a="1"/>
  <c r="AD271" i="5" s="1"/>
  <c r="F270" i="5" a="1"/>
  <c r="F270" i="5" s="1"/>
  <c r="N270" i="5" a="1"/>
  <c r="N270" i="5" s="1"/>
  <c r="U270" i="5" a="1"/>
  <c r="U270" i="5" s="1"/>
  <c r="AB270" i="5" a="1"/>
  <c r="AB270" i="5" s="1"/>
  <c r="H271" i="5" a="1"/>
  <c r="H271" i="5" s="1"/>
  <c r="D271" i="5" a="1"/>
  <c r="D271" i="5" s="1"/>
  <c r="P271" i="5" a="1"/>
  <c r="P271" i="5" s="1"/>
  <c r="W271" i="5" a="1"/>
  <c r="W271" i="5" s="1"/>
  <c r="D270" i="5" a="1"/>
  <c r="D270" i="5" s="1"/>
  <c r="AG211" i="5"/>
  <c r="AG210" i="5"/>
  <c r="AF286" i="5"/>
  <c r="AF285" i="5"/>
  <c r="AF284" i="5"/>
  <c r="G455" i="5"/>
  <c r="H455" i="5" s="1"/>
  <c r="E76" i="2" s="1"/>
  <c r="G452" i="5"/>
  <c r="H452" i="5" s="1"/>
  <c r="E73" i="2" s="1"/>
  <c r="T223" i="5"/>
  <c r="M223" i="5"/>
  <c r="G223" i="5"/>
  <c r="S223" i="5"/>
  <c r="J407" i="5" a="1"/>
  <c r="J407" i="5" s="1"/>
  <c r="K407" i="5" a="1"/>
  <c r="K407" i="5" s="1"/>
  <c r="G456" i="5"/>
  <c r="H456" i="5" s="1"/>
  <c r="U223" i="5"/>
  <c r="K223" i="5"/>
  <c r="J223" i="5"/>
  <c r="E223" i="5"/>
  <c r="AB223" i="5"/>
  <c r="Y223" i="5"/>
  <c r="D223" i="5"/>
  <c r="V223" i="5"/>
  <c r="AC223" i="5"/>
  <c r="Z223" i="5"/>
  <c r="W223" i="5"/>
  <c r="F223" i="5"/>
  <c r="X223" i="5"/>
  <c r="R223" i="5"/>
  <c r="AD223" i="5"/>
  <c r="L223" i="5"/>
  <c r="AE223" i="5"/>
  <c r="H223" i="5"/>
  <c r="O223" i="5"/>
  <c r="N223" i="5"/>
  <c r="AA223" i="5"/>
  <c r="G453" i="5"/>
  <c r="H453" i="5" s="1"/>
  <c r="E74" i="2" s="1"/>
  <c r="I223" i="5"/>
  <c r="G454" i="5"/>
  <c r="H454" i="5" s="1"/>
  <c r="E75" i="2" s="1"/>
  <c r="Q223" i="5"/>
  <c r="P223" i="5"/>
  <c r="S547" i="5" l="1"/>
  <c r="T534" i="5" a="1"/>
  <c r="T534" i="5" s="1"/>
  <c r="S548" i="5"/>
  <c r="C560" i="5"/>
  <c r="C575" i="5"/>
  <c r="D561" i="5" a="1"/>
  <c r="D561" i="5" s="1"/>
  <c r="C574" i="5"/>
  <c r="D559" i="16" a="1"/>
  <c r="D559" i="16" s="1"/>
  <c r="C558" i="16"/>
  <c r="C572" i="16"/>
  <c r="C573" i="16"/>
  <c r="I81" i="2" a="1"/>
  <c r="I81" i="2" s="1"/>
  <c r="I89" i="2" a="1"/>
  <c r="I89" i="2" s="1"/>
  <c r="I80" i="2" a="1"/>
  <c r="I80" i="2" s="1"/>
  <c r="I91" i="2" a="1"/>
  <c r="I91" i="2" s="1"/>
  <c r="I74" i="2" a="1"/>
  <c r="I74" i="2" s="1"/>
  <c r="I85" i="2" a="1"/>
  <c r="I85" i="2" s="1"/>
  <c r="C92" i="2" a="1"/>
  <c r="C92" i="2" s="1"/>
  <c r="AS561" i="16"/>
  <c r="AS575" i="16" s="1"/>
  <c r="AS563" i="16"/>
  <c r="AS577" i="16" s="1"/>
  <c r="AS562" i="16"/>
  <c r="AS576" i="16" s="1"/>
  <c r="AS564" i="16"/>
  <c r="AS578" i="16" s="1"/>
  <c r="AS560" i="16"/>
  <c r="AS574" i="16" s="1"/>
  <c r="C91" i="2" a="1"/>
  <c r="C91" i="2" s="1"/>
  <c r="C85" i="2" a="1"/>
  <c r="C85" i="2" s="1"/>
  <c r="I75" i="2" a="1"/>
  <c r="I75" i="2" s="1"/>
  <c r="I88" i="2" a="1"/>
  <c r="I88" i="2" s="1"/>
  <c r="I78" i="2" a="1"/>
  <c r="I78" i="2" s="1"/>
  <c r="I86" i="2" a="1"/>
  <c r="I86" i="2" s="1"/>
  <c r="I82" i="2" a="1"/>
  <c r="I82" i="2" s="1"/>
  <c r="I92" i="2" a="1"/>
  <c r="I92" i="2" s="1"/>
  <c r="I79" i="2" a="1"/>
  <c r="I79" i="2" s="1"/>
  <c r="I77" i="2" a="1"/>
  <c r="I77" i="2" s="1"/>
  <c r="I90" i="2" a="1"/>
  <c r="I90" i="2" s="1"/>
  <c r="I84" i="2" a="1"/>
  <c r="I84" i="2" s="1"/>
  <c r="I87" i="2" a="1"/>
  <c r="I87" i="2" s="1"/>
  <c r="I83" i="2" a="1"/>
  <c r="I83" i="2" s="1"/>
  <c r="I93" i="2" a="1"/>
  <c r="I93" i="2" s="1"/>
  <c r="C88" i="2" a="1"/>
  <c r="C88" i="2" s="1"/>
  <c r="C81" i="2" a="1"/>
  <c r="C81" i="2" s="1"/>
  <c r="C93" i="2" a="1"/>
  <c r="C93" i="2" s="1"/>
  <c r="C84" i="2" a="1"/>
  <c r="C84" i="2" s="1"/>
  <c r="C80" i="2" a="1"/>
  <c r="C80" i="2" s="1"/>
  <c r="C23" i="2"/>
  <c r="C59" i="2" s="1"/>
  <c r="E59" i="2" s="1"/>
  <c r="E77" i="2"/>
  <c r="C25" i="2"/>
  <c r="C61" i="2" s="1"/>
  <c r="E61" i="2" s="1"/>
  <c r="E72" i="2"/>
  <c r="C24" i="2"/>
  <c r="C60" i="2" s="1"/>
  <c r="E60" i="2" s="1"/>
  <c r="AA327" i="16"/>
  <c r="L545" i="5"/>
  <c r="L546" i="5"/>
  <c r="AS544" i="16"/>
  <c r="AS543" i="16"/>
  <c r="E327" i="16"/>
  <c r="V327" i="16"/>
  <c r="L274" i="16"/>
  <c r="AD274" i="16"/>
  <c r="G327" i="16"/>
  <c r="T274" i="16"/>
  <c r="X327" i="16"/>
  <c r="Z274" i="16"/>
  <c r="G274" i="16"/>
  <c r="T327" i="16"/>
  <c r="F327" i="16"/>
  <c r="Z327" i="16"/>
  <c r="I327" i="16"/>
  <c r="AD327" i="16"/>
  <c r="AA274" i="16"/>
  <c r="AG181" i="16"/>
  <c r="AF233" i="16"/>
  <c r="AF286" i="16"/>
  <c r="Q327" i="16"/>
  <c r="N274" i="16"/>
  <c r="L327" i="16"/>
  <c r="AG292" i="16"/>
  <c r="AF231" i="16"/>
  <c r="AF284" i="16"/>
  <c r="N327" i="16"/>
  <c r="AG239" i="16"/>
  <c r="J274" i="16"/>
  <c r="AG177" i="16"/>
  <c r="AF282" i="16"/>
  <c r="AF229" i="16"/>
  <c r="AF221" i="16"/>
  <c r="M274" i="16"/>
  <c r="R327" i="16"/>
  <c r="D327" i="16"/>
  <c r="AC274" i="16"/>
  <c r="K274" i="16"/>
  <c r="J327" i="16"/>
  <c r="W274" i="16"/>
  <c r="AB274" i="16"/>
  <c r="F274" i="16"/>
  <c r="M327" i="16"/>
  <c r="S274" i="16"/>
  <c r="R274" i="16"/>
  <c r="D274" i="16"/>
  <c r="Y274" i="16"/>
  <c r="AC327" i="16"/>
  <c r="K327" i="16"/>
  <c r="AE274" i="16"/>
  <c r="W327" i="16"/>
  <c r="AB327" i="16"/>
  <c r="S327" i="16"/>
  <c r="H274" i="16"/>
  <c r="Y327" i="16"/>
  <c r="U274" i="16"/>
  <c r="O327" i="16"/>
  <c r="P274" i="16"/>
  <c r="AE327" i="16"/>
  <c r="V274" i="16"/>
  <c r="H327" i="16"/>
  <c r="AF283" i="16"/>
  <c r="AF230" i="16"/>
  <c r="I274" i="16"/>
  <c r="U327" i="16"/>
  <c r="O274" i="16"/>
  <c r="P327" i="16"/>
  <c r="X274" i="16"/>
  <c r="E274" i="16"/>
  <c r="Q274" i="16"/>
  <c r="AG283" i="16"/>
  <c r="AG230" i="16"/>
  <c r="AG179" i="16"/>
  <c r="AS538" i="16"/>
  <c r="AR552" i="16"/>
  <c r="AR554" i="16" s="1"/>
  <c r="AS562" i="5"/>
  <c r="AS566" i="5"/>
  <c r="AS565" i="5"/>
  <c r="AS563" i="5"/>
  <c r="AS564" i="5"/>
  <c r="AG240" i="5"/>
  <c r="AG326" i="5"/>
  <c r="AG293" i="5"/>
  <c r="AG294" i="5"/>
  <c r="AG272" i="5"/>
  <c r="AG273" i="5"/>
  <c r="AG265" i="5"/>
  <c r="AG317" i="5"/>
  <c r="AG318" i="5"/>
  <c r="AG325" i="5"/>
  <c r="AG264" i="5"/>
  <c r="AG241" i="5"/>
  <c r="C53" i="2"/>
  <c r="E53" i="2" s="1"/>
  <c r="C52" i="2"/>
  <c r="E52" i="2" s="1"/>
  <c r="C54" i="2"/>
  <c r="E54" i="2" s="1"/>
  <c r="AG242" i="5"/>
  <c r="E289" i="5" a="1"/>
  <c r="E289" i="5" s="1"/>
  <c r="M289" i="5" a="1"/>
  <c r="M289" i="5" s="1"/>
  <c r="U289" i="5" a="1"/>
  <c r="U289" i="5" s="1"/>
  <c r="AC289" i="5" a="1"/>
  <c r="AC289" i="5" s="1"/>
  <c r="J290" i="5" a="1"/>
  <c r="J290" i="5" s="1"/>
  <c r="R290" i="5" a="1"/>
  <c r="R290" i="5" s="1"/>
  <c r="Z290" i="5" a="1"/>
  <c r="Z290" i="5" s="1"/>
  <c r="D236" i="5" a="1"/>
  <c r="D236" i="5" s="1"/>
  <c r="K236" i="5" a="1"/>
  <c r="K236" i="5" s="1"/>
  <c r="Q236" i="5" a="1"/>
  <c r="Q236" i="5" s="1"/>
  <c r="X236" i="5" a="1"/>
  <c r="X236" i="5" s="1"/>
  <c r="AD236" i="5" a="1"/>
  <c r="AD236" i="5" s="1"/>
  <c r="P237" i="5" a="1"/>
  <c r="P237" i="5" s="1"/>
  <c r="V237" i="5" a="1"/>
  <c r="V237" i="5" s="1"/>
  <c r="AC237" i="5" a="1"/>
  <c r="AC237" i="5" s="1"/>
  <c r="D237" i="5" a="1"/>
  <c r="D237" i="5" s="1"/>
  <c r="J289" i="5" a="1"/>
  <c r="J289" i="5" s="1"/>
  <c r="W290" i="5" a="1"/>
  <c r="W290" i="5" s="1"/>
  <c r="O236" i="5" a="1"/>
  <c r="O236" i="5" s="1"/>
  <c r="AA289" i="5" a="1"/>
  <c r="AA289" i="5" s="1"/>
  <c r="N237" i="5" a="1"/>
  <c r="N237" i="5" s="1"/>
  <c r="I290" i="5" a="1"/>
  <c r="I290" i="5" s="1"/>
  <c r="O237" i="5" a="1"/>
  <c r="O237" i="5" s="1"/>
  <c r="F289" i="5" a="1"/>
  <c r="F289" i="5" s="1"/>
  <c r="N289" i="5" a="1"/>
  <c r="N289" i="5" s="1"/>
  <c r="V289" i="5" a="1"/>
  <c r="V289" i="5" s="1"/>
  <c r="AD289" i="5" a="1"/>
  <c r="AD289" i="5" s="1"/>
  <c r="K290" i="5" a="1"/>
  <c r="K290" i="5" s="1"/>
  <c r="S290" i="5" a="1"/>
  <c r="S290" i="5" s="1"/>
  <c r="AA290" i="5" a="1"/>
  <c r="AA290" i="5" s="1"/>
  <c r="E236" i="5" a="1"/>
  <c r="E236" i="5" s="1"/>
  <c r="L236" i="5" a="1"/>
  <c r="L236" i="5" s="1"/>
  <c r="R236" i="5" a="1"/>
  <c r="R236" i="5" s="1"/>
  <c r="AE236" i="5" a="1"/>
  <c r="AE236" i="5" s="1"/>
  <c r="AF236" i="5" s="1"/>
  <c r="J237" i="5" a="1"/>
  <c r="J237" i="5" s="1"/>
  <c r="Q237" i="5" a="1"/>
  <c r="Q237" i="5" s="1"/>
  <c r="W237" i="5" a="1"/>
  <c r="W237" i="5" s="1"/>
  <c r="Z289" i="5" a="1"/>
  <c r="Z289" i="5" s="1"/>
  <c r="T237" i="5" a="1"/>
  <c r="T237" i="5" s="1"/>
  <c r="S289" i="5" a="1"/>
  <c r="S289" i="5" s="1"/>
  <c r="X290" i="5" a="1"/>
  <c r="X290" i="5" s="1"/>
  <c r="P236" i="5" a="1"/>
  <c r="P236" i="5" s="1"/>
  <c r="AA237" i="5" a="1"/>
  <c r="AA237" i="5" s="1"/>
  <c r="L289" i="5" a="1"/>
  <c r="L289" i="5" s="1"/>
  <c r="Y290" i="5" a="1"/>
  <c r="Y290" i="5" s="1"/>
  <c r="W236" i="5" a="1"/>
  <c r="W236" i="5" s="1"/>
  <c r="AB237" i="5" a="1"/>
  <c r="AB237" i="5" s="1"/>
  <c r="G289" i="5" a="1"/>
  <c r="G289" i="5" s="1"/>
  <c r="O289" i="5" a="1"/>
  <c r="O289" i="5" s="1"/>
  <c r="W289" i="5" a="1"/>
  <c r="W289" i="5" s="1"/>
  <c r="AE289" i="5" a="1"/>
  <c r="AE289" i="5" s="1"/>
  <c r="AF289" i="5" s="1"/>
  <c r="L290" i="5" a="1"/>
  <c r="L290" i="5" s="1"/>
  <c r="T290" i="5" a="1"/>
  <c r="T290" i="5" s="1"/>
  <c r="AB290" i="5" a="1"/>
  <c r="AB290" i="5" s="1"/>
  <c r="F236" i="5" a="1"/>
  <c r="F236" i="5" s="1"/>
  <c r="S236" i="5" a="1"/>
  <c r="S236" i="5" s="1"/>
  <c r="Y236" i="5" a="1"/>
  <c r="Y236" i="5" s="1"/>
  <c r="E237" i="5" a="1"/>
  <c r="E237" i="5" s="1"/>
  <c r="K237" i="5" a="1"/>
  <c r="K237" i="5" s="1"/>
  <c r="X237" i="5" a="1"/>
  <c r="X237" i="5" s="1"/>
  <c r="AD237" i="5" a="1"/>
  <c r="AD237" i="5" s="1"/>
  <c r="O290" i="5" a="1"/>
  <c r="O290" i="5" s="1"/>
  <c r="AE290" i="5" a="1"/>
  <c r="AE290" i="5" s="1"/>
  <c r="AF290" i="5" s="1"/>
  <c r="U236" i="5" a="1"/>
  <c r="U236" i="5" s="1"/>
  <c r="H290" i="5" a="1"/>
  <c r="H290" i="5" s="1"/>
  <c r="H237" i="5" a="1"/>
  <c r="H237" i="5" s="1"/>
  <c r="AB289" i="5" a="1"/>
  <c r="AB289" i="5" s="1"/>
  <c r="D289" i="5" a="1"/>
  <c r="D289" i="5" s="1"/>
  <c r="I237" i="5" a="1"/>
  <c r="I237" i="5" s="1"/>
  <c r="H289" i="5" a="1"/>
  <c r="H289" i="5" s="1"/>
  <c r="P289" i="5" a="1"/>
  <c r="P289" i="5" s="1"/>
  <c r="X289" i="5" a="1"/>
  <c r="X289" i="5" s="1"/>
  <c r="E290" i="5" a="1"/>
  <c r="E290" i="5" s="1"/>
  <c r="M290" i="5" a="1"/>
  <c r="M290" i="5" s="1"/>
  <c r="U290" i="5" a="1"/>
  <c r="U290" i="5" s="1"/>
  <c r="AC290" i="5" a="1"/>
  <c r="AC290" i="5" s="1"/>
  <c r="G236" i="5" a="1"/>
  <c r="G236" i="5" s="1"/>
  <c r="M236" i="5" a="1"/>
  <c r="M236" i="5" s="1"/>
  <c r="T236" i="5" a="1"/>
  <c r="T236" i="5" s="1"/>
  <c r="Z236" i="5" a="1"/>
  <c r="Z236" i="5" s="1"/>
  <c r="L237" i="5" a="1"/>
  <c r="L237" i="5" s="1"/>
  <c r="R237" i="5" a="1"/>
  <c r="R237" i="5" s="1"/>
  <c r="Y237" i="5" a="1"/>
  <c r="Y237" i="5" s="1"/>
  <c r="AE237" i="5" a="1"/>
  <c r="AE237" i="5" s="1"/>
  <c r="AF237" i="5" s="1"/>
  <c r="G290" i="5" a="1"/>
  <c r="G290" i="5" s="1"/>
  <c r="D290" i="5" a="1"/>
  <c r="D290" i="5" s="1"/>
  <c r="G237" i="5" a="1"/>
  <c r="G237" i="5" s="1"/>
  <c r="K289" i="5" a="1"/>
  <c r="K289" i="5" s="1"/>
  <c r="V236" i="5" a="1"/>
  <c r="V236" i="5" s="1"/>
  <c r="Q290" i="5" a="1"/>
  <c r="Q290" i="5" s="1"/>
  <c r="J236" i="5" a="1"/>
  <c r="J236" i="5" s="1"/>
  <c r="I289" i="5" a="1"/>
  <c r="I289" i="5" s="1"/>
  <c r="Q289" i="5" a="1"/>
  <c r="Q289" i="5" s="1"/>
  <c r="Y289" i="5" a="1"/>
  <c r="Y289" i="5" s="1"/>
  <c r="F290" i="5" a="1"/>
  <c r="F290" i="5" s="1"/>
  <c r="N290" i="5" a="1"/>
  <c r="N290" i="5" s="1"/>
  <c r="V290" i="5" a="1"/>
  <c r="V290" i="5" s="1"/>
  <c r="AD290" i="5" a="1"/>
  <c r="AD290" i="5" s="1"/>
  <c r="H236" i="5" a="1"/>
  <c r="H236" i="5" s="1"/>
  <c r="N236" i="5" a="1"/>
  <c r="N236" i="5" s="1"/>
  <c r="AA236" i="5" a="1"/>
  <c r="AA236" i="5" s="1"/>
  <c r="F237" i="5" a="1"/>
  <c r="F237" i="5" s="1"/>
  <c r="M237" i="5" a="1"/>
  <c r="M237" i="5" s="1"/>
  <c r="S237" i="5" a="1"/>
  <c r="S237" i="5" s="1"/>
  <c r="R289" i="5" a="1"/>
  <c r="R289" i="5" s="1"/>
  <c r="AB236" i="5" a="1"/>
  <c r="AB236" i="5" s="1"/>
  <c r="Z237" i="5" a="1"/>
  <c r="Z237" i="5" s="1"/>
  <c r="P290" i="5" a="1"/>
  <c r="P290" i="5" s="1"/>
  <c r="I236" i="5" a="1"/>
  <c r="I236" i="5" s="1"/>
  <c r="U237" i="5" a="1"/>
  <c r="U237" i="5" s="1"/>
  <c r="T289" i="5" a="1"/>
  <c r="T289" i="5" s="1"/>
  <c r="AC236" i="5" a="1"/>
  <c r="AC236" i="5" s="1"/>
  <c r="G291" i="5" a="1"/>
  <c r="G291" i="5" s="1"/>
  <c r="O291" i="5" a="1"/>
  <c r="O291" i="5" s="1"/>
  <c r="W291" i="5" a="1"/>
  <c r="W291" i="5" s="1"/>
  <c r="AE291" i="5" a="1"/>
  <c r="AE291" i="5" s="1"/>
  <c r="AF291" i="5" s="1"/>
  <c r="L292" i="5" a="1"/>
  <c r="L292" i="5" s="1"/>
  <c r="T292" i="5" a="1"/>
  <c r="T292" i="5" s="1"/>
  <c r="AB292" i="5" a="1"/>
  <c r="AB292" i="5" s="1"/>
  <c r="H238" i="5" a="1"/>
  <c r="H238" i="5" s="1"/>
  <c r="U238" i="5" a="1"/>
  <c r="U238" i="5" s="1"/>
  <c r="AA238" i="5" a="1"/>
  <c r="AA238" i="5" s="1"/>
  <c r="G239" i="5" a="1"/>
  <c r="G239" i="5" s="1"/>
  <c r="M239" i="5" a="1"/>
  <c r="M239" i="5" s="1"/>
  <c r="Z239" i="5" a="1"/>
  <c r="Z239" i="5" s="1"/>
  <c r="I292" i="5" a="1"/>
  <c r="I292" i="5" s="1"/>
  <c r="F238" i="5" a="1"/>
  <c r="F238" i="5" s="1"/>
  <c r="Q239" i="5" a="1"/>
  <c r="Q239" i="5" s="1"/>
  <c r="U291" i="5" a="1"/>
  <c r="U291" i="5" s="1"/>
  <c r="Z292" i="5" a="1"/>
  <c r="Z292" i="5" s="1"/>
  <c r="M238" i="5" a="1"/>
  <c r="M238" i="5" s="1"/>
  <c r="R239" i="5" a="1"/>
  <c r="R239" i="5" s="1"/>
  <c r="V291" i="5" a="1"/>
  <c r="V291" i="5" s="1"/>
  <c r="AA292" i="5" a="1"/>
  <c r="AA292" i="5" s="1"/>
  <c r="F239" i="5" a="1"/>
  <c r="F239" i="5" s="1"/>
  <c r="S239" i="5" a="1"/>
  <c r="S239" i="5" s="1"/>
  <c r="H291" i="5" a="1"/>
  <c r="H291" i="5" s="1"/>
  <c r="P291" i="5" a="1"/>
  <c r="P291" i="5" s="1"/>
  <c r="X291" i="5" a="1"/>
  <c r="X291" i="5" s="1"/>
  <c r="E292" i="5" a="1"/>
  <c r="E292" i="5" s="1"/>
  <c r="M292" i="5" a="1"/>
  <c r="M292" i="5" s="1"/>
  <c r="U292" i="5" a="1"/>
  <c r="U292" i="5" s="1"/>
  <c r="AC292" i="5" a="1"/>
  <c r="AC292" i="5" s="1"/>
  <c r="I238" i="5" a="1"/>
  <c r="I238" i="5" s="1"/>
  <c r="O238" i="5" a="1"/>
  <c r="O238" i="5" s="1"/>
  <c r="V238" i="5" a="1"/>
  <c r="V238" i="5" s="1"/>
  <c r="AB238" i="5" a="1"/>
  <c r="AB238" i="5" s="1"/>
  <c r="N239" i="5" a="1"/>
  <c r="N239" i="5" s="1"/>
  <c r="T239" i="5" a="1"/>
  <c r="T239" i="5" s="1"/>
  <c r="AA239" i="5" a="1"/>
  <c r="AA239" i="5" s="1"/>
  <c r="T291" i="5" a="1"/>
  <c r="T291" i="5" s="1"/>
  <c r="Y292" i="5" a="1"/>
  <c r="Y292" i="5" s="1"/>
  <c r="AE238" i="5" a="1"/>
  <c r="AE238" i="5" s="1"/>
  <c r="AF238" i="5" s="1"/>
  <c r="R292" i="5" a="1"/>
  <c r="R292" i="5" s="1"/>
  <c r="K292" i="5" a="1"/>
  <c r="K292" i="5" s="1"/>
  <c r="I291" i="5" a="1"/>
  <c r="I291" i="5" s="1"/>
  <c r="Q291" i="5" a="1"/>
  <c r="Q291" i="5" s="1"/>
  <c r="Y291" i="5" a="1"/>
  <c r="Y291" i="5" s="1"/>
  <c r="F292" i="5" a="1"/>
  <c r="F292" i="5" s="1"/>
  <c r="N292" i="5" a="1"/>
  <c r="N292" i="5" s="1"/>
  <c r="V292" i="5" a="1"/>
  <c r="V292" i="5" s="1"/>
  <c r="AD292" i="5" a="1"/>
  <c r="AD292" i="5" s="1"/>
  <c r="J238" i="5" a="1"/>
  <c r="J238" i="5" s="1"/>
  <c r="P238" i="5" a="1"/>
  <c r="P238" i="5" s="1"/>
  <c r="AC238" i="5" a="1"/>
  <c r="AC238" i="5" s="1"/>
  <c r="H239" i="5" a="1"/>
  <c r="H239" i="5" s="1"/>
  <c r="O239" i="5" a="1"/>
  <c r="O239" i="5" s="1"/>
  <c r="U239" i="5" a="1"/>
  <c r="U239" i="5" s="1"/>
  <c r="AB239" i="5" a="1"/>
  <c r="AB239" i="5" s="1"/>
  <c r="Q292" i="5" a="1"/>
  <c r="Q292" i="5" s="1"/>
  <c r="L238" i="5" a="1"/>
  <c r="L238" i="5" s="1"/>
  <c r="AE239" i="5" a="1"/>
  <c r="AE239" i="5" s="1"/>
  <c r="AF239" i="5" s="1"/>
  <c r="M291" i="5" a="1"/>
  <c r="M291" i="5" s="1"/>
  <c r="D291" i="5" a="1"/>
  <c r="D291" i="5" s="1"/>
  <c r="S238" i="5" a="1"/>
  <c r="S238" i="5" s="1"/>
  <c r="X239" i="5" a="1"/>
  <c r="X239" i="5" s="1"/>
  <c r="N291" i="5" a="1"/>
  <c r="N291" i="5" s="1"/>
  <c r="N238" i="5" a="1"/>
  <c r="N238" i="5" s="1"/>
  <c r="L239" i="5" a="1"/>
  <c r="L239" i="5" s="1"/>
  <c r="D238" i="5" a="1"/>
  <c r="D238" i="5" s="1"/>
  <c r="J291" i="5" a="1"/>
  <c r="J291" i="5" s="1"/>
  <c r="R291" i="5" a="1"/>
  <c r="R291" i="5" s="1"/>
  <c r="Z291" i="5" a="1"/>
  <c r="Z291" i="5" s="1"/>
  <c r="G292" i="5" a="1"/>
  <c r="G292" i="5" s="1"/>
  <c r="O292" i="5" a="1"/>
  <c r="O292" i="5" s="1"/>
  <c r="W292" i="5" a="1"/>
  <c r="W292" i="5" s="1"/>
  <c r="AE292" i="5" a="1"/>
  <c r="AE292" i="5" s="1"/>
  <c r="AF292" i="5" s="1"/>
  <c r="Q238" i="5" a="1"/>
  <c r="Q238" i="5" s="1"/>
  <c r="W238" i="5" a="1"/>
  <c r="W238" i="5" s="1"/>
  <c r="AD238" i="5" a="1"/>
  <c r="AD238" i="5" s="1"/>
  <c r="I239" i="5" a="1"/>
  <c r="I239" i="5" s="1"/>
  <c r="V239" i="5" a="1"/>
  <c r="V239" i="5" s="1"/>
  <c r="AC239" i="5" a="1"/>
  <c r="AC239" i="5" s="1"/>
  <c r="L291" i="5" a="1"/>
  <c r="L291" i="5" s="1"/>
  <c r="Y238" i="5" a="1"/>
  <c r="Y238" i="5" s="1"/>
  <c r="E291" i="5" a="1"/>
  <c r="E291" i="5" s="1"/>
  <c r="J292" i="5" a="1"/>
  <c r="J292" i="5" s="1"/>
  <c r="Z238" i="5" a="1"/>
  <c r="Z238" i="5" s="1"/>
  <c r="D239" i="5" a="1"/>
  <c r="D239" i="5" s="1"/>
  <c r="AD291" i="5" a="1"/>
  <c r="AD291" i="5" s="1"/>
  <c r="G238" i="5" a="1"/>
  <c r="G238" i="5" s="1"/>
  <c r="K291" i="5" a="1"/>
  <c r="K291" i="5" s="1"/>
  <c r="S291" i="5" a="1"/>
  <c r="S291" i="5" s="1"/>
  <c r="AA291" i="5" a="1"/>
  <c r="AA291" i="5" s="1"/>
  <c r="H292" i="5" a="1"/>
  <c r="H292" i="5" s="1"/>
  <c r="P292" i="5" a="1"/>
  <c r="P292" i="5" s="1"/>
  <c r="X292" i="5" a="1"/>
  <c r="X292" i="5" s="1"/>
  <c r="D292" i="5" a="1"/>
  <c r="D292" i="5" s="1"/>
  <c r="E238" i="5" a="1"/>
  <c r="E238" i="5" s="1"/>
  <c r="K238" i="5" a="1"/>
  <c r="K238" i="5" s="1"/>
  <c r="R238" i="5" a="1"/>
  <c r="R238" i="5" s="1"/>
  <c r="X238" i="5" a="1"/>
  <c r="X238" i="5" s="1"/>
  <c r="J239" i="5" a="1"/>
  <c r="J239" i="5" s="1"/>
  <c r="P239" i="5" a="1"/>
  <c r="P239" i="5" s="1"/>
  <c r="W239" i="5" a="1"/>
  <c r="W239" i="5" s="1"/>
  <c r="AD239" i="5" a="1"/>
  <c r="AD239" i="5" s="1"/>
  <c r="AB291" i="5" a="1"/>
  <c r="AB291" i="5" s="1"/>
  <c r="K239" i="5" a="1"/>
  <c r="K239" i="5" s="1"/>
  <c r="AC291" i="5" a="1"/>
  <c r="AC291" i="5" s="1"/>
  <c r="E239" i="5" a="1"/>
  <c r="E239" i="5" s="1"/>
  <c r="F291" i="5" a="1"/>
  <c r="F291" i="5" s="1"/>
  <c r="S292" i="5" a="1"/>
  <c r="S292" i="5" s="1"/>
  <c r="T238" i="5" a="1"/>
  <c r="T238" i="5" s="1"/>
  <c r="Y239" i="5" a="1"/>
  <c r="Y239" i="5" s="1"/>
  <c r="AG223" i="5"/>
  <c r="AG247" i="5"/>
  <c r="AG255" i="5"/>
  <c r="AG307" i="5"/>
  <c r="AG306" i="5"/>
  <c r="AG311" i="5"/>
  <c r="AG308" i="5"/>
  <c r="AG296" i="5"/>
  <c r="AG323" i="5"/>
  <c r="AG299" i="5"/>
  <c r="AG254" i="5"/>
  <c r="AG270" i="5"/>
  <c r="AG243" i="5"/>
  <c r="AG252" i="5"/>
  <c r="AG246" i="5"/>
  <c r="AG295" i="5"/>
  <c r="AG259" i="5"/>
  <c r="AG253" i="5"/>
  <c r="AG300" i="5"/>
  <c r="AG312" i="5"/>
  <c r="AG271" i="5"/>
  <c r="AG258" i="5"/>
  <c r="AG305" i="5"/>
  <c r="AG324" i="5"/>
  <c r="K554" i="5"/>
  <c r="K556" i="5" s="1"/>
  <c r="J315" i="5" a="1"/>
  <c r="J315" i="5" s="1"/>
  <c r="L540" i="5"/>
  <c r="M533" i="5"/>
  <c r="K315" i="5" a="1"/>
  <c r="K315" i="5" s="1"/>
  <c r="S315" i="5" a="1"/>
  <c r="S315" i="5" s="1"/>
  <c r="Y315" i="5" a="1"/>
  <c r="Y315" i="5" s="1"/>
  <c r="E316" i="5" a="1"/>
  <c r="E316" i="5" s="1"/>
  <c r="K316" i="5" a="1"/>
  <c r="K316" i="5" s="1"/>
  <c r="X316" i="5" a="1"/>
  <c r="X316" i="5" s="1"/>
  <c r="AD316" i="5" a="1"/>
  <c r="AD316" i="5" s="1"/>
  <c r="L315" i="5" a="1"/>
  <c r="L315" i="5" s="1"/>
  <c r="T315" i="5" a="1"/>
  <c r="T315" i="5" s="1"/>
  <c r="Z315" i="5" a="1"/>
  <c r="Z315" i="5" s="1"/>
  <c r="L316" i="5" a="1"/>
  <c r="L316" i="5" s="1"/>
  <c r="R316" i="5" a="1"/>
  <c r="R316" i="5" s="1"/>
  <c r="Y316" i="5" a="1"/>
  <c r="Y316" i="5" s="1"/>
  <c r="AE316" i="5" a="1"/>
  <c r="AE316" i="5" s="1"/>
  <c r="AF316" i="5" s="1"/>
  <c r="E315" i="5" a="1"/>
  <c r="E315" i="5" s="1"/>
  <c r="M315" i="5" a="1"/>
  <c r="M315" i="5" s="1"/>
  <c r="AA315" i="5" a="1"/>
  <c r="AA315" i="5" s="1"/>
  <c r="F316" i="5" a="1"/>
  <c r="F316" i="5" s="1"/>
  <c r="M316" i="5" a="1"/>
  <c r="M316" i="5" s="1"/>
  <c r="S316" i="5" a="1"/>
  <c r="S316" i="5" s="1"/>
  <c r="F315" i="5" a="1"/>
  <c r="F315" i="5" s="1"/>
  <c r="N315" i="5" a="1"/>
  <c r="N315" i="5" s="1"/>
  <c r="U315" i="5" a="1"/>
  <c r="U315" i="5" s="1"/>
  <c r="AB315" i="5" a="1"/>
  <c r="AB315" i="5" s="1"/>
  <c r="G316" i="5" a="1"/>
  <c r="G316" i="5" s="1"/>
  <c r="T316" i="5" a="1"/>
  <c r="T316" i="5" s="1"/>
  <c r="Z316" i="5" a="1"/>
  <c r="Z316" i="5" s="1"/>
  <c r="G315" i="5" a="1"/>
  <c r="G315" i="5" s="1"/>
  <c r="O315" i="5" a="1"/>
  <c r="O315" i="5" s="1"/>
  <c r="V315" i="5" a="1"/>
  <c r="V315" i="5" s="1"/>
  <c r="H316" i="5" a="1"/>
  <c r="H316" i="5" s="1"/>
  <c r="N316" i="5" a="1"/>
  <c r="N316" i="5" s="1"/>
  <c r="U316" i="5" a="1"/>
  <c r="U316" i="5" s="1"/>
  <c r="AA316" i="5" a="1"/>
  <c r="AA316" i="5" s="1"/>
  <c r="R315" i="5" a="1"/>
  <c r="R315" i="5" s="1"/>
  <c r="AB316" i="5" a="1"/>
  <c r="AB316" i="5" s="1"/>
  <c r="W315" i="5" a="1"/>
  <c r="W315" i="5" s="1"/>
  <c r="J316" i="5" a="1"/>
  <c r="J316" i="5" s="1"/>
  <c r="AC316" i="5" a="1"/>
  <c r="AC316" i="5" s="1"/>
  <c r="V316" i="5" a="1"/>
  <c r="V316" i="5" s="1"/>
  <c r="Q315" i="5" a="1"/>
  <c r="Q315" i="5" s="1"/>
  <c r="X315" i="5" a="1"/>
  <c r="X315" i="5" s="1"/>
  <c r="O316" i="5" a="1"/>
  <c r="O316" i="5" s="1"/>
  <c r="P316" i="5" a="1"/>
  <c r="P316" i="5" s="1"/>
  <c r="P315" i="5" a="1"/>
  <c r="P315" i="5" s="1"/>
  <c r="W316" i="5" a="1"/>
  <c r="W316" i="5" s="1"/>
  <c r="H315" i="5" a="1"/>
  <c r="H315" i="5" s="1"/>
  <c r="AC315" i="5" a="1"/>
  <c r="AC315" i="5" s="1"/>
  <c r="Q316" i="5" a="1"/>
  <c r="Q316" i="5" s="1"/>
  <c r="I316" i="5" a="1"/>
  <c r="I316" i="5" s="1"/>
  <c r="I315" i="5" a="1"/>
  <c r="I315" i="5" s="1"/>
  <c r="AD315" i="5" a="1"/>
  <c r="AD315" i="5" s="1"/>
  <c r="AE315" i="5" a="1"/>
  <c r="AE315" i="5" s="1"/>
  <c r="AF315" i="5" s="1"/>
  <c r="D315" i="5" a="1"/>
  <c r="D315" i="5" s="1"/>
  <c r="D316" i="5" a="1"/>
  <c r="D316" i="5" s="1"/>
  <c r="AF235" i="5"/>
  <c r="AF231" i="5"/>
  <c r="AF232" i="5"/>
  <c r="AF233" i="5"/>
  <c r="I262" i="5" a="1"/>
  <c r="I262" i="5" s="1"/>
  <c r="O262" i="5" a="1"/>
  <c r="O262" i="5" s="1"/>
  <c r="V262" i="5" a="1"/>
  <c r="V262" i="5" s="1"/>
  <c r="AD262" i="5" a="1"/>
  <c r="AD262" i="5" s="1"/>
  <c r="Q263" i="5" a="1"/>
  <c r="Q263" i="5" s="1"/>
  <c r="X263" i="5" a="1"/>
  <c r="X263" i="5" s="1"/>
  <c r="AE263" i="5" a="1"/>
  <c r="AE263" i="5" s="1"/>
  <c r="AF263" i="5" s="1"/>
  <c r="P262" i="5" a="1"/>
  <c r="P262" i="5" s="1"/>
  <c r="W262" i="5" a="1"/>
  <c r="W262" i="5" s="1"/>
  <c r="AE262" i="5" a="1"/>
  <c r="AE262" i="5" s="1"/>
  <c r="AF262" i="5" s="1"/>
  <c r="K263" i="5" a="1"/>
  <c r="K263" i="5" s="1"/>
  <c r="R263" i="5" a="1"/>
  <c r="R263" i="5" s="1"/>
  <c r="Y263" i="5" a="1"/>
  <c r="Y263" i="5" s="1"/>
  <c r="J262" i="5" a="1"/>
  <c r="J262" i="5" s="1"/>
  <c r="Q262" i="5" a="1"/>
  <c r="Q262" i="5" s="1"/>
  <c r="X262" i="5" a="1"/>
  <c r="X262" i="5" s="1"/>
  <c r="E263" i="5" a="1"/>
  <c r="E263" i="5" s="1"/>
  <c r="L263" i="5" a="1"/>
  <c r="L263" i="5" s="1"/>
  <c r="Z263" i="5" a="1"/>
  <c r="Z263" i="5" s="1"/>
  <c r="E262" i="5" a="1"/>
  <c r="E262" i="5" s="1"/>
  <c r="K262" i="5" a="1"/>
  <c r="K262" i="5" s="1"/>
  <c r="R262" i="5" a="1"/>
  <c r="R262" i="5" s="1"/>
  <c r="Y262" i="5" a="1"/>
  <c r="Y262" i="5" s="1"/>
  <c r="F263" i="5" a="1"/>
  <c r="F263" i="5" s="1"/>
  <c r="M263" i="5" a="1"/>
  <c r="M263" i="5" s="1"/>
  <c r="S263" i="5" a="1"/>
  <c r="S263" i="5" s="1"/>
  <c r="L262" i="5" a="1"/>
  <c r="L262" i="5" s="1"/>
  <c r="S262" i="5" a="1"/>
  <c r="S262" i="5" s="1"/>
  <c r="Z262" i="5" a="1"/>
  <c r="Z262" i="5" s="1"/>
  <c r="G263" i="5" a="1"/>
  <c r="G263" i="5" s="1"/>
  <c r="N263" i="5" a="1"/>
  <c r="N263" i="5" s="1"/>
  <c r="T263" i="5" a="1"/>
  <c r="T263" i="5" s="1"/>
  <c r="AA263" i="5" a="1"/>
  <c r="AA263" i="5" s="1"/>
  <c r="F262" i="5" a="1"/>
  <c r="F262" i="5" s="1"/>
  <c r="M262" i="5" a="1"/>
  <c r="M262" i="5" s="1"/>
  <c r="T262" i="5" a="1"/>
  <c r="T262" i="5" s="1"/>
  <c r="AA262" i="5" a="1"/>
  <c r="AA262" i="5" s="1"/>
  <c r="H263" i="5" a="1"/>
  <c r="H263" i="5" s="1"/>
  <c r="U263" i="5" a="1"/>
  <c r="U263" i="5" s="1"/>
  <c r="AB263" i="5" a="1"/>
  <c r="AB263" i="5" s="1"/>
  <c r="G262" i="5" a="1"/>
  <c r="G262" i="5" s="1"/>
  <c r="U262" i="5" a="1"/>
  <c r="U262" i="5" s="1"/>
  <c r="AB262" i="5" a="1"/>
  <c r="AB262" i="5" s="1"/>
  <c r="I263" i="5" a="1"/>
  <c r="I263" i="5" s="1"/>
  <c r="O263" i="5" a="1"/>
  <c r="O263" i="5" s="1"/>
  <c r="V263" i="5" a="1"/>
  <c r="V263" i="5" s="1"/>
  <c r="AC263" i="5" a="1"/>
  <c r="AC263" i="5" s="1"/>
  <c r="P263" i="5" a="1"/>
  <c r="P263" i="5" s="1"/>
  <c r="W263" i="5" a="1"/>
  <c r="W263" i="5" s="1"/>
  <c r="AD263" i="5" a="1"/>
  <c r="AD263" i="5" s="1"/>
  <c r="D263" i="5" a="1"/>
  <c r="D263" i="5" s="1"/>
  <c r="H262" i="5" a="1"/>
  <c r="H262" i="5" s="1"/>
  <c r="N262" i="5" a="1"/>
  <c r="N262" i="5" s="1"/>
  <c r="AC262" i="5" a="1"/>
  <c r="AC262" i="5" s="1"/>
  <c r="J263" i="5" a="1"/>
  <c r="J263" i="5" s="1"/>
  <c r="D262" i="5" a="1"/>
  <c r="D262" i="5" s="1"/>
  <c r="AF223" i="5"/>
  <c r="U534" i="5" l="1" a="1"/>
  <c r="U534" i="5" s="1"/>
  <c r="T547" i="5"/>
  <c r="T548" i="5"/>
  <c r="E561" i="5" a="1"/>
  <c r="E561" i="5" s="1"/>
  <c r="D575" i="5"/>
  <c r="D574" i="5"/>
  <c r="D560" i="5"/>
  <c r="C573" i="5"/>
  <c r="C572" i="5"/>
  <c r="C571" i="16"/>
  <c r="C570" i="16"/>
  <c r="D573" i="16"/>
  <c r="D558" i="16"/>
  <c r="D572" i="16"/>
  <c r="E559" i="16" a="1"/>
  <c r="E559" i="16" s="1"/>
  <c r="I76" i="2" a="1"/>
  <c r="I76" i="2" s="1"/>
  <c r="C79" i="2" a="1"/>
  <c r="C79" i="2" s="1"/>
  <c r="C76" i="2" a="1"/>
  <c r="C76" i="2" s="1"/>
  <c r="C39" i="2"/>
  <c r="D57" i="2" s="1"/>
  <c r="C86" i="2" a="1"/>
  <c r="C86" i="2" s="1"/>
  <c r="C82" i="2" a="1"/>
  <c r="C82" i="2" s="1"/>
  <c r="C90" i="2" a="1"/>
  <c r="C90" i="2" s="1"/>
  <c r="C87" i="2" a="1"/>
  <c r="C87" i="2" s="1"/>
  <c r="C83" i="2" a="1"/>
  <c r="C83" i="2" s="1"/>
  <c r="C78" i="2" a="1"/>
  <c r="C78" i="2" s="1"/>
  <c r="C89" i="2" a="1"/>
  <c r="C89" i="2" s="1"/>
  <c r="C22" i="2"/>
  <c r="C58" i="2" s="1"/>
  <c r="E58" i="2" s="1"/>
  <c r="M545" i="5"/>
  <c r="M546" i="5"/>
  <c r="AF274" i="16"/>
  <c r="AG284" i="16"/>
  <c r="AG231" i="16"/>
  <c r="AG286" i="16"/>
  <c r="AG233" i="16"/>
  <c r="AF327" i="16"/>
  <c r="AG282" i="16"/>
  <c r="AG229" i="16"/>
  <c r="AG221" i="16"/>
  <c r="AS552" i="16"/>
  <c r="AS554" i="16" s="1"/>
  <c r="D594" i="16" s="1"/>
  <c r="AG263" i="5"/>
  <c r="AG236" i="5"/>
  <c r="AG291" i="5"/>
  <c r="AG237" i="5"/>
  <c r="AG290" i="5"/>
  <c r="AG315" i="5"/>
  <c r="AG316" i="5"/>
  <c r="AG292" i="5"/>
  <c r="AG262" i="5"/>
  <c r="AG239" i="5"/>
  <c r="AG238" i="5"/>
  <c r="L554" i="5"/>
  <c r="L556" i="5" s="1"/>
  <c r="M540" i="5"/>
  <c r="N533" i="5"/>
  <c r="AG232" i="5"/>
  <c r="AG285" i="5"/>
  <c r="AG233" i="5"/>
  <c r="AG286" i="5"/>
  <c r="L329" i="5"/>
  <c r="Y329" i="5"/>
  <c r="G329" i="5"/>
  <c r="AG231" i="5"/>
  <c r="AG284" i="5"/>
  <c r="AG289" i="5"/>
  <c r="AC329" i="5"/>
  <c r="AG230" i="5"/>
  <c r="AG283" i="5"/>
  <c r="AG234" i="5"/>
  <c r="AG287" i="5"/>
  <c r="AG235" i="5"/>
  <c r="AG288" i="5"/>
  <c r="AB329" i="5"/>
  <c r="S329" i="5"/>
  <c r="J329" i="5"/>
  <c r="AD329" i="5"/>
  <c r="D329" i="5"/>
  <c r="E329" i="5"/>
  <c r="X329" i="5"/>
  <c r="O329" i="5"/>
  <c r="N329" i="5"/>
  <c r="P329" i="5"/>
  <c r="F329" i="5"/>
  <c r="AA329" i="5"/>
  <c r="Z329" i="5"/>
  <c r="Q329" i="5"/>
  <c r="H329" i="5"/>
  <c r="AE329" i="5"/>
  <c r="R329" i="5"/>
  <c r="I329" i="5"/>
  <c r="K329" i="5"/>
  <c r="U329" i="5"/>
  <c r="T329" i="5"/>
  <c r="M329" i="5"/>
  <c r="W329" i="5"/>
  <c r="V329" i="5"/>
  <c r="J276" i="5"/>
  <c r="M276" i="5"/>
  <c r="AF329" i="5"/>
  <c r="AE276" i="5"/>
  <c r="AD276" i="5"/>
  <c r="T276" i="5"/>
  <c r="W276" i="5"/>
  <c r="V276" i="5"/>
  <c r="D276" i="5"/>
  <c r="X276" i="5"/>
  <c r="O276" i="5"/>
  <c r="N276" i="5"/>
  <c r="K276" i="5"/>
  <c r="U276" i="5"/>
  <c r="E276" i="5"/>
  <c r="L276" i="5"/>
  <c r="Y276" i="5"/>
  <c r="P276" i="5"/>
  <c r="G276" i="5"/>
  <c r="F276" i="5"/>
  <c r="AC276" i="5"/>
  <c r="AA276" i="5"/>
  <c r="Z276" i="5"/>
  <c r="Q276" i="5"/>
  <c r="H276" i="5"/>
  <c r="AB276" i="5"/>
  <c r="S276" i="5"/>
  <c r="R276" i="5"/>
  <c r="I276" i="5"/>
  <c r="V534" i="5" l="1" a="1"/>
  <c r="V534" i="5" s="1"/>
  <c r="U547" i="5"/>
  <c r="U548" i="5"/>
  <c r="D573" i="5"/>
  <c r="D572" i="5"/>
  <c r="E574" i="5"/>
  <c r="E560" i="5"/>
  <c r="E575" i="5"/>
  <c r="F561" i="5" a="1"/>
  <c r="F561" i="5" s="1"/>
  <c r="E573" i="16"/>
  <c r="E572" i="16"/>
  <c r="F559" i="16" a="1"/>
  <c r="F559" i="16" s="1"/>
  <c r="E558" i="16"/>
  <c r="D570" i="16"/>
  <c r="D571" i="16"/>
  <c r="C579" i="16"/>
  <c r="I73" i="2" a="1"/>
  <c r="I73" i="2" s="1"/>
  <c r="I72" i="2" a="1"/>
  <c r="I72" i="2" s="1"/>
  <c r="C72" i="2" a="1"/>
  <c r="C72" i="2" s="1"/>
  <c r="C77" i="2" a="1"/>
  <c r="C77" i="2" s="1"/>
  <c r="C21" i="2" s="1"/>
  <c r="C73" i="2" a="1"/>
  <c r="C73" i="2" s="1"/>
  <c r="C75" i="2" a="1"/>
  <c r="C75" i="2" s="1"/>
  <c r="C74" i="2" a="1"/>
  <c r="C74" i="2" s="1"/>
  <c r="C598" i="16"/>
  <c r="N546" i="5"/>
  <c r="N545" i="5"/>
  <c r="C599" i="16"/>
  <c r="C601" i="16"/>
  <c r="C602" i="16"/>
  <c r="C591" i="16"/>
  <c r="D598" i="16"/>
  <c r="C592" i="16"/>
  <c r="C585" i="16"/>
  <c r="C588" i="16"/>
  <c r="D595" i="16"/>
  <c r="C587" i="16"/>
  <c r="C595" i="16"/>
  <c r="C597" i="16"/>
  <c r="AG327" i="16"/>
  <c r="AG274" i="16"/>
  <c r="C605" i="16"/>
  <c r="D587" i="16"/>
  <c r="C593" i="16"/>
  <c r="C589" i="16"/>
  <c r="D601" i="16"/>
  <c r="C606" i="16"/>
  <c r="C594" i="16"/>
  <c r="D588" i="16"/>
  <c r="D604" i="16"/>
  <c r="C590" i="16"/>
  <c r="C596" i="16"/>
  <c r="D591" i="16"/>
  <c r="D600" i="16"/>
  <c r="D596" i="16"/>
  <c r="C604" i="16"/>
  <c r="D585" i="16"/>
  <c r="D597" i="16"/>
  <c r="D605" i="16"/>
  <c r="C600" i="16"/>
  <c r="D602" i="16"/>
  <c r="D586" i="16"/>
  <c r="D593" i="16"/>
  <c r="D603" i="16"/>
  <c r="C603" i="16"/>
  <c r="D599" i="16"/>
  <c r="D592" i="16"/>
  <c r="D589" i="16"/>
  <c r="C586" i="16"/>
  <c r="D606" i="16"/>
  <c r="D590" i="16"/>
  <c r="AG276" i="5"/>
  <c r="M554" i="5"/>
  <c r="M556" i="5" s="1"/>
  <c r="N540" i="5"/>
  <c r="AF276" i="5"/>
  <c r="V548" i="5" l="1"/>
  <c r="W534" i="5" a="1"/>
  <c r="W534" i="5" s="1"/>
  <c r="V547" i="5"/>
  <c r="D579" i="16"/>
  <c r="F575" i="5"/>
  <c r="F574" i="5"/>
  <c r="F560" i="5"/>
  <c r="G561" i="5" a="1"/>
  <c r="G561" i="5" s="1"/>
  <c r="E573" i="5"/>
  <c r="E572" i="5"/>
  <c r="E570" i="16"/>
  <c r="E571" i="16"/>
  <c r="F572" i="16"/>
  <c r="F573" i="16"/>
  <c r="F558" i="16"/>
  <c r="G559" i="16" a="1"/>
  <c r="G559" i="16" s="1"/>
  <c r="C38" i="2"/>
  <c r="D56" i="2" s="1"/>
  <c r="C37" i="2"/>
  <c r="D55" i="2" s="1"/>
  <c r="C19" i="2"/>
  <c r="C20" i="2"/>
  <c r="C57" i="2"/>
  <c r="E57" i="2" s="1"/>
  <c r="N554" i="5"/>
  <c r="N556" i="5" s="1"/>
  <c r="O540" i="5"/>
  <c r="P533" i="5"/>
  <c r="AG329" i="5"/>
  <c r="X534" i="5" l="1" a="1"/>
  <c r="X534" i="5" s="1"/>
  <c r="W547" i="5"/>
  <c r="W548" i="5"/>
  <c r="E579" i="16"/>
  <c r="G575" i="5"/>
  <c r="G574" i="5"/>
  <c r="G560" i="5"/>
  <c r="H561" i="5" a="1"/>
  <c r="H561" i="5" s="1"/>
  <c r="F572" i="5"/>
  <c r="F573" i="5"/>
  <c r="G572" i="16"/>
  <c r="G573" i="16"/>
  <c r="G558" i="16"/>
  <c r="H559" i="16" a="1"/>
  <c r="H559" i="16" s="1"/>
  <c r="F571" i="16"/>
  <c r="F570" i="16"/>
  <c r="P545" i="5"/>
  <c r="P546" i="5"/>
  <c r="C55" i="2"/>
  <c r="C56" i="2"/>
  <c r="E56" i="2" s="1"/>
  <c r="O554" i="5"/>
  <c r="O556" i="5" s="1"/>
  <c r="P540" i="5"/>
  <c r="Q533" i="5"/>
  <c r="Y534" i="5" l="1" a="1"/>
  <c r="Y534" i="5" s="1"/>
  <c r="X547" i="5"/>
  <c r="X548" i="5"/>
  <c r="I561" i="5" a="1"/>
  <c r="I561" i="5" s="1"/>
  <c r="H574" i="5"/>
  <c r="H575" i="5"/>
  <c r="H560" i="5"/>
  <c r="G573" i="5"/>
  <c r="G572" i="5"/>
  <c r="H572" i="16"/>
  <c r="I559" i="16" a="1"/>
  <c r="I559" i="16" s="1"/>
  <c r="H558" i="16"/>
  <c r="H573" i="16"/>
  <c r="F579" i="16"/>
  <c r="G571" i="16"/>
  <c r="G570" i="16"/>
  <c r="E55" i="2"/>
  <c r="Q545" i="5"/>
  <c r="Q546" i="5"/>
  <c r="P554" i="5"/>
  <c r="P556" i="5" s="1"/>
  <c r="Q540" i="5"/>
  <c r="R533" i="5"/>
  <c r="Z534" i="5" l="1" a="1"/>
  <c r="Z534" i="5" s="1"/>
  <c r="Y547" i="5"/>
  <c r="Y548" i="5"/>
  <c r="G579" i="16"/>
  <c r="H573" i="5"/>
  <c r="H572" i="5"/>
  <c r="J561" i="5" a="1"/>
  <c r="J561" i="5" s="1"/>
  <c r="I575" i="5"/>
  <c r="I574" i="5"/>
  <c r="I560" i="5"/>
  <c r="H570" i="16"/>
  <c r="H571" i="16"/>
  <c r="I573" i="16"/>
  <c r="I572" i="16"/>
  <c r="I558" i="16"/>
  <c r="J559" i="16" a="1"/>
  <c r="J559" i="16" s="1"/>
  <c r="R545" i="5"/>
  <c r="R546" i="5"/>
  <c r="Q554" i="5"/>
  <c r="Q556" i="5" s="1"/>
  <c r="R540" i="5"/>
  <c r="S533" i="5"/>
  <c r="Z547" i="5" l="1"/>
  <c r="AA534" i="5" a="1"/>
  <c r="AA534" i="5" s="1"/>
  <c r="Z548" i="5"/>
  <c r="H579" i="16"/>
  <c r="H581" i="16" s="1" a="1"/>
  <c r="H581" i="16" s="1"/>
  <c r="I572" i="5"/>
  <c r="I573" i="5"/>
  <c r="K561" i="5" a="1"/>
  <c r="K561" i="5" s="1"/>
  <c r="J574" i="5"/>
  <c r="J575" i="5"/>
  <c r="J560" i="5"/>
  <c r="J573" i="16"/>
  <c r="J558" i="16"/>
  <c r="J572" i="16"/>
  <c r="K559" i="16" a="1"/>
  <c r="K559" i="16" s="1"/>
  <c r="I571" i="16"/>
  <c r="I570" i="16"/>
  <c r="S545" i="5"/>
  <c r="S546" i="5"/>
  <c r="R554" i="5"/>
  <c r="R556" i="5" s="1"/>
  <c r="S540" i="5"/>
  <c r="T533" i="5"/>
  <c r="AA548" i="5" l="1"/>
  <c r="AA547" i="5"/>
  <c r="AB534" i="5" a="1"/>
  <c r="AB534" i="5" s="1"/>
  <c r="I579" i="16"/>
  <c r="I581" i="16" s="1" a="1"/>
  <c r="I581" i="16" s="1"/>
  <c r="J573" i="5"/>
  <c r="J572" i="5"/>
  <c r="K560" i="5"/>
  <c r="K575" i="5"/>
  <c r="K574" i="5"/>
  <c r="L561" i="5" a="1"/>
  <c r="L561" i="5" s="1"/>
  <c r="K573" i="16"/>
  <c r="K558" i="16"/>
  <c r="L559" i="16" a="1"/>
  <c r="L559" i="16" s="1"/>
  <c r="K572" i="16"/>
  <c r="J571" i="16"/>
  <c r="J570" i="16"/>
  <c r="T546" i="5"/>
  <c r="T545" i="5"/>
  <c r="S554" i="5"/>
  <c r="S556" i="5" s="1"/>
  <c r="T540" i="5"/>
  <c r="U533" i="5"/>
  <c r="J579" i="16" l="1"/>
  <c r="J581" i="16" s="1" a="1"/>
  <c r="J581" i="16" s="1"/>
  <c r="AB547" i="5"/>
  <c r="AB548" i="5"/>
  <c r="AC534" i="5" a="1"/>
  <c r="AC534" i="5" s="1"/>
  <c r="K573" i="5"/>
  <c r="K572" i="5"/>
  <c r="M561" i="5" a="1"/>
  <c r="M561" i="5" s="1"/>
  <c r="L574" i="5"/>
  <c r="L575" i="5"/>
  <c r="L560" i="5"/>
  <c r="L573" i="16"/>
  <c r="L572" i="16"/>
  <c r="L558" i="16"/>
  <c r="M559" i="16" a="1"/>
  <c r="M559" i="16" s="1"/>
  <c r="K570" i="16"/>
  <c r="K571" i="16"/>
  <c r="U545" i="5"/>
  <c r="U546" i="5"/>
  <c r="T554" i="5"/>
  <c r="T556" i="5" s="1"/>
  <c r="U540" i="5"/>
  <c r="V533" i="5"/>
  <c r="AC548" i="5" l="1"/>
  <c r="AD534" i="5" a="1"/>
  <c r="AD534" i="5" s="1"/>
  <c r="AC547" i="5"/>
  <c r="L572" i="5"/>
  <c r="L573" i="5"/>
  <c r="M574" i="5"/>
  <c r="N561" i="5" a="1"/>
  <c r="N561" i="5" s="1"/>
  <c r="M575" i="5"/>
  <c r="M560" i="5"/>
  <c r="M573" i="16"/>
  <c r="M572" i="16"/>
  <c r="M558" i="16"/>
  <c r="N559" i="16" a="1"/>
  <c r="N559" i="16" s="1"/>
  <c r="L570" i="16"/>
  <c r="L571" i="16"/>
  <c r="K579" i="16"/>
  <c r="K581" i="16" s="1" a="1"/>
  <c r="K581" i="16" s="1"/>
  <c r="V546" i="5"/>
  <c r="V545" i="5"/>
  <c r="U554" i="5"/>
  <c r="U556" i="5" s="1"/>
  <c r="V540" i="5"/>
  <c r="W533" i="5"/>
  <c r="AE534" i="5" l="1" a="1"/>
  <c r="AE534" i="5" s="1"/>
  <c r="AD548" i="5"/>
  <c r="AD533" i="5"/>
  <c r="AD547" i="5"/>
  <c r="M573" i="5"/>
  <c r="M572" i="5"/>
  <c r="N560" i="5"/>
  <c r="O561" i="5" a="1"/>
  <c r="O561" i="5" s="1"/>
  <c r="N575" i="5"/>
  <c r="N574" i="5"/>
  <c r="N572" i="16"/>
  <c r="N558" i="16"/>
  <c r="O559" i="16" a="1"/>
  <c r="O559" i="16" s="1"/>
  <c r="N573" i="16"/>
  <c r="L579" i="16"/>
  <c r="L581" i="16" s="1" a="1"/>
  <c r="L581" i="16" s="1"/>
  <c r="M571" i="16"/>
  <c r="M570" i="16"/>
  <c r="W546" i="5"/>
  <c r="W545" i="5"/>
  <c r="V554" i="5"/>
  <c r="V556" i="5" s="1"/>
  <c r="W540" i="5"/>
  <c r="X533" i="5"/>
  <c r="AD545" i="5" l="1"/>
  <c r="AD546" i="5"/>
  <c r="AE533" i="5"/>
  <c r="AE547" i="5"/>
  <c r="AF534" i="5" a="1"/>
  <c r="AF534" i="5" s="1"/>
  <c r="AE548" i="5"/>
  <c r="M579" i="16"/>
  <c r="M581" i="16" s="1" a="1"/>
  <c r="M581" i="16" s="1"/>
  <c r="O575" i="5"/>
  <c r="O574" i="5"/>
  <c r="O560" i="5"/>
  <c r="P561" i="5" a="1"/>
  <c r="P561" i="5" s="1"/>
  <c r="N572" i="5"/>
  <c r="N573" i="5"/>
  <c r="O572" i="16"/>
  <c r="O573" i="16"/>
  <c r="O558" i="16"/>
  <c r="P559" i="16" a="1"/>
  <c r="P559" i="16" s="1"/>
  <c r="N570" i="16"/>
  <c r="N571" i="16"/>
  <c r="X545" i="5"/>
  <c r="X546" i="5"/>
  <c r="W554" i="5"/>
  <c r="W556" i="5" s="1"/>
  <c r="X540" i="5"/>
  <c r="Y533" i="5"/>
  <c r="AF547" i="5" l="1"/>
  <c r="AF548" i="5"/>
  <c r="AF533" i="5"/>
  <c r="AG534" i="5" a="1"/>
  <c r="AG534" i="5" s="1"/>
  <c r="AE546" i="5"/>
  <c r="AE545" i="5"/>
  <c r="AE540" i="5"/>
  <c r="N579" i="16"/>
  <c r="N581" i="16" s="1" a="1"/>
  <c r="N581" i="16" s="1"/>
  <c r="P574" i="5"/>
  <c r="P575" i="5"/>
  <c r="P560" i="5"/>
  <c r="Q561" i="5" a="1"/>
  <c r="Q561" i="5" s="1"/>
  <c r="O572" i="5"/>
  <c r="O573" i="5"/>
  <c r="P572" i="16"/>
  <c r="P558" i="16"/>
  <c r="P573" i="16"/>
  <c r="Q559" i="16" a="1"/>
  <c r="Q559" i="16" s="1"/>
  <c r="O571" i="16"/>
  <c r="O570" i="16"/>
  <c r="Y545" i="5"/>
  <c r="Y546" i="5"/>
  <c r="X554" i="5"/>
  <c r="X556" i="5" s="1"/>
  <c r="Y540" i="5"/>
  <c r="Z533" i="5"/>
  <c r="AE554" i="5" l="1"/>
  <c r="AE556" i="5" s="1"/>
  <c r="AH534" i="5" a="1"/>
  <c r="AH534" i="5" s="1"/>
  <c r="AG548" i="5"/>
  <c r="AG533" i="5"/>
  <c r="AG547" i="5"/>
  <c r="AF540" i="5"/>
  <c r="AF546" i="5"/>
  <c r="AF545" i="5"/>
  <c r="O579" i="16"/>
  <c r="O581" i="16" s="1" a="1"/>
  <c r="O581" i="16" s="1"/>
  <c r="P573" i="5"/>
  <c r="P572" i="5"/>
  <c r="Q560" i="5"/>
  <c r="R561" i="5" a="1"/>
  <c r="R561" i="5" s="1"/>
  <c r="Q574" i="5"/>
  <c r="Q575" i="5"/>
  <c r="Q572" i="16"/>
  <c r="Q558" i="16"/>
  <c r="Q573" i="16"/>
  <c r="R559" i="16" a="1"/>
  <c r="R559" i="16" s="1"/>
  <c r="P570" i="16"/>
  <c r="P571" i="16"/>
  <c r="Z545" i="5"/>
  <c r="Z546" i="5"/>
  <c r="Y554" i="5"/>
  <c r="Y556" i="5" s="1"/>
  <c r="Z540" i="5"/>
  <c r="AA533" i="5"/>
  <c r="AF554" i="5" l="1"/>
  <c r="AF556" i="5" s="1"/>
  <c r="AG540" i="5"/>
  <c r="AG545" i="5"/>
  <c r="AG554" i="5" s="1"/>
  <c r="AG556" i="5" s="1"/>
  <c r="AG546" i="5"/>
  <c r="AI534" i="5" a="1"/>
  <c r="AI534" i="5" s="1"/>
  <c r="AH547" i="5"/>
  <c r="AH548" i="5"/>
  <c r="AH533" i="5"/>
  <c r="P579" i="16"/>
  <c r="P581" i="16" s="1" a="1"/>
  <c r="P581" i="16" s="1"/>
  <c r="R574" i="5"/>
  <c r="R560" i="5"/>
  <c r="R575" i="5"/>
  <c r="S561" i="5" a="1"/>
  <c r="S561" i="5" s="1"/>
  <c r="Q572" i="5"/>
  <c r="Q573" i="5"/>
  <c r="S559" i="16" a="1"/>
  <c r="S559" i="16" s="1"/>
  <c r="R572" i="16"/>
  <c r="R558" i="16"/>
  <c r="R573" i="16"/>
  <c r="Q571" i="16"/>
  <c r="Q570" i="16"/>
  <c r="AA545" i="5"/>
  <c r="AA546" i="5"/>
  <c r="Z554" i="5"/>
  <c r="Z556" i="5" s="1"/>
  <c r="AA540" i="5"/>
  <c r="AB533" i="5"/>
  <c r="AI548" i="5" l="1"/>
  <c r="AI547" i="5"/>
  <c r="AI533" i="5"/>
  <c r="AJ534" i="5" a="1"/>
  <c r="AJ534" i="5" s="1"/>
  <c r="AH540" i="5"/>
  <c r="AH545" i="5"/>
  <c r="AH546" i="5"/>
  <c r="Q579" i="16"/>
  <c r="Q581" i="16" s="1" a="1"/>
  <c r="Q581" i="16" s="1"/>
  <c r="T561" i="5" a="1"/>
  <c r="T561" i="5" s="1"/>
  <c r="S574" i="5"/>
  <c r="S575" i="5"/>
  <c r="S560" i="5"/>
  <c r="R573" i="5"/>
  <c r="R572" i="5"/>
  <c r="R571" i="16"/>
  <c r="R570" i="16"/>
  <c r="S573" i="16"/>
  <c r="T559" i="16" a="1"/>
  <c r="T559" i="16" s="1"/>
  <c r="S572" i="16"/>
  <c r="S558" i="16"/>
  <c r="AB545" i="5"/>
  <c r="AB546" i="5"/>
  <c r="AA554" i="5"/>
  <c r="AA556" i="5" s="1"/>
  <c r="AB540" i="5"/>
  <c r="AC533" i="5"/>
  <c r="AH554" i="5" l="1"/>
  <c r="AH556" i="5" s="1"/>
  <c r="AJ533" i="5"/>
  <c r="AJ547" i="5"/>
  <c r="AJ548" i="5"/>
  <c r="AK534" i="5" a="1"/>
  <c r="AK534" i="5" s="1"/>
  <c r="AI540" i="5"/>
  <c r="AI545" i="5"/>
  <c r="AI554" i="5" s="1"/>
  <c r="AI556" i="5" s="1"/>
  <c r="AI546" i="5"/>
  <c r="R579" i="16"/>
  <c r="R581" i="16" s="1" a="1"/>
  <c r="R581" i="16" s="1"/>
  <c r="S573" i="5"/>
  <c r="S572" i="5"/>
  <c r="T575" i="5"/>
  <c r="U561" i="5" a="1"/>
  <c r="U561" i="5" s="1"/>
  <c r="T560" i="5"/>
  <c r="T574" i="5"/>
  <c r="T572" i="16"/>
  <c r="T558" i="16"/>
  <c r="T573" i="16"/>
  <c r="U559" i="16" a="1"/>
  <c r="U559" i="16" s="1"/>
  <c r="S571" i="16"/>
  <c r="S570" i="16"/>
  <c r="AC545" i="5"/>
  <c r="AC546" i="5"/>
  <c r="AB554" i="5"/>
  <c r="AB556" i="5" s="1"/>
  <c r="AC540" i="5"/>
  <c r="AK548" i="5" l="1"/>
  <c r="AK533" i="5"/>
  <c r="AK547" i="5"/>
  <c r="AL534" i="5" a="1"/>
  <c r="AL534" i="5" s="1"/>
  <c r="AJ540" i="5"/>
  <c r="AJ545" i="5"/>
  <c r="AJ554" i="5" s="1"/>
  <c r="AJ556" i="5" s="1"/>
  <c r="AJ546" i="5"/>
  <c r="S579" i="16"/>
  <c r="S581" i="16" s="1" a="1"/>
  <c r="S581" i="16" s="1"/>
  <c r="T573" i="5"/>
  <c r="T572" i="5"/>
  <c r="U574" i="5"/>
  <c r="U575" i="5"/>
  <c r="V561" i="5" a="1"/>
  <c r="V561" i="5" s="1"/>
  <c r="U560" i="5"/>
  <c r="V559" i="16" a="1"/>
  <c r="V559" i="16" s="1"/>
  <c r="U572" i="16"/>
  <c r="U573" i="16"/>
  <c r="U558" i="16"/>
  <c r="T571" i="16"/>
  <c r="T570" i="16"/>
  <c r="AC554" i="5"/>
  <c r="AC556" i="5" s="1"/>
  <c r="AD540" i="5"/>
  <c r="AL533" i="5" l="1"/>
  <c r="AL547" i="5"/>
  <c r="AL548" i="5"/>
  <c r="AM534" i="5" a="1"/>
  <c r="AM534" i="5" s="1"/>
  <c r="AK540" i="5"/>
  <c r="AK545" i="5"/>
  <c r="AK546" i="5"/>
  <c r="T579" i="16"/>
  <c r="T581" i="16" s="1" a="1"/>
  <c r="T581" i="16" s="1"/>
  <c r="V575" i="5"/>
  <c r="V574" i="5"/>
  <c r="V560" i="5"/>
  <c r="W561" i="5" a="1"/>
  <c r="W561" i="5" s="1"/>
  <c r="U573" i="5"/>
  <c r="U572" i="5"/>
  <c r="U571" i="16"/>
  <c r="U570" i="16"/>
  <c r="V573" i="16"/>
  <c r="V572" i="16"/>
  <c r="V558" i="16"/>
  <c r="W559" i="16" a="1"/>
  <c r="W559" i="16" s="1"/>
  <c r="AD554" i="5"/>
  <c r="AD556" i="5" s="1"/>
  <c r="AK554" i="5" l="1"/>
  <c r="AK556" i="5" s="1"/>
  <c r="AM533" i="5"/>
  <c r="AN534" i="5" a="1"/>
  <c r="AN534" i="5" s="1"/>
  <c r="AM548" i="5"/>
  <c r="AM547" i="5"/>
  <c r="AL540" i="5"/>
  <c r="AL546" i="5"/>
  <c r="AL545" i="5"/>
  <c r="AL554" i="5" s="1"/>
  <c r="AL556" i="5" s="1"/>
  <c r="U579" i="16"/>
  <c r="U581" i="16" s="1" a="1"/>
  <c r="U581" i="16" s="1"/>
  <c r="W575" i="5"/>
  <c r="X561" i="5" a="1"/>
  <c r="X561" i="5" s="1"/>
  <c r="W574" i="5"/>
  <c r="W560" i="5"/>
  <c r="V573" i="5"/>
  <c r="V572" i="5"/>
  <c r="V570" i="16"/>
  <c r="V571" i="16"/>
  <c r="W572" i="16"/>
  <c r="W573" i="16"/>
  <c r="X559" i="16" a="1"/>
  <c r="X559" i="16" s="1"/>
  <c r="W558" i="16"/>
  <c r="AN547" i="5" l="1"/>
  <c r="AN533" i="5"/>
  <c r="AN548" i="5"/>
  <c r="AO534" i="5" a="1"/>
  <c r="AO534" i="5" s="1"/>
  <c r="AM540" i="5"/>
  <c r="AM546" i="5"/>
  <c r="AM545" i="5"/>
  <c r="X574" i="5"/>
  <c r="X575" i="5"/>
  <c r="X560" i="5"/>
  <c r="Y561" i="5" a="1"/>
  <c r="Y561" i="5" s="1"/>
  <c r="W572" i="5"/>
  <c r="W573" i="5"/>
  <c r="W571" i="16"/>
  <c r="W570" i="16"/>
  <c r="X573" i="16"/>
  <c r="Y559" i="16" a="1"/>
  <c r="Y559" i="16" s="1"/>
  <c r="X572" i="16"/>
  <c r="X558" i="16"/>
  <c r="V579" i="16"/>
  <c r="V581" i="16" s="1" a="1"/>
  <c r="V581" i="16" s="1"/>
  <c r="AM554" i="5" l="1"/>
  <c r="AM556" i="5" s="1"/>
  <c r="AP534" i="5" a="1"/>
  <c r="AP534" i="5" s="1"/>
  <c r="AO533" i="5"/>
  <c r="AO547" i="5"/>
  <c r="AO548" i="5"/>
  <c r="AN540" i="5"/>
  <c r="AN546" i="5"/>
  <c r="AN545" i="5"/>
  <c r="AN554" i="5" s="1"/>
  <c r="AN556" i="5" s="1"/>
  <c r="W579" i="16"/>
  <c r="W581" i="16" s="1" a="1"/>
  <c r="W581" i="16" s="1"/>
  <c r="Y574" i="5"/>
  <c r="Y575" i="5"/>
  <c r="Y560" i="5"/>
  <c r="Z561" i="5" a="1"/>
  <c r="Z561" i="5" s="1"/>
  <c r="X572" i="5"/>
  <c r="X573" i="5"/>
  <c r="Y573" i="16"/>
  <c r="Z559" i="16" a="1"/>
  <c r="Z559" i="16" s="1"/>
  <c r="Y572" i="16"/>
  <c r="Y558" i="16"/>
  <c r="X571" i="16"/>
  <c r="X570" i="16"/>
  <c r="AO546" i="5" l="1"/>
  <c r="AO540" i="5"/>
  <c r="AO545" i="5"/>
  <c r="AO554" i="5" s="1"/>
  <c r="AO556" i="5" s="1"/>
  <c r="AP533" i="5"/>
  <c r="AP548" i="5"/>
  <c r="AQ534" i="5" a="1"/>
  <c r="AQ534" i="5" s="1"/>
  <c r="AP547" i="5"/>
  <c r="X579" i="16"/>
  <c r="X581" i="16" s="1" a="1"/>
  <c r="X581" i="16" s="1"/>
  <c r="Z575" i="5"/>
  <c r="Z560" i="5"/>
  <c r="AA561" i="5" a="1"/>
  <c r="AA561" i="5" s="1"/>
  <c r="Z574" i="5"/>
  <c r="Y572" i="5"/>
  <c r="Y573" i="5"/>
  <c r="Y571" i="16"/>
  <c r="Y570" i="16"/>
  <c r="Z572" i="16"/>
  <c r="Z558" i="16"/>
  <c r="AA559" i="16" a="1"/>
  <c r="AA559" i="16" s="1"/>
  <c r="Z573" i="16"/>
  <c r="AQ548" i="5" l="1"/>
  <c r="AR534" i="5" a="1"/>
  <c r="AR534" i="5" s="1"/>
  <c r="AQ547" i="5"/>
  <c r="AQ533" i="5"/>
  <c r="AP545" i="5"/>
  <c r="AP554" i="5" s="1"/>
  <c r="AP556" i="5" s="1"/>
  <c r="AP546" i="5"/>
  <c r="AP540" i="5"/>
  <c r="Y579" i="16"/>
  <c r="Y581" i="16" s="1" a="1"/>
  <c r="Y581" i="16" s="1"/>
  <c r="Z573" i="5"/>
  <c r="Z572" i="5"/>
  <c r="AA574" i="5"/>
  <c r="AA560" i="5"/>
  <c r="AB561" i="5" a="1"/>
  <c r="AB561" i="5" s="1"/>
  <c r="AA575" i="5"/>
  <c r="AA573" i="16"/>
  <c r="AA572" i="16"/>
  <c r="AA558" i="16"/>
  <c r="AB559" i="16" a="1"/>
  <c r="AB559" i="16" s="1"/>
  <c r="Z571" i="16"/>
  <c r="Z570" i="16"/>
  <c r="D587" i="5"/>
  <c r="D592" i="5"/>
  <c r="C592" i="5"/>
  <c r="C589" i="5"/>
  <c r="C591" i="5"/>
  <c r="C590" i="5"/>
  <c r="C587" i="5"/>
  <c r="C588" i="5"/>
  <c r="D591" i="5"/>
  <c r="D598" i="5"/>
  <c r="D594" i="5"/>
  <c r="C594" i="5"/>
  <c r="C598" i="5"/>
  <c r="D588" i="5"/>
  <c r="D589" i="5"/>
  <c r="D607" i="5"/>
  <c r="D603" i="5"/>
  <c r="D590" i="5"/>
  <c r="D595" i="5"/>
  <c r="D599" i="5"/>
  <c r="D606" i="5"/>
  <c r="D605" i="5"/>
  <c r="D596" i="5"/>
  <c r="D593" i="5"/>
  <c r="D608" i="5"/>
  <c r="D597" i="5"/>
  <c r="D600" i="5"/>
  <c r="D604" i="5"/>
  <c r="D601" i="5"/>
  <c r="D602" i="5"/>
  <c r="C604" i="5"/>
  <c r="C597" i="5"/>
  <c r="C605" i="5"/>
  <c r="C593" i="5"/>
  <c r="C601" i="5"/>
  <c r="C602" i="5"/>
  <c r="C606" i="5"/>
  <c r="C596" i="5"/>
  <c r="C608" i="5"/>
  <c r="C607" i="5"/>
  <c r="C600" i="5"/>
  <c r="C595" i="5"/>
  <c r="C603" i="5"/>
  <c r="C599" i="5"/>
  <c r="Z579" i="16" l="1"/>
  <c r="Z581" i="16" s="1" a="1"/>
  <c r="Z581" i="16" s="1"/>
  <c r="AQ540" i="5"/>
  <c r="AQ545" i="5"/>
  <c r="AQ554" i="5" s="1"/>
  <c r="AQ556" i="5" s="1"/>
  <c r="AQ546" i="5"/>
  <c r="AR533" i="5"/>
  <c r="AS534" i="5" a="1"/>
  <c r="AS534" i="5" s="1"/>
  <c r="AR547" i="5"/>
  <c r="AR548" i="5"/>
  <c r="AB560" i="5"/>
  <c r="AC561" i="5" a="1"/>
  <c r="AC561" i="5" s="1"/>
  <c r="AB574" i="5"/>
  <c r="AB575" i="5"/>
  <c r="AA573" i="5"/>
  <c r="AA572" i="5"/>
  <c r="AB572" i="16"/>
  <c r="AB573" i="16"/>
  <c r="AC559" i="16" a="1"/>
  <c r="AC559" i="16" s="1"/>
  <c r="AB558" i="16"/>
  <c r="AA571" i="16"/>
  <c r="AA570" i="16"/>
  <c r="AS533" i="5" l="1"/>
  <c r="AS547" i="5"/>
  <c r="AS548" i="5"/>
  <c r="AR540" i="5"/>
  <c r="AR545" i="5"/>
  <c r="AR554" i="5" s="1"/>
  <c r="AR556" i="5" s="1"/>
  <c r="AR546" i="5"/>
  <c r="AA579" i="16"/>
  <c r="AA581" i="16" s="1" a="1"/>
  <c r="AA581" i="16" s="1"/>
  <c r="AC560" i="5"/>
  <c r="AC574" i="5"/>
  <c r="AC575" i="5"/>
  <c r="AD561" i="5" a="1"/>
  <c r="AD561" i="5" s="1"/>
  <c r="AB573" i="5"/>
  <c r="AB572" i="5"/>
  <c r="AB570" i="16"/>
  <c r="AB571" i="16"/>
  <c r="AC573" i="16"/>
  <c r="AC558" i="16"/>
  <c r="AC572" i="16"/>
  <c r="AD559" i="16" a="1"/>
  <c r="AD559" i="16" s="1"/>
  <c r="D580" i="5"/>
  <c r="D577" i="5"/>
  <c r="D579" i="5"/>
  <c r="D576" i="5"/>
  <c r="D578" i="5"/>
  <c r="AS540" i="5" l="1"/>
  <c r="AS545" i="5"/>
  <c r="AS546" i="5"/>
  <c r="AD575" i="5"/>
  <c r="AD574" i="5"/>
  <c r="AE561" i="5" a="1"/>
  <c r="AE561" i="5" s="1"/>
  <c r="AD560" i="5"/>
  <c r="AC572" i="5"/>
  <c r="AC573" i="5"/>
  <c r="AC570" i="16"/>
  <c r="AC571" i="16"/>
  <c r="AD572" i="16"/>
  <c r="AD558" i="16"/>
  <c r="AD573" i="16"/>
  <c r="AE559" i="16" a="1"/>
  <c r="AE559" i="16" s="1"/>
  <c r="AB579" i="16"/>
  <c r="AB581" i="16" s="1" a="1"/>
  <c r="AB581" i="16" s="1"/>
  <c r="E576" i="5"/>
  <c r="E579" i="5"/>
  <c r="E578" i="5"/>
  <c r="E580" i="5"/>
  <c r="E577" i="5"/>
  <c r="AS554" i="5" l="1"/>
  <c r="AS556" i="5" s="1"/>
  <c r="AD572" i="5"/>
  <c r="AD573" i="5"/>
  <c r="AE575" i="5"/>
  <c r="AE560" i="5"/>
  <c r="AE574" i="5"/>
  <c r="AF561" i="5" a="1"/>
  <c r="AF561" i="5" s="1"/>
  <c r="AD571" i="16"/>
  <c r="AD570" i="16"/>
  <c r="AE558" i="16"/>
  <c r="AF559" i="16" a="1"/>
  <c r="AF559" i="16" s="1"/>
  <c r="AE572" i="16"/>
  <c r="AE573" i="16"/>
  <c r="AC579" i="16"/>
  <c r="AC581" i="16" s="1" a="1"/>
  <c r="AC581" i="16" s="1"/>
  <c r="F580" i="5"/>
  <c r="F579" i="5"/>
  <c r="F577" i="5"/>
  <c r="F576" i="5"/>
  <c r="F578" i="5"/>
  <c r="AD579" i="16" l="1"/>
  <c r="AD581" i="16" s="1" a="1"/>
  <c r="AD581" i="16" s="1"/>
  <c r="AF574" i="5"/>
  <c r="AF560" i="5"/>
  <c r="AF575" i="5"/>
  <c r="AG561" i="5" a="1"/>
  <c r="AG561" i="5" s="1"/>
  <c r="AE572" i="5"/>
  <c r="AE573" i="5"/>
  <c r="AF572" i="16"/>
  <c r="AF573" i="16"/>
  <c r="AG559" i="16" a="1"/>
  <c r="AG559" i="16" s="1"/>
  <c r="AF558" i="16"/>
  <c r="AE571" i="16"/>
  <c r="AE570" i="16"/>
  <c r="G579" i="5"/>
  <c r="G578" i="5"/>
  <c r="G577" i="5"/>
  <c r="G580" i="5"/>
  <c r="G576" i="5"/>
  <c r="AE579" i="16" l="1"/>
  <c r="AE581" i="16" s="1" a="1"/>
  <c r="AE581" i="16" s="1"/>
  <c r="AG574" i="5"/>
  <c r="AG560" i="5"/>
  <c r="AG575" i="5"/>
  <c r="AH561" i="5" a="1"/>
  <c r="AH561" i="5" s="1"/>
  <c r="AF573" i="5"/>
  <c r="AF572" i="5"/>
  <c r="AF571" i="16"/>
  <c r="AF570" i="16"/>
  <c r="AG572" i="16"/>
  <c r="AG573" i="16"/>
  <c r="AH559" i="16" a="1"/>
  <c r="AH559" i="16" s="1"/>
  <c r="AG558" i="16"/>
  <c r="H576" i="5"/>
  <c r="H577" i="5"/>
  <c r="H580" i="5"/>
  <c r="H578" i="5"/>
  <c r="H579" i="5"/>
  <c r="AF579" i="16" l="1"/>
  <c r="AF581" i="16" s="1" a="1"/>
  <c r="AF581" i="16" s="1"/>
  <c r="AH574" i="5"/>
  <c r="AH560" i="5"/>
  <c r="AH575" i="5"/>
  <c r="AI561" i="5" a="1"/>
  <c r="AI561" i="5" s="1"/>
  <c r="AG573" i="5"/>
  <c r="AG572" i="5"/>
  <c r="AG570" i="16"/>
  <c r="AG571" i="16"/>
  <c r="AH558" i="16"/>
  <c r="AI559" i="16" a="1"/>
  <c r="AI559" i="16" s="1"/>
  <c r="AH573" i="16"/>
  <c r="AH572" i="16"/>
  <c r="J75" i="2"/>
  <c r="M75" i="2" s="1"/>
  <c r="J74" i="2"/>
  <c r="M74" i="2" s="1"/>
  <c r="J91" i="2"/>
  <c r="M91" i="2" s="1"/>
  <c r="J92" i="2"/>
  <c r="M92" i="2" s="1"/>
  <c r="J89" i="2"/>
  <c r="M89" i="2" s="1"/>
  <c r="J81" i="2"/>
  <c r="M81" i="2" s="1"/>
  <c r="J88" i="2"/>
  <c r="M88" i="2" s="1"/>
  <c r="J90" i="2"/>
  <c r="M90" i="2" s="1"/>
  <c r="J86" i="2"/>
  <c r="M86" i="2" s="1"/>
  <c r="J83" i="2"/>
  <c r="M83" i="2" s="1"/>
  <c r="J87" i="2"/>
  <c r="M87" i="2" s="1"/>
  <c r="J85" i="2"/>
  <c r="M85" i="2" s="1"/>
  <c r="J93" i="2"/>
  <c r="M93" i="2" s="1"/>
  <c r="J76" i="2"/>
  <c r="M76" i="2" s="1"/>
  <c r="J80" i="2"/>
  <c r="M80" i="2" s="1"/>
  <c r="J79" i="2"/>
  <c r="M79" i="2" s="1"/>
  <c r="J82" i="2"/>
  <c r="M82" i="2" s="1"/>
  <c r="J84" i="2"/>
  <c r="M84" i="2" s="1"/>
  <c r="I576" i="5"/>
  <c r="I578" i="5"/>
  <c r="I577" i="5"/>
  <c r="I580" i="5"/>
  <c r="I579" i="5"/>
  <c r="AI574" i="5" l="1"/>
  <c r="AI575" i="5"/>
  <c r="AJ561" i="5" a="1"/>
  <c r="AJ561" i="5" s="1"/>
  <c r="AI560" i="5"/>
  <c r="AH572" i="5"/>
  <c r="AH573" i="5"/>
  <c r="AI572" i="16"/>
  <c r="AI558" i="16"/>
  <c r="AI573" i="16"/>
  <c r="AJ559" i="16" a="1"/>
  <c r="AJ559" i="16" s="1"/>
  <c r="AH570" i="16"/>
  <c r="AH571" i="16"/>
  <c r="AG579" i="16"/>
  <c r="AG581" i="16" s="1" a="1"/>
  <c r="AG581" i="16" s="1"/>
  <c r="J579" i="5"/>
  <c r="J578" i="5"/>
  <c r="J577" i="5"/>
  <c r="J580" i="5"/>
  <c r="J576" i="5"/>
  <c r="AI573" i="5" l="1"/>
  <c r="AI572" i="5"/>
  <c r="AJ574" i="5"/>
  <c r="AJ575" i="5"/>
  <c r="AJ560" i="5"/>
  <c r="AK561" i="5" a="1"/>
  <c r="AK561" i="5" s="1"/>
  <c r="AH579" i="16"/>
  <c r="AH581" i="16" s="1" a="1"/>
  <c r="AH581" i="16" s="1"/>
  <c r="AI570" i="16"/>
  <c r="AI571" i="16"/>
  <c r="AJ572" i="16"/>
  <c r="AJ573" i="16"/>
  <c r="AJ558" i="16"/>
  <c r="AK559" i="16" a="1"/>
  <c r="AK559" i="16" s="1"/>
  <c r="K580" i="5"/>
  <c r="K579" i="5"/>
  <c r="K578" i="5"/>
  <c r="K576" i="5"/>
  <c r="K577" i="5"/>
  <c r="AK560" i="5" l="1"/>
  <c r="AL561" i="5" a="1"/>
  <c r="AL561" i="5" s="1"/>
  <c r="AK574" i="5"/>
  <c r="AK575" i="5"/>
  <c r="AJ572" i="5"/>
  <c r="AJ573" i="5"/>
  <c r="AI579" i="16"/>
  <c r="AI581" i="16" s="1" a="1"/>
  <c r="AI581" i="16" s="1"/>
  <c r="AK573" i="16"/>
  <c r="AK558" i="16"/>
  <c r="AK572" i="16"/>
  <c r="AL559" i="16" a="1"/>
  <c r="AL559" i="16" s="1"/>
  <c r="AJ570" i="16"/>
  <c r="AJ571" i="16"/>
  <c r="L579" i="5"/>
  <c r="L577" i="5"/>
  <c r="L580" i="5"/>
  <c r="L578" i="5"/>
  <c r="L576" i="5"/>
  <c r="AM561" i="5" l="1" a="1"/>
  <c r="AM561" i="5" s="1"/>
  <c r="AL575" i="5"/>
  <c r="AL574" i="5"/>
  <c r="AL560" i="5"/>
  <c r="AK572" i="5"/>
  <c r="AK573" i="5"/>
  <c r="AK571" i="16"/>
  <c r="AK570" i="16"/>
  <c r="AJ579" i="16"/>
  <c r="AJ581" i="16" s="1" a="1"/>
  <c r="AJ581" i="16" s="1"/>
  <c r="AL573" i="16"/>
  <c r="AL572" i="16"/>
  <c r="AL558" i="16"/>
  <c r="AM559" i="16" a="1"/>
  <c r="AM559" i="16" s="1"/>
  <c r="M578" i="5"/>
  <c r="M579" i="5"/>
  <c r="M577" i="5"/>
  <c r="M576" i="5"/>
  <c r="M580" i="5"/>
  <c r="AK579" i="16" l="1"/>
  <c r="AK581" i="16" s="1" a="1"/>
  <c r="AK581" i="16" s="1"/>
  <c r="AL573" i="5"/>
  <c r="AL572" i="5"/>
  <c r="AM560" i="5"/>
  <c r="AN561" i="5" a="1"/>
  <c r="AN561" i="5" s="1"/>
  <c r="AM574" i="5"/>
  <c r="AM575" i="5"/>
  <c r="AM572" i="16"/>
  <c r="AM558" i="16"/>
  <c r="AN559" i="16" a="1"/>
  <c r="AN559" i="16" s="1"/>
  <c r="AM573" i="16"/>
  <c r="AL570" i="16"/>
  <c r="AL571" i="16"/>
  <c r="N580" i="5"/>
  <c r="N578" i="5"/>
  <c r="N576" i="5"/>
  <c r="N579" i="5"/>
  <c r="N577" i="5"/>
  <c r="AN574" i="5" l="1"/>
  <c r="AN575" i="5"/>
  <c r="AO561" i="5" a="1"/>
  <c r="AO561" i="5" s="1"/>
  <c r="AN560" i="5"/>
  <c r="AM572" i="5"/>
  <c r="AM573" i="5"/>
  <c r="AL579" i="16"/>
  <c r="AL581" i="16" s="1" a="1"/>
  <c r="AL581" i="16" s="1"/>
  <c r="AM570" i="16"/>
  <c r="AM571" i="16"/>
  <c r="AN573" i="16"/>
  <c r="AN572" i="16"/>
  <c r="AO559" i="16" a="1"/>
  <c r="AO559" i="16" s="1"/>
  <c r="AN558" i="16"/>
  <c r="O576" i="5"/>
  <c r="O577" i="5"/>
  <c r="O580" i="5"/>
  <c r="O579" i="5"/>
  <c r="O578" i="5"/>
  <c r="AN572" i="5" l="1"/>
  <c r="AN573" i="5"/>
  <c r="AO560" i="5"/>
  <c r="AP561" i="5" a="1"/>
  <c r="AP561" i="5" s="1"/>
  <c r="AO574" i="5"/>
  <c r="AO575" i="5"/>
  <c r="AO558" i="16"/>
  <c r="AO573" i="16"/>
  <c r="AP559" i="16" a="1"/>
  <c r="AP559" i="16" s="1"/>
  <c r="AO572" i="16"/>
  <c r="AN570" i="16"/>
  <c r="AN571" i="16"/>
  <c r="AM579" i="16"/>
  <c r="AM581" i="16" s="1" a="1"/>
  <c r="AM581" i="16" s="1"/>
  <c r="P580" i="5"/>
  <c r="P579" i="5"/>
  <c r="P577" i="5"/>
  <c r="P576" i="5"/>
  <c r="P578" i="5"/>
  <c r="AP574" i="5" l="1"/>
  <c r="AP575" i="5"/>
  <c r="AP560" i="5"/>
  <c r="AQ561" i="5" a="1"/>
  <c r="AQ561" i="5" s="1"/>
  <c r="AO573" i="5"/>
  <c r="AO572" i="5"/>
  <c r="AN579" i="16"/>
  <c r="AN581" i="16" s="1" a="1"/>
  <c r="AN581" i="16" s="1"/>
  <c r="AP572" i="16"/>
  <c r="AP558" i="16"/>
  <c r="AQ559" i="16" a="1"/>
  <c r="AQ559" i="16" s="1"/>
  <c r="AP573" i="16"/>
  <c r="AO570" i="16"/>
  <c r="AO571" i="16"/>
  <c r="Q580" i="5"/>
  <c r="Q578" i="5"/>
  <c r="Q576" i="5"/>
  <c r="Q579" i="5"/>
  <c r="Q577" i="5"/>
  <c r="AQ560" i="5" l="1"/>
  <c r="AR561" i="5" a="1"/>
  <c r="AR561" i="5" s="1"/>
  <c r="AQ574" i="5"/>
  <c r="AQ575" i="5"/>
  <c r="AP573" i="5"/>
  <c r="AP572" i="5"/>
  <c r="AO579" i="16"/>
  <c r="AO581" i="16" s="1" a="1"/>
  <c r="AO581" i="16" s="1"/>
  <c r="AP570" i="16"/>
  <c r="AP571" i="16"/>
  <c r="AQ558" i="16"/>
  <c r="AQ572" i="16"/>
  <c r="AR559" i="16" a="1"/>
  <c r="AR559" i="16" s="1"/>
  <c r="AQ573" i="16"/>
  <c r="R576" i="5"/>
  <c r="R578" i="5"/>
  <c r="R580" i="5"/>
  <c r="R579" i="5"/>
  <c r="R577" i="5"/>
  <c r="AR560" i="5" l="1"/>
  <c r="AS561" i="5" a="1"/>
  <c r="AS561" i="5" s="1"/>
  <c r="AR575" i="5"/>
  <c r="AR574" i="5"/>
  <c r="AQ572" i="5"/>
  <c r="AQ573" i="5"/>
  <c r="AR573" i="16"/>
  <c r="AR572" i="16"/>
  <c r="AR558" i="16"/>
  <c r="AS559" i="16" a="1"/>
  <c r="AS559" i="16" s="1"/>
  <c r="AQ570" i="16"/>
  <c r="AQ571" i="16"/>
  <c r="AP579" i="16"/>
  <c r="AP581" i="16" s="1" a="1"/>
  <c r="AP581" i="16" s="1"/>
  <c r="S580" i="5"/>
  <c r="S579" i="5"/>
  <c r="S578" i="5"/>
  <c r="S577" i="5"/>
  <c r="S576" i="5"/>
  <c r="AS574" i="5" l="1"/>
  <c r="AS575" i="5"/>
  <c r="AS560" i="5"/>
  <c r="AR572" i="5"/>
  <c r="AR573" i="5"/>
  <c r="AS573" i="16"/>
  <c r="AS572" i="16"/>
  <c r="AS558" i="16"/>
  <c r="AQ579" i="16"/>
  <c r="AQ581" i="16" s="1" a="1"/>
  <c r="AQ581" i="16" s="1"/>
  <c r="AR571" i="16"/>
  <c r="AR570" i="16"/>
  <c r="T579" i="5"/>
  <c r="T580" i="5"/>
  <c r="T578" i="5"/>
  <c r="T576" i="5"/>
  <c r="T577" i="5"/>
  <c r="AR579" i="16" l="1"/>
  <c r="AR581" i="16" s="1" a="1"/>
  <c r="AR581" i="16" s="1"/>
  <c r="AS573" i="5"/>
  <c r="AS572" i="5"/>
  <c r="AS570" i="16"/>
  <c r="AS571" i="16"/>
  <c r="U580" i="5"/>
  <c r="U578" i="5"/>
  <c r="U576" i="5"/>
  <c r="U579" i="5"/>
  <c r="U577" i="5"/>
  <c r="AS579" i="16" l="1"/>
  <c r="AS581" i="16" s="1" a="1"/>
  <c r="AS581" i="16" s="1"/>
  <c r="V578" i="5"/>
  <c r="V577" i="5"/>
  <c r="V580" i="5"/>
  <c r="V579" i="5"/>
  <c r="V576" i="5"/>
  <c r="F585" i="16" l="1"/>
  <c r="F591" i="16"/>
  <c r="F586" i="16"/>
  <c r="F590" i="16"/>
  <c r="E586" i="16"/>
  <c r="E591" i="16"/>
  <c r="J78" i="2" s="1"/>
  <c r="M78" i="2" s="1"/>
  <c r="E590" i="16"/>
  <c r="J77" i="2" s="1"/>
  <c r="M77" i="2" s="1"/>
  <c r="E585" i="16"/>
  <c r="J72" i="2" s="1"/>
  <c r="W580" i="5"/>
  <c r="W577" i="5"/>
  <c r="W576" i="5"/>
  <c r="W579" i="5"/>
  <c r="W578" i="5"/>
  <c r="M72" i="2" l="1"/>
  <c r="J73" i="2"/>
  <c r="M73" i="2" s="1"/>
  <c r="X577" i="5"/>
  <c r="X580" i="5"/>
  <c r="X578" i="5"/>
  <c r="X576" i="5"/>
  <c r="X579" i="5"/>
  <c r="C44" i="2" l="1"/>
  <c r="Y577" i="5"/>
  <c r="Y578" i="5"/>
  <c r="Y580" i="5"/>
  <c r="Y576" i="5"/>
  <c r="Y579" i="5"/>
  <c r="C47" i="2" l="1"/>
  <c r="D62" i="2"/>
  <c r="D65" i="2" s="1"/>
  <c r="Z578" i="5"/>
  <c r="Z580" i="5"/>
  <c r="Z579" i="5"/>
  <c r="Z576" i="5"/>
  <c r="Z577" i="5"/>
  <c r="AA580" i="5" l="1"/>
  <c r="AA578" i="5"/>
  <c r="AA576" i="5"/>
  <c r="AA577" i="5"/>
  <c r="AA579" i="5"/>
  <c r="AB578" i="5" l="1"/>
  <c r="AB580" i="5"/>
  <c r="AB579" i="5"/>
  <c r="AB576" i="5"/>
  <c r="AB577" i="5"/>
  <c r="AC577" i="5" l="1"/>
  <c r="AC578" i="5"/>
  <c r="AC580" i="5"/>
  <c r="AC576" i="5"/>
  <c r="AC579" i="5"/>
  <c r="AD580" i="5" l="1"/>
  <c r="AD579" i="5"/>
  <c r="AD576" i="5"/>
  <c r="AD578" i="5"/>
  <c r="AD577" i="5"/>
  <c r="AE577" i="5" l="1"/>
  <c r="AE580" i="5"/>
  <c r="AE578" i="5"/>
  <c r="AE579" i="5"/>
  <c r="AE576" i="5"/>
  <c r="AF580" i="5" l="1"/>
  <c r="AF578" i="5"/>
  <c r="AF577" i="5"/>
  <c r="AF576" i="5"/>
  <c r="AF579" i="5"/>
  <c r="C581" i="5" l="1"/>
  <c r="AG580" i="5"/>
  <c r="AG579" i="5"/>
  <c r="AG577" i="5"/>
  <c r="AG578" i="5"/>
  <c r="AG576" i="5"/>
  <c r="D581" i="5" l="1"/>
  <c r="AH576" i="5"/>
  <c r="AH577" i="5"/>
  <c r="AH580" i="5"/>
  <c r="AH578" i="5"/>
  <c r="AH579" i="5"/>
  <c r="E581" i="5" l="1"/>
  <c r="AI576" i="5"/>
  <c r="AI578" i="5"/>
  <c r="AI579" i="5"/>
  <c r="AI577" i="5"/>
  <c r="AI580" i="5"/>
  <c r="F581" i="5" l="1"/>
  <c r="AJ578" i="5"/>
  <c r="AJ576" i="5"/>
  <c r="AJ579" i="5"/>
  <c r="AJ577" i="5"/>
  <c r="AJ580" i="5"/>
  <c r="G581" i="5" l="1"/>
  <c r="AK577" i="5"/>
  <c r="AK579" i="5"/>
  <c r="AK576" i="5"/>
  <c r="AK578" i="5"/>
  <c r="AK580" i="5"/>
  <c r="H581" i="5" l="1"/>
  <c r="H583" i="5" s="1" a="1"/>
  <c r="H583" i="5" s="1"/>
  <c r="AL580" i="5"/>
  <c r="AL577" i="5"/>
  <c r="AL576" i="5"/>
  <c r="AL579" i="5"/>
  <c r="AL578" i="5"/>
  <c r="I581" i="5" l="1"/>
  <c r="I583" i="5" s="1" a="1"/>
  <c r="I583" i="5" s="1"/>
  <c r="AM580" i="5"/>
  <c r="AM578" i="5"/>
  <c r="AM576" i="5"/>
  <c r="AM577" i="5"/>
  <c r="AM579" i="5"/>
  <c r="J581" i="5" l="1"/>
  <c r="J583" i="5" s="1" a="1"/>
  <c r="J583" i="5" s="1"/>
  <c r="AN577" i="5"/>
  <c r="AN579" i="5"/>
  <c r="AN580" i="5"/>
  <c r="AN578" i="5"/>
  <c r="AN576" i="5"/>
  <c r="K581" i="5" l="1"/>
  <c r="K583" i="5" s="1" a="1"/>
  <c r="K583" i="5" s="1"/>
  <c r="AO577" i="5"/>
  <c r="AO580" i="5"/>
  <c r="AO578" i="5"/>
  <c r="AO579" i="5"/>
  <c r="AO576" i="5"/>
  <c r="L581" i="5" l="1"/>
  <c r="L583" i="5" s="1" a="1"/>
  <c r="L583" i="5" s="1"/>
  <c r="AP576" i="5"/>
  <c r="AP580" i="5"/>
  <c r="AP578" i="5"/>
  <c r="AP579" i="5"/>
  <c r="AP577" i="5"/>
  <c r="M581" i="5" l="1"/>
  <c r="M583" i="5" s="1" a="1"/>
  <c r="M583" i="5" s="1"/>
  <c r="AQ580" i="5"/>
  <c r="AQ579" i="5"/>
  <c r="AQ576" i="5"/>
  <c r="AQ578" i="5"/>
  <c r="AQ577" i="5"/>
  <c r="N581" i="5" l="1"/>
  <c r="N583" i="5" s="1" a="1"/>
  <c r="N583" i="5" s="1"/>
  <c r="AR576" i="5"/>
  <c r="AR578" i="5"/>
  <c r="AR577" i="5"/>
  <c r="AR580" i="5"/>
  <c r="AR579" i="5"/>
  <c r="O581" i="5" l="1"/>
  <c r="O583" i="5" s="1" a="1"/>
  <c r="O583" i="5" s="1"/>
  <c r="AS576" i="5"/>
  <c r="AS580" i="5"/>
  <c r="AS577" i="5"/>
  <c r="AS579" i="5"/>
  <c r="AS578" i="5"/>
  <c r="P581" i="5" l="1"/>
  <c r="P583" i="5" s="1" a="1"/>
  <c r="P583" i="5" s="1"/>
  <c r="Q581" i="5" l="1"/>
  <c r="Q583" i="5" s="1" a="1"/>
  <c r="Q583" i="5" s="1"/>
  <c r="R581" i="5" l="1"/>
  <c r="R583" i="5" s="1" a="1"/>
  <c r="R583" i="5" s="1"/>
  <c r="S581" i="5" l="1"/>
  <c r="S583" i="5" s="1" a="1"/>
  <c r="S583" i="5" s="1"/>
  <c r="T581" i="5" l="1"/>
  <c r="T583" i="5" s="1" a="1"/>
  <c r="T583" i="5" s="1"/>
  <c r="U581" i="5" l="1"/>
  <c r="U583" i="5" s="1" a="1"/>
  <c r="U583" i="5" s="1"/>
  <c r="V581" i="5" l="1"/>
  <c r="V583" i="5" s="1" a="1"/>
  <c r="V583" i="5" s="1"/>
  <c r="W581" i="5" l="1"/>
  <c r="W583" i="5" s="1" a="1"/>
  <c r="W583" i="5" s="1"/>
  <c r="X581" i="5" l="1"/>
  <c r="X583" i="5" s="1" a="1"/>
  <c r="X583" i="5" s="1"/>
  <c r="Y581" i="5" l="1"/>
  <c r="Y583" i="5" s="1" a="1"/>
  <c r="Y583" i="5" s="1"/>
  <c r="Z581" i="5" l="1"/>
  <c r="Z583" i="5" s="1" a="1"/>
  <c r="Z583" i="5" s="1"/>
  <c r="AA581" i="5" l="1"/>
  <c r="AA583" i="5" s="1" a="1"/>
  <c r="AA583" i="5" s="1"/>
  <c r="AB581" i="5" l="1"/>
  <c r="AB583" i="5" s="1" a="1"/>
  <c r="AB583" i="5" s="1"/>
  <c r="AC581" i="5" l="1"/>
  <c r="AC583" i="5" s="1" a="1"/>
  <c r="AC583" i="5" s="1"/>
  <c r="AD581" i="5" l="1"/>
  <c r="AD583" i="5" s="1" a="1"/>
  <c r="AD583" i="5" s="1"/>
  <c r="AE581" i="5" l="1"/>
  <c r="AE583" i="5" s="1" a="1"/>
  <c r="AE583" i="5" s="1"/>
  <c r="AF581" i="5" l="1"/>
  <c r="AF583" i="5" s="1" a="1"/>
  <c r="AF583" i="5" s="1"/>
  <c r="AG581" i="5" l="1"/>
  <c r="AG583" i="5" s="1" a="1"/>
  <c r="AG583" i="5" s="1"/>
  <c r="AH581" i="5" l="1"/>
  <c r="AH583" i="5" s="1" a="1"/>
  <c r="AH583" i="5" s="1"/>
  <c r="AI581" i="5" l="1"/>
  <c r="AI583" i="5" s="1" a="1"/>
  <c r="AI583" i="5" s="1"/>
  <c r="AJ581" i="5" l="1"/>
  <c r="AJ583" i="5" s="1" a="1"/>
  <c r="AJ583" i="5" s="1"/>
  <c r="AK581" i="5" l="1"/>
  <c r="AK583" i="5" s="1" a="1"/>
  <c r="AK583" i="5" s="1"/>
  <c r="AL581" i="5" l="1"/>
  <c r="AL583" i="5" s="1" a="1"/>
  <c r="AL583" i="5" s="1"/>
  <c r="AM581" i="5" l="1"/>
  <c r="AM583" i="5" s="1" a="1"/>
  <c r="AM583" i="5" s="1"/>
  <c r="AN581" i="5" l="1"/>
  <c r="AN583" i="5" s="1" a="1"/>
  <c r="AN583" i="5" s="1"/>
  <c r="AO581" i="5" l="1"/>
  <c r="AO583" i="5" s="1" a="1"/>
  <c r="AO583" i="5" s="1"/>
  <c r="AP581" i="5" l="1"/>
  <c r="AP583" i="5" s="1" a="1"/>
  <c r="AP583" i="5" s="1"/>
  <c r="AQ581" i="5" l="1"/>
  <c r="AQ583" i="5" s="1" a="1"/>
  <c r="AQ583" i="5" s="1"/>
  <c r="AR581" i="5" l="1"/>
  <c r="AR583" i="5" s="1" a="1"/>
  <c r="AR583" i="5" s="1"/>
  <c r="AS581" i="5" l="1"/>
  <c r="AS583" i="5" s="1" a="1"/>
  <c r="AS583" i="5" s="1"/>
  <c r="F593" i="5" l="1"/>
  <c r="F592" i="5"/>
  <c r="F588" i="5"/>
  <c r="F587" i="5"/>
  <c r="E593" i="5"/>
  <c r="E592" i="5"/>
  <c r="E587" i="5"/>
  <c r="E588" i="5"/>
  <c r="D73" i="2" s="1"/>
  <c r="D85" i="2"/>
  <c r="G85" i="2" s="1"/>
  <c r="N85" i="2" s="1"/>
  <c r="D74" i="2"/>
  <c r="G74" i="2" s="1"/>
  <c r="N74" i="2" s="1"/>
  <c r="D92" i="2"/>
  <c r="G92" i="2" s="1"/>
  <c r="N92" i="2" s="1"/>
  <c r="D79" i="2"/>
  <c r="G79" i="2" s="1"/>
  <c r="N79" i="2" s="1"/>
  <c r="D91" i="2"/>
  <c r="G91" i="2" s="1"/>
  <c r="N91" i="2" s="1"/>
  <c r="D87" i="2"/>
  <c r="G87" i="2" s="1"/>
  <c r="N87" i="2" s="1"/>
  <c r="D75" i="2"/>
  <c r="G75" i="2" s="1"/>
  <c r="N75" i="2" s="1"/>
  <c r="D76" i="2"/>
  <c r="G76" i="2" s="1"/>
  <c r="N76" i="2" s="1"/>
  <c r="D84" i="2"/>
  <c r="G84" i="2" s="1"/>
  <c r="N84" i="2" s="1"/>
  <c r="D80" i="2"/>
  <c r="G80" i="2" s="1"/>
  <c r="N80" i="2" s="1"/>
  <c r="D81" i="2"/>
  <c r="G81" i="2" s="1"/>
  <c r="N81" i="2" s="1"/>
  <c r="D90" i="2"/>
  <c r="G90" i="2" s="1"/>
  <c r="N90" i="2" s="1"/>
  <c r="D83" i="2"/>
  <c r="G83" i="2" s="1"/>
  <c r="N83" i="2" s="1"/>
  <c r="D86" i="2"/>
  <c r="G86" i="2" s="1"/>
  <c r="N86" i="2" s="1"/>
  <c r="D93" i="2"/>
  <c r="G93" i="2" s="1"/>
  <c r="N93" i="2" s="1"/>
  <c r="D89" i="2"/>
  <c r="G89" i="2" s="1"/>
  <c r="N89" i="2" s="1"/>
  <c r="D88" i="2"/>
  <c r="G88" i="2" s="1"/>
  <c r="N88" i="2" s="1"/>
  <c r="D82" i="2"/>
  <c r="G82" i="2" s="1"/>
  <c r="N82" i="2" s="1"/>
  <c r="D72" i="2" l="1"/>
  <c r="G72" i="2" s="1"/>
  <c r="N72" i="2" s="1"/>
  <c r="D77" i="2"/>
  <c r="G77" i="2" s="1"/>
  <c r="N77" i="2" s="1"/>
  <c r="D78" i="2"/>
  <c r="G78" i="2" s="1"/>
  <c r="N78" i="2" s="1"/>
  <c r="G73" i="2"/>
  <c r="N73" i="2" s="1"/>
  <c r="C26" i="2" l="1"/>
  <c r="C62" i="2" s="1"/>
  <c r="C29" i="2"/>
  <c r="E62" i="2" l="1"/>
  <c r="C65" i="2"/>
  <c r="E6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Monaco, Alida</author>
  </authors>
  <commentList>
    <comment ref="A64" authorId="0" shapeId="0" xr:uid="{338C4C2C-7027-453E-98CB-D019A6F97517}">
      <text>
        <r>
          <rPr>
            <b/>
            <sz val="9"/>
            <color indexed="81"/>
            <rFont val="Tahoma"/>
            <charset val="1"/>
          </rPr>
          <t>Monaco, Alida:</t>
        </r>
        <r>
          <rPr>
            <sz val="9"/>
            <color indexed="81"/>
            <rFont val="Tahoma"/>
            <charset val="1"/>
          </rPr>
          <t xml:space="preserve">
If negative, this calculation shows an increase in landscape carbon sequestration.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tc={761C5521-7002-4A36-860F-22A26A41E080}</author>
    <author>Monaco, Alida</author>
  </authors>
  <commentList>
    <comment ref="L21" authorId="0" shapeId="0" xr:uid="{761C5521-7002-4A36-860F-22A26A41E080}">
      <text>
        <t>[Threaded comment]
Your version of Excel allows you to read this threaded comment; however, any edits to it will get removed if the file is opened in a newer version of Excel. Learn more: https://go.microsoft.com/fwlink/?linkid=870924
Comment:
    There are no energy efficiency scenario for single-family detached, single-family attached, or mobile homes and therefore calculations use the baseline energy efficiency scenario.</t>
      </text>
    </comment>
    <comment ref="F37" authorId="1" shapeId="0" xr:uid="{FA909A5D-D6CE-4634-9928-2B8E81BBCE12}">
      <text>
        <r>
          <rPr>
            <b/>
            <sz val="9"/>
            <color indexed="81"/>
            <rFont val="Tahoma"/>
            <family val="2"/>
          </rPr>
          <t>Monaco, Alida:</t>
        </r>
        <r>
          <rPr>
            <sz val="9"/>
            <color indexed="81"/>
            <rFont val="Tahoma"/>
            <family val="2"/>
          </rPr>
          <t xml:space="preserve">
There is no default value for food sales. If there is not a square footage entered, no emissions will be calculated for this building type.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tc={142890E9-8CA7-4230-BE8C-D28E6E14FB16}</author>
    <author>Monaco, Alida</author>
  </authors>
  <commentList>
    <comment ref="L21" authorId="0" shapeId="0" xr:uid="{142890E9-8CA7-4230-BE8C-D28E6E14FB16}">
      <text>
        <t>[Threaded comment]
Your version of Excel allows you to read this threaded comment; however, any edits to it will get removed if the file is opened in a newer version of Excel. Learn more: https://go.microsoft.com/fwlink/?linkid=870924
Comment:
    There are no energy efficiency scenario for single-family detached, single-family attached, or mobile homes and therefore calculations use the baseline energy efficiency scenario.</t>
      </text>
    </comment>
    <comment ref="F37" authorId="1" shapeId="0" xr:uid="{4E322075-7731-4D14-80BC-114DB8CE8FE4}">
      <text>
        <r>
          <rPr>
            <b/>
            <sz val="9"/>
            <color indexed="81"/>
            <rFont val="Tahoma"/>
            <family val="2"/>
          </rPr>
          <t>Monaco, Alida:</t>
        </r>
        <r>
          <rPr>
            <sz val="9"/>
            <color indexed="81"/>
            <rFont val="Tahoma"/>
            <family val="2"/>
          </rPr>
          <t xml:space="preserve">
There is no default value for food sales. If there is not a square footage entered, no emissions will be calculated for this building type.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tc={D1396567-001B-44EA-A7E7-C874E337C240}</author>
    <author>tc={884A9349-DB84-4A5E-89AD-90C2E0B1A0AD}</author>
    <author>tc={8B9FAE40-32CE-48B6-8425-CA8F39A15EC8}</author>
    <author>tc={5F894D58-6DE5-4B5A-BADC-AE8306CEB217}</author>
    <author>tc={94469F86-6917-478D-A141-CF03813EED86}</author>
    <author>tc={7D3E94A1-6671-446A-87EB-6CFCE672DCC3}</author>
    <author>tc={FAA48255-B5C5-424E-A186-1992866AD5E3}</author>
    <author>tc={CA5C7EF5-0BEC-4A87-8D83-1F0A673FB3A1}</author>
    <author>tc={8BFD83BE-8104-4B4F-A25C-D4BE883DF570}</author>
    <author>tc={ECC33964-01F3-48BC-9F56-462E625EB1B3}</author>
    <author>tc={EC940213-122A-4410-8D0F-FF8D3287A720}</author>
    <author>tc={7D486FBD-A473-4CD8-8850-87F1D4B48857}</author>
    <author>tc={FBECBF22-209D-4C7A-95BA-0B3C683F45D1}</author>
    <author>tc={D242DBC3-9584-47E4-A44E-AC39856DE263}</author>
    <author>tc={EA5B3BE8-F279-4FAC-ABC8-C4288C08E62C}</author>
    <author>tc={37BFAF11-0210-435F-B7DD-7A094753D528}</author>
    <author>Pearce, Maddy</author>
    <author>tc={B07A26E3-66DA-4586-9BD1-171569B36BB7}</author>
    <author>tc={72F25F4E-441F-4ACC-BD21-E095C6E01E3E}</author>
    <author>tc={6568D1DB-8137-422C-BFCF-B583E0341DEF}</author>
    <author>tc={084E2C66-72CE-4276-82F5-BC76555AE8B6}</author>
    <author>tc={C1289011-A210-4393-9A0A-07D83F4FA8F4}</author>
    <author>tc={DF489238-DCE7-4B2E-A0BB-0B7C00BFE1AF}</author>
    <author>tc={82C4E34E-9BD4-4D22-B355-159A3B5C78CE}</author>
    <author>tc={5D52C0D3-2D7F-4D20-859C-003C6AE70870}</author>
    <author>tc={427B290C-CB8C-4442-A948-1AD6B93A1ABE}</author>
    <author>tc={5C6488B6-03F7-4A62-A2F3-CEA8D8BF0C57}</author>
    <author>tc={8EE411E2-F2F1-46B7-AFC4-F34E51E165B4}</author>
    <author>tc={4B6B9A9B-9791-43C5-A55A-CFE806FD6ACF}</author>
    <author>tc={5EC75713-CF75-438F-9B41-7E61F5D2D072}</author>
    <author>tc={64250D29-D5CD-44AD-8309-89ED15CE0F29}</author>
    <author>tc={4CC939B7-EE60-4BBE-9678-FB23E0CAFC1F}</author>
    <author>tc={80A38C16-E86E-437A-B1E3-DBADC5B55A48}</author>
    <author>tc={F6E57B9C-785B-4FD2-B2BD-4F975E8C7AB1}</author>
    <author>tc={523AB07B-CCBE-46FE-8ADA-C4FC53EA948C}</author>
    <author>tc={A1ED4FB4-25C4-4DBE-9664-B7A143C0D61C}</author>
    <author>tc={417253E7-03F0-450E-A269-433D045342B4}</author>
    <author>tc={71D55D1F-6FEC-4ABE-BF0B-DF52FED25894}</author>
    <author>tc={79B8EA25-8AE3-4E33-B7A1-EA603027FEA6}</author>
    <author>tc={0556A067-ECCB-4F0F-9BF4-CCC8ADBD2C6B}</author>
    <author>tc={B3F594A3-8869-4065-B32A-273631345E94}</author>
    <author>tc={30D9A173-729F-4043-BEF3-9E435FDFD0F7}</author>
    <author>tc={506BF1F1-48D8-4012-8692-A50AA69B1227}</author>
    <author>tc={5BE0483F-59A3-4ADD-8946-166BC14FB5E2}</author>
    <author>tc={F8312F67-03B4-4B90-865E-B3572FB3B5FF}</author>
    <author>tc={C90A8EF5-6068-4ADE-AE8B-C5DAAFFFDF20}</author>
    <author>tc={23A46D14-580E-4F17-A2B6-64226AE30256}</author>
    <author>tc={42DA70C1-E85D-4B1D-A9EF-28010FBE7AFB}</author>
    <author>tc={6A91E036-4FBF-472D-9EAA-0FB92ED0D3F0}</author>
    <author>tc={5EF03694-DF91-4BBC-B410-979C624DC41B}</author>
    <author>tc={2205A498-B892-4BA3-8C3E-8B4B7443B4CE}</author>
  </authors>
  <commentList>
    <comment ref="C94" authorId="0" shapeId="0" xr:uid="{D1396567-001B-44EA-A7E7-C874E337C240}">
      <text>
        <t>[Threaded comment]
Your version of Excel allows you to read this threaded comment; however, any edits to it will get removed if the file is opened in a newer version of Excel. Learn more: https://go.microsoft.com/fwlink/?linkid=870924
Comment:
    Blue cells in this table are calculated as the total floorspace divided by the total number of buildings to get an average building square footage value.</t>
      </text>
    </comment>
    <comment ref="C121" authorId="1" shapeId="0" xr:uid="{884A9349-DB84-4A5E-89AD-90C2E0B1A0AD}">
      <text>
        <t>[Threaded comment]
Your version of Excel allows you to read this threaded comment; however, any edits to it will get removed if the file is opened in a newer version of Excel. Learn more: https://go.microsoft.com/fwlink/?linkid=870924
Comment:
    Averages the embodied and paving emissions factors for concrete and hot mix asphalt. Does not include emissions associated with maintenance and rehabilitation.</t>
      </text>
    </comment>
    <comment ref="E131" authorId="2" shapeId="0" xr:uid="{8B9FAE40-32CE-48B6-8425-CA8F39A15EC8}">
      <text>
        <t>[Threaded comment]
Your version of Excel allows you to read this threaded comment; however, any edits to it will get removed if the file is opened in a newer version of Excel. Learn more: https://go.microsoft.com/fwlink/?linkid=870924
Comment:
    Converts from kg CO2e / lane mile to the above units.</t>
      </text>
    </comment>
    <comment ref="E141" authorId="3" shapeId="0" xr:uid="{5F894D58-6DE5-4B5A-BADC-AE8306CEB217}">
      <text>
        <t>[Threaded comment]
Your version of Excel allows you to read this threaded comment; however, any edits to it will get removed if the file is opened in a newer version of Excel. Learn more: https://go.microsoft.com/fwlink/?linkid=870924
Comment:
    Converts from kg CO2e per lane mile to the above units.</t>
      </text>
    </comment>
    <comment ref="H368" authorId="4" shapeId="0" xr:uid="{94469F86-6917-478D-A141-CF03813EED86}">
      <text>
        <t xml:space="preserve">[Threaded comment]
Your version of Excel allows you to read this threaded comment; however, any edits to it will get removed if the file is opened in a newer version of Excel. Learn more: https://go.microsoft.com/fwlink/?linkid=870924
Comment:
    See also: https://www.census.gov/construction/nrc/index.html </t>
      </text>
    </comment>
    <comment ref="AM383" authorId="5" shapeId="0" xr:uid="{7D3E94A1-6671-446A-87EB-6CFCE672DCC3}">
      <text>
        <t>[Threaded comment]
Your version of Excel allows you to read this threaded comment; however, any edits to it will get removed if the file is opened in a newer version of Excel. Learn more: https://go.microsoft.com/fwlink/?linkid=870924
Comment:
    Grid mix remains constant after 2050.</t>
      </text>
    </comment>
    <comment ref="H395" authorId="6" shapeId="0" xr:uid="{FAA48255-B5C5-424E-A186-1992866AD5E3}">
      <text>
        <t xml:space="preserve">[Threaded comment]
Your version of Excel allows you to read this threaded comment; however, any edits to it will get removed if the file is opened in a newer version of Excel. Learn more: https://go.microsoft.com/fwlink/?linkid=870924
Comment:
    This calculation assigns a square footage coding to the building based on the type and size.
Reply:
    Flagging that buildings less than 25,000 square feet do not have energy efficiency target years developed for them, and therefore do not have energy efficiency targets. </t>
      </text>
    </comment>
    <comment ref="I395" authorId="7" shapeId="0" xr:uid="{CA5C7EF5-0BEC-4A87-8D83-1F0A673FB3A1}">
      <text>
        <t>[Threaded comment]
Your version of Excel allows you to read this threaded comment; however, any edits to it will get removed if the file is opened in a newer version of Excel. Learn more: https://go.microsoft.com/fwlink/?linkid=870924
Comment:
    This calculation looks up the final compliance deadline year based on the square footage coding in column H.</t>
      </text>
    </comment>
    <comment ref="J395" authorId="8" shapeId="0" xr:uid="{8BFD83BE-8104-4B4F-A25C-D4BE883DF570}">
      <text>
        <t>[Threaded comment]
Your version of Excel allows you to read this threaded comment; however, any edits to it will get removed if the file is opened in a newer version of Excel. Learn more: https://go.microsoft.com/fwlink/?linkid=870924
Comment:
    This calculation looks up the first interim year based on the square footage coding in column H.</t>
      </text>
    </comment>
    <comment ref="K395" authorId="9" shapeId="0" xr:uid="{ECC33964-01F3-48BC-9F56-462E625EB1B3}">
      <text>
        <t>[Threaded comment]
Your version of Excel allows you to read this threaded comment; however, any edits to it will get removed if the file is opened in a newer version of Excel. Learn more: https://go.microsoft.com/fwlink/?linkid=870924
Comment:
    This calculation looks up the second interim year based on the square footage coding in column H.</t>
      </text>
    </comment>
    <comment ref="J425" authorId="10" shapeId="0" xr:uid="{EC940213-122A-4410-8D0F-FF8D3287A720}">
      <text>
        <t>[Threaded comment]
Your version of Excel allows you to read this threaded comment; however, any edits to it will get removed if the file is opened in a newer version of Excel. Learn more: https://go.microsoft.com/fwlink/?linkid=870924
Comment:
    This is just to make some of the formulas easier to assign the final standard and interim years based on the building square footage.</t>
      </text>
    </comment>
    <comment ref="F438" authorId="11" shapeId="0" xr:uid="{7D486FBD-A473-4CD8-8850-87F1D4B48857}">
      <text>
        <t>[Threaded comment]
Your version of Excel allows you to read this threaded comment; however, any edits to it will get removed if the file is opened in a newer version of Excel. Learn more: https://go.microsoft.com/fwlink/?linkid=870924
Comment:
    This column develops one emission factor in CO2e by combining the different GHG emission factors in the previous three columns and multiplying by their relevant GWPs.</t>
      </text>
    </comment>
    <comment ref="C481" authorId="12" shapeId="0" xr:uid="{FBECBF22-209D-4C7A-95BA-0B3C683F45D1}">
      <text>
        <t>[Threaded comment]
Your version of Excel allows you to read this threaded comment; however, any edits to it will get removed if the file is opened in a newer version of Excel. Learn more: https://go.microsoft.com/fwlink/?linkid=870924
Comment:
    Because this data was unavailable, national averages are used as a proxy. This uses the percent of waste combusted in 2018 and multiplies this by the total waste generated in Montgomery County in 2016.</t>
      </text>
    </comment>
    <comment ref="C482" authorId="13" shapeId="0" xr:uid="{D242DBC3-9584-47E4-A44E-AC39856DE263}">
      <text>
        <t>[Threaded comment]
Your version of Excel allows you to read this threaded comment; however, any edits to it will get removed if the file is opened in a newer version of Excel. Learn more: https://go.microsoft.com/fwlink/?linkid=870924
Comment:
    This subtracts recycling and energy recovery from total waste generated to calculated total waste landfilled.</t>
      </text>
    </comment>
    <comment ref="C488" authorId="14" shapeId="0" xr:uid="{EA5B3BE8-F279-4FAC-ABC8-C4288C08E62C}">
      <text>
        <t>[Threaded comment]
Your version of Excel allows you to read this threaded comment; however, any edits to it will get removed if the file is opened in a newer version of Excel. Learn more: https://go.microsoft.com/fwlink/?linkid=870924
Comment:
    Here the total waste generated by type is divided by the total Montgomery County population in 2016.</t>
      </text>
    </comment>
    <comment ref="B501" authorId="15" shapeId="0" xr:uid="{37BFAF11-0210-435F-B7DD-7A094753D528}">
      <text>
        <t xml:space="preserve">[Threaded comment]
Your version of Excel allows you to read this threaded comment; however, any edits to it will get removed if the file is opened in a newer version of Excel. Learn more: https://go.microsoft.com/fwlink/?linkid=870924
Comment:
    Other methods include: managed via animal feed, co-digestion/anaerobic digestion, bio-based materials/biochemical processing, donation, land application and sewer/wastewater treatment. </t>
      </text>
    </comment>
    <comment ref="C507" authorId="16" shapeId="0" xr:uid="{E5F76630-09EC-4B9A-95C8-01D3EEFC1C0F}">
      <text>
        <r>
          <rPr>
            <b/>
            <sz val="9"/>
            <color indexed="81"/>
            <rFont val="Tahoma"/>
            <family val="2"/>
          </rPr>
          <t>Pearce, Maddy:</t>
        </r>
        <r>
          <rPr>
            <sz val="9"/>
            <color indexed="81"/>
            <rFont val="Tahoma"/>
            <family val="2"/>
          </rPr>
          <t xml:space="preserve">
Recycling emissions include transport to recycling facility and sorting of recycling materials at material recovery facility.</t>
        </r>
      </text>
    </comment>
    <comment ref="D507" authorId="16" shapeId="0" xr:uid="{F84F5F8F-8102-4EE2-B159-30E661B6B567}">
      <text>
        <r>
          <rPr>
            <b/>
            <sz val="9"/>
            <color indexed="81"/>
            <rFont val="Tahoma"/>
            <family val="2"/>
          </rPr>
          <t>Pearce, Maddy:</t>
        </r>
        <r>
          <rPr>
            <sz val="9"/>
            <color indexed="81"/>
            <rFont val="Tahoma"/>
            <family val="2"/>
          </rPr>
          <t xml:space="preserve">
Landfilling emissions include transport to landfill, equipment use at landfill and fugitive landfill CH4 emissions. Landfill CH4 is based on typical landfill gas collection practices and average landfill moisture conditions.</t>
        </r>
      </text>
    </comment>
    <comment ref="E507" authorId="16" shapeId="0" xr:uid="{6F3C3189-1808-453D-8620-29D2CA333ADB}">
      <text>
        <r>
          <rPr>
            <b/>
            <sz val="9"/>
            <color indexed="81"/>
            <rFont val="Tahoma"/>
            <family val="2"/>
          </rPr>
          <t>Pearce, Maddy:</t>
        </r>
        <r>
          <rPr>
            <sz val="9"/>
            <color indexed="81"/>
            <rFont val="Tahoma"/>
            <family val="2"/>
          </rPr>
          <t xml:space="preserve">
Combustion emissions include transport to combustion facility and combustion-related non-biogenic CO2 and N20.</t>
        </r>
      </text>
    </comment>
    <comment ref="F507" authorId="16" shapeId="0" xr:uid="{63337D11-A1FE-43D7-A184-D7B06DFFDA4C}">
      <text>
        <r>
          <rPr>
            <b/>
            <sz val="9"/>
            <color indexed="81"/>
            <rFont val="Tahoma"/>
            <family val="2"/>
          </rPr>
          <t>Pearce, Maddy:</t>
        </r>
        <r>
          <rPr>
            <sz val="9"/>
            <color indexed="81"/>
            <rFont val="Tahoma"/>
            <family val="2"/>
          </rPr>
          <t xml:space="preserve">
Composting emissions include transport to composting facility, equipment use at composting facility and CH4 and N20 emissions during composting.</t>
        </r>
      </text>
    </comment>
    <comment ref="C545" authorId="17" shapeId="0" xr:uid="{B07A26E3-66DA-4586-9BD1-171569B36BB7}">
      <text>
        <t>[Threaded comment]
Your version of Excel allows you to read this threaded comment; however, any edits to it will get removed if the file is opened in a newer version of Excel. Learn more: https://go.microsoft.com/fwlink/?linkid=870924
Comment:
    This assumes that it’s a 60/40 split between pass. cars and pass. trucks.</t>
      </text>
    </comment>
    <comment ref="C546" authorId="18" shapeId="0" xr:uid="{72F25F4E-441F-4ACC-BD21-E095C6E01E3E}">
      <text>
        <t>[Threaded comment]
Your version of Excel allows you to read this threaded comment; however, any edits to it will get removed if the file is opened in a newer version of Excel. Learn more: https://go.microsoft.com/fwlink/?linkid=870924
Comment:
    This assumes that it’s a 60/40 split between pass. cars and pass. trucks.</t>
      </text>
    </comment>
    <comment ref="C547" authorId="19" shapeId="0" xr:uid="{6568D1DB-8137-422C-BFCF-B583E0341DEF}">
      <text>
        <t>[Threaded comment]
Your version of Excel allows you to read this threaded comment; however, any edits to it will get removed if the file is opened in a newer version of Excel. Learn more: https://go.microsoft.com/fwlink/?linkid=870924
Comment:
    This assumes that it’s a 60/40 split between pass. cars and pass. trucks.</t>
      </text>
    </comment>
    <comment ref="C548" authorId="20" shapeId="0" xr:uid="{084E2C66-72CE-4276-82F5-BC76555AE8B6}">
      <text>
        <t>[Threaded comment]
Your version of Excel allows you to read this threaded comment; however, any edits to it will get removed if the file is opened in a newer version of Excel. Learn more: https://go.microsoft.com/fwlink/?linkid=870924
Comment:
    This assumes that it’s a 60/40 split between pass. cars and pass. trucks.</t>
      </text>
    </comment>
    <comment ref="C556" authorId="21" shapeId="0" xr:uid="{C1289011-A210-4393-9A0A-07D83F4FA8F4}">
      <text>
        <t>[Threaded comment]
Your version of Excel allows you to read this threaded comment; however, any edits to it will get removed if the file is opened in a newer version of Excel. Learn more: https://go.microsoft.com/fwlink/?linkid=870924
Comment:
    Years 2018 to 2022 are not calculated as the master plan cannot begin before 2023 which is the year this tool was created.</t>
      </text>
    </comment>
    <comment ref="C572" authorId="22" shapeId="0" xr:uid="{DF489238-DCE7-4B2E-A0BB-0B7C00BFE1AF}">
      <text>
        <t>[Threaded comment]
Your version of Excel allows you to read this threaded comment; however, any edits to it will get removed if the file is opened in a newer version of Excel. Learn more: https://go.microsoft.com/fwlink/?linkid=870924
Comment:
    This assumes that it’s a 60/40 split between pass. cars and pass. trucks</t>
      </text>
    </comment>
    <comment ref="C573" authorId="23" shapeId="0" xr:uid="{82C4E34E-9BD4-4D22-B355-159A3B5C78CE}">
      <text>
        <t>[Threaded comment]
Your version of Excel allows you to read this threaded comment; however, any edits to it will get removed if the file is opened in a newer version of Excel. Learn more: https://go.microsoft.com/fwlink/?linkid=870924
Comment:
    This assumes that it’s a 60/40 split between pass. cars and pass. trucks</t>
      </text>
    </comment>
    <comment ref="C574" authorId="24" shapeId="0" xr:uid="{5D52C0D3-2D7F-4D20-859C-003C6AE70870}">
      <text>
        <t>[Threaded comment]
Your version of Excel allows you to read this threaded comment; however, any edits to it will get removed if the file is opened in a newer version of Excel. Learn more: https://go.microsoft.com/fwlink/?linkid=870924
Comment:
    This assumes that it’s a 60/40 split between pass. cars and pass. trucks</t>
      </text>
    </comment>
    <comment ref="C575" authorId="25" shapeId="0" xr:uid="{427B290C-CB8C-4442-A948-1AD6B93A1ABE}">
      <text>
        <t>[Threaded comment]
Your version of Excel allows you to read this threaded comment; however, any edits to it will get removed if the file is opened in a newer version of Excel. Learn more: https://go.microsoft.com/fwlink/?linkid=870924
Comment:
    This assumes that it’s a 60/40 split between pass. cars and pass. trucks</t>
      </text>
    </comment>
    <comment ref="C583" authorId="26" shapeId="0" xr:uid="{5C6488B6-03F7-4A62-A2F3-CEA8D8BF0C57}">
      <text>
        <t>[Threaded comment]
Your version of Excel allows you to read this threaded comment; however, any edits to it will get removed if the file is opened in a newer version of Excel. Learn more: https://go.microsoft.com/fwlink/?linkid=870924
Comment:
    Years 2018 to 2022 are not calculated as the master plan cannot begin before 2023 which is the year this tool was created.</t>
      </text>
    </comment>
    <comment ref="D654" authorId="27" shapeId="0" xr:uid="{8EE411E2-F2F1-46B7-AFC4-F34E51E165B4}">
      <text>
        <t>[Threaded comment]
Your version of Excel allows you to read this threaded comment; however, any edits to it will get removed if the file is opened in a newer version of Excel. Learn more: https://go.microsoft.com/fwlink/?linkid=870924
Comment:
    Calculation assumes that VMT increases linearly in Montgomery County based on 2015 and 2018 VMT projections from MWCOG.</t>
      </text>
    </comment>
    <comment ref="G654" authorId="28" shapeId="0" xr:uid="{4B6B9A9B-9791-43C5-A55A-CFE806FD6ACF}">
      <text>
        <t>[Threaded comment]
Your version of Excel allows you to read this threaded comment; however, any edits to it will get removed if the file is opened in a newer version of Excel. Learn more: https://go.microsoft.com/fwlink/?linkid=870924
Comment:
    Calculation assumes that VMT increases linearly in Montgomery County based on 2018 and 2030 VMT projections from MWCOG.</t>
      </text>
    </comment>
    <comment ref="S654" authorId="29" shapeId="0" xr:uid="{5EC75713-CF75-438F-9B41-7E61F5D2D072}">
      <text>
        <t>[Threaded comment]
Your version of Excel allows you to read this threaded comment; however, any edits to it will get removed if the file is opened in a newer version of Excel. Learn more: https://go.microsoft.com/fwlink/?linkid=870924
Comment:
    Calculation assumes that VMT increases linearly in Montgomery County based on 2030 and 2045 VMT projections from MWCOG.</t>
      </text>
    </comment>
    <comment ref="AH654" authorId="30" shapeId="0" xr:uid="{64250D29-D5CD-44AD-8309-89ED15CE0F29}">
      <text>
        <t>[Threaded comment]
Your version of Excel allows you to read this threaded comment; however, any edits to it will get removed if the file is opened in a newer version of Excel. Learn more: https://go.microsoft.com/fwlink/?linkid=870924
Comment:
    These calculations are interpolated from the 2045 value using the same rate change as from 2030 to 2045 and distributing it over the 15 year period.</t>
      </text>
    </comment>
    <comment ref="E664" authorId="31" shapeId="0" xr:uid="{4CC939B7-EE60-4BBE-9678-FB23E0CAFC1F}">
      <text>
        <t>[Threaded comment]
Your version of Excel allows you to read this threaded comment; however, any edits to it will get removed if the file is opened in a newer version of Excel. Learn more: https://go.microsoft.com/fwlink/?linkid=870924
Comment:
    These calculations assume that population increases linearly during the years between the MWCOG projections (2021 and 2025).</t>
      </text>
    </comment>
    <comment ref="J664" authorId="32" shapeId="0" xr:uid="{80A38C16-E86E-437A-B1E3-DBADC5B55A48}">
      <text>
        <t>[Threaded comment]
Your version of Excel allows you to read this threaded comment; however, any edits to it will get removed if the file is opened in a newer version of Excel. Learn more: https://go.microsoft.com/fwlink/?linkid=870924
Comment:
    These calculations assume that population increases linearly during the years between the MWCOG projections (2025 and 2030).</t>
      </text>
    </comment>
    <comment ref="O664" authorId="33" shapeId="0" xr:uid="{F6E57B9C-785B-4FD2-B2BD-4F975E8C7AB1}">
      <text>
        <t>[Threaded comment]
Your version of Excel allows you to read this threaded comment; however, any edits to it will get removed if the file is opened in a newer version of Excel. Learn more: https://go.microsoft.com/fwlink/?linkid=870924
Comment:
    These calculations assume that population increases linearly during the years between the MWCOG projections (2030 and 2035).</t>
      </text>
    </comment>
    <comment ref="T664" authorId="34" shapeId="0" xr:uid="{523AB07B-CCBE-46FE-8ADA-C4FC53EA948C}">
      <text>
        <t>[Threaded comment]
Your version of Excel allows you to read this threaded comment; however, any edits to it will get removed if the file is opened in a newer version of Excel. Learn more: https://go.microsoft.com/fwlink/?linkid=870924
Comment:
    These calculations assume that population increases linearly during the years between the MWCOG projections (2035 and 2040).</t>
      </text>
    </comment>
    <comment ref="Y664" authorId="35" shapeId="0" xr:uid="{A1ED4FB4-25C4-4DBE-9664-B7A143C0D61C}">
      <text>
        <t>[Threaded comment]
Your version of Excel allows you to read this threaded comment; however, any edits to it will get removed if the file is opened in a newer version of Excel. Learn more: https://go.microsoft.com/fwlink/?linkid=870924
Comment:
    These calculations assume that population increases linearly during the years between the MWCOG projections (2040 and 2045).</t>
      </text>
    </comment>
    <comment ref="AC664" authorId="36" shapeId="0" xr:uid="{417253E7-03F0-450E-A269-433D045342B4}">
      <text>
        <t>[Threaded comment]
Your version of Excel allows you to read this threaded comment; however, any edits to it will get removed if the file is opened in a newer version of Excel. Learn more: https://go.microsoft.com/fwlink/?linkid=870924
Comment:
    VMT after 2045 is assumed to remain constant.</t>
      </text>
    </comment>
    <comment ref="C676" authorId="37" shapeId="0" xr:uid="{71D55D1F-6FEC-4ABE-BF0B-DF52FED25894}">
      <text>
        <t>[Threaded comment]
Your version of Excel allows you to read this threaded comment; however, any edits to it will get removed if the file is opened in a newer version of Excel. Learn more: https://go.microsoft.com/fwlink/?linkid=870924
Comment:
    These calculations assume that VMT increases linearly during the years between the MWCOG projections (2018 and 2030).</t>
      </text>
    </comment>
    <comment ref="P676" authorId="38" shapeId="0" xr:uid="{79B8EA25-8AE3-4E33-B7A1-EA603027FEA6}">
      <text>
        <t>[Threaded comment]
Your version of Excel allows you to read this threaded comment; however, any edits to it will get removed if the file is opened in a newer version of Excel. Learn more: https://go.microsoft.com/fwlink/?linkid=870924
Comment:
    These calculations assume that VMT increases linearly during the years between the MWCOG projections (2030 and 2045).</t>
      </text>
    </comment>
    <comment ref="AD676" authorId="39" shapeId="0" xr:uid="{0556A067-ECCB-4F0F-9BF4-CCC8ADBD2C6B}">
      <text>
        <t>[Threaded comment]
Your version of Excel allows you to read this threaded comment; however, any edits to it will get removed if the file is opened in a newer version of Excel. Learn more: https://go.microsoft.com/fwlink/?linkid=870924
Comment:
    After 2045 the VMT breakdowns are held constant so that the percentage of each vehicle type within the MoCo total VMT is constant.</t>
      </text>
    </comment>
    <comment ref="D696" authorId="40" shapeId="0" xr:uid="{B3F594A3-8869-4065-B32A-273631345E94}">
      <text>
        <t>[Threaded comment]
Your version of Excel allows you to read this threaded comment; however, any edits to it will get removed if the file is opened in a newer version of Excel. Learn more: https://go.microsoft.com/fwlink/?linkid=870924
Comment:
    EV energy economy is linearly interpolated between 2018 and 2050.</t>
      </text>
    </comment>
    <comment ref="AI696" authorId="41" shapeId="0" xr:uid="{30D9A173-729F-4043-BEF3-9E435FDFD0F7}">
      <text>
        <t>[Threaded comment]
Your version of Excel allows you to read this threaded comment; however, any edits to it will get removed if the file is opened in a newer version of Excel. Learn more: https://go.microsoft.com/fwlink/?linkid=870924
Comment:
    Calculated by discounting the 2018 EV energy economy value by 15%.</t>
      </text>
    </comment>
    <comment ref="AJ696" authorId="42" shapeId="0" xr:uid="{506BF1F1-48D8-4012-8692-A50AA69B1227}">
      <text>
        <t>[Threaded comment]
Your version of Excel allows you to read this threaded comment; however, any edits to it will get removed if the file is opened in a newer version of Excel. Learn more: https://go.microsoft.com/fwlink/?linkid=870924
Comment:
    EV energy economy values between 2050 and 2060 decrease at the same rate change between 2040 and 2050</t>
      </text>
    </comment>
    <comment ref="C709" authorId="43" shapeId="0" xr:uid="{5BE0483F-59A3-4ADD-8946-166BC14FB5E2}">
      <text>
        <t>[Threaded comment]
Your version of Excel allows you to read this threaded comment; however, any edits to it will get removed if the file is opened in a newer version of Excel. Learn more: https://go.microsoft.com/fwlink/?linkid=870924
Comment:
    Calculated using MWCOG annual total emissions per vehicle type divided by MWCOG annual VMT by vehicle type. Uses direct MWCOG data for this year.</t>
      </text>
    </comment>
    <comment ref="D709" authorId="44" shapeId="0" xr:uid="{F8312F67-03B4-4B90-865E-B3572FB3B5FF}">
      <text>
        <t>[Threaded comment]
Your version of Excel allows you to read this threaded comment; however, any edits to it will get removed if the file is opened in a newer version of Excel. Learn more: https://go.microsoft.com/fwlink/?linkid=870924
Comment:
    Years between 2018 and 2030 are linearly interpolated.</t>
      </text>
    </comment>
    <comment ref="O709" authorId="45" shapeId="0" xr:uid="{C90A8EF5-6068-4ADE-AE8B-C5DAAFFFDF20}">
      <text>
        <t>[Threaded comment]
Your version of Excel allows you to read this threaded comment; however, any edits to it will get removed if the file is opened in a newer version of Excel. Learn more: https://go.microsoft.com/fwlink/?linkid=870924
Comment:
    Calculated using MWCOG annual total emissions per vehicle type divided by MWCOG annual VMT by vehicle type. Uses direct MWCOG data for this year.</t>
      </text>
    </comment>
    <comment ref="P709" authorId="46" shapeId="0" xr:uid="{23A46D14-580E-4F17-A2B6-64226AE30256}">
      <text>
        <t>[Threaded comment]
Your version of Excel allows you to read this threaded comment; however, any edits to it will get removed if the file is opened in a newer version of Excel. Learn more: https://go.microsoft.com/fwlink/?linkid=870924
Comment:
    Years between 2030 and 2045 are linearly interpolated.</t>
      </text>
    </comment>
    <comment ref="AD709" authorId="47" shapeId="0" xr:uid="{42DA70C1-E85D-4B1D-A9EF-28010FBE7AFB}">
      <text>
        <t>[Threaded comment]
Your version of Excel allows you to read this threaded comment; however, any edits to it will get removed if the file is opened in a newer version of Excel. Learn more: https://go.microsoft.com/fwlink/?linkid=870924
Comment:
    Calculated using MWCOG annual total emissions per vehicle type divided by MWCOG annual VMT by vehicle type. Uses direct MWCOG data for this year.</t>
      </text>
    </comment>
    <comment ref="AE709" authorId="48" shapeId="0" xr:uid="{6A91E036-4FBF-472D-9EAA-0FB92ED0D3F0}">
      <text>
        <t>[Threaded comment]
Your version of Excel allows you to read this threaded comment; however, any edits to it will get removed if the file is opened in a newer version of Excel. Learn more: https://go.microsoft.com/fwlink/?linkid=870924
Comment:
    Years between 2045 and 2050 are linearly interpolated.</t>
      </text>
    </comment>
    <comment ref="AI709" authorId="49" shapeId="0" xr:uid="{5EF03694-DF91-4BBC-B410-979C624DC41B}">
      <text>
        <t>[Threaded comment]
Your version of Excel allows you to read this threaded comment; however, any edits to it will get removed if the file is opened in a newer version of Excel. Learn more: https://go.microsoft.com/fwlink/?linkid=870924
Comment:
    Calculated using MWCOG annual total emissions per vehicle type divided by MWCOG annual VMT by vehicle type. Uses direct MWCOG data for this year.</t>
      </text>
    </comment>
    <comment ref="AJ709" authorId="50" shapeId="0" xr:uid="{2205A498-B892-4BA3-8C3E-8B4B7443B4CE}">
      <text>
        <t>[Threaded comment]
Your version of Excel allows you to read this threaded comment; however, any edits to it will get removed if the file is opened in a newer version of Excel. Learn more: https://go.microsoft.com/fwlink/?linkid=870924
Comment:
    These were extrapolated out to 2060 by using the same rate change as 2040 to 2050 and adding over the ten year period.</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tc={E9A9E550-11DC-45E2-A203-CA684D85BF5D}</author>
    <author>tc={5E188CD7-DF79-4A8C-B935-2CEB491FCE46}</author>
    <author>tc={46ED4367-2EBA-44EA-94D5-DB7CCA461934}</author>
    <author>tc={E61C6649-D3F7-4378-8E68-7065FA8A6993}</author>
    <author>tc={C2A7F051-F11D-4A0A-95B9-15B17E6F249E}</author>
    <author>tc={54F77B1A-E4D6-4537-AE36-456FF37B8D99}</author>
    <author>tc={FB1854C7-4BB1-4DEA-98C9-31091FA8FDAE}</author>
    <author>tc={1730BBC3-FC9E-4B46-8B89-333769561314}</author>
    <author>tc={F202DF07-3497-4225-9F8F-1A8618356A23}</author>
    <author>tc={4D724C77-E279-43F2-9F59-FB1317DA39E5}</author>
    <author>tc={190946C1-9571-4B72-919A-4F85CACE4C1C}</author>
    <author>tc={198F8ABE-FF51-4978-9474-38EB1880D4CF}</author>
    <author>tc={5B95E7C1-6D96-4B04-BEEA-3DFABD2E3813}</author>
    <author>tc={2880F17C-2FBB-4BB1-9286-DCE543661A9D}</author>
    <author>tc={78D65F65-9BDC-429F-ABF0-B60A2279198B}</author>
    <author>tc={666FF01C-3327-423E-B98D-52FC9E8AE270}</author>
    <author>Pearce, Maddy</author>
    <author>tc={B6C0F875-AB67-4AF0-82BB-337E491013C0}</author>
    <author>tc={330E0941-1B81-4647-B7E9-2BEAAFEE51A5}</author>
    <author>tc={A58FC62A-4D89-4281-9658-5150F623C893}</author>
    <author>tc={A02CABE9-624F-4A19-98E5-D364DA75311C}</author>
    <author>tc={2BE40A5C-2413-4802-A2ED-23D53FC70675}</author>
    <author>tc={79C02539-16FE-420E-B6D5-C024B240C5BF}</author>
    <author>tc={E55DD9E3-50EA-441E-A6A8-A2D1B2EB88DA}</author>
    <author>tc={7E30616F-2F5A-4E4B-8595-4281704BDDC5}</author>
    <author>tc={22DEB5AC-7BE4-4592-9F6C-3B08059EFD94}</author>
    <author>tc={4A704B5F-47C7-4ED3-88C0-0CF641DE7953}</author>
    <author>tc={20CA837F-485C-47C6-B2D8-466C03720E4A}</author>
    <author>tc={36C7E17A-E117-41DE-BD25-9CF7BF6F0799}</author>
    <author>tc={CB74C7EC-BEA5-4949-B1AF-C68F3A88C17C}</author>
    <author>tc={FFC5960B-2B56-4F94-9279-7EEBAFD8A5DE}</author>
    <author>tc={ABCB657D-4A26-41C0-9E9B-D5558828D253}</author>
    <author>tc={ADC89525-3F5D-43C5-918E-58FBC414D668}</author>
    <author>tc={77D3D7C9-24D2-4EEF-BACE-B20809B40264}</author>
    <author>tc={BBD8D390-400C-4DCD-94E0-E05C6BFCEBD9}</author>
    <author>tc={86FACEE2-6FA1-4CC8-BF50-3B8A355B8E3F}</author>
    <author>tc={89FAA71A-C454-43C5-AD13-0AACB7047BCF}</author>
    <author>tc={D0FD908D-76D5-42E1-BE6B-021A36DDF360}</author>
    <author>tc={807D319A-F433-4439-A36E-3906654EDE9C}</author>
    <author>tc={CD52B74F-0283-4CB3-B2CB-AA4A2215DD0F}</author>
    <author>tc={FBE25E85-5EC3-4593-A85C-28DC663151E6}</author>
    <author>tc={08478A0D-CE8A-4158-BEAA-BC915CF8C5C9}</author>
    <author>tc={69E63413-D40A-46CF-B9B0-59121C9FD269}</author>
    <author>tc={77CA9E9C-5DBD-43D6-9094-EF5561D07E34}</author>
    <author>tc={91A13DD0-FAE3-4E80-940E-9066F6A0ED3D}</author>
    <author>tc={5B9CAE0E-97F5-4D44-AA47-EED80D99EDD1}</author>
    <author>tc={5E2BB080-C6E9-4BA2-B824-FF993334E943}</author>
    <author>tc={D50E07AB-267D-4D18-9A89-80C4D1FB8517}</author>
    <author>tc={7C54673E-FE6D-4E3D-9FD2-0BAD2AF95A1D}</author>
    <author>tc={3AE9753E-BA3D-428C-8E98-CC5F950E9C04}</author>
    <author>tc={ED8BFDAF-1831-44EC-9E93-633198BD148F}</author>
  </authors>
  <commentList>
    <comment ref="C92" authorId="0" shapeId="0" xr:uid="{E9A9E550-11DC-45E2-A203-CA684D85BF5D}">
      <text>
        <t>[Threaded comment]
Your version of Excel allows you to read this threaded comment; however, any edits to it will get removed if the file is opened in a newer version of Excel. Learn more: https://go.microsoft.com/fwlink/?linkid=870924
Comment:
    Blue cells in this table are calculated as the total floorspace divided by the total number of buildings to get an average building square footage value.</t>
      </text>
    </comment>
    <comment ref="C119" authorId="1" shapeId="0" xr:uid="{5E188CD7-DF79-4A8C-B935-2CEB491FCE46}">
      <text>
        <t>[Threaded comment]
Your version of Excel allows you to read this threaded comment; however, any edits to it will get removed if the file is opened in a newer version of Excel. Learn more: https://go.microsoft.com/fwlink/?linkid=870924
Comment:
    Averages the embodied and paving emissions factors for concrete and hot mix asphalt. Does not include emissions associated with maintenance and rehabilitation.</t>
      </text>
    </comment>
    <comment ref="E129" authorId="2" shapeId="0" xr:uid="{46ED4367-2EBA-44EA-94D5-DB7CCA461934}">
      <text>
        <t>[Threaded comment]
Your version of Excel allows you to read this threaded comment; however, any edits to it will get removed if the file is opened in a newer version of Excel. Learn more: https://go.microsoft.com/fwlink/?linkid=870924
Comment:
    Converts from kg CO2e / lane mile to the above units.</t>
      </text>
    </comment>
    <comment ref="E139" authorId="3" shapeId="0" xr:uid="{E61C6649-D3F7-4378-8E68-7065FA8A6993}">
      <text>
        <t>[Threaded comment]
Your version of Excel allows you to read this threaded comment; however, any edits to it will get removed if the file is opened in a newer version of Excel. Learn more: https://go.microsoft.com/fwlink/?linkid=870924
Comment:
    Converts from kg CO2e per lane mile to the above units.</t>
      </text>
    </comment>
    <comment ref="H366" authorId="4" shapeId="0" xr:uid="{C2A7F051-F11D-4A0A-95B9-15B17E6F249E}">
      <text>
        <t xml:space="preserve">[Threaded comment]
Your version of Excel allows you to read this threaded comment; however, any edits to it will get removed if the file is opened in a newer version of Excel. Learn more: https://go.microsoft.com/fwlink/?linkid=870924
Comment:
    See also: https://www.census.gov/construction/nrc/index.html </t>
      </text>
    </comment>
    <comment ref="AM381" authorId="5" shapeId="0" xr:uid="{54F77B1A-E4D6-4537-AE36-456FF37B8D99}">
      <text>
        <t>[Threaded comment]
Your version of Excel allows you to read this threaded comment; however, any edits to it will get removed if the file is opened in a newer version of Excel. Learn more: https://go.microsoft.com/fwlink/?linkid=870924
Comment:
    Grid mix remains constant after 2050.</t>
      </text>
    </comment>
    <comment ref="H393" authorId="6" shapeId="0" xr:uid="{FB1854C7-4BB1-4DEA-98C9-31091FA8FDAE}">
      <text>
        <t xml:space="preserve">[Threaded comment]
Your version of Excel allows you to read this threaded comment; however, any edits to it will get removed if the file is opened in a newer version of Excel. Learn more: https://go.microsoft.com/fwlink/?linkid=870924
Comment:
    This calculation assigns a square footage coding to the building based on the type and size.
Reply:
    Flagging that buildings less than 25,000 square feet do not have energy efficiency target years developed for them, and therefore do not have energy efficiency targets. </t>
      </text>
    </comment>
    <comment ref="I393" authorId="7" shapeId="0" xr:uid="{1730BBC3-FC9E-4B46-8B89-333769561314}">
      <text>
        <t>[Threaded comment]
Your version of Excel allows you to read this threaded comment; however, any edits to it will get removed if the file is opened in a newer version of Excel. Learn more: https://go.microsoft.com/fwlink/?linkid=870924
Comment:
    This calculation looks up the final compliance deadline year based on the square footage coding in column H.</t>
      </text>
    </comment>
    <comment ref="J393" authorId="8" shapeId="0" xr:uid="{F202DF07-3497-4225-9F8F-1A8618356A23}">
      <text>
        <t>[Threaded comment]
Your version of Excel allows you to read this threaded comment; however, any edits to it will get removed if the file is opened in a newer version of Excel. Learn more: https://go.microsoft.com/fwlink/?linkid=870924
Comment:
    This calculation looks up the first interim year based on the square footage coding in column H.</t>
      </text>
    </comment>
    <comment ref="K393" authorId="9" shapeId="0" xr:uid="{4D724C77-E279-43F2-9F59-FB1317DA39E5}">
      <text>
        <t>[Threaded comment]
Your version of Excel allows you to read this threaded comment; however, any edits to it will get removed if the file is opened in a newer version of Excel. Learn more: https://go.microsoft.com/fwlink/?linkid=870924
Comment:
    This calculation looks up the second interim year based on the square footage coding in column H.</t>
      </text>
    </comment>
    <comment ref="J423" authorId="10" shapeId="0" xr:uid="{190946C1-9571-4B72-919A-4F85CACE4C1C}">
      <text>
        <t>[Threaded comment]
Your version of Excel allows you to read this threaded comment; however, any edits to it will get removed if the file is opened in a newer version of Excel. Learn more: https://go.microsoft.com/fwlink/?linkid=870924
Comment:
    This is just to make some of the formulas easier to assign the final standard and interim years based on the building square footage.</t>
      </text>
    </comment>
    <comment ref="F436" authorId="11" shapeId="0" xr:uid="{198F8ABE-FF51-4978-9474-38EB1880D4CF}">
      <text>
        <t>[Threaded comment]
Your version of Excel allows you to read this threaded comment; however, any edits to it will get removed if the file is opened in a newer version of Excel. Learn more: https://go.microsoft.com/fwlink/?linkid=870924
Comment:
    This column develops one emission factor in CO2e by combining the different GHG emission factors in the previous three columns and multiplying by their relevant GWPs.</t>
      </text>
    </comment>
    <comment ref="C479" authorId="12" shapeId="0" xr:uid="{5B95E7C1-6D96-4B04-BEEA-3DFABD2E3813}">
      <text>
        <t>[Threaded comment]
Your version of Excel allows you to read this threaded comment; however, any edits to it will get removed if the file is opened in a newer version of Excel. Learn more: https://go.microsoft.com/fwlink/?linkid=870924
Comment:
    Because this data was unavailable, national averages are used as a proxy. This uses the percent of waste combusted in 2018 and multiplies this by the total waste generated in Montgomery County in 2016.</t>
      </text>
    </comment>
    <comment ref="C480" authorId="13" shapeId="0" xr:uid="{2880F17C-2FBB-4BB1-9286-DCE543661A9D}">
      <text>
        <t>[Threaded comment]
Your version of Excel allows you to read this threaded comment; however, any edits to it will get removed if the file is opened in a newer version of Excel. Learn more: https://go.microsoft.com/fwlink/?linkid=870924
Comment:
    This subtracts recycling and energy recovery from total waste generated to calculated total waste landfilled.</t>
      </text>
    </comment>
    <comment ref="C486" authorId="14" shapeId="0" xr:uid="{78D65F65-9BDC-429F-ABF0-B60A2279198B}">
      <text>
        <t>[Threaded comment]
Your version of Excel allows you to read this threaded comment; however, any edits to it will get removed if the file is opened in a newer version of Excel. Learn more: https://go.microsoft.com/fwlink/?linkid=870924
Comment:
    Here the total waste generated by type is divided by the total Montgomery County population in 2016.</t>
      </text>
    </comment>
    <comment ref="B499" authorId="15" shapeId="0" xr:uid="{666FF01C-3327-423E-B98D-52FC9E8AE270}">
      <text>
        <t xml:space="preserve">[Threaded comment]
Your version of Excel allows you to read this threaded comment; however, any edits to it will get removed if the file is opened in a newer version of Excel. Learn more: https://go.microsoft.com/fwlink/?linkid=870924
Comment:
    Other methods include: managed via animal feed, co-digestion/anaerobic digestion, bio-based materials/biochemical processing, donation, land application and sewer/wastewater treatment. </t>
      </text>
    </comment>
    <comment ref="C505" authorId="16" shapeId="0" xr:uid="{C4FAE6F9-43B0-4EEE-ABF7-8DC75573D253}">
      <text>
        <r>
          <rPr>
            <b/>
            <sz val="9"/>
            <color indexed="81"/>
            <rFont val="Tahoma"/>
            <family val="2"/>
          </rPr>
          <t>Pearce, Maddy:</t>
        </r>
        <r>
          <rPr>
            <sz val="9"/>
            <color indexed="81"/>
            <rFont val="Tahoma"/>
            <family val="2"/>
          </rPr>
          <t xml:space="preserve">
Recycling emissions include transport to recycling facility and sorting of recycling materials at material recovery facility.</t>
        </r>
      </text>
    </comment>
    <comment ref="D505" authorId="16" shapeId="0" xr:uid="{A9D09619-AD9B-4531-9874-8ED2A1997261}">
      <text>
        <r>
          <rPr>
            <b/>
            <sz val="9"/>
            <color indexed="81"/>
            <rFont val="Tahoma"/>
            <family val="2"/>
          </rPr>
          <t>Pearce, Maddy:</t>
        </r>
        <r>
          <rPr>
            <sz val="9"/>
            <color indexed="81"/>
            <rFont val="Tahoma"/>
            <family val="2"/>
          </rPr>
          <t xml:space="preserve">
Landfilling emissions include transport to landfill, equipment use at landfill and fugitive landfill CH4 emissions. Landfill CH4 is based on typical landfill gas collection practices and average landfill moisture conditions.</t>
        </r>
      </text>
    </comment>
    <comment ref="E505" authorId="16" shapeId="0" xr:uid="{B40BAC59-41C2-46CE-BD50-622B699CBD92}">
      <text>
        <r>
          <rPr>
            <b/>
            <sz val="9"/>
            <color indexed="81"/>
            <rFont val="Tahoma"/>
            <family val="2"/>
          </rPr>
          <t>Pearce, Maddy:</t>
        </r>
        <r>
          <rPr>
            <sz val="9"/>
            <color indexed="81"/>
            <rFont val="Tahoma"/>
            <family val="2"/>
          </rPr>
          <t xml:space="preserve">
Combustion emissions include transport to combustion facility and combustion-related non-biogenic CO2 and N20.</t>
        </r>
      </text>
    </comment>
    <comment ref="F505" authorId="16" shapeId="0" xr:uid="{74F84BE7-ED8F-4015-99B1-796AC9635651}">
      <text>
        <r>
          <rPr>
            <b/>
            <sz val="9"/>
            <color indexed="81"/>
            <rFont val="Tahoma"/>
            <family val="2"/>
          </rPr>
          <t>Pearce, Maddy:</t>
        </r>
        <r>
          <rPr>
            <sz val="9"/>
            <color indexed="81"/>
            <rFont val="Tahoma"/>
            <family val="2"/>
          </rPr>
          <t xml:space="preserve">
Composting emissions include transport to composting facility, equipment use at composting facility and CH4 and N20 emissions during composting.</t>
        </r>
      </text>
    </comment>
    <comment ref="C543" authorId="17" shapeId="0" xr:uid="{B6C0F875-AB67-4AF0-82BB-337E491013C0}">
      <text>
        <t>[Threaded comment]
Your version of Excel allows you to read this threaded comment; however, any edits to it will get removed if the file is opened in a newer version of Excel. Learn more: https://go.microsoft.com/fwlink/?linkid=870924
Comment:
    This assumes that it’s a 60/40 split between pass. cars and pass. trucks</t>
      </text>
    </comment>
    <comment ref="C544" authorId="18" shapeId="0" xr:uid="{330E0941-1B81-4647-B7E9-2BEAAFEE51A5}">
      <text>
        <t>[Threaded comment]
Your version of Excel allows you to read this threaded comment; however, any edits to it will get removed if the file is opened in a newer version of Excel. Learn more: https://go.microsoft.com/fwlink/?linkid=870924
Comment:
    This assumes that it’s a 60/40 split between pass. cars and pass. trucks</t>
      </text>
    </comment>
    <comment ref="C545" authorId="19" shapeId="0" xr:uid="{A58FC62A-4D89-4281-9658-5150F623C893}">
      <text>
        <t>[Threaded comment]
Your version of Excel allows you to read this threaded comment; however, any edits to it will get removed if the file is opened in a newer version of Excel. Learn more: https://go.microsoft.com/fwlink/?linkid=870924
Comment:
    This assumes that it’s a 60/40 split between pass. cars and pass. trucks</t>
      </text>
    </comment>
    <comment ref="C546" authorId="20" shapeId="0" xr:uid="{A02CABE9-624F-4A19-98E5-D364DA75311C}">
      <text>
        <t>[Threaded comment]
Your version of Excel allows you to read this threaded comment; however, any edits to it will get removed if the file is opened in a newer version of Excel. Learn more: https://go.microsoft.com/fwlink/?linkid=870924
Comment:
    This assumes that it’s a 60/40 split between pass. cars and pass. trucks</t>
      </text>
    </comment>
    <comment ref="C554" authorId="21" shapeId="0" xr:uid="{2BE40A5C-2413-4802-A2ED-23D53FC70675}">
      <text>
        <t>[Threaded comment]
Your version of Excel allows you to read this threaded comment; however, any edits to it will get removed if the file is opened in a newer version of Excel. Learn more: https://go.microsoft.com/fwlink/?linkid=870924
Comment:
    Years 2018 to 2022 are not calculated as the master plan cannot begin before 2023 which is the year this tool was created.</t>
      </text>
    </comment>
    <comment ref="C570" authorId="22" shapeId="0" xr:uid="{79C02539-16FE-420E-B6D5-C024B240C5BF}">
      <text>
        <t>[Threaded comment]
Your version of Excel allows you to read this threaded comment; however, any edits to it will get removed if the file is opened in a newer version of Excel. Learn more: https://go.microsoft.com/fwlink/?linkid=870924
Comment:
    This assumes that it’s a 60/40 split between pass. cars and pass. trucks</t>
      </text>
    </comment>
    <comment ref="C571" authorId="23" shapeId="0" xr:uid="{E55DD9E3-50EA-441E-A6A8-A2D1B2EB88DA}">
      <text>
        <t>[Threaded comment]
Your version of Excel allows you to read this threaded comment; however, any edits to it will get removed if the file is opened in a newer version of Excel. Learn more: https://go.microsoft.com/fwlink/?linkid=870924
Comment:
    This assumes that it’s a 60/40 split between pass. cars and pass. trucks</t>
      </text>
    </comment>
    <comment ref="C572" authorId="24" shapeId="0" xr:uid="{7E30616F-2F5A-4E4B-8595-4281704BDDC5}">
      <text>
        <t>[Threaded comment]
Your version of Excel allows you to read this threaded comment; however, any edits to it will get removed if the file is opened in a newer version of Excel. Learn more: https://go.microsoft.com/fwlink/?linkid=870924
Comment:
    This assumes that it’s a 60/40 split between pass. cars and pass. trucks</t>
      </text>
    </comment>
    <comment ref="C573" authorId="25" shapeId="0" xr:uid="{22DEB5AC-7BE4-4592-9F6C-3B08059EFD94}">
      <text>
        <t>[Threaded comment]
Your version of Excel allows you to read this threaded comment; however, any edits to it will get removed if the file is opened in a newer version of Excel. Learn more: https://go.microsoft.com/fwlink/?linkid=870924
Comment:
    This assumes that it’s a 60/40 split between pass. cars and pass. trucks</t>
      </text>
    </comment>
    <comment ref="C581" authorId="26" shapeId="0" xr:uid="{4A704B5F-47C7-4ED3-88C0-0CF641DE7953}">
      <text>
        <t>[Threaded comment]
Your version of Excel allows you to read this threaded comment; however, any edits to it will get removed if the file is opened in a newer version of Excel. Learn more: https://go.microsoft.com/fwlink/?linkid=870924
Comment:
    Years 2018 to 2022 are not calculated as the master plan cannot begin before 2023 which is the year this tool was created.</t>
      </text>
    </comment>
    <comment ref="D652" authorId="27" shapeId="0" xr:uid="{20CA837F-485C-47C6-B2D8-466C03720E4A}">
      <text>
        <t>[Threaded comment]
Your version of Excel allows you to read this threaded comment; however, any edits to it will get removed if the file is opened in a newer version of Excel. Learn more: https://go.microsoft.com/fwlink/?linkid=870924
Comment:
    Calculation assumes that VMT increases linearly in Montgomery County based on 2015 and 2018 VMT projections from MWCOG.</t>
      </text>
    </comment>
    <comment ref="G652" authorId="28" shapeId="0" xr:uid="{36C7E17A-E117-41DE-BD25-9CF7BF6F0799}">
      <text>
        <t>[Threaded comment]
Your version of Excel allows you to read this threaded comment; however, any edits to it will get removed if the file is opened in a newer version of Excel. Learn more: https://go.microsoft.com/fwlink/?linkid=870924
Comment:
    Calculation assumes that VMT increases linearly in Montgomery County based on 2018 and 2030 VMT projections from MWCOG.</t>
      </text>
    </comment>
    <comment ref="S652" authorId="29" shapeId="0" xr:uid="{CB74C7EC-BEA5-4949-B1AF-C68F3A88C17C}">
      <text>
        <t>[Threaded comment]
Your version of Excel allows you to read this threaded comment; however, any edits to it will get removed if the file is opened in a newer version of Excel. Learn more: https://go.microsoft.com/fwlink/?linkid=870924
Comment:
    Calculation assumes that VMT increases linearly in Montgomery County based on 2030 and 2045 VMT projections from MWCOG.</t>
      </text>
    </comment>
    <comment ref="AH652" authorId="30" shapeId="0" xr:uid="{FFC5960B-2B56-4F94-9279-7EEBAFD8A5DE}">
      <text>
        <t>[Threaded comment]
Your version of Excel allows you to read this threaded comment; however, any edits to it will get removed if the file is opened in a newer version of Excel. Learn more: https://go.microsoft.com/fwlink/?linkid=870924
Comment:
    These calculations are interpolated from the 2045 value using the same rate change as from 2030 to 2045 and distributing it over the 15 year period.</t>
      </text>
    </comment>
    <comment ref="E662" authorId="31" shapeId="0" xr:uid="{ABCB657D-4A26-41C0-9E9B-D5558828D253}">
      <text>
        <t>[Threaded comment]
Your version of Excel allows you to read this threaded comment; however, any edits to it will get removed if the file is opened in a newer version of Excel. Learn more: https://go.microsoft.com/fwlink/?linkid=870924
Comment:
    These calculations assume that population increases linearly during the years between the MWCOG projections (2021 and 2025).</t>
      </text>
    </comment>
    <comment ref="J662" authorId="32" shapeId="0" xr:uid="{ADC89525-3F5D-43C5-918E-58FBC414D668}">
      <text>
        <t>[Threaded comment]
Your version of Excel allows you to read this threaded comment; however, any edits to it will get removed if the file is opened in a newer version of Excel. Learn more: https://go.microsoft.com/fwlink/?linkid=870924
Comment:
    These calculations assume that population increases linearly during the years between the MWCOG projections (2025 and 2030).</t>
      </text>
    </comment>
    <comment ref="O662" authorId="33" shapeId="0" xr:uid="{77D3D7C9-24D2-4EEF-BACE-B20809B40264}">
      <text>
        <t>[Threaded comment]
Your version of Excel allows you to read this threaded comment; however, any edits to it will get removed if the file is opened in a newer version of Excel. Learn more: https://go.microsoft.com/fwlink/?linkid=870924
Comment:
    These calculations assume that population increases linearly during the years between the MWCOG projections (2030 and 2035).</t>
      </text>
    </comment>
    <comment ref="T662" authorId="34" shapeId="0" xr:uid="{BBD8D390-400C-4DCD-94E0-E05C6BFCEBD9}">
      <text>
        <t>[Threaded comment]
Your version of Excel allows you to read this threaded comment; however, any edits to it will get removed if the file is opened in a newer version of Excel. Learn more: https://go.microsoft.com/fwlink/?linkid=870924
Comment:
    These calculations assume that population increases linearly during the years between the MWCOG projections (2035 and 2040).</t>
      </text>
    </comment>
    <comment ref="Y662" authorId="35" shapeId="0" xr:uid="{86FACEE2-6FA1-4CC8-BF50-3B8A355B8E3F}">
      <text>
        <t>[Threaded comment]
Your version of Excel allows you to read this threaded comment; however, any edits to it will get removed if the file is opened in a newer version of Excel. Learn more: https://go.microsoft.com/fwlink/?linkid=870924
Comment:
    These calculations assume that population increases linearly during the years between the MWCOG projections (2040 and 2045).</t>
      </text>
    </comment>
    <comment ref="AC662" authorId="36" shapeId="0" xr:uid="{89FAA71A-C454-43C5-AD13-0AACB7047BCF}">
      <text>
        <t>[Threaded comment]
Your version of Excel allows you to read this threaded comment; however, any edits to it will get removed if the file is opened in a newer version of Excel. Learn more: https://go.microsoft.com/fwlink/?linkid=870924
Comment:
    VMT after 2045 is assumed to remain constant.</t>
      </text>
    </comment>
    <comment ref="C674" authorId="37" shapeId="0" xr:uid="{D0FD908D-76D5-42E1-BE6B-021A36DDF360}">
      <text>
        <t>[Threaded comment]
Your version of Excel allows you to read this threaded comment; however, any edits to it will get removed if the file is opened in a newer version of Excel. Learn more: https://go.microsoft.com/fwlink/?linkid=870924
Comment:
    These calculations assume that VMT increases linearly during the years between the MWCOG projections (2018 and 2030).</t>
      </text>
    </comment>
    <comment ref="P674" authorId="38" shapeId="0" xr:uid="{807D319A-F433-4439-A36E-3906654EDE9C}">
      <text>
        <t>[Threaded comment]
Your version of Excel allows you to read this threaded comment; however, any edits to it will get removed if the file is opened in a newer version of Excel. Learn more: https://go.microsoft.com/fwlink/?linkid=870924
Comment:
    These calculations assume that VMT increases linearly during the years between the MWCOG projections (2030 and 2045).</t>
      </text>
    </comment>
    <comment ref="AD674" authorId="39" shapeId="0" xr:uid="{CD52B74F-0283-4CB3-B2CB-AA4A2215DD0F}">
      <text>
        <t>[Threaded comment]
Your version of Excel allows you to read this threaded comment; however, any edits to it will get removed if the file is opened in a newer version of Excel. Learn more: https://go.microsoft.com/fwlink/?linkid=870924
Comment:
    After 2045 the VMT breakdowns are held constant so that the percentage of each vehicle type within the MoCo total VMT is constant.</t>
      </text>
    </comment>
    <comment ref="D694" authorId="40" shapeId="0" xr:uid="{FBE25E85-5EC3-4593-A85C-28DC663151E6}">
      <text>
        <t>[Threaded comment]
Your version of Excel allows you to read this threaded comment; however, any edits to it will get removed if the file is opened in a newer version of Excel. Learn more: https://go.microsoft.com/fwlink/?linkid=870924
Comment:
    EV energy economy is linearly interpolated between 2018 and 2050.</t>
      </text>
    </comment>
    <comment ref="AI694" authorId="41" shapeId="0" xr:uid="{08478A0D-CE8A-4158-BEAA-BC915CF8C5C9}">
      <text>
        <t>[Threaded comment]
Your version of Excel allows you to read this threaded comment; however, any edits to it will get removed if the file is opened in a newer version of Excel. Learn more: https://go.microsoft.com/fwlink/?linkid=870924
Comment:
    Calculated by discounting the 2018 EV energy economy value by 15%.</t>
      </text>
    </comment>
    <comment ref="AJ694" authorId="42" shapeId="0" xr:uid="{69E63413-D40A-46CF-B9B0-59121C9FD269}">
      <text>
        <t>[Threaded comment]
Your version of Excel allows you to read this threaded comment; however, any edits to it will get removed if the file is opened in a newer version of Excel. Learn more: https://go.microsoft.com/fwlink/?linkid=870924
Comment:
    EV energy economy values between 2050 and 2060 decrease at the same rate change between 2040 and 2050</t>
      </text>
    </comment>
    <comment ref="C707" authorId="43" shapeId="0" xr:uid="{77CA9E9C-5DBD-43D6-9094-EF5561D07E34}">
      <text>
        <t>[Threaded comment]
Your version of Excel allows you to read this threaded comment; however, any edits to it will get removed if the file is opened in a newer version of Excel. Learn more: https://go.microsoft.com/fwlink/?linkid=870924
Comment:
    Calculated using MWCOG annual total emissions per vehicle type divided by MWCOG annual VMT by vehicle type. Uses direct MWCOG data for this year.</t>
      </text>
    </comment>
    <comment ref="D707" authorId="44" shapeId="0" xr:uid="{91A13DD0-FAE3-4E80-940E-9066F6A0ED3D}">
      <text>
        <t>[Threaded comment]
Your version of Excel allows you to read this threaded comment; however, any edits to it will get removed if the file is opened in a newer version of Excel. Learn more: https://go.microsoft.com/fwlink/?linkid=870924
Comment:
    Years between 2018 and 2030 are linearly interpolated.</t>
      </text>
    </comment>
    <comment ref="O707" authorId="45" shapeId="0" xr:uid="{5B9CAE0E-97F5-4D44-AA47-EED80D99EDD1}">
      <text>
        <t>[Threaded comment]
Your version of Excel allows you to read this threaded comment; however, any edits to it will get removed if the file is opened in a newer version of Excel. Learn more: https://go.microsoft.com/fwlink/?linkid=870924
Comment:
    Calculated using MWCOG annual total emissions per vehicle type divided by MWCOG annual VMT by vehicle type. Uses direct MWCOG data for this year.</t>
      </text>
    </comment>
    <comment ref="P707" authorId="46" shapeId="0" xr:uid="{5E2BB080-C6E9-4BA2-B824-FF993334E943}">
      <text>
        <t>[Threaded comment]
Your version of Excel allows you to read this threaded comment; however, any edits to it will get removed if the file is opened in a newer version of Excel. Learn more: https://go.microsoft.com/fwlink/?linkid=870924
Comment:
    Years between 2030 and 2045 are linearly interpolated.</t>
      </text>
    </comment>
    <comment ref="AD707" authorId="47" shapeId="0" xr:uid="{D50E07AB-267D-4D18-9A89-80C4D1FB8517}">
      <text>
        <t>[Threaded comment]
Your version of Excel allows you to read this threaded comment; however, any edits to it will get removed if the file is opened in a newer version of Excel. Learn more: https://go.microsoft.com/fwlink/?linkid=870924
Comment:
    Calculated using MWCOG annual total emissions per vehicle type divided by MWCOG annual VMT by vehicle type. Uses direct MWCOG data for this year.</t>
      </text>
    </comment>
    <comment ref="AE707" authorId="48" shapeId="0" xr:uid="{7C54673E-FE6D-4E3D-9FD2-0BAD2AF95A1D}">
      <text>
        <t>[Threaded comment]
Your version of Excel allows you to read this threaded comment; however, any edits to it will get removed if the file is opened in a newer version of Excel. Learn more: https://go.microsoft.com/fwlink/?linkid=870924
Comment:
    Years between 2045 and 2050 are linearly interpolated.</t>
      </text>
    </comment>
    <comment ref="AI707" authorId="49" shapeId="0" xr:uid="{3AE9753E-BA3D-428C-8E98-CC5F950E9C04}">
      <text>
        <t>[Threaded comment]
Your version of Excel allows you to read this threaded comment; however, any edits to it will get removed if the file is opened in a newer version of Excel. Learn more: https://go.microsoft.com/fwlink/?linkid=870924
Comment:
    Calculated using MWCOG annual total emissions per vehicle type divided by MWCOG annual VMT by vehicle type. Uses direct MWCOG data for this year.</t>
      </text>
    </comment>
    <comment ref="AJ707" authorId="50" shapeId="0" xr:uid="{ED8BFDAF-1831-44EC-9E93-633198BD148F}">
      <text>
        <t>[Threaded comment]
Your version of Excel allows you to read this threaded comment; however, any edits to it will get removed if the file is opened in a newer version of Excel. Learn more: https://go.microsoft.com/fwlink/?linkid=870924
Comment:
    These were extrapolated out to 2060 by using the same rate change as 2040 to 2050 and adding over the ten year period.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<sst xmlns="http://schemas.openxmlformats.org/spreadsheetml/2006/main" count="3565" uniqueCount="687">
  <si>
    <t>Overview</t>
  </si>
  <si>
    <t xml:space="preserve">Prepared for: </t>
  </si>
  <si>
    <t xml:space="preserve">Prepared by: </t>
  </si>
  <si>
    <t>Purpose:</t>
  </si>
  <si>
    <t>Montgomery County (MD) Planning Department</t>
  </si>
  <si>
    <t>Developed by:</t>
  </si>
  <si>
    <t>Deb Harris, Alida Monaco, Megan Miranda, Emily Adkins, Ajo Rabemiarisoa</t>
  </si>
  <si>
    <t>Last Updated:</t>
  </si>
  <si>
    <t>Notes:</t>
  </si>
  <si>
    <t>The information in this workbook represents an initial draft of GHG Quant Tool, prepared explicitly for use by Montgomery County Planning to estimate the GHG impacts for primary master plans, and potentially secondarily zoning text amendments, per requirements of County Bill 3-22 (Climate Assessments). The calculations were developed with input from Montgomery Planning staff and ICF, and will be refined through stakeholder and Planning input, as well as through a piloting process in early 2023. Emissions data and projections are categorized by sector including buildings, energy, waste, transportation, and land cover and management. The contents and format of this tool are based off the recommendations within the December 1, 2022 report entitled Climate Assessment Recommendations for Master Plans and Zoning Text Amendments in Montgomery County.</t>
  </si>
  <si>
    <t>Table Of Contents</t>
  </si>
  <si>
    <t>Worksheet Name</t>
  </si>
  <si>
    <t>Contents</t>
  </si>
  <si>
    <t>Read Me</t>
  </si>
  <si>
    <t>Provides user instructions and a summary of the calculations by sector used in the tool.</t>
  </si>
  <si>
    <t>Definitions</t>
  </si>
  <si>
    <t>Provides definitions for terms and acronyms used throughout the tool.</t>
  </si>
  <si>
    <t>Dashboard</t>
  </si>
  <si>
    <t>Embodied, Energy, Waste, Transportation, and Land Cover and Management Emissions Summary Metrics.</t>
  </si>
  <si>
    <t>Master Plan Data Entry</t>
  </si>
  <si>
    <t>Data entry tab for the projected details of the master plan.</t>
  </si>
  <si>
    <t>Baseline Data Entry</t>
  </si>
  <si>
    <t xml:space="preserve">Data entry tab for the details of the baseline conditions (i.e., without the master plan in effect). </t>
  </si>
  <si>
    <t>Master Plan Key Calc Inputs</t>
  </si>
  <si>
    <t xml:space="preserve">This section displays the key input variables used for the calculations. It is populated based on user inputs in the related Data Entry tab and, if needed, from default sources identified throughout the MP Calcs &amp; EFs tab. If key information is not included, errors are displayed here. </t>
  </si>
  <si>
    <t>Baseline Key Calc Inputs</t>
  </si>
  <si>
    <t xml:space="preserve">This section displays the key input variables used for the calculations. It is populated based on user inputs in the related Data Entry tab and, if needed, from default sources identified throughout the Baseline Calcs &amp; EFs tab. If key information is not included, errors are displayed here. </t>
  </si>
  <si>
    <t>MP Calcs &amp; EFs</t>
  </si>
  <si>
    <t>Emissions calculations for master plan data. This includes the emission factors used and additional assumptions.</t>
  </si>
  <si>
    <t>Baseline Calcs &amp; EFs</t>
  </si>
  <si>
    <t>Emissions calculations for baseline data. This includes the emission factors used and additional assumptions.</t>
  </si>
  <si>
    <t>Conversions and Lists</t>
  </si>
  <si>
    <t>Constants used for conversions throughout the calculations. Also includes list (e.g., for waste types)</t>
  </si>
  <si>
    <t>GWP</t>
  </si>
  <si>
    <t>Global Warming Potentials.</t>
  </si>
  <si>
    <t>Cell Key</t>
  </si>
  <si>
    <t>Required Data Entry Cell</t>
  </si>
  <si>
    <t>Optional Default Override Data Entry Cell</t>
  </si>
  <si>
    <t>Not Applicable</t>
  </si>
  <si>
    <t>Hard-coded based on data sources, review during periodic updates but otherwise do not edit.</t>
  </si>
  <si>
    <t>Linked or calculated cell, do not edit</t>
  </si>
  <si>
    <t>Revisions Log</t>
  </si>
  <si>
    <t>Within this section Montgomery Planning should document revisions made to the Montgomery County GHG Quant Tool. These updates may include changes to calculations, updates to emission factors or global warming potential values, or changes in activity data to allow for more refined data sources. At a minimum it is recommended that Montgomery Planning review the methods and source data within this Tool annually.</t>
  </si>
  <si>
    <t>Date</t>
  </si>
  <si>
    <r>
      <rPr>
        <b/>
        <sz val="10"/>
        <rFont val="Arial"/>
        <family val="2"/>
      </rPr>
      <t xml:space="preserve">Revision Description: </t>
    </r>
    <r>
      <rPr>
        <sz val="10"/>
        <rFont val="Arial"/>
        <family val="2"/>
      </rPr>
      <t xml:space="preserve">
</t>
    </r>
    <r>
      <rPr>
        <b/>
        <sz val="10"/>
        <rFont val="Arial"/>
        <family val="2"/>
      </rPr>
      <t>Location:</t>
    </r>
    <r>
      <rPr>
        <sz val="10"/>
        <rFont val="Arial"/>
        <family val="2"/>
      </rPr>
      <t xml:space="preserve">
</t>
    </r>
    <r>
      <rPr>
        <b/>
        <sz val="10"/>
        <rFont val="Arial"/>
        <family val="2"/>
      </rPr>
      <t>Revised By:</t>
    </r>
  </si>
  <si>
    <t>User Instructions</t>
  </si>
  <si>
    <r>
      <t xml:space="preserve">This Montgomery County GHG Quant Tool is designed to estimate the GHG emissions for primary master plans, and potentially secondarily zoning text amendments, per requirements of County Bill 3-22 (Climate Assessments).
</t>
    </r>
    <r>
      <rPr>
        <b/>
        <sz val="11"/>
        <color rgb="FF000000"/>
        <rFont val="Calibri"/>
        <family val="2"/>
      </rPr>
      <t>Users of the tool only need to enter data in the Master Plan Data Entry and Baseline Data Entry tabs.</t>
    </r>
    <r>
      <rPr>
        <sz val="11"/>
        <color rgb="FF000000"/>
        <rFont val="Calibri"/>
        <family val="2"/>
      </rPr>
      <t xml:space="preserve"> Both the Baseline and Master Plan Data Entry tabs ask for the same information from the user. Data entry is either flagged as required or "optional default override". Required data must be entered for the calculations to run. Users may enter data into the "optional default override" cells if available, however calculations can still be completed using proxy values if these cells are left blank. To see all of the calculation input variables, refer to the Master Plan and Baseline Key Calc Inputs tabs. Error messages will also appear in these tabs if there is missing required data, and will be in bold red font. </t>
    </r>
    <r>
      <rPr>
        <b/>
        <sz val="11"/>
        <color rgb="FF000000"/>
        <rFont val="Calibri"/>
        <family val="2"/>
      </rPr>
      <t xml:space="preserve">Unless conducting a review of calculation emission factors and assumptions, users do not need to enter any information in the MP Calcs &amp; EFs, Baseline Calcs &amp; EFs, Conversions and Lists, and GWP tabs. These tabs are available for reference.
</t>
    </r>
    <r>
      <rPr>
        <sz val="11"/>
        <color rgb="FF000000"/>
        <rFont val="Calibri"/>
        <family val="2"/>
      </rPr>
      <t xml:space="preserve">
Below is a description of the data entry variables found in the "Master Plan Data Entry" and "Baseline Data Entry" tabs.
</t>
    </r>
    <r>
      <rPr>
        <b/>
        <sz val="11"/>
        <color rgb="FF000000"/>
        <rFont val="Calibri"/>
        <family val="2"/>
      </rPr>
      <t xml:space="preserve">General
</t>
    </r>
    <r>
      <rPr>
        <sz val="11"/>
        <color rgb="FF000000"/>
        <rFont val="Calibri"/>
        <family val="2"/>
      </rPr>
      <t>▪</t>
    </r>
    <r>
      <rPr>
        <u/>
        <sz val="11"/>
        <color rgb="FF000000"/>
        <rFont val="Calibri"/>
        <family val="2"/>
      </rPr>
      <t>GWP option:</t>
    </r>
    <r>
      <rPr>
        <sz val="11"/>
        <color rgb="FF000000"/>
        <rFont val="Calibri"/>
        <family val="2"/>
      </rPr>
      <t xml:space="preserve"> </t>
    </r>
    <r>
      <rPr>
        <i/>
        <sz val="11"/>
        <color rgb="FF000000"/>
        <rFont val="Calibri"/>
        <family val="2"/>
      </rPr>
      <t>Required.</t>
    </r>
    <r>
      <rPr>
        <sz val="11"/>
        <color rgb="FF000000"/>
        <rFont val="Calibri"/>
        <family val="2"/>
      </rPr>
      <t xml:space="preserve"> Select which GWPs to use in this calculation. Use the numbered columns in the GWP tab as reference. Align GWP selection with the GWP source used to prepare the current Montgomery County GHG Inventory (For  the 2020 inventory prepared in 2022 this is AR5, or option 4 in the GWP tab).
</t>
    </r>
    <r>
      <rPr>
        <b/>
        <sz val="11"/>
        <color rgb="FF000000"/>
        <rFont val="Calibri"/>
        <family val="2"/>
      </rPr>
      <t xml:space="preserve">Building Data
</t>
    </r>
    <r>
      <rPr>
        <sz val="11"/>
        <color rgb="FF000000"/>
        <rFont val="Calibri"/>
        <family val="2"/>
      </rPr>
      <t>▪</t>
    </r>
    <r>
      <rPr>
        <u/>
        <sz val="11"/>
        <color rgb="FF000000"/>
        <rFont val="Calibri"/>
        <family val="2"/>
      </rPr>
      <t>Building type included (Y/N):</t>
    </r>
    <r>
      <rPr>
        <sz val="11"/>
        <color rgb="FF000000"/>
        <rFont val="Calibri"/>
        <family val="2"/>
      </rPr>
      <t xml:space="preserve"> </t>
    </r>
    <r>
      <rPr>
        <i/>
        <sz val="11"/>
        <color rgb="FF000000"/>
        <rFont val="Calibri"/>
        <family val="2"/>
      </rPr>
      <t xml:space="preserve">Required. </t>
    </r>
    <r>
      <rPr>
        <sz val="11"/>
        <color rgb="FF000000"/>
        <rFont val="Calibri"/>
        <family val="2"/>
      </rPr>
      <t>Select the building types that are likely to be included in the Master Plan or Baseline scenario. This variable must be selected as "Y" for the embodied, energy, waste, and transportation calculations to occur.
▪</t>
    </r>
    <r>
      <rPr>
        <u/>
        <sz val="11"/>
        <color rgb="FF000000"/>
        <rFont val="Calibri"/>
        <family val="2"/>
      </rPr>
      <t>Total number of residential units:</t>
    </r>
    <r>
      <rPr>
        <i/>
        <sz val="11"/>
        <color rgb="FF000000"/>
        <rFont val="Calibri"/>
        <family val="2"/>
      </rPr>
      <t xml:space="preserve"> Required.</t>
    </r>
    <r>
      <rPr>
        <sz val="11"/>
        <color rgb="FF000000"/>
        <rFont val="Calibri"/>
        <family val="2"/>
      </rPr>
      <t xml:space="preserve"> Enter the total number of residential units per residential building type. 
▪</t>
    </r>
    <r>
      <rPr>
        <u/>
        <sz val="11"/>
        <color rgb="FF000000"/>
        <rFont val="Calibri"/>
        <family val="2"/>
      </rPr>
      <t>Total commercial square footage (in thousand square feet):</t>
    </r>
    <r>
      <rPr>
        <sz val="11"/>
        <color rgb="FF000000"/>
        <rFont val="Calibri"/>
        <family val="2"/>
      </rPr>
      <t xml:space="preserve"> </t>
    </r>
    <r>
      <rPr>
        <i/>
        <sz val="11"/>
        <color rgb="FF000000"/>
        <rFont val="Calibri"/>
        <family val="2"/>
      </rPr>
      <t xml:space="preserve">It is required that either total commercial square footage or total number of buildings is entered. </t>
    </r>
    <r>
      <rPr>
        <sz val="11"/>
        <color rgb="FF000000"/>
        <rFont val="Calibri"/>
        <family val="2"/>
      </rPr>
      <t>Enter the total square footage per commercial building type. 
▪</t>
    </r>
    <r>
      <rPr>
        <u/>
        <sz val="11"/>
        <color rgb="FF000000"/>
        <rFont val="Calibri"/>
        <family val="2"/>
      </rPr>
      <t>Total number of buildings:</t>
    </r>
    <r>
      <rPr>
        <sz val="11"/>
        <color rgb="FF000000"/>
        <rFont val="Calibri"/>
        <family val="2"/>
      </rPr>
      <t xml:space="preserve"> </t>
    </r>
    <r>
      <rPr>
        <i/>
        <sz val="11"/>
        <color rgb="FF000000"/>
        <rFont val="Calibri"/>
        <family val="2"/>
      </rPr>
      <t xml:space="preserve">Required if total commercial square footage is not entered. </t>
    </r>
    <r>
      <rPr>
        <sz val="11"/>
        <color rgb="FF000000"/>
        <rFont val="Calibri"/>
        <family val="2"/>
      </rPr>
      <t>Enter an estimate of the total number of each type of building. A default average commercial building size by building type will be used to calculate the total commercial building square footage. (Note: There is no default building size for food sales buildings and the calculations will not run if the commercial square footage for this building type is not entered.)
▪</t>
    </r>
    <r>
      <rPr>
        <u/>
        <sz val="11"/>
        <color rgb="FF000000"/>
        <rFont val="Calibri"/>
        <family val="2"/>
      </rPr>
      <t>Number of People per Residential Unit or Per Commercial Square Foot:</t>
    </r>
    <r>
      <rPr>
        <sz val="11"/>
        <color rgb="FF000000"/>
        <rFont val="Calibri"/>
        <family val="2"/>
      </rPr>
      <t xml:space="preserve"> </t>
    </r>
    <r>
      <rPr>
        <i/>
        <sz val="11"/>
        <color rgb="FF000000"/>
        <rFont val="Calibri"/>
        <family val="2"/>
      </rPr>
      <t>Optional default override.</t>
    </r>
    <r>
      <rPr>
        <sz val="11"/>
        <color rgb="FF000000"/>
        <rFont val="Calibri"/>
        <family val="2"/>
      </rPr>
      <t xml:space="preserve"> Enter the estimated number of people per residential unit or per commercial square foot.
▪</t>
    </r>
    <r>
      <rPr>
        <u/>
        <sz val="11"/>
        <color rgb="FF000000"/>
        <rFont val="Calibri"/>
        <family val="2"/>
      </rPr>
      <t>Estimated Building Lifespan:</t>
    </r>
    <r>
      <rPr>
        <sz val="11"/>
        <color rgb="FF000000"/>
        <rFont val="Calibri"/>
        <family val="2"/>
      </rPr>
      <t xml:space="preserve"> </t>
    </r>
    <r>
      <rPr>
        <i/>
        <sz val="11"/>
        <color rgb="FF000000"/>
        <rFont val="Calibri"/>
        <family val="2"/>
      </rPr>
      <t xml:space="preserve">Optional default override. </t>
    </r>
    <r>
      <rPr>
        <sz val="11"/>
        <color rgb="FF000000"/>
        <rFont val="Calibri"/>
        <family val="2"/>
      </rPr>
      <t>Enter the estimated building lifespan. A default value will be used if these cells are not entered. The building lifespan must extend to at least 2050.
▪</t>
    </r>
    <r>
      <rPr>
        <u/>
        <sz val="11"/>
        <color rgb="FF000000"/>
        <rFont val="Calibri"/>
        <family val="2"/>
      </rPr>
      <t>Pavement (Y/N):</t>
    </r>
    <r>
      <rPr>
        <sz val="11"/>
        <color rgb="FF000000"/>
        <rFont val="Calibri"/>
        <family val="2"/>
      </rPr>
      <t xml:space="preserve"> </t>
    </r>
    <r>
      <rPr>
        <i/>
        <sz val="11"/>
        <color rgb="FF000000"/>
        <rFont val="Calibri"/>
        <family val="2"/>
      </rPr>
      <t>Required to calculate pavement embodied emissions.</t>
    </r>
    <r>
      <rPr>
        <sz val="11"/>
        <color rgb="FF000000"/>
        <rFont val="Calibri"/>
        <family val="2"/>
      </rPr>
      <t xml:space="preserve"> Enter whether there is likely to be pavement.
▪</t>
    </r>
    <r>
      <rPr>
        <u/>
        <sz val="11"/>
        <color rgb="FF000000"/>
        <rFont val="Calibri"/>
        <family val="2"/>
      </rPr>
      <t>Total square feet of pavement (in thousand square feet):</t>
    </r>
    <r>
      <rPr>
        <sz val="11"/>
        <color rgb="FF000000"/>
        <rFont val="Calibri"/>
        <family val="2"/>
      </rPr>
      <t xml:space="preserve"> </t>
    </r>
    <r>
      <rPr>
        <i/>
        <sz val="11"/>
        <color rgb="FF000000"/>
        <rFont val="Calibri"/>
        <family val="2"/>
      </rPr>
      <t>Required to calculate pavement embodied emissions.</t>
    </r>
    <r>
      <rPr>
        <sz val="11"/>
        <color rgb="FF000000"/>
        <rFont val="Calibri"/>
        <family val="2"/>
      </rPr>
      <t xml:space="preserve"> Enter the square footage of pavement for all building types. There is no default value available if the square footage of pavement is not known and "Y" is selected. If total square footage is not filled out, pavement will not be included in the total estimated embodied emissions.
▪</t>
    </r>
    <r>
      <rPr>
        <u/>
        <sz val="11"/>
        <color rgb="FF000000"/>
        <rFont val="Calibri"/>
        <family val="2"/>
      </rPr>
      <t xml:space="preserve">Notes on data sources used / other assumptions: </t>
    </r>
    <r>
      <rPr>
        <sz val="11"/>
        <color rgb="FF000000"/>
        <rFont val="Calibri"/>
        <family val="2"/>
      </rPr>
      <t xml:space="preserve">Enter any additional notes on the data sources used for the information entered, or any embedded assumptions that should be called out.
</t>
    </r>
    <r>
      <rPr>
        <b/>
        <sz val="11"/>
        <color rgb="FF000000"/>
        <rFont val="Calibri"/>
        <family val="2"/>
      </rPr>
      <t xml:space="preserve">Energy Data
</t>
    </r>
    <r>
      <rPr>
        <sz val="11"/>
        <color rgb="FF000000"/>
        <rFont val="Calibri"/>
        <family val="2"/>
      </rPr>
      <t>▪</t>
    </r>
    <r>
      <rPr>
        <u/>
        <sz val="11"/>
        <color rgb="FF000000"/>
        <rFont val="Calibri"/>
        <family val="2"/>
      </rPr>
      <t xml:space="preserve">Total annual on-site renewable energy production (kWh): </t>
    </r>
    <r>
      <rPr>
        <i/>
        <sz val="11"/>
        <color rgb="FF000000"/>
        <rFont val="Calibri"/>
        <family val="2"/>
      </rPr>
      <t xml:space="preserve">Optional default override. </t>
    </r>
    <r>
      <rPr>
        <sz val="11"/>
        <color rgb="FF000000"/>
        <rFont val="Calibri"/>
        <family val="2"/>
      </rPr>
      <t>Enter if there is any on-site renewable energy production. This should be the annual total for all units/buildings of the selected type. If there is no entry here, the calculations will assume this is zero.
▪</t>
    </r>
    <r>
      <rPr>
        <u/>
        <sz val="11"/>
        <color rgb="FF000000"/>
        <rFont val="Calibri"/>
        <family val="2"/>
      </rPr>
      <t>Projected first year of building use:</t>
    </r>
    <r>
      <rPr>
        <sz val="11"/>
        <color rgb="FF000000"/>
        <rFont val="Calibri"/>
        <family val="2"/>
      </rPr>
      <t xml:space="preserve"> </t>
    </r>
    <r>
      <rPr>
        <i/>
        <sz val="11"/>
        <color rgb="FF000000"/>
        <rFont val="Calibri"/>
        <family val="2"/>
      </rPr>
      <t xml:space="preserve">Optional default override. </t>
    </r>
    <r>
      <rPr>
        <sz val="11"/>
        <color rgb="FF000000"/>
        <rFont val="Calibri"/>
        <family val="2"/>
      </rPr>
      <t>Enter the first year that the relevant buildings included in the Master Plan are intended to be occupied or commercially viable. If empty, calculations will use the start year of the master plan.
▪</t>
    </r>
    <r>
      <rPr>
        <u/>
        <sz val="11"/>
        <color rgb="FF000000"/>
        <rFont val="Calibri"/>
        <family val="2"/>
      </rPr>
      <t>Energy efficiency scenario:</t>
    </r>
    <r>
      <rPr>
        <sz val="11"/>
        <color rgb="FF000000"/>
        <rFont val="Calibri"/>
        <family val="2"/>
      </rPr>
      <t xml:space="preserve"> </t>
    </r>
    <r>
      <rPr>
        <i/>
        <sz val="11"/>
        <color rgb="FF000000"/>
        <rFont val="Calibri"/>
        <family val="2"/>
      </rPr>
      <t xml:space="preserve">Optional default override. </t>
    </r>
    <r>
      <rPr>
        <sz val="11"/>
        <color rgb="FF000000"/>
        <rFont val="Calibri"/>
        <family val="2"/>
      </rPr>
      <t>Select which of the following energy efficiency scenarios you would like to use for the calculations. Buildings less than 25 thousand square feet do not have energy efficiency targets, and are required to use the baseline energy efficiency scenario. See the definitions tab for the definitions of each energy efficiency scenario. If this is not filled out, the calculations will assume a baseline energy efficiency scenario.
▪</t>
    </r>
    <r>
      <rPr>
        <u/>
        <sz val="11"/>
        <color rgb="FF000000"/>
        <rFont val="Calibri"/>
        <family val="2"/>
      </rPr>
      <t xml:space="preserve">Notes on data sources used / other assumptions: </t>
    </r>
    <r>
      <rPr>
        <sz val="11"/>
        <color rgb="FF000000"/>
        <rFont val="Calibri"/>
        <family val="2"/>
      </rPr>
      <t xml:space="preserve">Enter any additional notes on the data sources used for the information entered, or any embedded assumptions that should be called out.
</t>
    </r>
    <r>
      <rPr>
        <b/>
        <sz val="11"/>
        <color rgb="FF000000"/>
        <rFont val="Calibri"/>
        <family val="2"/>
      </rPr>
      <t xml:space="preserve">Transportation Data
</t>
    </r>
    <r>
      <rPr>
        <sz val="11"/>
        <color rgb="FF000000"/>
        <rFont val="Calibri"/>
        <family val="2"/>
      </rPr>
      <t>▪</t>
    </r>
    <r>
      <rPr>
        <u/>
        <sz val="11"/>
        <color rgb="FF000000"/>
        <rFont val="Calibri"/>
        <family val="2"/>
      </rPr>
      <t xml:space="preserve">EV Penetration Target (percent of total passenger cars and passenger trucks): </t>
    </r>
    <r>
      <rPr>
        <i/>
        <sz val="11"/>
        <color rgb="FF000000"/>
        <rFont val="Calibri"/>
        <family val="2"/>
      </rPr>
      <t xml:space="preserve">Optional default override. </t>
    </r>
    <r>
      <rPr>
        <sz val="11"/>
        <color rgb="FF000000"/>
        <rFont val="Calibri"/>
        <family val="2"/>
      </rPr>
      <t>Enter an electric vehicle penetration target (as a percent of total vehicles) for passenger cars and passenger trucks. EV penetration is assumed to be 1% in 2018, based on the Montgomery County Climate Action Plan. EV penetration is assumed to be constant after the EV penetration target year. EV penetration will occur linearly between 2018 and the target year. If nothing is entered, EV penetration is assumed to be a constant 1% throughout the transportation calculations.
▪</t>
    </r>
    <r>
      <rPr>
        <u/>
        <sz val="11"/>
        <color rgb="FF000000"/>
        <rFont val="Calibri"/>
        <family val="2"/>
      </rPr>
      <t xml:space="preserve">EV Penetration Target Year: </t>
    </r>
    <r>
      <rPr>
        <i/>
        <sz val="11"/>
        <color rgb="FF000000"/>
        <rFont val="Calibri"/>
        <family val="2"/>
      </rPr>
      <t xml:space="preserve">Optional default override. </t>
    </r>
    <r>
      <rPr>
        <sz val="11"/>
        <color rgb="FF000000"/>
        <rFont val="Calibri"/>
        <family val="2"/>
      </rPr>
      <t>Enter an electric vehicle penetration target year. The latest EV penetration year you can enter is 2060. If nothing is entered, there is no assumed EV penetration target year, and EV penetration remains constant throughout the calculations.
▪</t>
    </r>
    <r>
      <rPr>
        <u/>
        <sz val="11"/>
        <color rgb="FF000000"/>
        <rFont val="Calibri"/>
        <family val="2"/>
      </rPr>
      <t>VMT Calculation Method:</t>
    </r>
    <r>
      <rPr>
        <sz val="11"/>
        <color rgb="FF000000"/>
        <rFont val="Calibri"/>
        <family val="2"/>
      </rPr>
      <t xml:space="preserve"> </t>
    </r>
    <r>
      <rPr>
        <i/>
        <sz val="11"/>
        <color rgb="FF000000"/>
        <rFont val="Calibri"/>
        <family val="2"/>
      </rPr>
      <t>Optional default override.</t>
    </r>
    <r>
      <rPr>
        <sz val="11"/>
        <color rgb="FF000000"/>
        <rFont val="Calibri"/>
        <family val="2"/>
      </rPr>
      <t xml:space="preserve"> Enter if you would like to use the Default or Specified VMT transportation calculation methodology. See the calculations section below for more information.
▪</t>
    </r>
    <r>
      <rPr>
        <u/>
        <sz val="11"/>
        <color rgb="FF000000"/>
        <rFont val="Calibri"/>
        <family val="2"/>
      </rPr>
      <t>Total Annual Projected VMT for Projection Year:</t>
    </r>
    <r>
      <rPr>
        <sz val="11"/>
        <color rgb="FF000000"/>
        <rFont val="Calibri"/>
        <family val="2"/>
      </rPr>
      <t xml:space="preserve"> </t>
    </r>
    <r>
      <rPr>
        <i/>
        <sz val="11"/>
        <color rgb="FF000000"/>
        <rFont val="Calibri"/>
        <family val="2"/>
      </rPr>
      <t>Optional default override.</t>
    </r>
    <r>
      <rPr>
        <sz val="11"/>
        <color rgb="FF000000"/>
        <rFont val="Calibri"/>
        <family val="2"/>
      </rPr>
      <t xml:space="preserve"> Enter the total annual projected VMT for the Projection Year if using the Specified VMT calculation method. Note that this must be filled out if the VMT Calculation Method is noted as "Specified VMT" for calculations to occur.
▪</t>
    </r>
    <r>
      <rPr>
        <u/>
        <sz val="11"/>
        <color rgb="FF000000"/>
        <rFont val="Calibri"/>
        <family val="2"/>
      </rPr>
      <t>VMT Projection Year</t>
    </r>
    <r>
      <rPr>
        <sz val="11"/>
        <color rgb="FF000000"/>
        <rFont val="Calibri"/>
        <family val="2"/>
      </rPr>
      <t xml:space="preserve">: </t>
    </r>
    <r>
      <rPr>
        <i/>
        <sz val="11"/>
        <color rgb="FF000000"/>
        <rFont val="Calibri"/>
        <family val="2"/>
      </rPr>
      <t>Optional default override.</t>
    </r>
    <r>
      <rPr>
        <sz val="11"/>
        <color rgb="FF000000"/>
        <rFont val="Calibri"/>
        <family val="2"/>
      </rPr>
      <t xml:space="preserve"> Enter the Projection Year for the annual projected VMT total, if using the Specified VMT calculation method. Note that this must be filled out if the VMT Calculation Method is noted as "Specified VMT" for calculations to occur. 
▪</t>
    </r>
    <r>
      <rPr>
        <u/>
        <sz val="11"/>
        <color rgb="FF000000"/>
        <rFont val="Calibri"/>
        <family val="2"/>
      </rPr>
      <t>Projected Population in VMT Projection Year (thousands):</t>
    </r>
    <r>
      <rPr>
        <sz val="11"/>
        <color rgb="FF000000"/>
        <rFont val="Calibri"/>
        <family val="2"/>
      </rPr>
      <t xml:space="preserve"> </t>
    </r>
    <r>
      <rPr>
        <i/>
        <sz val="11"/>
        <color rgb="FF000000"/>
        <rFont val="Calibri"/>
        <family val="2"/>
      </rPr>
      <t>Optional default override.</t>
    </r>
    <r>
      <rPr>
        <sz val="11"/>
        <color rgb="FF000000"/>
        <rFont val="Calibri"/>
        <family val="2"/>
      </rPr>
      <t xml:space="preserve"> Enter the projected population for the VMT projection eyar. If not entered, a default MWCOG population estimate will be used.
</t>
    </r>
    <r>
      <rPr>
        <b/>
        <sz val="11"/>
        <color rgb="FF000000"/>
        <rFont val="Calibri"/>
        <family val="2"/>
      </rPr>
      <t xml:space="preserve">Land Cover and Management
</t>
    </r>
    <r>
      <rPr>
        <sz val="11"/>
        <color rgb="FF000000"/>
        <rFont val="Calibri"/>
        <family val="2"/>
      </rPr>
      <t>▪</t>
    </r>
    <r>
      <rPr>
        <u/>
        <sz val="11"/>
        <color rgb="FF000000"/>
        <rFont val="Calibri"/>
        <family val="2"/>
      </rPr>
      <t>Baseline Area of Land Cover Type in the Masterplan (hectares):</t>
    </r>
    <r>
      <rPr>
        <sz val="11"/>
        <color rgb="FF000000"/>
        <rFont val="Calibri"/>
        <family val="2"/>
      </rPr>
      <t xml:space="preserve"> For each land cover category and the total master plan, add the area (in hectares).
Master Plan Data Entry: There are two options to enter in the land cover areas, please choose only one. If data for how much area of each land cover category will be added and/or removed by the master plan exists, choose Option 1. If the available land cover area data is in percent of the total master plan area, choose Option 2. 
</t>
    </r>
    <r>
      <rPr>
        <i/>
        <sz val="11"/>
        <color rgb="FF000000"/>
        <rFont val="Calibri"/>
        <family val="2"/>
      </rPr>
      <t>Master Plan Data Entry: Option 1</t>
    </r>
    <r>
      <rPr>
        <sz val="11"/>
        <color rgb="FF000000"/>
        <rFont val="Calibri"/>
        <family val="2"/>
      </rPr>
      <t xml:space="preserve">
▪</t>
    </r>
    <r>
      <rPr>
        <u/>
        <sz val="11"/>
        <color rgb="FF000000"/>
        <rFont val="Calibri"/>
        <family val="2"/>
      </rPr>
      <t>Area Added by Masterplan (hectares):</t>
    </r>
    <r>
      <rPr>
        <sz val="11"/>
        <color rgb="FF000000"/>
        <rFont val="Calibri"/>
        <family val="2"/>
      </rPr>
      <t xml:space="preserve"> For each land cover category, add the area (in hectares) that will be added to the landscape by the masterplan.
▪</t>
    </r>
    <r>
      <rPr>
        <u/>
        <sz val="11"/>
        <color rgb="FF000000"/>
        <rFont val="Calibri"/>
        <family val="2"/>
      </rPr>
      <t>Area Removed by Masterplan (hectares):</t>
    </r>
    <r>
      <rPr>
        <sz val="11"/>
        <color rgb="FF000000"/>
        <rFont val="Calibri"/>
        <family val="2"/>
      </rPr>
      <t xml:space="preserve"> For each land cover category, add the area (in hectares) that will be removed from the landscape by the masterplan.
</t>
    </r>
    <r>
      <rPr>
        <i/>
        <sz val="11"/>
        <color rgb="FF000000"/>
        <rFont val="Calibri"/>
        <family val="2"/>
      </rPr>
      <t xml:space="preserve">
Master Plan Data Entry: Option 2
</t>
    </r>
    <r>
      <rPr>
        <sz val="11"/>
        <color rgb="FF000000"/>
        <rFont val="Calibri"/>
        <family val="2"/>
      </rPr>
      <t>▪</t>
    </r>
    <r>
      <rPr>
        <u/>
        <sz val="11"/>
        <color rgb="FF000000"/>
        <rFont val="Calibri"/>
        <family val="2"/>
      </rPr>
      <t>Percent of Master Plan Area:</t>
    </r>
    <r>
      <rPr>
        <sz val="11"/>
        <color rgb="FF000000"/>
        <rFont val="Calibri"/>
        <family val="2"/>
      </rPr>
      <t xml:space="preserve"> For each land cover category, add the percentage of the total master plan area (%) that will be classified as each land cover category.</t>
    </r>
  </si>
  <si>
    <t>Tool Calculations Summary</t>
  </si>
  <si>
    <r>
      <t xml:space="preserve">This section provides a summary of the calculations performed for each of the emissions categories. For more specific calculation details and methodology, refer to the text boxes and comments in the "MP Calcs &amp; EFs" tab. 
The building embodied emissions, energy emissions, transportation emissions, and waste emissions calculations are all primarily based on the number of buildings or units, the types of buildings, and the total commercial square footage (for commercial building types). See below for a breakdown of each of these emission categories' calculations.
</t>
    </r>
    <r>
      <rPr>
        <b/>
        <sz val="11"/>
        <color theme="1"/>
        <rFont val="Calibri"/>
        <family val="2"/>
        <scheme val="minor"/>
      </rPr>
      <t>Building embodied emissions:</t>
    </r>
    <r>
      <rPr>
        <sz val="11"/>
        <color theme="1"/>
        <rFont val="Calibri"/>
        <family val="2"/>
        <scheme val="minor"/>
      </rPr>
      <t xml:space="preserve">
Building embodied emissions are calculated by multiplying the total residential or commercial square footage by the appropriate embodied emission factor. There are three embodied emission factors  for three proxy building types: an office building, a commercial building, and a sample home. These three proxy emission factors are applied to the relevant building types to calculate total embodied emissions.
Pavement embodied emissions are calculated by multiplying the pavement embodied and paving emission factor by the total square footage over the average residential building life span, which is calculated according to the replacement time method. See the Pavement section of the MP Calcs &amp; EFs tab for what is included and excluded from this emissions estimate. For more information on the average residential building life span, see the Average Building Life Span section of the MP Calcs &amp; EFs tab.</t>
    </r>
    <r>
      <rPr>
        <i/>
        <sz val="11"/>
        <color theme="1"/>
        <rFont val="Calibri"/>
        <family val="2"/>
        <scheme val="minor"/>
      </rPr>
      <t xml:space="preserve">
</t>
    </r>
    <r>
      <rPr>
        <b/>
        <sz val="11"/>
        <color theme="1"/>
        <rFont val="Calibri"/>
        <family val="2"/>
        <scheme val="minor"/>
      </rPr>
      <t xml:space="preserve">Building energy emissions:
</t>
    </r>
    <r>
      <rPr>
        <sz val="11"/>
        <color theme="1"/>
        <rFont val="Calibri"/>
        <family val="2"/>
        <scheme val="minor"/>
      </rPr>
      <t xml:space="preserve">The calculations use total building area multiplied by average energy use intensities by building type to calculate total annual energy usage. Any renewable energy production is subtracted from the total building energy usage, as renewable energy is assumed to produce zero emissions. While the lifetime of renewable energy production infrastructure is likely shorter than that of buildings, these two are assumed to be the same for simplicity. Energy use intensities differ based on the energy efficiency scenario and are sourced from the Montgomery Building Energy Performance Standard Technical Report (https://www.montgomerycountymd.gov/green/Resources/Files/energy/Montgomery%20County%20Performance%20Ordinance%20-%20Building%20Energy%20Performance%20Standards%20Report%20-%20final.pdf).
The total energy usage is then multiplied by GHG emission factors, based on the fuel type. The electricity emission factors take into account changes in the grid fuel mix over time, according to the Maryland Greenhouse Gas Emission Reduction Act Plan (GGRA) (see source here: https://mde.maryland.gov/programs/air/ClimateChange/Pages/Greenhouse-Gas-Emissions-Reduction-Act-(GGRA)-Plan.aspx). Emissions after 2050 are assumed to be constant (i.e., the emission intensity of the electricity grid is held constant after 2050). 
Emissions are then summed over the lifetime of the building beginning with the building start year.
</t>
    </r>
    <r>
      <rPr>
        <b/>
        <sz val="11"/>
        <color theme="1"/>
        <rFont val="Calibri"/>
        <family val="2"/>
        <scheme val="minor"/>
      </rPr>
      <t xml:space="preserve">Building waste emissions:
</t>
    </r>
    <r>
      <rPr>
        <sz val="11"/>
        <color theme="1"/>
        <rFont val="Calibri"/>
        <family val="2"/>
        <scheme val="minor"/>
      </rPr>
      <t xml:space="preserve">The calculations use the average number of people per building type (provided by Montgomery Planning) multiplied by the annual average waste produced per person in Montgomery County (calculated using Montgomery County waste production values divided by the Montgomery County population) to calculate annual total waste estimates per building. 
Annual total waste is then summed over each building's lifetime and multiplied by the appropriate emission factors. </t>
    </r>
    <r>
      <rPr>
        <b/>
        <sz val="11"/>
        <color theme="1"/>
        <rFont val="Calibri"/>
        <family val="2"/>
        <scheme val="minor"/>
      </rPr>
      <t xml:space="preserve">
Transportation emissions:</t>
    </r>
    <r>
      <rPr>
        <sz val="11"/>
        <color theme="1"/>
        <rFont val="Calibri"/>
        <family val="2"/>
        <scheme val="minor"/>
      </rPr>
      <t xml:space="preserve">
There are two calculation options: default or specified VMT. The difference between these two calculation options is that the default method uses MWCOG VMT and population estimates, whereas the specified VMT option allows the user to enter a VMT value, the year for the VMT, and a population for the VMT year. See below for more details.
The default calculations use the average number of people per building type (provided by Montgomery Planning) multiplied by the transportation emissions per person over the lifetime of the building (calculated according to the methodology below) to calculate total transportation emissions associated with each building type.
Transportation emissions per person are estimated by multiplying the annual VMT by vehicle type in Montgomery County by the appropriate emission factor associated with each vehicle type (data and emission factors sourced from MWCOG) and dividing by the Montgomery County population. The VMT allocated to electric vehicles is either a constant 1%  of the total VMT for passenger cars and passenger trucks, or calculated according to the entered EV penetration percentage and year. The emission factors take into consideration changes in vehicle fuel efficiency over time. Average vehicle emissions per person per year after 2060. 
The specified VMT calculations are essentially the same as the default calculations, except the entered VMT value, year for the VMT, and optionally population for the VMT year are used for the calculations instead of the MWCOG projections. See the Building Life-Span Transportation Emissions section of the MP Calcs &amp;EFs tab for more information.
</t>
    </r>
    <r>
      <rPr>
        <b/>
        <sz val="11"/>
        <color theme="1"/>
        <rFont val="Calibri"/>
        <family val="2"/>
        <scheme val="minor"/>
      </rPr>
      <t xml:space="preserve">Land Cover and Management Emissions: </t>
    </r>
    <r>
      <rPr>
        <sz val="11"/>
        <color theme="1"/>
        <rFont val="Calibri"/>
        <family val="2"/>
        <scheme val="minor"/>
      </rPr>
      <t xml:space="preserve">
</t>
    </r>
    <r>
      <rPr>
        <i/>
        <sz val="11"/>
        <color theme="1"/>
        <rFont val="Calibri"/>
        <family val="2"/>
        <scheme val="minor"/>
      </rPr>
      <t xml:space="preserve">Master Plan Data Entry: Option 1
</t>
    </r>
    <r>
      <rPr>
        <sz val="11"/>
        <color theme="1"/>
        <rFont val="Calibri"/>
        <family val="2"/>
        <scheme val="minor"/>
      </rPr>
      <t>Calculations for this category are two-fold. First, carbon stocks added to the landscape by a masterplan increasing the area of forest, grassland, non-forest tree cover, wetland/meadow, or green roof are calculated for three main carbon pools: 
1) above-ground biomass, categories (forest, grassland, non-forest tree cover, wetland/meadow, and green roofs)
2) below-ground biomass, and
3) soil organic carbon or substrate carbon (green roofs only).
Then, carbon stocks removed from the landscape by a masterplan decreasing the area of forest, grassland, non-forest tree cover, or wetland/meadow are calculated for those same three main carbon pools. The overall effect of the masterplan on land cover and management emissions is calculated as the sum of added carbon stocks minus removed carbon stocks, then converted to CO2e.</t>
    </r>
    <r>
      <rPr>
        <i/>
        <sz val="11"/>
        <color theme="1"/>
        <rFont val="Calibri"/>
        <family val="2"/>
        <scheme val="minor"/>
      </rPr>
      <t xml:space="preserve">
Master Plan Data Entry: Option 2
</t>
    </r>
    <r>
      <rPr>
        <sz val="11"/>
        <color theme="1"/>
        <rFont val="Calibri"/>
        <family val="2"/>
        <scheme val="minor"/>
      </rPr>
      <t>The expected carbon stocks on the landscape in the master plan are calculated based on the percent of the total area that will be covered by each land cover type of interest. The percentage of each land cover type is multiplied by the total master plan area, producing an estimate of the area of each land cover type. 
Next, carbon stocks for each land cover type (forest, grassland, non-forest tree cover, wetland/meadow, and/or green roof) are calculated for three main carbon pools: 
1) above-ground biomass, categories (forest, grassland, non-forest tree cover, wetland/meadow, and green roofs)
2) below-ground biomass, and
3) soil organic carbon or substrate carbon (green roofs only).
The overall effect of the master plan is calculated as the difference of the masterplan carbon stocks minus the baseline carbon stocks, then converted to CO2e.</t>
    </r>
  </si>
  <si>
    <t>Acronyms</t>
  </si>
  <si>
    <t>Acronym</t>
  </si>
  <si>
    <t>Term</t>
  </si>
  <si>
    <t>Definition</t>
  </si>
  <si>
    <t>Definition Source</t>
  </si>
  <si>
    <t>Btu</t>
  </si>
  <si>
    <t>British thermal unit</t>
  </si>
  <si>
    <t>The quantity of heat required to raise the temperature of 1 pound of liquid water by 1 degree Fahrenheit at the temperature at which water has its greatest density (approximately 39 degrees Fahrenheit).</t>
  </si>
  <si>
    <t>FAQs, EIA</t>
  </si>
  <si>
    <t>CO2e</t>
  </si>
  <si>
    <t>Carbon Dioxide Equivalents</t>
  </si>
  <si>
    <t>The number of metric tonnes of carbon dioxide emissions with the same global warming potential as one metric tonne of another greenhouse gas.</t>
  </si>
  <si>
    <t>Carbon Footprint Calculator, EPA</t>
  </si>
  <si>
    <t>EF</t>
  </si>
  <si>
    <t>Emission Factor</t>
  </si>
  <si>
    <t xml:space="preserve">A representative value that attempts to relate the quantity of a pollutant released to the atmosphere with an activity associated with the release of that pollutant. </t>
  </si>
  <si>
    <t>Air Emission Factors and Quantification, EPA</t>
  </si>
  <si>
    <t>EUI</t>
  </si>
  <si>
    <t>Energy use intensity</t>
  </si>
  <si>
    <t>EUI expresses a building’s energy use as a function of its size or other characteristics</t>
  </si>
  <si>
    <t>Energy Star</t>
  </si>
  <si>
    <t>EV</t>
  </si>
  <si>
    <t>Electric Vehicle</t>
  </si>
  <si>
    <t>A vehicle that can be powered by an electric motor that draws electricity from a battery and is capable of being charged from an external source.</t>
  </si>
  <si>
    <t>Alternative Fuels Data Center, DOE</t>
  </si>
  <si>
    <t>GGRA</t>
  </si>
  <si>
    <t>Marlyand Greenhouse Gas Reduction Act Plan</t>
  </si>
  <si>
    <t>Document that lays out the approach fo meet Maryland's greenhouse gas reduction goals.</t>
  </si>
  <si>
    <t>Maryland DOE</t>
  </si>
  <si>
    <t>GHG</t>
  </si>
  <si>
    <t>Greenhouse Gas</t>
  </si>
  <si>
    <t>Gases that trap heat in the atmosphere.</t>
  </si>
  <si>
    <t>Overview of GHGs, EPA</t>
  </si>
  <si>
    <t>GJ</t>
  </si>
  <si>
    <t>Gigajoule</t>
  </si>
  <si>
    <t xml:space="preserve">One billion joules, which is defined as a meter-kilogram-second unit of work or energy equal to the work done by the force of one newton when its point of application moved through a distance of one meter in the direction of the force. </t>
  </si>
  <si>
    <t>EIA Glossary</t>
  </si>
  <si>
    <t>Global Warming Potential</t>
  </si>
  <si>
    <t>The Global Warming Potential (GWP) was developed to allow comparisons of the global warming impacts of different gases. Specifically, it is a measure of how much energy the emissions of 1 ton of a gas will absorb over a given period of time, relative to the emissions of 1 ton of carbon dioxide (CO2). The larger the GWP, the more that a given gas warms the Earth.</t>
  </si>
  <si>
    <t>Understanding Global Warming Potentials, EPA</t>
  </si>
  <si>
    <t>MMBtu</t>
  </si>
  <si>
    <t>1,000,000 British thermal units</t>
  </si>
  <si>
    <t>1,000,000 British thermal units.</t>
  </si>
  <si>
    <t>MWCOG</t>
  </si>
  <si>
    <t>Metropolitan Washington Council of Governments</t>
  </si>
  <si>
    <t>A non-profit organization that organizes local government action in Maryland, Virginia, and the District of Columbia.</t>
  </si>
  <si>
    <t>VMT</t>
  </si>
  <si>
    <t>Vehicle Miles Traveled</t>
  </si>
  <si>
    <t>A measurement of the amount of travel for all vehicles in a geographic region over a given period of time, typically a one-year period.</t>
  </si>
  <si>
    <t>Texas A&amp;M</t>
  </si>
  <si>
    <t>Definition Category</t>
  </si>
  <si>
    <t>Apartments in buildings with 2-4 units</t>
  </si>
  <si>
    <t>Type (Residential) or Principal Activity (Commercial)</t>
  </si>
  <si>
    <t>A self-contained housing unit that occupies only part of a multi-family residential building that has two or more housing units. Apartments may be owned by an owner/occupier or rented by tenants. This category includes condominium or cooperative apartments (that is, individually-owned apartments), basement apartments, or other residential structures where units are stacked vertically. RECS categorizes apartments into those that are in buildings with two to four units—this category also includes houses originally intended for occupancy by one household (or for some other use) that have since been converted to separate dwellings for two to four households—and those that are in buildings with five or more units.</t>
  </si>
  <si>
    <t>Residential Building Energy Consumption Survey (2015)</t>
  </si>
  <si>
    <t>Apartments in buildings with 5 or more units</t>
  </si>
  <si>
    <t>Same definition as immediately above, but with additional units.</t>
  </si>
  <si>
    <t>Baseline</t>
  </si>
  <si>
    <t>Energy Efficiency Target</t>
  </si>
  <si>
    <t>Assumes that the energy use intensity for gas remains constant, and that the energy use intensity of the grid is that projected by the GGRA scenario of the Maryland GGRA 2030 Plan Modeling data (see the emission factor tab for more information).</t>
  </si>
  <si>
    <t>BEPS Technical Report, February 2022</t>
  </si>
  <si>
    <t>Carbon Flux</t>
  </si>
  <si>
    <t>Land Cover and Management</t>
  </si>
  <si>
    <r>
      <t>A carbon flux refers to the amount of carbon exchanged between carbon stocks over a specified time.</t>
    </r>
    <r>
      <rPr>
        <sz val="11"/>
        <color rgb="FF000000"/>
        <rFont val="Arial"/>
        <family val="2"/>
      </rPr>
      <t> In simple terms, it is the movement of carbon between land, oceans, atmosphere, and living things.</t>
    </r>
  </si>
  <si>
    <t>MSU Carbon Stocks, Fluxes and the Land Sector</t>
  </si>
  <si>
    <t>Carbon Sequestration</t>
  </si>
  <si>
    <t>Carbon sequestration is the process of capturing and storing atmospheric carbon dioxide. It is one method of reducing the amount of carbon dioxide in the atmosphere with the goal of reducing global climate change.</t>
  </si>
  <si>
    <t>USGS What is Carbon Sequestration</t>
  </si>
  <si>
    <t>Carbon Stock</t>
  </si>
  <si>
    <t>A carbon stock, or carbon pool, is a system that has the capacity to store or release carbon.</t>
  </si>
  <si>
    <t>Education - College or university</t>
  </si>
  <si>
    <t>Buildings used for academic or technical classroom instruction and classroom buildings on college or university campuses. Buildings on education campuses for which the main use is not classroom are included in the category relating to their use. For example, administration buildings are part of Office, dormitories are Lodging, and libraries are Public assembly.</t>
  </si>
  <si>
    <t>Commercial Building Energy Consumption Survey</t>
  </si>
  <si>
    <t>Education - K-12 School</t>
  </si>
  <si>
    <t>Buildings used for academic or technical classroom instruction for elementary, middle, or high schools. Buildings on education campuses for which the main use is not classroom are included in the category relating to their use. For example, administration buildings are part of Office, dormitories are Lodging, and libraries are Public assembly.</t>
  </si>
  <si>
    <t>Energy Efficiency (EE) Target</t>
  </si>
  <si>
    <t xml:space="preserve">Sets a target such that all energy end uses are deeply optimized and tuned without impacting occupant use patterns. This target-setting method assumes that typical buildings  maintain the use of fossil-fuel burning systems for typical end uses such as space and water heating, but will minimize inefficiencies of those systems. The EE Standard would require less retrofit work in buildings. </t>
  </si>
  <si>
    <t>Food sales</t>
  </si>
  <si>
    <t>Buildings used for retail or wholesale of food.</t>
  </si>
  <si>
    <t>Food services</t>
  </si>
  <si>
    <t>Buildings used for preparation and sale of food and beverages for consumption.</t>
  </si>
  <si>
    <t>Health care inpatient</t>
  </si>
  <si>
    <t>Buildings used as diagnostic and treatment facilities for inpatient care.</t>
  </si>
  <si>
    <t>Health Care Outpatient</t>
  </si>
  <si>
    <t>Buildings used as diagnostic and treatment facilities for outpatient care. Medical offices are included here if they use any type of diagnostic medical equipment (if they do not, they are categorized as an office building).</t>
  </si>
  <si>
    <t>Lodging</t>
  </si>
  <si>
    <t>Buildings used to offer multiple accommodations for short-term or long-term residents, including skilled nursing and other residential care buildings.</t>
  </si>
  <si>
    <t>Mercantile Enclosed and strip malls</t>
  </si>
  <si>
    <t>Shopping malls comprised of multiple connected establishments. Enclosed malls are often anchored by one or more department stores and have interior walkways or common areas. Strip shopping centers have separate exterior entrances for each establishment.</t>
  </si>
  <si>
    <t>Mercantile Retail (other than mall)</t>
  </si>
  <si>
    <t>Buildings used for the sale and display of goods other than food.</t>
  </si>
  <si>
    <t>Mobile Home</t>
  </si>
  <si>
    <t>A housing unit built off-site on a movable chassis and moved to a home site. A mobile home may be placed on a permanent or temporary foundation and may contain one or more rooms. A prefabricated or modular home assembled on-site is a single-family housing unit and not a mobile home.</t>
  </si>
  <si>
    <t>Office</t>
  </si>
  <si>
    <t>Buildings used for general office space, professional office, or administrative offices. Medical offices are included here if they do not use any type of diagnostic medical equipment (if they do, they are categorized as an outpatient health care building).</t>
  </si>
  <si>
    <t>Other</t>
  </si>
  <si>
    <t>Buildings that are industrial or agricultural with some retail space; buildings having several different commercial activities that, together, comprise 50 percent or more of the floorspace, but whose largest single activity is agricultural, industrial/ manufacturing, or residential; and all other miscellaneous buildings that do not fit into any other category.</t>
  </si>
  <si>
    <t>Public assembly</t>
  </si>
  <si>
    <t>Buildings in which people gather for social or recreational activities, whether in private or non-private meeting halls.</t>
  </si>
  <si>
    <t>Public order and safety</t>
  </si>
  <si>
    <t>Buildings used for the preservation of law and order or public safety.</t>
  </si>
  <si>
    <t>Religious worship</t>
  </si>
  <si>
    <t>Buildings in which people gather for religious activities, such as chapels, churches, mosques, synagogues, and temples.</t>
  </si>
  <si>
    <t>Service</t>
  </si>
  <si>
    <t>Buildings in which some type of service is provided, other than food service or retail sales of goods.</t>
  </si>
  <si>
    <t>Single-family attached</t>
  </si>
  <si>
    <t>A housing unit that typically provides living space for one household or family. Attached single-family housing units are connected side-by-side by a wall that extends ground to roof (that is, a townhouse, row house, or duplex). Does not include mobile homes.</t>
  </si>
  <si>
    <t>Single-family detached</t>
  </si>
  <si>
    <t>A housing unit that typically provides living space for one household or family and is not connected to another housing unit. Does not include mobile homes.</t>
  </si>
  <si>
    <t>Vacant</t>
  </si>
  <si>
    <t>Buildings in which more floorspace was vacant than was used for any single commercial activity at the time of interview. Therefore, a vacant building may have some occupied floorspace.</t>
  </si>
  <si>
    <t>Warehouse and storage</t>
  </si>
  <si>
    <t>Buildings used to store goods, manufactured products, merchandise, raw materials, or personal belongings (such as public self-storage).</t>
  </si>
  <si>
    <t>Zero Net Carbon-Compatible (ZNC) Target</t>
  </si>
  <si>
    <t>Sets the target to a level simulating the electrification of fossil-fuel end uses using market-ready technology in an energy efficient building. Electrification is one of  the deepest forms of energy efficiency since electric equipment operates at a much higher efficiency than fuel-fired equipment. This target is intended to be most compatible with Zero Net Carbon goals because it implicitly required the elimination of most on-site fuel burning.</t>
  </si>
  <si>
    <t>Master Plan Name</t>
  </si>
  <si>
    <t>Prepared by</t>
  </si>
  <si>
    <t>Date of completion</t>
  </si>
  <si>
    <t>Contact Name</t>
  </si>
  <si>
    <t>Contact Email</t>
  </si>
  <si>
    <t>Contact Phone Number</t>
  </si>
  <si>
    <t>Projected Start Year of Master Plan</t>
  </si>
  <si>
    <t>Summary Information</t>
  </si>
  <si>
    <t>Master Plan Summary</t>
  </si>
  <si>
    <r>
      <t>MT CO</t>
    </r>
    <r>
      <rPr>
        <b/>
        <vertAlign val="subscript"/>
        <sz val="11"/>
        <color theme="1"/>
        <rFont val="Arial"/>
        <family val="2"/>
      </rPr>
      <t>2</t>
    </r>
    <r>
      <rPr>
        <b/>
        <sz val="11"/>
        <color theme="1"/>
        <rFont val="Arial"/>
        <family val="2"/>
      </rPr>
      <t>e</t>
    </r>
  </si>
  <si>
    <t>Total Lifetime Embodied Building GHG Emissions</t>
  </si>
  <si>
    <t>Lifetime Residential Emissions per residential unit</t>
  </si>
  <si>
    <t>Lifetime Commercial Emissions per commercial square foot</t>
  </si>
  <si>
    <t>Lifetime Total Pavement Embodied Emissions</t>
  </si>
  <si>
    <t>Total Lifetime Building Energy GHG Emissions</t>
  </si>
  <si>
    <t>Total Lifetime Building Waste GHG Emissions</t>
  </si>
  <si>
    <t xml:space="preserve">Annual Total Building Waste Emissions </t>
  </si>
  <si>
    <t>Total Lifetime Transportation GHG Emissions</t>
  </si>
  <si>
    <t>Land Cover &amp; Management Ecosystem Carbon Stock</t>
  </si>
  <si>
    <t>Total GHG Emissions</t>
  </si>
  <si>
    <t>Baseline Summary</t>
  </si>
  <si>
    <t>Comparative Summary</t>
  </si>
  <si>
    <t>Master Plan</t>
  </si>
  <si>
    <t>Percent Difference</t>
  </si>
  <si>
    <t>Building Breakdown of GHG Emissions</t>
  </si>
  <si>
    <r>
      <t>Master Plan Lifespan Emissions (MT CO</t>
    </r>
    <r>
      <rPr>
        <b/>
        <vertAlign val="subscript"/>
        <sz val="11"/>
        <rFont val="Arial"/>
        <family val="2"/>
      </rPr>
      <t>2</t>
    </r>
    <r>
      <rPr>
        <b/>
        <sz val="11"/>
        <rFont val="Arial"/>
        <family val="2"/>
      </rPr>
      <t>e)</t>
    </r>
  </si>
  <si>
    <r>
      <t>Baseline Lifespan Emissions (MT CO</t>
    </r>
    <r>
      <rPr>
        <b/>
        <vertAlign val="subscript"/>
        <sz val="11"/>
        <rFont val="Arial"/>
        <family val="2"/>
      </rPr>
      <t>2</t>
    </r>
    <r>
      <rPr>
        <b/>
        <sz val="11"/>
        <rFont val="Arial"/>
        <family val="2"/>
      </rPr>
      <t>e)</t>
    </r>
  </si>
  <si>
    <t>Comparative</t>
  </si>
  <si>
    <t>Embodied (not including pavement)</t>
  </si>
  <si>
    <t>Energy</t>
  </si>
  <si>
    <t>Transportation</t>
  </si>
  <si>
    <t>Waste</t>
  </si>
  <si>
    <t>Total</t>
  </si>
  <si>
    <t>Embodied</t>
  </si>
  <si>
    <t>Not applicable</t>
  </si>
  <si>
    <t>Assessment Narrative / Additional Notes on Quantification and Data Sources</t>
  </si>
  <si>
    <t>1. Develop a quantitative summary of the master plan’s contribution to sectoral and total GHG emissions and sequestration, placed in the context of the County’s most recent GHG inventory and County, MWCOG, and Maryland GHG reductions goals but also noting differences in emission boundaries, timelines, and scopes.</t>
  </si>
  <si>
    <t>2. Develop a summary of the data sources and vintage of data used, as well as any assumptions made, or data gaps filled. (Assumptions related to future changes in EV penetration should be included here.)</t>
  </si>
  <si>
    <t>3. Note any options to mitigate GHG emissions.</t>
  </si>
  <si>
    <t xml:space="preserve">4. Note the timeline of the master plan and relevant implications for emissions impacts and mitigation options (i.e., how these may be distributed over the relevant timeline). </t>
  </si>
  <si>
    <t>Master Plan Data - Entry</t>
  </si>
  <si>
    <t>General</t>
  </si>
  <si>
    <t>GWP Option</t>
  </si>
  <si>
    <t>Building Data</t>
  </si>
  <si>
    <t>Y</t>
  </si>
  <si>
    <t>N</t>
  </si>
  <si>
    <t>Embodied Emissions</t>
  </si>
  <si>
    <t>Energy Emissions</t>
  </si>
  <si>
    <t>Default</t>
  </si>
  <si>
    <t>Building Type Included? (Y/N)</t>
  </si>
  <si>
    <t>Total Number of Residential Units</t>
  </si>
  <si>
    <t>Total Commercial Square Footage (in thousand square feet)</t>
  </si>
  <si>
    <t>Total Number of Commercial Buildings</t>
  </si>
  <si>
    <t>Number of People per Residential Unit or Per Commercial Square Foot</t>
  </si>
  <si>
    <t>Estimated Building Life-Span</t>
  </si>
  <si>
    <t>Notes on Data Sources Used / Other Assumptions</t>
  </si>
  <si>
    <t>Total Annual On-site Renewable Energy Production (kWh)</t>
  </si>
  <si>
    <t>Projected First Year of Building Use</t>
  </si>
  <si>
    <t>Energy Efficiency Scenario</t>
  </si>
  <si>
    <t>Specified VMT</t>
  </si>
  <si>
    <t>Pavement? (Y/N)</t>
  </si>
  <si>
    <t>Total Square Feet of Pavement (thousands of square feet)</t>
  </si>
  <si>
    <t>EV Penetration Target (percent of total passenger cars and passenger trucks)</t>
  </si>
  <si>
    <t>EV Penetration Target Year</t>
  </si>
  <si>
    <t>VMT Calculation Method</t>
  </si>
  <si>
    <t>Total Annual Projected VMT for Projection Year</t>
  </si>
  <si>
    <t>VMT Projection Year</t>
  </si>
  <si>
    <t>Projected Population in VMT Projection Year (thousands)</t>
  </si>
  <si>
    <t>Master Plan Land Cover</t>
  </si>
  <si>
    <t>Area Added by Master Plan (hectares)</t>
  </si>
  <si>
    <t>Area Removed by Master Plan (hectares)</t>
  </si>
  <si>
    <t>Forest</t>
  </si>
  <si>
    <t>Grassland</t>
  </si>
  <si>
    <t>Green Roofs</t>
  </si>
  <si>
    <t>Non-Forest Tree Cover</t>
  </si>
  <si>
    <t>Turf</t>
  </si>
  <si>
    <t>Wetland/Meadow</t>
  </si>
  <si>
    <t>Percent of Master Plan Area (%)</t>
  </si>
  <si>
    <t>Area by Land Cover Type (hectares)</t>
  </si>
  <si>
    <t>Baseline Data - Entry</t>
  </si>
  <si>
    <t>Baseline Land Cover</t>
  </si>
  <si>
    <t>Baseline Acreage of Land Cover Type in the Masterplan (hectares)</t>
  </si>
  <si>
    <t xml:space="preserve">Total Area of the Master Plan </t>
  </si>
  <si>
    <t>Master Plan Emissions Key Calculation Inputs</t>
  </si>
  <si>
    <t>Key Calculation Inputs</t>
  </si>
  <si>
    <t>Estimated Building Life-Span (years)</t>
  </si>
  <si>
    <t>Total On-site Renewable Energy Production (kWh)</t>
  </si>
  <si>
    <t>Square Feet of Pavement (thousands of square feet)</t>
  </si>
  <si>
    <t>Electric Vehicle Penetration (percentage)</t>
  </si>
  <si>
    <t>Year Penetration is Achieved</t>
  </si>
  <si>
    <t>Year Penetration Begins</t>
  </si>
  <si>
    <t>Master Plan Start Year</t>
  </si>
  <si>
    <t>Baseline Emissions Key Calculation Inputs</t>
  </si>
  <si>
    <t>Master Plan Emissions Factors and Calculations</t>
  </si>
  <si>
    <t xml:space="preserve">This section displays the key input variables used for the calculations, which come from the related Data Entry tab and from various sources as documented throughout this tab. </t>
  </si>
  <si>
    <t>Starting EV Penetration Rate</t>
  </si>
  <si>
    <t>Building Embodied Emissions Calculations</t>
  </si>
  <si>
    <t>Building Proxy Type Used to Estimate Embodied Emissions (see row 59)</t>
  </si>
  <si>
    <t>Building Embodied Emissions (MTCO2e)</t>
  </si>
  <si>
    <t xml:space="preserve">Sample Residential Home </t>
  </si>
  <si>
    <t>Commercial Building, not specified, frame +concrete on metal deck</t>
  </si>
  <si>
    <t>Office Building</t>
  </si>
  <si>
    <t>Pavement Embodied Emissions (MTCO2e)</t>
  </si>
  <si>
    <t>Average Building Embodied Emissions (MTCO2e / square foot)</t>
  </si>
  <si>
    <t>Building Proxy Type Used</t>
  </si>
  <si>
    <t>Value</t>
  </si>
  <si>
    <t>Units</t>
  </si>
  <si>
    <t>Source</t>
  </si>
  <si>
    <t>Source Link</t>
  </si>
  <si>
    <t>Source Year</t>
  </si>
  <si>
    <t>Updated by Who?</t>
  </si>
  <si>
    <t>Last Updated</t>
  </si>
  <si>
    <t>Notes</t>
  </si>
  <si>
    <t>kg CO2e/ft2</t>
  </si>
  <si>
    <t>EC3</t>
  </si>
  <si>
    <t>Studies using EC3, made publicly available with login to their website: https://www.buildingtransparency.org/, Office Building in Olympia, WA, U.S.</t>
  </si>
  <si>
    <t>ICF</t>
  </si>
  <si>
    <t>Office Building, not specified</t>
  </si>
  <si>
    <t>Studies using EC3, made publicly available with login to their website: https://www.buildingtransparency.org/</t>
  </si>
  <si>
    <t xml:space="preserve">GREET 2022 Building Module </t>
  </si>
  <si>
    <t>Can be found in the GREET 2022 application, for download here: https://greet.es.anl.gov/</t>
  </si>
  <si>
    <t>Sample Single Family Residential Home, assuming a 3500 ft2, 2 floors with 8 ft ceiling height, and a lifespan of 60 years</t>
  </si>
  <si>
    <t>Note that the 3 studies have variability in some of the elements that are quantified, however the foundations, exterior envelopes, structure, and interior finish are all included</t>
  </si>
  <si>
    <t>Average Building Square Footage</t>
  </si>
  <si>
    <t>Average building square footage (thousand sq feet/ unit or building)</t>
  </si>
  <si>
    <t>Total Number of Buildings (thousands)</t>
  </si>
  <si>
    <t>Floorspace (million square feet)</t>
  </si>
  <si>
    <t xml:space="preserve">Updated by Who? </t>
  </si>
  <si>
    <t>EIA, 2015 Residential Energy Consumption Survey (RECS), Table HC10.10 Average Square Footage of Northeast Homes, 2015, Northeast</t>
  </si>
  <si>
    <t>https://www.eia.gov/consumption/residential/data/2015/hc/php/hc10.10.php</t>
  </si>
  <si>
    <t>Warehouse and Storage</t>
  </si>
  <si>
    <t>EIA, 2018 Commercial Buildings Energy Consumption Survey (CBECS), Table B11 Row 27, Number of buildings in the Northeast</t>
  </si>
  <si>
    <t>https://www.eia.gov/consumption/commercial/data/2018/index.php?view=characteristics#b11-b14</t>
  </si>
  <si>
    <t>EIA, 2018 Commercial Buildings Energy Consumption Survey (CBECS), Table B15 Building activity subcategories: total and means of floorspace, number of workers, and hours of operation, 2018</t>
  </si>
  <si>
    <t>EIA, 2018 Commercial Buildings Energy Consumption Survey (CBECS), Table B13 Row 27, Number of buildings in the Northeast</t>
  </si>
  <si>
    <t>N/A</t>
  </si>
  <si>
    <t>All health care</t>
  </si>
  <si>
    <t>Public Order and Safety</t>
  </si>
  <si>
    <t>Note that values bolded are specific to the Northeast whereas the non-bolded values are national averages.</t>
  </si>
  <si>
    <t>Pavement Embodied and Paving Emission Factor</t>
  </si>
  <si>
    <t>Average Pavement Embodied and Paving Emissions Factor (MTCO2e/thousand square feet per 30 year lifetime)</t>
  </si>
  <si>
    <t>Source:</t>
  </si>
  <si>
    <t>Hanson, C. S., Noland, R. B., &amp; Cavale, K. R. (2012). Life-Cycle Greenhouse Gas Emissions of Materials Used in Road Construction. Transportation Research Record, 2287(1), 174–181. https://doi.org/10.3141/2287-21</t>
  </si>
  <si>
    <t>Link:</t>
  </si>
  <si>
    <t>https://journals.sagepub.com/doi/abs/10.3141/2287-21</t>
  </si>
  <si>
    <t xml:space="preserve">Year: </t>
  </si>
  <si>
    <t xml:space="preserve">Updated by whom: </t>
  </si>
  <si>
    <t>Emissions associated with laying one 30-year Lane Mile of Pavement for Two Types of Pavement</t>
  </si>
  <si>
    <t>Pavement Type</t>
  </si>
  <si>
    <t>GHG emissions (kg CO2e/lane mile)</t>
  </si>
  <si>
    <t>Service Life (years)</t>
  </si>
  <si>
    <t>30 year GHG Emissions (MTCO2e / thousand square feet)</t>
  </si>
  <si>
    <t>Concrete, 15% Cement, 5% water</t>
  </si>
  <si>
    <t>Hot Mix Asphalt, 5% Binder</t>
  </si>
  <si>
    <t>Only emissions from materials through the end of the construction phase are calculated. Emissions from construction equipment and expected emissions from maintenance and rehabilitation of the facility are not included in these estimates.</t>
  </si>
  <si>
    <t>One Lane Mile</t>
  </si>
  <si>
    <t>Square Feet</t>
  </si>
  <si>
    <t>One lane mile is assumed to be 12 feet wide.</t>
  </si>
  <si>
    <t>Equipment Emissions for Paving</t>
  </si>
  <si>
    <t>Emissions (kg CO2 per lane mile)</t>
  </si>
  <si>
    <t>30 Year GHG Emissions (MTCO2e / thousand square feet)</t>
  </si>
  <si>
    <t>Concrete</t>
  </si>
  <si>
    <t>Asphalt</t>
  </si>
  <si>
    <t xml:space="preserve">These emission factors were estimated by Hanson et al. 2012 by using the Sacramento  Metropolitan  Air  Quality Management District’s Road Construction Emissions Model. </t>
  </si>
  <si>
    <t>Life-Span Building Energy Emissions Calculations</t>
  </si>
  <si>
    <t>Energy-related Emissions (MTCO2e)</t>
  </si>
  <si>
    <t>Year</t>
  </si>
  <si>
    <t>Building Type</t>
  </si>
  <si>
    <t>Fuel Type</t>
  </si>
  <si>
    <t>Years between 2050 and End of Building Lifetime</t>
  </si>
  <si>
    <t>Total Building Lifetime Emissions (MTCO2e)</t>
  </si>
  <si>
    <t>Electricity</t>
  </si>
  <si>
    <t>Natural Gas</t>
  </si>
  <si>
    <t>Propane</t>
  </si>
  <si>
    <t>Fuel Oil or Kerosene</t>
  </si>
  <si>
    <t>Electricity + Natural Gas</t>
  </si>
  <si>
    <t>This total value only sums the emissions from the building start year to the end of its lifetime for each building type.</t>
  </si>
  <si>
    <t>Education</t>
  </si>
  <si>
    <t>Average Building Energy Consumption</t>
  </si>
  <si>
    <t>Average site energy consumption (million Btu per household using the fuel)</t>
  </si>
  <si>
    <t>Residential Type</t>
  </si>
  <si>
    <t>Electricity (site)</t>
  </si>
  <si>
    <t>Fuel Oil or kerosene</t>
  </si>
  <si>
    <t>Updated by Whom?</t>
  </si>
  <si>
    <t>IEA, RECS, CE2.2. Annual Household site fuel consumption in the Northeast, 2015</t>
  </si>
  <si>
    <t>https://view.officeapps.live.com/op/view.aspx?src=https%3A%2F%2Fwww.eia.gov%2Fconsumption%2Fresidential%2Fdata%2F2015%2Fc%26e%2Fce2.2.xlsx&amp;wdOrigin=BROWSELINK</t>
  </si>
  <si>
    <t>Using northeast average energy consumption values to preserve building type specificities.</t>
  </si>
  <si>
    <t>2019 Median</t>
  </si>
  <si>
    <t>Performance Standards by Building Type [Site kBTU/ SF)</t>
  </si>
  <si>
    <t>Gas Energy Use Intensity (EUI)</t>
  </si>
  <si>
    <t>Elec EUI</t>
  </si>
  <si>
    <t>Site EUI</t>
  </si>
  <si>
    <t>Multifamily</t>
  </si>
  <si>
    <t>BEPS Technical Report, Table 9.; Using 2019 benchmarking data provided by DEP, with data cleaning as described in Benchmarking Data from Montgomery County.</t>
  </si>
  <si>
    <t>https://www.montgomerycountymd.gov/green/Resources/Files/energy/Montgomery%20County%20Performance%20Ordinance%20-%20Building%20Energy%20Performance%20Standards%20Report%20-%20final.pdf</t>
  </si>
  <si>
    <t>Note that page 45 of the BEPS Technical report notes that these building types take on the CBECS building definitions.</t>
  </si>
  <si>
    <t>Average Building Life Span</t>
  </si>
  <si>
    <t>Residential Buildings</t>
  </si>
  <si>
    <t>Single Family Homes</t>
  </si>
  <si>
    <t xml:space="preserve">Multi-Family Units in Large and Small Buildings </t>
  </si>
  <si>
    <t>All Residential Buildings</t>
  </si>
  <si>
    <t>Region</t>
  </si>
  <si>
    <t>New Privately-Owned Housing Units (Completed and Under Construction)</t>
  </si>
  <si>
    <t>Northeast (Maryland is part of Middle Atlantic region of NE)</t>
  </si>
  <si>
    <t>Census New Housing Construction, 2020; New Privately-Owned housing Units (Completed and under construction), Tab 5, Line 36.</t>
  </si>
  <si>
    <t xml:space="preserve">https://view.officeapps.live.com/op/view.aspx?src=https%3A%2F%2Fwww.census.gov%2Fconstruction%2Fnrc%2Fxls%2Fnewresconst.xls&amp;wdOrigin=BROWSELINK </t>
  </si>
  <si>
    <t>Existing Housing Stock</t>
  </si>
  <si>
    <t>RECS, Existing Housing Stock, 2020</t>
  </si>
  <si>
    <t>https://www.eia.gov/consumption/residential/data/2020/hc/pdf/HC%202.1.pdf</t>
  </si>
  <si>
    <t>Replacement time:</t>
  </si>
  <si>
    <t>Note: Single family homes calculation is used for mobile homes as a best estimate life span. Residential building life span is also used for commercial buildings.</t>
  </si>
  <si>
    <t>Electricity Fuel Mix and Emission Factor Assumptions</t>
  </si>
  <si>
    <t>2030 GGRA Plan Modeling Data</t>
  </si>
  <si>
    <t xml:space="preserve">https://mde.maryland.gov/programs/air/ClimateChange/Pages/Greenhouse-Gas-Emissions-Reduction-Act-(GGRA)-Plan.aspx </t>
  </si>
  <si>
    <t xml:space="preserve"> Direct (At Point of Emissions)</t>
  </si>
  <si>
    <t>Scenario:</t>
  </si>
  <si>
    <t>GGRA Scenario, All Fuels, All GHGs, All Tags; Electricity Emissions - GGRA tab row 88</t>
  </si>
  <si>
    <t>Branch:</t>
  </si>
  <si>
    <t>Transformation\Electricity Generation\Processes</t>
  </si>
  <si>
    <t>Overall Emissions Intensity (MTCO2e/MWh)</t>
  </si>
  <si>
    <t>Building Energy Efficiency Assumptions</t>
  </si>
  <si>
    <t xml:space="preserve">BEPS Technical Report, Table 9. Site EUI target options for each building group. </t>
  </si>
  <si>
    <t>EE Target</t>
  </si>
  <si>
    <t>ZNC - Target</t>
  </si>
  <si>
    <t>BEPS Timeline</t>
  </si>
  <si>
    <t>Building Group</t>
  </si>
  <si>
    <t>Performance Standards by Building Type [Site kBTU/SF)</t>
  </si>
  <si>
    <t>Gas EUI</t>
  </si>
  <si>
    <t>Square Footage Coding (aligns with timelines below)</t>
  </si>
  <si>
    <t>Final Compliance Deadline Year</t>
  </si>
  <si>
    <t>Interim Year 1</t>
  </si>
  <si>
    <t>Interim Target Year 2</t>
  </si>
  <si>
    <t>Residential</t>
  </si>
  <si>
    <t>See below for breakout by multi-family building type.</t>
  </si>
  <si>
    <t>Non Residential</t>
  </si>
  <si>
    <t>2019 Median Site EUI for each building type served as the baseline energy use  from which the targets were calculated. (See the average building energy consumption section of this tab).</t>
  </si>
  <si>
    <t>See the definitions tab for the definitions of these two energy efficiency targets.</t>
  </si>
  <si>
    <t xml:space="preserve">BEPS Technical Report, Table 14. Site EUI target options for each building group. </t>
  </si>
  <si>
    <t>Type and Size</t>
  </si>
  <si>
    <t>Greater than Square Footage (thousands)</t>
  </si>
  <si>
    <t>Less than Square Footage (thousands)</t>
  </si>
  <si>
    <t>Baseline Years</t>
  </si>
  <si>
    <t>Interim 1</t>
  </si>
  <si>
    <t>Interim 2</t>
  </si>
  <si>
    <t>Final BEPS</t>
  </si>
  <si>
    <t>Square Footage Coding (1 for less than 50K, 2 for 50K-250K, and 3 for &gt;250K)</t>
  </si>
  <si>
    <t>Non Residential &gt;250k sf</t>
  </si>
  <si>
    <t>Non Residential 50-250k sf</t>
  </si>
  <si>
    <t>Non Residential 25-50k</t>
  </si>
  <si>
    <t>Multifamily &gt;250k sf</t>
  </si>
  <si>
    <t>Multifamily 25-50k sf</t>
  </si>
  <si>
    <t>Stationary/On-Site Fuel Combustion Emission Factors</t>
  </si>
  <si>
    <t>Data Source:</t>
  </si>
  <si>
    <t xml:space="preserve"> IPCC 2006 Guidelines, Volume 2: Energy</t>
  </si>
  <si>
    <t>December 2015</t>
  </si>
  <si>
    <t>Stationary Combustion Fuel Type</t>
  </si>
  <si>
    <r>
      <t>Kg CO</t>
    </r>
    <r>
      <rPr>
        <b/>
        <vertAlign val="subscript"/>
        <sz val="11"/>
        <rFont val="Arial"/>
        <family val="2"/>
      </rPr>
      <t>2</t>
    </r>
    <r>
      <rPr>
        <b/>
        <sz val="11"/>
        <rFont val="Arial"/>
        <family val="2"/>
      </rPr>
      <t>/TJ</t>
    </r>
  </si>
  <si>
    <r>
      <t>Kg CH</t>
    </r>
    <r>
      <rPr>
        <b/>
        <vertAlign val="subscript"/>
        <sz val="11"/>
        <rFont val="Arial"/>
        <family val="2"/>
      </rPr>
      <t>4</t>
    </r>
    <r>
      <rPr>
        <b/>
        <sz val="11"/>
        <rFont val="Arial"/>
        <family val="2"/>
      </rPr>
      <t>/TJ</t>
    </r>
  </si>
  <si>
    <r>
      <t>Kg N</t>
    </r>
    <r>
      <rPr>
        <b/>
        <vertAlign val="subscript"/>
        <sz val="11"/>
        <rFont val="Arial"/>
        <family val="2"/>
      </rPr>
      <t>2</t>
    </r>
    <r>
      <rPr>
        <b/>
        <sz val="11"/>
        <rFont val="Arial"/>
        <family val="2"/>
      </rPr>
      <t>O/TJ</t>
    </r>
  </si>
  <si>
    <t>Kg CO2e/TJ</t>
  </si>
  <si>
    <t>Data Source</t>
  </si>
  <si>
    <t>Data Link</t>
  </si>
  <si>
    <t>Data Year</t>
  </si>
  <si>
    <t>Updated When?</t>
  </si>
  <si>
    <t>IPCC 2006 Guidelines, Volume 2: Energy</t>
  </si>
  <si>
    <t>https://www.ipcc.ch/meetings/session25/doc4a4b/vol2.pdf</t>
  </si>
  <si>
    <t>Gas/Diesel Oil</t>
  </si>
  <si>
    <t>Residual Fuel Oil</t>
  </si>
  <si>
    <t>Liquefied Petroleum Gas (LPG/Propane)</t>
  </si>
  <si>
    <t>TABLE 1.4 DEFAULT CO2 EMISSION FACTORS (Kg/TJ) FOR COMBUSTION Adjusted from Net Calorific Value (LHV) to Gross Calorific Value (HHV) based on GHG Protocol Tool.</t>
  </si>
  <si>
    <t>TABLE 2.2 DEFAULT EMISSION FACTORS FOR STATIONARY COMBUSTION IN THE ENERGY INDUSTRIES (Kg/TJ) Adjusted from Net Calorific Value (LHV) to Gross Calorific Value (HHV) based on GHG Protocol Tool.</t>
  </si>
  <si>
    <t>Building Waste Emissions</t>
  </si>
  <si>
    <t>Building Waste Emissions Calculations</t>
  </si>
  <si>
    <t>Recycled MSW Annual Emissions (MTCO2e)</t>
  </si>
  <si>
    <t>Composted MSW Annual Emissions (MTCO2e)</t>
  </si>
  <si>
    <t>Landfilled MSW Annual Emissions (MTCO2e)</t>
  </si>
  <si>
    <t>Combusted MSW Annual Emissions (MTCO2e)</t>
  </si>
  <si>
    <t>Total Annual Waste Emissions (MTCO2e)</t>
  </si>
  <si>
    <t>Lifetime Waste Emissions (MTCO2e)</t>
  </si>
  <si>
    <t>Waste Generation per Person</t>
  </si>
  <si>
    <t>Montgomery County Waste Generation in 2016</t>
  </si>
  <si>
    <t>Waste Type</t>
  </si>
  <si>
    <t>Unit</t>
  </si>
  <si>
    <t>Total Waste Generated</t>
  </si>
  <si>
    <t>U.S. Short Tons</t>
  </si>
  <si>
    <t>Maryland Solid Waste Management and Diversion Report, 2017</t>
  </si>
  <si>
    <t>https://mde.maryland.gov/programs/LAND/SolidWaste/Documents/MSWMR%20%2717.pdf</t>
  </si>
  <si>
    <t>Total Recycling</t>
  </si>
  <si>
    <t>Maryland Solid Waste Management and Diversion Report, 2018</t>
  </si>
  <si>
    <t>Compostables</t>
  </si>
  <si>
    <t>Maryland Solid Waste Management and Diversion Report, 2019</t>
  </si>
  <si>
    <t>Non-Compostable Recycling</t>
  </si>
  <si>
    <t>Maryland Solid Waste Management and Diversion Report, 2020</t>
  </si>
  <si>
    <t>MSW Production Combusted with energy recovery</t>
  </si>
  <si>
    <t>Maryland Solid Waste Management and Diversion Report, 2021</t>
  </si>
  <si>
    <t>MSW Production Landfilled</t>
  </si>
  <si>
    <t>Maryland Solid Waste Management and Diversion Report, 2022</t>
  </si>
  <si>
    <t>Montgomery County Population 2016</t>
  </si>
  <si>
    <t>persons</t>
  </si>
  <si>
    <t>US Census Bureau, DP05, ACS Demographic and Housing Estimates</t>
  </si>
  <si>
    <t>https://data.census.gov/table?q=Population+Montgomery+County+in+2016&amp;tid=ACSDP1Y2016.DP05</t>
  </si>
  <si>
    <t>Average Waste production per person</t>
  </si>
  <si>
    <t>Recycled MSW</t>
  </si>
  <si>
    <t>U.S. short tons per person per year</t>
  </si>
  <si>
    <t>Composted MSW</t>
  </si>
  <si>
    <t>Landfilled MSW</t>
  </si>
  <si>
    <t>Combusted MSW</t>
  </si>
  <si>
    <t>National Average Waste Production</t>
  </si>
  <si>
    <t>Waste production (million U.S. short tons)</t>
  </si>
  <si>
    <t>Location</t>
  </si>
  <si>
    <t>Total MSW Production</t>
  </si>
  <si>
    <t>U.S.</t>
  </si>
  <si>
    <t>EPA, Facts and Figures on Materials, Waste, and Recycling</t>
  </si>
  <si>
    <t xml:space="preserve">https://www.epa.gov/facts-and-figures-about-materials-waste-and-recycling/national-overview-facts-and-figures-materials </t>
  </si>
  <si>
    <t>MSW Production recycled</t>
  </si>
  <si>
    <t>MSW Production composted</t>
  </si>
  <si>
    <t>MSW Production landfilled</t>
  </si>
  <si>
    <t>MSW Production combusted with energy recovery</t>
  </si>
  <si>
    <t>MSW Production of food managed by other methods</t>
  </si>
  <si>
    <t>Waste production (pounds) per person per day</t>
  </si>
  <si>
    <t>Average total MSW production per person per day</t>
  </si>
  <si>
    <t>Waste Emission Factor Values</t>
  </si>
  <si>
    <t>Recycling</t>
  </si>
  <si>
    <t>Landfilling</t>
  </si>
  <si>
    <t>Combustion</t>
  </si>
  <si>
    <t>Composting</t>
  </si>
  <si>
    <t>Material</t>
  </si>
  <si>
    <t>metric tons CO2e/short ton</t>
  </si>
  <si>
    <t>Mixed Recyclables</t>
  </si>
  <si>
    <t>EPA's Emission Factors for GHG Inventories, Table 9</t>
  </si>
  <si>
    <t>https://www.epa.gov/system/files/documents/2022-04/ghg_emission_factors_hub.pdf</t>
  </si>
  <si>
    <t>Mixed Organics</t>
  </si>
  <si>
    <t>Mixed MSW (municipal solid waste)</t>
  </si>
  <si>
    <t>These emission factors reflect national averages and do not include any avoided emissions impact from any of the disposal methods.</t>
  </si>
  <si>
    <t>Transportation Emissions</t>
  </si>
  <si>
    <t>Building Life-Span Transportation Emissions</t>
  </si>
  <si>
    <t>Default Calculations</t>
  </si>
  <si>
    <t>VMT by Vehicle Type (Miles)</t>
  </si>
  <si>
    <t>Pass. Cars + Pass. Trucks*</t>
  </si>
  <si>
    <t>Pass. Cars + Pass. Trucks EV</t>
  </si>
  <si>
    <t>Transit Buses</t>
  </si>
  <si>
    <t>Other Buses</t>
  </si>
  <si>
    <t>Light Duty Comm. Trucks</t>
  </si>
  <si>
    <t>Heavy Duty Trucks</t>
  </si>
  <si>
    <t>Combination Trucks</t>
  </si>
  <si>
    <t>Total VMT is held constant after 2060.</t>
  </si>
  <si>
    <t>For EVs, the VMT is held constant after the penetration rate year.</t>
  </si>
  <si>
    <t>*Includes motorcycles</t>
  </si>
  <si>
    <t>Emissions by Vehicle Type (MTCO2e)</t>
  </si>
  <si>
    <t>Pass. Cars</t>
  </si>
  <si>
    <t>Pass. Truck</t>
  </si>
  <si>
    <t>Pass. Car EV</t>
  </si>
  <si>
    <t>Pass. Truck EV</t>
  </si>
  <si>
    <t>Total Emissions (MTCO2e)</t>
  </si>
  <si>
    <t>Average Vehicle Emissions per Person (based on population changes) (MTCO2e/person per year)</t>
  </si>
  <si>
    <t>Specified VMT Calculations</t>
  </si>
  <si>
    <t>Calculation Option</t>
  </si>
  <si>
    <t>Transportation Emissions from Start Year to 2060 (MTCO2e)</t>
  </si>
  <si>
    <t>Transportation emissions from 2060 to end of building lifetime (MTCO2e)</t>
  </si>
  <si>
    <t>Number of People per Unit or Building</t>
  </si>
  <si>
    <t>Number of People per Unit</t>
  </si>
  <si>
    <t>Number of Employees per square foot</t>
  </si>
  <si>
    <t>Updated by whom?</t>
  </si>
  <si>
    <t>Single-family</t>
  </si>
  <si>
    <t>Montgomery Planning's Research and Special Project's Division; 2016-2020 ACS; email from Caroline McCarthy of Planning on 12/5/22</t>
  </si>
  <si>
    <t>NA</t>
  </si>
  <si>
    <t>Multi-family</t>
  </si>
  <si>
    <t>Countywide</t>
  </si>
  <si>
    <t>Retail</t>
  </si>
  <si>
    <t>Industrial</t>
  </si>
  <si>
    <t>Other (e.g. institutional uses)</t>
  </si>
  <si>
    <t>Montgomery Planning's Building Type Alignment with RECs and CBECs Building Types</t>
  </si>
  <si>
    <t>RECs / CBECs Building Types</t>
  </si>
  <si>
    <t>Montgomery Planning Building Types</t>
  </si>
  <si>
    <t>Current and Future VMT and Montgomery County Population</t>
  </si>
  <si>
    <t>MWCOG Table B1. Annual VMT by Jurisdiction for Climate Action Planning Activities (in miles)</t>
  </si>
  <si>
    <t>Sent to ICF by MWCOG</t>
  </si>
  <si>
    <t>Annual VMT by Jurisdiction (miles)</t>
  </si>
  <si>
    <t>Montgomery County</t>
  </si>
  <si>
    <t>* NOTE: 2045 Annual VMT estimates are extracted from the 2020 Amendment to Visualize 2045; the remaining analysis years are based on Visualize 2045 Long-Range Transportation Plan adopted in 2018</t>
  </si>
  <si>
    <t>MWCOG Summary of Population Forecasts, Final Round 9.2 Cooperative Forecasts (Thousands)</t>
  </si>
  <si>
    <t>https://www.mwcog.org/documents/2021/12/02/cooperative-forecasts-employment-population-and-household-forecasts-by-transportation-analysis-zone-cooperative-forecast-demographics-housing-population/</t>
  </si>
  <si>
    <t>Population Forecasts (thousands)</t>
  </si>
  <si>
    <t>JURISDICTION</t>
  </si>
  <si>
    <t xml:space="preserve">Montgomery County </t>
  </si>
  <si>
    <t>Cities of Rockville and Gaithersburg included in Montgomery County total.</t>
  </si>
  <si>
    <t>On Road Vehicle Stocks</t>
  </si>
  <si>
    <t>MWCOG Table 3. Annual VMT by Vehicle Type from GHG Inventory Study and 2020 Amendment to Visualize 2045; TPB Planning Area; MOVES2014b; 2005, 2018 and 2030 from GHG Inventory Study; 2045 from 2020 Amendment to Visualize 2045</t>
  </si>
  <si>
    <t>VMT by Vehicle Type for TBP Planning Area</t>
  </si>
  <si>
    <t>Note:</t>
  </si>
  <si>
    <t>EV Energy Economy</t>
  </si>
  <si>
    <t>AFLEET Tool 2020 - Average Fuel Economy (miles per gasoline gallon equivalent [GGE]) converted to kWh/mile</t>
  </si>
  <si>
    <t>https://greet.es.anl.gov/afleet</t>
  </si>
  <si>
    <t>Year:</t>
  </si>
  <si>
    <t>Last updated:</t>
  </si>
  <si>
    <t>Updated by whom:</t>
  </si>
  <si>
    <t>Assumed EV Energy Economy (kWh / mile)</t>
  </si>
  <si>
    <t>Vehicle Type</t>
  </si>
  <si>
    <t>Pass. Trucks</t>
  </si>
  <si>
    <t>Mobile Combustion Emission Factors</t>
  </si>
  <si>
    <t>Calculated by ICF using MWCOG total emissions per vehicle type per year divided by MWCOG annual VMT by vehicle type.</t>
  </si>
  <si>
    <t>Emission factors (grams CO2e/mile)</t>
  </si>
  <si>
    <t>Land Cover and Management Emissions</t>
  </si>
  <si>
    <t>Land Cover Type</t>
  </si>
  <si>
    <t>Carbon Pool</t>
  </si>
  <si>
    <t>Carbon Stock (tonnes carbon/hectare)</t>
  </si>
  <si>
    <t>Updated by Who</t>
  </si>
  <si>
    <t>Above-ground biomass</t>
  </si>
  <si>
    <t>Greenhouse gas emissions and removals from forest land, woodlands, and urban trees in the United States, 1990-2019</t>
  </si>
  <si>
    <t>https://www.fs.usda.gov/rds/archive/Catalog/RDS-2021-0035</t>
  </si>
  <si>
    <t>Below-ground biomass</t>
  </si>
  <si>
    <t>Soil organic carbon</t>
  </si>
  <si>
    <t>Chapter 6 - Table 6.4</t>
  </si>
  <si>
    <t xml:space="preserve">https://www.ipcc-nggip.iges.or.jp/public/2006gl/vol4.html </t>
  </si>
  <si>
    <t>Chapter 2 - Table 2.3</t>
  </si>
  <si>
    <t xml:space="preserve">https://www.ipcc-nggip.iges.or.jp/public/2019rf/vol4.html </t>
  </si>
  <si>
    <t>Green Roof</t>
  </si>
  <si>
    <t>Carbon Sequestration Potential of Extensive Green Roofs</t>
  </si>
  <si>
    <t>https://pubs.acs.org/doi/pdf/10.1021/es901539x</t>
  </si>
  <si>
    <t>OurTrees Tool</t>
  </si>
  <si>
    <t xml:space="preserve">https://www.itreetools.org/ </t>
  </si>
  <si>
    <t>Carbon Storage and Flux in Residential Green Space</t>
  </si>
  <si>
    <t xml:space="preserve">https://www.sciencedirect.com/science/article/pii/S030147978570062X </t>
  </si>
  <si>
    <t>A comparison of soil organic carbon stocks between residential turf grass and native soil - Table 2</t>
  </si>
  <si>
    <t>https://www.fs.usda.gov/research/treesearch/19590</t>
  </si>
  <si>
    <t xml:space="preserve">Biomass and nutrient dynamics in restored wetland on the outer coastal plain of Maryland, USA - Table 3 </t>
  </si>
  <si>
    <t xml:space="preserve">https://www.researchgate.net/publication/225546761_Biomass_and_nutrient_dynamics_in_restored_wetlands_on_the_outer_coastal_plain_of_Maryland_USA </t>
  </si>
  <si>
    <t>Carbon Stock (tonnes dry matter/hectare)</t>
  </si>
  <si>
    <t>Carbon Fraction of Dry Matter (tonnes carbon/tonne dry matter)</t>
  </si>
  <si>
    <t>Annex 1 - Worksheets, page A1.30</t>
  </si>
  <si>
    <t>Ratio of Below- to Above-Ground Biomass for Woody Vegetation (tonne root dry matter/tonne shoot dry matter)</t>
  </si>
  <si>
    <t>Chapter 4 - Table 4.4</t>
  </si>
  <si>
    <t>https://www.ipcc-nggip.iges.or.jp/public/2006gl/vol4.html</t>
  </si>
  <si>
    <t>Land Cover Type: Master Plan Data Entry Option 1</t>
  </si>
  <si>
    <t>Masterplan Total Carbon Stock (tonnes carbon)</t>
  </si>
  <si>
    <t>Master Plan Above-Ground Live Carbon Stock (tonnes carbon)</t>
  </si>
  <si>
    <t>Master Plan Below-Ground Live Carbon Stock (tonnes carbon)</t>
  </si>
  <si>
    <t>Master Plan Soil Organic Carbon or Substrate Carbon Stock (tonnes carbon)</t>
  </si>
  <si>
    <t xml:space="preserve">Turf </t>
  </si>
  <si>
    <t>Land Cover Type: Master Plan Data Entry Option 2</t>
  </si>
  <si>
    <t>Baseline Emissions Factors and Calculations</t>
  </si>
  <si>
    <t>Baseline Total Carbon Stock (tonnes carbon)</t>
  </si>
  <si>
    <t>Baseline Above-Ground Live Carbon Stock (tonnes carbon)</t>
  </si>
  <si>
    <t>Baseline Below-Ground Live Carbon Stock (tonnes carbon)</t>
  </si>
  <si>
    <t>Baseline Soil Organic Carbon or Substrate Carbon Stock (tonnes carbon)</t>
  </si>
  <si>
    <t>Baseline Total</t>
  </si>
  <si>
    <t>Conversions</t>
  </si>
  <si>
    <r>
      <t>CO</t>
    </r>
    <r>
      <rPr>
        <b/>
        <vertAlign val="subscript"/>
        <sz val="11"/>
        <rFont val="Arial"/>
        <family val="2"/>
      </rPr>
      <t>2</t>
    </r>
    <r>
      <rPr>
        <b/>
        <sz val="11"/>
        <rFont val="Arial"/>
        <family val="2"/>
      </rPr>
      <t>/C</t>
    </r>
  </si>
  <si>
    <t>Energy Content (GJ per Unit of . . .)</t>
  </si>
  <si>
    <t>Gasoline</t>
  </si>
  <si>
    <t>MMBTU</t>
  </si>
  <si>
    <t>Physical Conversions</t>
  </si>
  <si>
    <t>Area</t>
  </si>
  <si>
    <t>square foot</t>
  </si>
  <si>
    <t>square mile</t>
  </si>
  <si>
    <t>square yard</t>
  </si>
  <si>
    <t>square meter</t>
  </si>
  <si>
    <t>square kilometer</t>
  </si>
  <si>
    <t>acre</t>
  </si>
  <si>
    <t>hectare</t>
  </si>
  <si>
    <t>Distance</t>
  </si>
  <si>
    <t>meter</t>
  </si>
  <si>
    <t>kilometer</t>
  </si>
  <si>
    <t>foot</t>
  </si>
  <si>
    <t>yard</t>
  </si>
  <si>
    <t>mile</t>
  </si>
  <si>
    <t>watt-hour</t>
  </si>
  <si>
    <t>kilowatt-hour</t>
  </si>
  <si>
    <t>megawatt-hour</t>
  </si>
  <si>
    <t>gigawatt-hour</t>
  </si>
  <si>
    <t>joule</t>
  </si>
  <si>
    <t>kilojoule</t>
  </si>
  <si>
    <t>megajoule</t>
  </si>
  <si>
    <t>gigajoule</t>
  </si>
  <si>
    <t>BTU</t>
  </si>
  <si>
    <t>therm</t>
  </si>
  <si>
    <t>terajoule</t>
  </si>
  <si>
    <t>Mass</t>
  </si>
  <si>
    <t>gram</t>
  </si>
  <si>
    <t>kilogram</t>
  </si>
  <si>
    <t>Megagram (metric tonne)</t>
  </si>
  <si>
    <t>Gigagram</t>
  </si>
  <si>
    <t>Teragram (MMT)</t>
  </si>
  <si>
    <t>pound</t>
  </si>
  <si>
    <t>short ton</t>
  </si>
  <si>
    <t>Power</t>
  </si>
  <si>
    <t>watt</t>
  </si>
  <si>
    <t>kilowatt</t>
  </si>
  <si>
    <t>megawatt</t>
  </si>
  <si>
    <t>BTU/hour</t>
  </si>
  <si>
    <t>Volume</t>
  </si>
  <si>
    <t>liter</t>
  </si>
  <si>
    <t>gallon</t>
  </si>
  <si>
    <t>quart</t>
  </si>
  <si>
    <t>cubic inch</t>
  </si>
  <si>
    <t>cubic foot</t>
  </si>
  <si>
    <t>thousand cubic feet (MCF)</t>
  </si>
  <si>
    <t>million cubic feet (MMCF)</t>
  </si>
  <si>
    <t>cubic yard</t>
  </si>
  <si>
    <t>cubic meter</t>
  </si>
  <si>
    <t>Global Warming Potentials</t>
  </si>
  <si>
    <t>Intergovernmental Panel on Climate Change Assessment Reports (available at: https://www.ipcc.ch/reports/). Refer to the Physical Science Basis Report, chapter or attachment on radiative forcing.</t>
  </si>
  <si>
    <t>November 2021</t>
  </si>
  <si>
    <t>GWP Option:</t>
  </si>
  <si>
    <t>Second IPCC Assessment Report</t>
  </si>
  <si>
    <t>Third IPCC Assessment Report</t>
  </si>
  <si>
    <t>Fourth IPCC Assessment Report</t>
  </si>
  <si>
    <t>Fifth IPCC Assessment Report</t>
  </si>
  <si>
    <t>Sixth IPCC Assessment Report</t>
  </si>
  <si>
    <t>Chemical Formula</t>
  </si>
  <si>
    <t>100-year GWP (SAR)</t>
  </si>
  <si>
    <t>100-year GWP (TAR)</t>
  </si>
  <si>
    <t>100-year GWP (AR4)</t>
  </si>
  <si>
    <t>100-year GWP (AR5)</t>
  </si>
  <si>
    <t>100-year GWP (AR6)</t>
  </si>
  <si>
    <t>Global Warming Potentials Used in Tool</t>
  </si>
  <si>
    <t>Common Gases</t>
  </si>
  <si>
    <r>
      <t>CO</t>
    </r>
    <r>
      <rPr>
        <b/>
        <vertAlign val="subscript"/>
        <sz val="10"/>
        <color indexed="8"/>
        <rFont val="Arial"/>
        <family val="2"/>
      </rPr>
      <t>2</t>
    </r>
  </si>
  <si>
    <r>
      <t>CH</t>
    </r>
    <r>
      <rPr>
        <b/>
        <vertAlign val="subscript"/>
        <sz val="10"/>
        <color indexed="56"/>
        <rFont val="Arial"/>
        <family val="2"/>
      </rPr>
      <t>4</t>
    </r>
  </si>
  <si>
    <r>
      <t>N</t>
    </r>
    <r>
      <rPr>
        <b/>
        <vertAlign val="subscript"/>
        <sz val="10"/>
        <color indexed="56"/>
        <rFont val="Arial"/>
        <family val="2"/>
      </rPr>
      <t>2</t>
    </r>
    <r>
      <rPr>
        <b/>
        <sz val="10"/>
        <color indexed="56"/>
        <rFont val="Arial"/>
        <family val="2"/>
      </rPr>
      <t>O</t>
    </r>
  </si>
  <si>
    <t xml:space="preserve">Total </t>
  </si>
  <si>
    <t>GWP Value</t>
  </si>
  <si>
    <t>Land Cover &amp; Management Ecosystem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</si>
</sst>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0"/>
    <numFmt numFmtId="165" formatCode="0.0"/>
    <numFmt numFmtId="166" formatCode="_(* #,##0_);_(* \(#,##0\);_(* &quot;-&quot;??_);_(@_)"/>
    <numFmt numFmtId="167" formatCode="_(* #,##0.00000000_);_(* \(#,##0.00000000\);_(* &quot;-&quot;??_);_(@_)"/>
    <numFmt numFmtId="168" formatCode="_(* #,##0.000_);_(* \(#,##0.000\);_(* &quot;-&quot;??_);_(@_)"/>
    <numFmt numFmtId="169" formatCode="_(* #,##0.0_);_(* \(#,##0.0\);_(* &quot;-&quot;??_);_(@_)"/>
    <numFmt numFmtId="170" formatCode="0.000000000"/>
    <numFmt numFmtId="171" formatCode="_(* #,##0.0000_);_(* \(#,##0.0000\);_(* &quot;-&quot;??_);_(@_)"/>
    <numFmt numFmtId="172" formatCode="[$-F800]dddd\,\ mmmm\ dd\,\ yyyy"/>
    <numFmt numFmtId="173" formatCode="0.000"/>
    <numFmt numFmtId="174" formatCode="0.0E+00"/>
  </numFmts>
  <fonts count="78" x14ac:knownFonts="1">
    <font>
      <sz val="11"/>
      <color theme="1"/>
      <name val="Calibri"/>
      <family val="2"/>
      <scheme val="minor"/>
    </font>
    <font>
      <sz val="11"/>
      <color theme="1"/>
      <name val="Calibri"/>
      <family val="2"/>
      <scheme val="minor"/>
    </font>
    <font>
      <sz val="10"/>
      <color theme="1"/>
      <name val="Arial"/>
      <family val="2"/>
    </font>
    <font>
      <u/>
      <sz val="10"/>
      <color theme="10"/>
      <name val="Arial"/>
      <family val="2"/>
    </font>
    <font>
      <b/>
      <sz val="12"/>
      <name val="Arial"/>
      <family val="2"/>
    </font>
    <font>
      <sz val="10"/>
      <name val="Arial"/>
      <family val="2"/>
    </font>
    <font>
      <b/>
      <sz val="10"/>
      <name val="Arial"/>
      <family val="2"/>
    </font>
    <font>
      <b/>
      <sz val="10"/>
      <color theme="1"/>
      <name val="Arial"/>
      <family val="2"/>
    </font>
    <font>
      <u/>
      <sz val="11"/>
      <color theme="10"/>
      <name val="Calibri"/>
      <family val="2"/>
      <scheme val="minor"/>
    </font>
    <font>
      <sz val="10"/>
      <name val="Arial"/>
      <family val="2"/>
    </font>
    <font>
      <u/>
      <sz val="10"/>
      <color indexed="12"/>
      <name val="Arial"/>
      <family val="2"/>
    </font>
    <font>
      <b/>
      <sz val="9"/>
      <color indexed="81"/>
      <name val="Tahoma"/>
      <family val="2"/>
    </font>
    <font>
      <sz val="9"/>
      <color indexed="81"/>
      <name val="Tahoma"/>
      <family val="2"/>
    </font>
    <font>
      <sz val="10"/>
      <color indexed="19"/>
      <name val="Arial"/>
      <family val="2"/>
    </font>
    <font>
      <sz val="10"/>
      <name val="Helv"/>
    </font>
    <font>
      <sz val="10"/>
      <color indexed="10"/>
      <name val="Arial"/>
      <family val="2"/>
    </font>
    <font>
      <sz val="10"/>
      <color indexed="57"/>
      <name val="Arial"/>
      <family val="2"/>
    </font>
    <font>
      <sz val="10"/>
      <color indexed="51"/>
      <name val="Arial"/>
      <family val="2"/>
    </font>
    <font>
      <b/>
      <sz val="10"/>
      <color indexed="46"/>
      <name val="Arial"/>
      <family val="2"/>
    </font>
    <font>
      <b/>
      <sz val="10"/>
      <color indexed="15"/>
      <name val="Arial"/>
      <family val="2"/>
    </font>
    <font>
      <b/>
      <sz val="14"/>
      <name val="Arial"/>
      <family val="2"/>
    </font>
    <font>
      <sz val="8"/>
      <name val="Arial"/>
      <family val="2"/>
    </font>
    <font>
      <b/>
      <sz val="10"/>
      <color rgb="FF00538B"/>
      <name val="Arial"/>
      <family val="2"/>
    </font>
    <font>
      <i/>
      <sz val="10"/>
      <name val="Arial"/>
      <family val="2"/>
    </font>
    <font>
      <sz val="10"/>
      <color rgb="FF000000"/>
      <name val="Arial"/>
      <family val="2"/>
    </font>
    <font>
      <b/>
      <sz val="10"/>
      <color rgb="FF000000"/>
      <name val="Arial"/>
      <family val="2"/>
    </font>
    <font>
      <sz val="8"/>
      <name val="Calibri"/>
      <family val="2"/>
      <scheme val="minor"/>
    </font>
    <font>
      <b/>
      <sz val="10"/>
      <color theme="0"/>
      <name val="Arial"/>
      <family val="2"/>
    </font>
    <font>
      <b/>
      <sz val="14"/>
      <color theme="0"/>
      <name val="Arial"/>
      <family val="2"/>
    </font>
    <font>
      <sz val="26"/>
      <color theme="0"/>
      <name val="Arial"/>
      <family val="2"/>
    </font>
    <font>
      <b/>
      <sz val="26"/>
      <color theme="0"/>
      <name val="Arial"/>
      <family val="2"/>
    </font>
    <font>
      <b/>
      <sz val="10"/>
      <color rgb="FF002060"/>
      <name val="Arial"/>
      <family val="2"/>
    </font>
    <font>
      <b/>
      <vertAlign val="subscript"/>
      <sz val="10"/>
      <color indexed="8"/>
      <name val="Arial"/>
      <family val="2"/>
    </font>
    <font>
      <b/>
      <vertAlign val="subscript"/>
      <sz val="10"/>
      <color indexed="56"/>
      <name val="Arial"/>
      <family val="2"/>
    </font>
    <font>
      <b/>
      <sz val="10"/>
      <color indexed="56"/>
      <name val="Arial"/>
      <family val="2"/>
    </font>
    <font>
      <sz val="26"/>
      <color theme="1"/>
      <name val="Arial"/>
      <family val="2"/>
    </font>
    <font>
      <sz val="11"/>
      <color theme="1"/>
      <name val="Arial"/>
      <family val="2"/>
    </font>
    <font>
      <b/>
      <sz val="11"/>
      <name val="Arial"/>
      <family val="2"/>
    </font>
    <font>
      <b/>
      <sz val="11"/>
      <color rgb="FF002060"/>
      <name val="Arial"/>
      <family val="2"/>
    </font>
    <font>
      <sz val="11"/>
      <name val="Arial"/>
      <family val="2"/>
    </font>
    <font>
      <u/>
      <sz val="11"/>
      <color theme="10"/>
      <name val="Arial"/>
      <family val="2"/>
    </font>
    <font>
      <b/>
      <sz val="20"/>
      <color theme="0"/>
      <name val="Arial"/>
      <family val="2"/>
    </font>
    <font>
      <b/>
      <sz val="11"/>
      <color theme="1"/>
      <name val="Arial"/>
      <family val="2"/>
    </font>
    <font>
      <b/>
      <sz val="14"/>
      <color theme="1"/>
      <name val="Arial"/>
      <family val="2"/>
    </font>
    <font>
      <sz val="14"/>
      <color theme="1"/>
      <name val="Arial"/>
      <family val="2"/>
    </font>
    <font>
      <b/>
      <vertAlign val="subscript"/>
      <sz val="11"/>
      <color theme="1"/>
      <name val="Arial"/>
      <family val="2"/>
    </font>
    <font>
      <sz val="12"/>
      <color theme="1"/>
      <name val="Arial"/>
      <family val="2"/>
    </font>
    <font>
      <b/>
      <sz val="12"/>
      <color theme="1"/>
      <name val="Arial"/>
      <family val="2"/>
    </font>
    <font>
      <i/>
      <sz val="11"/>
      <color theme="1"/>
      <name val="Arial"/>
      <family val="2"/>
    </font>
    <font>
      <sz val="13"/>
      <color theme="1"/>
      <name val="Arial"/>
      <family val="2"/>
    </font>
    <font>
      <sz val="11"/>
      <color theme="0"/>
      <name val="Arial"/>
      <family val="2"/>
    </font>
    <font>
      <b/>
      <sz val="20"/>
      <color rgb="FF009900"/>
      <name val="Arial"/>
      <family val="2"/>
    </font>
    <font>
      <b/>
      <sz val="18"/>
      <name val="Arial"/>
      <family val="2"/>
    </font>
    <font>
      <sz val="11"/>
      <color rgb="FF009900"/>
      <name val="Arial"/>
      <family val="2"/>
    </font>
    <font>
      <sz val="13"/>
      <name val="Arial"/>
      <family val="2"/>
    </font>
    <font>
      <i/>
      <sz val="12"/>
      <color theme="1"/>
      <name val="Arial"/>
      <family val="2"/>
    </font>
    <font>
      <b/>
      <i/>
      <sz val="11"/>
      <color theme="1"/>
      <name val="Arial"/>
      <family val="2"/>
    </font>
    <font>
      <b/>
      <sz val="11"/>
      <color theme="0"/>
      <name val="Arial"/>
      <family val="2"/>
    </font>
    <font>
      <sz val="11"/>
      <color rgb="FFFF0000"/>
      <name val="Arial"/>
      <family val="2"/>
    </font>
    <font>
      <b/>
      <vertAlign val="subscript"/>
      <sz val="11"/>
      <name val="Arial"/>
      <family val="2"/>
    </font>
    <font>
      <b/>
      <sz val="11"/>
      <color theme="1"/>
      <name val="Calibri"/>
      <family val="2"/>
      <scheme val="minor"/>
    </font>
    <font>
      <b/>
      <sz val="14"/>
      <color theme="0"/>
      <name val="Calibri"/>
      <family val="2"/>
      <scheme val="minor"/>
    </font>
    <font>
      <i/>
      <sz val="11"/>
      <color theme="1"/>
      <name val="Calibri"/>
      <family val="2"/>
      <scheme val="minor"/>
    </font>
    <font>
      <i/>
      <sz val="11"/>
      <name val="Arial"/>
      <family val="2"/>
    </font>
    <font>
      <b/>
      <sz val="16"/>
      <name val="Arial"/>
      <family val="2"/>
    </font>
    <font>
      <u/>
      <sz val="11"/>
      <color theme="0"/>
      <name val="Calibri"/>
      <family val="2"/>
      <scheme val="minor"/>
    </font>
    <font>
      <sz val="10"/>
      <color theme="0"/>
      <name val="Arial"/>
      <family val="2"/>
    </font>
    <font>
      <b/>
      <sz val="11"/>
      <color rgb="FF000000"/>
      <name val="Calibri"/>
      <family val="2"/>
    </font>
    <font>
      <sz val="11"/>
      <color rgb="FF000000"/>
      <name val="Calibri"/>
      <family val="2"/>
    </font>
    <font>
      <u/>
      <sz val="11"/>
      <color rgb="FF000000"/>
      <name val="Calibri"/>
      <family val="2"/>
    </font>
    <font>
      <i/>
      <sz val="11"/>
      <color rgb="FF000000"/>
      <name val="Calibri"/>
      <family val="2"/>
    </font>
    <font>
      <sz val="11"/>
      <color rgb="FF000000"/>
      <name val="Arial"/>
      <family val="2"/>
    </font>
    <font>
      <b/>
      <sz val="11"/>
      <color rgb="FF002060"/>
      <name val="Arial"/>
    </font>
    <font>
      <sz val="13"/>
      <name val="Arial"/>
    </font>
    <font>
      <sz val="11"/>
      <color theme="1"/>
      <name val="Arial"/>
    </font>
    <font>
      <b/>
      <sz val="12"/>
      <color theme="1"/>
      <name val="Arial"/>
    </font>
    <font>
      <sz val="9"/>
      <color indexed="81"/>
      <name val="Tahoma"/>
      <charset val="1"/>
    </font>
    <font>
      <b/>
      <sz val="9"/>
      <color indexed="81"/>
      <name val="Tahoma"/>
      <charset val="1"/>
    </font>
  </fonts>
  <fills count="25">
    <fill>
      <patternFill patternType="none"/>
    </fill>
    <fill>
      <patternFill patternType="gray125"/>
    </fill>
    <fill>
      <patternFill patternType="solid">
        <fgColor theme="8"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indexed="5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D9E1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D8E0E3"/>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rgb="FF0070C0"/>
        <bgColor indexed="64"/>
      </patternFill>
    </fill>
    <fill>
      <patternFill patternType="solid">
        <fgColor theme="2" tint="-0.249977111117893"/>
        <bgColor indexed="64"/>
      </patternFill>
    </fill>
    <fill>
      <patternFill patternType="solid">
        <fgColor theme="1" tint="0.499984740745262"/>
        <bgColor indexed="64"/>
      </patternFill>
    </fill>
    <fill>
      <patternFill patternType="solid">
        <fgColor theme="2" tint="-0.749992370372631"/>
        <bgColor indexed="64"/>
      </patternFill>
    </fill>
    <fill>
      <patternFill patternType="solid">
        <fgColor theme="3" tint="0.7999816888943144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double">
        <color theme="0"/>
      </top>
      <bottom style="double">
        <color theme="0"/>
      </bottom>
      <diagonal/>
    </border>
    <border>
      <left/>
      <right/>
      <top style="double">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double">
        <color theme="0" tint="-0.24994659260841701"/>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double">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double">
        <color theme="0" tint="-0.24994659260841701"/>
      </top>
      <bottom style="double">
        <color theme="0" tint="-0.24994659260841701"/>
      </bottom>
      <diagonal/>
    </border>
    <border>
      <left style="thin">
        <color theme="0" tint="-0.24994659260841701"/>
      </left>
      <right/>
      <top/>
      <bottom style="thin">
        <color theme="0" tint="-0.24994659260841701"/>
      </bottom>
      <diagonal/>
    </border>
    <border>
      <left/>
      <right/>
      <top/>
      <bottom style="double">
        <color theme="0" tint="-0.24994659260841701"/>
      </bottom>
      <diagonal/>
    </border>
    <border>
      <left/>
      <right/>
      <top style="double">
        <color theme="0"/>
      </top>
      <bottom style="double">
        <color rgb="FF002060"/>
      </bottom>
      <diagonal/>
    </border>
    <border>
      <left/>
      <right style="thin">
        <color indexed="64"/>
      </right>
      <top/>
      <bottom/>
      <diagonal/>
    </border>
    <border>
      <left/>
      <right/>
      <top style="thin">
        <color indexed="64"/>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diagonal/>
    </border>
    <border>
      <left style="thin">
        <color indexed="64"/>
      </left>
      <right style="thin">
        <color indexed="64"/>
      </right>
      <top/>
      <bottom/>
      <diagonal/>
    </border>
    <border>
      <left/>
      <right/>
      <top/>
      <bottom style="double">
        <color indexed="64"/>
      </bottom>
      <diagonal/>
    </border>
    <border>
      <left/>
      <right style="thin">
        <color theme="0" tint="-0.14996795556505021"/>
      </right>
      <top style="double">
        <color theme="0"/>
      </top>
      <bottom style="double">
        <color theme="0"/>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bottom style="thin">
        <color theme="0" tint="-0.24994659260841701"/>
      </bottom>
      <diagonal/>
    </border>
    <border>
      <left/>
      <right style="thin">
        <color theme="2" tint="-0.249977111117893"/>
      </right>
      <top/>
      <bottom/>
      <diagonal/>
    </border>
    <border>
      <left style="thin">
        <color theme="2" tint="-0.249977111117893"/>
      </left>
      <right/>
      <top/>
      <bottom/>
      <diagonal/>
    </border>
    <border>
      <left style="medium">
        <color theme="2" tint="-0.249977111117893"/>
      </left>
      <right/>
      <top style="double">
        <color theme="0" tint="-0.24994659260841701"/>
      </top>
      <bottom/>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bottom/>
      <diagonal/>
    </border>
    <border>
      <left style="thin">
        <color indexed="64"/>
      </left>
      <right style="thin">
        <color indexed="64"/>
      </right>
      <top style="medium">
        <color theme="3"/>
      </top>
      <bottom/>
      <diagonal/>
    </border>
    <border>
      <left style="medium">
        <color theme="3"/>
      </left>
      <right/>
      <top style="medium">
        <color theme="3"/>
      </top>
      <bottom/>
      <diagonal/>
    </border>
    <border>
      <left/>
      <right style="medium">
        <color theme="3"/>
      </right>
      <top style="medium">
        <color theme="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top/>
      <bottom style="thin">
        <color theme="2" tint="-0.249977111117893"/>
      </bottom>
      <diagonal/>
    </border>
    <border>
      <left/>
      <right style="medium">
        <color indexed="64"/>
      </right>
      <top/>
      <bottom style="medium">
        <color indexed="64"/>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double">
        <color theme="0" tint="-0.24994659260841701"/>
      </top>
      <bottom/>
      <diagonal/>
    </border>
    <border>
      <left style="thin">
        <color theme="2" tint="-0.249977111117893"/>
      </left>
      <right style="thin">
        <color theme="2" tint="-0.249977111117893"/>
      </right>
      <top/>
      <bottom style="thin">
        <color theme="0" tint="-0.2499465926084170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theme="2" tint="-0.249977111117893"/>
      </top>
      <bottom style="thin">
        <color theme="0" tint="-0.24994659260841701"/>
      </bottom>
      <diagonal/>
    </border>
    <border>
      <left style="thin">
        <color theme="0" tint="-0.24994659260841701"/>
      </left>
      <right/>
      <top style="thin">
        <color theme="2" tint="-0.249977111117893"/>
      </top>
      <bottom style="thin">
        <color theme="0" tint="-0.24994659260841701"/>
      </bottom>
      <diagonal/>
    </border>
    <border>
      <left/>
      <right/>
      <top/>
      <bottom style="medium">
        <color theme="2" tint="-0.249977111117893"/>
      </bottom>
      <diagonal/>
    </border>
    <border>
      <left style="thin">
        <color theme="0" tint="-0.24994659260841701"/>
      </left>
      <right/>
      <top/>
      <bottom style="medium">
        <color theme="2" tint="-0.249977111117893"/>
      </bottom>
      <diagonal/>
    </border>
    <border>
      <left/>
      <right/>
      <top style="medium">
        <color theme="2" tint="-0.249977111117893"/>
      </top>
      <bottom/>
      <diagonal/>
    </border>
    <border>
      <left/>
      <right/>
      <top style="medium">
        <color theme="2" tint="-0.249977111117893"/>
      </top>
      <bottom style="thin">
        <color theme="0" tint="-0.24994659260841701"/>
      </bottom>
      <diagonal/>
    </border>
    <border>
      <left style="thin">
        <color theme="0" tint="-0.24994659260841701"/>
      </left>
      <right/>
      <top style="medium">
        <color theme="2" tint="-0.249977111117893"/>
      </top>
      <bottom style="thin">
        <color theme="0" tint="-0.24994659260841701"/>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thin">
        <color theme="0" tint="-0.24994659260841701"/>
      </left>
      <right/>
      <top style="thin">
        <color theme="2" tint="-0.249977111117893"/>
      </top>
      <bottom style="medium">
        <color theme="2" tint="-0.249977111117893"/>
      </bottom>
      <diagonal/>
    </border>
    <border>
      <left style="medium">
        <color theme="2" tint="-0.249977111117893"/>
      </left>
      <right/>
      <top/>
      <bottom style="double">
        <color theme="0" tint="-0.24994659260841701"/>
      </bottom>
      <diagonal/>
    </border>
    <border>
      <left style="medium">
        <color theme="2" tint="-0.249977111117893"/>
      </left>
      <right/>
      <top style="thin">
        <color theme="0" tint="-0.24994659260841701"/>
      </top>
      <bottom style="thin">
        <color theme="0" tint="-0.24994659260841701"/>
      </bottom>
      <diagonal/>
    </border>
    <border>
      <left style="medium">
        <color indexed="64"/>
      </left>
      <right/>
      <top style="medium">
        <color indexed="64"/>
      </top>
      <bottom/>
      <diagonal/>
    </border>
    <border>
      <left style="medium">
        <color theme="3"/>
      </left>
      <right style="medium">
        <color indexed="64"/>
      </right>
      <top style="medium">
        <color indexed="64"/>
      </top>
      <bottom/>
      <diagonal/>
    </border>
    <border>
      <left/>
      <right/>
      <top/>
      <bottom style="double">
        <color rgb="FF00206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style="thin">
        <color theme="0" tint="-0.24994659260841701"/>
      </top>
      <bottom style="thin">
        <color theme="0" tint="-0.24994659260841701"/>
      </bottom>
      <diagonal/>
    </border>
    <border>
      <left/>
      <right/>
      <top style="thin">
        <color theme="0" tint="-0.14993743705557422"/>
      </top>
      <bottom style="thin">
        <color theme="0" tint="-0.14993743705557422"/>
      </bottom>
      <diagonal/>
    </border>
    <border>
      <left/>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diagonal/>
    </border>
    <border>
      <left style="medium">
        <color theme="3"/>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theme="0"/>
      </bottom>
      <diagonal/>
    </border>
    <border>
      <left style="thin">
        <color theme="0"/>
      </left>
      <right style="thin">
        <color theme="0"/>
      </right>
      <top style="thin">
        <color theme="0"/>
      </top>
      <bottom style="thin">
        <color theme="0"/>
      </bottom>
      <diagonal/>
    </border>
    <border>
      <left/>
      <right/>
      <top/>
      <bottom style="thin">
        <color theme="2"/>
      </bottom>
      <diagonal/>
    </border>
    <border>
      <left style="medium">
        <color theme="3"/>
      </left>
      <right/>
      <top/>
      <bottom style="thin">
        <color indexed="64"/>
      </bottom>
      <diagonal/>
    </border>
    <border>
      <left style="thin">
        <color indexed="64"/>
      </left>
      <right style="thin">
        <color indexed="64"/>
      </right>
      <top style="medium">
        <color theme="3"/>
      </top>
      <bottom style="thin">
        <color indexed="64"/>
      </bottom>
      <diagonal/>
    </border>
    <border>
      <left style="thin">
        <color theme="0" tint="-0.34998626667073579"/>
      </left>
      <right/>
      <top style="thin">
        <color theme="2" tint="-0.249977111117893"/>
      </top>
      <bottom style="thin">
        <color theme="2" tint="-0.249977111117893"/>
      </bottom>
      <diagonal/>
    </border>
    <border>
      <left/>
      <right/>
      <top style="thin">
        <color theme="0" tint="-0.24994659260841701"/>
      </top>
      <bottom style="thin">
        <color theme="0" tint="-0.34998626667073579"/>
      </bottom>
      <diagonal/>
    </border>
    <border>
      <left/>
      <right style="thin">
        <color theme="2" tint="-0.249977111117893"/>
      </right>
      <top style="thin">
        <color theme="0" tint="-0.34998626667073579"/>
      </top>
      <bottom style="thin">
        <color theme="0" tint="-0.24994659260841701"/>
      </bottom>
      <diagonal/>
    </border>
    <border>
      <left/>
      <right style="thin">
        <color theme="0" tint="-0.34998626667073579"/>
      </right>
      <top/>
      <bottom style="thin">
        <color theme="0" tint="-0.34998626667073579"/>
      </bottom>
      <diagonal/>
    </border>
    <border>
      <left/>
      <right style="thin">
        <color theme="0" tint="-0.34998626667073579"/>
      </right>
      <top style="thin">
        <color theme="0" tint="-0.24994659260841701"/>
      </top>
      <bottom style="thin">
        <color theme="0" tint="-0.34998626667073579"/>
      </bottom>
      <diagonal/>
    </border>
    <border>
      <left style="thin">
        <color theme="0" tint="-0.34998626667073579"/>
      </left>
      <right style="thin">
        <color theme="0" tint="-0.34998626667073579"/>
      </right>
      <top style="thin">
        <color theme="2" tint="-0.249977111117893"/>
      </top>
      <bottom style="thin">
        <color theme="0" tint="-0.34998626667073579"/>
      </bottom>
      <diagonal/>
    </border>
  </borders>
  <cellStyleXfs count="18">
    <xf numFmtId="0" fontId="0" fillId="0" borderId="0"/>
    <xf numFmtId="43" fontId="1" fillId="0" borderId="0" applyFont="0" applyFill="0" applyBorder="0" applyAlignment="0" applyProtection="0"/>
    <xf numFmtId="0" fontId="2" fillId="0" borderId="0"/>
    <xf numFmtId="0" fontId="3" fillId="0" borderId="0" applyNumberForma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0" borderId="0"/>
    <xf numFmtId="0" fontId="8" fillId="0" borderId="0" applyNumberFormat="0" applyFill="0" applyBorder="0" applyAlignment="0" applyProtection="0"/>
    <xf numFmtId="0" fontId="9" fillId="0" borderId="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14" fillId="0" borderId="0"/>
    <xf numFmtId="0" fontId="21" fillId="0" borderId="0"/>
    <xf numFmtId="43" fontId="21" fillId="0" borderId="0" applyFont="0" applyFill="0" applyBorder="0" applyAlignment="0" applyProtection="0"/>
    <xf numFmtId="9" fontId="21" fillId="0" borderId="0" applyFont="0" applyFill="0" applyBorder="0" applyAlignment="0" applyProtection="0"/>
    <xf numFmtId="0" fontId="21" fillId="0" borderId="0"/>
    <xf numFmtId="0" fontId="5" fillId="0" borderId="0"/>
    <xf numFmtId="9" fontId="1" fillId="0" borderId="0" applyFont="0" applyFill="0" applyBorder="0" applyAlignment="0" applyProtection="0"/>
  </cellStyleXfs>
  <cellXfs count="440">
    <xf numFmtId="0" fontId="0" fillId="0" borderId="0" xfId="0"/>
    <xf numFmtId="0" fontId="13" fillId="0" borderId="0" xfId="11" applyFont="1" applyAlignment="1">
      <alignment horizontal="left"/>
    </xf>
    <xf numFmtId="0" fontId="15" fillId="0" borderId="0" xfId="0" applyFont="1"/>
    <xf numFmtId="0" fontId="16" fillId="0" borderId="0" xfId="0" applyFont="1"/>
    <xf numFmtId="0" fontId="16" fillId="0" borderId="0" xfId="0" applyFont="1" applyAlignment="1">
      <alignment vertical="center"/>
    </xf>
    <xf numFmtId="0" fontId="5" fillId="0" borderId="0" xfId="0" applyFont="1"/>
    <xf numFmtId="0" fontId="17" fillId="0" borderId="0" xfId="0" applyFont="1"/>
    <xf numFmtId="2" fontId="16" fillId="0" borderId="0" xfId="0" applyNumberFormat="1" applyFont="1"/>
    <xf numFmtId="0" fontId="18" fillId="0" borderId="0" xfId="0" applyFont="1"/>
    <xf numFmtId="0" fontId="18" fillId="0" borderId="0" xfId="0" applyFont="1" applyAlignment="1">
      <alignment wrapText="1"/>
    </xf>
    <xf numFmtId="0" fontId="6" fillId="0" borderId="0" xfId="0" applyFont="1" applyAlignment="1">
      <alignment horizontal="left"/>
    </xf>
    <xf numFmtId="49" fontId="5" fillId="4" borderId="0" xfId="0" applyNumberFormat="1" applyFont="1" applyFill="1"/>
    <xf numFmtId="0" fontId="5" fillId="0" borderId="0" xfId="0" applyFont="1" applyAlignment="1">
      <alignment horizontal="right" wrapText="1"/>
    </xf>
    <xf numFmtId="0" fontId="18" fillId="0" borderId="0" xfId="0" applyFont="1" applyAlignment="1">
      <alignment horizontal="right"/>
    </xf>
    <xf numFmtId="0" fontId="18" fillId="0" borderId="0" xfId="0" applyFont="1" applyAlignment="1">
      <alignment horizontal="left"/>
    </xf>
    <xf numFmtId="0" fontId="19" fillId="0" borderId="0" xfId="0" applyFont="1" applyAlignment="1">
      <alignment horizontal="right" wrapText="1"/>
    </xf>
    <xf numFmtId="0" fontId="19" fillId="0" borderId="0" xfId="0" applyFont="1"/>
    <xf numFmtId="0" fontId="19" fillId="0" borderId="0" xfId="0" applyFont="1" applyAlignment="1">
      <alignment horizontal="right"/>
    </xf>
    <xf numFmtId="0" fontId="24" fillId="0" borderId="0" xfId="0" applyFont="1" applyAlignment="1">
      <alignment wrapText="1"/>
    </xf>
    <xf numFmtId="0" fontId="25" fillId="0" borderId="0" xfId="0" applyFont="1" applyAlignment="1">
      <alignment vertical="center"/>
    </xf>
    <xf numFmtId="0" fontId="5" fillId="0" borderId="0" xfId="0" applyFont="1" applyAlignment="1">
      <alignment horizontal="right"/>
    </xf>
    <xf numFmtId="0" fontId="5" fillId="0" borderId="0" xfId="0" applyFont="1" applyAlignment="1">
      <alignment horizontal="left"/>
    </xf>
    <xf numFmtId="0" fontId="5" fillId="4" borderId="0" xfId="0" applyFont="1" applyFill="1" applyAlignment="1">
      <alignment horizontal="left"/>
    </xf>
    <xf numFmtId="0" fontId="5" fillId="4" borderId="0" xfId="0" applyFont="1" applyFill="1"/>
    <xf numFmtId="166" fontId="5" fillId="4" borderId="0" xfId="9" applyNumberFormat="1" applyFont="1" applyFill="1"/>
    <xf numFmtId="166" fontId="5" fillId="4" borderId="0" xfId="9" applyNumberFormat="1" applyFont="1" applyFill="1" applyAlignment="1">
      <alignment horizontal="center"/>
    </xf>
    <xf numFmtId="0" fontId="5" fillId="4" borderId="0" xfId="8" applyFont="1" applyFill="1" applyAlignment="1">
      <alignment horizontal="left" vertical="top" wrapText="1"/>
    </xf>
    <xf numFmtId="0" fontId="29" fillId="2" borderId="2" xfId="8" applyFont="1" applyFill="1" applyBorder="1" applyAlignment="1">
      <alignment horizontal="left" vertical="center"/>
    </xf>
    <xf numFmtId="0" fontId="30" fillId="2" borderId="2" xfId="8" applyFont="1" applyFill="1" applyBorder="1" applyAlignment="1">
      <alignment horizontal="left" vertical="center"/>
    </xf>
    <xf numFmtId="0" fontId="5" fillId="4" borderId="0" xfId="8" applyFont="1" applyFill="1"/>
    <xf numFmtId="49" fontId="5" fillId="4" borderId="0" xfId="8" applyNumberFormat="1" applyFont="1" applyFill="1"/>
    <xf numFmtId="0" fontId="5" fillId="4" borderId="0" xfId="8" applyFont="1" applyFill="1" applyAlignment="1">
      <alignment horizontal="left" wrapText="1"/>
    </xf>
    <xf numFmtId="0" fontId="5" fillId="4" borderId="0" xfId="8" applyFont="1" applyFill="1" applyAlignment="1">
      <alignment horizontal="center"/>
    </xf>
    <xf numFmtId="0" fontId="5" fillId="0" borderId="0" xfId="8" applyFont="1"/>
    <xf numFmtId="0" fontId="7" fillId="4" borderId="0" xfId="8" applyFont="1" applyFill="1" applyAlignment="1">
      <alignment horizontal="right"/>
    </xf>
    <xf numFmtId="0" fontId="7" fillId="4" borderId="0" xfId="8" applyFont="1" applyFill="1"/>
    <xf numFmtId="0" fontId="6" fillId="3" borderId="6" xfId="8" applyFont="1" applyFill="1" applyBorder="1" applyAlignment="1">
      <alignment horizontal="center" vertical="center" wrapText="1"/>
    </xf>
    <xf numFmtId="0" fontId="6" fillId="3" borderId="12" xfId="8" applyFont="1" applyFill="1" applyBorder="1" applyAlignment="1">
      <alignment horizontal="center" vertical="center" wrapText="1"/>
    </xf>
    <xf numFmtId="166" fontId="6" fillId="3" borderId="12" xfId="9" applyNumberFormat="1" applyFont="1" applyFill="1" applyBorder="1" applyAlignment="1">
      <alignment horizontal="center" vertical="center" wrapText="1"/>
    </xf>
    <xf numFmtId="0" fontId="31" fillId="0" borderId="9" xfId="8" applyFont="1" applyBorder="1"/>
    <xf numFmtId="0" fontId="5" fillId="4" borderId="0" xfId="8" applyFont="1" applyFill="1" applyAlignment="1">
      <alignment vertical="top" wrapText="1"/>
    </xf>
    <xf numFmtId="0" fontId="7" fillId="0" borderId="0" xfId="8" applyFont="1" applyAlignment="1">
      <alignment horizontal="center" wrapText="1"/>
    </xf>
    <xf numFmtId="0" fontId="3" fillId="4" borderId="0" xfId="7" applyFont="1" applyFill="1" applyAlignment="1" applyProtection="1"/>
    <xf numFmtId="0" fontId="6" fillId="0" borderId="0" xfId="8" applyFont="1" applyAlignment="1">
      <alignment horizontal="right" vertical="center"/>
    </xf>
    <xf numFmtId="0" fontId="6" fillId="4" borderId="0" xfId="8" applyFont="1" applyFill="1" applyAlignment="1">
      <alignment horizontal="center" vertical="center" wrapText="1"/>
    </xf>
    <xf numFmtId="0" fontId="6" fillId="3" borderId="6" xfId="8" applyFont="1" applyFill="1" applyBorder="1" applyAlignment="1">
      <alignment horizontal="left" vertical="center"/>
    </xf>
    <xf numFmtId="0" fontId="5" fillId="4" borderId="0" xfId="8" applyFont="1" applyFill="1" applyAlignment="1">
      <alignment horizontal="left"/>
    </xf>
    <xf numFmtId="0" fontId="29" fillId="2" borderId="0" xfId="8" applyFont="1" applyFill="1" applyAlignment="1">
      <alignment horizontal="left" vertical="center"/>
    </xf>
    <xf numFmtId="4" fontId="5" fillId="5" borderId="8" xfId="8" applyNumberFormat="1" applyFont="1" applyFill="1" applyBorder="1" applyAlignment="1">
      <alignment horizontal="center"/>
    </xf>
    <xf numFmtId="0" fontId="5" fillId="5" borderId="8" xfId="8" applyFont="1" applyFill="1" applyBorder="1" applyAlignment="1">
      <alignment horizontal="center"/>
    </xf>
    <xf numFmtId="0" fontId="5" fillId="5" borderId="13" xfId="8" applyFont="1" applyFill="1" applyBorder="1" applyAlignment="1">
      <alignment horizontal="center"/>
    </xf>
    <xf numFmtId="0" fontId="5" fillId="5" borderId="4" xfId="8" applyFont="1" applyFill="1" applyBorder="1" applyAlignment="1">
      <alignment horizontal="center"/>
    </xf>
    <xf numFmtId="0" fontId="5" fillId="5" borderId="11" xfId="8" applyFont="1" applyFill="1" applyBorder="1" applyAlignment="1">
      <alignment horizontal="center"/>
    </xf>
    <xf numFmtId="4" fontId="5" fillId="5" borderId="4" xfId="8" applyNumberFormat="1" applyFont="1" applyFill="1" applyBorder="1" applyAlignment="1">
      <alignment horizontal="center"/>
    </xf>
    <xf numFmtId="166" fontId="5" fillId="7" borderId="13" xfId="9" applyNumberFormat="1" applyFont="1" applyFill="1" applyBorder="1" applyAlignment="1">
      <alignment horizontal="center"/>
    </xf>
    <xf numFmtId="0" fontId="36" fillId="0" borderId="0" xfId="0" applyFont="1"/>
    <xf numFmtId="0" fontId="37" fillId="3" borderId="3" xfId="0" applyFont="1" applyFill="1" applyBorder="1" applyAlignment="1">
      <alignment vertical="center" wrapText="1"/>
    </xf>
    <xf numFmtId="0" fontId="38" fillId="0" borderId="45" xfId="0" applyFont="1" applyBorder="1" applyAlignment="1">
      <alignment vertical="center"/>
    </xf>
    <xf numFmtId="0" fontId="40" fillId="0" borderId="23" xfId="7" applyFont="1" applyBorder="1" applyAlignment="1">
      <alignment horizontal="center" vertical="center" wrapText="1"/>
    </xf>
    <xf numFmtId="0" fontId="38" fillId="0" borderId="24" xfId="0" applyFont="1" applyBorder="1" applyAlignment="1">
      <alignment vertical="center"/>
    </xf>
    <xf numFmtId="0" fontId="38" fillId="0" borderId="7" xfId="0" applyFont="1" applyBorder="1" applyAlignment="1">
      <alignment vertical="center"/>
    </xf>
    <xf numFmtId="0" fontId="41" fillId="2" borderId="2" xfId="0" applyFont="1" applyFill="1" applyBorder="1" applyAlignment="1">
      <alignment horizontal="left" vertical="center"/>
    </xf>
    <xf numFmtId="0" fontId="42" fillId="0" borderId="0" xfId="0" applyFont="1" applyAlignment="1">
      <alignment horizontal="right"/>
    </xf>
    <xf numFmtId="0" fontId="43" fillId="0" borderId="21" xfId="0" applyFont="1" applyBorder="1" applyAlignment="1">
      <alignment horizontal="left" vertical="center"/>
    </xf>
    <xf numFmtId="0" fontId="44" fillId="0" borderId="21" xfId="0" applyFont="1" applyBorder="1" applyAlignment="1">
      <alignment horizontal="left" vertical="center"/>
    </xf>
    <xf numFmtId="0" fontId="42" fillId="0" borderId="0" xfId="0" applyFont="1" applyAlignment="1">
      <alignment horizontal="center"/>
    </xf>
    <xf numFmtId="0" fontId="46" fillId="7" borderId="0" xfId="0" applyFont="1" applyFill="1"/>
    <xf numFmtId="0" fontId="47" fillId="7" borderId="0" xfId="0" applyFont="1" applyFill="1" applyAlignment="1">
      <alignment horizontal="right"/>
    </xf>
    <xf numFmtId="3" fontId="47" fillId="7" borderId="0" xfId="0" applyNumberFormat="1" applyFont="1" applyFill="1"/>
    <xf numFmtId="3" fontId="36" fillId="0" borderId="0" xfId="0" applyNumberFormat="1" applyFont="1"/>
    <xf numFmtId="0" fontId="48" fillId="0" borderId="0" xfId="0" applyFont="1" applyAlignment="1">
      <alignment horizontal="left" indent="1"/>
    </xf>
    <xf numFmtId="0" fontId="48" fillId="0" borderId="0" xfId="0" applyFont="1" applyAlignment="1">
      <alignment horizontal="right" indent="1"/>
    </xf>
    <xf numFmtId="0" fontId="47" fillId="7" borderId="0" xfId="0" applyFont="1" applyFill="1"/>
    <xf numFmtId="0" fontId="43" fillId="6" borderId="22" xfId="0" applyFont="1" applyFill="1" applyBorder="1" applyAlignment="1">
      <alignment horizontal="right"/>
    </xf>
    <xf numFmtId="3" fontId="43" fillId="6" borderId="22" xfId="0" applyNumberFormat="1" applyFont="1" applyFill="1" applyBorder="1" applyAlignment="1">
      <alignment horizontal="right"/>
    </xf>
    <xf numFmtId="0" fontId="42" fillId="0" borderId="0" xfId="0" applyFont="1"/>
    <xf numFmtId="0" fontId="36" fillId="7" borderId="0" xfId="0" applyFont="1" applyFill="1"/>
    <xf numFmtId="0" fontId="51" fillId="6" borderId="15" xfId="0" applyFont="1" applyFill="1" applyBorder="1" applyAlignment="1">
      <alignment horizontal="left" vertical="center"/>
    </xf>
    <xf numFmtId="0" fontId="52" fillId="6" borderId="15" xfId="0" applyFont="1" applyFill="1" applyBorder="1" applyAlignment="1">
      <alignment vertical="center"/>
    </xf>
    <xf numFmtId="0" fontId="53" fillId="6" borderId="15" xfId="0" applyFont="1" applyFill="1" applyBorder="1" applyAlignment="1">
      <alignment horizontal="left"/>
    </xf>
    <xf numFmtId="0" fontId="53" fillId="6" borderId="15" xfId="0" applyFont="1" applyFill="1" applyBorder="1"/>
    <xf numFmtId="0" fontId="37" fillId="3" borderId="0" xfId="0" applyFont="1" applyFill="1" applyAlignment="1">
      <alignment vertical="center" wrapText="1"/>
    </xf>
    <xf numFmtId="3" fontId="49" fillId="4" borderId="23" xfId="0" applyNumberFormat="1" applyFont="1" applyFill="1" applyBorder="1"/>
    <xf numFmtId="0" fontId="37" fillId="3" borderId="3" xfId="0" applyFont="1" applyFill="1" applyBorder="1" applyAlignment="1">
      <alignment horizontal="center" vertical="center" wrapText="1"/>
    </xf>
    <xf numFmtId="0" fontId="29" fillId="2" borderId="0" xfId="0" applyFont="1" applyFill="1" applyAlignment="1">
      <alignment horizontal="left" vertical="center"/>
    </xf>
    <xf numFmtId="0" fontId="30" fillId="2" borderId="0" xfId="0" applyFont="1" applyFill="1" applyAlignment="1">
      <alignment horizontal="left" vertical="center"/>
    </xf>
    <xf numFmtId="0" fontId="51" fillId="6" borderId="62" xfId="0" applyFont="1" applyFill="1" applyBorder="1" applyAlignment="1">
      <alignment horizontal="left" vertical="center"/>
    </xf>
    <xf numFmtId="0" fontId="52" fillId="6" borderId="62" xfId="0" applyFont="1" applyFill="1" applyBorder="1" applyAlignment="1">
      <alignment vertical="center"/>
    </xf>
    <xf numFmtId="0" fontId="53" fillId="6" borderId="62" xfId="0" applyFont="1" applyFill="1" applyBorder="1" applyAlignment="1">
      <alignment horizontal="left"/>
    </xf>
    <xf numFmtId="0" fontId="53" fillId="6" borderId="62" xfId="0" applyFont="1" applyFill="1" applyBorder="1"/>
    <xf numFmtId="0" fontId="55" fillId="0" borderId="0" xfId="0" applyFont="1"/>
    <xf numFmtId="3" fontId="39" fillId="10" borderId="63" xfId="0" applyNumberFormat="1" applyFont="1" applyFill="1" applyBorder="1" applyAlignment="1">
      <alignment horizontal="left"/>
    </xf>
    <xf numFmtId="0" fontId="39" fillId="8" borderId="63" xfId="0" applyFont="1" applyFill="1" applyBorder="1" applyAlignment="1">
      <alignment horizontal="center"/>
    </xf>
    <xf numFmtId="164" fontId="39" fillId="10" borderId="63" xfId="0" applyNumberFormat="1" applyFont="1" applyFill="1" applyBorder="1" applyAlignment="1">
      <alignment horizontal="center"/>
    </xf>
    <xf numFmtId="3" fontId="39" fillId="10" borderId="63" xfId="0" applyNumberFormat="1" applyFont="1" applyFill="1" applyBorder="1" applyAlignment="1">
      <alignment horizontal="center"/>
    </xf>
    <xf numFmtId="0" fontId="39" fillId="8" borderId="63" xfId="0" applyFont="1" applyFill="1" applyBorder="1" applyAlignment="1">
      <alignment horizontal="left"/>
    </xf>
    <xf numFmtId="11" fontId="39" fillId="10" borderId="63" xfId="0" applyNumberFormat="1" applyFont="1" applyFill="1" applyBorder="1" applyAlignment="1">
      <alignment horizontal="center"/>
    </xf>
    <xf numFmtId="9" fontId="39" fillId="10" borderId="63" xfId="17" applyFont="1" applyFill="1" applyBorder="1" applyAlignment="1">
      <alignment wrapText="1"/>
    </xf>
    <xf numFmtId="0" fontId="39" fillId="10" borderId="63" xfId="17" applyNumberFormat="1" applyFont="1" applyFill="1" applyBorder="1" applyAlignment="1">
      <alignment wrapText="1"/>
    </xf>
    <xf numFmtId="1" fontId="39" fillId="10" borderId="63" xfId="0" applyNumberFormat="1" applyFont="1" applyFill="1" applyBorder="1" applyAlignment="1">
      <alignment horizontal="center"/>
    </xf>
    <xf numFmtId="174" fontId="39" fillId="10" borderId="63" xfId="0" applyNumberFormat="1" applyFont="1" applyFill="1" applyBorder="1" applyAlignment="1">
      <alignment horizontal="center"/>
    </xf>
    <xf numFmtId="2" fontId="39" fillId="10" borderId="63" xfId="0" applyNumberFormat="1" applyFont="1" applyFill="1" applyBorder="1" applyAlignment="1">
      <alignment horizontal="left"/>
    </xf>
    <xf numFmtId="1" fontId="39" fillId="10" borderId="63" xfId="0" applyNumberFormat="1" applyFont="1" applyFill="1" applyBorder="1"/>
    <xf numFmtId="1" fontId="39" fillId="10" borderId="67" xfId="0" applyNumberFormat="1" applyFont="1" applyFill="1" applyBorder="1" applyAlignment="1">
      <alignment horizontal="center"/>
    </xf>
    <xf numFmtId="2" fontId="39" fillId="10" borderId="67" xfId="0" applyNumberFormat="1" applyFont="1" applyFill="1" applyBorder="1" applyAlignment="1">
      <alignment horizontal="center"/>
    </xf>
    <xf numFmtId="0" fontId="38" fillId="0" borderId="63" xfId="0" applyFont="1" applyBorder="1" applyAlignment="1">
      <alignment vertical="center"/>
    </xf>
    <xf numFmtId="4" fontId="39" fillId="10" borderId="63" xfId="0" applyNumberFormat="1" applyFont="1" applyFill="1" applyBorder="1" applyAlignment="1">
      <alignment horizontal="center"/>
    </xf>
    <xf numFmtId="0" fontId="38" fillId="0" borderId="0" xfId="0" applyFont="1" applyAlignment="1">
      <alignment vertical="center"/>
    </xf>
    <xf numFmtId="0" fontId="36" fillId="8" borderId="0" xfId="0" applyFont="1" applyFill="1"/>
    <xf numFmtId="0" fontId="39" fillId="5" borderId="63" xfId="0" applyFont="1" applyFill="1" applyBorder="1" applyAlignment="1">
      <alignment horizontal="center"/>
    </xf>
    <xf numFmtId="0" fontId="39" fillId="5" borderId="63" xfId="0" applyFont="1" applyFill="1" applyBorder="1" applyAlignment="1">
      <alignment horizontal="left"/>
    </xf>
    <xf numFmtId="165" fontId="39" fillId="5" borderId="63" xfId="0" applyNumberFormat="1" applyFont="1" applyFill="1" applyBorder="1" applyAlignment="1">
      <alignment horizontal="center"/>
    </xf>
    <xf numFmtId="0" fontId="2" fillId="4" borderId="0" xfId="0" applyFont="1" applyFill="1"/>
    <xf numFmtId="0" fontId="10" fillId="0" borderId="0" xfId="10" applyBorder="1" applyAlignment="1" applyProtection="1"/>
    <xf numFmtId="2" fontId="37" fillId="5" borderId="63" xfId="0" applyNumberFormat="1" applyFont="1" applyFill="1" applyBorder="1" applyAlignment="1">
      <alignment horizontal="center"/>
    </xf>
    <xf numFmtId="0" fontId="40" fillId="5" borderId="63" xfId="7" applyFont="1" applyFill="1" applyBorder="1" applyAlignment="1">
      <alignment horizontal="left"/>
    </xf>
    <xf numFmtId="15" fontId="39" fillId="5" borderId="63" xfId="0" applyNumberFormat="1" applyFont="1" applyFill="1" applyBorder="1" applyAlignment="1">
      <alignment horizontal="center"/>
    </xf>
    <xf numFmtId="2" fontId="37" fillId="10" borderId="63" xfId="0" applyNumberFormat="1" applyFont="1" applyFill="1" applyBorder="1" applyAlignment="1">
      <alignment horizontal="center"/>
    </xf>
    <xf numFmtId="0" fontId="37" fillId="5" borderId="63" xfId="0" applyFont="1" applyFill="1" applyBorder="1" applyAlignment="1">
      <alignment horizontal="center"/>
    </xf>
    <xf numFmtId="0" fontId="10" fillId="0" borderId="0" xfId="10" applyFill="1" applyBorder="1" applyAlignment="1" applyProtection="1">
      <alignment horizontal="left"/>
    </xf>
    <xf numFmtId="0" fontId="38" fillId="0" borderId="24" xfId="0" applyFont="1" applyBorder="1" applyAlignment="1">
      <alignment horizontal="left" vertical="center"/>
    </xf>
    <xf numFmtId="2" fontId="39" fillId="5" borderId="63" xfId="0" applyNumberFormat="1" applyFont="1" applyFill="1" applyBorder="1" applyAlignment="1">
      <alignment horizontal="center"/>
    </xf>
    <xf numFmtId="2" fontId="39" fillId="10" borderId="63" xfId="0" applyNumberFormat="1" applyFont="1" applyFill="1" applyBorder="1" applyAlignment="1">
      <alignment horizontal="center"/>
    </xf>
    <xf numFmtId="0" fontId="56" fillId="0" borderId="0" xfId="0" applyFont="1"/>
    <xf numFmtId="0" fontId="40" fillId="0" borderId="0" xfId="7" applyFont="1"/>
    <xf numFmtId="0" fontId="36" fillId="5" borderId="23" xfId="0" applyFont="1" applyFill="1" applyBorder="1"/>
    <xf numFmtId="0" fontId="40" fillId="5" borderId="23" xfId="7" applyFont="1" applyFill="1" applyBorder="1"/>
    <xf numFmtId="0" fontId="36" fillId="4" borderId="0" xfId="0" applyFont="1" applyFill="1"/>
    <xf numFmtId="0" fontId="47" fillId="0" borderId="0" xfId="0" applyFont="1" applyAlignment="1">
      <alignment horizontal="right"/>
    </xf>
    <xf numFmtId="0" fontId="47" fillId="0" borderId="0" xfId="0" applyFont="1"/>
    <xf numFmtId="0" fontId="37" fillId="3" borderId="34" xfId="0" applyFont="1" applyFill="1" applyBorder="1" applyAlignment="1">
      <alignment vertical="center" wrapText="1"/>
    </xf>
    <xf numFmtId="0" fontId="37" fillId="3" borderId="23" xfId="0" applyFont="1" applyFill="1" applyBorder="1" applyAlignment="1">
      <alignment vertical="center" wrapText="1"/>
    </xf>
    <xf numFmtId="0" fontId="37" fillId="3" borderId="23" xfId="0" applyFont="1" applyFill="1" applyBorder="1" applyAlignment="1">
      <alignment horizontal="center" vertical="center" wrapText="1"/>
    </xf>
    <xf numFmtId="0" fontId="38" fillId="0" borderId="49" xfId="0" applyFont="1" applyBorder="1" applyAlignment="1">
      <alignment vertical="center"/>
    </xf>
    <xf numFmtId="3" fontId="39" fillId="10" borderId="50" xfId="0" applyNumberFormat="1" applyFont="1" applyFill="1" applyBorder="1" applyAlignment="1">
      <alignment horizontal="center"/>
    </xf>
    <xf numFmtId="3" fontId="36" fillId="10" borderId="23" xfId="0" applyNumberFormat="1" applyFont="1" applyFill="1" applyBorder="1" applyAlignment="1">
      <alignment horizontal="center"/>
    </xf>
    <xf numFmtId="0" fontId="57" fillId="0" borderId="0" xfId="0" applyFont="1" applyAlignment="1">
      <alignment vertical="center"/>
    </xf>
    <xf numFmtId="3" fontId="39" fillId="10" borderId="13" xfId="0" applyNumberFormat="1" applyFont="1" applyFill="1" applyBorder="1" applyAlignment="1">
      <alignment horizontal="center"/>
    </xf>
    <xf numFmtId="0" fontId="57" fillId="0" borderId="51" xfId="0" applyFont="1" applyBorder="1" applyAlignment="1">
      <alignment vertical="center"/>
    </xf>
    <xf numFmtId="0" fontId="38" fillId="0" borderId="51" xfId="0" applyFont="1" applyBorder="1" applyAlignment="1">
      <alignment vertical="center"/>
    </xf>
    <xf numFmtId="3" fontId="39" fillId="10" borderId="52" xfId="0" applyNumberFormat="1" applyFont="1" applyFill="1" applyBorder="1" applyAlignment="1">
      <alignment horizontal="center"/>
    </xf>
    <xf numFmtId="0" fontId="38" fillId="0" borderId="54" xfId="0" applyFont="1" applyBorder="1" applyAlignment="1">
      <alignment vertical="center"/>
    </xf>
    <xf numFmtId="3" fontId="39" fillId="10" borderId="55" xfId="0" applyNumberFormat="1" applyFont="1" applyFill="1" applyBorder="1" applyAlignment="1">
      <alignment horizontal="center"/>
    </xf>
    <xf numFmtId="3" fontId="36" fillId="10" borderId="56" xfId="0" applyNumberFormat="1" applyFont="1" applyFill="1" applyBorder="1" applyAlignment="1">
      <alignment horizontal="center"/>
    </xf>
    <xf numFmtId="0" fontId="38" fillId="0" borderId="53" xfId="0" applyFont="1" applyBorder="1" applyAlignment="1">
      <alignment vertical="center"/>
    </xf>
    <xf numFmtId="3" fontId="39" fillId="8" borderId="10" xfId="0" applyNumberFormat="1" applyFont="1" applyFill="1" applyBorder="1" applyAlignment="1">
      <alignment horizontal="center"/>
    </xf>
    <xf numFmtId="0" fontId="48" fillId="0" borderId="0" xfId="0" applyFont="1"/>
    <xf numFmtId="0" fontId="38" fillId="0" borderId="43" xfId="0" applyFont="1" applyBorder="1" applyAlignment="1">
      <alignment vertical="center"/>
    </xf>
    <xf numFmtId="3" fontId="39" fillId="10" borderId="57" xfId="0" applyNumberFormat="1" applyFont="1" applyFill="1" applyBorder="1" applyAlignment="1">
      <alignment horizontal="center"/>
    </xf>
    <xf numFmtId="3" fontId="39" fillId="10" borderId="51" xfId="0" applyNumberFormat="1" applyFont="1" applyFill="1" applyBorder="1" applyAlignment="1">
      <alignment horizontal="center"/>
    </xf>
    <xf numFmtId="3" fontId="39" fillId="8" borderId="13" xfId="0" applyNumberFormat="1" applyFont="1" applyFill="1" applyBorder="1" applyAlignment="1">
      <alignment horizontal="center"/>
    </xf>
    <xf numFmtId="0" fontId="37" fillId="3" borderId="5" xfId="0" applyFont="1" applyFill="1" applyBorder="1" applyAlignment="1">
      <alignment horizontal="center" vertical="center" wrapText="1"/>
    </xf>
    <xf numFmtId="0" fontId="37" fillId="3" borderId="42" xfId="0" applyFont="1" applyFill="1" applyBorder="1" applyAlignment="1">
      <alignment vertical="center" wrapText="1"/>
    </xf>
    <xf numFmtId="0" fontId="37" fillId="3" borderId="43" xfId="0" applyFont="1" applyFill="1" applyBorder="1" applyAlignment="1">
      <alignment vertical="center" wrapText="1"/>
    </xf>
    <xf numFmtId="0" fontId="40" fillId="5" borderId="63" xfId="7" applyFont="1" applyFill="1" applyBorder="1"/>
    <xf numFmtId="0" fontId="36" fillId="5" borderId="63" xfId="0" applyFont="1" applyFill="1" applyBorder="1"/>
    <xf numFmtId="17" fontId="36" fillId="5" borderId="63" xfId="0" applyNumberFormat="1" applyFont="1" applyFill="1" applyBorder="1"/>
    <xf numFmtId="49" fontId="36" fillId="4" borderId="0" xfId="0" applyNumberFormat="1" applyFont="1" applyFill="1"/>
    <xf numFmtId="0" fontId="36" fillId="4" borderId="0" xfId="0" applyFont="1" applyFill="1" applyAlignment="1">
      <alignment horizontal="left"/>
    </xf>
    <xf numFmtId="0" fontId="38" fillId="0" borderId="24" xfId="0" applyFont="1" applyBorder="1" applyAlignment="1">
      <alignment vertical="center" wrapText="1"/>
    </xf>
    <xf numFmtId="171" fontId="36" fillId="10" borderId="19" xfId="1" applyNumberFormat="1" applyFont="1" applyFill="1" applyBorder="1" applyAlignment="1">
      <alignment horizontal="center" vertical="center"/>
    </xf>
    <xf numFmtId="0" fontId="10" fillId="0" borderId="0" xfId="10" applyBorder="1" applyAlignment="1" applyProtection="1">
      <alignment horizontal="left"/>
    </xf>
    <xf numFmtId="0" fontId="37" fillId="0" borderId="0" xfId="0" applyFont="1" applyAlignment="1">
      <alignment horizontal="right" vertical="top"/>
    </xf>
    <xf numFmtId="17" fontId="36" fillId="0" borderId="0" xfId="0" applyNumberFormat="1" applyFont="1" applyAlignment="1">
      <alignment horizontal="left"/>
    </xf>
    <xf numFmtId="0" fontId="37" fillId="0" borderId="0" xfId="0" applyFont="1" applyAlignment="1">
      <alignment horizontal="left" vertical="top"/>
    </xf>
    <xf numFmtId="0" fontId="39" fillId="11" borderId="0" xfId="0" applyFont="1" applyFill="1" applyAlignment="1">
      <alignment horizontal="center"/>
    </xf>
    <xf numFmtId="0" fontId="39" fillId="5" borderId="67" xfId="0" applyFont="1" applyFill="1" applyBorder="1" applyAlignment="1">
      <alignment horizontal="center"/>
    </xf>
    <xf numFmtId="0" fontId="39" fillId="7" borderId="67" xfId="0" applyFont="1" applyFill="1" applyBorder="1" applyAlignment="1">
      <alignment horizontal="center"/>
    </xf>
    <xf numFmtId="0" fontId="37" fillId="3" borderId="26" xfId="0" applyFont="1" applyFill="1" applyBorder="1" applyAlignment="1">
      <alignment vertical="center" wrapText="1"/>
    </xf>
    <xf numFmtId="0" fontId="37" fillId="3" borderId="35" xfId="0" applyFont="1" applyFill="1" applyBorder="1" applyAlignment="1">
      <alignment vertical="center" wrapText="1"/>
    </xf>
    <xf numFmtId="0" fontId="37" fillId="3" borderId="36" xfId="0" applyFont="1" applyFill="1" applyBorder="1" applyAlignment="1">
      <alignment vertical="center" wrapText="1"/>
    </xf>
    <xf numFmtId="0" fontId="37" fillId="3" borderId="39" xfId="0" applyFont="1" applyFill="1" applyBorder="1" applyAlignment="1">
      <alignment vertical="center" wrapText="1"/>
    </xf>
    <xf numFmtId="1" fontId="36" fillId="7" borderId="0" xfId="1" applyNumberFormat="1" applyFont="1" applyFill="1" applyBorder="1" applyAlignment="1">
      <alignment vertical="center"/>
    </xf>
    <xf numFmtId="2" fontId="36" fillId="7" borderId="0" xfId="1" applyNumberFormat="1" applyFont="1" applyFill="1" applyBorder="1" applyAlignment="1">
      <alignment vertical="center"/>
    </xf>
    <xf numFmtId="1" fontId="36" fillId="7" borderId="39" xfId="1" applyNumberFormat="1" applyFont="1" applyFill="1" applyBorder="1" applyAlignment="1">
      <alignment vertical="center"/>
    </xf>
    <xf numFmtId="1" fontId="36" fillId="7" borderId="23" xfId="1" applyNumberFormat="1" applyFont="1" applyFill="1" applyBorder="1" applyAlignment="1">
      <alignment vertical="center"/>
    </xf>
    <xf numFmtId="1" fontId="36" fillId="7" borderId="35" xfId="1" applyNumberFormat="1" applyFont="1" applyFill="1" applyBorder="1" applyAlignment="1">
      <alignment vertical="center"/>
    </xf>
    <xf numFmtId="0" fontId="36" fillId="3" borderId="41" xfId="0" applyFont="1" applyFill="1" applyBorder="1"/>
    <xf numFmtId="0" fontId="36" fillId="3" borderId="23" xfId="0" applyFont="1" applyFill="1" applyBorder="1"/>
    <xf numFmtId="0" fontId="36" fillId="0" borderId="0" xfId="0" applyFont="1" applyAlignment="1">
      <alignment vertical="top"/>
    </xf>
    <xf numFmtId="0" fontId="42" fillId="4" borderId="0" xfId="0" applyFont="1" applyFill="1" applyAlignment="1">
      <alignment horizontal="right"/>
    </xf>
    <xf numFmtId="0" fontId="40" fillId="4" borderId="0" xfId="7" applyFont="1" applyFill="1" applyAlignment="1">
      <alignment horizontal="left"/>
    </xf>
    <xf numFmtId="0" fontId="58" fillId="4" borderId="0" xfId="0" applyFont="1" applyFill="1" applyAlignment="1">
      <alignment horizontal="left"/>
    </xf>
    <xf numFmtId="0" fontId="48" fillId="4" borderId="0" xfId="0" applyFont="1" applyFill="1"/>
    <xf numFmtId="0" fontId="56" fillId="4" borderId="0" xfId="0" applyFont="1" applyFill="1"/>
    <xf numFmtId="0" fontId="37" fillId="3" borderId="3" xfId="0" applyFont="1" applyFill="1" applyBorder="1" applyAlignment="1">
      <alignment horizontal="center" vertical="center"/>
    </xf>
    <xf numFmtId="0" fontId="37" fillId="3" borderId="0" xfId="0" applyFont="1" applyFill="1" applyAlignment="1">
      <alignment horizontal="center" vertical="center"/>
    </xf>
    <xf numFmtId="171" fontId="36" fillId="5" borderId="63" xfId="1" applyNumberFormat="1" applyFont="1" applyFill="1" applyBorder="1" applyAlignment="1">
      <alignment horizontal="left" vertical="center"/>
    </xf>
    <xf numFmtId="171" fontId="36" fillId="5" borderId="63" xfId="1" applyNumberFormat="1" applyFont="1" applyFill="1" applyBorder="1" applyAlignment="1">
      <alignment horizontal="center" vertical="center"/>
    </xf>
    <xf numFmtId="0" fontId="38" fillId="0" borderId="64" xfId="0" applyFont="1" applyBorder="1" applyAlignment="1">
      <alignment vertical="center"/>
    </xf>
    <xf numFmtId="0" fontId="38" fillId="0" borderId="0" xfId="0" applyFont="1" applyAlignment="1">
      <alignment vertical="top"/>
    </xf>
    <xf numFmtId="171" fontId="36" fillId="0" borderId="0" xfId="1" applyNumberFormat="1" applyFont="1" applyFill="1" applyBorder="1" applyAlignment="1">
      <alignment horizontal="left" vertical="top" wrapText="1"/>
    </xf>
    <xf numFmtId="0" fontId="48" fillId="4" borderId="0" xfId="0" applyFont="1" applyFill="1" applyAlignment="1">
      <alignment vertical="top" wrapText="1"/>
    </xf>
    <xf numFmtId="0" fontId="38" fillId="0" borderId="35" xfId="0" applyFont="1" applyBorder="1" applyAlignment="1">
      <alignment vertical="center"/>
    </xf>
    <xf numFmtId="3" fontId="39" fillId="5" borderId="63" xfId="0" applyNumberFormat="1" applyFont="1" applyFill="1" applyBorder="1" applyAlignment="1">
      <alignment horizontal="center"/>
    </xf>
    <xf numFmtId="0" fontId="38" fillId="0" borderId="35" xfId="0" applyFont="1" applyBorder="1" applyAlignment="1">
      <alignment horizontal="left" vertical="center" indent="1"/>
    </xf>
    <xf numFmtId="0" fontId="38" fillId="0" borderId="35" xfId="0" applyFont="1" applyBorder="1" applyAlignment="1">
      <alignment horizontal="left" vertical="center" indent="2"/>
    </xf>
    <xf numFmtId="0" fontId="38" fillId="0" borderId="35" xfId="0" applyFont="1" applyBorder="1" applyAlignment="1">
      <alignment horizontal="left" vertical="center" wrapText="1" indent="1"/>
    </xf>
    <xf numFmtId="0" fontId="38" fillId="0" borderId="0" xfId="0" applyFont="1" applyAlignment="1">
      <alignment horizontal="left" vertical="center" indent="1"/>
    </xf>
    <xf numFmtId="0" fontId="37" fillId="0" borderId="0" xfId="0" applyFont="1" applyAlignment="1">
      <alignment vertical="center"/>
    </xf>
    <xf numFmtId="0" fontId="37" fillId="3" borderId="44" xfId="0" applyFont="1" applyFill="1" applyBorder="1" applyAlignment="1">
      <alignment vertical="center" wrapText="1"/>
    </xf>
    <xf numFmtId="0" fontId="38" fillId="0" borderId="23" xfId="0" applyFont="1" applyBorder="1" applyAlignment="1">
      <alignment vertical="center"/>
    </xf>
    <xf numFmtId="0" fontId="36" fillId="17" borderId="0" xfId="0" applyFont="1" applyFill="1"/>
    <xf numFmtId="0" fontId="36" fillId="17" borderId="25" xfId="0" applyFont="1" applyFill="1" applyBorder="1"/>
    <xf numFmtId="0" fontId="38" fillId="0" borderId="35" xfId="0" applyFont="1" applyBorder="1" applyAlignment="1">
      <alignment vertical="center" wrapText="1"/>
    </xf>
    <xf numFmtId="0" fontId="38" fillId="0" borderId="65" xfId="0" applyFont="1" applyBorder="1" applyAlignment="1">
      <alignment vertical="center" wrapText="1"/>
    </xf>
    <xf numFmtId="173" fontId="36" fillId="5" borderId="63" xfId="0" applyNumberFormat="1" applyFont="1" applyFill="1" applyBorder="1"/>
    <xf numFmtId="173" fontId="36" fillId="21" borderId="63" xfId="0" applyNumberFormat="1" applyFont="1" applyFill="1" applyBorder="1"/>
    <xf numFmtId="0" fontId="38" fillId="0" borderId="59" xfId="0" applyFont="1" applyBorder="1" applyAlignment="1">
      <alignment vertical="center"/>
    </xf>
    <xf numFmtId="3" fontId="39" fillId="7" borderId="63" xfId="0" applyNumberFormat="1" applyFont="1" applyFill="1" applyBorder="1" applyAlignment="1">
      <alignment horizontal="center"/>
    </xf>
    <xf numFmtId="0" fontId="38" fillId="0" borderId="59" xfId="0" applyFont="1" applyBorder="1" applyAlignment="1">
      <alignment horizontal="left" vertical="center"/>
    </xf>
    <xf numFmtId="0" fontId="23" fillId="0" borderId="0" xfId="0" applyFont="1" applyAlignment="1">
      <alignment vertical="center"/>
    </xf>
    <xf numFmtId="0" fontId="2" fillId="0" borderId="0" xfId="0" applyFont="1"/>
    <xf numFmtId="0" fontId="36" fillId="18" borderId="0" xfId="0" applyFont="1" applyFill="1"/>
    <xf numFmtId="171" fontId="36" fillId="6" borderId="63" xfId="1" applyNumberFormat="1" applyFont="1" applyFill="1" applyBorder="1" applyAlignment="1">
      <alignment horizontal="left" vertical="center"/>
    </xf>
    <xf numFmtId="0" fontId="39" fillId="0" borderId="0" xfId="0" applyFont="1"/>
    <xf numFmtId="171" fontId="36" fillId="5" borderId="18" xfId="1" applyNumberFormat="1" applyFont="1" applyFill="1" applyBorder="1" applyAlignment="1">
      <alignment horizontal="left" vertical="center"/>
    </xf>
    <xf numFmtId="0" fontId="36" fillId="0" borderId="0" xfId="0" applyFont="1" applyAlignment="1">
      <alignment horizontal="left"/>
    </xf>
    <xf numFmtId="0" fontId="24" fillId="0" borderId="0" xfId="0" applyFont="1"/>
    <xf numFmtId="0" fontId="37" fillId="3" borderId="27" xfId="0" applyFont="1" applyFill="1" applyBorder="1" applyAlignment="1">
      <alignment vertical="center" wrapText="1"/>
    </xf>
    <xf numFmtId="0" fontId="37" fillId="3" borderId="27" xfId="0" applyFont="1" applyFill="1" applyBorder="1" applyAlignment="1">
      <alignment horizontal="center" vertical="center" wrapText="1"/>
    </xf>
    <xf numFmtId="3" fontId="39" fillId="5" borderId="23" xfId="0" applyNumberFormat="1" applyFont="1" applyFill="1" applyBorder="1" applyAlignment="1">
      <alignment horizontal="center"/>
    </xf>
    <xf numFmtId="3" fontId="39" fillId="7" borderId="23" xfId="0" applyNumberFormat="1" applyFont="1" applyFill="1" applyBorder="1" applyAlignment="1">
      <alignment horizontal="center"/>
    </xf>
    <xf numFmtId="0" fontId="40" fillId="0" borderId="0" xfId="7" applyFont="1" applyAlignment="1">
      <alignment horizontal="left"/>
    </xf>
    <xf numFmtId="14" fontId="36" fillId="0" borderId="0" xfId="0" applyNumberFormat="1" applyFont="1" applyAlignment="1">
      <alignment horizontal="left"/>
    </xf>
    <xf numFmtId="3" fontId="39" fillId="7" borderId="40" xfId="0" applyNumberFormat="1" applyFont="1" applyFill="1" applyBorder="1" applyAlignment="1">
      <alignment horizontal="center"/>
    </xf>
    <xf numFmtId="3" fontId="2" fillId="0" borderId="0" xfId="0" applyNumberFormat="1" applyFont="1"/>
    <xf numFmtId="17" fontId="36" fillId="0" borderId="0" xfId="0" applyNumberFormat="1" applyFont="1"/>
    <xf numFmtId="0" fontId="39" fillId="7" borderId="63" xfId="0" applyFont="1" applyFill="1" applyBorder="1" applyAlignment="1">
      <alignment horizontal="center"/>
    </xf>
    <xf numFmtId="43" fontId="39" fillId="5" borderId="11" xfId="1" applyFont="1" applyFill="1" applyBorder="1" applyAlignment="1">
      <alignment horizontal="left" vertical="center"/>
    </xf>
    <xf numFmtId="43" fontId="39" fillId="5" borderId="63" xfId="1" applyFont="1" applyFill="1" applyBorder="1" applyAlignment="1">
      <alignment horizontal="left" vertical="center"/>
    </xf>
    <xf numFmtId="43" fontId="40" fillId="5" borderId="63" xfId="7" applyNumberFormat="1" applyFont="1" applyFill="1" applyBorder="1" applyAlignment="1">
      <alignment horizontal="left" vertical="center"/>
    </xf>
    <xf numFmtId="0" fontId="39" fillId="5" borderId="63" xfId="1" applyNumberFormat="1" applyFont="1" applyFill="1" applyBorder="1" applyAlignment="1">
      <alignment horizontal="left" vertical="center"/>
    </xf>
    <xf numFmtId="43" fontId="39" fillId="10" borderId="63" xfId="1" applyFont="1" applyFill="1" applyBorder="1" applyAlignment="1">
      <alignment horizontal="left" vertical="center"/>
    </xf>
    <xf numFmtId="0" fontId="39" fillId="5" borderId="11" xfId="1" applyNumberFormat="1" applyFont="1" applyFill="1" applyBorder="1" applyAlignment="1">
      <alignment horizontal="left" vertical="center"/>
    </xf>
    <xf numFmtId="43" fontId="40" fillId="5" borderId="11" xfId="7" applyNumberFormat="1" applyFont="1" applyFill="1" applyBorder="1" applyAlignment="1">
      <alignment horizontal="left" vertical="center"/>
    </xf>
    <xf numFmtId="0" fontId="30" fillId="2" borderId="0" xfId="8" applyFont="1" applyFill="1" applyAlignment="1">
      <alignment horizontal="left" vertical="center"/>
    </xf>
    <xf numFmtId="166" fontId="5" fillId="0" borderId="0" xfId="8" applyNumberFormat="1" applyFont="1"/>
    <xf numFmtId="0" fontId="37" fillId="3" borderId="0" xfId="8" applyFont="1" applyFill="1" applyAlignment="1">
      <alignment vertical="center"/>
    </xf>
    <xf numFmtId="167" fontId="36" fillId="7" borderId="63" xfId="9" applyNumberFormat="1" applyFont="1" applyFill="1" applyBorder="1" applyAlignment="1">
      <alignment horizontal="center" vertical="center"/>
    </xf>
    <xf numFmtId="0" fontId="37" fillId="3" borderId="0" xfId="8" applyFont="1" applyFill="1" applyAlignment="1">
      <alignment vertical="center" wrapText="1"/>
    </xf>
    <xf numFmtId="0" fontId="38" fillId="0" borderId="0" xfId="8" applyFont="1" applyAlignment="1">
      <alignment horizontal="right" vertical="center"/>
    </xf>
    <xf numFmtId="0" fontId="38" fillId="0" borderId="0" xfId="8" applyFont="1" applyAlignment="1">
      <alignment horizontal="center" vertical="center"/>
    </xf>
    <xf numFmtId="0" fontId="5" fillId="5" borderId="23" xfId="8" applyFont="1" applyFill="1" applyBorder="1"/>
    <xf numFmtId="0" fontId="10" fillId="0" borderId="0" xfId="10" applyFill="1" applyBorder="1" applyAlignment="1" applyProtection="1">
      <alignment horizontal="left" vertical="center"/>
    </xf>
    <xf numFmtId="167" fontId="36" fillId="5" borderId="63" xfId="9" applyNumberFormat="1" applyFont="1" applyFill="1" applyBorder="1" applyAlignment="1">
      <alignment horizontal="center" vertical="center"/>
    </xf>
    <xf numFmtId="167" fontId="36" fillId="7" borderId="23" xfId="9" applyNumberFormat="1" applyFont="1" applyFill="1" applyBorder="1" applyAlignment="1">
      <alignment horizontal="center" vertical="center"/>
    </xf>
    <xf numFmtId="167" fontId="36" fillId="5" borderId="67" xfId="9" applyNumberFormat="1" applyFont="1" applyFill="1" applyBorder="1" applyAlignment="1">
      <alignment horizontal="center" vertical="center"/>
    </xf>
    <xf numFmtId="167" fontId="36" fillId="5" borderId="23" xfId="9" applyNumberFormat="1" applyFont="1" applyFill="1" applyBorder="1" applyAlignment="1">
      <alignment horizontal="center" vertical="center"/>
    </xf>
    <xf numFmtId="43" fontId="5" fillId="4" borderId="0" xfId="8" applyNumberFormat="1" applyFont="1" applyFill="1"/>
    <xf numFmtId="166" fontId="36" fillId="5" borderId="23" xfId="9" applyNumberFormat="1" applyFont="1" applyFill="1" applyBorder="1" applyAlignment="1">
      <alignment horizontal="center" vertical="center"/>
    </xf>
    <xf numFmtId="169" fontId="36" fillId="5" borderId="23" xfId="9" applyNumberFormat="1" applyFont="1" applyFill="1" applyBorder="1" applyAlignment="1">
      <alignment horizontal="center" vertical="center"/>
    </xf>
    <xf numFmtId="170" fontId="5" fillId="0" borderId="0" xfId="8" applyNumberFormat="1" applyFont="1"/>
    <xf numFmtId="11" fontId="36" fillId="5" borderId="23" xfId="9" applyNumberFormat="1" applyFont="1" applyFill="1" applyBorder="1" applyAlignment="1">
      <alignment horizontal="right" vertical="center"/>
    </xf>
    <xf numFmtId="171" fontId="36" fillId="5" borderId="23" xfId="9" applyNumberFormat="1" applyFont="1" applyFill="1" applyBorder="1" applyAlignment="1">
      <alignment horizontal="center" vertical="center"/>
    </xf>
    <xf numFmtId="168" fontId="36" fillId="5" borderId="23" xfId="9" applyNumberFormat="1" applyFont="1" applyFill="1" applyBorder="1" applyAlignment="1">
      <alignment horizontal="center" vertical="center"/>
    </xf>
    <xf numFmtId="166" fontId="36" fillId="7" borderId="23" xfId="9" applyNumberFormat="1" applyFont="1" applyFill="1" applyBorder="1" applyAlignment="1">
      <alignment horizontal="center" vertical="center"/>
    </xf>
    <xf numFmtId="11" fontId="36" fillId="7" borderId="23" xfId="9" applyNumberFormat="1" applyFont="1" applyFill="1" applyBorder="1" applyAlignment="1">
      <alignment horizontal="right" vertical="center"/>
    </xf>
    <xf numFmtId="0" fontId="5" fillId="0" borderId="0" xfId="8" applyFont="1" applyAlignment="1">
      <alignment wrapText="1"/>
    </xf>
    <xf numFmtId="0" fontId="42" fillId="4" borderId="0" xfId="0" applyFont="1" applyFill="1" applyAlignment="1">
      <alignment horizontal="left"/>
    </xf>
    <xf numFmtId="0" fontId="4" fillId="8" borderId="0" xfId="0" applyFont="1" applyFill="1" applyAlignment="1">
      <alignment horizontal="left" vertical="center"/>
    </xf>
    <xf numFmtId="0" fontId="4" fillId="7" borderId="0" xfId="0" applyFont="1" applyFill="1" applyAlignment="1">
      <alignment horizontal="left" vertical="center"/>
    </xf>
    <xf numFmtId="0" fontId="39" fillId="0" borderId="0" xfId="0" applyFont="1" applyAlignment="1">
      <alignment vertical="center"/>
    </xf>
    <xf numFmtId="0" fontId="36" fillId="5" borderId="63" xfId="1" applyNumberFormat="1" applyFont="1" applyFill="1" applyBorder="1" applyAlignment="1">
      <alignment horizontal="left" vertical="center"/>
    </xf>
    <xf numFmtId="171" fontId="36" fillId="7" borderId="63" xfId="1" applyNumberFormat="1" applyFont="1" applyFill="1" applyBorder="1" applyAlignment="1">
      <alignment horizontal="center" vertical="center"/>
    </xf>
    <xf numFmtId="0" fontId="8" fillId="5" borderId="63" xfId="7" applyFill="1" applyBorder="1" applyAlignment="1">
      <alignment horizontal="left"/>
    </xf>
    <xf numFmtId="3" fontId="6" fillId="10" borderId="0" xfId="8" applyNumberFormat="1" applyFont="1" applyFill="1" applyAlignment="1">
      <alignment horizontal="center" vertical="center"/>
    </xf>
    <xf numFmtId="0" fontId="8" fillId="0" borderId="0" xfId="7"/>
    <xf numFmtId="0" fontId="43" fillId="0" borderId="0" xfId="0" applyFont="1" applyAlignment="1">
      <alignment horizontal="left" vertical="center"/>
    </xf>
    <xf numFmtId="0" fontId="44" fillId="0" borderId="0" xfId="0" applyFont="1" applyAlignment="1">
      <alignment horizontal="left" vertical="center"/>
    </xf>
    <xf numFmtId="0" fontId="8" fillId="0" borderId="0" xfId="7" applyBorder="1"/>
    <xf numFmtId="3" fontId="38" fillId="0" borderId="0" xfId="0" applyNumberFormat="1" applyFont="1" applyAlignment="1">
      <alignment horizontal="left" vertical="center" indent="1"/>
    </xf>
    <xf numFmtId="0" fontId="40" fillId="0" borderId="34" xfId="7" applyFont="1" applyBorder="1" applyAlignment="1">
      <alignment horizontal="center" vertical="center" wrapText="1"/>
    </xf>
    <xf numFmtId="15" fontId="39" fillId="5" borderId="63" xfId="1" applyNumberFormat="1" applyFont="1" applyFill="1" applyBorder="1" applyAlignment="1">
      <alignment horizontal="left" vertical="center"/>
    </xf>
    <xf numFmtId="43" fontId="8" fillId="5" borderId="63" xfId="7" applyNumberFormat="1" applyFill="1" applyBorder="1" applyAlignment="1">
      <alignment horizontal="left" vertical="center"/>
    </xf>
    <xf numFmtId="0" fontId="40" fillId="0" borderId="34" xfId="7" applyFont="1" applyBorder="1" applyAlignment="1">
      <alignment vertical="center" wrapText="1"/>
    </xf>
    <xf numFmtId="0" fontId="63" fillId="0" borderId="35" xfId="0" applyFont="1" applyBorder="1" applyAlignment="1">
      <alignment horizontal="left" vertical="center" wrapText="1"/>
    </xf>
    <xf numFmtId="0" fontId="8" fillId="0" borderId="23" xfId="7" applyBorder="1" applyAlignment="1">
      <alignment horizontal="center" vertical="center" wrapText="1"/>
    </xf>
    <xf numFmtId="15" fontId="39" fillId="0" borderId="0" xfId="1" applyNumberFormat="1" applyFont="1" applyFill="1" applyBorder="1" applyAlignment="1">
      <alignment horizontal="left" vertical="center"/>
    </xf>
    <xf numFmtId="43" fontId="8" fillId="5" borderId="11" xfId="7" applyNumberFormat="1" applyFill="1" applyBorder="1" applyAlignment="1">
      <alignment horizontal="left" vertical="center"/>
    </xf>
    <xf numFmtId="0" fontId="40" fillId="0" borderId="23" xfId="7" applyFont="1" applyBorder="1" applyAlignment="1">
      <alignment vertical="center" wrapText="1"/>
    </xf>
    <xf numFmtId="0" fontId="8" fillId="0" borderId="0" xfId="7" applyAlignment="1">
      <alignment horizontal="left"/>
    </xf>
    <xf numFmtId="11" fontId="36" fillId="7" borderId="23" xfId="9" applyNumberFormat="1" applyFont="1" applyFill="1" applyBorder="1" applyAlignment="1">
      <alignment horizontal="center" vertical="center"/>
    </xf>
    <xf numFmtId="2" fontId="36" fillId="0" borderId="0" xfId="0" applyNumberFormat="1" applyFont="1"/>
    <xf numFmtId="0" fontId="40" fillId="0" borderId="34" xfId="7" applyFont="1" applyBorder="1" applyAlignment="1">
      <alignment horizontal="left" vertical="center" wrapText="1"/>
    </xf>
    <xf numFmtId="173" fontId="39" fillId="5" borderId="63" xfId="0" applyNumberFormat="1" applyFont="1" applyFill="1" applyBorder="1" applyAlignment="1">
      <alignment horizontal="center"/>
    </xf>
    <xf numFmtId="43" fontId="39" fillId="7" borderId="63" xfId="0" applyNumberFormat="1" applyFont="1" applyFill="1" applyBorder="1" applyAlignment="1">
      <alignment horizontal="center"/>
    </xf>
    <xf numFmtId="0" fontId="4" fillId="24" borderId="0" xfId="0" applyFont="1" applyFill="1" applyAlignment="1">
      <alignment horizontal="left" vertical="center"/>
    </xf>
    <xf numFmtId="0" fontId="36" fillId="24" borderId="0" xfId="0" applyFont="1" applyFill="1"/>
    <xf numFmtId="3" fontId="39" fillId="10" borderId="63" xfId="0" applyNumberFormat="1" applyFont="1" applyFill="1" applyBorder="1" applyAlignment="1">
      <alignment horizontal="right"/>
    </xf>
    <xf numFmtId="0" fontId="39" fillId="21" borderId="63" xfId="0" applyFont="1" applyFill="1" applyBorder="1" applyAlignment="1">
      <alignment horizontal="right"/>
    </xf>
    <xf numFmtId="164" fontId="39" fillId="10" borderId="63" xfId="0" applyNumberFormat="1" applyFont="1" applyFill="1" applyBorder="1" applyAlignment="1">
      <alignment horizontal="right"/>
    </xf>
    <xf numFmtId="0" fontId="39" fillId="10" borderId="63" xfId="0" applyFont="1" applyFill="1" applyBorder="1" applyAlignment="1">
      <alignment horizontal="right"/>
    </xf>
    <xf numFmtId="11" fontId="39" fillId="10" borderId="63" xfId="0" applyNumberFormat="1" applyFont="1" applyFill="1" applyBorder="1" applyAlignment="1">
      <alignment horizontal="right"/>
    </xf>
    <xf numFmtId="164" fontId="39" fillId="10" borderId="63" xfId="0" applyNumberFormat="1" applyFont="1" applyFill="1" applyBorder="1" applyAlignment="1">
      <alignment horizontal="left"/>
    </xf>
    <xf numFmtId="1" fontId="39" fillId="10" borderId="63" xfId="0" applyNumberFormat="1" applyFont="1" applyFill="1" applyBorder="1" applyAlignment="1">
      <alignment horizontal="right"/>
    </xf>
    <xf numFmtId="1" fontId="39" fillId="10" borderId="63" xfId="17" applyNumberFormat="1" applyFont="1" applyFill="1" applyBorder="1" applyAlignment="1">
      <alignment wrapText="1"/>
    </xf>
    <xf numFmtId="3" fontId="49" fillId="4" borderId="41" xfId="0" applyNumberFormat="1" applyFont="1" applyFill="1" applyBorder="1"/>
    <xf numFmtId="0" fontId="37" fillId="3" borderId="96" xfId="0" applyFont="1" applyFill="1" applyBorder="1" applyAlignment="1">
      <alignment vertical="center" wrapText="1"/>
    </xf>
    <xf numFmtId="10" fontId="49" fillId="4" borderId="41" xfId="0" applyNumberFormat="1" applyFont="1" applyFill="1" applyBorder="1"/>
    <xf numFmtId="0" fontId="54" fillId="14" borderId="23" xfId="11" applyFont="1" applyFill="1" applyBorder="1" applyAlignment="1" applyProtection="1">
      <alignment horizontal="center" wrapText="1"/>
      <protection locked="0"/>
    </xf>
    <xf numFmtId="0" fontId="54" fillId="14" borderId="23" xfId="7" applyFont="1" applyFill="1" applyBorder="1" applyAlignment="1" applyProtection="1">
      <alignment horizontal="center" vertical="center" wrapText="1"/>
      <protection locked="0"/>
    </xf>
    <xf numFmtId="0" fontId="54" fillId="14" borderId="23" xfId="11" applyFont="1" applyFill="1" applyBorder="1" applyAlignment="1" applyProtection="1">
      <alignment horizontal="right" wrapText="1"/>
      <protection locked="0"/>
    </xf>
    <xf numFmtId="3" fontId="49" fillId="8" borderId="23" xfId="0" applyNumberFormat="1" applyFont="1" applyFill="1" applyBorder="1" applyProtection="1">
      <protection locked="0"/>
    </xf>
    <xf numFmtId="3" fontId="49" fillId="8" borderId="23" xfId="0" applyNumberFormat="1" applyFont="1" applyFill="1" applyBorder="1" applyAlignment="1" applyProtection="1">
      <alignment wrapText="1"/>
      <protection locked="0"/>
    </xf>
    <xf numFmtId="3" fontId="49" fillId="4" borderId="23" xfId="0" applyNumberFormat="1" applyFont="1" applyFill="1" applyBorder="1" applyAlignment="1" applyProtection="1">
      <alignment wrapText="1"/>
      <protection locked="0"/>
    </xf>
    <xf numFmtId="0" fontId="54" fillId="8" borderId="23" xfId="11" applyFont="1" applyFill="1" applyBorder="1" applyAlignment="1" applyProtection="1">
      <alignment horizontal="right" wrapText="1"/>
      <protection locked="0"/>
    </xf>
    <xf numFmtId="3" fontId="49" fillId="4" borderId="23" xfId="0" applyNumberFormat="1" applyFont="1" applyFill="1" applyBorder="1" applyProtection="1">
      <protection locked="0"/>
    </xf>
    <xf numFmtId="3" fontId="49" fillId="14" borderId="23" xfId="0" applyNumberFormat="1" applyFont="1" applyFill="1" applyBorder="1" applyProtection="1">
      <protection locked="0"/>
    </xf>
    <xf numFmtId="9" fontId="49" fillId="8" borderId="23" xfId="0" applyNumberFormat="1" applyFont="1" applyFill="1" applyBorder="1" applyProtection="1">
      <protection locked="0"/>
    </xf>
    <xf numFmtId="1" fontId="49" fillId="8" borderId="23" xfId="0" applyNumberFormat="1" applyFont="1" applyFill="1" applyBorder="1" applyProtection="1">
      <protection locked="0"/>
    </xf>
    <xf numFmtId="3" fontId="54" fillId="8" borderId="23" xfId="11" applyNumberFormat="1" applyFont="1" applyFill="1" applyBorder="1" applyAlignment="1" applyProtection="1">
      <alignment horizontal="right" wrapText="1"/>
      <protection locked="0"/>
    </xf>
    <xf numFmtId="43" fontId="37" fillId="0" borderId="0" xfId="9" applyFont="1" applyFill="1" applyBorder="1" applyAlignment="1" applyProtection="1">
      <alignment horizontal="left"/>
    </xf>
    <xf numFmtId="0" fontId="5" fillId="15" borderId="0" xfId="0" applyFont="1" applyFill="1" applyAlignment="1" applyProtection="1">
      <alignment wrapText="1"/>
      <protection locked="0"/>
    </xf>
    <xf numFmtId="0" fontId="23" fillId="15" borderId="0" xfId="0" applyFont="1" applyFill="1" applyAlignment="1" applyProtection="1">
      <alignment wrapText="1"/>
      <protection locked="0"/>
    </xf>
    <xf numFmtId="0" fontId="22" fillId="4" borderId="46" xfId="0" applyFont="1" applyFill="1" applyBorder="1" applyAlignment="1" applyProtection="1">
      <alignment horizontal="left" vertical="center"/>
      <protection locked="0"/>
    </xf>
    <xf numFmtId="0" fontId="5" fillId="4" borderId="47" xfId="0" applyFont="1" applyFill="1" applyBorder="1" applyAlignment="1" applyProtection="1">
      <alignment horizontal="left" vertical="center" wrapText="1"/>
      <protection locked="0"/>
    </xf>
    <xf numFmtId="0" fontId="22" fillId="4" borderId="48" xfId="0" applyFont="1" applyFill="1" applyBorder="1" applyAlignment="1" applyProtection="1">
      <alignment horizontal="left" vertical="center"/>
      <protection locked="0"/>
    </xf>
    <xf numFmtId="0" fontId="5" fillId="4" borderId="38" xfId="0" applyFont="1" applyFill="1" applyBorder="1" applyAlignment="1" applyProtection="1">
      <alignment horizontal="left" vertical="center" wrapText="1"/>
      <protection locked="0"/>
    </xf>
    <xf numFmtId="0" fontId="5" fillId="15" borderId="0" xfId="0" applyFont="1" applyFill="1" applyAlignment="1">
      <alignment wrapText="1"/>
    </xf>
    <xf numFmtId="0" fontId="27" fillId="16" borderId="28" xfId="0" applyFont="1" applyFill="1" applyBorder="1"/>
    <xf numFmtId="0" fontId="27" fillId="16" borderId="29" xfId="0" applyFont="1" applyFill="1" applyBorder="1"/>
    <xf numFmtId="0" fontId="22" fillId="4" borderId="30" xfId="0" applyFont="1" applyFill="1" applyBorder="1" applyAlignment="1">
      <alignment horizontal="left" vertical="center"/>
    </xf>
    <xf numFmtId="0" fontId="27" fillId="16" borderId="73" xfId="0" applyFont="1" applyFill="1" applyBorder="1"/>
    <xf numFmtId="0" fontId="27" fillId="16" borderId="16" xfId="0" applyFont="1" applyFill="1" applyBorder="1"/>
    <xf numFmtId="0" fontId="8" fillId="0" borderId="1" xfId="7" applyFill="1" applyBorder="1" applyAlignment="1" applyProtection="1">
      <alignment wrapText="1"/>
    </xf>
    <xf numFmtId="0" fontId="5" fillId="0" borderId="1" xfId="0" applyFont="1" applyBorder="1" applyAlignment="1">
      <alignment wrapText="1"/>
    </xf>
    <xf numFmtId="0" fontId="65" fillId="20" borderId="1" xfId="7" applyFont="1" applyFill="1" applyBorder="1" applyAlignment="1" applyProtection="1">
      <alignment vertical="center" wrapText="1"/>
    </xf>
    <xf numFmtId="0" fontId="5" fillId="4" borderId="1" xfId="16" applyFill="1" applyBorder="1" applyAlignment="1">
      <alignment wrapText="1"/>
    </xf>
    <xf numFmtId="0" fontId="8" fillId="19" borderId="1" xfId="7" applyFill="1" applyBorder="1" applyAlignment="1" applyProtection="1">
      <alignment vertical="center" wrapText="1"/>
    </xf>
    <xf numFmtId="0" fontId="8" fillId="13" borderId="1" xfId="7" applyFill="1" applyBorder="1" applyAlignment="1" applyProtection="1">
      <alignment vertical="center" wrapText="1"/>
    </xf>
    <xf numFmtId="0" fontId="8" fillId="11" borderId="1" xfId="7" applyFill="1" applyBorder="1" applyAlignment="1" applyProtection="1">
      <alignment vertical="center" wrapText="1"/>
    </xf>
    <xf numFmtId="0" fontId="5" fillId="4" borderId="75" xfId="16" applyFill="1" applyBorder="1" applyAlignment="1">
      <alignment wrapText="1"/>
    </xf>
    <xf numFmtId="0" fontId="27" fillId="16" borderId="32" xfId="0" applyFont="1" applyFill="1" applyBorder="1"/>
    <xf numFmtId="0" fontId="27" fillId="16" borderId="33" xfId="0" applyFont="1" applyFill="1" applyBorder="1"/>
    <xf numFmtId="0" fontId="5" fillId="4" borderId="0" xfId="0" applyFont="1" applyFill="1" applyAlignment="1">
      <alignment vertical="center" wrapText="1"/>
    </xf>
    <xf numFmtId="172" fontId="5" fillId="4" borderId="0" xfId="0" applyNumberFormat="1" applyFont="1" applyFill="1" applyAlignment="1">
      <alignment horizontal="left" vertical="center" wrapText="1"/>
    </xf>
    <xf numFmtId="0" fontId="22" fillId="4" borderId="98" xfId="0" applyFont="1" applyFill="1" applyBorder="1" applyAlignment="1">
      <alignment horizontal="left" vertical="center"/>
    </xf>
    <xf numFmtId="0" fontId="54" fillId="14" borderId="100" xfId="11" applyFont="1" applyFill="1" applyBorder="1" applyAlignment="1" applyProtection="1">
      <alignment horizontal="right" wrapText="1"/>
      <protection locked="0"/>
    </xf>
    <xf numFmtId="0" fontId="54" fillId="14" borderId="103" xfId="11" applyFont="1" applyFill="1" applyBorder="1" applyAlignment="1" applyProtection="1">
      <alignment horizontal="right" wrapText="1"/>
      <protection locked="0"/>
    </xf>
    <xf numFmtId="0" fontId="54" fillId="14" borderId="105" xfId="11" applyFont="1" applyFill="1" applyBorder="1" applyAlignment="1" applyProtection="1">
      <alignment horizontal="right" wrapText="1"/>
      <protection locked="0"/>
    </xf>
    <xf numFmtId="0" fontId="39" fillId="0" borderId="85" xfId="0" applyFont="1" applyBorder="1" applyAlignment="1">
      <alignment vertical="center"/>
    </xf>
    <xf numFmtId="0" fontId="36" fillId="7" borderId="63" xfId="1" applyNumberFormat="1" applyFont="1" applyFill="1" applyBorder="1" applyAlignment="1">
      <alignment horizontal="center" vertical="center"/>
    </xf>
    <xf numFmtId="10" fontId="47" fillId="7" borderId="0" xfId="0" applyNumberFormat="1" applyFont="1" applyFill="1"/>
    <xf numFmtId="10" fontId="36" fillId="0" borderId="0" xfId="0" applyNumberFormat="1" applyFont="1"/>
    <xf numFmtId="10" fontId="43" fillId="6" borderId="22" xfId="0" applyNumberFormat="1" applyFont="1" applyFill="1" applyBorder="1" applyAlignment="1">
      <alignment horizontal="right"/>
    </xf>
    <xf numFmtId="14" fontId="39" fillId="0" borderId="85" xfId="0" applyNumberFormat="1" applyFont="1" applyBorder="1" applyAlignment="1">
      <alignment vertical="center"/>
    </xf>
    <xf numFmtId="43" fontId="36" fillId="0" borderId="0" xfId="0" applyNumberFormat="1" applyFont="1"/>
    <xf numFmtId="166" fontId="47" fillId="7" borderId="0" xfId="1" applyNumberFormat="1" applyFont="1" applyFill="1"/>
    <xf numFmtId="9" fontId="54" fillId="14" borderId="23" xfId="17" applyFont="1" applyFill="1" applyBorder="1" applyAlignment="1" applyProtection="1">
      <alignment horizontal="right" wrapText="1"/>
      <protection locked="0"/>
    </xf>
    <xf numFmtId="3" fontId="75" fillId="7" borderId="0" xfId="0" applyNumberFormat="1" applyFont="1" applyFill="1"/>
    <xf numFmtId="1" fontId="74" fillId="0" borderId="0" xfId="0" applyNumberFormat="1" applyFont="1"/>
    <xf numFmtId="0" fontId="39" fillId="14" borderId="66" xfId="0" applyFont="1" applyFill="1" applyBorder="1" applyAlignment="1" applyProtection="1">
      <alignment vertical="center"/>
      <protection locked="0"/>
    </xf>
    <xf numFmtId="0" fontId="30" fillId="2" borderId="2" xfId="0" applyFont="1" applyFill="1" applyBorder="1" applyAlignment="1">
      <alignment horizontal="left" vertical="center"/>
    </xf>
    <xf numFmtId="0" fontId="35" fillId="2" borderId="2" xfId="0" applyFont="1" applyFill="1" applyBorder="1"/>
    <xf numFmtId="0" fontId="36" fillId="2" borderId="2" xfId="0" applyFont="1" applyFill="1" applyBorder="1"/>
    <xf numFmtId="0" fontId="50" fillId="2" borderId="2" xfId="0" applyFont="1" applyFill="1" applyBorder="1" applyAlignment="1">
      <alignment horizontal="center"/>
    </xf>
    <xf numFmtId="0" fontId="50" fillId="2" borderId="2" xfId="0" applyFont="1" applyFill="1" applyBorder="1"/>
    <xf numFmtId="0" fontId="43" fillId="0" borderId="0" xfId="0" applyFont="1" applyAlignment="1">
      <alignment vertical="center"/>
    </xf>
    <xf numFmtId="0" fontId="36" fillId="0" borderId="0" xfId="0" applyFont="1" applyAlignment="1">
      <alignment vertical="center"/>
    </xf>
    <xf numFmtId="0" fontId="50" fillId="0" borderId="0" xfId="0" applyFont="1" applyAlignment="1">
      <alignment horizontal="center" vertical="center"/>
    </xf>
    <xf numFmtId="0" fontId="50" fillId="0" borderId="0" xfId="0" applyFont="1" applyAlignment="1">
      <alignment vertical="center"/>
    </xf>
    <xf numFmtId="0" fontId="42" fillId="0" borderId="66" xfId="0" applyFont="1" applyBorder="1" applyAlignment="1">
      <alignment horizontal="right"/>
    </xf>
    <xf numFmtId="0" fontId="5" fillId="0" borderId="0" xfId="0" applyFont="1" applyAlignment="1">
      <alignment wrapText="1"/>
    </xf>
    <xf numFmtId="3" fontId="54" fillId="9" borderId="23" xfId="0" applyNumberFormat="1" applyFont="1" applyFill="1" applyBorder="1"/>
    <xf numFmtId="0" fontId="38" fillId="0" borderId="104" xfId="0" applyFont="1" applyBorder="1" applyAlignment="1">
      <alignment vertical="center"/>
    </xf>
    <xf numFmtId="0" fontId="72" fillId="0" borderId="7" xfId="0" applyFont="1" applyBorder="1" applyAlignment="1">
      <alignment vertical="center"/>
    </xf>
    <xf numFmtId="0" fontId="73" fillId="14" borderId="23" xfId="11" applyFont="1" applyFill="1" applyBorder="1" applyAlignment="1">
      <alignment horizontal="right" wrapText="1"/>
    </xf>
    <xf numFmtId="0" fontId="39" fillId="0" borderId="66" xfId="0" applyFont="1" applyBorder="1" applyAlignment="1">
      <alignment vertical="center"/>
    </xf>
    <xf numFmtId="14" fontId="39" fillId="0" borderId="66" xfId="0" applyNumberFormat="1" applyFont="1" applyBorder="1" applyAlignment="1">
      <alignment vertical="center"/>
    </xf>
    <xf numFmtId="0" fontId="38" fillId="0" borderId="101" xfId="0" applyFont="1" applyBorder="1" applyAlignment="1">
      <alignment vertical="center"/>
    </xf>
    <xf numFmtId="0" fontId="38" fillId="0" borderId="102" xfId="0" applyFont="1" applyBorder="1" applyAlignment="1">
      <alignment vertical="center"/>
    </xf>
    <xf numFmtId="0" fontId="54" fillId="4" borderId="23" xfId="11" applyFont="1" applyFill="1" applyBorder="1" applyAlignment="1">
      <alignment horizontal="center" wrapText="1"/>
    </xf>
    <xf numFmtId="0" fontId="28" fillId="16" borderId="60" xfId="0" applyFont="1" applyFill="1" applyBorder="1" applyAlignment="1" applyProtection="1">
      <alignment horizontal="center"/>
      <protection locked="0"/>
    </xf>
    <xf numFmtId="0" fontId="28" fillId="16" borderId="61" xfId="0" applyFont="1" applyFill="1" applyBorder="1" applyAlignment="1" applyProtection="1">
      <alignment horizontal="center"/>
      <protection locked="0"/>
    </xf>
    <xf numFmtId="0" fontId="23" fillId="0" borderId="46" xfId="0" applyFont="1" applyBorder="1" applyAlignment="1" applyProtection="1">
      <alignment horizontal="left" wrapText="1"/>
      <protection locked="0"/>
    </xf>
    <xf numFmtId="0" fontId="23" fillId="0" borderId="47" xfId="0" applyFont="1" applyBorder="1" applyAlignment="1" applyProtection="1">
      <alignment horizontal="left" wrapText="1"/>
      <protection locked="0"/>
    </xf>
    <xf numFmtId="0" fontId="5" fillId="12" borderId="1" xfId="16" applyFill="1" applyBorder="1" applyAlignment="1">
      <alignment horizontal="left" wrapText="1"/>
    </xf>
    <xf numFmtId="0" fontId="28" fillId="16" borderId="28" xfId="0" applyFont="1" applyFill="1" applyBorder="1" applyAlignment="1">
      <alignment horizontal="center"/>
    </xf>
    <xf numFmtId="0" fontId="5" fillId="17" borderId="1" xfId="16" applyFill="1" applyBorder="1" applyAlignment="1">
      <alignment horizontal="left" wrapText="1"/>
    </xf>
    <xf numFmtId="0" fontId="66" fillId="22" borderId="1" xfId="16" applyFont="1" applyFill="1" applyBorder="1" applyAlignment="1">
      <alignment horizontal="left" wrapText="1"/>
    </xf>
    <xf numFmtId="0" fontId="5" fillId="5" borderId="1" xfId="16" applyFill="1" applyBorder="1" applyAlignment="1">
      <alignment horizontal="left" vertical="center" wrapText="1"/>
    </xf>
    <xf numFmtId="0" fontId="20" fillId="4" borderId="31" xfId="0" applyFont="1" applyFill="1" applyBorder="1" applyAlignment="1">
      <alignment horizontal="center" vertical="center" wrapText="1"/>
    </xf>
    <xf numFmtId="0" fontId="20" fillId="4" borderId="99"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86" xfId="0" applyFont="1" applyFill="1" applyBorder="1" applyAlignment="1">
      <alignment horizontal="center" vertical="center" wrapText="1"/>
    </xf>
    <xf numFmtId="0" fontId="5" fillId="4" borderId="16" xfId="0" applyFont="1" applyFill="1" applyBorder="1" applyAlignment="1">
      <alignment horizontal="left" vertical="center" wrapText="1"/>
    </xf>
    <xf numFmtId="0" fontId="5" fillId="4" borderId="75" xfId="0" applyFont="1" applyFill="1" applyBorder="1" applyAlignment="1">
      <alignment horizontal="left" vertical="center" wrapText="1"/>
    </xf>
    <xf numFmtId="0" fontId="28" fillId="16" borderId="71" xfId="0" applyFont="1" applyFill="1" applyBorder="1" applyAlignment="1">
      <alignment horizontal="center"/>
    </xf>
    <xf numFmtId="0" fontId="28" fillId="16" borderId="72" xfId="0" applyFont="1" applyFill="1" applyBorder="1" applyAlignment="1">
      <alignment horizontal="center"/>
    </xf>
    <xf numFmtId="0" fontId="5" fillId="14" borderId="1" xfId="16" applyFill="1" applyBorder="1" applyAlignment="1">
      <alignment horizontal="left" wrapText="1"/>
    </xf>
    <xf numFmtId="0" fontId="68" fillId="0" borderId="80" xfId="0" applyFont="1" applyBorder="1" applyAlignment="1">
      <alignment horizontal="left" vertical="top" wrapText="1"/>
    </xf>
    <xf numFmtId="0" fontId="0" fillId="0" borderId="0" xfId="0" applyAlignment="1">
      <alignment horizontal="left" vertical="top" wrapText="1"/>
    </xf>
    <xf numFmtId="0" fontId="0" fillId="0" borderId="81" xfId="0" applyBorder="1" applyAlignment="1">
      <alignment horizontal="left" vertical="top" wrapText="1"/>
    </xf>
    <xf numFmtId="0" fontId="0" fillId="0" borderId="80" xfId="0" applyBorder="1" applyAlignment="1">
      <alignment horizontal="left" vertical="top" wrapText="1"/>
    </xf>
    <xf numFmtId="0" fontId="0" fillId="0" borderId="82" xfId="0" applyBorder="1" applyAlignment="1">
      <alignment horizontal="left" vertical="top" wrapText="1"/>
    </xf>
    <xf numFmtId="0" fontId="0" fillId="0" borderId="83" xfId="0" applyBorder="1" applyAlignment="1">
      <alignment horizontal="left" vertical="top" wrapText="1"/>
    </xf>
    <xf numFmtId="0" fontId="0" fillId="0" borderId="84" xfId="0" applyBorder="1" applyAlignment="1">
      <alignment horizontal="left" vertical="top" wrapText="1"/>
    </xf>
    <xf numFmtId="0" fontId="61" fillId="23" borderId="77" xfId="0" applyFont="1" applyFill="1" applyBorder="1" applyAlignment="1">
      <alignment horizontal="left"/>
    </xf>
    <xf numFmtId="0" fontId="61" fillId="23" borderId="78" xfId="0" applyFont="1" applyFill="1" applyBorder="1" applyAlignment="1">
      <alignment horizontal="left"/>
    </xf>
    <xf numFmtId="0" fontId="61" fillId="23" borderId="79" xfId="0" applyFont="1" applyFill="1" applyBorder="1" applyAlignment="1">
      <alignment horizontal="left"/>
    </xf>
    <xf numFmtId="0" fontId="0" fillId="0" borderId="71" xfId="0" applyBorder="1" applyAlignment="1">
      <alignment horizontal="left" vertical="top" wrapText="1"/>
    </xf>
    <xf numFmtId="0" fontId="0" fillId="0" borderId="17" xfId="0" applyBorder="1" applyAlignment="1">
      <alignment horizontal="left" vertical="top" wrapText="1"/>
    </xf>
    <xf numFmtId="0" fontId="0" fillId="0" borderId="74" xfId="0" applyBorder="1" applyAlignment="1">
      <alignment horizontal="left" vertical="top" wrapText="1"/>
    </xf>
    <xf numFmtId="0" fontId="0" fillId="0" borderId="73" xfId="0" applyBorder="1" applyAlignment="1">
      <alignment horizontal="left" vertical="top" wrapText="1"/>
    </xf>
    <xf numFmtId="0" fontId="0" fillId="0" borderId="16" xfId="0" applyBorder="1" applyAlignment="1">
      <alignment horizontal="left" vertical="top" wrapText="1"/>
    </xf>
    <xf numFmtId="0" fontId="0" fillId="0" borderId="76" xfId="0" applyBorder="1" applyAlignment="1">
      <alignment horizontal="left" vertical="top" wrapText="1"/>
    </xf>
    <xf numFmtId="0" fontId="0" fillId="0" borderId="85" xfId="0" applyBorder="1" applyAlignment="1">
      <alignment horizontal="left" vertical="top" wrapText="1"/>
    </xf>
    <xf numFmtId="0" fontId="0" fillId="0" borderId="75" xfId="0" applyBorder="1" applyAlignment="1">
      <alignment horizontal="left" vertical="top" wrapText="1"/>
    </xf>
    <xf numFmtId="0" fontId="39" fillId="0" borderId="35" xfId="0" applyFont="1" applyBorder="1" applyAlignment="1">
      <alignment horizontal="left" vertical="center" wrapText="1"/>
    </xf>
    <xf numFmtId="0" fontId="39" fillId="0" borderId="36" xfId="0" applyFont="1" applyBorder="1" applyAlignment="1">
      <alignment horizontal="left" vertical="center" wrapText="1"/>
    </xf>
    <xf numFmtId="0" fontId="39" fillId="0" borderId="39" xfId="0" applyFont="1" applyBorder="1" applyAlignment="1">
      <alignment horizontal="left" vertical="center" wrapText="1"/>
    </xf>
    <xf numFmtId="0" fontId="64" fillId="3" borderId="5" xfId="0" applyFont="1" applyFill="1" applyBorder="1" applyAlignment="1">
      <alignment horizontal="left" vertical="center" wrapText="1"/>
    </xf>
    <xf numFmtId="0" fontId="36" fillId="0" borderId="90" xfId="0" applyFont="1" applyBorder="1" applyAlignment="1" applyProtection="1">
      <alignment horizontal="left" vertical="top" wrapText="1"/>
      <protection locked="0"/>
    </xf>
    <xf numFmtId="0" fontId="36" fillId="0" borderId="86" xfId="0" applyFont="1" applyBorder="1" applyAlignment="1" applyProtection="1">
      <alignment horizontal="left" vertical="top" wrapText="1"/>
      <protection locked="0"/>
    </xf>
    <xf numFmtId="0" fontId="36" fillId="0" borderId="91" xfId="0" applyFont="1" applyBorder="1" applyAlignment="1" applyProtection="1">
      <alignment horizontal="left" vertical="top" wrapText="1"/>
      <protection locked="0"/>
    </xf>
    <xf numFmtId="0" fontId="37" fillId="3" borderId="96" xfId="0" applyFont="1" applyFill="1" applyBorder="1" applyAlignment="1">
      <alignment horizontal="center" vertical="center" wrapText="1"/>
    </xf>
    <xf numFmtId="0" fontId="42" fillId="0" borderId="97" xfId="0" applyFont="1" applyBorder="1" applyAlignment="1">
      <alignment horizontal="center"/>
    </xf>
    <xf numFmtId="0" fontId="42" fillId="0" borderId="87" xfId="0" applyFont="1" applyBorder="1" applyAlignment="1">
      <alignment horizontal="left" wrapText="1"/>
    </xf>
    <xf numFmtId="0" fontId="42" fillId="0" borderId="88" xfId="0" applyFont="1" applyBorder="1" applyAlignment="1">
      <alignment horizontal="left" wrapText="1"/>
    </xf>
    <xf numFmtId="0" fontId="42" fillId="0" borderId="89" xfId="0" applyFont="1" applyBorder="1" applyAlignment="1">
      <alignment horizontal="left" wrapText="1"/>
    </xf>
    <xf numFmtId="0" fontId="36" fillId="0" borderId="92" xfId="0" applyFont="1" applyBorder="1" applyAlignment="1" applyProtection="1">
      <alignment horizontal="left" vertical="top" wrapText="1"/>
      <protection locked="0"/>
    </xf>
    <xf numFmtId="0" fontId="36" fillId="0" borderId="93" xfId="0" applyFont="1" applyBorder="1" applyAlignment="1" applyProtection="1">
      <alignment horizontal="left" vertical="top" wrapText="1"/>
      <protection locked="0"/>
    </xf>
    <xf numFmtId="0" fontId="36" fillId="0" borderId="94" xfId="0" applyFont="1" applyBorder="1" applyAlignment="1" applyProtection="1">
      <alignment horizontal="left" vertical="top" wrapText="1"/>
      <protection locked="0"/>
    </xf>
    <xf numFmtId="0" fontId="47" fillId="7" borderId="95" xfId="0" applyFont="1" applyFill="1" applyBorder="1" applyAlignment="1">
      <alignment horizontal="right" wrapText="1"/>
    </xf>
    <xf numFmtId="0" fontId="28" fillId="18" borderId="68" xfId="0" applyFont="1" applyFill="1" applyBorder="1" applyAlignment="1">
      <alignment horizontal="center"/>
    </xf>
    <xf numFmtId="0" fontId="28" fillId="18" borderId="69" xfId="0" applyFont="1" applyFill="1" applyBorder="1" applyAlignment="1">
      <alignment horizontal="center"/>
    </xf>
    <xf numFmtId="0" fontId="28" fillId="18" borderId="70" xfId="0" applyFont="1" applyFill="1" applyBorder="1" applyAlignment="1">
      <alignment horizontal="center"/>
    </xf>
    <xf numFmtId="0" fontId="37" fillId="3" borderId="58" xfId="0" applyFont="1" applyFill="1" applyBorder="1" applyAlignment="1">
      <alignment horizontal="left" vertical="center" wrapText="1"/>
    </xf>
    <xf numFmtId="0" fontId="37" fillId="3" borderId="14" xfId="0" applyFont="1" applyFill="1" applyBorder="1" applyAlignment="1">
      <alignment horizontal="left" vertical="center" wrapText="1"/>
    </xf>
    <xf numFmtId="0" fontId="36" fillId="0" borderId="0" xfId="0" applyFont="1"/>
    <xf numFmtId="0" fontId="37" fillId="3" borderId="35" xfId="0" applyFont="1" applyFill="1" applyBorder="1" applyAlignment="1">
      <alignment horizontal="left" vertical="center" wrapText="1"/>
    </xf>
    <xf numFmtId="0" fontId="37" fillId="3" borderId="36" xfId="0" applyFont="1" applyFill="1" applyBorder="1" applyAlignment="1">
      <alignment horizontal="left" vertical="center" wrapText="1"/>
    </xf>
    <xf numFmtId="0" fontId="37" fillId="3" borderId="39" xfId="0" applyFont="1" applyFill="1" applyBorder="1" applyAlignment="1">
      <alignment horizontal="left" vertical="center" wrapText="1"/>
    </xf>
    <xf numFmtId="0" fontId="37" fillId="3" borderId="23" xfId="0" applyFont="1" applyFill="1" applyBorder="1" applyAlignment="1">
      <alignment horizontal="center" vertical="center" wrapText="1"/>
    </xf>
    <xf numFmtId="0" fontId="37" fillId="3" borderId="34" xfId="0" applyFont="1" applyFill="1" applyBorder="1" applyAlignment="1">
      <alignment horizontal="center" vertical="center" wrapText="1"/>
    </xf>
    <xf numFmtId="0" fontId="36" fillId="0" borderId="37" xfId="0" applyFont="1" applyBorder="1" applyAlignment="1">
      <alignment horizontal="center"/>
    </xf>
    <xf numFmtId="0" fontId="37" fillId="3" borderId="5"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7" fillId="3" borderId="39" xfId="0" applyFont="1" applyFill="1" applyBorder="1" applyAlignment="1">
      <alignment horizontal="center" vertical="center" wrapText="1"/>
    </xf>
  </cellXfs>
  <cellStyles count="18">
    <cellStyle name="Comma" xfId="1" builtinId="3"/>
    <cellStyle name="Comma 2" xfId="9" xr:uid="{430E497C-011A-4414-A353-E1F8382FEB77}"/>
    <cellStyle name="Comma 2 2" xfId="13" xr:uid="{C5033877-2E2C-4B31-8F1B-7FC93556B853}"/>
    <cellStyle name="Comma 50" xfId="5" xr:uid="{6AA50D87-166A-4C1E-8C48-0B58F30AE6A9}"/>
    <cellStyle name="Hyperlink" xfId="7" builtinId="8"/>
    <cellStyle name="Hyperlink 2" xfId="10" xr:uid="{7BE9B11A-D899-4199-AC5A-E6A1108F69C9}"/>
    <cellStyle name="Hyperlink 2 4" xfId="3" xr:uid="{17BAE8B7-A27E-4E4C-B55E-ED158D712C72}"/>
    <cellStyle name="Normal" xfId="0" builtinId="0"/>
    <cellStyle name="Normal 2" xfId="8" xr:uid="{CA18852C-322D-4F57-80ED-2E6BFF4877EC}"/>
    <cellStyle name="Normal 2 2" xfId="15" xr:uid="{AB95215F-9C46-4D5F-A59F-9F4D91DD7B42}"/>
    <cellStyle name="Normal 2 3" xfId="12" xr:uid="{DFA8B052-55CB-4D7D-91CA-70BD740A1DED}"/>
    <cellStyle name="Normal 21" xfId="2" xr:uid="{F0B93AC7-D92C-4C4C-B90B-DA530990461A}"/>
    <cellStyle name="Normal 3 2" xfId="16" xr:uid="{ED4FF52B-147E-46EF-A0C3-0649B5C8C3B3}"/>
    <cellStyle name="Normal 7 2" xfId="6" xr:uid="{3E58870D-E438-493C-99E9-252D8ABABD70}"/>
    <cellStyle name="Normal_Output" xfId="11" xr:uid="{4B61C8F1-11D0-4F2C-AA2E-1DCFAF6350A9}"/>
    <cellStyle name="Percent" xfId="17" builtinId="5"/>
    <cellStyle name="Percent 2" xfId="14" xr:uid="{06D41CCB-8CC2-4098-9734-5C55E751B505}"/>
    <cellStyle name="Percent 7" xfId="4" xr:uid="{02EA6ED3-359E-48BE-B7C7-825BDF0094B4}"/>
  </cellStyles>
  <dxfs count="5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2"/>
        </patternFill>
      </fill>
    </dxf>
    <dxf>
      <fill>
        <patternFill>
          <bgColor theme="9" tint="0.79998168889431442"/>
        </patternFill>
      </fill>
    </dxf>
    <dxf>
      <fill>
        <patternFill>
          <bgColor theme="2"/>
        </patternFill>
      </fill>
    </dxf>
    <dxf>
      <fill>
        <patternFill patternType="solid">
          <fgColor theme="0"/>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2"/>
        </patternFill>
      </fill>
    </dxf>
    <dxf>
      <fill>
        <patternFill>
          <bgColor theme="9" tint="0.79998168889431442"/>
        </patternFill>
      </fill>
    </dxf>
    <dxf>
      <fill>
        <patternFill>
          <bgColor theme="9" tint="0.79998168889431442"/>
        </patternFill>
      </fill>
    </dxf>
    <dxf>
      <font>
        <color auto="1"/>
      </font>
      <fill>
        <patternFill>
          <bgColor theme="2"/>
        </patternFill>
      </fill>
    </dxf>
    <dxf>
      <fill>
        <patternFill patternType="solid">
          <fgColor theme="0"/>
          <bgColor theme="9"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Emissions by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Dashboard!$C$14</c:f>
              <c:strCache>
                <c:ptCount val="1"/>
                <c:pt idx="0">
                  <c:v>MT CO2e</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DA3B-467B-925E-17CA486E17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D291-4273-8E8F-23F97E1568A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F9C-4DD6-8625-EF043098E241}"/>
              </c:ext>
            </c:extLst>
          </c:dPt>
          <c:dPt>
            <c:idx val="3"/>
            <c:bubble3D val="0"/>
            <c:spPr>
              <a:solidFill>
                <a:schemeClr val="accent1"/>
              </a:solidFill>
              <a:ln w="19050">
                <a:solidFill>
                  <a:schemeClr val="lt1"/>
                </a:solidFill>
              </a:ln>
              <a:effectLst/>
            </c:spPr>
            <c:extLst>
              <c:ext xmlns:c16="http://schemas.microsoft.com/office/drawing/2014/chart" uri="{C3380CC4-5D6E-409C-BE32-E72D297353CC}">
                <c16:uniqueId val="{0000000F-D291-4273-8E8F-23F97E1568AD}"/>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11-D291-4273-8E8F-23F97E1568AD}"/>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Dashboard!$A$15:$B$29</c15:sqref>
                  </c15:fullRef>
                </c:ext>
              </c:extLst>
              <c:f>(Dashboard!$A$15:$B$15,Dashboard!$A$19:$B$19,Dashboard!$A$22:$B$22,Dashboard!$A$26:$B$26,Dashboard!$A$28:$B$28)</c:f>
              <c:strCache>
                <c:ptCount val="5"/>
                <c:pt idx="0">
                  <c:v>Total Lifetime Embodied Building GHG Emissions</c:v>
                </c:pt>
                <c:pt idx="1">
                  <c:v>Total Lifetime Building Energy GHG Emissions</c:v>
                </c:pt>
                <c:pt idx="2">
                  <c:v>Total Lifetime Building Waste GHG Emissions</c:v>
                </c:pt>
                <c:pt idx="3">
                  <c:v>Total Lifetime Transportation GHG Emissions</c:v>
                </c:pt>
                <c:pt idx="4">
                  <c:v>Land Cover &amp; Management Ecosystem Carbon Stock</c:v>
                </c:pt>
              </c:strCache>
            </c:strRef>
          </c:cat>
          <c:val>
            <c:numRef>
              <c:extLst>
                <c:ext xmlns:c15="http://schemas.microsoft.com/office/drawing/2012/chart" uri="{02D57815-91ED-43cb-92C2-25804820EDAC}">
                  <c15:fullRef>
                    <c15:sqref>Dashboard!$C$15:$C$29</c15:sqref>
                  </c15:fullRef>
                </c:ext>
              </c:extLst>
              <c:f>(Dashboard!$C$15,Dashboard!$C$19,Dashboard!$C$22,Dashboard!$C$26,Dashboard!$C$28)</c:f>
              <c:numCache>
                <c:formatCode>0.00</c:formatCode>
                <c:ptCount val="5"/>
                <c:pt idx="0" formatCode="#,##0">
                  <c:v>0</c:v>
                </c:pt>
                <c:pt idx="1" formatCode="#,##0">
                  <c:v>0</c:v>
                </c:pt>
                <c:pt idx="2" formatCode="#,##0">
                  <c:v>0</c:v>
                </c:pt>
                <c:pt idx="3" formatCode="#,##0">
                  <c:v>0</c:v>
                </c:pt>
                <c:pt idx="4" formatCode="_(* #,##0_);_(* \(#,##0\);_(* &quot;-&quot;??_);_(@_)">
                  <c:v>0</c:v>
                </c:pt>
              </c:numCache>
            </c:numRef>
          </c:val>
          <c:extLst>
            <c:ext xmlns:c15="http://schemas.microsoft.com/office/drawing/2012/chart" uri="{02D57815-91ED-43cb-92C2-25804820EDAC}">
              <c15:categoryFilterExceptions>
                <c15:categoryFilterException>
                  <c15:sqref>Dashboard!$C$17</c15:sqref>
                  <c15:spPr xmlns:c15="http://schemas.microsoft.com/office/drawing/2012/chart">
                    <a:solidFill>
                      <a:schemeClr val="accent3"/>
                    </a:solidFill>
                    <a:ln w="19050">
                      <a:solidFill>
                        <a:schemeClr val="lt1"/>
                      </a:solidFill>
                    </a:ln>
                    <a:effectLst/>
                  </c15:spPr>
                  <c15:bubble3D val="0"/>
                </c15:categoryFilterException>
                <c15:categoryFilterException>
                  <c15:sqref>Dashboard!$C$18</c15:sqref>
                  <c15:spPr xmlns:c15="http://schemas.microsoft.com/office/drawing/2012/chart">
                    <a:solidFill>
                      <a:schemeClr val="accent4"/>
                    </a:solidFill>
                    <a:ln w="19050">
                      <a:solidFill>
                        <a:schemeClr val="lt1"/>
                      </a:solidFill>
                    </a:ln>
                    <a:effectLst/>
                  </c15:spPr>
                  <c15:bubble3D val="0"/>
                </c15:categoryFilterException>
                <c15:categoryFilterException>
                  <c15:sqref>Dashboard!$C$21</c15:sqref>
                  <c15:spPr xmlns:c15="http://schemas.microsoft.com/office/drawing/2012/chart">
                    <a:solidFill>
                      <a:schemeClr val="accent1">
                        <a:lumMod val="60000"/>
                      </a:schemeClr>
                    </a:solidFill>
                    <a:ln w="19050">
                      <a:solidFill>
                        <a:schemeClr val="lt1"/>
                      </a:solidFill>
                    </a:ln>
                    <a:effectLst/>
                  </c15:spPr>
                  <c15:bubble3D val="0"/>
                </c15:categoryFilterException>
                <c15:categoryFilterException>
                  <c15:sqref>Dashboard!$C$24</c15:sqref>
                  <c15:spPr xmlns:c15="http://schemas.microsoft.com/office/drawing/2012/chart">
                    <a:solidFill>
                      <a:schemeClr val="accent4">
                        <a:lumMod val="60000"/>
                      </a:schemeClr>
                    </a:solidFill>
                    <a:ln w="19050">
                      <a:solidFill>
                        <a:schemeClr val="lt1"/>
                      </a:solidFill>
                    </a:ln>
                    <a:effectLst/>
                  </c15:spPr>
                  <c15:bubble3D val="0"/>
                </c15:categoryFilterException>
                <c15:categoryFilterException>
                  <c15:sqref>Dashboard!$C$25</c15:sqref>
                  <c15:spPr xmlns:c15="http://schemas.microsoft.com/office/drawing/2012/chart">
                    <a:solidFill>
                      <a:schemeClr val="accent5">
                        <a:lumMod val="60000"/>
                      </a:scheme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0-4DB4-485F-949F-53F01C00BEA2}"/>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a:latin typeface="Arial" panose="020B0604020202020204" pitchFamily="34" charset="0"/>
                <a:cs typeface="Arial" panose="020B0604020202020204" pitchFamily="34" charset="0"/>
              </a:rPr>
              <a:t>Emissions by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Dashboard!$C$32</c:f>
              <c:strCache>
                <c:ptCount val="1"/>
                <c:pt idx="0">
                  <c:v>MT CO2e</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5114-4EF6-8729-C1BA37498CA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EF7-488C-9715-93A6D5B8750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EF7-488C-9715-93A6D5B87505}"/>
              </c:ext>
            </c:extLst>
          </c:dPt>
          <c:dPt>
            <c:idx val="3"/>
            <c:bubble3D val="0"/>
            <c:spPr>
              <a:solidFill>
                <a:schemeClr val="accent1"/>
              </a:solidFill>
              <a:ln w="19050">
                <a:solidFill>
                  <a:schemeClr val="lt1"/>
                </a:solidFill>
              </a:ln>
              <a:effectLst/>
            </c:spPr>
            <c:extLst>
              <c:ext xmlns:c16="http://schemas.microsoft.com/office/drawing/2014/chart" uri="{C3380CC4-5D6E-409C-BE32-E72D297353CC}">
                <c16:uniqueId val="{00000007-DEF7-488C-9715-93A6D5B87505}"/>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DEF7-488C-9715-93A6D5B875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Dashboard!$B$33:$B$46</c15:sqref>
                  </c15:fullRef>
                </c:ext>
              </c:extLst>
              <c:f>(Dashboard!$B$33,Dashboard!$B$37,Dashboard!$B$40,Dashboard!$B$44,Dashboard!$B$46)</c:f>
              <c:strCache>
                <c:ptCount val="5"/>
                <c:pt idx="0">
                  <c:v>Total Lifetime Embodied Building GHG Emissions</c:v>
                </c:pt>
                <c:pt idx="1">
                  <c:v>Total Lifetime Building Energy GHG Emissions</c:v>
                </c:pt>
                <c:pt idx="2">
                  <c:v>Total Lifetime Building Waste GHG Emissions</c:v>
                </c:pt>
                <c:pt idx="3">
                  <c:v>Total Lifetime Transportation GHG Emissions</c:v>
                </c:pt>
                <c:pt idx="4">
                  <c:v>Land Cover &amp; Management Ecosystem Carbon Stock</c:v>
                </c:pt>
              </c:strCache>
            </c:strRef>
          </c:cat>
          <c:val>
            <c:numRef>
              <c:extLst>
                <c:ext xmlns:c15="http://schemas.microsoft.com/office/drawing/2012/chart" uri="{02D57815-91ED-43cb-92C2-25804820EDAC}">
                  <c15:fullRef>
                    <c15:sqref>Dashboard!$C$33:$C$46</c15:sqref>
                  </c15:fullRef>
                </c:ext>
              </c:extLst>
              <c:f>(Dashboard!$C$33,Dashboard!$C$37,Dashboard!$C$40,Dashboard!$C$44,Dashboard!$C$46)</c:f>
              <c:numCache>
                <c:formatCode>0.00</c:formatCode>
                <c:ptCount val="5"/>
                <c:pt idx="0" formatCode="#,##0">
                  <c:v>0</c:v>
                </c:pt>
                <c:pt idx="1" formatCode="#,##0">
                  <c:v>0</c:v>
                </c:pt>
                <c:pt idx="2" formatCode="#,##0">
                  <c:v>0</c:v>
                </c:pt>
                <c:pt idx="3" formatCode="#,##0">
                  <c:v>0</c:v>
                </c:pt>
                <c:pt idx="4" formatCode="_(* #,##0_);_(* \(#,##0\);_(* &quot;-&quot;??_);_(@_)">
                  <c:v>0</c:v>
                </c:pt>
              </c:numCache>
            </c:numRef>
          </c:val>
          <c:extLst>
            <c:ext xmlns:c15="http://schemas.microsoft.com/office/drawing/2012/chart" uri="{02D57815-91ED-43cb-92C2-25804820EDAC}">
              <c15:categoryFilterExceptions>
                <c15:categoryFilterException>
                  <c15:sqref>Dashboard!$C$36</c15:sqref>
                  <c15:spPr xmlns:c15="http://schemas.microsoft.com/office/drawing/2012/chart">
                    <a:solidFill>
                      <a:schemeClr val="accent4"/>
                    </a:solidFill>
                    <a:ln w="19050">
                      <a:solidFill>
                        <a:schemeClr val="lt1"/>
                      </a:solidFill>
                    </a:ln>
                    <a:effectLst/>
                  </c15:spPr>
                  <c15:bubble3D val="0"/>
                </c15:categoryFilterException>
                <c15:categoryFilterException>
                  <c15:sqref>Dashboard!$C$39</c15:sqref>
                  <c15:spPr xmlns:c15="http://schemas.microsoft.com/office/drawing/2012/chart">
                    <a:solidFill>
                      <a:schemeClr val="accent1">
                        <a:lumMod val="60000"/>
                      </a:schemeClr>
                    </a:solidFill>
                    <a:ln w="19050">
                      <a:solidFill>
                        <a:schemeClr val="lt1"/>
                      </a:solidFill>
                    </a:ln>
                    <a:effectLst/>
                  </c15:spPr>
                  <c15:bubble3D val="0"/>
                </c15:categoryFilterException>
                <c15:categoryFilterException>
                  <c15:sqref>Dashboard!$C$43</c15:sqref>
                  <c15:spPr xmlns:c15="http://schemas.microsoft.com/office/drawing/2012/chart">
                    <a:solidFill>
                      <a:schemeClr val="accent5">
                        <a:lumMod val="60000"/>
                      </a:scheme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0-7B47-48F6-BA46-12804233D6E8}"/>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Comparative Emissions (MT</a:t>
            </a:r>
            <a:r>
              <a:rPr lang="en-US" baseline="0"/>
              <a:t> CO</a:t>
            </a:r>
            <a:r>
              <a:rPr lang="en-US" baseline="-25000"/>
              <a:t>2</a:t>
            </a:r>
            <a:r>
              <a:rPr lang="en-US" baseline="0"/>
              <a:t>e)</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Dashboard!$B$52</c:f>
              <c:strCache>
                <c:ptCount val="1"/>
                <c:pt idx="0">
                  <c:v>Total Lifetime Embodied Building GHG Emissions</c:v>
                </c:pt>
              </c:strCache>
            </c:strRef>
          </c:tx>
          <c:spPr>
            <a:solidFill>
              <a:schemeClr val="accent6"/>
            </a:solidFill>
            <a:ln>
              <a:noFill/>
            </a:ln>
            <a:effectLst/>
          </c:spPr>
          <c:invertIfNegative val="0"/>
          <c:cat>
            <c:strRef>
              <c:f>Dashboard!$C$51:$D$51</c:f>
              <c:strCache>
                <c:ptCount val="2"/>
                <c:pt idx="0">
                  <c:v>Master Plan</c:v>
                </c:pt>
                <c:pt idx="1">
                  <c:v>Baseline</c:v>
                </c:pt>
              </c:strCache>
            </c:strRef>
          </c:cat>
          <c:val>
            <c:numRef>
              <c:f>Dashboard!$C$52:$D$52</c:f>
              <c:numCache>
                <c:formatCode>#,##0</c:formatCode>
                <c:ptCount val="2"/>
                <c:pt idx="0">
                  <c:v>0</c:v>
                </c:pt>
                <c:pt idx="1">
                  <c:v>0</c:v>
                </c:pt>
              </c:numCache>
            </c:numRef>
          </c:val>
          <c:extLst>
            <c:ext xmlns:c16="http://schemas.microsoft.com/office/drawing/2014/chart" uri="{C3380CC4-5D6E-409C-BE32-E72D297353CC}">
              <c16:uniqueId val="{00000000-BFC7-4E6A-938E-4C4CD3A1BA40}"/>
            </c:ext>
          </c:extLst>
        </c:ser>
        <c:ser>
          <c:idx val="3"/>
          <c:order val="3"/>
          <c:tx>
            <c:strRef>
              <c:f>Dashboard!$B$55</c:f>
              <c:strCache>
                <c:ptCount val="1"/>
                <c:pt idx="0">
                  <c:v>Total Lifetime Building Energy GHG Emissions</c:v>
                </c:pt>
              </c:strCache>
            </c:strRef>
          </c:tx>
          <c:spPr>
            <a:solidFill>
              <a:schemeClr val="accent2"/>
            </a:solidFill>
            <a:ln>
              <a:noFill/>
            </a:ln>
            <a:effectLst/>
          </c:spPr>
          <c:invertIfNegative val="0"/>
          <c:cat>
            <c:strRef>
              <c:f>Dashboard!$C$51:$D$51</c:f>
              <c:strCache>
                <c:ptCount val="2"/>
                <c:pt idx="0">
                  <c:v>Master Plan</c:v>
                </c:pt>
                <c:pt idx="1">
                  <c:v>Baseline</c:v>
                </c:pt>
              </c:strCache>
            </c:strRef>
          </c:cat>
          <c:val>
            <c:numRef>
              <c:f>Dashboard!$C$55:$D$55</c:f>
              <c:numCache>
                <c:formatCode>#,##0</c:formatCode>
                <c:ptCount val="2"/>
                <c:pt idx="0">
                  <c:v>0</c:v>
                </c:pt>
                <c:pt idx="1">
                  <c:v>0</c:v>
                </c:pt>
              </c:numCache>
            </c:numRef>
          </c:val>
          <c:extLst>
            <c:ext xmlns:c16="http://schemas.microsoft.com/office/drawing/2014/chart" uri="{C3380CC4-5D6E-409C-BE32-E72D297353CC}">
              <c16:uniqueId val="{00000003-BFC7-4E6A-938E-4C4CD3A1BA40}"/>
            </c:ext>
          </c:extLst>
        </c:ser>
        <c:ser>
          <c:idx val="6"/>
          <c:order val="6"/>
          <c:tx>
            <c:strRef>
              <c:f>Dashboard!$B$58</c:f>
              <c:strCache>
                <c:ptCount val="1"/>
                <c:pt idx="0">
                  <c:v>Total Lifetime Building Waste GHG Emissions</c:v>
                </c:pt>
              </c:strCache>
            </c:strRef>
          </c:tx>
          <c:spPr>
            <a:solidFill>
              <a:schemeClr val="bg2">
                <a:lumMod val="90000"/>
              </a:schemeClr>
            </a:solidFill>
            <a:ln>
              <a:noFill/>
            </a:ln>
            <a:effectLst/>
          </c:spPr>
          <c:invertIfNegative val="0"/>
          <c:cat>
            <c:strRef>
              <c:f>Dashboard!$C$51:$D$51</c:f>
              <c:strCache>
                <c:ptCount val="2"/>
                <c:pt idx="0">
                  <c:v>Master Plan</c:v>
                </c:pt>
                <c:pt idx="1">
                  <c:v>Baseline</c:v>
                </c:pt>
              </c:strCache>
            </c:strRef>
          </c:cat>
          <c:val>
            <c:numRef>
              <c:f>Dashboard!$C$58:$D$58</c:f>
              <c:numCache>
                <c:formatCode>#,##0</c:formatCode>
                <c:ptCount val="2"/>
                <c:pt idx="0">
                  <c:v>0</c:v>
                </c:pt>
                <c:pt idx="1">
                  <c:v>0</c:v>
                </c:pt>
              </c:numCache>
            </c:numRef>
          </c:val>
          <c:extLst>
            <c:ext xmlns:c16="http://schemas.microsoft.com/office/drawing/2014/chart" uri="{C3380CC4-5D6E-409C-BE32-E72D297353CC}">
              <c16:uniqueId val="{00000006-BFC7-4E6A-938E-4C4CD3A1BA40}"/>
            </c:ext>
          </c:extLst>
        </c:ser>
        <c:ser>
          <c:idx val="10"/>
          <c:order val="10"/>
          <c:tx>
            <c:strRef>
              <c:f>Dashboard!$B$62</c:f>
              <c:strCache>
                <c:ptCount val="1"/>
                <c:pt idx="0">
                  <c:v>Total Lifetime Transportation GHG Emissions</c:v>
                </c:pt>
              </c:strCache>
            </c:strRef>
          </c:tx>
          <c:spPr>
            <a:solidFill>
              <a:schemeClr val="accent1"/>
            </a:solidFill>
            <a:ln>
              <a:noFill/>
            </a:ln>
            <a:effectLst/>
          </c:spPr>
          <c:invertIfNegative val="0"/>
          <c:cat>
            <c:strRef>
              <c:f>Dashboard!$C$51:$D$51</c:f>
              <c:strCache>
                <c:ptCount val="2"/>
                <c:pt idx="0">
                  <c:v>Master Plan</c:v>
                </c:pt>
                <c:pt idx="1">
                  <c:v>Baseline</c:v>
                </c:pt>
              </c:strCache>
            </c:strRef>
          </c:cat>
          <c:val>
            <c:numRef>
              <c:f>Dashboard!$C$62:$D$62</c:f>
              <c:numCache>
                <c:formatCode>#,##0</c:formatCode>
                <c:ptCount val="2"/>
                <c:pt idx="0">
                  <c:v>0</c:v>
                </c:pt>
                <c:pt idx="1">
                  <c:v>0</c:v>
                </c:pt>
              </c:numCache>
            </c:numRef>
          </c:val>
          <c:extLst>
            <c:ext xmlns:c16="http://schemas.microsoft.com/office/drawing/2014/chart" uri="{C3380CC4-5D6E-409C-BE32-E72D297353CC}">
              <c16:uniqueId val="{0000000A-BFC7-4E6A-938E-4C4CD3A1BA40}"/>
            </c:ext>
          </c:extLst>
        </c:ser>
        <c:ser>
          <c:idx val="12"/>
          <c:order val="12"/>
          <c:tx>
            <c:strRef>
              <c:f>Dashboard!$A$64</c:f>
              <c:strCache>
                <c:ptCount val="1"/>
                <c:pt idx="0">
                  <c:v>Land Cover &amp; Management Ecosystem Emissions</c:v>
                </c:pt>
              </c:strCache>
            </c:strRef>
          </c:tx>
          <c:spPr>
            <a:solidFill>
              <a:schemeClr val="accent4"/>
            </a:solidFill>
            <a:ln>
              <a:noFill/>
            </a:ln>
            <a:effectLst/>
          </c:spPr>
          <c:invertIfNegative val="0"/>
          <c:cat>
            <c:strRef>
              <c:f>Dashboard!$C$51:$D$51</c:f>
              <c:strCache>
                <c:ptCount val="2"/>
                <c:pt idx="0">
                  <c:v>Master Plan</c:v>
                </c:pt>
                <c:pt idx="1">
                  <c:v>Baseline</c:v>
                </c:pt>
              </c:strCache>
            </c:strRef>
          </c:cat>
          <c:val>
            <c:numRef>
              <c:f>Dashboard!$C$63:$D$63</c:f>
              <c:numCache>
                <c:formatCode>0</c:formatCode>
                <c:ptCount val="2"/>
              </c:numCache>
            </c:numRef>
          </c:val>
          <c:extLst>
            <c:ext xmlns:c16="http://schemas.microsoft.com/office/drawing/2014/chart" uri="{C3380CC4-5D6E-409C-BE32-E72D297353CC}">
              <c16:uniqueId val="{0000000C-BFC7-4E6A-938E-4C4CD3A1BA40}"/>
            </c:ext>
          </c:extLst>
        </c:ser>
        <c:dLbls>
          <c:showLegendKey val="0"/>
          <c:showVal val="0"/>
          <c:showCatName val="0"/>
          <c:showSerName val="0"/>
          <c:showPercent val="0"/>
          <c:showBubbleSize val="0"/>
        </c:dLbls>
        <c:gapWidth val="219"/>
        <c:overlap val="100"/>
        <c:axId val="1686857743"/>
        <c:axId val="1686861487"/>
        <c:extLst>
          <c:ext xmlns:c15="http://schemas.microsoft.com/office/drawing/2012/chart" uri="{02D57815-91ED-43cb-92C2-25804820EDAC}">
            <c15:filteredBarSeries>
              <c15:ser>
                <c:idx val="1"/>
                <c:order val="1"/>
                <c:tx>
                  <c:strRef>
                    <c:extLst>
                      <c:ext uri="{02D57815-91ED-43cb-92C2-25804820EDAC}">
                        <c15:formulaRef>
                          <c15:sqref>Dashboard!$B$53</c15:sqref>
                        </c15:formulaRef>
                      </c:ext>
                    </c:extLst>
                    <c:strCache>
                      <c:ptCount val="1"/>
                      <c:pt idx="0">
                        <c:v>Lifetime Residential Emissions per residential unit</c:v>
                      </c:pt>
                    </c:strCache>
                  </c:strRef>
                </c:tx>
                <c:spPr>
                  <a:solidFill>
                    <a:schemeClr val="accent4"/>
                  </a:solidFill>
                  <a:ln>
                    <a:noFill/>
                  </a:ln>
                  <a:effectLst/>
                </c:spPr>
                <c:invertIfNegative val="0"/>
                <c:cat>
                  <c:strRef>
                    <c:extLst>
                      <c:ext uri="{02D57815-91ED-43cb-92C2-25804820EDAC}">
                        <c15:formulaRef>
                          <c15:sqref>Dashboard!$C$51:$D$51</c15:sqref>
                        </c15:formulaRef>
                      </c:ext>
                    </c:extLst>
                    <c:strCache>
                      <c:ptCount val="2"/>
                      <c:pt idx="0">
                        <c:v>Master Plan</c:v>
                      </c:pt>
                      <c:pt idx="1">
                        <c:v>Baseline</c:v>
                      </c:pt>
                    </c:strCache>
                  </c:strRef>
                </c:cat>
                <c:val>
                  <c:numRef>
                    <c:extLst>
                      <c:ext uri="{02D57815-91ED-43cb-92C2-25804820EDAC}">
                        <c15:formulaRef>
                          <c15:sqref>Dashboard!$C$53:$D$53</c15:sqref>
                        </c15:formulaRef>
                      </c:ext>
                    </c:extLst>
                    <c:numCache>
                      <c:formatCode>0.00</c:formatCode>
                      <c:ptCount val="2"/>
                      <c:pt idx="0">
                        <c:v>0</c:v>
                      </c:pt>
                      <c:pt idx="1">
                        <c:v>0</c:v>
                      </c:pt>
                    </c:numCache>
                  </c:numRef>
                </c:val>
                <c:extLst>
                  <c:ext xmlns:c16="http://schemas.microsoft.com/office/drawing/2014/chart" uri="{C3380CC4-5D6E-409C-BE32-E72D297353CC}">
                    <c16:uniqueId val="{00000001-BFC7-4E6A-938E-4C4CD3A1BA4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Dashboard!$B$54</c15:sqref>
                        </c15:formulaRef>
                      </c:ext>
                    </c:extLst>
                    <c:strCache>
                      <c:ptCount val="1"/>
                      <c:pt idx="0">
                        <c:v>Lifetime Commercial Emissions per commercial square foot</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Dashboard!$C$51:$D$51</c15:sqref>
                        </c15:formulaRef>
                      </c:ext>
                    </c:extLst>
                    <c:strCache>
                      <c:ptCount val="2"/>
                      <c:pt idx="0">
                        <c:v>Master Plan</c:v>
                      </c:pt>
                      <c:pt idx="1">
                        <c:v>Baseline</c:v>
                      </c:pt>
                    </c:strCache>
                  </c:strRef>
                </c:cat>
                <c:val>
                  <c:numRef>
                    <c:extLst xmlns:c15="http://schemas.microsoft.com/office/drawing/2012/chart">
                      <c:ext xmlns:c15="http://schemas.microsoft.com/office/drawing/2012/chart" uri="{02D57815-91ED-43cb-92C2-25804820EDAC}">
                        <c15:formulaRef>
                          <c15:sqref>Dashboard!$C$54:$D$54</c15:sqref>
                        </c15:formulaRef>
                      </c:ext>
                    </c:extLst>
                    <c:numCache>
                      <c:formatCode>0.00</c:formatCode>
                      <c:ptCount val="2"/>
                      <c:pt idx="0">
                        <c:v>0</c:v>
                      </c:pt>
                      <c:pt idx="1">
                        <c:v>0</c:v>
                      </c:pt>
                    </c:numCache>
                  </c:numRef>
                </c:val>
                <c:extLst xmlns:c15="http://schemas.microsoft.com/office/drawing/2012/chart">
                  <c:ext xmlns:c16="http://schemas.microsoft.com/office/drawing/2014/chart" uri="{C3380CC4-5D6E-409C-BE32-E72D297353CC}">
                    <c16:uniqueId val="{00000002-BFC7-4E6A-938E-4C4CD3A1BA4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Dashboard!$B$56</c15:sqref>
                        </c15:formulaRef>
                      </c:ext>
                    </c:extLst>
                    <c:strCache>
                      <c:ptCount val="1"/>
                      <c:pt idx="0">
                        <c:v>Lifetime Residential Emissions per residential unit</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Dashboard!$C$51:$D$51</c15:sqref>
                        </c15:formulaRef>
                      </c:ext>
                    </c:extLst>
                    <c:strCache>
                      <c:ptCount val="2"/>
                      <c:pt idx="0">
                        <c:v>Master Plan</c:v>
                      </c:pt>
                      <c:pt idx="1">
                        <c:v>Baseline</c:v>
                      </c:pt>
                    </c:strCache>
                  </c:strRef>
                </c:cat>
                <c:val>
                  <c:numRef>
                    <c:extLst xmlns:c15="http://schemas.microsoft.com/office/drawing/2012/chart">
                      <c:ext xmlns:c15="http://schemas.microsoft.com/office/drawing/2012/chart" uri="{02D57815-91ED-43cb-92C2-25804820EDAC}">
                        <c15:formulaRef>
                          <c15:sqref>Dashboard!$C$56:$D$56</c15:sqref>
                        </c15:formulaRef>
                      </c:ext>
                    </c:extLst>
                    <c:numCache>
                      <c:formatCode>0.00</c:formatCode>
                      <c:ptCount val="2"/>
                      <c:pt idx="0">
                        <c:v>0</c:v>
                      </c:pt>
                      <c:pt idx="1">
                        <c:v>0</c:v>
                      </c:pt>
                    </c:numCache>
                  </c:numRef>
                </c:val>
                <c:extLst xmlns:c15="http://schemas.microsoft.com/office/drawing/2012/chart">
                  <c:ext xmlns:c16="http://schemas.microsoft.com/office/drawing/2014/chart" uri="{C3380CC4-5D6E-409C-BE32-E72D297353CC}">
                    <c16:uniqueId val="{00000004-BFC7-4E6A-938E-4C4CD3A1BA4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Dashboard!$B$57</c15:sqref>
                        </c15:formulaRef>
                      </c:ext>
                    </c:extLst>
                    <c:strCache>
                      <c:ptCount val="1"/>
                      <c:pt idx="0">
                        <c:v>Lifetime Commercial Emissions per commercial square foot</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Dashboard!$C$51:$D$51</c15:sqref>
                        </c15:formulaRef>
                      </c:ext>
                    </c:extLst>
                    <c:strCache>
                      <c:ptCount val="2"/>
                      <c:pt idx="0">
                        <c:v>Master Plan</c:v>
                      </c:pt>
                      <c:pt idx="1">
                        <c:v>Baseline</c:v>
                      </c:pt>
                    </c:strCache>
                  </c:strRef>
                </c:cat>
                <c:val>
                  <c:numRef>
                    <c:extLst xmlns:c15="http://schemas.microsoft.com/office/drawing/2012/chart">
                      <c:ext xmlns:c15="http://schemas.microsoft.com/office/drawing/2012/chart" uri="{02D57815-91ED-43cb-92C2-25804820EDAC}">
                        <c15:formulaRef>
                          <c15:sqref>Dashboard!$C$57:$D$57</c15:sqref>
                        </c15:formulaRef>
                      </c:ext>
                    </c:extLst>
                    <c:numCache>
                      <c:formatCode>0.00</c:formatCode>
                      <c:ptCount val="2"/>
                      <c:pt idx="0">
                        <c:v>0</c:v>
                      </c:pt>
                      <c:pt idx="1">
                        <c:v>0</c:v>
                      </c:pt>
                    </c:numCache>
                  </c:numRef>
                </c:val>
                <c:extLst xmlns:c15="http://schemas.microsoft.com/office/drawing/2012/chart">
                  <c:ext xmlns:c16="http://schemas.microsoft.com/office/drawing/2014/chart" uri="{C3380CC4-5D6E-409C-BE32-E72D297353CC}">
                    <c16:uniqueId val="{00000005-BFC7-4E6A-938E-4C4CD3A1BA4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Dashboard!$B$59</c15:sqref>
                        </c15:formulaRef>
                      </c:ext>
                    </c:extLst>
                    <c:strCache>
                      <c:ptCount val="1"/>
                      <c:pt idx="0">
                        <c:v>Annual Total Building Waste Emissions </c:v>
                      </c:pt>
                    </c:strCache>
                  </c:strRef>
                </c:tx>
                <c:spPr>
                  <a:solidFill>
                    <a:schemeClr val="accent4">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Dashboard!$C$51:$D$51</c15:sqref>
                        </c15:formulaRef>
                      </c:ext>
                    </c:extLst>
                    <c:strCache>
                      <c:ptCount val="2"/>
                      <c:pt idx="0">
                        <c:v>Master Plan</c:v>
                      </c:pt>
                      <c:pt idx="1">
                        <c:v>Baseline</c:v>
                      </c:pt>
                    </c:strCache>
                  </c:strRef>
                </c:cat>
                <c:val>
                  <c:numRef>
                    <c:extLst xmlns:c15="http://schemas.microsoft.com/office/drawing/2012/chart">
                      <c:ext xmlns:c15="http://schemas.microsoft.com/office/drawing/2012/chart" uri="{02D57815-91ED-43cb-92C2-25804820EDAC}">
                        <c15:formulaRef>
                          <c15:sqref>Dashboard!$C$59:$D$59</c15:sqref>
                        </c15:formulaRef>
                      </c:ext>
                    </c:extLst>
                    <c:numCache>
                      <c:formatCode>0.00</c:formatCode>
                      <c:ptCount val="2"/>
                      <c:pt idx="0">
                        <c:v>0</c:v>
                      </c:pt>
                      <c:pt idx="1">
                        <c:v>0</c:v>
                      </c:pt>
                    </c:numCache>
                  </c:numRef>
                </c:val>
                <c:extLst xmlns:c15="http://schemas.microsoft.com/office/drawing/2012/chart">
                  <c:ext xmlns:c16="http://schemas.microsoft.com/office/drawing/2014/chart" uri="{C3380CC4-5D6E-409C-BE32-E72D297353CC}">
                    <c16:uniqueId val="{00000007-BFC7-4E6A-938E-4C4CD3A1BA4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Dashboard!$B$60</c15:sqref>
                        </c15:formulaRef>
                      </c:ext>
                    </c:extLst>
                    <c:strCache>
                      <c:ptCount val="1"/>
                      <c:pt idx="0">
                        <c:v>Lifetime Residential Emissions per residential unit</c:v>
                      </c:pt>
                    </c:strCache>
                  </c:strRef>
                </c:tx>
                <c:spPr>
                  <a:solidFill>
                    <a:schemeClr val="accent6">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Dashboard!$C$51:$D$51</c15:sqref>
                        </c15:formulaRef>
                      </c:ext>
                    </c:extLst>
                    <c:strCache>
                      <c:ptCount val="2"/>
                      <c:pt idx="0">
                        <c:v>Master Plan</c:v>
                      </c:pt>
                      <c:pt idx="1">
                        <c:v>Baseline</c:v>
                      </c:pt>
                    </c:strCache>
                  </c:strRef>
                </c:cat>
                <c:val>
                  <c:numRef>
                    <c:extLst xmlns:c15="http://schemas.microsoft.com/office/drawing/2012/chart">
                      <c:ext xmlns:c15="http://schemas.microsoft.com/office/drawing/2012/chart" uri="{02D57815-91ED-43cb-92C2-25804820EDAC}">
                        <c15:formulaRef>
                          <c15:sqref>Dashboard!$C$60:$D$60</c15:sqref>
                        </c15:formulaRef>
                      </c:ext>
                    </c:extLst>
                    <c:numCache>
                      <c:formatCode>0.00</c:formatCode>
                      <c:ptCount val="2"/>
                      <c:pt idx="0">
                        <c:v>0</c:v>
                      </c:pt>
                      <c:pt idx="1">
                        <c:v>0</c:v>
                      </c:pt>
                    </c:numCache>
                  </c:numRef>
                </c:val>
                <c:extLst xmlns:c15="http://schemas.microsoft.com/office/drawing/2012/chart">
                  <c:ext xmlns:c16="http://schemas.microsoft.com/office/drawing/2014/chart" uri="{C3380CC4-5D6E-409C-BE32-E72D297353CC}">
                    <c16:uniqueId val="{00000008-BFC7-4E6A-938E-4C4CD3A1BA40}"/>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Dashboard!$B$61</c15:sqref>
                        </c15:formulaRef>
                      </c:ext>
                    </c:extLst>
                    <c:strCache>
                      <c:ptCount val="1"/>
                      <c:pt idx="0">
                        <c:v>Lifetime Commercial Emissions per commercial square foot</c:v>
                      </c:pt>
                    </c:strCache>
                  </c:strRef>
                </c:tx>
                <c:spPr>
                  <a:solidFill>
                    <a:schemeClr val="accent2">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Dashboard!$C$51:$D$51</c15:sqref>
                        </c15:formulaRef>
                      </c:ext>
                    </c:extLst>
                    <c:strCache>
                      <c:ptCount val="2"/>
                      <c:pt idx="0">
                        <c:v>Master Plan</c:v>
                      </c:pt>
                      <c:pt idx="1">
                        <c:v>Baseline</c:v>
                      </c:pt>
                    </c:strCache>
                  </c:strRef>
                </c:cat>
                <c:val>
                  <c:numRef>
                    <c:extLst xmlns:c15="http://schemas.microsoft.com/office/drawing/2012/chart">
                      <c:ext xmlns:c15="http://schemas.microsoft.com/office/drawing/2012/chart" uri="{02D57815-91ED-43cb-92C2-25804820EDAC}">
                        <c15:formulaRef>
                          <c15:sqref>Dashboard!$C$61:$D$61</c15:sqref>
                        </c15:formulaRef>
                      </c:ext>
                    </c:extLst>
                    <c:numCache>
                      <c:formatCode>0.00</c:formatCode>
                      <c:ptCount val="2"/>
                      <c:pt idx="0">
                        <c:v>0</c:v>
                      </c:pt>
                      <c:pt idx="1">
                        <c:v>0</c:v>
                      </c:pt>
                    </c:numCache>
                  </c:numRef>
                </c:val>
                <c:extLst xmlns:c15="http://schemas.microsoft.com/office/drawing/2012/chart">
                  <c:ext xmlns:c16="http://schemas.microsoft.com/office/drawing/2014/chart" uri="{C3380CC4-5D6E-409C-BE32-E72D297353CC}">
                    <c16:uniqueId val="{00000009-BFC7-4E6A-938E-4C4CD3A1BA40}"/>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Dashboard!$B$63</c15:sqref>
                        </c15:formulaRef>
                      </c:ext>
                    </c:extLst>
                    <c:strCache>
                      <c:ptCount val="1"/>
                    </c:strCache>
                  </c:strRef>
                </c:tx>
                <c:spPr>
                  <a:solidFill>
                    <a:schemeClr val="accent6">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Dashboard!$C$51:$D$51</c15:sqref>
                        </c15:formulaRef>
                      </c:ext>
                    </c:extLst>
                    <c:strCache>
                      <c:ptCount val="2"/>
                      <c:pt idx="0">
                        <c:v>Master Plan</c:v>
                      </c:pt>
                      <c:pt idx="1">
                        <c:v>Baseline</c:v>
                      </c:pt>
                    </c:strCache>
                  </c:strRef>
                </c:cat>
                <c:val>
                  <c:numRef>
                    <c:extLst xmlns:c15="http://schemas.microsoft.com/office/drawing/2012/chart">
                      <c:ext xmlns:c15="http://schemas.microsoft.com/office/drawing/2012/chart" uri="{02D57815-91ED-43cb-92C2-25804820EDAC}">
                        <c15:formulaRef>
                          <c15:sqref>Dashboard!#REF!</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B-BFC7-4E6A-938E-4C4CD3A1BA40}"/>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Dashboard!$B$65</c15:sqref>
                        </c15:formulaRef>
                      </c:ext>
                    </c:extLst>
                    <c:strCache>
                      <c:ptCount val="1"/>
                      <c:pt idx="0">
                        <c:v>Total GHG Emissions</c:v>
                      </c:pt>
                    </c:strCache>
                  </c:strRef>
                </c:tx>
                <c:spPr>
                  <a:solidFill>
                    <a:schemeClr val="accent4">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Dashboard!$C$51:$D$51</c15:sqref>
                        </c15:formulaRef>
                      </c:ext>
                    </c:extLst>
                    <c:strCache>
                      <c:ptCount val="2"/>
                      <c:pt idx="0">
                        <c:v>Master Plan</c:v>
                      </c:pt>
                      <c:pt idx="1">
                        <c:v>Baseline</c:v>
                      </c:pt>
                    </c:strCache>
                  </c:strRef>
                </c:cat>
                <c:val>
                  <c:numRef>
                    <c:extLst xmlns:c15="http://schemas.microsoft.com/office/drawing/2012/chart">
                      <c:ext xmlns:c15="http://schemas.microsoft.com/office/drawing/2012/chart" uri="{02D57815-91ED-43cb-92C2-25804820EDAC}">
                        <c15:formulaRef>
                          <c15:sqref>Dashboard!$C$65:$D$65</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0D-BFC7-4E6A-938E-4C4CD3A1BA40}"/>
                  </c:ext>
                </c:extLst>
              </c15:ser>
            </c15:filteredBarSeries>
          </c:ext>
        </c:extLst>
      </c:barChart>
      <c:catAx>
        <c:axId val="16868577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6861487"/>
        <c:crosses val="autoZero"/>
        <c:auto val="1"/>
        <c:lblAlgn val="ctr"/>
        <c:lblOffset val="100"/>
        <c:noMultiLvlLbl val="0"/>
      </c:catAx>
      <c:valAx>
        <c:axId val="168686148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68577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4</xdr:row>
      <xdr:rowOff>95251</xdr:rowOff>
    </xdr:from>
    <xdr:to>
      <xdr:col>4</xdr:col>
      <xdr:colOff>950303</xdr:colOff>
      <xdr:row>7</xdr:row>
      <xdr:rowOff>276226</xdr:rowOff>
    </xdr:to>
    <xdr:pic>
      <xdr:nvPicPr>
        <xdr:cNvPr id="4" name="Picture 3" descr="Icon&#10;&#10;Description automatically generated">
          <a:extLst>
            <a:ext uri="{FF2B5EF4-FFF2-40B4-BE49-F238E27FC236}">
              <a16:creationId xmlns:a16="http://schemas.microsoft.com/office/drawing/2014/main" id="{825F0570-33E8-3B86-2340-363CC48218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01325" y="1114426"/>
          <a:ext cx="864578"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1133475</xdr:colOff>
      <xdr:row>13</xdr:row>
      <xdr:rowOff>92075</xdr:rowOff>
    </xdr:from>
    <xdr:to>
      <xdr:col>9</xdr:col>
      <xdr:colOff>1270000</xdr:colOff>
      <xdr:row>28</xdr:row>
      <xdr:rowOff>142875</xdr:rowOff>
    </xdr:to>
    <xdr:graphicFrame macro="">
      <xdr:nvGraphicFramePr>
        <xdr:cNvPr id="48" name="Chart 9">
          <a:extLst>
            <a:ext uri="{FF2B5EF4-FFF2-40B4-BE49-F238E27FC236}">
              <a16:creationId xmlns:a16="http://schemas.microsoft.com/office/drawing/2014/main" id="{F944DEE8-A8F6-701F-AE70-6D2CAAAF30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1168401</xdr:colOff>
      <xdr:row>31</xdr:row>
      <xdr:rowOff>77788</xdr:rowOff>
    </xdr:from>
    <xdr:to>
      <xdr:col>10</xdr:col>
      <xdr:colOff>6350</xdr:colOff>
      <xdr:row>46</xdr:row>
      <xdr:rowOff>219076</xdr:rowOff>
    </xdr:to>
    <xdr:graphicFrame macro="">
      <xdr:nvGraphicFramePr>
        <xdr:cNvPr id="3" name="Chart 2">
          <a:extLst>
            <a:ext uri="{FF2B5EF4-FFF2-40B4-BE49-F238E27FC236}">
              <a16:creationId xmlns:a16="http://schemas.microsoft.com/office/drawing/2014/main" id="{1C3BE452-E00A-D638-BB63-AC417FDABC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1055687</xdr:colOff>
      <xdr:row>49</xdr:row>
      <xdr:rowOff>247650</xdr:rowOff>
    </xdr:from>
    <xdr:to>
      <xdr:col>15</xdr:col>
      <xdr:colOff>247651</xdr:colOff>
      <xdr:row>66</xdr:row>
      <xdr:rowOff>6350</xdr:rowOff>
    </xdr:to>
    <xdr:graphicFrame macro="">
      <xdr:nvGraphicFramePr>
        <xdr:cNvPr id="8" name="Chart 7">
          <a:extLst>
            <a:ext uri="{FF2B5EF4-FFF2-40B4-BE49-F238E27FC236}">
              <a16:creationId xmlns:a16="http://schemas.microsoft.com/office/drawing/2014/main" id="{D00BB14C-AC01-149A-FA30-5A9A779989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771530</xdr:colOff>
      <xdr:row>2</xdr:row>
      <xdr:rowOff>66675</xdr:rowOff>
    </xdr:from>
    <xdr:to>
      <xdr:col>13</xdr:col>
      <xdr:colOff>1333502</xdr:colOff>
      <xdr:row>9</xdr:row>
      <xdr:rowOff>138546</xdr:rowOff>
    </xdr:to>
    <xdr:grpSp>
      <xdr:nvGrpSpPr>
        <xdr:cNvPr id="7" name="Group 6">
          <a:extLst>
            <a:ext uri="{FF2B5EF4-FFF2-40B4-BE49-F238E27FC236}">
              <a16:creationId xmlns:a16="http://schemas.microsoft.com/office/drawing/2014/main" id="{4629ACBC-05AA-1D3D-C1D5-5487C61EAF82}"/>
            </a:ext>
          </a:extLst>
        </xdr:cNvPr>
        <xdr:cNvGrpSpPr/>
      </xdr:nvGrpSpPr>
      <xdr:grpSpPr>
        <a:xfrm>
          <a:off x="26004616" y="883104"/>
          <a:ext cx="6282413" cy="1595871"/>
          <a:chOff x="10363200" y="981075"/>
          <a:chExt cx="1283512" cy="1259869"/>
        </a:xfrm>
      </xdr:grpSpPr>
      <xdr:sp macro="" textlink="">
        <xdr:nvSpPr>
          <xdr:cNvPr id="2" name="Rounded Rectangle 11">
            <a:extLst>
              <a:ext uri="{FF2B5EF4-FFF2-40B4-BE49-F238E27FC236}">
                <a16:creationId xmlns:a16="http://schemas.microsoft.com/office/drawing/2014/main" id="{E21D3856-F27A-4AE4-9CF7-87987F33C1E8}"/>
              </a:ext>
            </a:extLst>
          </xdr:cNvPr>
          <xdr:cNvSpPr/>
        </xdr:nvSpPr>
        <xdr:spPr>
          <a:xfrm>
            <a:off x="10363200" y="981075"/>
            <a:ext cx="1283512" cy="1259869"/>
          </a:xfrm>
          <a:prstGeom prst="roundRect">
            <a:avLst/>
          </a:prstGeom>
          <a:solidFill>
            <a:schemeClr val="bg1"/>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ysClr val="windowText" lastClr="000000"/>
                </a:solidFill>
                <a:latin typeface="+mn-lt"/>
                <a:ea typeface="+mn-ea"/>
                <a:cs typeface="+mn-cs"/>
              </a:rPr>
              <a:t>LEGEND:</a:t>
            </a:r>
          </a:p>
        </xdr:txBody>
      </xdr:sp>
      <xdr:sp macro="" textlink="">
        <xdr:nvSpPr>
          <xdr:cNvPr id="3" name="TextBox 2">
            <a:extLst>
              <a:ext uri="{FF2B5EF4-FFF2-40B4-BE49-F238E27FC236}">
                <a16:creationId xmlns:a16="http://schemas.microsoft.com/office/drawing/2014/main" id="{6CA19BBA-75FA-4D72-B565-CF040C619CB1}"/>
              </a:ext>
            </a:extLst>
          </xdr:cNvPr>
          <xdr:cNvSpPr txBox="1"/>
        </xdr:nvSpPr>
        <xdr:spPr>
          <a:xfrm>
            <a:off x="10654601" y="1074420"/>
            <a:ext cx="820527" cy="320783"/>
          </a:xfrm>
          <a:prstGeom prst="rect">
            <a:avLst/>
          </a:prstGeom>
          <a:solidFill>
            <a:schemeClr val="accent6">
              <a:lumMod val="20000"/>
              <a:lumOff val="80000"/>
            </a:schemeClr>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Required Entry Cell</a:t>
            </a:r>
          </a:p>
        </xdr:txBody>
      </xdr:sp>
      <xdr:sp macro="" textlink="">
        <xdr:nvSpPr>
          <xdr:cNvPr id="5" name="TextBox 4">
            <a:extLst>
              <a:ext uri="{FF2B5EF4-FFF2-40B4-BE49-F238E27FC236}">
                <a16:creationId xmlns:a16="http://schemas.microsoft.com/office/drawing/2014/main" id="{16847D02-60E2-4A16-B7BC-AC1539BE05B9}"/>
              </a:ext>
            </a:extLst>
          </xdr:cNvPr>
          <xdr:cNvSpPr txBox="1"/>
        </xdr:nvSpPr>
        <xdr:spPr>
          <a:xfrm>
            <a:off x="10662188" y="1851433"/>
            <a:ext cx="806813" cy="303177"/>
          </a:xfrm>
          <a:prstGeom prst="rect">
            <a:avLst/>
          </a:prstGeom>
          <a:solidFill>
            <a:schemeClr val="bg2">
              <a:lumMod val="75000"/>
            </a:schemeClr>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Not Applicable</a:t>
            </a:r>
          </a:p>
        </xdr:txBody>
      </xdr:sp>
      <xdr:sp macro="" textlink="">
        <xdr:nvSpPr>
          <xdr:cNvPr id="6" name="TextBox 5">
            <a:extLst>
              <a:ext uri="{FF2B5EF4-FFF2-40B4-BE49-F238E27FC236}">
                <a16:creationId xmlns:a16="http://schemas.microsoft.com/office/drawing/2014/main" id="{FDC16C84-FC52-44FA-9E1F-419D6E2163A0}"/>
              </a:ext>
            </a:extLst>
          </xdr:cNvPr>
          <xdr:cNvSpPr txBox="1"/>
        </xdr:nvSpPr>
        <xdr:spPr>
          <a:xfrm>
            <a:off x="10653419" y="1454214"/>
            <a:ext cx="821710" cy="318057"/>
          </a:xfrm>
          <a:prstGeom prst="rect">
            <a:avLst/>
          </a:prstGeom>
          <a:solidFill>
            <a:schemeClr val="bg2"/>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Optional Default</a:t>
            </a:r>
            <a:r>
              <a:rPr lang="en-US" sz="1100" b="1" baseline="0"/>
              <a:t> Override Entry Cell</a:t>
            </a:r>
            <a:endParaRPr lang="en-US" sz="1100" b="1"/>
          </a:p>
        </xdr:txBody>
      </xdr:sp>
    </xdr:grpSp>
    <xdr:clientData/>
  </xdr:twoCellAnchor>
  <xdr:twoCellAnchor>
    <xdr:from>
      <xdr:col>3</xdr:col>
      <xdr:colOff>775382</xdr:colOff>
      <xdr:row>2</xdr:row>
      <xdr:rowOff>65086</xdr:rowOff>
    </xdr:from>
    <xdr:to>
      <xdr:col>11</xdr:col>
      <xdr:colOff>473075</xdr:colOff>
      <xdr:row>9</xdr:row>
      <xdr:rowOff>85166</xdr:rowOff>
    </xdr:to>
    <xdr:sp macro="" textlink="">
      <xdr:nvSpPr>
        <xdr:cNvPr id="24" name="Rectangle: Rounded Corners 7">
          <a:extLst>
            <a:ext uri="{FF2B5EF4-FFF2-40B4-BE49-F238E27FC236}">
              <a16:creationId xmlns:a16="http://schemas.microsoft.com/office/drawing/2014/main" id="{2AFB3A5B-5B96-136F-E9BD-2E0F927AF160}"/>
            </a:ext>
          </a:extLst>
        </xdr:cNvPr>
        <xdr:cNvSpPr/>
      </xdr:nvSpPr>
      <xdr:spPr>
        <a:xfrm>
          <a:off x="5741989" y="650193"/>
          <a:ext cx="17223693" cy="1652937"/>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lang="en-US" sz="1400" b="1"/>
            <a:t>Instructions: </a:t>
          </a:r>
          <a:r>
            <a:rPr lang="en-US" sz="1400" b="0"/>
            <a:t>The required data entry columns include: GWP option, building type included, total number of residential units, total commercial square footage or total number of commercial buildings, pavement construction and square footage and either option 1 or 2 for land cover &amp; management. Emissions calculations for each section will not occur without this required data.</a:t>
          </a:r>
        </a:p>
        <a:p>
          <a:pPr algn="l"/>
          <a:r>
            <a:rPr lang="en-US" sz="1400" b="0"/>
            <a:t>Some cells are designated as “optional default override” because calculations will still occur if these are not filled out (the calculations will use proxy values). For greater specificity in the GHG emissions calculations, it is recommended that these optional cells be filled out and the default values be override. </a:t>
          </a:r>
        </a:p>
        <a:p>
          <a:pPr algn="l"/>
          <a:r>
            <a:rPr lang="en-US" sz="1400" b="0"/>
            <a:t>To see all</a:t>
          </a:r>
          <a:r>
            <a:rPr lang="en-US" sz="1400" b="0" baseline="0"/>
            <a:t> of the calculation input variables, refer to the "Master Plan Key Calc Inputs" tab</a:t>
          </a:r>
          <a:r>
            <a:rPr lang="en-US" sz="1400" b="0"/>
            <a:t>. Error messages will also appear on this tab if there is missing required data and will be in bolded red font.</a:t>
          </a:r>
        </a:p>
      </xdr:txBody>
    </xdr:sp>
    <xdr:clientData/>
  </xdr:twoCellAnchor>
  <xdr:twoCellAnchor>
    <xdr:from>
      <xdr:col>1</xdr:col>
      <xdr:colOff>2942879</xdr:colOff>
      <xdr:row>15</xdr:row>
      <xdr:rowOff>107229</xdr:rowOff>
    </xdr:from>
    <xdr:to>
      <xdr:col>3</xdr:col>
      <xdr:colOff>142502</xdr:colOff>
      <xdr:row>17</xdr:row>
      <xdr:rowOff>467471</xdr:rowOff>
    </xdr:to>
    <xdr:sp macro="" textlink="">
      <xdr:nvSpPr>
        <xdr:cNvPr id="9" name="Rounded Rectangular Callout 3">
          <a:extLst>
            <a:ext uri="{FF2B5EF4-FFF2-40B4-BE49-F238E27FC236}">
              <a16:creationId xmlns:a16="http://schemas.microsoft.com/office/drawing/2014/main" id="{2CC5522E-74EA-429F-82FE-28FF211AE06C}"/>
            </a:ext>
          </a:extLst>
        </xdr:cNvPr>
        <xdr:cNvSpPr/>
      </xdr:nvSpPr>
      <xdr:spPr>
        <a:xfrm>
          <a:off x="3110967" y="3894817"/>
          <a:ext cx="2298300" cy="1615301"/>
        </a:xfrm>
        <a:prstGeom prst="wedgeRoundRectCallout">
          <a:avLst>
            <a:gd name="adj1" fmla="val 20752"/>
            <a:gd name="adj2" fmla="val 61471"/>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1)</a:t>
          </a:r>
          <a:r>
            <a:rPr lang="en-US" sz="1100" b="1" baseline="0">
              <a:solidFill>
                <a:sysClr val="windowText" lastClr="000000"/>
              </a:solidFill>
            </a:rPr>
            <a:t> Enter the building types that are likely to be included in the Master Plan. This variable must be selected as "Y" for the embodied, energy, waste, and transportation calculations to occur.</a:t>
          </a:r>
        </a:p>
        <a:p>
          <a:pPr algn="l"/>
          <a:endParaRPr lang="en-US" sz="1100" b="1" baseline="0">
            <a:solidFill>
              <a:sysClr val="windowText" lastClr="000000"/>
            </a:solidFill>
          </a:endParaRPr>
        </a:p>
      </xdr:txBody>
    </xdr:sp>
    <xdr:clientData/>
  </xdr:twoCellAnchor>
  <xdr:twoCellAnchor>
    <xdr:from>
      <xdr:col>3</xdr:col>
      <xdr:colOff>230467</xdr:colOff>
      <xdr:row>15</xdr:row>
      <xdr:rowOff>114206</xdr:rowOff>
    </xdr:from>
    <xdr:to>
      <xdr:col>3</xdr:col>
      <xdr:colOff>1901824</xdr:colOff>
      <xdr:row>17</xdr:row>
      <xdr:rowOff>456312</xdr:rowOff>
    </xdr:to>
    <xdr:sp macro="" textlink="">
      <xdr:nvSpPr>
        <xdr:cNvPr id="10" name="Rounded Rectangular Callout 3">
          <a:extLst>
            <a:ext uri="{FF2B5EF4-FFF2-40B4-BE49-F238E27FC236}">
              <a16:creationId xmlns:a16="http://schemas.microsoft.com/office/drawing/2014/main" id="{24C9C0A1-977C-4B79-806E-108D03A4C45B}"/>
            </a:ext>
          </a:extLst>
        </xdr:cNvPr>
        <xdr:cNvSpPr/>
      </xdr:nvSpPr>
      <xdr:spPr>
        <a:xfrm>
          <a:off x="5497232" y="3901794"/>
          <a:ext cx="1671357" cy="1597165"/>
        </a:xfrm>
        <a:prstGeom prst="wedgeRoundRectCallout">
          <a:avLst>
            <a:gd name="adj1" fmla="val -21020"/>
            <a:gd name="adj2" fmla="val 61579"/>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2)</a:t>
          </a:r>
          <a:r>
            <a:rPr lang="en-US" sz="1100" b="1" baseline="0">
              <a:solidFill>
                <a:sysClr val="windowText" lastClr="000000"/>
              </a:solidFill>
            </a:rPr>
            <a:t> Enter the total number of residential units per residential building type.</a:t>
          </a:r>
        </a:p>
        <a:p>
          <a:pPr algn="l"/>
          <a:endParaRPr lang="en-US" sz="1100" b="1" baseline="0">
            <a:solidFill>
              <a:sysClr val="windowText" lastClr="000000"/>
            </a:solidFill>
          </a:endParaRPr>
        </a:p>
      </xdr:txBody>
    </xdr:sp>
    <xdr:clientData/>
  </xdr:twoCellAnchor>
  <xdr:twoCellAnchor>
    <xdr:from>
      <xdr:col>3</xdr:col>
      <xdr:colOff>2204383</xdr:colOff>
      <xdr:row>15</xdr:row>
      <xdr:rowOff>124619</xdr:rowOff>
    </xdr:from>
    <xdr:to>
      <xdr:col>4</xdr:col>
      <xdr:colOff>1981993</xdr:colOff>
      <xdr:row>17</xdr:row>
      <xdr:rowOff>449262</xdr:rowOff>
    </xdr:to>
    <xdr:sp macro="" textlink="">
      <xdr:nvSpPr>
        <xdr:cNvPr id="11" name="Rounded Rectangular Callout 3">
          <a:extLst>
            <a:ext uri="{FF2B5EF4-FFF2-40B4-BE49-F238E27FC236}">
              <a16:creationId xmlns:a16="http://schemas.microsoft.com/office/drawing/2014/main" id="{ED355DF1-FA15-4F43-989A-A86288D9C4C1}"/>
            </a:ext>
          </a:extLst>
        </xdr:cNvPr>
        <xdr:cNvSpPr/>
      </xdr:nvSpPr>
      <xdr:spPr>
        <a:xfrm>
          <a:off x="7471148" y="3912207"/>
          <a:ext cx="2007580" cy="1579702"/>
        </a:xfrm>
        <a:prstGeom prst="wedgeRoundRectCallout">
          <a:avLst>
            <a:gd name="adj1" fmla="val -20802"/>
            <a:gd name="adj2" fmla="val 63753"/>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3)</a:t>
          </a:r>
          <a:r>
            <a:rPr lang="en-US" sz="1100" b="1" baseline="0">
              <a:solidFill>
                <a:sysClr val="windowText" lastClr="000000"/>
              </a:solidFill>
            </a:rPr>
            <a:t> Enter the total square footage per commercial building type. See step 4 if you do not have this information and leave this column blank.</a:t>
          </a:r>
        </a:p>
      </xdr:txBody>
    </xdr:sp>
    <xdr:clientData/>
  </xdr:twoCellAnchor>
  <xdr:twoCellAnchor>
    <xdr:from>
      <xdr:col>5</xdr:col>
      <xdr:colOff>12883</xdr:colOff>
      <xdr:row>15</xdr:row>
      <xdr:rowOff>87921</xdr:rowOff>
    </xdr:from>
    <xdr:to>
      <xdr:col>5</xdr:col>
      <xdr:colOff>1920451</xdr:colOff>
      <xdr:row>17</xdr:row>
      <xdr:rowOff>486383</xdr:rowOff>
    </xdr:to>
    <xdr:sp macro="" textlink="">
      <xdr:nvSpPr>
        <xdr:cNvPr id="12" name="Rounded Rectangular Callout 3">
          <a:extLst>
            <a:ext uri="{FF2B5EF4-FFF2-40B4-BE49-F238E27FC236}">
              <a16:creationId xmlns:a16="http://schemas.microsoft.com/office/drawing/2014/main" id="{D376C414-28B7-481E-8A02-9BCC224DDF36}"/>
            </a:ext>
          </a:extLst>
        </xdr:cNvPr>
        <xdr:cNvSpPr/>
      </xdr:nvSpPr>
      <xdr:spPr>
        <a:xfrm>
          <a:off x="9672354" y="3875509"/>
          <a:ext cx="1907568" cy="1653521"/>
        </a:xfrm>
        <a:prstGeom prst="wedgeRoundRectCallout">
          <a:avLst>
            <a:gd name="adj1" fmla="val -19885"/>
            <a:gd name="adj2" fmla="val 60824"/>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4)</a:t>
          </a:r>
          <a:r>
            <a:rPr lang="en-US" sz="1100" b="1" baseline="0">
              <a:solidFill>
                <a:sysClr val="windowText" lastClr="000000"/>
              </a:solidFill>
            </a:rPr>
            <a:t> If you cannot estimate step 3, enter an estimate of the total number of each type of building. A default average commercial building size will be used.</a:t>
          </a:r>
        </a:p>
        <a:p>
          <a:pPr algn="l"/>
          <a:endParaRPr lang="en-US" sz="1100" b="1" baseline="0">
            <a:solidFill>
              <a:sysClr val="windowText" lastClr="000000"/>
            </a:solidFill>
          </a:endParaRPr>
        </a:p>
      </xdr:txBody>
    </xdr:sp>
    <xdr:clientData/>
  </xdr:twoCellAnchor>
  <xdr:twoCellAnchor>
    <xdr:from>
      <xdr:col>6</xdr:col>
      <xdr:colOff>232950</xdr:colOff>
      <xdr:row>15</xdr:row>
      <xdr:rowOff>130692</xdr:rowOff>
    </xdr:from>
    <xdr:to>
      <xdr:col>7</xdr:col>
      <xdr:colOff>2017060</xdr:colOff>
      <xdr:row>17</xdr:row>
      <xdr:rowOff>568546</xdr:rowOff>
    </xdr:to>
    <xdr:sp macro="" textlink="">
      <xdr:nvSpPr>
        <xdr:cNvPr id="13" name="Rounded Rectangular Callout 3">
          <a:extLst>
            <a:ext uri="{FF2B5EF4-FFF2-40B4-BE49-F238E27FC236}">
              <a16:creationId xmlns:a16="http://schemas.microsoft.com/office/drawing/2014/main" id="{CDB59F7A-DB10-48BA-BA0D-D619A32F6AF4}"/>
            </a:ext>
          </a:extLst>
        </xdr:cNvPr>
        <xdr:cNvSpPr/>
      </xdr:nvSpPr>
      <xdr:spPr>
        <a:xfrm>
          <a:off x="11965509" y="3918280"/>
          <a:ext cx="3913227" cy="1692913"/>
        </a:xfrm>
        <a:custGeom>
          <a:avLst/>
          <a:gdLst>
            <a:gd name="connsiteX0" fmla="*/ 0 w 3265487"/>
            <a:gd name="connsiteY0" fmla="*/ 141290 h 847723"/>
            <a:gd name="connsiteX1" fmla="*/ 141290 w 3265487"/>
            <a:gd name="connsiteY1" fmla="*/ 0 h 847723"/>
            <a:gd name="connsiteX2" fmla="*/ 544248 w 3265487"/>
            <a:gd name="connsiteY2" fmla="*/ 0 h 847723"/>
            <a:gd name="connsiteX3" fmla="*/ 544248 w 3265487"/>
            <a:gd name="connsiteY3" fmla="*/ 0 h 847723"/>
            <a:gd name="connsiteX4" fmla="*/ 1360620 w 3265487"/>
            <a:gd name="connsiteY4" fmla="*/ 0 h 847723"/>
            <a:gd name="connsiteX5" fmla="*/ 3124197 w 3265487"/>
            <a:gd name="connsiteY5" fmla="*/ 0 h 847723"/>
            <a:gd name="connsiteX6" fmla="*/ 3265487 w 3265487"/>
            <a:gd name="connsiteY6" fmla="*/ 141290 h 847723"/>
            <a:gd name="connsiteX7" fmla="*/ 3265487 w 3265487"/>
            <a:gd name="connsiteY7" fmla="*/ 494505 h 847723"/>
            <a:gd name="connsiteX8" fmla="*/ 3265487 w 3265487"/>
            <a:gd name="connsiteY8" fmla="*/ 494505 h 847723"/>
            <a:gd name="connsiteX9" fmla="*/ 3265487 w 3265487"/>
            <a:gd name="connsiteY9" fmla="*/ 706436 h 847723"/>
            <a:gd name="connsiteX10" fmla="*/ 3265487 w 3265487"/>
            <a:gd name="connsiteY10" fmla="*/ 706433 h 847723"/>
            <a:gd name="connsiteX11" fmla="*/ 3124197 w 3265487"/>
            <a:gd name="connsiteY11" fmla="*/ 847723 h 847723"/>
            <a:gd name="connsiteX12" fmla="*/ 1360620 w 3265487"/>
            <a:gd name="connsiteY12" fmla="*/ 847723 h 847723"/>
            <a:gd name="connsiteX13" fmla="*/ 871624 w 3265487"/>
            <a:gd name="connsiteY13" fmla="*/ 977535 h 847723"/>
            <a:gd name="connsiteX14" fmla="*/ 544248 w 3265487"/>
            <a:gd name="connsiteY14" fmla="*/ 847723 h 847723"/>
            <a:gd name="connsiteX15" fmla="*/ 141290 w 3265487"/>
            <a:gd name="connsiteY15" fmla="*/ 847723 h 847723"/>
            <a:gd name="connsiteX16" fmla="*/ 0 w 3265487"/>
            <a:gd name="connsiteY16" fmla="*/ 706433 h 847723"/>
            <a:gd name="connsiteX17" fmla="*/ 0 w 3265487"/>
            <a:gd name="connsiteY17" fmla="*/ 706436 h 847723"/>
            <a:gd name="connsiteX18" fmla="*/ 0 w 3265487"/>
            <a:gd name="connsiteY18" fmla="*/ 494505 h 847723"/>
            <a:gd name="connsiteX19" fmla="*/ 0 w 3265487"/>
            <a:gd name="connsiteY19" fmla="*/ 494505 h 847723"/>
            <a:gd name="connsiteX20" fmla="*/ 0 w 3265487"/>
            <a:gd name="connsiteY20" fmla="*/ 141290 h 847723"/>
            <a:gd name="connsiteX0" fmla="*/ 0 w 3265487"/>
            <a:gd name="connsiteY0" fmla="*/ 141290 h 1156129"/>
            <a:gd name="connsiteX1" fmla="*/ 141290 w 3265487"/>
            <a:gd name="connsiteY1" fmla="*/ 0 h 1156129"/>
            <a:gd name="connsiteX2" fmla="*/ 544248 w 3265487"/>
            <a:gd name="connsiteY2" fmla="*/ 0 h 1156129"/>
            <a:gd name="connsiteX3" fmla="*/ 544248 w 3265487"/>
            <a:gd name="connsiteY3" fmla="*/ 0 h 1156129"/>
            <a:gd name="connsiteX4" fmla="*/ 1360620 w 3265487"/>
            <a:gd name="connsiteY4" fmla="*/ 0 h 1156129"/>
            <a:gd name="connsiteX5" fmla="*/ 3124197 w 3265487"/>
            <a:gd name="connsiteY5" fmla="*/ 0 h 1156129"/>
            <a:gd name="connsiteX6" fmla="*/ 3265487 w 3265487"/>
            <a:gd name="connsiteY6" fmla="*/ 141290 h 1156129"/>
            <a:gd name="connsiteX7" fmla="*/ 3265487 w 3265487"/>
            <a:gd name="connsiteY7" fmla="*/ 494505 h 1156129"/>
            <a:gd name="connsiteX8" fmla="*/ 3265487 w 3265487"/>
            <a:gd name="connsiteY8" fmla="*/ 494505 h 1156129"/>
            <a:gd name="connsiteX9" fmla="*/ 3265487 w 3265487"/>
            <a:gd name="connsiteY9" fmla="*/ 706436 h 1156129"/>
            <a:gd name="connsiteX10" fmla="*/ 3265487 w 3265487"/>
            <a:gd name="connsiteY10" fmla="*/ 706433 h 1156129"/>
            <a:gd name="connsiteX11" fmla="*/ 3124197 w 3265487"/>
            <a:gd name="connsiteY11" fmla="*/ 847723 h 1156129"/>
            <a:gd name="connsiteX12" fmla="*/ 1360620 w 3265487"/>
            <a:gd name="connsiteY12" fmla="*/ 847723 h 1156129"/>
            <a:gd name="connsiteX13" fmla="*/ 978781 w 3265487"/>
            <a:gd name="connsiteY13" fmla="*/ 1156129 h 1156129"/>
            <a:gd name="connsiteX14" fmla="*/ 544248 w 3265487"/>
            <a:gd name="connsiteY14" fmla="*/ 847723 h 1156129"/>
            <a:gd name="connsiteX15" fmla="*/ 141290 w 3265487"/>
            <a:gd name="connsiteY15" fmla="*/ 847723 h 1156129"/>
            <a:gd name="connsiteX16" fmla="*/ 0 w 3265487"/>
            <a:gd name="connsiteY16" fmla="*/ 706433 h 1156129"/>
            <a:gd name="connsiteX17" fmla="*/ 0 w 3265487"/>
            <a:gd name="connsiteY17" fmla="*/ 706436 h 1156129"/>
            <a:gd name="connsiteX18" fmla="*/ 0 w 3265487"/>
            <a:gd name="connsiteY18" fmla="*/ 494505 h 1156129"/>
            <a:gd name="connsiteX19" fmla="*/ 0 w 3265487"/>
            <a:gd name="connsiteY19" fmla="*/ 494505 h 1156129"/>
            <a:gd name="connsiteX20" fmla="*/ 0 w 3265487"/>
            <a:gd name="connsiteY20" fmla="*/ 141290 h 1156129"/>
            <a:gd name="connsiteX0" fmla="*/ 0 w 3265487"/>
            <a:gd name="connsiteY0" fmla="*/ 141290 h 1061140"/>
            <a:gd name="connsiteX1" fmla="*/ 141290 w 3265487"/>
            <a:gd name="connsiteY1" fmla="*/ 0 h 1061140"/>
            <a:gd name="connsiteX2" fmla="*/ 544248 w 3265487"/>
            <a:gd name="connsiteY2" fmla="*/ 0 h 1061140"/>
            <a:gd name="connsiteX3" fmla="*/ 544248 w 3265487"/>
            <a:gd name="connsiteY3" fmla="*/ 0 h 1061140"/>
            <a:gd name="connsiteX4" fmla="*/ 1360620 w 3265487"/>
            <a:gd name="connsiteY4" fmla="*/ 0 h 1061140"/>
            <a:gd name="connsiteX5" fmla="*/ 3124197 w 3265487"/>
            <a:gd name="connsiteY5" fmla="*/ 0 h 1061140"/>
            <a:gd name="connsiteX6" fmla="*/ 3265487 w 3265487"/>
            <a:gd name="connsiteY6" fmla="*/ 141290 h 1061140"/>
            <a:gd name="connsiteX7" fmla="*/ 3265487 w 3265487"/>
            <a:gd name="connsiteY7" fmla="*/ 494505 h 1061140"/>
            <a:gd name="connsiteX8" fmla="*/ 3265487 w 3265487"/>
            <a:gd name="connsiteY8" fmla="*/ 494505 h 1061140"/>
            <a:gd name="connsiteX9" fmla="*/ 3265487 w 3265487"/>
            <a:gd name="connsiteY9" fmla="*/ 706436 h 1061140"/>
            <a:gd name="connsiteX10" fmla="*/ 3265487 w 3265487"/>
            <a:gd name="connsiteY10" fmla="*/ 706433 h 1061140"/>
            <a:gd name="connsiteX11" fmla="*/ 3124197 w 3265487"/>
            <a:gd name="connsiteY11" fmla="*/ 847723 h 1061140"/>
            <a:gd name="connsiteX12" fmla="*/ 1360620 w 3265487"/>
            <a:gd name="connsiteY12" fmla="*/ 847723 h 1061140"/>
            <a:gd name="connsiteX13" fmla="*/ 895356 w 3265487"/>
            <a:gd name="connsiteY13" fmla="*/ 1061140 h 1061140"/>
            <a:gd name="connsiteX14" fmla="*/ 544248 w 3265487"/>
            <a:gd name="connsiteY14" fmla="*/ 847723 h 1061140"/>
            <a:gd name="connsiteX15" fmla="*/ 141290 w 3265487"/>
            <a:gd name="connsiteY15" fmla="*/ 847723 h 1061140"/>
            <a:gd name="connsiteX16" fmla="*/ 0 w 3265487"/>
            <a:gd name="connsiteY16" fmla="*/ 706433 h 1061140"/>
            <a:gd name="connsiteX17" fmla="*/ 0 w 3265487"/>
            <a:gd name="connsiteY17" fmla="*/ 706436 h 1061140"/>
            <a:gd name="connsiteX18" fmla="*/ 0 w 3265487"/>
            <a:gd name="connsiteY18" fmla="*/ 494505 h 1061140"/>
            <a:gd name="connsiteX19" fmla="*/ 0 w 3265487"/>
            <a:gd name="connsiteY19" fmla="*/ 494505 h 1061140"/>
            <a:gd name="connsiteX20" fmla="*/ 0 w 3265487"/>
            <a:gd name="connsiteY20" fmla="*/ 141290 h 1061140"/>
            <a:gd name="connsiteX0" fmla="*/ 0 w 3265487"/>
            <a:gd name="connsiteY0" fmla="*/ 141290 h 1062296"/>
            <a:gd name="connsiteX1" fmla="*/ 141290 w 3265487"/>
            <a:gd name="connsiteY1" fmla="*/ 0 h 1062296"/>
            <a:gd name="connsiteX2" fmla="*/ 544248 w 3265487"/>
            <a:gd name="connsiteY2" fmla="*/ 0 h 1062296"/>
            <a:gd name="connsiteX3" fmla="*/ 544248 w 3265487"/>
            <a:gd name="connsiteY3" fmla="*/ 0 h 1062296"/>
            <a:gd name="connsiteX4" fmla="*/ 1360620 w 3265487"/>
            <a:gd name="connsiteY4" fmla="*/ 0 h 1062296"/>
            <a:gd name="connsiteX5" fmla="*/ 3124197 w 3265487"/>
            <a:gd name="connsiteY5" fmla="*/ 0 h 1062296"/>
            <a:gd name="connsiteX6" fmla="*/ 3265487 w 3265487"/>
            <a:gd name="connsiteY6" fmla="*/ 141290 h 1062296"/>
            <a:gd name="connsiteX7" fmla="*/ 3265487 w 3265487"/>
            <a:gd name="connsiteY7" fmla="*/ 494505 h 1062296"/>
            <a:gd name="connsiteX8" fmla="*/ 3265487 w 3265487"/>
            <a:gd name="connsiteY8" fmla="*/ 494505 h 1062296"/>
            <a:gd name="connsiteX9" fmla="*/ 3265487 w 3265487"/>
            <a:gd name="connsiteY9" fmla="*/ 706436 h 1062296"/>
            <a:gd name="connsiteX10" fmla="*/ 3265487 w 3265487"/>
            <a:gd name="connsiteY10" fmla="*/ 706433 h 1062296"/>
            <a:gd name="connsiteX11" fmla="*/ 3124197 w 3265487"/>
            <a:gd name="connsiteY11" fmla="*/ 847723 h 1062296"/>
            <a:gd name="connsiteX12" fmla="*/ 1360620 w 3265487"/>
            <a:gd name="connsiteY12" fmla="*/ 847723 h 1062296"/>
            <a:gd name="connsiteX13" fmla="*/ 895356 w 3265487"/>
            <a:gd name="connsiteY13" fmla="*/ 1061140 h 1062296"/>
            <a:gd name="connsiteX14" fmla="*/ 889795 w 3265487"/>
            <a:gd name="connsiteY14" fmla="*/ 1062296 h 1062296"/>
            <a:gd name="connsiteX15" fmla="*/ 544248 w 3265487"/>
            <a:gd name="connsiteY15" fmla="*/ 847723 h 1062296"/>
            <a:gd name="connsiteX16" fmla="*/ 141290 w 3265487"/>
            <a:gd name="connsiteY16" fmla="*/ 847723 h 1062296"/>
            <a:gd name="connsiteX17" fmla="*/ 0 w 3265487"/>
            <a:gd name="connsiteY17" fmla="*/ 706433 h 1062296"/>
            <a:gd name="connsiteX18" fmla="*/ 0 w 3265487"/>
            <a:gd name="connsiteY18" fmla="*/ 706436 h 1062296"/>
            <a:gd name="connsiteX19" fmla="*/ 0 w 3265487"/>
            <a:gd name="connsiteY19" fmla="*/ 494505 h 1062296"/>
            <a:gd name="connsiteX20" fmla="*/ 0 w 3265487"/>
            <a:gd name="connsiteY20" fmla="*/ 494505 h 1062296"/>
            <a:gd name="connsiteX21" fmla="*/ 0 w 3265487"/>
            <a:gd name="connsiteY21" fmla="*/ 141290 h 1062296"/>
            <a:gd name="connsiteX0" fmla="*/ 0 w 3265487"/>
            <a:gd name="connsiteY0" fmla="*/ 141290 h 1062296"/>
            <a:gd name="connsiteX1" fmla="*/ 141290 w 3265487"/>
            <a:gd name="connsiteY1" fmla="*/ 0 h 1062296"/>
            <a:gd name="connsiteX2" fmla="*/ 544248 w 3265487"/>
            <a:gd name="connsiteY2" fmla="*/ 0 h 1062296"/>
            <a:gd name="connsiteX3" fmla="*/ 544248 w 3265487"/>
            <a:gd name="connsiteY3" fmla="*/ 0 h 1062296"/>
            <a:gd name="connsiteX4" fmla="*/ 1360620 w 3265487"/>
            <a:gd name="connsiteY4" fmla="*/ 0 h 1062296"/>
            <a:gd name="connsiteX5" fmla="*/ 3124197 w 3265487"/>
            <a:gd name="connsiteY5" fmla="*/ 0 h 1062296"/>
            <a:gd name="connsiteX6" fmla="*/ 3265487 w 3265487"/>
            <a:gd name="connsiteY6" fmla="*/ 141290 h 1062296"/>
            <a:gd name="connsiteX7" fmla="*/ 3265487 w 3265487"/>
            <a:gd name="connsiteY7" fmla="*/ 494505 h 1062296"/>
            <a:gd name="connsiteX8" fmla="*/ 3265487 w 3265487"/>
            <a:gd name="connsiteY8" fmla="*/ 494505 h 1062296"/>
            <a:gd name="connsiteX9" fmla="*/ 3265487 w 3265487"/>
            <a:gd name="connsiteY9" fmla="*/ 706436 h 1062296"/>
            <a:gd name="connsiteX10" fmla="*/ 3265487 w 3265487"/>
            <a:gd name="connsiteY10" fmla="*/ 706433 h 1062296"/>
            <a:gd name="connsiteX11" fmla="*/ 3124197 w 3265487"/>
            <a:gd name="connsiteY11" fmla="*/ 847723 h 1062296"/>
            <a:gd name="connsiteX12" fmla="*/ 2032795 w 3265487"/>
            <a:gd name="connsiteY12" fmla="*/ 836021 h 1062296"/>
            <a:gd name="connsiteX13" fmla="*/ 1360620 w 3265487"/>
            <a:gd name="connsiteY13" fmla="*/ 847723 h 1062296"/>
            <a:gd name="connsiteX14" fmla="*/ 895356 w 3265487"/>
            <a:gd name="connsiteY14" fmla="*/ 1061140 h 1062296"/>
            <a:gd name="connsiteX15" fmla="*/ 889795 w 3265487"/>
            <a:gd name="connsiteY15" fmla="*/ 1062296 h 1062296"/>
            <a:gd name="connsiteX16" fmla="*/ 544248 w 3265487"/>
            <a:gd name="connsiteY16" fmla="*/ 847723 h 1062296"/>
            <a:gd name="connsiteX17" fmla="*/ 141290 w 3265487"/>
            <a:gd name="connsiteY17" fmla="*/ 847723 h 1062296"/>
            <a:gd name="connsiteX18" fmla="*/ 0 w 3265487"/>
            <a:gd name="connsiteY18" fmla="*/ 706433 h 1062296"/>
            <a:gd name="connsiteX19" fmla="*/ 0 w 3265487"/>
            <a:gd name="connsiteY19" fmla="*/ 706436 h 1062296"/>
            <a:gd name="connsiteX20" fmla="*/ 0 w 3265487"/>
            <a:gd name="connsiteY20" fmla="*/ 494505 h 1062296"/>
            <a:gd name="connsiteX21" fmla="*/ 0 w 3265487"/>
            <a:gd name="connsiteY21" fmla="*/ 494505 h 1062296"/>
            <a:gd name="connsiteX22" fmla="*/ 0 w 3265487"/>
            <a:gd name="connsiteY22" fmla="*/ 141290 h 1062296"/>
            <a:gd name="connsiteX0" fmla="*/ 0 w 3265487"/>
            <a:gd name="connsiteY0" fmla="*/ 141290 h 1144736"/>
            <a:gd name="connsiteX1" fmla="*/ 141290 w 3265487"/>
            <a:gd name="connsiteY1" fmla="*/ 0 h 1144736"/>
            <a:gd name="connsiteX2" fmla="*/ 544248 w 3265487"/>
            <a:gd name="connsiteY2" fmla="*/ 0 h 1144736"/>
            <a:gd name="connsiteX3" fmla="*/ 544248 w 3265487"/>
            <a:gd name="connsiteY3" fmla="*/ 0 h 1144736"/>
            <a:gd name="connsiteX4" fmla="*/ 1360620 w 3265487"/>
            <a:gd name="connsiteY4" fmla="*/ 0 h 1144736"/>
            <a:gd name="connsiteX5" fmla="*/ 3124197 w 3265487"/>
            <a:gd name="connsiteY5" fmla="*/ 0 h 1144736"/>
            <a:gd name="connsiteX6" fmla="*/ 3265487 w 3265487"/>
            <a:gd name="connsiteY6" fmla="*/ 141290 h 1144736"/>
            <a:gd name="connsiteX7" fmla="*/ 3265487 w 3265487"/>
            <a:gd name="connsiteY7" fmla="*/ 494505 h 1144736"/>
            <a:gd name="connsiteX8" fmla="*/ 3265487 w 3265487"/>
            <a:gd name="connsiteY8" fmla="*/ 494505 h 1144736"/>
            <a:gd name="connsiteX9" fmla="*/ 3265487 w 3265487"/>
            <a:gd name="connsiteY9" fmla="*/ 706436 h 1144736"/>
            <a:gd name="connsiteX10" fmla="*/ 3265487 w 3265487"/>
            <a:gd name="connsiteY10" fmla="*/ 706433 h 1144736"/>
            <a:gd name="connsiteX11" fmla="*/ 3124197 w 3265487"/>
            <a:gd name="connsiteY11" fmla="*/ 847723 h 1144736"/>
            <a:gd name="connsiteX12" fmla="*/ 2163892 w 3265487"/>
            <a:gd name="connsiteY12" fmla="*/ 1144736 h 1144736"/>
            <a:gd name="connsiteX13" fmla="*/ 1360620 w 3265487"/>
            <a:gd name="connsiteY13" fmla="*/ 847723 h 1144736"/>
            <a:gd name="connsiteX14" fmla="*/ 895356 w 3265487"/>
            <a:gd name="connsiteY14" fmla="*/ 1061140 h 1144736"/>
            <a:gd name="connsiteX15" fmla="*/ 889795 w 3265487"/>
            <a:gd name="connsiteY15" fmla="*/ 1062296 h 1144736"/>
            <a:gd name="connsiteX16" fmla="*/ 544248 w 3265487"/>
            <a:gd name="connsiteY16" fmla="*/ 847723 h 1144736"/>
            <a:gd name="connsiteX17" fmla="*/ 141290 w 3265487"/>
            <a:gd name="connsiteY17" fmla="*/ 847723 h 1144736"/>
            <a:gd name="connsiteX18" fmla="*/ 0 w 3265487"/>
            <a:gd name="connsiteY18" fmla="*/ 706433 h 1144736"/>
            <a:gd name="connsiteX19" fmla="*/ 0 w 3265487"/>
            <a:gd name="connsiteY19" fmla="*/ 706436 h 1144736"/>
            <a:gd name="connsiteX20" fmla="*/ 0 w 3265487"/>
            <a:gd name="connsiteY20" fmla="*/ 494505 h 1144736"/>
            <a:gd name="connsiteX21" fmla="*/ 0 w 3265487"/>
            <a:gd name="connsiteY21" fmla="*/ 494505 h 1144736"/>
            <a:gd name="connsiteX22" fmla="*/ 0 w 3265487"/>
            <a:gd name="connsiteY22" fmla="*/ 141290 h 1144736"/>
            <a:gd name="connsiteX0" fmla="*/ 3124197 w 3265487"/>
            <a:gd name="connsiteY0" fmla="*/ 847723 h 1144736"/>
            <a:gd name="connsiteX1" fmla="*/ 2163892 w 3265487"/>
            <a:gd name="connsiteY1" fmla="*/ 1144736 h 1144736"/>
            <a:gd name="connsiteX2" fmla="*/ 1360620 w 3265487"/>
            <a:gd name="connsiteY2" fmla="*/ 847723 h 1144736"/>
            <a:gd name="connsiteX3" fmla="*/ 895356 w 3265487"/>
            <a:gd name="connsiteY3" fmla="*/ 1061140 h 1144736"/>
            <a:gd name="connsiteX4" fmla="*/ 889795 w 3265487"/>
            <a:gd name="connsiteY4" fmla="*/ 1062296 h 1144736"/>
            <a:gd name="connsiteX5" fmla="*/ 544248 w 3265487"/>
            <a:gd name="connsiteY5" fmla="*/ 847723 h 1144736"/>
            <a:gd name="connsiteX6" fmla="*/ 141290 w 3265487"/>
            <a:gd name="connsiteY6" fmla="*/ 847723 h 1144736"/>
            <a:gd name="connsiteX7" fmla="*/ 0 w 3265487"/>
            <a:gd name="connsiteY7" fmla="*/ 706433 h 1144736"/>
            <a:gd name="connsiteX8" fmla="*/ 0 w 3265487"/>
            <a:gd name="connsiteY8" fmla="*/ 706436 h 1144736"/>
            <a:gd name="connsiteX9" fmla="*/ 0 w 3265487"/>
            <a:gd name="connsiteY9" fmla="*/ 494505 h 1144736"/>
            <a:gd name="connsiteX10" fmla="*/ 0 w 3265487"/>
            <a:gd name="connsiteY10" fmla="*/ 494505 h 1144736"/>
            <a:gd name="connsiteX11" fmla="*/ 0 w 3265487"/>
            <a:gd name="connsiteY11" fmla="*/ 141290 h 1144736"/>
            <a:gd name="connsiteX12" fmla="*/ 141290 w 3265487"/>
            <a:gd name="connsiteY12" fmla="*/ 0 h 1144736"/>
            <a:gd name="connsiteX13" fmla="*/ 544248 w 3265487"/>
            <a:gd name="connsiteY13" fmla="*/ 0 h 1144736"/>
            <a:gd name="connsiteX14" fmla="*/ 544248 w 3265487"/>
            <a:gd name="connsiteY14" fmla="*/ 0 h 1144736"/>
            <a:gd name="connsiteX15" fmla="*/ 1360620 w 3265487"/>
            <a:gd name="connsiteY15" fmla="*/ 0 h 1144736"/>
            <a:gd name="connsiteX16" fmla="*/ 3124197 w 3265487"/>
            <a:gd name="connsiteY16" fmla="*/ 0 h 1144736"/>
            <a:gd name="connsiteX17" fmla="*/ 3265487 w 3265487"/>
            <a:gd name="connsiteY17" fmla="*/ 141290 h 1144736"/>
            <a:gd name="connsiteX18" fmla="*/ 3265487 w 3265487"/>
            <a:gd name="connsiteY18" fmla="*/ 494505 h 1144736"/>
            <a:gd name="connsiteX19" fmla="*/ 3265487 w 3265487"/>
            <a:gd name="connsiteY19" fmla="*/ 494505 h 1144736"/>
            <a:gd name="connsiteX20" fmla="*/ 3265487 w 3265487"/>
            <a:gd name="connsiteY20" fmla="*/ 706436 h 1144736"/>
            <a:gd name="connsiteX21" fmla="*/ 3265487 w 3265487"/>
            <a:gd name="connsiteY21" fmla="*/ 706433 h 1144736"/>
            <a:gd name="connsiteX22" fmla="*/ 3215726 w 3265487"/>
            <a:gd name="connsiteY22" fmla="*/ 938913 h 1144736"/>
            <a:gd name="connsiteX0" fmla="*/ 3124197 w 3275257"/>
            <a:gd name="connsiteY0" fmla="*/ 847723 h 1342617"/>
            <a:gd name="connsiteX1" fmla="*/ 2163892 w 3275257"/>
            <a:gd name="connsiteY1" fmla="*/ 1144736 h 1342617"/>
            <a:gd name="connsiteX2" fmla="*/ 1360620 w 3275257"/>
            <a:gd name="connsiteY2" fmla="*/ 847723 h 1342617"/>
            <a:gd name="connsiteX3" fmla="*/ 895356 w 3275257"/>
            <a:gd name="connsiteY3" fmla="*/ 1061140 h 1342617"/>
            <a:gd name="connsiteX4" fmla="*/ 889795 w 3275257"/>
            <a:gd name="connsiteY4" fmla="*/ 1062296 h 1342617"/>
            <a:gd name="connsiteX5" fmla="*/ 544248 w 3275257"/>
            <a:gd name="connsiteY5" fmla="*/ 847723 h 1342617"/>
            <a:gd name="connsiteX6" fmla="*/ 141290 w 3275257"/>
            <a:gd name="connsiteY6" fmla="*/ 847723 h 1342617"/>
            <a:gd name="connsiteX7" fmla="*/ 0 w 3275257"/>
            <a:gd name="connsiteY7" fmla="*/ 706433 h 1342617"/>
            <a:gd name="connsiteX8" fmla="*/ 0 w 3275257"/>
            <a:gd name="connsiteY8" fmla="*/ 706436 h 1342617"/>
            <a:gd name="connsiteX9" fmla="*/ 0 w 3275257"/>
            <a:gd name="connsiteY9" fmla="*/ 494505 h 1342617"/>
            <a:gd name="connsiteX10" fmla="*/ 0 w 3275257"/>
            <a:gd name="connsiteY10" fmla="*/ 494505 h 1342617"/>
            <a:gd name="connsiteX11" fmla="*/ 0 w 3275257"/>
            <a:gd name="connsiteY11" fmla="*/ 141290 h 1342617"/>
            <a:gd name="connsiteX12" fmla="*/ 141290 w 3275257"/>
            <a:gd name="connsiteY12" fmla="*/ 0 h 1342617"/>
            <a:gd name="connsiteX13" fmla="*/ 544248 w 3275257"/>
            <a:gd name="connsiteY13" fmla="*/ 0 h 1342617"/>
            <a:gd name="connsiteX14" fmla="*/ 544248 w 3275257"/>
            <a:gd name="connsiteY14" fmla="*/ 0 h 1342617"/>
            <a:gd name="connsiteX15" fmla="*/ 1360620 w 3275257"/>
            <a:gd name="connsiteY15" fmla="*/ 0 h 1342617"/>
            <a:gd name="connsiteX16" fmla="*/ 3124197 w 3275257"/>
            <a:gd name="connsiteY16" fmla="*/ 0 h 1342617"/>
            <a:gd name="connsiteX17" fmla="*/ 3265487 w 3275257"/>
            <a:gd name="connsiteY17" fmla="*/ 141290 h 1342617"/>
            <a:gd name="connsiteX18" fmla="*/ 3265487 w 3275257"/>
            <a:gd name="connsiteY18" fmla="*/ 494505 h 1342617"/>
            <a:gd name="connsiteX19" fmla="*/ 3265487 w 3275257"/>
            <a:gd name="connsiteY19" fmla="*/ 494505 h 1342617"/>
            <a:gd name="connsiteX20" fmla="*/ 3265487 w 3275257"/>
            <a:gd name="connsiteY20" fmla="*/ 706436 h 1342617"/>
            <a:gd name="connsiteX21" fmla="*/ 3265487 w 3275257"/>
            <a:gd name="connsiteY21" fmla="*/ 706433 h 1342617"/>
            <a:gd name="connsiteX22" fmla="*/ 3275257 w 3275257"/>
            <a:gd name="connsiteY22" fmla="*/ 1342617 h 1342617"/>
            <a:gd name="connsiteX0" fmla="*/ 2528885 w 3275257"/>
            <a:gd name="connsiteY0" fmla="*/ 918630 h 1342617"/>
            <a:gd name="connsiteX1" fmla="*/ 2163892 w 3275257"/>
            <a:gd name="connsiteY1" fmla="*/ 1144736 h 1342617"/>
            <a:gd name="connsiteX2" fmla="*/ 1360620 w 3275257"/>
            <a:gd name="connsiteY2" fmla="*/ 847723 h 1342617"/>
            <a:gd name="connsiteX3" fmla="*/ 895356 w 3275257"/>
            <a:gd name="connsiteY3" fmla="*/ 1061140 h 1342617"/>
            <a:gd name="connsiteX4" fmla="*/ 889795 w 3275257"/>
            <a:gd name="connsiteY4" fmla="*/ 1062296 h 1342617"/>
            <a:gd name="connsiteX5" fmla="*/ 544248 w 3275257"/>
            <a:gd name="connsiteY5" fmla="*/ 847723 h 1342617"/>
            <a:gd name="connsiteX6" fmla="*/ 141290 w 3275257"/>
            <a:gd name="connsiteY6" fmla="*/ 847723 h 1342617"/>
            <a:gd name="connsiteX7" fmla="*/ 0 w 3275257"/>
            <a:gd name="connsiteY7" fmla="*/ 706433 h 1342617"/>
            <a:gd name="connsiteX8" fmla="*/ 0 w 3275257"/>
            <a:gd name="connsiteY8" fmla="*/ 706436 h 1342617"/>
            <a:gd name="connsiteX9" fmla="*/ 0 w 3275257"/>
            <a:gd name="connsiteY9" fmla="*/ 494505 h 1342617"/>
            <a:gd name="connsiteX10" fmla="*/ 0 w 3275257"/>
            <a:gd name="connsiteY10" fmla="*/ 494505 h 1342617"/>
            <a:gd name="connsiteX11" fmla="*/ 0 w 3275257"/>
            <a:gd name="connsiteY11" fmla="*/ 141290 h 1342617"/>
            <a:gd name="connsiteX12" fmla="*/ 141290 w 3275257"/>
            <a:gd name="connsiteY12" fmla="*/ 0 h 1342617"/>
            <a:gd name="connsiteX13" fmla="*/ 544248 w 3275257"/>
            <a:gd name="connsiteY13" fmla="*/ 0 h 1342617"/>
            <a:gd name="connsiteX14" fmla="*/ 544248 w 3275257"/>
            <a:gd name="connsiteY14" fmla="*/ 0 h 1342617"/>
            <a:gd name="connsiteX15" fmla="*/ 1360620 w 3275257"/>
            <a:gd name="connsiteY15" fmla="*/ 0 h 1342617"/>
            <a:gd name="connsiteX16" fmla="*/ 3124197 w 3275257"/>
            <a:gd name="connsiteY16" fmla="*/ 0 h 1342617"/>
            <a:gd name="connsiteX17" fmla="*/ 3265487 w 3275257"/>
            <a:gd name="connsiteY17" fmla="*/ 141290 h 1342617"/>
            <a:gd name="connsiteX18" fmla="*/ 3265487 w 3275257"/>
            <a:gd name="connsiteY18" fmla="*/ 494505 h 1342617"/>
            <a:gd name="connsiteX19" fmla="*/ 3265487 w 3275257"/>
            <a:gd name="connsiteY19" fmla="*/ 494505 h 1342617"/>
            <a:gd name="connsiteX20" fmla="*/ 3265487 w 3275257"/>
            <a:gd name="connsiteY20" fmla="*/ 706436 h 1342617"/>
            <a:gd name="connsiteX21" fmla="*/ 3265487 w 3275257"/>
            <a:gd name="connsiteY21" fmla="*/ 706433 h 1342617"/>
            <a:gd name="connsiteX22" fmla="*/ 3275257 w 3275257"/>
            <a:gd name="connsiteY22" fmla="*/ 1342617 h 1342617"/>
            <a:gd name="connsiteX0" fmla="*/ 2528885 w 3265487"/>
            <a:gd name="connsiteY0" fmla="*/ 918630 h 1144736"/>
            <a:gd name="connsiteX1" fmla="*/ 2163892 w 3265487"/>
            <a:gd name="connsiteY1" fmla="*/ 1144736 h 1144736"/>
            <a:gd name="connsiteX2" fmla="*/ 1360620 w 3265487"/>
            <a:gd name="connsiteY2" fmla="*/ 847723 h 1144736"/>
            <a:gd name="connsiteX3" fmla="*/ 895356 w 3265487"/>
            <a:gd name="connsiteY3" fmla="*/ 1061140 h 1144736"/>
            <a:gd name="connsiteX4" fmla="*/ 889795 w 3265487"/>
            <a:gd name="connsiteY4" fmla="*/ 1062296 h 1144736"/>
            <a:gd name="connsiteX5" fmla="*/ 544248 w 3265487"/>
            <a:gd name="connsiteY5" fmla="*/ 847723 h 1144736"/>
            <a:gd name="connsiteX6" fmla="*/ 141290 w 3265487"/>
            <a:gd name="connsiteY6" fmla="*/ 847723 h 1144736"/>
            <a:gd name="connsiteX7" fmla="*/ 0 w 3265487"/>
            <a:gd name="connsiteY7" fmla="*/ 706433 h 1144736"/>
            <a:gd name="connsiteX8" fmla="*/ 0 w 3265487"/>
            <a:gd name="connsiteY8" fmla="*/ 706436 h 1144736"/>
            <a:gd name="connsiteX9" fmla="*/ 0 w 3265487"/>
            <a:gd name="connsiteY9" fmla="*/ 494505 h 1144736"/>
            <a:gd name="connsiteX10" fmla="*/ 0 w 3265487"/>
            <a:gd name="connsiteY10" fmla="*/ 494505 h 1144736"/>
            <a:gd name="connsiteX11" fmla="*/ 0 w 3265487"/>
            <a:gd name="connsiteY11" fmla="*/ 141290 h 1144736"/>
            <a:gd name="connsiteX12" fmla="*/ 141290 w 3265487"/>
            <a:gd name="connsiteY12" fmla="*/ 0 h 1144736"/>
            <a:gd name="connsiteX13" fmla="*/ 544248 w 3265487"/>
            <a:gd name="connsiteY13" fmla="*/ 0 h 1144736"/>
            <a:gd name="connsiteX14" fmla="*/ 544248 w 3265487"/>
            <a:gd name="connsiteY14" fmla="*/ 0 h 1144736"/>
            <a:gd name="connsiteX15" fmla="*/ 1360620 w 3265487"/>
            <a:gd name="connsiteY15" fmla="*/ 0 h 1144736"/>
            <a:gd name="connsiteX16" fmla="*/ 3124197 w 3265487"/>
            <a:gd name="connsiteY16" fmla="*/ 0 h 1144736"/>
            <a:gd name="connsiteX17" fmla="*/ 3265487 w 3265487"/>
            <a:gd name="connsiteY17" fmla="*/ 141290 h 1144736"/>
            <a:gd name="connsiteX18" fmla="*/ 3265487 w 3265487"/>
            <a:gd name="connsiteY18" fmla="*/ 494505 h 1144736"/>
            <a:gd name="connsiteX19" fmla="*/ 3265487 w 3265487"/>
            <a:gd name="connsiteY19" fmla="*/ 494505 h 1144736"/>
            <a:gd name="connsiteX20" fmla="*/ 3265487 w 3265487"/>
            <a:gd name="connsiteY20" fmla="*/ 706436 h 1144736"/>
            <a:gd name="connsiteX21" fmla="*/ 3265487 w 3265487"/>
            <a:gd name="connsiteY21" fmla="*/ 706433 h 1144736"/>
            <a:gd name="connsiteX22" fmla="*/ 3251445 w 3265487"/>
            <a:gd name="connsiteY22" fmla="*/ 1033902 h 1144736"/>
            <a:gd name="connsiteX0" fmla="*/ 2528885 w 3265487"/>
            <a:gd name="connsiteY0" fmla="*/ 918630 h 1144736"/>
            <a:gd name="connsiteX1" fmla="*/ 2163892 w 3265487"/>
            <a:gd name="connsiteY1" fmla="*/ 1144736 h 1144736"/>
            <a:gd name="connsiteX2" fmla="*/ 1360620 w 3265487"/>
            <a:gd name="connsiteY2" fmla="*/ 847723 h 1144736"/>
            <a:gd name="connsiteX3" fmla="*/ 895356 w 3265487"/>
            <a:gd name="connsiteY3" fmla="*/ 1061140 h 1144736"/>
            <a:gd name="connsiteX4" fmla="*/ 889795 w 3265487"/>
            <a:gd name="connsiteY4" fmla="*/ 1062296 h 1144736"/>
            <a:gd name="connsiteX5" fmla="*/ 544248 w 3265487"/>
            <a:gd name="connsiteY5" fmla="*/ 847723 h 1144736"/>
            <a:gd name="connsiteX6" fmla="*/ 141290 w 3265487"/>
            <a:gd name="connsiteY6" fmla="*/ 847723 h 1144736"/>
            <a:gd name="connsiteX7" fmla="*/ 0 w 3265487"/>
            <a:gd name="connsiteY7" fmla="*/ 706433 h 1144736"/>
            <a:gd name="connsiteX8" fmla="*/ 0 w 3265487"/>
            <a:gd name="connsiteY8" fmla="*/ 706436 h 1144736"/>
            <a:gd name="connsiteX9" fmla="*/ 0 w 3265487"/>
            <a:gd name="connsiteY9" fmla="*/ 494505 h 1144736"/>
            <a:gd name="connsiteX10" fmla="*/ 0 w 3265487"/>
            <a:gd name="connsiteY10" fmla="*/ 494505 h 1144736"/>
            <a:gd name="connsiteX11" fmla="*/ 0 w 3265487"/>
            <a:gd name="connsiteY11" fmla="*/ 141290 h 1144736"/>
            <a:gd name="connsiteX12" fmla="*/ 141290 w 3265487"/>
            <a:gd name="connsiteY12" fmla="*/ 0 h 1144736"/>
            <a:gd name="connsiteX13" fmla="*/ 544248 w 3265487"/>
            <a:gd name="connsiteY13" fmla="*/ 0 h 1144736"/>
            <a:gd name="connsiteX14" fmla="*/ 544248 w 3265487"/>
            <a:gd name="connsiteY14" fmla="*/ 0 h 1144736"/>
            <a:gd name="connsiteX15" fmla="*/ 1360620 w 3265487"/>
            <a:gd name="connsiteY15" fmla="*/ 0 h 1144736"/>
            <a:gd name="connsiteX16" fmla="*/ 3124197 w 3265487"/>
            <a:gd name="connsiteY16" fmla="*/ 0 h 1144736"/>
            <a:gd name="connsiteX17" fmla="*/ 3265487 w 3265487"/>
            <a:gd name="connsiteY17" fmla="*/ 141290 h 1144736"/>
            <a:gd name="connsiteX18" fmla="*/ 3265487 w 3265487"/>
            <a:gd name="connsiteY18" fmla="*/ 494505 h 1144736"/>
            <a:gd name="connsiteX19" fmla="*/ 3265487 w 3265487"/>
            <a:gd name="connsiteY19" fmla="*/ 494505 h 1144736"/>
            <a:gd name="connsiteX20" fmla="*/ 3265487 w 3265487"/>
            <a:gd name="connsiteY20" fmla="*/ 706436 h 1144736"/>
            <a:gd name="connsiteX21" fmla="*/ 3265487 w 3265487"/>
            <a:gd name="connsiteY21" fmla="*/ 706433 h 1144736"/>
            <a:gd name="connsiteX22" fmla="*/ 3263363 w 3265487"/>
            <a:gd name="connsiteY22" fmla="*/ 950786 h 1144736"/>
            <a:gd name="connsiteX0" fmla="*/ 2528885 w 3287176"/>
            <a:gd name="connsiteY0" fmla="*/ 918630 h 1144736"/>
            <a:gd name="connsiteX1" fmla="*/ 2163892 w 3287176"/>
            <a:gd name="connsiteY1" fmla="*/ 1144736 h 1144736"/>
            <a:gd name="connsiteX2" fmla="*/ 1360620 w 3287176"/>
            <a:gd name="connsiteY2" fmla="*/ 847723 h 1144736"/>
            <a:gd name="connsiteX3" fmla="*/ 895356 w 3287176"/>
            <a:gd name="connsiteY3" fmla="*/ 1061140 h 1144736"/>
            <a:gd name="connsiteX4" fmla="*/ 889795 w 3287176"/>
            <a:gd name="connsiteY4" fmla="*/ 1062296 h 1144736"/>
            <a:gd name="connsiteX5" fmla="*/ 544248 w 3287176"/>
            <a:gd name="connsiteY5" fmla="*/ 847723 h 1144736"/>
            <a:gd name="connsiteX6" fmla="*/ 141290 w 3287176"/>
            <a:gd name="connsiteY6" fmla="*/ 847723 h 1144736"/>
            <a:gd name="connsiteX7" fmla="*/ 0 w 3287176"/>
            <a:gd name="connsiteY7" fmla="*/ 706433 h 1144736"/>
            <a:gd name="connsiteX8" fmla="*/ 0 w 3287176"/>
            <a:gd name="connsiteY8" fmla="*/ 706436 h 1144736"/>
            <a:gd name="connsiteX9" fmla="*/ 0 w 3287176"/>
            <a:gd name="connsiteY9" fmla="*/ 494505 h 1144736"/>
            <a:gd name="connsiteX10" fmla="*/ 0 w 3287176"/>
            <a:gd name="connsiteY10" fmla="*/ 494505 h 1144736"/>
            <a:gd name="connsiteX11" fmla="*/ 0 w 3287176"/>
            <a:gd name="connsiteY11" fmla="*/ 141290 h 1144736"/>
            <a:gd name="connsiteX12" fmla="*/ 141290 w 3287176"/>
            <a:gd name="connsiteY12" fmla="*/ 0 h 1144736"/>
            <a:gd name="connsiteX13" fmla="*/ 544248 w 3287176"/>
            <a:gd name="connsiteY13" fmla="*/ 0 h 1144736"/>
            <a:gd name="connsiteX14" fmla="*/ 544248 w 3287176"/>
            <a:gd name="connsiteY14" fmla="*/ 0 h 1144736"/>
            <a:gd name="connsiteX15" fmla="*/ 1360620 w 3287176"/>
            <a:gd name="connsiteY15" fmla="*/ 0 h 1144736"/>
            <a:gd name="connsiteX16" fmla="*/ 3124197 w 3287176"/>
            <a:gd name="connsiteY16" fmla="*/ 0 h 1144736"/>
            <a:gd name="connsiteX17" fmla="*/ 3265487 w 3287176"/>
            <a:gd name="connsiteY17" fmla="*/ 141290 h 1144736"/>
            <a:gd name="connsiteX18" fmla="*/ 3265487 w 3287176"/>
            <a:gd name="connsiteY18" fmla="*/ 494505 h 1144736"/>
            <a:gd name="connsiteX19" fmla="*/ 3265487 w 3287176"/>
            <a:gd name="connsiteY19" fmla="*/ 494505 h 1144736"/>
            <a:gd name="connsiteX20" fmla="*/ 3265487 w 3287176"/>
            <a:gd name="connsiteY20" fmla="*/ 706436 h 1144736"/>
            <a:gd name="connsiteX21" fmla="*/ 3265487 w 3287176"/>
            <a:gd name="connsiteY21" fmla="*/ 706433 h 1144736"/>
            <a:gd name="connsiteX22" fmla="*/ 3287176 w 3287176"/>
            <a:gd name="connsiteY22" fmla="*/ 915166 h 1144736"/>
            <a:gd name="connsiteX0" fmla="*/ 2528885 w 3287176"/>
            <a:gd name="connsiteY0" fmla="*/ 918630 h 1144736"/>
            <a:gd name="connsiteX1" fmla="*/ 2163892 w 3287176"/>
            <a:gd name="connsiteY1" fmla="*/ 1144736 h 1144736"/>
            <a:gd name="connsiteX2" fmla="*/ 1360620 w 3287176"/>
            <a:gd name="connsiteY2" fmla="*/ 847723 h 1144736"/>
            <a:gd name="connsiteX3" fmla="*/ 895356 w 3287176"/>
            <a:gd name="connsiteY3" fmla="*/ 1061140 h 1144736"/>
            <a:gd name="connsiteX4" fmla="*/ 889795 w 3287176"/>
            <a:gd name="connsiteY4" fmla="*/ 1062296 h 1144736"/>
            <a:gd name="connsiteX5" fmla="*/ 544248 w 3287176"/>
            <a:gd name="connsiteY5" fmla="*/ 847723 h 1144736"/>
            <a:gd name="connsiteX6" fmla="*/ 141290 w 3287176"/>
            <a:gd name="connsiteY6" fmla="*/ 847723 h 1144736"/>
            <a:gd name="connsiteX7" fmla="*/ 0 w 3287176"/>
            <a:gd name="connsiteY7" fmla="*/ 706433 h 1144736"/>
            <a:gd name="connsiteX8" fmla="*/ 0 w 3287176"/>
            <a:gd name="connsiteY8" fmla="*/ 706436 h 1144736"/>
            <a:gd name="connsiteX9" fmla="*/ 0 w 3287176"/>
            <a:gd name="connsiteY9" fmla="*/ 494505 h 1144736"/>
            <a:gd name="connsiteX10" fmla="*/ 0 w 3287176"/>
            <a:gd name="connsiteY10" fmla="*/ 494505 h 1144736"/>
            <a:gd name="connsiteX11" fmla="*/ 0 w 3287176"/>
            <a:gd name="connsiteY11" fmla="*/ 141290 h 1144736"/>
            <a:gd name="connsiteX12" fmla="*/ 141290 w 3287176"/>
            <a:gd name="connsiteY12" fmla="*/ 0 h 1144736"/>
            <a:gd name="connsiteX13" fmla="*/ 544248 w 3287176"/>
            <a:gd name="connsiteY13" fmla="*/ 0 h 1144736"/>
            <a:gd name="connsiteX14" fmla="*/ 544248 w 3287176"/>
            <a:gd name="connsiteY14" fmla="*/ 0 h 1144736"/>
            <a:gd name="connsiteX15" fmla="*/ 1360620 w 3287176"/>
            <a:gd name="connsiteY15" fmla="*/ 0 h 1144736"/>
            <a:gd name="connsiteX16" fmla="*/ 3124197 w 3287176"/>
            <a:gd name="connsiteY16" fmla="*/ 0 h 1144736"/>
            <a:gd name="connsiteX17" fmla="*/ 3265487 w 3287176"/>
            <a:gd name="connsiteY17" fmla="*/ 141290 h 1144736"/>
            <a:gd name="connsiteX18" fmla="*/ 3265487 w 3287176"/>
            <a:gd name="connsiteY18" fmla="*/ 494505 h 1144736"/>
            <a:gd name="connsiteX19" fmla="*/ 3265487 w 3287176"/>
            <a:gd name="connsiteY19" fmla="*/ 494505 h 1144736"/>
            <a:gd name="connsiteX20" fmla="*/ 3265487 w 3287176"/>
            <a:gd name="connsiteY20" fmla="*/ 706436 h 1144736"/>
            <a:gd name="connsiteX21" fmla="*/ 3265487 w 3287176"/>
            <a:gd name="connsiteY21" fmla="*/ 706433 h 1144736"/>
            <a:gd name="connsiteX22" fmla="*/ 3287176 w 3287176"/>
            <a:gd name="connsiteY22" fmla="*/ 915166 h 1144736"/>
            <a:gd name="connsiteX23" fmla="*/ 2528885 w 3287176"/>
            <a:gd name="connsiteY23" fmla="*/ 918630 h 1144736"/>
            <a:gd name="connsiteX0" fmla="*/ 2528885 w 3287176"/>
            <a:gd name="connsiteY0" fmla="*/ 918630 h 1144736"/>
            <a:gd name="connsiteX1" fmla="*/ 2163892 w 3287176"/>
            <a:gd name="connsiteY1" fmla="*/ 1144736 h 1144736"/>
            <a:gd name="connsiteX2" fmla="*/ 1595344 w 3287176"/>
            <a:gd name="connsiteY2" fmla="*/ 916646 h 1144736"/>
            <a:gd name="connsiteX3" fmla="*/ 1360620 w 3287176"/>
            <a:gd name="connsiteY3" fmla="*/ 847723 h 1144736"/>
            <a:gd name="connsiteX4" fmla="*/ 895356 w 3287176"/>
            <a:gd name="connsiteY4" fmla="*/ 1061140 h 1144736"/>
            <a:gd name="connsiteX5" fmla="*/ 889795 w 3287176"/>
            <a:gd name="connsiteY5" fmla="*/ 1062296 h 1144736"/>
            <a:gd name="connsiteX6" fmla="*/ 544248 w 3287176"/>
            <a:gd name="connsiteY6" fmla="*/ 847723 h 1144736"/>
            <a:gd name="connsiteX7" fmla="*/ 141290 w 3287176"/>
            <a:gd name="connsiteY7" fmla="*/ 847723 h 1144736"/>
            <a:gd name="connsiteX8" fmla="*/ 0 w 3287176"/>
            <a:gd name="connsiteY8" fmla="*/ 706433 h 1144736"/>
            <a:gd name="connsiteX9" fmla="*/ 0 w 3287176"/>
            <a:gd name="connsiteY9" fmla="*/ 706436 h 1144736"/>
            <a:gd name="connsiteX10" fmla="*/ 0 w 3287176"/>
            <a:gd name="connsiteY10" fmla="*/ 494505 h 1144736"/>
            <a:gd name="connsiteX11" fmla="*/ 0 w 3287176"/>
            <a:gd name="connsiteY11" fmla="*/ 494505 h 1144736"/>
            <a:gd name="connsiteX12" fmla="*/ 0 w 3287176"/>
            <a:gd name="connsiteY12" fmla="*/ 141290 h 1144736"/>
            <a:gd name="connsiteX13" fmla="*/ 141290 w 3287176"/>
            <a:gd name="connsiteY13" fmla="*/ 0 h 1144736"/>
            <a:gd name="connsiteX14" fmla="*/ 544248 w 3287176"/>
            <a:gd name="connsiteY14" fmla="*/ 0 h 1144736"/>
            <a:gd name="connsiteX15" fmla="*/ 544248 w 3287176"/>
            <a:gd name="connsiteY15" fmla="*/ 0 h 1144736"/>
            <a:gd name="connsiteX16" fmla="*/ 1360620 w 3287176"/>
            <a:gd name="connsiteY16" fmla="*/ 0 h 1144736"/>
            <a:gd name="connsiteX17" fmla="*/ 3124197 w 3287176"/>
            <a:gd name="connsiteY17" fmla="*/ 0 h 1144736"/>
            <a:gd name="connsiteX18" fmla="*/ 3265487 w 3287176"/>
            <a:gd name="connsiteY18" fmla="*/ 141290 h 1144736"/>
            <a:gd name="connsiteX19" fmla="*/ 3265487 w 3287176"/>
            <a:gd name="connsiteY19" fmla="*/ 494505 h 1144736"/>
            <a:gd name="connsiteX20" fmla="*/ 3265487 w 3287176"/>
            <a:gd name="connsiteY20" fmla="*/ 494505 h 1144736"/>
            <a:gd name="connsiteX21" fmla="*/ 3265487 w 3287176"/>
            <a:gd name="connsiteY21" fmla="*/ 706436 h 1144736"/>
            <a:gd name="connsiteX22" fmla="*/ 3265487 w 3287176"/>
            <a:gd name="connsiteY22" fmla="*/ 706433 h 1144736"/>
            <a:gd name="connsiteX23" fmla="*/ 3287176 w 3287176"/>
            <a:gd name="connsiteY23" fmla="*/ 915166 h 1144736"/>
            <a:gd name="connsiteX24" fmla="*/ 2528885 w 3287176"/>
            <a:gd name="connsiteY24" fmla="*/ 918630 h 1144736"/>
            <a:gd name="connsiteX0" fmla="*/ 2528885 w 3287176"/>
            <a:gd name="connsiteY0" fmla="*/ 918630 h 1144736"/>
            <a:gd name="connsiteX1" fmla="*/ 2163892 w 3287176"/>
            <a:gd name="connsiteY1" fmla="*/ 1144736 h 1144736"/>
            <a:gd name="connsiteX2" fmla="*/ 1988630 w 3287176"/>
            <a:gd name="connsiteY2" fmla="*/ 869151 h 1144736"/>
            <a:gd name="connsiteX3" fmla="*/ 1360620 w 3287176"/>
            <a:gd name="connsiteY3" fmla="*/ 847723 h 1144736"/>
            <a:gd name="connsiteX4" fmla="*/ 895356 w 3287176"/>
            <a:gd name="connsiteY4" fmla="*/ 1061140 h 1144736"/>
            <a:gd name="connsiteX5" fmla="*/ 889795 w 3287176"/>
            <a:gd name="connsiteY5" fmla="*/ 1062296 h 1144736"/>
            <a:gd name="connsiteX6" fmla="*/ 544248 w 3287176"/>
            <a:gd name="connsiteY6" fmla="*/ 847723 h 1144736"/>
            <a:gd name="connsiteX7" fmla="*/ 141290 w 3287176"/>
            <a:gd name="connsiteY7" fmla="*/ 847723 h 1144736"/>
            <a:gd name="connsiteX8" fmla="*/ 0 w 3287176"/>
            <a:gd name="connsiteY8" fmla="*/ 706433 h 1144736"/>
            <a:gd name="connsiteX9" fmla="*/ 0 w 3287176"/>
            <a:gd name="connsiteY9" fmla="*/ 706436 h 1144736"/>
            <a:gd name="connsiteX10" fmla="*/ 0 w 3287176"/>
            <a:gd name="connsiteY10" fmla="*/ 494505 h 1144736"/>
            <a:gd name="connsiteX11" fmla="*/ 0 w 3287176"/>
            <a:gd name="connsiteY11" fmla="*/ 494505 h 1144736"/>
            <a:gd name="connsiteX12" fmla="*/ 0 w 3287176"/>
            <a:gd name="connsiteY12" fmla="*/ 141290 h 1144736"/>
            <a:gd name="connsiteX13" fmla="*/ 141290 w 3287176"/>
            <a:gd name="connsiteY13" fmla="*/ 0 h 1144736"/>
            <a:gd name="connsiteX14" fmla="*/ 544248 w 3287176"/>
            <a:gd name="connsiteY14" fmla="*/ 0 h 1144736"/>
            <a:gd name="connsiteX15" fmla="*/ 544248 w 3287176"/>
            <a:gd name="connsiteY15" fmla="*/ 0 h 1144736"/>
            <a:gd name="connsiteX16" fmla="*/ 1360620 w 3287176"/>
            <a:gd name="connsiteY16" fmla="*/ 0 h 1144736"/>
            <a:gd name="connsiteX17" fmla="*/ 3124197 w 3287176"/>
            <a:gd name="connsiteY17" fmla="*/ 0 h 1144736"/>
            <a:gd name="connsiteX18" fmla="*/ 3265487 w 3287176"/>
            <a:gd name="connsiteY18" fmla="*/ 141290 h 1144736"/>
            <a:gd name="connsiteX19" fmla="*/ 3265487 w 3287176"/>
            <a:gd name="connsiteY19" fmla="*/ 494505 h 1144736"/>
            <a:gd name="connsiteX20" fmla="*/ 3265487 w 3287176"/>
            <a:gd name="connsiteY20" fmla="*/ 494505 h 1144736"/>
            <a:gd name="connsiteX21" fmla="*/ 3265487 w 3287176"/>
            <a:gd name="connsiteY21" fmla="*/ 706436 h 1144736"/>
            <a:gd name="connsiteX22" fmla="*/ 3265487 w 3287176"/>
            <a:gd name="connsiteY22" fmla="*/ 706433 h 1144736"/>
            <a:gd name="connsiteX23" fmla="*/ 3287176 w 3287176"/>
            <a:gd name="connsiteY23" fmla="*/ 915166 h 1144736"/>
            <a:gd name="connsiteX24" fmla="*/ 2528885 w 3287176"/>
            <a:gd name="connsiteY24" fmla="*/ 918630 h 1144736"/>
            <a:gd name="connsiteX0" fmla="*/ 2361875 w 3287176"/>
            <a:gd name="connsiteY0" fmla="*/ 883009 h 1144736"/>
            <a:gd name="connsiteX1" fmla="*/ 2163892 w 3287176"/>
            <a:gd name="connsiteY1" fmla="*/ 1144736 h 1144736"/>
            <a:gd name="connsiteX2" fmla="*/ 1988630 w 3287176"/>
            <a:gd name="connsiteY2" fmla="*/ 869151 h 1144736"/>
            <a:gd name="connsiteX3" fmla="*/ 1360620 w 3287176"/>
            <a:gd name="connsiteY3" fmla="*/ 847723 h 1144736"/>
            <a:gd name="connsiteX4" fmla="*/ 895356 w 3287176"/>
            <a:gd name="connsiteY4" fmla="*/ 1061140 h 1144736"/>
            <a:gd name="connsiteX5" fmla="*/ 889795 w 3287176"/>
            <a:gd name="connsiteY5" fmla="*/ 1062296 h 1144736"/>
            <a:gd name="connsiteX6" fmla="*/ 544248 w 3287176"/>
            <a:gd name="connsiteY6" fmla="*/ 847723 h 1144736"/>
            <a:gd name="connsiteX7" fmla="*/ 141290 w 3287176"/>
            <a:gd name="connsiteY7" fmla="*/ 847723 h 1144736"/>
            <a:gd name="connsiteX8" fmla="*/ 0 w 3287176"/>
            <a:gd name="connsiteY8" fmla="*/ 706433 h 1144736"/>
            <a:gd name="connsiteX9" fmla="*/ 0 w 3287176"/>
            <a:gd name="connsiteY9" fmla="*/ 706436 h 1144736"/>
            <a:gd name="connsiteX10" fmla="*/ 0 w 3287176"/>
            <a:gd name="connsiteY10" fmla="*/ 494505 h 1144736"/>
            <a:gd name="connsiteX11" fmla="*/ 0 w 3287176"/>
            <a:gd name="connsiteY11" fmla="*/ 494505 h 1144736"/>
            <a:gd name="connsiteX12" fmla="*/ 0 w 3287176"/>
            <a:gd name="connsiteY12" fmla="*/ 141290 h 1144736"/>
            <a:gd name="connsiteX13" fmla="*/ 141290 w 3287176"/>
            <a:gd name="connsiteY13" fmla="*/ 0 h 1144736"/>
            <a:gd name="connsiteX14" fmla="*/ 544248 w 3287176"/>
            <a:gd name="connsiteY14" fmla="*/ 0 h 1144736"/>
            <a:gd name="connsiteX15" fmla="*/ 544248 w 3287176"/>
            <a:gd name="connsiteY15" fmla="*/ 0 h 1144736"/>
            <a:gd name="connsiteX16" fmla="*/ 1360620 w 3287176"/>
            <a:gd name="connsiteY16" fmla="*/ 0 h 1144736"/>
            <a:gd name="connsiteX17" fmla="*/ 3124197 w 3287176"/>
            <a:gd name="connsiteY17" fmla="*/ 0 h 1144736"/>
            <a:gd name="connsiteX18" fmla="*/ 3265487 w 3287176"/>
            <a:gd name="connsiteY18" fmla="*/ 141290 h 1144736"/>
            <a:gd name="connsiteX19" fmla="*/ 3265487 w 3287176"/>
            <a:gd name="connsiteY19" fmla="*/ 494505 h 1144736"/>
            <a:gd name="connsiteX20" fmla="*/ 3265487 w 3287176"/>
            <a:gd name="connsiteY20" fmla="*/ 494505 h 1144736"/>
            <a:gd name="connsiteX21" fmla="*/ 3265487 w 3287176"/>
            <a:gd name="connsiteY21" fmla="*/ 706436 h 1144736"/>
            <a:gd name="connsiteX22" fmla="*/ 3265487 w 3287176"/>
            <a:gd name="connsiteY22" fmla="*/ 706433 h 1144736"/>
            <a:gd name="connsiteX23" fmla="*/ 3287176 w 3287176"/>
            <a:gd name="connsiteY23" fmla="*/ 915166 h 1144736"/>
            <a:gd name="connsiteX24" fmla="*/ 2361875 w 3287176"/>
            <a:gd name="connsiteY24" fmla="*/ 883009 h 1144736"/>
            <a:gd name="connsiteX0" fmla="*/ 2361875 w 3287176"/>
            <a:gd name="connsiteY0" fmla="*/ 883009 h 1239725"/>
            <a:gd name="connsiteX1" fmla="*/ 2187727 w 3287176"/>
            <a:gd name="connsiteY1" fmla="*/ 1239725 h 1239725"/>
            <a:gd name="connsiteX2" fmla="*/ 1988630 w 3287176"/>
            <a:gd name="connsiteY2" fmla="*/ 869151 h 1239725"/>
            <a:gd name="connsiteX3" fmla="*/ 1360620 w 3287176"/>
            <a:gd name="connsiteY3" fmla="*/ 847723 h 1239725"/>
            <a:gd name="connsiteX4" fmla="*/ 895356 w 3287176"/>
            <a:gd name="connsiteY4" fmla="*/ 1061140 h 1239725"/>
            <a:gd name="connsiteX5" fmla="*/ 889795 w 3287176"/>
            <a:gd name="connsiteY5" fmla="*/ 1062296 h 1239725"/>
            <a:gd name="connsiteX6" fmla="*/ 544248 w 3287176"/>
            <a:gd name="connsiteY6" fmla="*/ 847723 h 1239725"/>
            <a:gd name="connsiteX7" fmla="*/ 141290 w 3287176"/>
            <a:gd name="connsiteY7" fmla="*/ 847723 h 1239725"/>
            <a:gd name="connsiteX8" fmla="*/ 0 w 3287176"/>
            <a:gd name="connsiteY8" fmla="*/ 706433 h 1239725"/>
            <a:gd name="connsiteX9" fmla="*/ 0 w 3287176"/>
            <a:gd name="connsiteY9" fmla="*/ 706436 h 1239725"/>
            <a:gd name="connsiteX10" fmla="*/ 0 w 3287176"/>
            <a:gd name="connsiteY10" fmla="*/ 494505 h 1239725"/>
            <a:gd name="connsiteX11" fmla="*/ 0 w 3287176"/>
            <a:gd name="connsiteY11" fmla="*/ 494505 h 1239725"/>
            <a:gd name="connsiteX12" fmla="*/ 0 w 3287176"/>
            <a:gd name="connsiteY12" fmla="*/ 141290 h 1239725"/>
            <a:gd name="connsiteX13" fmla="*/ 141290 w 3287176"/>
            <a:gd name="connsiteY13" fmla="*/ 0 h 1239725"/>
            <a:gd name="connsiteX14" fmla="*/ 544248 w 3287176"/>
            <a:gd name="connsiteY14" fmla="*/ 0 h 1239725"/>
            <a:gd name="connsiteX15" fmla="*/ 544248 w 3287176"/>
            <a:gd name="connsiteY15" fmla="*/ 0 h 1239725"/>
            <a:gd name="connsiteX16" fmla="*/ 1360620 w 3287176"/>
            <a:gd name="connsiteY16" fmla="*/ 0 h 1239725"/>
            <a:gd name="connsiteX17" fmla="*/ 3124197 w 3287176"/>
            <a:gd name="connsiteY17" fmla="*/ 0 h 1239725"/>
            <a:gd name="connsiteX18" fmla="*/ 3265487 w 3287176"/>
            <a:gd name="connsiteY18" fmla="*/ 141290 h 1239725"/>
            <a:gd name="connsiteX19" fmla="*/ 3265487 w 3287176"/>
            <a:gd name="connsiteY19" fmla="*/ 494505 h 1239725"/>
            <a:gd name="connsiteX20" fmla="*/ 3265487 w 3287176"/>
            <a:gd name="connsiteY20" fmla="*/ 494505 h 1239725"/>
            <a:gd name="connsiteX21" fmla="*/ 3265487 w 3287176"/>
            <a:gd name="connsiteY21" fmla="*/ 706436 h 1239725"/>
            <a:gd name="connsiteX22" fmla="*/ 3265487 w 3287176"/>
            <a:gd name="connsiteY22" fmla="*/ 706433 h 1239725"/>
            <a:gd name="connsiteX23" fmla="*/ 3287176 w 3287176"/>
            <a:gd name="connsiteY23" fmla="*/ 915166 h 1239725"/>
            <a:gd name="connsiteX24" fmla="*/ 2361875 w 3287176"/>
            <a:gd name="connsiteY24" fmla="*/ 883009 h 1239725"/>
            <a:gd name="connsiteX0" fmla="*/ 2361875 w 3287176"/>
            <a:gd name="connsiteY0" fmla="*/ 883009 h 1239725"/>
            <a:gd name="connsiteX1" fmla="*/ 2187727 w 3287176"/>
            <a:gd name="connsiteY1" fmla="*/ 1239725 h 1239725"/>
            <a:gd name="connsiteX2" fmla="*/ 1988630 w 3287176"/>
            <a:gd name="connsiteY2" fmla="*/ 869151 h 1239725"/>
            <a:gd name="connsiteX3" fmla="*/ 1122034 w 3287176"/>
            <a:gd name="connsiteY3" fmla="*/ 835820 h 1239725"/>
            <a:gd name="connsiteX4" fmla="*/ 895356 w 3287176"/>
            <a:gd name="connsiteY4" fmla="*/ 1061140 h 1239725"/>
            <a:gd name="connsiteX5" fmla="*/ 889795 w 3287176"/>
            <a:gd name="connsiteY5" fmla="*/ 1062296 h 1239725"/>
            <a:gd name="connsiteX6" fmla="*/ 544248 w 3287176"/>
            <a:gd name="connsiteY6" fmla="*/ 847723 h 1239725"/>
            <a:gd name="connsiteX7" fmla="*/ 141290 w 3287176"/>
            <a:gd name="connsiteY7" fmla="*/ 847723 h 1239725"/>
            <a:gd name="connsiteX8" fmla="*/ 0 w 3287176"/>
            <a:gd name="connsiteY8" fmla="*/ 706433 h 1239725"/>
            <a:gd name="connsiteX9" fmla="*/ 0 w 3287176"/>
            <a:gd name="connsiteY9" fmla="*/ 706436 h 1239725"/>
            <a:gd name="connsiteX10" fmla="*/ 0 w 3287176"/>
            <a:gd name="connsiteY10" fmla="*/ 494505 h 1239725"/>
            <a:gd name="connsiteX11" fmla="*/ 0 w 3287176"/>
            <a:gd name="connsiteY11" fmla="*/ 494505 h 1239725"/>
            <a:gd name="connsiteX12" fmla="*/ 0 w 3287176"/>
            <a:gd name="connsiteY12" fmla="*/ 141290 h 1239725"/>
            <a:gd name="connsiteX13" fmla="*/ 141290 w 3287176"/>
            <a:gd name="connsiteY13" fmla="*/ 0 h 1239725"/>
            <a:gd name="connsiteX14" fmla="*/ 544248 w 3287176"/>
            <a:gd name="connsiteY14" fmla="*/ 0 h 1239725"/>
            <a:gd name="connsiteX15" fmla="*/ 544248 w 3287176"/>
            <a:gd name="connsiteY15" fmla="*/ 0 h 1239725"/>
            <a:gd name="connsiteX16" fmla="*/ 1360620 w 3287176"/>
            <a:gd name="connsiteY16" fmla="*/ 0 h 1239725"/>
            <a:gd name="connsiteX17" fmla="*/ 3124197 w 3287176"/>
            <a:gd name="connsiteY17" fmla="*/ 0 h 1239725"/>
            <a:gd name="connsiteX18" fmla="*/ 3265487 w 3287176"/>
            <a:gd name="connsiteY18" fmla="*/ 141290 h 1239725"/>
            <a:gd name="connsiteX19" fmla="*/ 3265487 w 3287176"/>
            <a:gd name="connsiteY19" fmla="*/ 494505 h 1239725"/>
            <a:gd name="connsiteX20" fmla="*/ 3265487 w 3287176"/>
            <a:gd name="connsiteY20" fmla="*/ 494505 h 1239725"/>
            <a:gd name="connsiteX21" fmla="*/ 3265487 w 3287176"/>
            <a:gd name="connsiteY21" fmla="*/ 706436 h 1239725"/>
            <a:gd name="connsiteX22" fmla="*/ 3265487 w 3287176"/>
            <a:gd name="connsiteY22" fmla="*/ 706433 h 1239725"/>
            <a:gd name="connsiteX23" fmla="*/ 3287176 w 3287176"/>
            <a:gd name="connsiteY23" fmla="*/ 915166 h 1239725"/>
            <a:gd name="connsiteX24" fmla="*/ 2361875 w 3287176"/>
            <a:gd name="connsiteY24" fmla="*/ 883009 h 1239725"/>
            <a:gd name="connsiteX0" fmla="*/ 2361875 w 3287176"/>
            <a:gd name="connsiteY0" fmla="*/ 883009 h 1276022"/>
            <a:gd name="connsiteX1" fmla="*/ 2187727 w 3287176"/>
            <a:gd name="connsiteY1" fmla="*/ 1239725 h 1276022"/>
            <a:gd name="connsiteX2" fmla="*/ 1988630 w 3287176"/>
            <a:gd name="connsiteY2" fmla="*/ 869151 h 1276022"/>
            <a:gd name="connsiteX3" fmla="*/ 1122034 w 3287176"/>
            <a:gd name="connsiteY3" fmla="*/ 835820 h 1276022"/>
            <a:gd name="connsiteX4" fmla="*/ 895356 w 3287176"/>
            <a:gd name="connsiteY4" fmla="*/ 1061140 h 1276022"/>
            <a:gd name="connsiteX5" fmla="*/ 913631 w 3287176"/>
            <a:gd name="connsiteY5" fmla="*/ 1276022 h 1276022"/>
            <a:gd name="connsiteX6" fmla="*/ 544248 w 3287176"/>
            <a:gd name="connsiteY6" fmla="*/ 847723 h 1276022"/>
            <a:gd name="connsiteX7" fmla="*/ 141290 w 3287176"/>
            <a:gd name="connsiteY7" fmla="*/ 847723 h 1276022"/>
            <a:gd name="connsiteX8" fmla="*/ 0 w 3287176"/>
            <a:gd name="connsiteY8" fmla="*/ 706433 h 1276022"/>
            <a:gd name="connsiteX9" fmla="*/ 0 w 3287176"/>
            <a:gd name="connsiteY9" fmla="*/ 706436 h 1276022"/>
            <a:gd name="connsiteX10" fmla="*/ 0 w 3287176"/>
            <a:gd name="connsiteY10" fmla="*/ 494505 h 1276022"/>
            <a:gd name="connsiteX11" fmla="*/ 0 w 3287176"/>
            <a:gd name="connsiteY11" fmla="*/ 494505 h 1276022"/>
            <a:gd name="connsiteX12" fmla="*/ 0 w 3287176"/>
            <a:gd name="connsiteY12" fmla="*/ 141290 h 1276022"/>
            <a:gd name="connsiteX13" fmla="*/ 141290 w 3287176"/>
            <a:gd name="connsiteY13" fmla="*/ 0 h 1276022"/>
            <a:gd name="connsiteX14" fmla="*/ 544248 w 3287176"/>
            <a:gd name="connsiteY14" fmla="*/ 0 h 1276022"/>
            <a:gd name="connsiteX15" fmla="*/ 544248 w 3287176"/>
            <a:gd name="connsiteY15" fmla="*/ 0 h 1276022"/>
            <a:gd name="connsiteX16" fmla="*/ 1360620 w 3287176"/>
            <a:gd name="connsiteY16" fmla="*/ 0 h 1276022"/>
            <a:gd name="connsiteX17" fmla="*/ 3124197 w 3287176"/>
            <a:gd name="connsiteY17" fmla="*/ 0 h 1276022"/>
            <a:gd name="connsiteX18" fmla="*/ 3265487 w 3287176"/>
            <a:gd name="connsiteY18" fmla="*/ 141290 h 1276022"/>
            <a:gd name="connsiteX19" fmla="*/ 3265487 w 3287176"/>
            <a:gd name="connsiteY19" fmla="*/ 494505 h 1276022"/>
            <a:gd name="connsiteX20" fmla="*/ 3265487 w 3287176"/>
            <a:gd name="connsiteY20" fmla="*/ 494505 h 1276022"/>
            <a:gd name="connsiteX21" fmla="*/ 3265487 w 3287176"/>
            <a:gd name="connsiteY21" fmla="*/ 706436 h 1276022"/>
            <a:gd name="connsiteX22" fmla="*/ 3265487 w 3287176"/>
            <a:gd name="connsiteY22" fmla="*/ 706433 h 1276022"/>
            <a:gd name="connsiteX23" fmla="*/ 3287176 w 3287176"/>
            <a:gd name="connsiteY23" fmla="*/ 915166 h 1276022"/>
            <a:gd name="connsiteX24" fmla="*/ 2361875 w 3287176"/>
            <a:gd name="connsiteY24" fmla="*/ 883009 h 1276022"/>
            <a:gd name="connsiteX0" fmla="*/ 2361875 w 3287176"/>
            <a:gd name="connsiteY0" fmla="*/ 883009 h 1276022"/>
            <a:gd name="connsiteX1" fmla="*/ 2187727 w 3287176"/>
            <a:gd name="connsiteY1" fmla="*/ 1239725 h 1276022"/>
            <a:gd name="connsiteX2" fmla="*/ 1988630 w 3287176"/>
            <a:gd name="connsiteY2" fmla="*/ 869151 h 1276022"/>
            <a:gd name="connsiteX3" fmla="*/ 1122034 w 3287176"/>
            <a:gd name="connsiteY3" fmla="*/ 835820 h 1276022"/>
            <a:gd name="connsiteX4" fmla="*/ 895356 w 3287176"/>
            <a:gd name="connsiteY4" fmla="*/ 1061140 h 1276022"/>
            <a:gd name="connsiteX5" fmla="*/ 913631 w 3287176"/>
            <a:gd name="connsiteY5" fmla="*/ 1276022 h 1276022"/>
            <a:gd name="connsiteX6" fmla="*/ 544248 w 3287176"/>
            <a:gd name="connsiteY6" fmla="*/ 847723 h 1276022"/>
            <a:gd name="connsiteX7" fmla="*/ 141290 w 3287176"/>
            <a:gd name="connsiteY7" fmla="*/ 847723 h 1276022"/>
            <a:gd name="connsiteX8" fmla="*/ 0 w 3287176"/>
            <a:gd name="connsiteY8" fmla="*/ 706433 h 1276022"/>
            <a:gd name="connsiteX9" fmla="*/ 0 w 3287176"/>
            <a:gd name="connsiteY9" fmla="*/ 706436 h 1276022"/>
            <a:gd name="connsiteX10" fmla="*/ 0 w 3287176"/>
            <a:gd name="connsiteY10" fmla="*/ 494505 h 1276022"/>
            <a:gd name="connsiteX11" fmla="*/ 0 w 3287176"/>
            <a:gd name="connsiteY11" fmla="*/ 494505 h 1276022"/>
            <a:gd name="connsiteX12" fmla="*/ 0 w 3287176"/>
            <a:gd name="connsiteY12" fmla="*/ 141290 h 1276022"/>
            <a:gd name="connsiteX13" fmla="*/ 141290 w 3287176"/>
            <a:gd name="connsiteY13" fmla="*/ 0 h 1276022"/>
            <a:gd name="connsiteX14" fmla="*/ 544248 w 3287176"/>
            <a:gd name="connsiteY14" fmla="*/ 0 h 1276022"/>
            <a:gd name="connsiteX15" fmla="*/ 544248 w 3287176"/>
            <a:gd name="connsiteY15" fmla="*/ 0 h 1276022"/>
            <a:gd name="connsiteX16" fmla="*/ 1360620 w 3287176"/>
            <a:gd name="connsiteY16" fmla="*/ 0 h 1276022"/>
            <a:gd name="connsiteX17" fmla="*/ 3124197 w 3287176"/>
            <a:gd name="connsiteY17" fmla="*/ 0 h 1276022"/>
            <a:gd name="connsiteX18" fmla="*/ 3265487 w 3287176"/>
            <a:gd name="connsiteY18" fmla="*/ 141290 h 1276022"/>
            <a:gd name="connsiteX19" fmla="*/ 3265487 w 3287176"/>
            <a:gd name="connsiteY19" fmla="*/ 494505 h 1276022"/>
            <a:gd name="connsiteX20" fmla="*/ 3265487 w 3287176"/>
            <a:gd name="connsiteY20" fmla="*/ 494505 h 1276022"/>
            <a:gd name="connsiteX21" fmla="*/ 3265487 w 3287176"/>
            <a:gd name="connsiteY21" fmla="*/ 706436 h 1276022"/>
            <a:gd name="connsiteX22" fmla="*/ 3265487 w 3287176"/>
            <a:gd name="connsiteY22" fmla="*/ 706433 h 1276022"/>
            <a:gd name="connsiteX23" fmla="*/ 3287176 w 3287176"/>
            <a:gd name="connsiteY23" fmla="*/ 831636 h 1276022"/>
            <a:gd name="connsiteX24" fmla="*/ 2361875 w 3287176"/>
            <a:gd name="connsiteY24" fmla="*/ 883009 h 1276022"/>
            <a:gd name="connsiteX0" fmla="*/ 2361875 w 3287176"/>
            <a:gd name="connsiteY0" fmla="*/ 883009 h 1276022"/>
            <a:gd name="connsiteX1" fmla="*/ 2187727 w 3287176"/>
            <a:gd name="connsiteY1" fmla="*/ 1239725 h 1276022"/>
            <a:gd name="connsiteX2" fmla="*/ 1988630 w 3287176"/>
            <a:gd name="connsiteY2" fmla="*/ 869151 h 1276022"/>
            <a:gd name="connsiteX3" fmla="*/ 1122034 w 3287176"/>
            <a:gd name="connsiteY3" fmla="*/ 835820 h 1276022"/>
            <a:gd name="connsiteX4" fmla="*/ 895356 w 3287176"/>
            <a:gd name="connsiteY4" fmla="*/ 1061140 h 1276022"/>
            <a:gd name="connsiteX5" fmla="*/ 913631 w 3287176"/>
            <a:gd name="connsiteY5" fmla="*/ 1276022 h 1276022"/>
            <a:gd name="connsiteX6" fmla="*/ 544248 w 3287176"/>
            <a:gd name="connsiteY6" fmla="*/ 847723 h 1276022"/>
            <a:gd name="connsiteX7" fmla="*/ 141290 w 3287176"/>
            <a:gd name="connsiteY7" fmla="*/ 847723 h 1276022"/>
            <a:gd name="connsiteX8" fmla="*/ 0 w 3287176"/>
            <a:gd name="connsiteY8" fmla="*/ 706433 h 1276022"/>
            <a:gd name="connsiteX9" fmla="*/ 0 w 3287176"/>
            <a:gd name="connsiteY9" fmla="*/ 706436 h 1276022"/>
            <a:gd name="connsiteX10" fmla="*/ 0 w 3287176"/>
            <a:gd name="connsiteY10" fmla="*/ 494505 h 1276022"/>
            <a:gd name="connsiteX11" fmla="*/ 0 w 3287176"/>
            <a:gd name="connsiteY11" fmla="*/ 494505 h 1276022"/>
            <a:gd name="connsiteX12" fmla="*/ 0 w 3287176"/>
            <a:gd name="connsiteY12" fmla="*/ 141290 h 1276022"/>
            <a:gd name="connsiteX13" fmla="*/ 141290 w 3287176"/>
            <a:gd name="connsiteY13" fmla="*/ 0 h 1276022"/>
            <a:gd name="connsiteX14" fmla="*/ 544248 w 3287176"/>
            <a:gd name="connsiteY14" fmla="*/ 0 h 1276022"/>
            <a:gd name="connsiteX15" fmla="*/ 544248 w 3287176"/>
            <a:gd name="connsiteY15" fmla="*/ 0 h 1276022"/>
            <a:gd name="connsiteX16" fmla="*/ 1360620 w 3287176"/>
            <a:gd name="connsiteY16" fmla="*/ 0 h 1276022"/>
            <a:gd name="connsiteX17" fmla="*/ 3124197 w 3287176"/>
            <a:gd name="connsiteY17" fmla="*/ 0 h 1276022"/>
            <a:gd name="connsiteX18" fmla="*/ 3265487 w 3287176"/>
            <a:gd name="connsiteY18" fmla="*/ 141290 h 1276022"/>
            <a:gd name="connsiteX19" fmla="*/ 3265487 w 3287176"/>
            <a:gd name="connsiteY19" fmla="*/ 494505 h 1276022"/>
            <a:gd name="connsiteX20" fmla="*/ 3265487 w 3287176"/>
            <a:gd name="connsiteY20" fmla="*/ 494505 h 1276022"/>
            <a:gd name="connsiteX21" fmla="*/ 3265487 w 3287176"/>
            <a:gd name="connsiteY21" fmla="*/ 706436 h 1276022"/>
            <a:gd name="connsiteX22" fmla="*/ 3265487 w 3287176"/>
            <a:gd name="connsiteY22" fmla="*/ 706433 h 1276022"/>
            <a:gd name="connsiteX23" fmla="*/ 3287176 w 3287176"/>
            <a:gd name="connsiteY23" fmla="*/ 986763 h 1276022"/>
            <a:gd name="connsiteX24" fmla="*/ 2361875 w 3287176"/>
            <a:gd name="connsiteY24" fmla="*/ 883009 h 1276022"/>
            <a:gd name="connsiteX0" fmla="*/ 2361875 w 3265487"/>
            <a:gd name="connsiteY0" fmla="*/ 883009 h 1276022"/>
            <a:gd name="connsiteX1" fmla="*/ 2187727 w 3265487"/>
            <a:gd name="connsiteY1" fmla="*/ 1239725 h 1276022"/>
            <a:gd name="connsiteX2" fmla="*/ 1988630 w 3265487"/>
            <a:gd name="connsiteY2" fmla="*/ 869151 h 1276022"/>
            <a:gd name="connsiteX3" fmla="*/ 1122034 w 3265487"/>
            <a:gd name="connsiteY3" fmla="*/ 835820 h 1276022"/>
            <a:gd name="connsiteX4" fmla="*/ 895356 w 3265487"/>
            <a:gd name="connsiteY4" fmla="*/ 1061140 h 1276022"/>
            <a:gd name="connsiteX5" fmla="*/ 913631 w 3265487"/>
            <a:gd name="connsiteY5" fmla="*/ 1276022 h 1276022"/>
            <a:gd name="connsiteX6" fmla="*/ 544248 w 3265487"/>
            <a:gd name="connsiteY6" fmla="*/ 847723 h 1276022"/>
            <a:gd name="connsiteX7" fmla="*/ 141290 w 3265487"/>
            <a:gd name="connsiteY7" fmla="*/ 847723 h 1276022"/>
            <a:gd name="connsiteX8" fmla="*/ 0 w 3265487"/>
            <a:gd name="connsiteY8" fmla="*/ 706433 h 1276022"/>
            <a:gd name="connsiteX9" fmla="*/ 0 w 3265487"/>
            <a:gd name="connsiteY9" fmla="*/ 706436 h 1276022"/>
            <a:gd name="connsiteX10" fmla="*/ 0 w 3265487"/>
            <a:gd name="connsiteY10" fmla="*/ 494505 h 1276022"/>
            <a:gd name="connsiteX11" fmla="*/ 0 w 3265487"/>
            <a:gd name="connsiteY11" fmla="*/ 494505 h 1276022"/>
            <a:gd name="connsiteX12" fmla="*/ 0 w 3265487"/>
            <a:gd name="connsiteY12" fmla="*/ 141290 h 1276022"/>
            <a:gd name="connsiteX13" fmla="*/ 141290 w 3265487"/>
            <a:gd name="connsiteY13" fmla="*/ 0 h 1276022"/>
            <a:gd name="connsiteX14" fmla="*/ 544248 w 3265487"/>
            <a:gd name="connsiteY14" fmla="*/ 0 h 1276022"/>
            <a:gd name="connsiteX15" fmla="*/ 544248 w 3265487"/>
            <a:gd name="connsiteY15" fmla="*/ 0 h 1276022"/>
            <a:gd name="connsiteX16" fmla="*/ 1360620 w 3265487"/>
            <a:gd name="connsiteY16" fmla="*/ 0 h 1276022"/>
            <a:gd name="connsiteX17" fmla="*/ 3124197 w 3265487"/>
            <a:gd name="connsiteY17" fmla="*/ 0 h 1276022"/>
            <a:gd name="connsiteX18" fmla="*/ 3265487 w 3265487"/>
            <a:gd name="connsiteY18" fmla="*/ 141290 h 1276022"/>
            <a:gd name="connsiteX19" fmla="*/ 3265487 w 3265487"/>
            <a:gd name="connsiteY19" fmla="*/ 494505 h 1276022"/>
            <a:gd name="connsiteX20" fmla="*/ 3265487 w 3265487"/>
            <a:gd name="connsiteY20" fmla="*/ 494505 h 1276022"/>
            <a:gd name="connsiteX21" fmla="*/ 3265487 w 3265487"/>
            <a:gd name="connsiteY21" fmla="*/ 706436 h 1276022"/>
            <a:gd name="connsiteX22" fmla="*/ 3265487 w 3265487"/>
            <a:gd name="connsiteY22" fmla="*/ 706433 h 1276022"/>
            <a:gd name="connsiteX23" fmla="*/ 2361875 w 3265487"/>
            <a:gd name="connsiteY23" fmla="*/ 883009 h 1276022"/>
            <a:gd name="connsiteX0" fmla="*/ 2361875 w 3265487"/>
            <a:gd name="connsiteY0" fmla="*/ 883009 h 1276022"/>
            <a:gd name="connsiteX1" fmla="*/ 2187727 w 3265487"/>
            <a:gd name="connsiteY1" fmla="*/ 1239725 h 1276022"/>
            <a:gd name="connsiteX2" fmla="*/ 1988630 w 3265487"/>
            <a:gd name="connsiteY2" fmla="*/ 869151 h 1276022"/>
            <a:gd name="connsiteX3" fmla="*/ 1122034 w 3265487"/>
            <a:gd name="connsiteY3" fmla="*/ 835820 h 1276022"/>
            <a:gd name="connsiteX4" fmla="*/ 895356 w 3265487"/>
            <a:gd name="connsiteY4" fmla="*/ 1061140 h 1276022"/>
            <a:gd name="connsiteX5" fmla="*/ 913631 w 3265487"/>
            <a:gd name="connsiteY5" fmla="*/ 1276022 h 1276022"/>
            <a:gd name="connsiteX6" fmla="*/ 544248 w 3265487"/>
            <a:gd name="connsiteY6" fmla="*/ 847723 h 1276022"/>
            <a:gd name="connsiteX7" fmla="*/ 141290 w 3265487"/>
            <a:gd name="connsiteY7" fmla="*/ 847723 h 1276022"/>
            <a:gd name="connsiteX8" fmla="*/ 0 w 3265487"/>
            <a:gd name="connsiteY8" fmla="*/ 706433 h 1276022"/>
            <a:gd name="connsiteX9" fmla="*/ 0 w 3265487"/>
            <a:gd name="connsiteY9" fmla="*/ 706436 h 1276022"/>
            <a:gd name="connsiteX10" fmla="*/ 0 w 3265487"/>
            <a:gd name="connsiteY10" fmla="*/ 494505 h 1276022"/>
            <a:gd name="connsiteX11" fmla="*/ 0 w 3265487"/>
            <a:gd name="connsiteY11" fmla="*/ 494505 h 1276022"/>
            <a:gd name="connsiteX12" fmla="*/ 0 w 3265487"/>
            <a:gd name="connsiteY12" fmla="*/ 141290 h 1276022"/>
            <a:gd name="connsiteX13" fmla="*/ 141290 w 3265487"/>
            <a:gd name="connsiteY13" fmla="*/ 0 h 1276022"/>
            <a:gd name="connsiteX14" fmla="*/ 544248 w 3265487"/>
            <a:gd name="connsiteY14" fmla="*/ 0 h 1276022"/>
            <a:gd name="connsiteX15" fmla="*/ 544248 w 3265487"/>
            <a:gd name="connsiteY15" fmla="*/ 0 h 1276022"/>
            <a:gd name="connsiteX16" fmla="*/ 1360620 w 3265487"/>
            <a:gd name="connsiteY16" fmla="*/ 0 h 1276022"/>
            <a:gd name="connsiteX17" fmla="*/ 3124197 w 3265487"/>
            <a:gd name="connsiteY17" fmla="*/ 0 h 1276022"/>
            <a:gd name="connsiteX18" fmla="*/ 3265487 w 3265487"/>
            <a:gd name="connsiteY18" fmla="*/ 141290 h 1276022"/>
            <a:gd name="connsiteX19" fmla="*/ 3265487 w 3265487"/>
            <a:gd name="connsiteY19" fmla="*/ 494505 h 1276022"/>
            <a:gd name="connsiteX20" fmla="*/ 3265487 w 3265487"/>
            <a:gd name="connsiteY20" fmla="*/ 494505 h 1276022"/>
            <a:gd name="connsiteX21" fmla="*/ 3265487 w 3265487"/>
            <a:gd name="connsiteY21" fmla="*/ 706436 h 1276022"/>
            <a:gd name="connsiteX22" fmla="*/ 3265487 w 3265487"/>
            <a:gd name="connsiteY22" fmla="*/ 933158 h 1276022"/>
            <a:gd name="connsiteX23" fmla="*/ 2361875 w 3265487"/>
            <a:gd name="connsiteY23" fmla="*/ 883009 h 1276022"/>
            <a:gd name="connsiteX0" fmla="*/ 2361875 w 3289300"/>
            <a:gd name="connsiteY0" fmla="*/ 883009 h 1276022"/>
            <a:gd name="connsiteX1" fmla="*/ 2187727 w 3289300"/>
            <a:gd name="connsiteY1" fmla="*/ 1239725 h 1276022"/>
            <a:gd name="connsiteX2" fmla="*/ 1988630 w 3289300"/>
            <a:gd name="connsiteY2" fmla="*/ 869151 h 1276022"/>
            <a:gd name="connsiteX3" fmla="*/ 1122034 w 3289300"/>
            <a:gd name="connsiteY3" fmla="*/ 835820 h 1276022"/>
            <a:gd name="connsiteX4" fmla="*/ 895356 w 3289300"/>
            <a:gd name="connsiteY4" fmla="*/ 1061140 h 1276022"/>
            <a:gd name="connsiteX5" fmla="*/ 913631 w 3289300"/>
            <a:gd name="connsiteY5" fmla="*/ 1276022 h 1276022"/>
            <a:gd name="connsiteX6" fmla="*/ 544248 w 3289300"/>
            <a:gd name="connsiteY6" fmla="*/ 847723 h 1276022"/>
            <a:gd name="connsiteX7" fmla="*/ 141290 w 3289300"/>
            <a:gd name="connsiteY7" fmla="*/ 847723 h 1276022"/>
            <a:gd name="connsiteX8" fmla="*/ 0 w 3289300"/>
            <a:gd name="connsiteY8" fmla="*/ 706433 h 1276022"/>
            <a:gd name="connsiteX9" fmla="*/ 0 w 3289300"/>
            <a:gd name="connsiteY9" fmla="*/ 706436 h 1276022"/>
            <a:gd name="connsiteX10" fmla="*/ 0 w 3289300"/>
            <a:gd name="connsiteY10" fmla="*/ 494505 h 1276022"/>
            <a:gd name="connsiteX11" fmla="*/ 0 w 3289300"/>
            <a:gd name="connsiteY11" fmla="*/ 494505 h 1276022"/>
            <a:gd name="connsiteX12" fmla="*/ 0 w 3289300"/>
            <a:gd name="connsiteY12" fmla="*/ 141290 h 1276022"/>
            <a:gd name="connsiteX13" fmla="*/ 141290 w 3289300"/>
            <a:gd name="connsiteY13" fmla="*/ 0 h 1276022"/>
            <a:gd name="connsiteX14" fmla="*/ 544248 w 3289300"/>
            <a:gd name="connsiteY14" fmla="*/ 0 h 1276022"/>
            <a:gd name="connsiteX15" fmla="*/ 544248 w 3289300"/>
            <a:gd name="connsiteY15" fmla="*/ 0 h 1276022"/>
            <a:gd name="connsiteX16" fmla="*/ 1360620 w 3289300"/>
            <a:gd name="connsiteY16" fmla="*/ 0 h 1276022"/>
            <a:gd name="connsiteX17" fmla="*/ 3124197 w 3289300"/>
            <a:gd name="connsiteY17" fmla="*/ 0 h 1276022"/>
            <a:gd name="connsiteX18" fmla="*/ 3265487 w 3289300"/>
            <a:gd name="connsiteY18" fmla="*/ 141290 h 1276022"/>
            <a:gd name="connsiteX19" fmla="*/ 3265487 w 3289300"/>
            <a:gd name="connsiteY19" fmla="*/ 494505 h 1276022"/>
            <a:gd name="connsiteX20" fmla="*/ 3265487 w 3289300"/>
            <a:gd name="connsiteY20" fmla="*/ 494505 h 1276022"/>
            <a:gd name="connsiteX21" fmla="*/ 3265487 w 3289300"/>
            <a:gd name="connsiteY21" fmla="*/ 706436 h 1276022"/>
            <a:gd name="connsiteX22" fmla="*/ 3289300 w 3289300"/>
            <a:gd name="connsiteY22" fmla="*/ 897360 h 1276022"/>
            <a:gd name="connsiteX23" fmla="*/ 2361875 w 3289300"/>
            <a:gd name="connsiteY23" fmla="*/ 883009 h 1276022"/>
            <a:gd name="connsiteX0" fmla="*/ 2361875 w 3289300"/>
            <a:gd name="connsiteY0" fmla="*/ 883009 h 1276022"/>
            <a:gd name="connsiteX1" fmla="*/ 2187727 w 3289300"/>
            <a:gd name="connsiteY1" fmla="*/ 1239725 h 1276022"/>
            <a:gd name="connsiteX2" fmla="*/ 1988630 w 3289300"/>
            <a:gd name="connsiteY2" fmla="*/ 869151 h 1276022"/>
            <a:gd name="connsiteX3" fmla="*/ 1122034 w 3289300"/>
            <a:gd name="connsiteY3" fmla="*/ 835820 h 1276022"/>
            <a:gd name="connsiteX4" fmla="*/ 895356 w 3289300"/>
            <a:gd name="connsiteY4" fmla="*/ 1061140 h 1276022"/>
            <a:gd name="connsiteX5" fmla="*/ 913631 w 3289300"/>
            <a:gd name="connsiteY5" fmla="*/ 1276022 h 1276022"/>
            <a:gd name="connsiteX6" fmla="*/ 544248 w 3289300"/>
            <a:gd name="connsiteY6" fmla="*/ 847723 h 1276022"/>
            <a:gd name="connsiteX7" fmla="*/ 141290 w 3289300"/>
            <a:gd name="connsiteY7" fmla="*/ 847723 h 1276022"/>
            <a:gd name="connsiteX8" fmla="*/ 0 w 3289300"/>
            <a:gd name="connsiteY8" fmla="*/ 706433 h 1276022"/>
            <a:gd name="connsiteX9" fmla="*/ 0 w 3289300"/>
            <a:gd name="connsiteY9" fmla="*/ 706436 h 1276022"/>
            <a:gd name="connsiteX10" fmla="*/ 0 w 3289300"/>
            <a:gd name="connsiteY10" fmla="*/ 494505 h 1276022"/>
            <a:gd name="connsiteX11" fmla="*/ 0 w 3289300"/>
            <a:gd name="connsiteY11" fmla="*/ 494505 h 1276022"/>
            <a:gd name="connsiteX12" fmla="*/ 0 w 3289300"/>
            <a:gd name="connsiteY12" fmla="*/ 141290 h 1276022"/>
            <a:gd name="connsiteX13" fmla="*/ 141290 w 3289300"/>
            <a:gd name="connsiteY13" fmla="*/ 0 h 1276022"/>
            <a:gd name="connsiteX14" fmla="*/ 544248 w 3289300"/>
            <a:gd name="connsiteY14" fmla="*/ 0 h 1276022"/>
            <a:gd name="connsiteX15" fmla="*/ 544248 w 3289300"/>
            <a:gd name="connsiteY15" fmla="*/ 0 h 1276022"/>
            <a:gd name="connsiteX16" fmla="*/ 1360620 w 3289300"/>
            <a:gd name="connsiteY16" fmla="*/ 0 h 1276022"/>
            <a:gd name="connsiteX17" fmla="*/ 3124197 w 3289300"/>
            <a:gd name="connsiteY17" fmla="*/ 0 h 1276022"/>
            <a:gd name="connsiteX18" fmla="*/ 3265487 w 3289300"/>
            <a:gd name="connsiteY18" fmla="*/ 141290 h 1276022"/>
            <a:gd name="connsiteX19" fmla="*/ 3265487 w 3289300"/>
            <a:gd name="connsiteY19" fmla="*/ 494505 h 1276022"/>
            <a:gd name="connsiteX20" fmla="*/ 3265487 w 3289300"/>
            <a:gd name="connsiteY20" fmla="*/ 494505 h 1276022"/>
            <a:gd name="connsiteX21" fmla="*/ 3265487 w 3289300"/>
            <a:gd name="connsiteY21" fmla="*/ 706436 h 1276022"/>
            <a:gd name="connsiteX22" fmla="*/ 3289300 w 3289300"/>
            <a:gd name="connsiteY22" fmla="*/ 897360 h 1276022"/>
            <a:gd name="connsiteX23" fmla="*/ 2361875 w 3289300"/>
            <a:gd name="connsiteY23" fmla="*/ 883009 h 1276022"/>
            <a:gd name="connsiteX0" fmla="*/ 2361875 w 3289300"/>
            <a:gd name="connsiteY0" fmla="*/ 883009 h 1276022"/>
            <a:gd name="connsiteX1" fmla="*/ 2187727 w 3289300"/>
            <a:gd name="connsiteY1" fmla="*/ 1239725 h 1276022"/>
            <a:gd name="connsiteX2" fmla="*/ 1988630 w 3289300"/>
            <a:gd name="connsiteY2" fmla="*/ 869151 h 1276022"/>
            <a:gd name="connsiteX3" fmla="*/ 1122034 w 3289300"/>
            <a:gd name="connsiteY3" fmla="*/ 835820 h 1276022"/>
            <a:gd name="connsiteX4" fmla="*/ 1073947 w 3289300"/>
            <a:gd name="connsiteY4" fmla="*/ 1061140 h 1276022"/>
            <a:gd name="connsiteX5" fmla="*/ 913631 w 3289300"/>
            <a:gd name="connsiteY5" fmla="*/ 1276022 h 1276022"/>
            <a:gd name="connsiteX6" fmla="*/ 544248 w 3289300"/>
            <a:gd name="connsiteY6" fmla="*/ 847723 h 1276022"/>
            <a:gd name="connsiteX7" fmla="*/ 141290 w 3289300"/>
            <a:gd name="connsiteY7" fmla="*/ 847723 h 1276022"/>
            <a:gd name="connsiteX8" fmla="*/ 0 w 3289300"/>
            <a:gd name="connsiteY8" fmla="*/ 706433 h 1276022"/>
            <a:gd name="connsiteX9" fmla="*/ 0 w 3289300"/>
            <a:gd name="connsiteY9" fmla="*/ 706436 h 1276022"/>
            <a:gd name="connsiteX10" fmla="*/ 0 w 3289300"/>
            <a:gd name="connsiteY10" fmla="*/ 494505 h 1276022"/>
            <a:gd name="connsiteX11" fmla="*/ 0 w 3289300"/>
            <a:gd name="connsiteY11" fmla="*/ 494505 h 1276022"/>
            <a:gd name="connsiteX12" fmla="*/ 0 w 3289300"/>
            <a:gd name="connsiteY12" fmla="*/ 141290 h 1276022"/>
            <a:gd name="connsiteX13" fmla="*/ 141290 w 3289300"/>
            <a:gd name="connsiteY13" fmla="*/ 0 h 1276022"/>
            <a:gd name="connsiteX14" fmla="*/ 544248 w 3289300"/>
            <a:gd name="connsiteY14" fmla="*/ 0 h 1276022"/>
            <a:gd name="connsiteX15" fmla="*/ 544248 w 3289300"/>
            <a:gd name="connsiteY15" fmla="*/ 0 h 1276022"/>
            <a:gd name="connsiteX16" fmla="*/ 1360620 w 3289300"/>
            <a:gd name="connsiteY16" fmla="*/ 0 h 1276022"/>
            <a:gd name="connsiteX17" fmla="*/ 3124197 w 3289300"/>
            <a:gd name="connsiteY17" fmla="*/ 0 h 1276022"/>
            <a:gd name="connsiteX18" fmla="*/ 3265487 w 3289300"/>
            <a:gd name="connsiteY18" fmla="*/ 141290 h 1276022"/>
            <a:gd name="connsiteX19" fmla="*/ 3265487 w 3289300"/>
            <a:gd name="connsiteY19" fmla="*/ 494505 h 1276022"/>
            <a:gd name="connsiteX20" fmla="*/ 3265487 w 3289300"/>
            <a:gd name="connsiteY20" fmla="*/ 494505 h 1276022"/>
            <a:gd name="connsiteX21" fmla="*/ 3265487 w 3289300"/>
            <a:gd name="connsiteY21" fmla="*/ 706436 h 1276022"/>
            <a:gd name="connsiteX22" fmla="*/ 3289300 w 3289300"/>
            <a:gd name="connsiteY22" fmla="*/ 897360 h 1276022"/>
            <a:gd name="connsiteX23" fmla="*/ 2361875 w 3289300"/>
            <a:gd name="connsiteY23" fmla="*/ 883009 h 1276022"/>
            <a:gd name="connsiteX0" fmla="*/ 2361875 w 3289300"/>
            <a:gd name="connsiteY0" fmla="*/ 883009 h 1276022"/>
            <a:gd name="connsiteX1" fmla="*/ 2187727 w 3289300"/>
            <a:gd name="connsiteY1" fmla="*/ 1239725 h 1276022"/>
            <a:gd name="connsiteX2" fmla="*/ 1988630 w 3289300"/>
            <a:gd name="connsiteY2" fmla="*/ 869151 h 1276022"/>
            <a:gd name="connsiteX3" fmla="*/ 1122034 w 3289300"/>
            <a:gd name="connsiteY3" fmla="*/ 835820 h 1276022"/>
            <a:gd name="connsiteX4" fmla="*/ 913631 w 3289300"/>
            <a:gd name="connsiteY4" fmla="*/ 1276022 h 1276022"/>
            <a:gd name="connsiteX5" fmla="*/ 544248 w 3289300"/>
            <a:gd name="connsiteY5" fmla="*/ 847723 h 1276022"/>
            <a:gd name="connsiteX6" fmla="*/ 141290 w 3289300"/>
            <a:gd name="connsiteY6" fmla="*/ 847723 h 1276022"/>
            <a:gd name="connsiteX7" fmla="*/ 0 w 3289300"/>
            <a:gd name="connsiteY7" fmla="*/ 706433 h 1276022"/>
            <a:gd name="connsiteX8" fmla="*/ 0 w 3289300"/>
            <a:gd name="connsiteY8" fmla="*/ 706436 h 1276022"/>
            <a:gd name="connsiteX9" fmla="*/ 0 w 3289300"/>
            <a:gd name="connsiteY9" fmla="*/ 494505 h 1276022"/>
            <a:gd name="connsiteX10" fmla="*/ 0 w 3289300"/>
            <a:gd name="connsiteY10" fmla="*/ 494505 h 1276022"/>
            <a:gd name="connsiteX11" fmla="*/ 0 w 3289300"/>
            <a:gd name="connsiteY11" fmla="*/ 141290 h 1276022"/>
            <a:gd name="connsiteX12" fmla="*/ 141290 w 3289300"/>
            <a:gd name="connsiteY12" fmla="*/ 0 h 1276022"/>
            <a:gd name="connsiteX13" fmla="*/ 544248 w 3289300"/>
            <a:gd name="connsiteY13" fmla="*/ 0 h 1276022"/>
            <a:gd name="connsiteX14" fmla="*/ 544248 w 3289300"/>
            <a:gd name="connsiteY14" fmla="*/ 0 h 1276022"/>
            <a:gd name="connsiteX15" fmla="*/ 1360620 w 3289300"/>
            <a:gd name="connsiteY15" fmla="*/ 0 h 1276022"/>
            <a:gd name="connsiteX16" fmla="*/ 3124197 w 3289300"/>
            <a:gd name="connsiteY16" fmla="*/ 0 h 1276022"/>
            <a:gd name="connsiteX17" fmla="*/ 3265487 w 3289300"/>
            <a:gd name="connsiteY17" fmla="*/ 141290 h 1276022"/>
            <a:gd name="connsiteX18" fmla="*/ 3265487 w 3289300"/>
            <a:gd name="connsiteY18" fmla="*/ 494505 h 1276022"/>
            <a:gd name="connsiteX19" fmla="*/ 3265487 w 3289300"/>
            <a:gd name="connsiteY19" fmla="*/ 494505 h 1276022"/>
            <a:gd name="connsiteX20" fmla="*/ 3265487 w 3289300"/>
            <a:gd name="connsiteY20" fmla="*/ 706436 h 1276022"/>
            <a:gd name="connsiteX21" fmla="*/ 3289300 w 3289300"/>
            <a:gd name="connsiteY21" fmla="*/ 897360 h 1276022"/>
            <a:gd name="connsiteX22" fmla="*/ 2361875 w 3289300"/>
            <a:gd name="connsiteY22" fmla="*/ 883009 h 1276022"/>
            <a:gd name="connsiteX0" fmla="*/ 2361875 w 3289300"/>
            <a:gd name="connsiteY0" fmla="*/ 883009 h 1239725"/>
            <a:gd name="connsiteX1" fmla="*/ 2187727 w 3289300"/>
            <a:gd name="connsiteY1" fmla="*/ 1239725 h 1239725"/>
            <a:gd name="connsiteX2" fmla="*/ 1988630 w 3289300"/>
            <a:gd name="connsiteY2" fmla="*/ 869151 h 1239725"/>
            <a:gd name="connsiteX3" fmla="*/ 1122034 w 3289300"/>
            <a:gd name="connsiteY3" fmla="*/ 835820 h 1239725"/>
            <a:gd name="connsiteX4" fmla="*/ 901724 w 3289300"/>
            <a:gd name="connsiteY4" fmla="*/ 1216358 h 1239725"/>
            <a:gd name="connsiteX5" fmla="*/ 544248 w 3289300"/>
            <a:gd name="connsiteY5" fmla="*/ 847723 h 1239725"/>
            <a:gd name="connsiteX6" fmla="*/ 141290 w 3289300"/>
            <a:gd name="connsiteY6" fmla="*/ 847723 h 1239725"/>
            <a:gd name="connsiteX7" fmla="*/ 0 w 3289300"/>
            <a:gd name="connsiteY7" fmla="*/ 706433 h 1239725"/>
            <a:gd name="connsiteX8" fmla="*/ 0 w 3289300"/>
            <a:gd name="connsiteY8" fmla="*/ 706436 h 1239725"/>
            <a:gd name="connsiteX9" fmla="*/ 0 w 3289300"/>
            <a:gd name="connsiteY9" fmla="*/ 494505 h 1239725"/>
            <a:gd name="connsiteX10" fmla="*/ 0 w 3289300"/>
            <a:gd name="connsiteY10" fmla="*/ 494505 h 1239725"/>
            <a:gd name="connsiteX11" fmla="*/ 0 w 3289300"/>
            <a:gd name="connsiteY11" fmla="*/ 141290 h 1239725"/>
            <a:gd name="connsiteX12" fmla="*/ 141290 w 3289300"/>
            <a:gd name="connsiteY12" fmla="*/ 0 h 1239725"/>
            <a:gd name="connsiteX13" fmla="*/ 544248 w 3289300"/>
            <a:gd name="connsiteY13" fmla="*/ 0 h 1239725"/>
            <a:gd name="connsiteX14" fmla="*/ 544248 w 3289300"/>
            <a:gd name="connsiteY14" fmla="*/ 0 h 1239725"/>
            <a:gd name="connsiteX15" fmla="*/ 1360620 w 3289300"/>
            <a:gd name="connsiteY15" fmla="*/ 0 h 1239725"/>
            <a:gd name="connsiteX16" fmla="*/ 3124197 w 3289300"/>
            <a:gd name="connsiteY16" fmla="*/ 0 h 1239725"/>
            <a:gd name="connsiteX17" fmla="*/ 3265487 w 3289300"/>
            <a:gd name="connsiteY17" fmla="*/ 141290 h 1239725"/>
            <a:gd name="connsiteX18" fmla="*/ 3265487 w 3289300"/>
            <a:gd name="connsiteY18" fmla="*/ 494505 h 1239725"/>
            <a:gd name="connsiteX19" fmla="*/ 3265487 w 3289300"/>
            <a:gd name="connsiteY19" fmla="*/ 494505 h 1239725"/>
            <a:gd name="connsiteX20" fmla="*/ 3265487 w 3289300"/>
            <a:gd name="connsiteY20" fmla="*/ 706436 h 1239725"/>
            <a:gd name="connsiteX21" fmla="*/ 3289300 w 3289300"/>
            <a:gd name="connsiteY21" fmla="*/ 897360 h 1239725"/>
            <a:gd name="connsiteX22" fmla="*/ 2361875 w 3289300"/>
            <a:gd name="connsiteY22" fmla="*/ 883009 h 1239725"/>
            <a:gd name="connsiteX0" fmla="*/ 2361875 w 3289300"/>
            <a:gd name="connsiteY0" fmla="*/ 883009 h 1216358"/>
            <a:gd name="connsiteX1" fmla="*/ 2247257 w 3289300"/>
            <a:gd name="connsiteY1" fmla="*/ 1108463 h 1216358"/>
            <a:gd name="connsiteX2" fmla="*/ 1988630 w 3289300"/>
            <a:gd name="connsiteY2" fmla="*/ 869151 h 1216358"/>
            <a:gd name="connsiteX3" fmla="*/ 1122034 w 3289300"/>
            <a:gd name="connsiteY3" fmla="*/ 835820 h 1216358"/>
            <a:gd name="connsiteX4" fmla="*/ 901724 w 3289300"/>
            <a:gd name="connsiteY4" fmla="*/ 1216358 h 1216358"/>
            <a:gd name="connsiteX5" fmla="*/ 544248 w 3289300"/>
            <a:gd name="connsiteY5" fmla="*/ 847723 h 1216358"/>
            <a:gd name="connsiteX6" fmla="*/ 141290 w 3289300"/>
            <a:gd name="connsiteY6" fmla="*/ 847723 h 1216358"/>
            <a:gd name="connsiteX7" fmla="*/ 0 w 3289300"/>
            <a:gd name="connsiteY7" fmla="*/ 706433 h 1216358"/>
            <a:gd name="connsiteX8" fmla="*/ 0 w 3289300"/>
            <a:gd name="connsiteY8" fmla="*/ 706436 h 1216358"/>
            <a:gd name="connsiteX9" fmla="*/ 0 w 3289300"/>
            <a:gd name="connsiteY9" fmla="*/ 494505 h 1216358"/>
            <a:gd name="connsiteX10" fmla="*/ 0 w 3289300"/>
            <a:gd name="connsiteY10" fmla="*/ 494505 h 1216358"/>
            <a:gd name="connsiteX11" fmla="*/ 0 w 3289300"/>
            <a:gd name="connsiteY11" fmla="*/ 141290 h 1216358"/>
            <a:gd name="connsiteX12" fmla="*/ 141290 w 3289300"/>
            <a:gd name="connsiteY12" fmla="*/ 0 h 1216358"/>
            <a:gd name="connsiteX13" fmla="*/ 544248 w 3289300"/>
            <a:gd name="connsiteY13" fmla="*/ 0 h 1216358"/>
            <a:gd name="connsiteX14" fmla="*/ 544248 w 3289300"/>
            <a:gd name="connsiteY14" fmla="*/ 0 h 1216358"/>
            <a:gd name="connsiteX15" fmla="*/ 1360620 w 3289300"/>
            <a:gd name="connsiteY15" fmla="*/ 0 h 1216358"/>
            <a:gd name="connsiteX16" fmla="*/ 3124197 w 3289300"/>
            <a:gd name="connsiteY16" fmla="*/ 0 h 1216358"/>
            <a:gd name="connsiteX17" fmla="*/ 3265487 w 3289300"/>
            <a:gd name="connsiteY17" fmla="*/ 141290 h 1216358"/>
            <a:gd name="connsiteX18" fmla="*/ 3265487 w 3289300"/>
            <a:gd name="connsiteY18" fmla="*/ 494505 h 1216358"/>
            <a:gd name="connsiteX19" fmla="*/ 3265487 w 3289300"/>
            <a:gd name="connsiteY19" fmla="*/ 494505 h 1216358"/>
            <a:gd name="connsiteX20" fmla="*/ 3265487 w 3289300"/>
            <a:gd name="connsiteY20" fmla="*/ 706436 h 1216358"/>
            <a:gd name="connsiteX21" fmla="*/ 3289300 w 3289300"/>
            <a:gd name="connsiteY21" fmla="*/ 897360 h 1216358"/>
            <a:gd name="connsiteX22" fmla="*/ 2361875 w 3289300"/>
            <a:gd name="connsiteY22" fmla="*/ 883009 h 1216358"/>
            <a:gd name="connsiteX0" fmla="*/ 2361875 w 3289300"/>
            <a:gd name="connsiteY0" fmla="*/ 883009 h 1263590"/>
            <a:gd name="connsiteX1" fmla="*/ 2175821 w 3289300"/>
            <a:gd name="connsiteY1" fmla="*/ 1263590 h 1263590"/>
            <a:gd name="connsiteX2" fmla="*/ 1988630 w 3289300"/>
            <a:gd name="connsiteY2" fmla="*/ 869151 h 1263590"/>
            <a:gd name="connsiteX3" fmla="*/ 1122034 w 3289300"/>
            <a:gd name="connsiteY3" fmla="*/ 835820 h 1263590"/>
            <a:gd name="connsiteX4" fmla="*/ 901724 w 3289300"/>
            <a:gd name="connsiteY4" fmla="*/ 1216358 h 1263590"/>
            <a:gd name="connsiteX5" fmla="*/ 544248 w 3289300"/>
            <a:gd name="connsiteY5" fmla="*/ 847723 h 1263590"/>
            <a:gd name="connsiteX6" fmla="*/ 141290 w 3289300"/>
            <a:gd name="connsiteY6" fmla="*/ 847723 h 1263590"/>
            <a:gd name="connsiteX7" fmla="*/ 0 w 3289300"/>
            <a:gd name="connsiteY7" fmla="*/ 706433 h 1263590"/>
            <a:gd name="connsiteX8" fmla="*/ 0 w 3289300"/>
            <a:gd name="connsiteY8" fmla="*/ 706436 h 1263590"/>
            <a:gd name="connsiteX9" fmla="*/ 0 w 3289300"/>
            <a:gd name="connsiteY9" fmla="*/ 494505 h 1263590"/>
            <a:gd name="connsiteX10" fmla="*/ 0 w 3289300"/>
            <a:gd name="connsiteY10" fmla="*/ 494505 h 1263590"/>
            <a:gd name="connsiteX11" fmla="*/ 0 w 3289300"/>
            <a:gd name="connsiteY11" fmla="*/ 141290 h 1263590"/>
            <a:gd name="connsiteX12" fmla="*/ 141290 w 3289300"/>
            <a:gd name="connsiteY12" fmla="*/ 0 h 1263590"/>
            <a:gd name="connsiteX13" fmla="*/ 544248 w 3289300"/>
            <a:gd name="connsiteY13" fmla="*/ 0 h 1263590"/>
            <a:gd name="connsiteX14" fmla="*/ 544248 w 3289300"/>
            <a:gd name="connsiteY14" fmla="*/ 0 h 1263590"/>
            <a:gd name="connsiteX15" fmla="*/ 1360620 w 3289300"/>
            <a:gd name="connsiteY15" fmla="*/ 0 h 1263590"/>
            <a:gd name="connsiteX16" fmla="*/ 3124197 w 3289300"/>
            <a:gd name="connsiteY16" fmla="*/ 0 h 1263590"/>
            <a:gd name="connsiteX17" fmla="*/ 3265487 w 3289300"/>
            <a:gd name="connsiteY17" fmla="*/ 141290 h 1263590"/>
            <a:gd name="connsiteX18" fmla="*/ 3265487 w 3289300"/>
            <a:gd name="connsiteY18" fmla="*/ 494505 h 1263590"/>
            <a:gd name="connsiteX19" fmla="*/ 3265487 w 3289300"/>
            <a:gd name="connsiteY19" fmla="*/ 494505 h 1263590"/>
            <a:gd name="connsiteX20" fmla="*/ 3265487 w 3289300"/>
            <a:gd name="connsiteY20" fmla="*/ 706436 h 1263590"/>
            <a:gd name="connsiteX21" fmla="*/ 3289300 w 3289300"/>
            <a:gd name="connsiteY21" fmla="*/ 897360 h 1263590"/>
            <a:gd name="connsiteX22" fmla="*/ 2361875 w 3289300"/>
            <a:gd name="connsiteY22" fmla="*/ 883009 h 1263590"/>
            <a:gd name="connsiteX0" fmla="*/ 2361875 w 3289300"/>
            <a:gd name="connsiteY0" fmla="*/ 883009 h 1263590"/>
            <a:gd name="connsiteX1" fmla="*/ 2175821 w 3289300"/>
            <a:gd name="connsiteY1" fmla="*/ 1263590 h 1263590"/>
            <a:gd name="connsiteX2" fmla="*/ 1988630 w 3289300"/>
            <a:gd name="connsiteY2" fmla="*/ 869151 h 1263590"/>
            <a:gd name="connsiteX3" fmla="*/ 1122034 w 3289300"/>
            <a:gd name="connsiteY3" fmla="*/ 919140 h 1263590"/>
            <a:gd name="connsiteX4" fmla="*/ 901724 w 3289300"/>
            <a:gd name="connsiteY4" fmla="*/ 1216358 h 1263590"/>
            <a:gd name="connsiteX5" fmla="*/ 544248 w 3289300"/>
            <a:gd name="connsiteY5" fmla="*/ 847723 h 1263590"/>
            <a:gd name="connsiteX6" fmla="*/ 141290 w 3289300"/>
            <a:gd name="connsiteY6" fmla="*/ 847723 h 1263590"/>
            <a:gd name="connsiteX7" fmla="*/ 0 w 3289300"/>
            <a:gd name="connsiteY7" fmla="*/ 706433 h 1263590"/>
            <a:gd name="connsiteX8" fmla="*/ 0 w 3289300"/>
            <a:gd name="connsiteY8" fmla="*/ 706436 h 1263590"/>
            <a:gd name="connsiteX9" fmla="*/ 0 w 3289300"/>
            <a:gd name="connsiteY9" fmla="*/ 494505 h 1263590"/>
            <a:gd name="connsiteX10" fmla="*/ 0 w 3289300"/>
            <a:gd name="connsiteY10" fmla="*/ 494505 h 1263590"/>
            <a:gd name="connsiteX11" fmla="*/ 0 w 3289300"/>
            <a:gd name="connsiteY11" fmla="*/ 141290 h 1263590"/>
            <a:gd name="connsiteX12" fmla="*/ 141290 w 3289300"/>
            <a:gd name="connsiteY12" fmla="*/ 0 h 1263590"/>
            <a:gd name="connsiteX13" fmla="*/ 544248 w 3289300"/>
            <a:gd name="connsiteY13" fmla="*/ 0 h 1263590"/>
            <a:gd name="connsiteX14" fmla="*/ 544248 w 3289300"/>
            <a:gd name="connsiteY14" fmla="*/ 0 h 1263590"/>
            <a:gd name="connsiteX15" fmla="*/ 1360620 w 3289300"/>
            <a:gd name="connsiteY15" fmla="*/ 0 h 1263590"/>
            <a:gd name="connsiteX16" fmla="*/ 3124197 w 3289300"/>
            <a:gd name="connsiteY16" fmla="*/ 0 h 1263590"/>
            <a:gd name="connsiteX17" fmla="*/ 3265487 w 3289300"/>
            <a:gd name="connsiteY17" fmla="*/ 141290 h 1263590"/>
            <a:gd name="connsiteX18" fmla="*/ 3265487 w 3289300"/>
            <a:gd name="connsiteY18" fmla="*/ 494505 h 1263590"/>
            <a:gd name="connsiteX19" fmla="*/ 3265487 w 3289300"/>
            <a:gd name="connsiteY19" fmla="*/ 494505 h 1263590"/>
            <a:gd name="connsiteX20" fmla="*/ 3265487 w 3289300"/>
            <a:gd name="connsiteY20" fmla="*/ 706436 h 1263590"/>
            <a:gd name="connsiteX21" fmla="*/ 3289300 w 3289300"/>
            <a:gd name="connsiteY21" fmla="*/ 897360 h 1263590"/>
            <a:gd name="connsiteX22" fmla="*/ 2361875 w 3289300"/>
            <a:gd name="connsiteY22" fmla="*/ 883009 h 1263590"/>
            <a:gd name="connsiteX0" fmla="*/ 2361875 w 3289300"/>
            <a:gd name="connsiteY0" fmla="*/ 883009 h 1263590"/>
            <a:gd name="connsiteX1" fmla="*/ 2175821 w 3289300"/>
            <a:gd name="connsiteY1" fmla="*/ 1263590 h 1263590"/>
            <a:gd name="connsiteX2" fmla="*/ 1988630 w 3289300"/>
            <a:gd name="connsiteY2" fmla="*/ 869151 h 1263590"/>
            <a:gd name="connsiteX3" fmla="*/ 1122034 w 3289300"/>
            <a:gd name="connsiteY3" fmla="*/ 811744 h 1263590"/>
            <a:gd name="connsiteX4" fmla="*/ 901724 w 3289300"/>
            <a:gd name="connsiteY4" fmla="*/ 1216358 h 1263590"/>
            <a:gd name="connsiteX5" fmla="*/ 544248 w 3289300"/>
            <a:gd name="connsiteY5" fmla="*/ 847723 h 1263590"/>
            <a:gd name="connsiteX6" fmla="*/ 141290 w 3289300"/>
            <a:gd name="connsiteY6" fmla="*/ 847723 h 1263590"/>
            <a:gd name="connsiteX7" fmla="*/ 0 w 3289300"/>
            <a:gd name="connsiteY7" fmla="*/ 706433 h 1263590"/>
            <a:gd name="connsiteX8" fmla="*/ 0 w 3289300"/>
            <a:gd name="connsiteY8" fmla="*/ 706436 h 1263590"/>
            <a:gd name="connsiteX9" fmla="*/ 0 w 3289300"/>
            <a:gd name="connsiteY9" fmla="*/ 494505 h 1263590"/>
            <a:gd name="connsiteX10" fmla="*/ 0 w 3289300"/>
            <a:gd name="connsiteY10" fmla="*/ 494505 h 1263590"/>
            <a:gd name="connsiteX11" fmla="*/ 0 w 3289300"/>
            <a:gd name="connsiteY11" fmla="*/ 141290 h 1263590"/>
            <a:gd name="connsiteX12" fmla="*/ 141290 w 3289300"/>
            <a:gd name="connsiteY12" fmla="*/ 0 h 1263590"/>
            <a:gd name="connsiteX13" fmla="*/ 544248 w 3289300"/>
            <a:gd name="connsiteY13" fmla="*/ 0 h 1263590"/>
            <a:gd name="connsiteX14" fmla="*/ 544248 w 3289300"/>
            <a:gd name="connsiteY14" fmla="*/ 0 h 1263590"/>
            <a:gd name="connsiteX15" fmla="*/ 1360620 w 3289300"/>
            <a:gd name="connsiteY15" fmla="*/ 0 h 1263590"/>
            <a:gd name="connsiteX16" fmla="*/ 3124197 w 3289300"/>
            <a:gd name="connsiteY16" fmla="*/ 0 h 1263590"/>
            <a:gd name="connsiteX17" fmla="*/ 3265487 w 3289300"/>
            <a:gd name="connsiteY17" fmla="*/ 141290 h 1263590"/>
            <a:gd name="connsiteX18" fmla="*/ 3265487 w 3289300"/>
            <a:gd name="connsiteY18" fmla="*/ 494505 h 1263590"/>
            <a:gd name="connsiteX19" fmla="*/ 3265487 w 3289300"/>
            <a:gd name="connsiteY19" fmla="*/ 494505 h 1263590"/>
            <a:gd name="connsiteX20" fmla="*/ 3265487 w 3289300"/>
            <a:gd name="connsiteY20" fmla="*/ 706436 h 1263590"/>
            <a:gd name="connsiteX21" fmla="*/ 3289300 w 3289300"/>
            <a:gd name="connsiteY21" fmla="*/ 897360 h 1263590"/>
            <a:gd name="connsiteX22" fmla="*/ 2361875 w 3289300"/>
            <a:gd name="connsiteY22" fmla="*/ 883009 h 1263590"/>
            <a:gd name="connsiteX0" fmla="*/ 2361875 w 3289300"/>
            <a:gd name="connsiteY0" fmla="*/ 883009 h 1263590"/>
            <a:gd name="connsiteX1" fmla="*/ 2175821 w 3289300"/>
            <a:gd name="connsiteY1" fmla="*/ 1263590 h 1263590"/>
            <a:gd name="connsiteX2" fmla="*/ 1988630 w 3289300"/>
            <a:gd name="connsiteY2" fmla="*/ 869151 h 1263590"/>
            <a:gd name="connsiteX3" fmla="*/ 1122034 w 3289300"/>
            <a:gd name="connsiteY3" fmla="*/ 847453 h 1263590"/>
            <a:gd name="connsiteX4" fmla="*/ 901724 w 3289300"/>
            <a:gd name="connsiteY4" fmla="*/ 1216358 h 1263590"/>
            <a:gd name="connsiteX5" fmla="*/ 544248 w 3289300"/>
            <a:gd name="connsiteY5" fmla="*/ 847723 h 1263590"/>
            <a:gd name="connsiteX6" fmla="*/ 141290 w 3289300"/>
            <a:gd name="connsiteY6" fmla="*/ 847723 h 1263590"/>
            <a:gd name="connsiteX7" fmla="*/ 0 w 3289300"/>
            <a:gd name="connsiteY7" fmla="*/ 706433 h 1263590"/>
            <a:gd name="connsiteX8" fmla="*/ 0 w 3289300"/>
            <a:gd name="connsiteY8" fmla="*/ 706436 h 1263590"/>
            <a:gd name="connsiteX9" fmla="*/ 0 w 3289300"/>
            <a:gd name="connsiteY9" fmla="*/ 494505 h 1263590"/>
            <a:gd name="connsiteX10" fmla="*/ 0 w 3289300"/>
            <a:gd name="connsiteY10" fmla="*/ 494505 h 1263590"/>
            <a:gd name="connsiteX11" fmla="*/ 0 w 3289300"/>
            <a:gd name="connsiteY11" fmla="*/ 141290 h 1263590"/>
            <a:gd name="connsiteX12" fmla="*/ 141290 w 3289300"/>
            <a:gd name="connsiteY12" fmla="*/ 0 h 1263590"/>
            <a:gd name="connsiteX13" fmla="*/ 544248 w 3289300"/>
            <a:gd name="connsiteY13" fmla="*/ 0 h 1263590"/>
            <a:gd name="connsiteX14" fmla="*/ 544248 w 3289300"/>
            <a:gd name="connsiteY14" fmla="*/ 0 h 1263590"/>
            <a:gd name="connsiteX15" fmla="*/ 1360620 w 3289300"/>
            <a:gd name="connsiteY15" fmla="*/ 0 h 1263590"/>
            <a:gd name="connsiteX16" fmla="*/ 3124197 w 3289300"/>
            <a:gd name="connsiteY16" fmla="*/ 0 h 1263590"/>
            <a:gd name="connsiteX17" fmla="*/ 3265487 w 3289300"/>
            <a:gd name="connsiteY17" fmla="*/ 141290 h 1263590"/>
            <a:gd name="connsiteX18" fmla="*/ 3265487 w 3289300"/>
            <a:gd name="connsiteY18" fmla="*/ 494505 h 1263590"/>
            <a:gd name="connsiteX19" fmla="*/ 3265487 w 3289300"/>
            <a:gd name="connsiteY19" fmla="*/ 494505 h 1263590"/>
            <a:gd name="connsiteX20" fmla="*/ 3265487 w 3289300"/>
            <a:gd name="connsiteY20" fmla="*/ 706436 h 1263590"/>
            <a:gd name="connsiteX21" fmla="*/ 3289300 w 3289300"/>
            <a:gd name="connsiteY21" fmla="*/ 897360 h 1263590"/>
            <a:gd name="connsiteX22" fmla="*/ 2361875 w 3289300"/>
            <a:gd name="connsiteY22" fmla="*/ 883009 h 1263590"/>
            <a:gd name="connsiteX0" fmla="*/ 2361875 w 3265487"/>
            <a:gd name="connsiteY0" fmla="*/ 883009 h 1263590"/>
            <a:gd name="connsiteX1" fmla="*/ 2175821 w 3265487"/>
            <a:gd name="connsiteY1" fmla="*/ 1263590 h 1263590"/>
            <a:gd name="connsiteX2" fmla="*/ 1988630 w 3265487"/>
            <a:gd name="connsiteY2" fmla="*/ 869151 h 1263590"/>
            <a:gd name="connsiteX3" fmla="*/ 1122034 w 3265487"/>
            <a:gd name="connsiteY3" fmla="*/ 847453 h 1263590"/>
            <a:gd name="connsiteX4" fmla="*/ 901724 w 3265487"/>
            <a:gd name="connsiteY4" fmla="*/ 1216358 h 1263590"/>
            <a:gd name="connsiteX5" fmla="*/ 544248 w 3265487"/>
            <a:gd name="connsiteY5" fmla="*/ 847723 h 1263590"/>
            <a:gd name="connsiteX6" fmla="*/ 141290 w 3265487"/>
            <a:gd name="connsiteY6" fmla="*/ 847723 h 1263590"/>
            <a:gd name="connsiteX7" fmla="*/ 0 w 3265487"/>
            <a:gd name="connsiteY7" fmla="*/ 706433 h 1263590"/>
            <a:gd name="connsiteX8" fmla="*/ 0 w 3265487"/>
            <a:gd name="connsiteY8" fmla="*/ 706436 h 1263590"/>
            <a:gd name="connsiteX9" fmla="*/ 0 w 3265487"/>
            <a:gd name="connsiteY9" fmla="*/ 494505 h 1263590"/>
            <a:gd name="connsiteX10" fmla="*/ 0 w 3265487"/>
            <a:gd name="connsiteY10" fmla="*/ 494505 h 1263590"/>
            <a:gd name="connsiteX11" fmla="*/ 0 w 3265487"/>
            <a:gd name="connsiteY11" fmla="*/ 141290 h 1263590"/>
            <a:gd name="connsiteX12" fmla="*/ 141290 w 3265487"/>
            <a:gd name="connsiteY12" fmla="*/ 0 h 1263590"/>
            <a:gd name="connsiteX13" fmla="*/ 544248 w 3265487"/>
            <a:gd name="connsiteY13" fmla="*/ 0 h 1263590"/>
            <a:gd name="connsiteX14" fmla="*/ 544248 w 3265487"/>
            <a:gd name="connsiteY14" fmla="*/ 0 h 1263590"/>
            <a:gd name="connsiteX15" fmla="*/ 1360620 w 3265487"/>
            <a:gd name="connsiteY15" fmla="*/ 0 h 1263590"/>
            <a:gd name="connsiteX16" fmla="*/ 3124197 w 3265487"/>
            <a:gd name="connsiteY16" fmla="*/ 0 h 1263590"/>
            <a:gd name="connsiteX17" fmla="*/ 3265487 w 3265487"/>
            <a:gd name="connsiteY17" fmla="*/ 141290 h 1263590"/>
            <a:gd name="connsiteX18" fmla="*/ 3265487 w 3265487"/>
            <a:gd name="connsiteY18" fmla="*/ 494505 h 1263590"/>
            <a:gd name="connsiteX19" fmla="*/ 3265487 w 3265487"/>
            <a:gd name="connsiteY19" fmla="*/ 494505 h 1263590"/>
            <a:gd name="connsiteX20" fmla="*/ 3265487 w 3265487"/>
            <a:gd name="connsiteY20" fmla="*/ 706436 h 1263590"/>
            <a:gd name="connsiteX21" fmla="*/ 3158334 w 3265487"/>
            <a:gd name="connsiteY21" fmla="*/ 897360 h 1263590"/>
            <a:gd name="connsiteX22" fmla="*/ 2361875 w 3265487"/>
            <a:gd name="connsiteY22" fmla="*/ 883009 h 1263590"/>
            <a:gd name="connsiteX0" fmla="*/ 2361875 w 3265487"/>
            <a:gd name="connsiteY0" fmla="*/ 883009 h 1263590"/>
            <a:gd name="connsiteX1" fmla="*/ 2175821 w 3265487"/>
            <a:gd name="connsiteY1" fmla="*/ 1263590 h 1263590"/>
            <a:gd name="connsiteX2" fmla="*/ 1988630 w 3265487"/>
            <a:gd name="connsiteY2" fmla="*/ 869151 h 1263590"/>
            <a:gd name="connsiteX3" fmla="*/ 1122034 w 3265487"/>
            <a:gd name="connsiteY3" fmla="*/ 847453 h 1263590"/>
            <a:gd name="connsiteX4" fmla="*/ 901724 w 3265487"/>
            <a:gd name="connsiteY4" fmla="*/ 1216358 h 1263590"/>
            <a:gd name="connsiteX5" fmla="*/ 544248 w 3265487"/>
            <a:gd name="connsiteY5" fmla="*/ 847723 h 1263590"/>
            <a:gd name="connsiteX6" fmla="*/ 141290 w 3265487"/>
            <a:gd name="connsiteY6" fmla="*/ 847723 h 1263590"/>
            <a:gd name="connsiteX7" fmla="*/ 0 w 3265487"/>
            <a:gd name="connsiteY7" fmla="*/ 706433 h 1263590"/>
            <a:gd name="connsiteX8" fmla="*/ 0 w 3265487"/>
            <a:gd name="connsiteY8" fmla="*/ 706436 h 1263590"/>
            <a:gd name="connsiteX9" fmla="*/ 0 w 3265487"/>
            <a:gd name="connsiteY9" fmla="*/ 494505 h 1263590"/>
            <a:gd name="connsiteX10" fmla="*/ 0 w 3265487"/>
            <a:gd name="connsiteY10" fmla="*/ 494505 h 1263590"/>
            <a:gd name="connsiteX11" fmla="*/ 0 w 3265487"/>
            <a:gd name="connsiteY11" fmla="*/ 141290 h 1263590"/>
            <a:gd name="connsiteX12" fmla="*/ 141290 w 3265487"/>
            <a:gd name="connsiteY12" fmla="*/ 0 h 1263590"/>
            <a:gd name="connsiteX13" fmla="*/ 544248 w 3265487"/>
            <a:gd name="connsiteY13" fmla="*/ 0 h 1263590"/>
            <a:gd name="connsiteX14" fmla="*/ 544248 w 3265487"/>
            <a:gd name="connsiteY14" fmla="*/ 0 h 1263590"/>
            <a:gd name="connsiteX15" fmla="*/ 1360620 w 3265487"/>
            <a:gd name="connsiteY15" fmla="*/ 0 h 1263590"/>
            <a:gd name="connsiteX16" fmla="*/ 3124197 w 3265487"/>
            <a:gd name="connsiteY16" fmla="*/ 0 h 1263590"/>
            <a:gd name="connsiteX17" fmla="*/ 3265487 w 3265487"/>
            <a:gd name="connsiteY17" fmla="*/ 141290 h 1263590"/>
            <a:gd name="connsiteX18" fmla="*/ 3265487 w 3265487"/>
            <a:gd name="connsiteY18" fmla="*/ 494505 h 1263590"/>
            <a:gd name="connsiteX19" fmla="*/ 3265487 w 3265487"/>
            <a:gd name="connsiteY19" fmla="*/ 494505 h 1263590"/>
            <a:gd name="connsiteX20" fmla="*/ 3265487 w 3265487"/>
            <a:gd name="connsiteY20" fmla="*/ 706436 h 1263590"/>
            <a:gd name="connsiteX21" fmla="*/ 3158334 w 3265487"/>
            <a:gd name="connsiteY21" fmla="*/ 897360 h 1263590"/>
            <a:gd name="connsiteX22" fmla="*/ 2361875 w 3265487"/>
            <a:gd name="connsiteY22" fmla="*/ 883009 h 1263590"/>
            <a:gd name="connsiteX0" fmla="*/ 2361875 w 3265487"/>
            <a:gd name="connsiteY0" fmla="*/ 883009 h 1263590"/>
            <a:gd name="connsiteX1" fmla="*/ 2175821 w 3265487"/>
            <a:gd name="connsiteY1" fmla="*/ 1263590 h 1263590"/>
            <a:gd name="connsiteX2" fmla="*/ 2024280 w 3265487"/>
            <a:gd name="connsiteY2" fmla="*/ 833262 h 1263590"/>
            <a:gd name="connsiteX3" fmla="*/ 1122034 w 3265487"/>
            <a:gd name="connsiteY3" fmla="*/ 847453 h 1263590"/>
            <a:gd name="connsiteX4" fmla="*/ 901724 w 3265487"/>
            <a:gd name="connsiteY4" fmla="*/ 1216358 h 1263590"/>
            <a:gd name="connsiteX5" fmla="*/ 544248 w 3265487"/>
            <a:gd name="connsiteY5" fmla="*/ 847723 h 1263590"/>
            <a:gd name="connsiteX6" fmla="*/ 141290 w 3265487"/>
            <a:gd name="connsiteY6" fmla="*/ 847723 h 1263590"/>
            <a:gd name="connsiteX7" fmla="*/ 0 w 3265487"/>
            <a:gd name="connsiteY7" fmla="*/ 706433 h 1263590"/>
            <a:gd name="connsiteX8" fmla="*/ 0 w 3265487"/>
            <a:gd name="connsiteY8" fmla="*/ 706436 h 1263590"/>
            <a:gd name="connsiteX9" fmla="*/ 0 w 3265487"/>
            <a:gd name="connsiteY9" fmla="*/ 494505 h 1263590"/>
            <a:gd name="connsiteX10" fmla="*/ 0 w 3265487"/>
            <a:gd name="connsiteY10" fmla="*/ 494505 h 1263590"/>
            <a:gd name="connsiteX11" fmla="*/ 0 w 3265487"/>
            <a:gd name="connsiteY11" fmla="*/ 141290 h 1263590"/>
            <a:gd name="connsiteX12" fmla="*/ 141290 w 3265487"/>
            <a:gd name="connsiteY12" fmla="*/ 0 h 1263590"/>
            <a:gd name="connsiteX13" fmla="*/ 544248 w 3265487"/>
            <a:gd name="connsiteY13" fmla="*/ 0 h 1263590"/>
            <a:gd name="connsiteX14" fmla="*/ 544248 w 3265487"/>
            <a:gd name="connsiteY14" fmla="*/ 0 h 1263590"/>
            <a:gd name="connsiteX15" fmla="*/ 1360620 w 3265487"/>
            <a:gd name="connsiteY15" fmla="*/ 0 h 1263590"/>
            <a:gd name="connsiteX16" fmla="*/ 3124197 w 3265487"/>
            <a:gd name="connsiteY16" fmla="*/ 0 h 1263590"/>
            <a:gd name="connsiteX17" fmla="*/ 3265487 w 3265487"/>
            <a:gd name="connsiteY17" fmla="*/ 141290 h 1263590"/>
            <a:gd name="connsiteX18" fmla="*/ 3265487 w 3265487"/>
            <a:gd name="connsiteY18" fmla="*/ 494505 h 1263590"/>
            <a:gd name="connsiteX19" fmla="*/ 3265487 w 3265487"/>
            <a:gd name="connsiteY19" fmla="*/ 494505 h 1263590"/>
            <a:gd name="connsiteX20" fmla="*/ 3265487 w 3265487"/>
            <a:gd name="connsiteY20" fmla="*/ 706436 h 1263590"/>
            <a:gd name="connsiteX21" fmla="*/ 3158334 w 3265487"/>
            <a:gd name="connsiteY21" fmla="*/ 897360 h 1263590"/>
            <a:gd name="connsiteX22" fmla="*/ 2361875 w 3265487"/>
            <a:gd name="connsiteY22" fmla="*/ 883009 h 1263590"/>
            <a:gd name="connsiteX0" fmla="*/ 2361875 w 3265487"/>
            <a:gd name="connsiteY0" fmla="*/ 883009 h 1216358"/>
            <a:gd name="connsiteX1" fmla="*/ 2211470 w 3265487"/>
            <a:gd name="connsiteY1" fmla="*/ 1168127 h 1216358"/>
            <a:gd name="connsiteX2" fmla="*/ 2024280 w 3265487"/>
            <a:gd name="connsiteY2" fmla="*/ 833262 h 1216358"/>
            <a:gd name="connsiteX3" fmla="*/ 1122034 w 3265487"/>
            <a:gd name="connsiteY3" fmla="*/ 847453 h 1216358"/>
            <a:gd name="connsiteX4" fmla="*/ 901724 w 3265487"/>
            <a:gd name="connsiteY4" fmla="*/ 1216358 h 1216358"/>
            <a:gd name="connsiteX5" fmla="*/ 544248 w 3265487"/>
            <a:gd name="connsiteY5" fmla="*/ 847723 h 1216358"/>
            <a:gd name="connsiteX6" fmla="*/ 141290 w 3265487"/>
            <a:gd name="connsiteY6" fmla="*/ 847723 h 1216358"/>
            <a:gd name="connsiteX7" fmla="*/ 0 w 3265487"/>
            <a:gd name="connsiteY7" fmla="*/ 706433 h 1216358"/>
            <a:gd name="connsiteX8" fmla="*/ 0 w 3265487"/>
            <a:gd name="connsiteY8" fmla="*/ 706436 h 1216358"/>
            <a:gd name="connsiteX9" fmla="*/ 0 w 3265487"/>
            <a:gd name="connsiteY9" fmla="*/ 494505 h 1216358"/>
            <a:gd name="connsiteX10" fmla="*/ 0 w 3265487"/>
            <a:gd name="connsiteY10" fmla="*/ 494505 h 1216358"/>
            <a:gd name="connsiteX11" fmla="*/ 0 w 3265487"/>
            <a:gd name="connsiteY11" fmla="*/ 141290 h 1216358"/>
            <a:gd name="connsiteX12" fmla="*/ 141290 w 3265487"/>
            <a:gd name="connsiteY12" fmla="*/ 0 h 1216358"/>
            <a:gd name="connsiteX13" fmla="*/ 544248 w 3265487"/>
            <a:gd name="connsiteY13" fmla="*/ 0 h 1216358"/>
            <a:gd name="connsiteX14" fmla="*/ 544248 w 3265487"/>
            <a:gd name="connsiteY14" fmla="*/ 0 h 1216358"/>
            <a:gd name="connsiteX15" fmla="*/ 1360620 w 3265487"/>
            <a:gd name="connsiteY15" fmla="*/ 0 h 1216358"/>
            <a:gd name="connsiteX16" fmla="*/ 3124197 w 3265487"/>
            <a:gd name="connsiteY16" fmla="*/ 0 h 1216358"/>
            <a:gd name="connsiteX17" fmla="*/ 3265487 w 3265487"/>
            <a:gd name="connsiteY17" fmla="*/ 141290 h 1216358"/>
            <a:gd name="connsiteX18" fmla="*/ 3265487 w 3265487"/>
            <a:gd name="connsiteY18" fmla="*/ 494505 h 1216358"/>
            <a:gd name="connsiteX19" fmla="*/ 3265487 w 3265487"/>
            <a:gd name="connsiteY19" fmla="*/ 494505 h 1216358"/>
            <a:gd name="connsiteX20" fmla="*/ 3265487 w 3265487"/>
            <a:gd name="connsiteY20" fmla="*/ 706436 h 1216358"/>
            <a:gd name="connsiteX21" fmla="*/ 3158334 w 3265487"/>
            <a:gd name="connsiteY21" fmla="*/ 897360 h 1216358"/>
            <a:gd name="connsiteX22" fmla="*/ 2361875 w 3265487"/>
            <a:gd name="connsiteY22" fmla="*/ 883009 h 1216358"/>
            <a:gd name="connsiteX0" fmla="*/ 2623300 w 3265487"/>
            <a:gd name="connsiteY0" fmla="*/ 859143 h 1216358"/>
            <a:gd name="connsiteX1" fmla="*/ 2211470 w 3265487"/>
            <a:gd name="connsiteY1" fmla="*/ 1168127 h 1216358"/>
            <a:gd name="connsiteX2" fmla="*/ 2024280 w 3265487"/>
            <a:gd name="connsiteY2" fmla="*/ 833262 h 1216358"/>
            <a:gd name="connsiteX3" fmla="*/ 1122034 w 3265487"/>
            <a:gd name="connsiteY3" fmla="*/ 847453 h 1216358"/>
            <a:gd name="connsiteX4" fmla="*/ 901724 w 3265487"/>
            <a:gd name="connsiteY4" fmla="*/ 1216358 h 1216358"/>
            <a:gd name="connsiteX5" fmla="*/ 544248 w 3265487"/>
            <a:gd name="connsiteY5" fmla="*/ 847723 h 1216358"/>
            <a:gd name="connsiteX6" fmla="*/ 141290 w 3265487"/>
            <a:gd name="connsiteY6" fmla="*/ 847723 h 1216358"/>
            <a:gd name="connsiteX7" fmla="*/ 0 w 3265487"/>
            <a:gd name="connsiteY7" fmla="*/ 706433 h 1216358"/>
            <a:gd name="connsiteX8" fmla="*/ 0 w 3265487"/>
            <a:gd name="connsiteY8" fmla="*/ 706436 h 1216358"/>
            <a:gd name="connsiteX9" fmla="*/ 0 w 3265487"/>
            <a:gd name="connsiteY9" fmla="*/ 494505 h 1216358"/>
            <a:gd name="connsiteX10" fmla="*/ 0 w 3265487"/>
            <a:gd name="connsiteY10" fmla="*/ 494505 h 1216358"/>
            <a:gd name="connsiteX11" fmla="*/ 0 w 3265487"/>
            <a:gd name="connsiteY11" fmla="*/ 141290 h 1216358"/>
            <a:gd name="connsiteX12" fmla="*/ 141290 w 3265487"/>
            <a:gd name="connsiteY12" fmla="*/ 0 h 1216358"/>
            <a:gd name="connsiteX13" fmla="*/ 544248 w 3265487"/>
            <a:gd name="connsiteY13" fmla="*/ 0 h 1216358"/>
            <a:gd name="connsiteX14" fmla="*/ 544248 w 3265487"/>
            <a:gd name="connsiteY14" fmla="*/ 0 h 1216358"/>
            <a:gd name="connsiteX15" fmla="*/ 1360620 w 3265487"/>
            <a:gd name="connsiteY15" fmla="*/ 0 h 1216358"/>
            <a:gd name="connsiteX16" fmla="*/ 3124197 w 3265487"/>
            <a:gd name="connsiteY16" fmla="*/ 0 h 1216358"/>
            <a:gd name="connsiteX17" fmla="*/ 3265487 w 3265487"/>
            <a:gd name="connsiteY17" fmla="*/ 141290 h 1216358"/>
            <a:gd name="connsiteX18" fmla="*/ 3265487 w 3265487"/>
            <a:gd name="connsiteY18" fmla="*/ 494505 h 1216358"/>
            <a:gd name="connsiteX19" fmla="*/ 3265487 w 3265487"/>
            <a:gd name="connsiteY19" fmla="*/ 494505 h 1216358"/>
            <a:gd name="connsiteX20" fmla="*/ 3265487 w 3265487"/>
            <a:gd name="connsiteY20" fmla="*/ 706436 h 1216358"/>
            <a:gd name="connsiteX21" fmla="*/ 3158334 w 3265487"/>
            <a:gd name="connsiteY21" fmla="*/ 897360 h 1216358"/>
            <a:gd name="connsiteX22" fmla="*/ 2623300 w 3265487"/>
            <a:gd name="connsiteY22" fmla="*/ 859143 h 1216358"/>
            <a:gd name="connsiteX0" fmla="*/ 2468821 w 3265487"/>
            <a:gd name="connsiteY0" fmla="*/ 835277 h 1216358"/>
            <a:gd name="connsiteX1" fmla="*/ 2211470 w 3265487"/>
            <a:gd name="connsiteY1" fmla="*/ 1168127 h 1216358"/>
            <a:gd name="connsiteX2" fmla="*/ 2024280 w 3265487"/>
            <a:gd name="connsiteY2" fmla="*/ 833262 h 1216358"/>
            <a:gd name="connsiteX3" fmla="*/ 1122034 w 3265487"/>
            <a:gd name="connsiteY3" fmla="*/ 847453 h 1216358"/>
            <a:gd name="connsiteX4" fmla="*/ 901724 w 3265487"/>
            <a:gd name="connsiteY4" fmla="*/ 1216358 h 1216358"/>
            <a:gd name="connsiteX5" fmla="*/ 544248 w 3265487"/>
            <a:gd name="connsiteY5" fmla="*/ 847723 h 1216358"/>
            <a:gd name="connsiteX6" fmla="*/ 141290 w 3265487"/>
            <a:gd name="connsiteY6" fmla="*/ 847723 h 1216358"/>
            <a:gd name="connsiteX7" fmla="*/ 0 w 3265487"/>
            <a:gd name="connsiteY7" fmla="*/ 706433 h 1216358"/>
            <a:gd name="connsiteX8" fmla="*/ 0 w 3265487"/>
            <a:gd name="connsiteY8" fmla="*/ 706436 h 1216358"/>
            <a:gd name="connsiteX9" fmla="*/ 0 w 3265487"/>
            <a:gd name="connsiteY9" fmla="*/ 494505 h 1216358"/>
            <a:gd name="connsiteX10" fmla="*/ 0 w 3265487"/>
            <a:gd name="connsiteY10" fmla="*/ 494505 h 1216358"/>
            <a:gd name="connsiteX11" fmla="*/ 0 w 3265487"/>
            <a:gd name="connsiteY11" fmla="*/ 141290 h 1216358"/>
            <a:gd name="connsiteX12" fmla="*/ 141290 w 3265487"/>
            <a:gd name="connsiteY12" fmla="*/ 0 h 1216358"/>
            <a:gd name="connsiteX13" fmla="*/ 544248 w 3265487"/>
            <a:gd name="connsiteY13" fmla="*/ 0 h 1216358"/>
            <a:gd name="connsiteX14" fmla="*/ 544248 w 3265487"/>
            <a:gd name="connsiteY14" fmla="*/ 0 h 1216358"/>
            <a:gd name="connsiteX15" fmla="*/ 1360620 w 3265487"/>
            <a:gd name="connsiteY15" fmla="*/ 0 h 1216358"/>
            <a:gd name="connsiteX16" fmla="*/ 3124197 w 3265487"/>
            <a:gd name="connsiteY16" fmla="*/ 0 h 1216358"/>
            <a:gd name="connsiteX17" fmla="*/ 3265487 w 3265487"/>
            <a:gd name="connsiteY17" fmla="*/ 141290 h 1216358"/>
            <a:gd name="connsiteX18" fmla="*/ 3265487 w 3265487"/>
            <a:gd name="connsiteY18" fmla="*/ 494505 h 1216358"/>
            <a:gd name="connsiteX19" fmla="*/ 3265487 w 3265487"/>
            <a:gd name="connsiteY19" fmla="*/ 494505 h 1216358"/>
            <a:gd name="connsiteX20" fmla="*/ 3265487 w 3265487"/>
            <a:gd name="connsiteY20" fmla="*/ 706436 h 1216358"/>
            <a:gd name="connsiteX21" fmla="*/ 3158334 w 3265487"/>
            <a:gd name="connsiteY21" fmla="*/ 897360 h 1216358"/>
            <a:gd name="connsiteX22" fmla="*/ 2468821 w 3265487"/>
            <a:gd name="connsiteY22" fmla="*/ 835277 h 1216358"/>
            <a:gd name="connsiteX0" fmla="*/ 2468821 w 3265487"/>
            <a:gd name="connsiteY0" fmla="*/ 835277 h 1216358"/>
            <a:gd name="connsiteX1" fmla="*/ 2270885 w 3265487"/>
            <a:gd name="connsiteY1" fmla="*/ 1096530 h 1216358"/>
            <a:gd name="connsiteX2" fmla="*/ 2024280 w 3265487"/>
            <a:gd name="connsiteY2" fmla="*/ 833262 h 1216358"/>
            <a:gd name="connsiteX3" fmla="*/ 1122034 w 3265487"/>
            <a:gd name="connsiteY3" fmla="*/ 847453 h 1216358"/>
            <a:gd name="connsiteX4" fmla="*/ 901724 w 3265487"/>
            <a:gd name="connsiteY4" fmla="*/ 1216358 h 1216358"/>
            <a:gd name="connsiteX5" fmla="*/ 544248 w 3265487"/>
            <a:gd name="connsiteY5" fmla="*/ 847723 h 1216358"/>
            <a:gd name="connsiteX6" fmla="*/ 141290 w 3265487"/>
            <a:gd name="connsiteY6" fmla="*/ 847723 h 1216358"/>
            <a:gd name="connsiteX7" fmla="*/ 0 w 3265487"/>
            <a:gd name="connsiteY7" fmla="*/ 706433 h 1216358"/>
            <a:gd name="connsiteX8" fmla="*/ 0 w 3265487"/>
            <a:gd name="connsiteY8" fmla="*/ 706436 h 1216358"/>
            <a:gd name="connsiteX9" fmla="*/ 0 w 3265487"/>
            <a:gd name="connsiteY9" fmla="*/ 494505 h 1216358"/>
            <a:gd name="connsiteX10" fmla="*/ 0 w 3265487"/>
            <a:gd name="connsiteY10" fmla="*/ 494505 h 1216358"/>
            <a:gd name="connsiteX11" fmla="*/ 0 w 3265487"/>
            <a:gd name="connsiteY11" fmla="*/ 141290 h 1216358"/>
            <a:gd name="connsiteX12" fmla="*/ 141290 w 3265487"/>
            <a:gd name="connsiteY12" fmla="*/ 0 h 1216358"/>
            <a:gd name="connsiteX13" fmla="*/ 544248 w 3265487"/>
            <a:gd name="connsiteY13" fmla="*/ 0 h 1216358"/>
            <a:gd name="connsiteX14" fmla="*/ 544248 w 3265487"/>
            <a:gd name="connsiteY14" fmla="*/ 0 h 1216358"/>
            <a:gd name="connsiteX15" fmla="*/ 1360620 w 3265487"/>
            <a:gd name="connsiteY15" fmla="*/ 0 h 1216358"/>
            <a:gd name="connsiteX16" fmla="*/ 3124197 w 3265487"/>
            <a:gd name="connsiteY16" fmla="*/ 0 h 1216358"/>
            <a:gd name="connsiteX17" fmla="*/ 3265487 w 3265487"/>
            <a:gd name="connsiteY17" fmla="*/ 141290 h 1216358"/>
            <a:gd name="connsiteX18" fmla="*/ 3265487 w 3265487"/>
            <a:gd name="connsiteY18" fmla="*/ 494505 h 1216358"/>
            <a:gd name="connsiteX19" fmla="*/ 3265487 w 3265487"/>
            <a:gd name="connsiteY19" fmla="*/ 494505 h 1216358"/>
            <a:gd name="connsiteX20" fmla="*/ 3265487 w 3265487"/>
            <a:gd name="connsiteY20" fmla="*/ 706436 h 1216358"/>
            <a:gd name="connsiteX21" fmla="*/ 3158334 w 3265487"/>
            <a:gd name="connsiteY21" fmla="*/ 897360 h 1216358"/>
            <a:gd name="connsiteX22" fmla="*/ 2468821 w 3265487"/>
            <a:gd name="connsiteY22" fmla="*/ 835277 h 1216358"/>
            <a:gd name="connsiteX0" fmla="*/ 2468821 w 3265487"/>
            <a:gd name="connsiteY0" fmla="*/ 835277 h 1096530"/>
            <a:gd name="connsiteX1" fmla="*/ 2270885 w 3265487"/>
            <a:gd name="connsiteY1" fmla="*/ 1096530 h 1096530"/>
            <a:gd name="connsiteX2" fmla="*/ 2024280 w 3265487"/>
            <a:gd name="connsiteY2" fmla="*/ 833262 h 1096530"/>
            <a:gd name="connsiteX3" fmla="*/ 1122034 w 3265487"/>
            <a:gd name="connsiteY3" fmla="*/ 847453 h 1096530"/>
            <a:gd name="connsiteX4" fmla="*/ 830426 w 3265487"/>
            <a:gd name="connsiteY4" fmla="*/ 1061230 h 1096530"/>
            <a:gd name="connsiteX5" fmla="*/ 544248 w 3265487"/>
            <a:gd name="connsiteY5" fmla="*/ 847723 h 1096530"/>
            <a:gd name="connsiteX6" fmla="*/ 141290 w 3265487"/>
            <a:gd name="connsiteY6" fmla="*/ 847723 h 1096530"/>
            <a:gd name="connsiteX7" fmla="*/ 0 w 3265487"/>
            <a:gd name="connsiteY7" fmla="*/ 706433 h 1096530"/>
            <a:gd name="connsiteX8" fmla="*/ 0 w 3265487"/>
            <a:gd name="connsiteY8" fmla="*/ 706436 h 1096530"/>
            <a:gd name="connsiteX9" fmla="*/ 0 w 3265487"/>
            <a:gd name="connsiteY9" fmla="*/ 494505 h 1096530"/>
            <a:gd name="connsiteX10" fmla="*/ 0 w 3265487"/>
            <a:gd name="connsiteY10" fmla="*/ 494505 h 1096530"/>
            <a:gd name="connsiteX11" fmla="*/ 0 w 3265487"/>
            <a:gd name="connsiteY11" fmla="*/ 141290 h 1096530"/>
            <a:gd name="connsiteX12" fmla="*/ 141290 w 3265487"/>
            <a:gd name="connsiteY12" fmla="*/ 0 h 1096530"/>
            <a:gd name="connsiteX13" fmla="*/ 544248 w 3265487"/>
            <a:gd name="connsiteY13" fmla="*/ 0 h 1096530"/>
            <a:gd name="connsiteX14" fmla="*/ 544248 w 3265487"/>
            <a:gd name="connsiteY14" fmla="*/ 0 h 1096530"/>
            <a:gd name="connsiteX15" fmla="*/ 1360620 w 3265487"/>
            <a:gd name="connsiteY15" fmla="*/ 0 h 1096530"/>
            <a:gd name="connsiteX16" fmla="*/ 3124197 w 3265487"/>
            <a:gd name="connsiteY16" fmla="*/ 0 h 1096530"/>
            <a:gd name="connsiteX17" fmla="*/ 3265487 w 3265487"/>
            <a:gd name="connsiteY17" fmla="*/ 141290 h 1096530"/>
            <a:gd name="connsiteX18" fmla="*/ 3265487 w 3265487"/>
            <a:gd name="connsiteY18" fmla="*/ 494505 h 1096530"/>
            <a:gd name="connsiteX19" fmla="*/ 3265487 w 3265487"/>
            <a:gd name="connsiteY19" fmla="*/ 494505 h 1096530"/>
            <a:gd name="connsiteX20" fmla="*/ 3265487 w 3265487"/>
            <a:gd name="connsiteY20" fmla="*/ 706436 h 1096530"/>
            <a:gd name="connsiteX21" fmla="*/ 3158334 w 3265487"/>
            <a:gd name="connsiteY21" fmla="*/ 897360 h 1096530"/>
            <a:gd name="connsiteX22" fmla="*/ 2468821 w 3265487"/>
            <a:gd name="connsiteY22" fmla="*/ 835277 h 1096530"/>
            <a:gd name="connsiteX0" fmla="*/ 2468821 w 3265487"/>
            <a:gd name="connsiteY0" fmla="*/ 835277 h 1096530"/>
            <a:gd name="connsiteX1" fmla="*/ 2270885 w 3265487"/>
            <a:gd name="connsiteY1" fmla="*/ 1096530 h 1096530"/>
            <a:gd name="connsiteX2" fmla="*/ 2024280 w 3265487"/>
            <a:gd name="connsiteY2" fmla="*/ 833262 h 1096530"/>
            <a:gd name="connsiteX3" fmla="*/ 1122034 w 3265487"/>
            <a:gd name="connsiteY3" fmla="*/ 847453 h 1096530"/>
            <a:gd name="connsiteX4" fmla="*/ 830426 w 3265487"/>
            <a:gd name="connsiteY4" fmla="*/ 1061230 h 1096530"/>
            <a:gd name="connsiteX5" fmla="*/ 544248 w 3265487"/>
            <a:gd name="connsiteY5" fmla="*/ 847723 h 1096530"/>
            <a:gd name="connsiteX6" fmla="*/ 141290 w 3265487"/>
            <a:gd name="connsiteY6" fmla="*/ 847723 h 1096530"/>
            <a:gd name="connsiteX7" fmla="*/ 0 w 3265487"/>
            <a:gd name="connsiteY7" fmla="*/ 706433 h 1096530"/>
            <a:gd name="connsiteX8" fmla="*/ 0 w 3265487"/>
            <a:gd name="connsiteY8" fmla="*/ 706436 h 1096530"/>
            <a:gd name="connsiteX9" fmla="*/ 0 w 3265487"/>
            <a:gd name="connsiteY9" fmla="*/ 494505 h 1096530"/>
            <a:gd name="connsiteX10" fmla="*/ 0 w 3265487"/>
            <a:gd name="connsiteY10" fmla="*/ 494505 h 1096530"/>
            <a:gd name="connsiteX11" fmla="*/ 0 w 3265487"/>
            <a:gd name="connsiteY11" fmla="*/ 141290 h 1096530"/>
            <a:gd name="connsiteX12" fmla="*/ 141290 w 3265487"/>
            <a:gd name="connsiteY12" fmla="*/ 0 h 1096530"/>
            <a:gd name="connsiteX13" fmla="*/ 544248 w 3265487"/>
            <a:gd name="connsiteY13" fmla="*/ 0 h 1096530"/>
            <a:gd name="connsiteX14" fmla="*/ 544248 w 3265487"/>
            <a:gd name="connsiteY14" fmla="*/ 0 h 1096530"/>
            <a:gd name="connsiteX15" fmla="*/ 1360620 w 3265487"/>
            <a:gd name="connsiteY15" fmla="*/ 0 h 1096530"/>
            <a:gd name="connsiteX16" fmla="*/ 3124197 w 3265487"/>
            <a:gd name="connsiteY16" fmla="*/ 0 h 1096530"/>
            <a:gd name="connsiteX17" fmla="*/ 3265487 w 3265487"/>
            <a:gd name="connsiteY17" fmla="*/ 141290 h 1096530"/>
            <a:gd name="connsiteX18" fmla="*/ 3265487 w 3265487"/>
            <a:gd name="connsiteY18" fmla="*/ 494505 h 1096530"/>
            <a:gd name="connsiteX19" fmla="*/ 3265487 w 3265487"/>
            <a:gd name="connsiteY19" fmla="*/ 494505 h 1096530"/>
            <a:gd name="connsiteX20" fmla="*/ 3265487 w 3265487"/>
            <a:gd name="connsiteY20" fmla="*/ 706436 h 1096530"/>
            <a:gd name="connsiteX21" fmla="*/ 3051387 w 3265487"/>
            <a:gd name="connsiteY21" fmla="*/ 825970 h 1096530"/>
            <a:gd name="connsiteX22" fmla="*/ 2468821 w 3265487"/>
            <a:gd name="connsiteY22" fmla="*/ 835277 h 1096530"/>
            <a:gd name="connsiteX0" fmla="*/ 2468821 w 3265487"/>
            <a:gd name="connsiteY0" fmla="*/ 835277 h 1096530"/>
            <a:gd name="connsiteX1" fmla="*/ 2270885 w 3265487"/>
            <a:gd name="connsiteY1" fmla="*/ 1096530 h 1096530"/>
            <a:gd name="connsiteX2" fmla="*/ 2024280 w 3265487"/>
            <a:gd name="connsiteY2" fmla="*/ 833262 h 1096530"/>
            <a:gd name="connsiteX3" fmla="*/ 1122034 w 3265487"/>
            <a:gd name="connsiteY3" fmla="*/ 847453 h 1096530"/>
            <a:gd name="connsiteX4" fmla="*/ 830426 w 3265487"/>
            <a:gd name="connsiteY4" fmla="*/ 1061230 h 1096530"/>
            <a:gd name="connsiteX5" fmla="*/ 544248 w 3265487"/>
            <a:gd name="connsiteY5" fmla="*/ 847723 h 1096530"/>
            <a:gd name="connsiteX6" fmla="*/ 141290 w 3265487"/>
            <a:gd name="connsiteY6" fmla="*/ 847723 h 1096530"/>
            <a:gd name="connsiteX7" fmla="*/ 0 w 3265487"/>
            <a:gd name="connsiteY7" fmla="*/ 706433 h 1096530"/>
            <a:gd name="connsiteX8" fmla="*/ 0 w 3265487"/>
            <a:gd name="connsiteY8" fmla="*/ 706436 h 1096530"/>
            <a:gd name="connsiteX9" fmla="*/ 0 w 3265487"/>
            <a:gd name="connsiteY9" fmla="*/ 494505 h 1096530"/>
            <a:gd name="connsiteX10" fmla="*/ 0 w 3265487"/>
            <a:gd name="connsiteY10" fmla="*/ 494505 h 1096530"/>
            <a:gd name="connsiteX11" fmla="*/ 0 w 3265487"/>
            <a:gd name="connsiteY11" fmla="*/ 141290 h 1096530"/>
            <a:gd name="connsiteX12" fmla="*/ 141290 w 3265487"/>
            <a:gd name="connsiteY12" fmla="*/ 0 h 1096530"/>
            <a:gd name="connsiteX13" fmla="*/ 544248 w 3265487"/>
            <a:gd name="connsiteY13" fmla="*/ 0 h 1096530"/>
            <a:gd name="connsiteX14" fmla="*/ 544248 w 3265487"/>
            <a:gd name="connsiteY14" fmla="*/ 0 h 1096530"/>
            <a:gd name="connsiteX15" fmla="*/ 1360620 w 3265487"/>
            <a:gd name="connsiteY15" fmla="*/ 0 h 1096530"/>
            <a:gd name="connsiteX16" fmla="*/ 3124197 w 3265487"/>
            <a:gd name="connsiteY16" fmla="*/ 0 h 1096530"/>
            <a:gd name="connsiteX17" fmla="*/ 3265487 w 3265487"/>
            <a:gd name="connsiteY17" fmla="*/ 141290 h 1096530"/>
            <a:gd name="connsiteX18" fmla="*/ 3265487 w 3265487"/>
            <a:gd name="connsiteY18" fmla="*/ 494505 h 1096530"/>
            <a:gd name="connsiteX19" fmla="*/ 3265487 w 3265487"/>
            <a:gd name="connsiteY19" fmla="*/ 494505 h 1096530"/>
            <a:gd name="connsiteX20" fmla="*/ 3217955 w 3265487"/>
            <a:gd name="connsiteY20" fmla="*/ 658705 h 1096530"/>
            <a:gd name="connsiteX21" fmla="*/ 3051387 w 3265487"/>
            <a:gd name="connsiteY21" fmla="*/ 825970 h 1096530"/>
            <a:gd name="connsiteX22" fmla="*/ 2468821 w 3265487"/>
            <a:gd name="connsiteY22" fmla="*/ 835277 h 1096530"/>
            <a:gd name="connsiteX0" fmla="*/ 2468821 w 3265487"/>
            <a:gd name="connsiteY0" fmla="*/ 835277 h 1096530"/>
            <a:gd name="connsiteX1" fmla="*/ 2270885 w 3265487"/>
            <a:gd name="connsiteY1" fmla="*/ 1096530 h 1096530"/>
            <a:gd name="connsiteX2" fmla="*/ 2024280 w 3265487"/>
            <a:gd name="connsiteY2" fmla="*/ 833262 h 1096530"/>
            <a:gd name="connsiteX3" fmla="*/ 1122034 w 3265487"/>
            <a:gd name="connsiteY3" fmla="*/ 847453 h 1096530"/>
            <a:gd name="connsiteX4" fmla="*/ 830426 w 3265487"/>
            <a:gd name="connsiteY4" fmla="*/ 1061230 h 1096530"/>
            <a:gd name="connsiteX5" fmla="*/ 544248 w 3265487"/>
            <a:gd name="connsiteY5" fmla="*/ 847723 h 1096530"/>
            <a:gd name="connsiteX6" fmla="*/ 141290 w 3265487"/>
            <a:gd name="connsiteY6" fmla="*/ 847723 h 1096530"/>
            <a:gd name="connsiteX7" fmla="*/ 0 w 3265487"/>
            <a:gd name="connsiteY7" fmla="*/ 706433 h 1096530"/>
            <a:gd name="connsiteX8" fmla="*/ 0 w 3265487"/>
            <a:gd name="connsiteY8" fmla="*/ 706436 h 1096530"/>
            <a:gd name="connsiteX9" fmla="*/ 0 w 3265487"/>
            <a:gd name="connsiteY9" fmla="*/ 494505 h 1096530"/>
            <a:gd name="connsiteX10" fmla="*/ 0 w 3265487"/>
            <a:gd name="connsiteY10" fmla="*/ 494505 h 1096530"/>
            <a:gd name="connsiteX11" fmla="*/ 0 w 3265487"/>
            <a:gd name="connsiteY11" fmla="*/ 141290 h 1096530"/>
            <a:gd name="connsiteX12" fmla="*/ 141290 w 3265487"/>
            <a:gd name="connsiteY12" fmla="*/ 0 h 1096530"/>
            <a:gd name="connsiteX13" fmla="*/ 544248 w 3265487"/>
            <a:gd name="connsiteY13" fmla="*/ 0 h 1096530"/>
            <a:gd name="connsiteX14" fmla="*/ 544248 w 3265487"/>
            <a:gd name="connsiteY14" fmla="*/ 0 h 1096530"/>
            <a:gd name="connsiteX15" fmla="*/ 1360620 w 3265487"/>
            <a:gd name="connsiteY15" fmla="*/ 0 h 1096530"/>
            <a:gd name="connsiteX16" fmla="*/ 3124197 w 3265487"/>
            <a:gd name="connsiteY16" fmla="*/ 0 h 1096530"/>
            <a:gd name="connsiteX17" fmla="*/ 3265487 w 3265487"/>
            <a:gd name="connsiteY17" fmla="*/ 141290 h 1096530"/>
            <a:gd name="connsiteX18" fmla="*/ 3265487 w 3265487"/>
            <a:gd name="connsiteY18" fmla="*/ 494505 h 1096530"/>
            <a:gd name="connsiteX19" fmla="*/ 3265487 w 3265487"/>
            <a:gd name="connsiteY19" fmla="*/ 494505 h 1096530"/>
            <a:gd name="connsiteX20" fmla="*/ 3217955 w 3265487"/>
            <a:gd name="connsiteY20" fmla="*/ 658705 h 1096530"/>
            <a:gd name="connsiteX21" fmla="*/ 3051387 w 3265487"/>
            <a:gd name="connsiteY21" fmla="*/ 825970 h 1096530"/>
            <a:gd name="connsiteX22" fmla="*/ 2468821 w 3265487"/>
            <a:gd name="connsiteY22" fmla="*/ 835277 h 1096530"/>
            <a:gd name="connsiteX0" fmla="*/ 2468821 w 3265487"/>
            <a:gd name="connsiteY0" fmla="*/ 835277 h 1096530"/>
            <a:gd name="connsiteX1" fmla="*/ 2270885 w 3265487"/>
            <a:gd name="connsiteY1" fmla="*/ 1096530 h 1096530"/>
            <a:gd name="connsiteX2" fmla="*/ 2024280 w 3265487"/>
            <a:gd name="connsiteY2" fmla="*/ 833262 h 1096530"/>
            <a:gd name="connsiteX3" fmla="*/ 1122034 w 3265487"/>
            <a:gd name="connsiteY3" fmla="*/ 847453 h 1096530"/>
            <a:gd name="connsiteX4" fmla="*/ 830426 w 3265487"/>
            <a:gd name="connsiteY4" fmla="*/ 1061230 h 1096530"/>
            <a:gd name="connsiteX5" fmla="*/ 544248 w 3265487"/>
            <a:gd name="connsiteY5" fmla="*/ 847723 h 1096530"/>
            <a:gd name="connsiteX6" fmla="*/ 141290 w 3265487"/>
            <a:gd name="connsiteY6" fmla="*/ 847723 h 1096530"/>
            <a:gd name="connsiteX7" fmla="*/ 0 w 3265487"/>
            <a:gd name="connsiteY7" fmla="*/ 706433 h 1096530"/>
            <a:gd name="connsiteX8" fmla="*/ 0 w 3265487"/>
            <a:gd name="connsiteY8" fmla="*/ 706436 h 1096530"/>
            <a:gd name="connsiteX9" fmla="*/ 0 w 3265487"/>
            <a:gd name="connsiteY9" fmla="*/ 494505 h 1096530"/>
            <a:gd name="connsiteX10" fmla="*/ 0 w 3265487"/>
            <a:gd name="connsiteY10" fmla="*/ 494505 h 1096530"/>
            <a:gd name="connsiteX11" fmla="*/ 0 w 3265487"/>
            <a:gd name="connsiteY11" fmla="*/ 141290 h 1096530"/>
            <a:gd name="connsiteX12" fmla="*/ 141290 w 3265487"/>
            <a:gd name="connsiteY12" fmla="*/ 0 h 1096530"/>
            <a:gd name="connsiteX13" fmla="*/ 544248 w 3265487"/>
            <a:gd name="connsiteY13" fmla="*/ 0 h 1096530"/>
            <a:gd name="connsiteX14" fmla="*/ 544248 w 3265487"/>
            <a:gd name="connsiteY14" fmla="*/ 0 h 1096530"/>
            <a:gd name="connsiteX15" fmla="*/ 1360620 w 3265487"/>
            <a:gd name="connsiteY15" fmla="*/ 0 h 1096530"/>
            <a:gd name="connsiteX16" fmla="*/ 3124197 w 3265487"/>
            <a:gd name="connsiteY16" fmla="*/ 0 h 1096530"/>
            <a:gd name="connsiteX17" fmla="*/ 3265487 w 3265487"/>
            <a:gd name="connsiteY17" fmla="*/ 141290 h 1096530"/>
            <a:gd name="connsiteX18" fmla="*/ 3265487 w 3265487"/>
            <a:gd name="connsiteY18" fmla="*/ 494505 h 1096530"/>
            <a:gd name="connsiteX19" fmla="*/ 3265487 w 3265487"/>
            <a:gd name="connsiteY19" fmla="*/ 494505 h 1096530"/>
            <a:gd name="connsiteX20" fmla="*/ 3217955 w 3265487"/>
            <a:gd name="connsiteY20" fmla="*/ 706299 h 1096530"/>
            <a:gd name="connsiteX21" fmla="*/ 3051387 w 3265487"/>
            <a:gd name="connsiteY21" fmla="*/ 825970 h 1096530"/>
            <a:gd name="connsiteX22" fmla="*/ 2468821 w 3265487"/>
            <a:gd name="connsiteY22" fmla="*/ 835277 h 1096530"/>
            <a:gd name="connsiteX0" fmla="*/ 2468821 w 3265487"/>
            <a:gd name="connsiteY0" fmla="*/ 835277 h 1096530"/>
            <a:gd name="connsiteX1" fmla="*/ 2270885 w 3265487"/>
            <a:gd name="connsiteY1" fmla="*/ 1096530 h 1096530"/>
            <a:gd name="connsiteX2" fmla="*/ 2024280 w 3265487"/>
            <a:gd name="connsiteY2" fmla="*/ 833262 h 1096530"/>
            <a:gd name="connsiteX3" fmla="*/ 1122034 w 3265487"/>
            <a:gd name="connsiteY3" fmla="*/ 847453 h 1096530"/>
            <a:gd name="connsiteX4" fmla="*/ 830426 w 3265487"/>
            <a:gd name="connsiteY4" fmla="*/ 1061230 h 1096530"/>
            <a:gd name="connsiteX5" fmla="*/ 544248 w 3265487"/>
            <a:gd name="connsiteY5" fmla="*/ 847723 h 1096530"/>
            <a:gd name="connsiteX6" fmla="*/ 141290 w 3265487"/>
            <a:gd name="connsiteY6" fmla="*/ 847723 h 1096530"/>
            <a:gd name="connsiteX7" fmla="*/ 0 w 3265487"/>
            <a:gd name="connsiteY7" fmla="*/ 706433 h 1096530"/>
            <a:gd name="connsiteX8" fmla="*/ 0 w 3265487"/>
            <a:gd name="connsiteY8" fmla="*/ 706436 h 1096530"/>
            <a:gd name="connsiteX9" fmla="*/ 0 w 3265487"/>
            <a:gd name="connsiteY9" fmla="*/ 494505 h 1096530"/>
            <a:gd name="connsiteX10" fmla="*/ 0 w 3265487"/>
            <a:gd name="connsiteY10" fmla="*/ 494505 h 1096530"/>
            <a:gd name="connsiteX11" fmla="*/ 0 w 3265487"/>
            <a:gd name="connsiteY11" fmla="*/ 141290 h 1096530"/>
            <a:gd name="connsiteX12" fmla="*/ 141290 w 3265487"/>
            <a:gd name="connsiteY12" fmla="*/ 0 h 1096530"/>
            <a:gd name="connsiteX13" fmla="*/ 544248 w 3265487"/>
            <a:gd name="connsiteY13" fmla="*/ 0 h 1096530"/>
            <a:gd name="connsiteX14" fmla="*/ 544248 w 3265487"/>
            <a:gd name="connsiteY14" fmla="*/ 0 h 1096530"/>
            <a:gd name="connsiteX15" fmla="*/ 1360620 w 3265487"/>
            <a:gd name="connsiteY15" fmla="*/ 0 h 1096530"/>
            <a:gd name="connsiteX16" fmla="*/ 3124197 w 3265487"/>
            <a:gd name="connsiteY16" fmla="*/ 0 h 1096530"/>
            <a:gd name="connsiteX17" fmla="*/ 3265487 w 3265487"/>
            <a:gd name="connsiteY17" fmla="*/ 141290 h 1096530"/>
            <a:gd name="connsiteX18" fmla="*/ 3265487 w 3265487"/>
            <a:gd name="connsiteY18" fmla="*/ 494505 h 1096530"/>
            <a:gd name="connsiteX19" fmla="*/ 3265487 w 3265487"/>
            <a:gd name="connsiteY19" fmla="*/ 494505 h 1096530"/>
            <a:gd name="connsiteX20" fmla="*/ 3241722 w 3265487"/>
            <a:gd name="connsiteY20" fmla="*/ 730165 h 1096530"/>
            <a:gd name="connsiteX21" fmla="*/ 3051387 w 3265487"/>
            <a:gd name="connsiteY21" fmla="*/ 825970 h 1096530"/>
            <a:gd name="connsiteX22" fmla="*/ 2468821 w 3265487"/>
            <a:gd name="connsiteY22" fmla="*/ 835277 h 1096530"/>
            <a:gd name="connsiteX0" fmla="*/ 2789662 w 3265487"/>
            <a:gd name="connsiteY0" fmla="*/ 823379 h 1096530"/>
            <a:gd name="connsiteX1" fmla="*/ 2270885 w 3265487"/>
            <a:gd name="connsiteY1" fmla="*/ 1096530 h 1096530"/>
            <a:gd name="connsiteX2" fmla="*/ 2024280 w 3265487"/>
            <a:gd name="connsiteY2" fmla="*/ 833262 h 1096530"/>
            <a:gd name="connsiteX3" fmla="*/ 1122034 w 3265487"/>
            <a:gd name="connsiteY3" fmla="*/ 847453 h 1096530"/>
            <a:gd name="connsiteX4" fmla="*/ 830426 w 3265487"/>
            <a:gd name="connsiteY4" fmla="*/ 1061230 h 1096530"/>
            <a:gd name="connsiteX5" fmla="*/ 544248 w 3265487"/>
            <a:gd name="connsiteY5" fmla="*/ 847723 h 1096530"/>
            <a:gd name="connsiteX6" fmla="*/ 141290 w 3265487"/>
            <a:gd name="connsiteY6" fmla="*/ 847723 h 1096530"/>
            <a:gd name="connsiteX7" fmla="*/ 0 w 3265487"/>
            <a:gd name="connsiteY7" fmla="*/ 706433 h 1096530"/>
            <a:gd name="connsiteX8" fmla="*/ 0 w 3265487"/>
            <a:gd name="connsiteY8" fmla="*/ 706436 h 1096530"/>
            <a:gd name="connsiteX9" fmla="*/ 0 w 3265487"/>
            <a:gd name="connsiteY9" fmla="*/ 494505 h 1096530"/>
            <a:gd name="connsiteX10" fmla="*/ 0 w 3265487"/>
            <a:gd name="connsiteY10" fmla="*/ 494505 h 1096530"/>
            <a:gd name="connsiteX11" fmla="*/ 0 w 3265487"/>
            <a:gd name="connsiteY11" fmla="*/ 141290 h 1096530"/>
            <a:gd name="connsiteX12" fmla="*/ 141290 w 3265487"/>
            <a:gd name="connsiteY12" fmla="*/ 0 h 1096530"/>
            <a:gd name="connsiteX13" fmla="*/ 544248 w 3265487"/>
            <a:gd name="connsiteY13" fmla="*/ 0 h 1096530"/>
            <a:gd name="connsiteX14" fmla="*/ 544248 w 3265487"/>
            <a:gd name="connsiteY14" fmla="*/ 0 h 1096530"/>
            <a:gd name="connsiteX15" fmla="*/ 1360620 w 3265487"/>
            <a:gd name="connsiteY15" fmla="*/ 0 h 1096530"/>
            <a:gd name="connsiteX16" fmla="*/ 3124197 w 3265487"/>
            <a:gd name="connsiteY16" fmla="*/ 0 h 1096530"/>
            <a:gd name="connsiteX17" fmla="*/ 3265487 w 3265487"/>
            <a:gd name="connsiteY17" fmla="*/ 141290 h 1096530"/>
            <a:gd name="connsiteX18" fmla="*/ 3265487 w 3265487"/>
            <a:gd name="connsiteY18" fmla="*/ 494505 h 1096530"/>
            <a:gd name="connsiteX19" fmla="*/ 3265487 w 3265487"/>
            <a:gd name="connsiteY19" fmla="*/ 494505 h 1096530"/>
            <a:gd name="connsiteX20" fmla="*/ 3241722 w 3265487"/>
            <a:gd name="connsiteY20" fmla="*/ 730165 h 1096530"/>
            <a:gd name="connsiteX21" fmla="*/ 3051387 w 3265487"/>
            <a:gd name="connsiteY21" fmla="*/ 825970 h 1096530"/>
            <a:gd name="connsiteX22" fmla="*/ 2789662 w 3265487"/>
            <a:gd name="connsiteY22" fmla="*/ 823379 h 1096530"/>
            <a:gd name="connsiteX0" fmla="*/ 2635184 w 3265487"/>
            <a:gd name="connsiteY0" fmla="*/ 835312 h 1096530"/>
            <a:gd name="connsiteX1" fmla="*/ 2270885 w 3265487"/>
            <a:gd name="connsiteY1" fmla="*/ 1096530 h 1096530"/>
            <a:gd name="connsiteX2" fmla="*/ 2024280 w 3265487"/>
            <a:gd name="connsiteY2" fmla="*/ 833262 h 1096530"/>
            <a:gd name="connsiteX3" fmla="*/ 1122034 w 3265487"/>
            <a:gd name="connsiteY3" fmla="*/ 847453 h 1096530"/>
            <a:gd name="connsiteX4" fmla="*/ 830426 w 3265487"/>
            <a:gd name="connsiteY4" fmla="*/ 1061230 h 1096530"/>
            <a:gd name="connsiteX5" fmla="*/ 544248 w 3265487"/>
            <a:gd name="connsiteY5" fmla="*/ 847723 h 1096530"/>
            <a:gd name="connsiteX6" fmla="*/ 141290 w 3265487"/>
            <a:gd name="connsiteY6" fmla="*/ 847723 h 1096530"/>
            <a:gd name="connsiteX7" fmla="*/ 0 w 3265487"/>
            <a:gd name="connsiteY7" fmla="*/ 706433 h 1096530"/>
            <a:gd name="connsiteX8" fmla="*/ 0 w 3265487"/>
            <a:gd name="connsiteY8" fmla="*/ 706436 h 1096530"/>
            <a:gd name="connsiteX9" fmla="*/ 0 w 3265487"/>
            <a:gd name="connsiteY9" fmla="*/ 494505 h 1096530"/>
            <a:gd name="connsiteX10" fmla="*/ 0 w 3265487"/>
            <a:gd name="connsiteY10" fmla="*/ 494505 h 1096530"/>
            <a:gd name="connsiteX11" fmla="*/ 0 w 3265487"/>
            <a:gd name="connsiteY11" fmla="*/ 141290 h 1096530"/>
            <a:gd name="connsiteX12" fmla="*/ 141290 w 3265487"/>
            <a:gd name="connsiteY12" fmla="*/ 0 h 1096530"/>
            <a:gd name="connsiteX13" fmla="*/ 544248 w 3265487"/>
            <a:gd name="connsiteY13" fmla="*/ 0 h 1096530"/>
            <a:gd name="connsiteX14" fmla="*/ 544248 w 3265487"/>
            <a:gd name="connsiteY14" fmla="*/ 0 h 1096530"/>
            <a:gd name="connsiteX15" fmla="*/ 1360620 w 3265487"/>
            <a:gd name="connsiteY15" fmla="*/ 0 h 1096530"/>
            <a:gd name="connsiteX16" fmla="*/ 3124197 w 3265487"/>
            <a:gd name="connsiteY16" fmla="*/ 0 h 1096530"/>
            <a:gd name="connsiteX17" fmla="*/ 3265487 w 3265487"/>
            <a:gd name="connsiteY17" fmla="*/ 141290 h 1096530"/>
            <a:gd name="connsiteX18" fmla="*/ 3265487 w 3265487"/>
            <a:gd name="connsiteY18" fmla="*/ 494505 h 1096530"/>
            <a:gd name="connsiteX19" fmla="*/ 3265487 w 3265487"/>
            <a:gd name="connsiteY19" fmla="*/ 494505 h 1096530"/>
            <a:gd name="connsiteX20" fmla="*/ 3241722 w 3265487"/>
            <a:gd name="connsiteY20" fmla="*/ 730165 h 1096530"/>
            <a:gd name="connsiteX21" fmla="*/ 3051387 w 3265487"/>
            <a:gd name="connsiteY21" fmla="*/ 825970 h 1096530"/>
            <a:gd name="connsiteX22" fmla="*/ 2635184 w 3265487"/>
            <a:gd name="connsiteY22" fmla="*/ 835312 h 1096530"/>
            <a:gd name="connsiteX0" fmla="*/ 2635184 w 3265487"/>
            <a:gd name="connsiteY0" fmla="*/ 835312 h 1144123"/>
            <a:gd name="connsiteX1" fmla="*/ 2413481 w 3265487"/>
            <a:gd name="connsiteY1" fmla="*/ 1144123 h 1144123"/>
            <a:gd name="connsiteX2" fmla="*/ 2024280 w 3265487"/>
            <a:gd name="connsiteY2" fmla="*/ 833262 h 1144123"/>
            <a:gd name="connsiteX3" fmla="*/ 1122034 w 3265487"/>
            <a:gd name="connsiteY3" fmla="*/ 847453 h 1144123"/>
            <a:gd name="connsiteX4" fmla="*/ 830426 w 3265487"/>
            <a:gd name="connsiteY4" fmla="*/ 1061230 h 1144123"/>
            <a:gd name="connsiteX5" fmla="*/ 544248 w 3265487"/>
            <a:gd name="connsiteY5" fmla="*/ 847723 h 1144123"/>
            <a:gd name="connsiteX6" fmla="*/ 141290 w 3265487"/>
            <a:gd name="connsiteY6" fmla="*/ 847723 h 1144123"/>
            <a:gd name="connsiteX7" fmla="*/ 0 w 3265487"/>
            <a:gd name="connsiteY7" fmla="*/ 706433 h 1144123"/>
            <a:gd name="connsiteX8" fmla="*/ 0 w 3265487"/>
            <a:gd name="connsiteY8" fmla="*/ 706436 h 1144123"/>
            <a:gd name="connsiteX9" fmla="*/ 0 w 3265487"/>
            <a:gd name="connsiteY9" fmla="*/ 494505 h 1144123"/>
            <a:gd name="connsiteX10" fmla="*/ 0 w 3265487"/>
            <a:gd name="connsiteY10" fmla="*/ 494505 h 1144123"/>
            <a:gd name="connsiteX11" fmla="*/ 0 w 3265487"/>
            <a:gd name="connsiteY11" fmla="*/ 141290 h 1144123"/>
            <a:gd name="connsiteX12" fmla="*/ 141290 w 3265487"/>
            <a:gd name="connsiteY12" fmla="*/ 0 h 1144123"/>
            <a:gd name="connsiteX13" fmla="*/ 544248 w 3265487"/>
            <a:gd name="connsiteY13" fmla="*/ 0 h 1144123"/>
            <a:gd name="connsiteX14" fmla="*/ 544248 w 3265487"/>
            <a:gd name="connsiteY14" fmla="*/ 0 h 1144123"/>
            <a:gd name="connsiteX15" fmla="*/ 1360620 w 3265487"/>
            <a:gd name="connsiteY15" fmla="*/ 0 h 1144123"/>
            <a:gd name="connsiteX16" fmla="*/ 3124197 w 3265487"/>
            <a:gd name="connsiteY16" fmla="*/ 0 h 1144123"/>
            <a:gd name="connsiteX17" fmla="*/ 3265487 w 3265487"/>
            <a:gd name="connsiteY17" fmla="*/ 141290 h 1144123"/>
            <a:gd name="connsiteX18" fmla="*/ 3265487 w 3265487"/>
            <a:gd name="connsiteY18" fmla="*/ 494505 h 1144123"/>
            <a:gd name="connsiteX19" fmla="*/ 3265487 w 3265487"/>
            <a:gd name="connsiteY19" fmla="*/ 494505 h 1144123"/>
            <a:gd name="connsiteX20" fmla="*/ 3241722 w 3265487"/>
            <a:gd name="connsiteY20" fmla="*/ 730165 h 1144123"/>
            <a:gd name="connsiteX21" fmla="*/ 3051387 w 3265487"/>
            <a:gd name="connsiteY21" fmla="*/ 825970 h 1144123"/>
            <a:gd name="connsiteX22" fmla="*/ 2635184 w 3265487"/>
            <a:gd name="connsiteY22" fmla="*/ 835312 h 1144123"/>
            <a:gd name="connsiteX0" fmla="*/ 2635184 w 3265487"/>
            <a:gd name="connsiteY0" fmla="*/ 835312 h 1061230"/>
            <a:gd name="connsiteX1" fmla="*/ 2354066 w 3265487"/>
            <a:gd name="connsiteY1" fmla="*/ 1060834 h 1061230"/>
            <a:gd name="connsiteX2" fmla="*/ 2024280 w 3265487"/>
            <a:gd name="connsiteY2" fmla="*/ 833262 h 1061230"/>
            <a:gd name="connsiteX3" fmla="*/ 1122034 w 3265487"/>
            <a:gd name="connsiteY3" fmla="*/ 847453 h 1061230"/>
            <a:gd name="connsiteX4" fmla="*/ 830426 w 3265487"/>
            <a:gd name="connsiteY4" fmla="*/ 1061230 h 1061230"/>
            <a:gd name="connsiteX5" fmla="*/ 544248 w 3265487"/>
            <a:gd name="connsiteY5" fmla="*/ 847723 h 1061230"/>
            <a:gd name="connsiteX6" fmla="*/ 141290 w 3265487"/>
            <a:gd name="connsiteY6" fmla="*/ 847723 h 1061230"/>
            <a:gd name="connsiteX7" fmla="*/ 0 w 3265487"/>
            <a:gd name="connsiteY7" fmla="*/ 706433 h 1061230"/>
            <a:gd name="connsiteX8" fmla="*/ 0 w 3265487"/>
            <a:gd name="connsiteY8" fmla="*/ 706436 h 1061230"/>
            <a:gd name="connsiteX9" fmla="*/ 0 w 3265487"/>
            <a:gd name="connsiteY9" fmla="*/ 494505 h 1061230"/>
            <a:gd name="connsiteX10" fmla="*/ 0 w 3265487"/>
            <a:gd name="connsiteY10" fmla="*/ 494505 h 1061230"/>
            <a:gd name="connsiteX11" fmla="*/ 0 w 3265487"/>
            <a:gd name="connsiteY11" fmla="*/ 141290 h 1061230"/>
            <a:gd name="connsiteX12" fmla="*/ 141290 w 3265487"/>
            <a:gd name="connsiteY12" fmla="*/ 0 h 1061230"/>
            <a:gd name="connsiteX13" fmla="*/ 544248 w 3265487"/>
            <a:gd name="connsiteY13" fmla="*/ 0 h 1061230"/>
            <a:gd name="connsiteX14" fmla="*/ 544248 w 3265487"/>
            <a:gd name="connsiteY14" fmla="*/ 0 h 1061230"/>
            <a:gd name="connsiteX15" fmla="*/ 1360620 w 3265487"/>
            <a:gd name="connsiteY15" fmla="*/ 0 h 1061230"/>
            <a:gd name="connsiteX16" fmla="*/ 3124197 w 3265487"/>
            <a:gd name="connsiteY16" fmla="*/ 0 h 1061230"/>
            <a:gd name="connsiteX17" fmla="*/ 3265487 w 3265487"/>
            <a:gd name="connsiteY17" fmla="*/ 141290 h 1061230"/>
            <a:gd name="connsiteX18" fmla="*/ 3265487 w 3265487"/>
            <a:gd name="connsiteY18" fmla="*/ 494505 h 1061230"/>
            <a:gd name="connsiteX19" fmla="*/ 3265487 w 3265487"/>
            <a:gd name="connsiteY19" fmla="*/ 494505 h 1061230"/>
            <a:gd name="connsiteX20" fmla="*/ 3241722 w 3265487"/>
            <a:gd name="connsiteY20" fmla="*/ 730165 h 1061230"/>
            <a:gd name="connsiteX21" fmla="*/ 3051387 w 3265487"/>
            <a:gd name="connsiteY21" fmla="*/ 825970 h 1061230"/>
            <a:gd name="connsiteX22" fmla="*/ 2635184 w 3265487"/>
            <a:gd name="connsiteY22" fmla="*/ 835312 h 1061230"/>
            <a:gd name="connsiteX0" fmla="*/ 2635184 w 3265487"/>
            <a:gd name="connsiteY0" fmla="*/ 835312 h 1061230"/>
            <a:gd name="connsiteX1" fmla="*/ 2354066 w 3265487"/>
            <a:gd name="connsiteY1" fmla="*/ 1060834 h 1061230"/>
            <a:gd name="connsiteX2" fmla="*/ 2024280 w 3265487"/>
            <a:gd name="connsiteY2" fmla="*/ 833262 h 1061230"/>
            <a:gd name="connsiteX3" fmla="*/ 1122034 w 3265487"/>
            <a:gd name="connsiteY3" fmla="*/ 847453 h 1061230"/>
            <a:gd name="connsiteX4" fmla="*/ 830426 w 3265487"/>
            <a:gd name="connsiteY4" fmla="*/ 1061230 h 1061230"/>
            <a:gd name="connsiteX5" fmla="*/ 544248 w 3265487"/>
            <a:gd name="connsiteY5" fmla="*/ 847723 h 1061230"/>
            <a:gd name="connsiteX6" fmla="*/ 141290 w 3265487"/>
            <a:gd name="connsiteY6" fmla="*/ 847723 h 1061230"/>
            <a:gd name="connsiteX7" fmla="*/ 0 w 3265487"/>
            <a:gd name="connsiteY7" fmla="*/ 706433 h 1061230"/>
            <a:gd name="connsiteX8" fmla="*/ 0 w 3265487"/>
            <a:gd name="connsiteY8" fmla="*/ 706436 h 1061230"/>
            <a:gd name="connsiteX9" fmla="*/ 0 w 3265487"/>
            <a:gd name="connsiteY9" fmla="*/ 494505 h 1061230"/>
            <a:gd name="connsiteX10" fmla="*/ 0 w 3265487"/>
            <a:gd name="connsiteY10" fmla="*/ 494505 h 1061230"/>
            <a:gd name="connsiteX11" fmla="*/ 0 w 3265487"/>
            <a:gd name="connsiteY11" fmla="*/ 141290 h 1061230"/>
            <a:gd name="connsiteX12" fmla="*/ 141290 w 3265487"/>
            <a:gd name="connsiteY12" fmla="*/ 0 h 1061230"/>
            <a:gd name="connsiteX13" fmla="*/ 544248 w 3265487"/>
            <a:gd name="connsiteY13" fmla="*/ 0 h 1061230"/>
            <a:gd name="connsiteX14" fmla="*/ 544248 w 3265487"/>
            <a:gd name="connsiteY14" fmla="*/ 0 h 1061230"/>
            <a:gd name="connsiteX15" fmla="*/ 1360620 w 3265487"/>
            <a:gd name="connsiteY15" fmla="*/ 0 h 1061230"/>
            <a:gd name="connsiteX16" fmla="*/ 3124197 w 3265487"/>
            <a:gd name="connsiteY16" fmla="*/ 0 h 1061230"/>
            <a:gd name="connsiteX17" fmla="*/ 3265487 w 3265487"/>
            <a:gd name="connsiteY17" fmla="*/ 141290 h 1061230"/>
            <a:gd name="connsiteX18" fmla="*/ 3265487 w 3265487"/>
            <a:gd name="connsiteY18" fmla="*/ 494505 h 1061230"/>
            <a:gd name="connsiteX19" fmla="*/ 3265487 w 3265487"/>
            <a:gd name="connsiteY19" fmla="*/ 494505 h 1061230"/>
            <a:gd name="connsiteX20" fmla="*/ 3241723 w 3265487"/>
            <a:gd name="connsiteY20" fmla="*/ 765648 h 1061230"/>
            <a:gd name="connsiteX21" fmla="*/ 3051387 w 3265487"/>
            <a:gd name="connsiteY21" fmla="*/ 825970 h 1061230"/>
            <a:gd name="connsiteX22" fmla="*/ 2635184 w 3265487"/>
            <a:gd name="connsiteY22" fmla="*/ 835312 h 1061230"/>
            <a:gd name="connsiteX0" fmla="*/ 2635184 w 3265487"/>
            <a:gd name="connsiteY0" fmla="*/ 835312 h 1061230"/>
            <a:gd name="connsiteX1" fmla="*/ 2354066 w 3265487"/>
            <a:gd name="connsiteY1" fmla="*/ 1060834 h 1061230"/>
            <a:gd name="connsiteX2" fmla="*/ 2024280 w 3265487"/>
            <a:gd name="connsiteY2" fmla="*/ 833262 h 1061230"/>
            <a:gd name="connsiteX3" fmla="*/ 1122034 w 3265487"/>
            <a:gd name="connsiteY3" fmla="*/ 847453 h 1061230"/>
            <a:gd name="connsiteX4" fmla="*/ 830426 w 3265487"/>
            <a:gd name="connsiteY4" fmla="*/ 1061230 h 1061230"/>
            <a:gd name="connsiteX5" fmla="*/ 544248 w 3265487"/>
            <a:gd name="connsiteY5" fmla="*/ 847723 h 1061230"/>
            <a:gd name="connsiteX6" fmla="*/ 141290 w 3265487"/>
            <a:gd name="connsiteY6" fmla="*/ 847723 h 1061230"/>
            <a:gd name="connsiteX7" fmla="*/ 0 w 3265487"/>
            <a:gd name="connsiteY7" fmla="*/ 706433 h 1061230"/>
            <a:gd name="connsiteX8" fmla="*/ 0 w 3265487"/>
            <a:gd name="connsiteY8" fmla="*/ 706436 h 1061230"/>
            <a:gd name="connsiteX9" fmla="*/ 0 w 3265487"/>
            <a:gd name="connsiteY9" fmla="*/ 494505 h 1061230"/>
            <a:gd name="connsiteX10" fmla="*/ 0 w 3265487"/>
            <a:gd name="connsiteY10" fmla="*/ 494505 h 1061230"/>
            <a:gd name="connsiteX11" fmla="*/ 0 w 3265487"/>
            <a:gd name="connsiteY11" fmla="*/ 141290 h 1061230"/>
            <a:gd name="connsiteX12" fmla="*/ 141290 w 3265487"/>
            <a:gd name="connsiteY12" fmla="*/ 0 h 1061230"/>
            <a:gd name="connsiteX13" fmla="*/ 544248 w 3265487"/>
            <a:gd name="connsiteY13" fmla="*/ 0 h 1061230"/>
            <a:gd name="connsiteX14" fmla="*/ 544248 w 3265487"/>
            <a:gd name="connsiteY14" fmla="*/ 0 h 1061230"/>
            <a:gd name="connsiteX15" fmla="*/ 1360620 w 3265487"/>
            <a:gd name="connsiteY15" fmla="*/ 0 h 1061230"/>
            <a:gd name="connsiteX16" fmla="*/ 3124197 w 3265487"/>
            <a:gd name="connsiteY16" fmla="*/ 0 h 1061230"/>
            <a:gd name="connsiteX17" fmla="*/ 3265487 w 3265487"/>
            <a:gd name="connsiteY17" fmla="*/ 141290 h 1061230"/>
            <a:gd name="connsiteX18" fmla="*/ 3265487 w 3265487"/>
            <a:gd name="connsiteY18" fmla="*/ 494505 h 1061230"/>
            <a:gd name="connsiteX19" fmla="*/ 3265487 w 3265487"/>
            <a:gd name="connsiteY19" fmla="*/ 494505 h 1061230"/>
            <a:gd name="connsiteX20" fmla="*/ 3241723 w 3265487"/>
            <a:gd name="connsiteY20" fmla="*/ 765648 h 1061230"/>
            <a:gd name="connsiteX21" fmla="*/ 3075176 w 3265487"/>
            <a:gd name="connsiteY21" fmla="*/ 915196 h 1061230"/>
            <a:gd name="connsiteX22" fmla="*/ 2635184 w 3265487"/>
            <a:gd name="connsiteY22" fmla="*/ 835312 h 1061230"/>
            <a:gd name="connsiteX0" fmla="*/ 2599570 w 3265487"/>
            <a:gd name="connsiteY0" fmla="*/ 917102 h 1061230"/>
            <a:gd name="connsiteX1" fmla="*/ 2354066 w 3265487"/>
            <a:gd name="connsiteY1" fmla="*/ 1060834 h 1061230"/>
            <a:gd name="connsiteX2" fmla="*/ 2024280 w 3265487"/>
            <a:gd name="connsiteY2" fmla="*/ 833262 h 1061230"/>
            <a:gd name="connsiteX3" fmla="*/ 1122034 w 3265487"/>
            <a:gd name="connsiteY3" fmla="*/ 847453 h 1061230"/>
            <a:gd name="connsiteX4" fmla="*/ 830426 w 3265487"/>
            <a:gd name="connsiteY4" fmla="*/ 1061230 h 1061230"/>
            <a:gd name="connsiteX5" fmla="*/ 544248 w 3265487"/>
            <a:gd name="connsiteY5" fmla="*/ 847723 h 1061230"/>
            <a:gd name="connsiteX6" fmla="*/ 141290 w 3265487"/>
            <a:gd name="connsiteY6" fmla="*/ 847723 h 1061230"/>
            <a:gd name="connsiteX7" fmla="*/ 0 w 3265487"/>
            <a:gd name="connsiteY7" fmla="*/ 706433 h 1061230"/>
            <a:gd name="connsiteX8" fmla="*/ 0 w 3265487"/>
            <a:gd name="connsiteY8" fmla="*/ 706436 h 1061230"/>
            <a:gd name="connsiteX9" fmla="*/ 0 w 3265487"/>
            <a:gd name="connsiteY9" fmla="*/ 494505 h 1061230"/>
            <a:gd name="connsiteX10" fmla="*/ 0 w 3265487"/>
            <a:gd name="connsiteY10" fmla="*/ 494505 h 1061230"/>
            <a:gd name="connsiteX11" fmla="*/ 0 w 3265487"/>
            <a:gd name="connsiteY11" fmla="*/ 141290 h 1061230"/>
            <a:gd name="connsiteX12" fmla="*/ 141290 w 3265487"/>
            <a:gd name="connsiteY12" fmla="*/ 0 h 1061230"/>
            <a:gd name="connsiteX13" fmla="*/ 544248 w 3265487"/>
            <a:gd name="connsiteY13" fmla="*/ 0 h 1061230"/>
            <a:gd name="connsiteX14" fmla="*/ 544248 w 3265487"/>
            <a:gd name="connsiteY14" fmla="*/ 0 h 1061230"/>
            <a:gd name="connsiteX15" fmla="*/ 1360620 w 3265487"/>
            <a:gd name="connsiteY15" fmla="*/ 0 h 1061230"/>
            <a:gd name="connsiteX16" fmla="*/ 3124197 w 3265487"/>
            <a:gd name="connsiteY16" fmla="*/ 0 h 1061230"/>
            <a:gd name="connsiteX17" fmla="*/ 3265487 w 3265487"/>
            <a:gd name="connsiteY17" fmla="*/ 141290 h 1061230"/>
            <a:gd name="connsiteX18" fmla="*/ 3265487 w 3265487"/>
            <a:gd name="connsiteY18" fmla="*/ 494505 h 1061230"/>
            <a:gd name="connsiteX19" fmla="*/ 3265487 w 3265487"/>
            <a:gd name="connsiteY19" fmla="*/ 494505 h 1061230"/>
            <a:gd name="connsiteX20" fmla="*/ 3241723 w 3265487"/>
            <a:gd name="connsiteY20" fmla="*/ 765648 h 1061230"/>
            <a:gd name="connsiteX21" fmla="*/ 3075176 w 3265487"/>
            <a:gd name="connsiteY21" fmla="*/ 915196 h 1061230"/>
            <a:gd name="connsiteX22" fmla="*/ 2599570 w 3265487"/>
            <a:gd name="connsiteY22" fmla="*/ 917102 h 1061230"/>
            <a:gd name="connsiteX0" fmla="*/ 2599570 w 3265487"/>
            <a:gd name="connsiteY0" fmla="*/ 917102 h 1061230"/>
            <a:gd name="connsiteX1" fmla="*/ 2354066 w 3265487"/>
            <a:gd name="connsiteY1" fmla="*/ 1060834 h 1061230"/>
            <a:gd name="connsiteX2" fmla="*/ 2036174 w 3265487"/>
            <a:gd name="connsiteY2" fmla="*/ 915053 h 1061230"/>
            <a:gd name="connsiteX3" fmla="*/ 1122034 w 3265487"/>
            <a:gd name="connsiteY3" fmla="*/ 847453 h 1061230"/>
            <a:gd name="connsiteX4" fmla="*/ 830426 w 3265487"/>
            <a:gd name="connsiteY4" fmla="*/ 1061230 h 1061230"/>
            <a:gd name="connsiteX5" fmla="*/ 544248 w 3265487"/>
            <a:gd name="connsiteY5" fmla="*/ 847723 h 1061230"/>
            <a:gd name="connsiteX6" fmla="*/ 141290 w 3265487"/>
            <a:gd name="connsiteY6" fmla="*/ 847723 h 1061230"/>
            <a:gd name="connsiteX7" fmla="*/ 0 w 3265487"/>
            <a:gd name="connsiteY7" fmla="*/ 706433 h 1061230"/>
            <a:gd name="connsiteX8" fmla="*/ 0 w 3265487"/>
            <a:gd name="connsiteY8" fmla="*/ 706436 h 1061230"/>
            <a:gd name="connsiteX9" fmla="*/ 0 w 3265487"/>
            <a:gd name="connsiteY9" fmla="*/ 494505 h 1061230"/>
            <a:gd name="connsiteX10" fmla="*/ 0 w 3265487"/>
            <a:gd name="connsiteY10" fmla="*/ 494505 h 1061230"/>
            <a:gd name="connsiteX11" fmla="*/ 0 w 3265487"/>
            <a:gd name="connsiteY11" fmla="*/ 141290 h 1061230"/>
            <a:gd name="connsiteX12" fmla="*/ 141290 w 3265487"/>
            <a:gd name="connsiteY12" fmla="*/ 0 h 1061230"/>
            <a:gd name="connsiteX13" fmla="*/ 544248 w 3265487"/>
            <a:gd name="connsiteY13" fmla="*/ 0 h 1061230"/>
            <a:gd name="connsiteX14" fmla="*/ 544248 w 3265487"/>
            <a:gd name="connsiteY14" fmla="*/ 0 h 1061230"/>
            <a:gd name="connsiteX15" fmla="*/ 1360620 w 3265487"/>
            <a:gd name="connsiteY15" fmla="*/ 0 h 1061230"/>
            <a:gd name="connsiteX16" fmla="*/ 3124197 w 3265487"/>
            <a:gd name="connsiteY16" fmla="*/ 0 h 1061230"/>
            <a:gd name="connsiteX17" fmla="*/ 3265487 w 3265487"/>
            <a:gd name="connsiteY17" fmla="*/ 141290 h 1061230"/>
            <a:gd name="connsiteX18" fmla="*/ 3265487 w 3265487"/>
            <a:gd name="connsiteY18" fmla="*/ 494505 h 1061230"/>
            <a:gd name="connsiteX19" fmla="*/ 3265487 w 3265487"/>
            <a:gd name="connsiteY19" fmla="*/ 494505 h 1061230"/>
            <a:gd name="connsiteX20" fmla="*/ 3241723 w 3265487"/>
            <a:gd name="connsiteY20" fmla="*/ 765648 h 1061230"/>
            <a:gd name="connsiteX21" fmla="*/ 3075176 w 3265487"/>
            <a:gd name="connsiteY21" fmla="*/ 915196 h 1061230"/>
            <a:gd name="connsiteX22" fmla="*/ 2599570 w 3265487"/>
            <a:gd name="connsiteY22" fmla="*/ 917102 h 1061230"/>
            <a:gd name="connsiteX0" fmla="*/ 2599570 w 3265487"/>
            <a:gd name="connsiteY0" fmla="*/ 917102 h 1061230"/>
            <a:gd name="connsiteX1" fmla="*/ 2354066 w 3265487"/>
            <a:gd name="connsiteY1" fmla="*/ 1060834 h 1061230"/>
            <a:gd name="connsiteX2" fmla="*/ 2036174 w 3265487"/>
            <a:gd name="connsiteY2" fmla="*/ 915053 h 1061230"/>
            <a:gd name="connsiteX3" fmla="*/ 1098291 w 3265487"/>
            <a:gd name="connsiteY3" fmla="*/ 921809 h 1061230"/>
            <a:gd name="connsiteX4" fmla="*/ 830426 w 3265487"/>
            <a:gd name="connsiteY4" fmla="*/ 1061230 h 1061230"/>
            <a:gd name="connsiteX5" fmla="*/ 544248 w 3265487"/>
            <a:gd name="connsiteY5" fmla="*/ 847723 h 1061230"/>
            <a:gd name="connsiteX6" fmla="*/ 141290 w 3265487"/>
            <a:gd name="connsiteY6" fmla="*/ 847723 h 1061230"/>
            <a:gd name="connsiteX7" fmla="*/ 0 w 3265487"/>
            <a:gd name="connsiteY7" fmla="*/ 706433 h 1061230"/>
            <a:gd name="connsiteX8" fmla="*/ 0 w 3265487"/>
            <a:gd name="connsiteY8" fmla="*/ 706436 h 1061230"/>
            <a:gd name="connsiteX9" fmla="*/ 0 w 3265487"/>
            <a:gd name="connsiteY9" fmla="*/ 494505 h 1061230"/>
            <a:gd name="connsiteX10" fmla="*/ 0 w 3265487"/>
            <a:gd name="connsiteY10" fmla="*/ 494505 h 1061230"/>
            <a:gd name="connsiteX11" fmla="*/ 0 w 3265487"/>
            <a:gd name="connsiteY11" fmla="*/ 141290 h 1061230"/>
            <a:gd name="connsiteX12" fmla="*/ 141290 w 3265487"/>
            <a:gd name="connsiteY12" fmla="*/ 0 h 1061230"/>
            <a:gd name="connsiteX13" fmla="*/ 544248 w 3265487"/>
            <a:gd name="connsiteY13" fmla="*/ 0 h 1061230"/>
            <a:gd name="connsiteX14" fmla="*/ 544248 w 3265487"/>
            <a:gd name="connsiteY14" fmla="*/ 0 h 1061230"/>
            <a:gd name="connsiteX15" fmla="*/ 1360620 w 3265487"/>
            <a:gd name="connsiteY15" fmla="*/ 0 h 1061230"/>
            <a:gd name="connsiteX16" fmla="*/ 3124197 w 3265487"/>
            <a:gd name="connsiteY16" fmla="*/ 0 h 1061230"/>
            <a:gd name="connsiteX17" fmla="*/ 3265487 w 3265487"/>
            <a:gd name="connsiteY17" fmla="*/ 141290 h 1061230"/>
            <a:gd name="connsiteX18" fmla="*/ 3265487 w 3265487"/>
            <a:gd name="connsiteY18" fmla="*/ 494505 h 1061230"/>
            <a:gd name="connsiteX19" fmla="*/ 3265487 w 3265487"/>
            <a:gd name="connsiteY19" fmla="*/ 494505 h 1061230"/>
            <a:gd name="connsiteX20" fmla="*/ 3241723 w 3265487"/>
            <a:gd name="connsiteY20" fmla="*/ 765648 h 1061230"/>
            <a:gd name="connsiteX21" fmla="*/ 3075176 w 3265487"/>
            <a:gd name="connsiteY21" fmla="*/ 915196 h 1061230"/>
            <a:gd name="connsiteX22" fmla="*/ 2599570 w 3265487"/>
            <a:gd name="connsiteY22" fmla="*/ 917102 h 1061230"/>
            <a:gd name="connsiteX0" fmla="*/ 2599570 w 3265487"/>
            <a:gd name="connsiteY0" fmla="*/ 917102 h 1061230"/>
            <a:gd name="connsiteX1" fmla="*/ 2354066 w 3265487"/>
            <a:gd name="connsiteY1" fmla="*/ 1060834 h 1061230"/>
            <a:gd name="connsiteX2" fmla="*/ 2036174 w 3265487"/>
            <a:gd name="connsiteY2" fmla="*/ 915053 h 1061230"/>
            <a:gd name="connsiteX3" fmla="*/ 1098291 w 3265487"/>
            <a:gd name="connsiteY3" fmla="*/ 921809 h 1061230"/>
            <a:gd name="connsiteX4" fmla="*/ 830426 w 3265487"/>
            <a:gd name="connsiteY4" fmla="*/ 1061230 h 1061230"/>
            <a:gd name="connsiteX5" fmla="*/ 556142 w 3265487"/>
            <a:gd name="connsiteY5" fmla="*/ 974127 h 1061230"/>
            <a:gd name="connsiteX6" fmla="*/ 141290 w 3265487"/>
            <a:gd name="connsiteY6" fmla="*/ 847723 h 1061230"/>
            <a:gd name="connsiteX7" fmla="*/ 0 w 3265487"/>
            <a:gd name="connsiteY7" fmla="*/ 706433 h 1061230"/>
            <a:gd name="connsiteX8" fmla="*/ 0 w 3265487"/>
            <a:gd name="connsiteY8" fmla="*/ 706436 h 1061230"/>
            <a:gd name="connsiteX9" fmla="*/ 0 w 3265487"/>
            <a:gd name="connsiteY9" fmla="*/ 494505 h 1061230"/>
            <a:gd name="connsiteX10" fmla="*/ 0 w 3265487"/>
            <a:gd name="connsiteY10" fmla="*/ 494505 h 1061230"/>
            <a:gd name="connsiteX11" fmla="*/ 0 w 3265487"/>
            <a:gd name="connsiteY11" fmla="*/ 141290 h 1061230"/>
            <a:gd name="connsiteX12" fmla="*/ 141290 w 3265487"/>
            <a:gd name="connsiteY12" fmla="*/ 0 h 1061230"/>
            <a:gd name="connsiteX13" fmla="*/ 544248 w 3265487"/>
            <a:gd name="connsiteY13" fmla="*/ 0 h 1061230"/>
            <a:gd name="connsiteX14" fmla="*/ 544248 w 3265487"/>
            <a:gd name="connsiteY14" fmla="*/ 0 h 1061230"/>
            <a:gd name="connsiteX15" fmla="*/ 1360620 w 3265487"/>
            <a:gd name="connsiteY15" fmla="*/ 0 h 1061230"/>
            <a:gd name="connsiteX16" fmla="*/ 3124197 w 3265487"/>
            <a:gd name="connsiteY16" fmla="*/ 0 h 1061230"/>
            <a:gd name="connsiteX17" fmla="*/ 3265487 w 3265487"/>
            <a:gd name="connsiteY17" fmla="*/ 141290 h 1061230"/>
            <a:gd name="connsiteX18" fmla="*/ 3265487 w 3265487"/>
            <a:gd name="connsiteY18" fmla="*/ 494505 h 1061230"/>
            <a:gd name="connsiteX19" fmla="*/ 3265487 w 3265487"/>
            <a:gd name="connsiteY19" fmla="*/ 494505 h 1061230"/>
            <a:gd name="connsiteX20" fmla="*/ 3241723 w 3265487"/>
            <a:gd name="connsiteY20" fmla="*/ 765648 h 1061230"/>
            <a:gd name="connsiteX21" fmla="*/ 3075176 w 3265487"/>
            <a:gd name="connsiteY21" fmla="*/ 915196 h 1061230"/>
            <a:gd name="connsiteX22" fmla="*/ 2599570 w 3265487"/>
            <a:gd name="connsiteY22" fmla="*/ 917102 h 1061230"/>
            <a:gd name="connsiteX0" fmla="*/ 2599570 w 3265487"/>
            <a:gd name="connsiteY0" fmla="*/ 917102 h 1061230"/>
            <a:gd name="connsiteX1" fmla="*/ 2354066 w 3265487"/>
            <a:gd name="connsiteY1" fmla="*/ 1060834 h 1061230"/>
            <a:gd name="connsiteX2" fmla="*/ 2036174 w 3265487"/>
            <a:gd name="connsiteY2" fmla="*/ 915053 h 1061230"/>
            <a:gd name="connsiteX3" fmla="*/ 1098291 w 3265487"/>
            <a:gd name="connsiteY3" fmla="*/ 921809 h 1061230"/>
            <a:gd name="connsiteX4" fmla="*/ 830426 w 3265487"/>
            <a:gd name="connsiteY4" fmla="*/ 1061230 h 1061230"/>
            <a:gd name="connsiteX5" fmla="*/ 746085 w 3265487"/>
            <a:gd name="connsiteY5" fmla="*/ 922079 h 1061230"/>
            <a:gd name="connsiteX6" fmla="*/ 141290 w 3265487"/>
            <a:gd name="connsiteY6" fmla="*/ 847723 h 1061230"/>
            <a:gd name="connsiteX7" fmla="*/ 0 w 3265487"/>
            <a:gd name="connsiteY7" fmla="*/ 706433 h 1061230"/>
            <a:gd name="connsiteX8" fmla="*/ 0 w 3265487"/>
            <a:gd name="connsiteY8" fmla="*/ 706436 h 1061230"/>
            <a:gd name="connsiteX9" fmla="*/ 0 w 3265487"/>
            <a:gd name="connsiteY9" fmla="*/ 494505 h 1061230"/>
            <a:gd name="connsiteX10" fmla="*/ 0 w 3265487"/>
            <a:gd name="connsiteY10" fmla="*/ 494505 h 1061230"/>
            <a:gd name="connsiteX11" fmla="*/ 0 w 3265487"/>
            <a:gd name="connsiteY11" fmla="*/ 141290 h 1061230"/>
            <a:gd name="connsiteX12" fmla="*/ 141290 w 3265487"/>
            <a:gd name="connsiteY12" fmla="*/ 0 h 1061230"/>
            <a:gd name="connsiteX13" fmla="*/ 544248 w 3265487"/>
            <a:gd name="connsiteY13" fmla="*/ 0 h 1061230"/>
            <a:gd name="connsiteX14" fmla="*/ 544248 w 3265487"/>
            <a:gd name="connsiteY14" fmla="*/ 0 h 1061230"/>
            <a:gd name="connsiteX15" fmla="*/ 1360620 w 3265487"/>
            <a:gd name="connsiteY15" fmla="*/ 0 h 1061230"/>
            <a:gd name="connsiteX16" fmla="*/ 3124197 w 3265487"/>
            <a:gd name="connsiteY16" fmla="*/ 0 h 1061230"/>
            <a:gd name="connsiteX17" fmla="*/ 3265487 w 3265487"/>
            <a:gd name="connsiteY17" fmla="*/ 141290 h 1061230"/>
            <a:gd name="connsiteX18" fmla="*/ 3265487 w 3265487"/>
            <a:gd name="connsiteY18" fmla="*/ 494505 h 1061230"/>
            <a:gd name="connsiteX19" fmla="*/ 3265487 w 3265487"/>
            <a:gd name="connsiteY19" fmla="*/ 494505 h 1061230"/>
            <a:gd name="connsiteX20" fmla="*/ 3241723 w 3265487"/>
            <a:gd name="connsiteY20" fmla="*/ 765648 h 1061230"/>
            <a:gd name="connsiteX21" fmla="*/ 3075176 w 3265487"/>
            <a:gd name="connsiteY21" fmla="*/ 915196 h 1061230"/>
            <a:gd name="connsiteX22" fmla="*/ 2599570 w 3265487"/>
            <a:gd name="connsiteY22" fmla="*/ 917102 h 1061230"/>
            <a:gd name="connsiteX0" fmla="*/ 2599570 w 3265487"/>
            <a:gd name="connsiteY0" fmla="*/ 917102 h 1061230"/>
            <a:gd name="connsiteX1" fmla="*/ 2354066 w 3265487"/>
            <a:gd name="connsiteY1" fmla="*/ 1060834 h 1061230"/>
            <a:gd name="connsiteX2" fmla="*/ 2036174 w 3265487"/>
            <a:gd name="connsiteY2" fmla="*/ 915053 h 1061230"/>
            <a:gd name="connsiteX3" fmla="*/ 991239 w 3265487"/>
            <a:gd name="connsiteY3" fmla="*/ 921809 h 1061230"/>
            <a:gd name="connsiteX4" fmla="*/ 830426 w 3265487"/>
            <a:gd name="connsiteY4" fmla="*/ 1061230 h 1061230"/>
            <a:gd name="connsiteX5" fmla="*/ 746085 w 3265487"/>
            <a:gd name="connsiteY5" fmla="*/ 922079 h 1061230"/>
            <a:gd name="connsiteX6" fmla="*/ 141290 w 3265487"/>
            <a:gd name="connsiteY6" fmla="*/ 847723 h 1061230"/>
            <a:gd name="connsiteX7" fmla="*/ 0 w 3265487"/>
            <a:gd name="connsiteY7" fmla="*/ 706433 h 1061230"/>
            <a:gd name="connsiteX8" fmla="*/ 0 w 3265487"/>
            <a:gd name="connsiteY8" fmla="*/ 706436 h 1061230"/>
            <a:gd name="connsiteX9" fmla="*/ 0 w 3265487"/>
            <a:gd name="connsiteY9" fmla="*/ 494505 h 1061230"/>
            <a:gd name="connsiteX10" fmla="*/ 0 w 3265487"/>
            <a:gd name="connsiteY10" fmla="*/ 494505 h 1061230"/>
            <a:gd name="connsiteX11" fmla="*/ 0 w 3265487"/>
            <a:gd name="connsiteY11" fmla="*/ 141290 h 1061230"/>
            <a:gd name="connsiteX12" fmla="*/ 141290 w 3265487"/>
            <a:gd name="connsiteY12" fmla="*/ 0 h 1061230"/>
            <a:gd name="connsiteX13" fmla="*/ 544248 w 3265487"/>
            <a:gd name="connsiteY13" fmla="*/ 0 h 1061230"/>
            <a:gd name="connsiteX14" fmla="*/ 544248 w 3265487"/>
            <a:gd name="connsiteY14" fmla="*/ 0 h 1061230"/>
            <a:gd name="connsiteX15" fmla="*/ 1360620 w 3265487"/>
            <a:gd name="connsiteY15" fmla="*/ 0 h 1061230"/>
            <a:gd name="connsiteX16" fmla="*/ 3124197 w 3265487"/>
            <a:gd name="connsiteY16" fmla="*/ 0 h 1061230"/>
            <a:gd name="connsiteX17" fmla="*/ 3265487 w 3265487"/>
            <a:gd name="connsiteY17" fmla="*/ 141290 h 1061230"/>
            <a:gd name="connsiteX18" fmla="*/ 3265487 w 3265487"/>
            <a:gd name="connsiteY18" fmla="*/ 494505 h 1061230"/>
            <a:gd name="connsiteX19" fmla="*/ 3265487 w 3265487"/>
            <a:gd name="connsiteY19" fmla="*/ 494505 h 1061230"/>
            <a:gd name="connsiteX20" fmla="*/ 3241723 w 3265487"/>
            <a:gd name="connsiteY20" fmla="*/ 765648 h 1061230"/>
            <a:gd name="connsiteX21" fmla="*/ 3075176 w 3265487"/>
            <a:gd name="connsiteY21" fmla="*/ 915196 h 1061230"/>
            <a:gd name="connsiteX22" fmla="*/ 2599570 w 3265487"/>
            <a:gd name="connsiteY22" fmla="*/ 917102 h 1061230"/>
            <a:gd name="connsiteX0" fmla="*/ 2599570 w 3265487"/>
            <a:gd name="connsiteY0" fmla="*/ 917102 h 1061230"/>
            <a:gd name="connsiteX1" fmla="*/ 2354066 w 3265487"/>
            <a:gd name="connsiteY1" fmla="*/ 1060834 h 1061230"/>
            <a:gd name="connsiteX2" fmla="*/ 2036174 w 3265487"/>
            <a:gd name="connsiteY2" fmla="*/ 915053 h 1061230"/>
            <a:gd name="connsiteX3" fmla="*/ 991239 w 3265487"/>
            <a:gd name="connsiteY3" fmla="*/ 921809 h 1061230"/>
            <a:gd name="connsiteX4" fmla="*/ 830426 w 3265487"/>
            <a:gd name="connsiteY4" fmla="*/ 1061230 h 1061230"/>
            <a:gd name="connsiteX5" fmla="*/ 556142 w 3265487"/>
            <a:gd name="connsiteY5" fmla="*/ 907208 h 1061230"/>
            <a:gd name="connsiteX6" fmla="*/ 141290 w 3265487"/>
            <a:gd name="connsiteY6" fmla="*/ 847723 h 1061230"/>
            <a:gd name="connsiteX7" fmla="*/ 0 w 3265487"/>
            <a:gd name="connsiteY7" fmla="*/ 706433 h 1061230"/>
            <a:gd name="connsiteX8" fmla="*/ 0 w 3265487"/>
            <a:gd name="connsiteY8" fmla="*/ 706436 h 1061230"/>
            <a:gd name="connsiteX9" fmla="*/ 0 w 3265487"/>
            <a:gd name="connsiteY9" fmla="*/ 494505 h 1061230"/>
            <a:gd name="connsiteX10" fmla="*/ 0 w 3265487"/>
            <a:gd name="connsiteY10" fmla="*/ 494505 h 1061230"/>
            <a:gd name="connsiteX11" fmla="*/ 0 w 3265487"/>
            <a:gd name="connsiteY11" fmla="*/ 141290 h 1061230"/>
            <a:gd name="connsiteX12" fmla="*/ 141290 w 3265487"/>
            <a:gd name="connsiteY12" fmla="*/ 0 h 1061230"/>
            <a:gd name="connsiteX13" fmla="*/ 544248 w 3265487"/>
            <a:gd name="connsiteY13" fmla="*/ 0 h 1061230"/>
            <a:gd name="connsiteX14" fmla="*/ 544248 w 3265487"/>
            <a:gd name="connsiteY14" fmla="*/ 0 h 1061230"/>
            <a:gd name="connsiteX15" fmla="*/ 1360620 w 3265487"/>
            <a:gd name="connsiteY15" fmla="*/ 0 h 1061230"/>
            <a:gd name="connsiteX16" fmla="*/ 3124197 w 3265487"/>
            <a:gd name="connsiteY16" fmla="*/ 0 h 1061230"/>
            <a:gd name="connsiteX17" fmla="*/ 3265487 w 3265487"/>
            <a:gd name="connsiteY17" fmla="*/ 141290 h 1061230"/>
            <a:gd name="connsiteX18" fmla="*/ 3265487 w 3265487"/>
            <a:gd name="connsiteY18" fmla="*/ 494505 h 1061230"/>
            <a:gd name="connsiteX19" fmla="*/ 3265487 w 3265487"/>
            <a:gd name="connsiteY19" fmla="*/ 494505 h 1061230"/>
            <a:gd name="connsiteX20" fmla="*/ 3241723 w 3265487"/>
            <a:gd name="connsiteY20" fmla="*/ 765648 h 1061230"/>
            <a:gd name="connsiteX21" fmla="*/ 3075176 w 3265487"/>
            <a:gd name="connsiteY21" fmla="*/ 915196 h 1061230"/>
            <a:gd name="connsiteX22" fmla="*/ 2599570 w 3265487"/>
            <a:gd name="connsiteY22" fmla="*/ 917102 h 1061230"/>
            <a:gd name="connsiteX0" fmla="*/ 2599570 w 3265487"/>
            <a:gd name="connsiteY0" fmla="*/ 917102 h 1068665"/>
            <a:gd name="connsiteX1" fmla="*/ 2354066 w 3265487"/>
            <a:gd name="connsiteY1" fmla="*/ 1060834 h 1068665"/>
            <a:gd name="connsiteX2" fmla="*/ 2036174 w 3265487"/>
            <a:gd name="connsiteY2" fmla="*/ 915053 h 1068665"/>
            <a:gd name="connsiteX3" fmla="*/ 991239 w 3265487"/>
            <a:gd name="connsiteY3" fmla="*/ 921809 h 1068665"/>
            <a:gd name="connsiteX4" fmla="*/ 770953 w 3265487"/>
            <a:gd name="connsiteY4" fmla="*/ 1068665 h 1068665"/>
            <a:gd name="connsiteX5" fmla="*/ 556142 w 3265487"/>
            <a:gd name="connsiteY5" fmla="*/ 907208 h 1068665"/>
            <a:gd name="connsiteX6" fmla="*/ 141290 w 3265487"/>
            <a:gd name="connsiteY6" fmla="*/ 847723 h 1068665"/>
            <a:gd name="connsiteX7" fmla="*/ 0 w 3265487"/>
            <a:gd name="connsiteY7" fmla="*/ 706433 h 1068665"/>
            <a:gd name="connsiteX8" fmla="*/ 0 w 3265487"/>
            <a:gd name="connsiteY8" fmla="*/ 706436 h 1068665"/>
            <a:gd name="connsiteX9" fmla="*/ 0 w 3265487"/>
            <a:gd name="connsiteY9" fmla="*/ 494505 h 1068665"/>
            <a:gd name="connsiteX10" fmla="*/ 0 w 3265487"/>
            <a:gd name="connsiteY10" fmla="*/ 494505 h 1068665"/>
            <a:gd name="connsiteX11" fmla="*/ 0 w 3265487"/>
            <a:gd name="connsiteY11" fmla="*/ 141290 h 1068665"/>
            <a:gd name="connsiteX12" fmla="*/ 141290 w 3265487"/>
            <a:gd name="connsiteY12" fmla="*/ 0 h 1068665"/>
            <a:gd name="connsiteX13" fmla="*/ 544248 w 3265487"/>
            <a:gd name="connsiteY13" fmla="*/ 0 h 1068665"/>
            <a:gd name="connsiteX14" fmla="*/ 544248 w 3265487"/>
            <a:gd name="connsiteY14" fmla="*/ 0 h 1068665"/>
            <a:gd name="connsiteX15" fmla="*/ 1360620 w 3265487"/>
            <a:gd name="connsiteY15" fmla="*/ 0 h 1068665"/>
            <a:gd name="connsiteX16" fmla="*/ 3124197 w 3265487"/>
            <a:gd name="connsiteY16" fmla="*/ 0 h 1068665"/>
            <a:gd name="connsiteX17" fmla="*/ 3265487 w 3265487"/>
            <a:gd name="connsiteY17" fmla="*/ 141290 h 1068665"/>
            <a:gd name="connsiteX18" fmla="*/ 3265487 w 3265487"/>
            <a:gd name="connsiteY18" fmla="*/ 494505 h 1068665"/>
            <a:gd name="connsiteX19" fmla="*/ 3265487 w 3265487"/>
            <a:gd name="connsiteY19" fmla="*/ 494505 h 1068665"/>
            <a:gd name="connsiteX20" fmla="*/ 3241723 w 3265487"/>
            <a:gd name="connsiteY20" fmla="*/ 765648 h 1068665"/>
            <a:gd name="connsiteX21" fmla="*/ 3075176 w 3265487"/>
            <a:gd name="connsiteY21" fmla="*/ 915196 h 1068665"/>
            <a:gd name="connsiteX22" fmla="*/ 2599570 w 3265487"/>
            <a:gd name="connsiteY22" fmla="*/ 917102 h 1068665"/>
            <a:gd name="connsiteX0" fmla="*/ 2599570 w 3265487"/>
            <a:gd name="connsiteY0" fmla="*/ 917102 h 1068665"/>
            <a:gd name="connsiteX1" fmla="*/ 2354066 w 3265487"/>
            <a:gd name="connsiteY1" fmla="*/ 1060834 h 1068665"/>
            <a:gd name="connsiteX2" fmla="*/ 2036174 w 3265487"/>
            <a:gd name="connsiteY2" fmla="*/ 915053 h 1068665"/>
            <a:gd name="connsiteX3" fmla="*/ 991239 w 3265487"/>
            <a:gd name="connsiteY3" fmla="*/ 921809 h 1068665"/>
            <a:gd name="connsiteX4" fmla="*/ 770953 w 3265487"/>
            <a:gd name="connsiteY4" fmla="*/ 1068665 h 1068665"/>
            <a:gd name="connsiteX5" fmla="*/ 556142 w 3265487"/>
            <a:gd name="connsiteY5" fmla="*/ 907208 h 1068665"/>
            <a:gd name="connsiteX6" fmla="*/ 165033 w 3265487"/>
            <a:gd name="connsiteY6" fmla="*/ 899579 h 1068665"/>
            <a:gd name="connsiteX7" fmla="*/ 0 w 3265487"/>
            <a:gd name="connsiteY7" fmla="*/ 706433 h 1068665"/>
            <a:gd name="connsiteX8" fmla="*/ 0 w 3265487"/>
            <a:gd name="connsiteY8" fmla="*/ 706436 h 1068665"/>
            <a:gd name="connsiteX9" fmla="*/ 0 w 3265487"/>
            <a:gd name="connsiteY9" fmla="*/ 494505 h 1068665"/>
            <a:gd name="connsiteX10" fmla="*/ 0 w 3265487"/>
            <a:gd name="connsiteY10" fmla="*/ 494505 h 1068665"/>
            <a:gd name="connsiteX11" fmla="*/ 0 w 3265487"/>
            <a:gd name="connsiteY11" fmla="*/ 141290 h 1068665"/>
            <a:gd name="connsiteX12" fmla="*/ 141290 w 3265487"/>
            <a:gd name="connsiteY12" fmla="*/ 0 h 1068665"/>
            <a:gd name="connsiteX13" fmla="*/ 544248 w 3265487"/>
            <a:gd name="connsiteY13" fmla="*/ 0 h 1068665"/>
            <a:gd name="connsiteX14" fmla="*/ 544248 w 3265487"/>
            <a:gd name="connsiteY14" fmla="*/ 0 h 1068665"/>
            <a:gd name="connsiteX15" fmla="*/ 1360620 w 3265487"/>
            <a:gd name="connsiteY15" fmla="*/ 0 h 1068665"/>
            <a:gd name="connsiteX16" fmla="*/ 3124197 w 3265487"/>
            <a:gd name="connsiteY16" fmla="*/ 0 h 1068665"/>
            <a:gd name="connsiteX17" fmla="*/ 3265487 w 3265487"/>
            <a:gd name="connsiteY17" fmla="*/ 141290 h 1068665"/>
            <a:gd name="connsiteX18" fmla="*/ 3265487 w 3265487"/>
            <a:gd name="connsiteY18" fmla="*/ 494505 h 1068665"/>
            <a:gd name="connsiteX19" fmla="*/ 3265487 w 3265487"/>
            <a:gd name="connsiteY19" fmla="*/ 494505 h 1068665"/>
            <a:gd name="connsiteX20" fmla="*/ 3241723 w 3265487"/>
            <a:gd name="connsiteY20" fmla="*/ 765648 h 1068665"/>
            <a:gd name="connsiteX21" fmla="*/ 3075176 w 3265487"/>
            <a:gd name="connsiteY21" fmla="*/ 915196 h 1068665"/>
            <a:gd name="connsiteX22" fmla="*/ 2599570 w 3265487"/>
            <a:gd name="connsiteY22" fmla="*/ 917102 h 1068665"/>
            <a:gd name="connsiteX0" fmla="*/ 2599570 w 3265487"/>
            <a:gd name="connsiteY0" fmla="*/ 917102 h 1068665"/>
            <a:gd name="connsiteX1" fmla="*/ 2354066 w 3265487"/>
            <a:gd name="connsiteY1" fmla="*/ 1060834 h 1068665"/>
            <a:gd name="connsiteX2" fmla="*/ 2036174 w 3265487"/>
            <a:gd name="connsiteY2" fmla="*/ 915053 h 1068665"/>
            <a:gd name="connsiteX3" fmla="*/ 991239 w 3265487"/>
            <a:gd name="connsiteY3" fmla="*/ 921809 h 1068665"/>
            <a:gd name="connsiteX4" fmla="*/ 770953 w 3265487"/>
            <a:gd name="connsiteY4" fmla="*/ 1068665 h 1068665"/>
            <a:gd name="connsiteX5" fmla="*/ 556142 w 3265487"/>
            <a:gd name="connsiteY5" fmla="*/ 907208 h 1068665"/>
            <a:gd name="connsiteX6" fmla="*/ 165033 w 3265487"/>
            <a:gd name="connsiteY6" fmla="*/ 877355 h 1068665"/>
            <a:gd name="connsiteX7" fmla="*/ 0 w 3265487"/>
            <a:gd name="connsiteY7" fmla="*/ 706433 h 1068665"/>
            <a:gd name="connsiteX8" fmla="*/ 0 w 3265487"/>
            <a:gd name="connsiteY8" fmla="*/ 706436 h 1068665"/>
            <a:gd name="connsiteX9" fmla="*/ 0 w 3265487"/>
            <a:gd name="connsiteY9" fmla="*/ 494505 h 1068665"/>
            <a:gd name="connsiteX10" fmla="*/ 0 w 3265487"/>
            <a:gd name="connsiteY10" fmla="*/ 494505 h 1068665"/>
            <a:gd name="connsiteX11" fmla="*/ 0 w 3265487"/>
            <a:gd name="connsiteY11" fmla="*/ 141290 h 1068665"/>
            <a:gd name="connsiteX12" fmla="*/ 141290 w 3265487"/>
            <a:gd name="connsiteY12" fmla="*/ 0 h 1068665"/>
            <a:gd name="connsiteX13" fmla="*/ 544248 w 3265487"/>
            <a:gd name="connsiteY13" fmla="*/ 0 h 1068665"/>
            <a:gd name="connsiteX14" fmla="*/ 544248 w 3265487"/>
            <a:gd name="connsiteY14" fmla="*/ 0 h 1068665"/>
            <a:gd name="connsiteX15" fmla="*/ 1360620 w 3265487"/>
            <a:gd name="connsiteY15" fmla="*/ 0 h 1068665"/>
            <a:gd name="connsiteX16" fmla="*/ 3124197 w 3265487"/>
            <a:gd name="connsiteY16" fmla="*/ 0 h 1068665"/>
            <a:gd name="connsiteX17" fmla="*/ 3265487 w 3265487"/>
            <a:gd name="connsiteY17" fmla="*/ 141290 h 1068665"/>
            <a:gd name="connsiteX18" fmla="*/ 3265487 w 3265487"/>
            <a:gd name="connsiteY18" fmla="*/ 494505 h 1068665"/>
            <a:gd name="connsiteX19" fmla="*/ 3265487 w 3265487"/>
            <a:gd name="connsiteY19" fmla="*/ 494505 h 1068665"/>
            <a:gd name="connsiteX20" fmla="*/ 3241723 w 3265487"/>
            <a:gd name="connsiteY20" fmla="*/ 765648 h 1068665"/>
            <a:gd name="connsiteX21" fmla="*/ 3075176 w 3265487"/>
            <a:gd name="connsiteY21" fmla="*/ 915196 h 1068665"/>
            <a:gd name="connsiteX22" fmla="*/ 2599570 w 3265487"/>
            <a:gd name="connsiteY22" fmla="*/ 917102 h 1068665"/>
            <a:gd name="connsiteX0" fmla="*/ 2599570 w 3265487"/>
            <a:gd name="connsiteY0" fmla="*/ 917102 h 1068665"/>
            <a:gd name="connsiteX1" fmla="*/ 2354066 w 3265487"/>
            <a:gd name="connsiteY1" fmla="*/ 1060834 h 1068665"/>
            <a:gd name="connsiteX2" fmla="*/ 2036174 w 3265487"/>
            <a:gd name="connsiteY2" fmla="*/ 915053 h 1068665"/>
            <a:gd name="connsiteX3" fmla="*/ 991239 w 3265487"/>
            <a:gd name="connsiteY3" fmla="*/ 921809 h 1068665"/>
            <a:gd name="connsiteX4" fmla="*/ 770953 w 3265487"/>
            <a:gd name="connsiteY4" fmla="*/ 1068665 h 1068665"/>
            <a:gd name="connsiteX5" fmla="*/ 556142 w 3265487"/>
            <a:gd name="connsiteY5" fmla="*/ 907208 h 1068665"/>
            <a:gd name="connsiteX6" fmla="*/ 165033 w 3265487"/>
            <a:gd name="connsiteY6" fmla="*/ 877355 h 1068665"/>
            <a:gd name="connsiteX7" fmla="*/ 0 w 3265487"/>
            <a:gd name="connsiteY7" fmla="*/ 706433 h 1068665"/>
            <a:gd name="connsiteX8" fmla="*/ 0 w 3265487"/>
            <a:gd name="connsiteY8" fmla="*/ 706436 h 1068665"/>
            <a:gd name="connsiteX9" fmla="*/ 0 w 3265487"/>
            <a:gd name="connsiteY9" fmla="*/ 494505 h 1068665"/>
            <a:gd name="connsiteX10" fmla="*/ 0 w 3265487"/>
            <a:gd name="connsiteY10" fmla="*/ 494505 h 1068665"/>
            <a:gd name="connsiteX11" fmla="*/ 0 w 3265487"/>
            <a:gd name="connsiteY11" fmla="*/ 141290 h 1068665"/>
            <a:gd name="connsiteX12" fmla="*/ 141290 w 3265487"/>
            <a:gd name="connsiteY12" fmla="*/ 0 h 1068665"/>
            <a:gd name="connsiteX13" fmla="*/ 544248 w 3265487"/>
            <a:gd name="connsiteY13" fmla="*/ 0 h 1068665"/>
            <a:gd name="connsiteX14" fmla="*/ 544248 w 3265487"/>
            <a:gd name="connsiteY14" fmla="*/ 0 h 1068665"/>
            <a:gd name="connsiteX15" fmla="*/ 1360620 w 3265487"/>
            <a:gd name="connsiteY15" fmla="*/ 0 h 1068665"/>
            <a:gd name="connsiteX16" fmla="*/ 3124197 w 3265487"/>
            <a:gd name="connsiteY16" fmla="*/ 0 h 1068665"/>
            <a:gd name="connsiteX17" fmla="*/ 3265487 w 3265487"/>
            <a:gd name="connsiteY17" fmla="*/ 141290 h 1068665"/>
            <a:gd name="connsiteX18" fmla="*/ 3265487 w 3265487"/>
            <a:gd name="connsiteY18" fmla="*/ 494505 h 1068665"/>
            <a:gd name="connsiteX19" fmla="*/ 3265487 w 3265487"/>
            <a:gd name="connsiteY19" fmla="*/ 494505 h 1068665"/>
            <a:gd name="connsiteX20" fmla="*/ 3241723 w 3265487"/>
            <a:gd name="connsiteY20" fmla="*/ 765648 h 1068665"/>
            <a:gd name="connsiteX21" fmla="*/ 3075176 w 3265487"/>
            <a:gd name="connsiteY21" fmla="*/ 915196 h 1068665"/>
            <a:gd name="connsiteX22" fmla="*/ 2599570 w 3265487"/>
            <a:gd name="connsiteY22" fmla="*/ 917102 h 1068665"/>
            <a:gd name="connsiteX0" fmla="*/ 2450618 w 3265487"/>
            <a:gd name="connsiteY0" fmla="*/ 928214 h 1068665"/>
            <a:gd name="connsiteX1" fmla="*/ 2354066 w 3265487"/>
            <a:gd name="connsiteY1" fmla="*/ 1060834 h 1068665"/>
            <a:gd name="connsiteX2" fmla="*/ 2036174 w 3265487"/>
            <a:gd name="connsiteY2" fmla="*/ 915053 h 1068665"/>
            <a:gd name="connsiteX3" fmla="*/ 991239 w 3265487"/>
            <a:gd name="connsiteY3" fmla="*/ 921809 h 1068665"/>
            <a:gd name="connsiteX4" fmla="*/ 770953 w 3265487"/>
            <a:gd name="connsiteY4" fmla="*/ 1068665 h 1068665"/>
            <a:gd name="connsiteX5" fmla="*/ 556142 w 3265487"/>
            <a:gd name="connsiteY5" fmla="*/ 907208 h 1068665"/>
            <a:gd name="connsiteX6" fmla="*/ 165033 w 3265487"/>
            <a:gd name="connsiteY6" fmla="*/ 877355 h 1068665"/>
            <a:gd name="connsiteX7" fmla="*/ 0 w 3265487"/>
            <a:gd name="connsiteY7" fmla="*/ 706433 h 1068665"/>
            <a:gd name="connsiteX8" fmla="*/ 0 w 3265487"/>
            <a:gd name="connsiteY8" fmla="*/ 706436 h 1068665"/>
            <a:gd name="connsiteX9" fmla="*/ 0 w 3265487"/>
            <a:gd name="connsiteY9" fmla="*/ 494505 h 1068665"/>
            <a:gd name="connsiteX10" fmla="*/ 0 w 3265487"/>
            <a:gd name="connsiteY10" fmla="*/ 494505 h 1068665"/>
            <a:gd name="connsiteX11" fmla="*/ 0 w 3265487"/>
            <a:gd name="connsiteY11" fmla="*/ 141290 h 1068665"/>
            <a:gd name="connsiteX12" fmla="*/ 141290 w 3265487"/>
            <a:gd name="connsiteY12" fmla="*/ 0 h 1068665"/>
            <a:gd name="connsiteX13" fmla="*/ 544248 w 3265487"/>
            <a:gd name="connsiteY13" fmla="*/ 0 h 1068665"/>
            <a:gd name="connsiteX14" fmla="*/ 544248 w 3265487"/>
            <a:gd name="connsiteY14" fmla="*/ 0 h 1068665"/>
            <a:gd name="connsiteX15" fmla="*/ 1360620 w 3265487"/>
            <a:gd name="connsiteY15" fmla="*/ 0 h 1068665"/>
            <a:gd name="connsiteX16" fmla="*/ 3124197 w 3265487"/>
            <a:gd name="connsiteY16" fmla="*/ 0 h 1068665"/>
            <a:gd name="connsiteX17" fmla="*/ 3265487 w 3265487"/>
            <a:gd name="connsiteY17" fmla="*/ 141290 h 1068665"/>
            <a:gd name="connsiteX18" fmla="*/ 3265487 w 3265487"/>
            <a:gd name="connsiteY18" fmla="*/ 494505 h 1068665"/>
            <a:gd name="connsiteX19" fmla="*/ 3265487 w 3265487"/>
            <a:gd name="connsiteY19" fmla="*/ 494505 h 1068665"/>
            <a:gd name="connsiteX20" fmla="*/ 3241723 w 3265487"/>
            <a:gd name="connsiteY20" fmla="*/ 765648 h 1068665"/>
            <a:gd name="connsiteX21" fmla="*/ 3075176 w 3265487"/>
            <a:gd name="connsiteY21" fmla="*/ 915196 h 1068665"/>
            <a:gd name="connsiteX22" fmla="*/ 2450618 w 3265487"/>
            <a:gd name="connsiteY22" fmla="*/ 928214 h 1068665"/>
            <a:gd name="connsiteX0" fmla="*/ 2450618 w 3265487"/>
            <a:gd name="connsiteY0" fmla="*/ 928214 h 1090466"/>
            <a:gd name="connsiteX1" fmla="*/ 2270814 w 3265487"/>
            <a:gd name="connsiteY1" fmla="*/ 1090466 h 1090466"/>
            <a:gd name="connsiteX2" fmla="*/ 2036174 w 3265487"/>
            <a:gd name="connsiteY2" fmla="*/ 915053 h 1090466"/>
            <a:gd name="connsiteX3" fmla="*/ 991239 w 3265487"/>
            <a:gd name="connsiteY3" fmla="*/ 921809 h 1090466"/>
            <a:gd name="connsiteX4" fmla="*/ 770953 w 3265487"/>
            <a:gd name="connsiteY4" fmla="*/ 1068665 h 1090466"/>
            <a:gd name="connsiteX5" fmla="*/ 556142 w 3265487"/>
            <a:gd name="connsiteY5" fmla="*/ 907208 h 1090466"/>
            <a:gd name="connsiteX6" fmla="*/ 165033 w 3265487"/>
            <a:gd name="connsiteY6" fmla="*/ 877355 h 1090466"/>
            <a:gd name="connsiteX7" fmla="*/ 0 w 3265487"/>
            <a:gd name="connsiteY7" fmla="*/ 706433 h 1090466"/>
            <a:gd name="connsiteX8" fmla="*/ 0 w 3265487"/>
            <a:gd name="connsiteY8" fmla="*/ 706436 h 1090466"/>
            <a:gd name="connsiteX9" fmla="*/ 0 w 3265487"/>
            <a:gd name="connsiteY9" fmla="*/ 494505 h 1090466"/>
            <a:gd name="connsiteX10" fmla="*/ 0 w 3265487"/>
            <a:gd name="connsiteY10" fmla="*/ 494505 h 1090466"/>
            <a:gd name="connsiteX11" fmla="*/ 0 w 3265487"/>
            <a:gd name="connsiteY11" fmla="*/ 141290 h 1090466"/>
            <a:gd name="connsiteX12" fmla="*/ 141290 w 3265487"/>
            <a:gd name="connsiteY12" fmla="*/ 0 h 1090466"/>
            <a:gd name="connsiteX13" fmla="*/ 544248 w 3265487"/>
            <a:gd name="connsiteY13" fmla="*/ 0 h 1090466"/>
            <a:gd name="connsiteX14" fmla="*/ 544248 w 3265487"/>
            <a:gd name="connsiteY14" fmla="*/ 0 h 1090466"/>
            <a:gd name="connsiteX15" fmla="*/ 1360620 w 3265487"/>
            <a:gd name="connsiteY15" fmla="*/ 0 h 1090466"/>
            <a:gd name="connsiteX16" fmla="*/ 3124197 w 3265487"/>
            <a:gd name="connsiteY16" fmla="*/ 0 h 1090466"/>
            <a:gd name="connsiteX17" fmla="*/ 3265487 w 3265487"/>
            <a:gd name="connsiteY17" fmla="*/ 141290 h 1090466"/>
            <a:gd name="connsiteX18" fmla="*/ 3265487 w 3265487"/>
            <a:gd name="connsiteY18" fmla="*/ 494505 h 1090466"/>
            <a:gd name="connsiteX19" fmla="*/ 3265487 w 3265487"/>
            <a:gd name="connsiteY19" fmla="*/ 494505 h 1090466"/>
            <a:gd name="connsiteX20" fmla="*/ 3241723 w 3265487"/>
            <a:gd name="connsiteY20" fmla="*/ 765648 h 1090466"/>
            <a:gd name="connsiteX21" fmla="*/ 3075176 w 3265487"/>
            <a:gd name="connsiteY21" fmla="*/ 915196 h 1090466"/>
            <a:gd name="connsiteX22" fmla="*/ 2450618 w 3265487"/>
            <a:gd name="connsiteY22" fmla="*/ 928214 h 1090466"/>
            <a:gd name="connsiteX0" fmla="*/ 2450618 w 3265487"/>
            <a:gd name="connsiteY0" fmla="*/ 928214 h 1090466"/>
            <a:gd name="connsiteX1" fmla="*/ 2270814 w 3265487"/>
            <a:gd name="connsiteY1" fmla="*/ 1090466 h 1090466"/>
            <a:gd name="connsiteX2" fmla="*/ 2048090 w 3265487"/>
            <a:gd name="connsiteY2" fmla="*/ 929869 h 1090466"/>
            <a:gd name="connsiteX3" fmla="*/ 991239 w 3265487"/>
            <a:gd name="connsiteY3" fmla="*/ 921809 h 1090466"/>
            <a:gd name="connsiteX4" fmla="*/ 770953 w 3265487"/>
            <a:gd name="connsiteY4" fmla="*/ 1068665 h 1090466"/>
            <a:gd name="connsiteX5" fmla="*/ 556142 w 3265487"/>
            <a:gd name="connsiteY5" fmla="*/ 907208 h 1090466"/>
            <a:gd name="connsiteX6" fmla="*/ 165033 w 3265487"/>
            <a:gd name="connsiteY6" fmla="*/ 877355 h 1090466"/>
            <a:gd name="connsiteX7" fmla="*/ 0 w 3265487"/>
            <a:gd name="connsiteY7" fmla="*/ 706433 h 1090466"/>
            <a:gd name="connsiteX8" fmla="*/ 0 w 3265487"/>
            <a:gd name="connsiteY8" fmla="*/ 706436 h 1090466"/>
            <a:gd name="connsiteX9" fmla="*/ 0 w 3265487"/>
            <a:gd name="connsiteY9" fmla="*/ 494505 h 1090466"/>
            <a:gd name="connsiteX10" fmla="*/ 0 w 3265487"/>
            <a:gd name="connsiteY10" fmla="*/ 494505 h 1090466"/>
            <a:gd name="connsiteX11" fmla="*/ 0 w 3265487"/>
            <a:gd name="connsiteY11" fmla="*/ 141290 h 1090466"/>
            <a:gd name="connsiteX12" fmla="*/ 141290 w 3265487"/>
            <a:gd name="connsiteY12" fmla="*/ 0 h 1090466"/>
            <a:gd name="connsiteX13" fmla="*/ 544248 w 3265487"/>
            <a:gd name="connsiteY13" fmla="*/ 0 h 1090466"/>
            <a:gd name="connsiteX14" fmla="*/ 544248 w 3265487"/>
            <a:gd name="connsiteY14" fmla="*/ 0 h 1090466"/>
            <a:gd name="connsiteX15" fmla="*/ 1360620 w 3265487"/>
            <a:gd name="connsiteY15" fmla="*/ 0 h 1090466"/>
            <a:gd name="connsiteX16" fmla="*/ 3124197 w 3265487"/>
            <a:gd name="connsiteY16" fmla="*/ 0 h 1090466"/>
            <a:gd name="connsiteX17" fmla="*/ 3265487 w 3265487"/>
            <a:gd name="connsiteY17" fmla="*/ 141290 h 1090466"/>
            <a:gd name="connsiteX18" fmla="*/ 3265487 w 3265487"/>
            <a:gd name="connsiteY18" fmla="*/ 494505 h 1090466"/>
            <a:gd name="connsiteX19" fmla="*/ 3265487 w 3265487"/>
            <a:gd name="connsiteY19" fmla="*/ 494505 h 1090466"/>
            <a:gd name="connsiteX20" fmla="*/ 3241723 w 3265487"/>
            <a:gd name="connsiteY20" fmla="*/ 765648 h 1090466"/>
            <a:gd name="connsiteX21" fmla="*/ 3075176 w 3265487"/>
            <a:gd name="connsiteY21" fmla="*/ 915196 h 1090466"/>
            <a:gd name="connsiteX22" fmla="*/ 2450618 w 3265487"/>
            <a:gd name="connsiteY22" fmla="*/ 928214 h 1090466"/>
            <a:gd name="connsiteX0" fmla="*/ 2450618 w 3265487"/>
            <a:gd name="connsiteY0" fmla="*/ 928214 h 1068665"/>
            <a:gd name="connsiteX1" fmla="*/ 2270814 w 3265487"/>
            <a:gd name="connsiteY1" fmla="*/ 1064631 h 1068665"/>
            <a:gd name="connsiteX2" fmla="*/ 2048090 w 3265487"/>
            <a:gd name="connsiteY2" fmla="*/ 929869 h 1068665"/>
            <a:gd name="connsiteX3" fmla="*/ 991239 w 3265487"/>
            <a:gd name="connsiteY3" fmla="*/ 921809 h 1068665"/>
            <a:gd name="connsiteX4" fmla="*/ 770953 w 3265487"/>
            <a:gd name="connsiteY4" fmla="*/ 1068665 h 1068665"/>
            <a:gd name="connsiteX5" fmla="*/ 556142 w 3265487"/>
            <a:gd name="connsiteY5" fmla="*/ 907208 h 1068665"/>
            <a:gd name="connsiteX6" fmla="*/ 165033 w 3265487"/>
            <a:gd name="connsiteY6" fmla="*/ 877355 h 1068665"/>
            <a:gd name="connsiteX7" fmla="*/ 0 w 3265487"/>
            <a:gd name="connsiteY7" fmla="*/ 706433 h 1068665"/>
            <a:gd name="connsiteX8" fmla="*/ 0 w 3265487"/>
            <a:gd name="connsiteY8" fmla="*/ 706436 h 1068665"/>
            <a:gd name="connsiteX9" fmla="*/ 0 w 3265487"/>
            <a:gd name="connsiteY9" fmla="*/ 494505 h 1068665"/>
            <a:gd name="connsiteX10" fmla="*/ 0 w 3265487"/>
            <a:gd name="connsiteY10" fmla="*/ 494505 h 1068665"/>
            <a:gd name="connsiteX11" fmla="*/ 0 w 3265487"/>
            <a:gd name="connsiteY11" fmla="*/ 141290 h 1068665"/>
            <a:gd name="connsiteX12" fmla="*/ 141290 w 3265487"/>
            <a:gd name="connsiteY12" fmla="*/ 0 h 1068665"/>
            <a:gd name="connsiteX13" fmla="*/ 544248 w 3265487"/>
            <a:gd name="connsiteY13" fmla="*/ 0 h 1068665"/>
            <a:gd name="connsiteX14" fmla="*/ 544248 w 3265487"/>
            <a:gd name="connsiteY14" fmla="*/ 0 h 1068665"/>
            <a:gd name="connsiteX15" fmla="*/ 1360620 w 3265487"/>
            <a:gd name="connsiteY15" fmla="*/ 0 h 1068665"/>
            <a:gd name="connsiteX16" fmla="*/ 3124197 w 3265487"/>
            <a:gd name="connsiteY16" fmla="*/ 0 h 1068665"/>
            <a:gd name="connsiteX17" fmla="*/ 3265487 w 3265487"/>
            <a:gd name="connsiteY17" fmla="*/ 141290 h 1068665"/>
            <a:gd name="connsiteX18" fmla="*/ 3265487 w 3265487"/>
            <a:gd name="connsiteY18" fmla="*/ 494505 h 1068665"/>
            <a:gd name="connsiteX19" fmla="*/ 3265487 w 3265487"/>
            <a:gd name="connsiteY19" fmla="*/ 494505 h 1068665"/>
            <a:gd name="connsiteX20" fmla="*/ 3241723 w 3265487"/>
            <a:gd name="connsiteY20" fmla="*/ 765648 h 1068665"/>
            <a:gd name="connsiteX21" fmla="*/ 3075176 w 3265487"/>
            <a:gd name="connsiteY21" fmla="*/ 915196 h 1068665"/>
            <a:gd name="connsiteX22" fmla="*/ 2450618 w 3265487"/>
            <a:gd name="connsiteY22" fmla="*/ 928214 h 1068665"/>
            <a:gd name="connsiteX0" fmla="*/ 2450618 w 3265487"/>
            <a:gd name="connsiteY0" fmla="*/ 928214 h 1064631"/>
            <a:gd name="connsiteX1" fmla="*/ 2270814 w 3265487"/>
            <a:gd name="connsiteY1" fmla="*/ 1064631 h 1064631"/>
            <a:gd name="connsiteX2" fmla="*/ 2048090 w 3265487"/>
            <a:gd name="connsiteY2" fmla="*/ 929869 h 1064631"/>
            <a:gd name="connsiteX3" fmla="*/ 991239 w 3265487"/>
            <a:gd name="connsiteY3" fmla="*/ 921809 h 1064631"/>
            <a:gd name="connsiteX4" fmla="*/ 782869 w 3265487"/>
            <a:gd name="connsiteY4" fmla="*/ 1053848 h 1064631"/>
            <a:gd name="connsiteX5" fmla="*/ 556142 w 3265487"/>
            <a:gd name="connsiteY5" fmla="*/ 907208 h 1064631"/>
            <a:gd name="connsiteX6" fmla="*/ 165033 w 3265487"/>
            <a:gd name="connsiteY6" fmla="*/ 877355 h 1064631"/>
            <a:gd name="connsiteX7" fmla="*/ 0 w 3265487"/>
            <a:gd name="connsiteY7" fmla="*/ 706433 h 1064631"/>
            <a:gd name="connsiteX8" fmla="*/ 0 w 3265487"/>
            <a:gd name="connsiteY8" fmla="*/ 706436 h 1064631"/>
            <a:gd name="connsiteX9" fmla="*/ 0 w 3265487"/>
            <a:gd name="connsiteY9" fmla="*/ 494505 h 1064631"/>
            <a:gd name="connsiteX10" fmla="*/ 0 w 3265487"/>
            <a:gd name="connsiteY10" fmla="*/ 494505 h 1064631"/>
            <a:gd name="connsiteX11" fmla="*/ 0 w 3265487"/>
            <a:gd name="connsiteY11" fmla="*/ 141290 h 1064631"/>
            <a:gd name="connsiteX12" fmla="*/ 141290 w 3265487"/>
            <a:gd name="connsiteY12" fmla="*/ 0 h 1064631"/>
            <a:gd name="connsiteX13" fmla="*/ 544248 w 3265487"/>
            <a:gd name="connsiteY13" fmla="*/ 0 h 1064631"/>
            <a:gd name="connsiteX14" fmla="*/ 544248 w 3265487"/>
            <a:gd name="connsiteY14" fmla="*/ 0 h 1064631"/>
            <a:gd name="connsiteX15" fmla="*/ 1360620 w 3265487"/>
            <a:gd name="connsiteY15" fmla="*/ 0 h 1064631"/>
            <a:gd name="connsiteX16" fmla="*/ 3124197 w 3265487"/>
            <a:gd name="connsiteY16" fmla="*/ 0 h 1064631"/>
            <a:gd name="connsiteX17" fmla="*/ 3265487 w 3265487"/>
            <a:gd name="connsiteY17" fmla="*/ 141290 h 1064631"/>
            <a:gd name="connsiteX18" fmla="*/ 3265487 w 3265487"/>
            <a:gd name="connsiteY18" fmla="*/ 494505 h 1064631"/>
            <a:gd name="connsiteX19" fmla="*/ 3265487 w 3265487"/>
            <a:gd name="connsiteY19" fmla="*/ 494505 h 1064631"/>
            <a:gd name="connsiteX20" fmla="*/ 3241723 w 3265487"/>
            <a:gd name="connsiteY20" fmla="*/ 765648 h 1064631"/>
            <a:gd name="connsiteX21" fmla="*/ 3075176 w 3265487"/>
            <a:gd name="connsiteY21" fmla="*/ 915196 h 1064631"/>
            <a:gd name="connsiteX22" fmla="*/ 2450618 w 3265487"/>
            <a:gd name="connsiteY22" fmla="*/ 928214 h 1064631"/>
            <a:gd name="connsiteX0" fmla="*/ 2450618 w 3265487"/>
            <a:gd name="connsiteY0" fmla="*/ 928214 h 1064631"/>
            <a:gd name="connsiteX1" fmla="*/ 2270814 w 3265487"/>
            <a:gd name="connsiteY1" fmla="*/ 1064631 h 1064631"/>
            <a:gd name="connsiteX2" fmla="*/ 2048090 w 3265487"/>
            <a:gd name="connsiteY2" fmla="*/ 929869 h 1064631"/>
            <a:gd name="connsiteX3" fmla="*/ 991239 w 3265487"/>
            <a:gd name="connsiteY3" fmla="*/ 921809 h 1064631"/>
            <a:gd name="connsiteX4" fmla="*/ 782869 w 3265487"/>
            <a:gd name="connsiteY4" fmla="*/ 1053848 h 1064631"/>
            <a:gd name="connsiteX5" fmla="*/ 579928 w 3265487"/>
            <a:gd name="connsiteY5" fmla="*/ 929351 h 1064631"/>
            <a:gd name="connsiteX6" fmla="*/ 165033 w 3265487"/>
            <a:gd name="connsiteY6" fmla="*/ 877355 h 1064631"/>
            <a:gd name="connsiteX7" fmla="*/ 0 w 3265487"/>
            <a:gd name="connsiteY7" fmla="*/ 706433 h 1064631"/>
            <a:gd name="connsiteX8" fmla="*/ 0 w 3265487"/>
            <a:gd name="connsiteY8" fmla="*/ 706436 h 1064631"/>
            <a:gd name="connsiteX9" fmla="*/ 0 w 3265487"/>
            <a:gd name="connsiteY9" fmla="*/ 494505 h 1064631"/>
            <a:gd name="connsiteX10" fmla="*/ 0 w 3265487"/>
            <a:gd name="connsiteY10" fmla="*/ 494505 h 1064631"/>
            <a:gd name="connsiteX11" fmla="*/ 0 w 3265487"/>
            <a:gd name="connsiteY11" fmla="*/ 141290 h 1064631"/>
            <a:gd name="connsiteX12" fmla="*/ 141290 w 3265487"/>
            <a:gd name="connsiteY12" fmla="*/ 0 h 1064631"/>
            <a:gd name="connsiteX13" fmla="*/ 544248 w 3265487"/>
            <a:gd name="connsiteY13" fmla="*/ 0 h 1064631"/>
            <a:gd name="connsiteX14" fmla="*/ 544248 w 3265487"/>
            <a:gd name="connsiteY14" fmla="*/ 0 h 1064631"/>
            <a:gd name="connsiteX15" fmla="*/ 1360620 w 3265487"/>
            <a:gd name="connsiteY15" fmla="*/ 0 h 1064631"/>
            <a:gd name="connsiteX16" fmla="*/ 3124197 w 3265487"/>
            <a:gd name="connsiteY16" fmla="*/ 0 h 1064631"/>
            <a:gd name="connsiteX17" fmla="*/ 3265487 w 3265487"/>
            <a:gd name="connsiteY17" fmla="*/ 141290 h 1064631"/>
            <a:gd name="connsiteX18" fmla="*/ 3265487 w 3265487"/>
            <a:gd name="connsiteY18" fmla="*/ 494505 h 1064631"/>
            <a:gd name="connsiteX19" fmla="*/ 3265487 w 3265487"/>
            <a:gd name="connsiteY19" fmla="*/ 494505 h 1064631"/>
            <a:gd name="connsiteX20" fmla="*/ 3241723 w 3265487"/>
            <a:gd name="connsiteY20" fmla="*/ 765648 h 1064631"/>
            <a:gd name="connsiteX21" fmla="*/ 3075176 w 3265487"/>
            <a:gd name="connsiteY21" fmla="*/ 915196 h 1064631"/>
            <a:gd name="connsiteX22" fmla="*/ 2450618 w 3265487"/>
            <a:gd name="connsiteY22" fmla="*/ 928214 h 1064631"/>
            <a:gd name="connsiteX0" fmla="*/ 2450618 w 3265487"/>
            <a:gd name="connsiteY0" fmla="*/ 928214 h 1064631"/>
            <a:gd name="connsiteX1" fmla="*/ 2270814 w 3265487"/>
            <a:gd name="connsiteY1" fmla="*/ 1064631 h 1064631"/>
            <a:gd name="connsiteX2" fmla="*/ 2048090 w 3265487"/>
            <a:gd name="connsiteY2" fmla="*/ 929869 h 1064631"/>
            <a:gd name="connsiteX3" fmla="*/ 985281 w 3265487"/>
            <a:gd name="connsiteY3" fmla="*/ 932881 h 1064631"/>
            <a:gd name="connsiteX4" fmla="*/ 782869 w 3265487"/>
            <a:gd name="connsiteY4" fmla="*/ 1053848 h 1064631"/>
            <a:gd name="connsiteX5" fmla="*/ 579928 w 3265487"/>
            <a:gd name="connsiteY5" fmla="*/ 929351 h 1064631"/>
            <a:gd name="connsiteX6" fmla="*/ 165033 w 3265487"/>
            <a:gd name="connsiteY6" fmla="*/ 877355 h 1064631"/>
            <a:gd name="connsiteX7" fmla="*/ 0 w 3265487"/>
            <a:gd name="connsiteY7" fmla="*/ 706433 h 1064631"/>
            <a:gd name="connsiteX8" fmla="*/ 0 w 3265487"/>
            <a:gd name="connsiteY8" fmla="*/ 706436 h 1064631"/>
            <a:gd name="connsiteX9" fmla="*/ 0 w 3265487"/>
            <a:gd name="connsiteY9" fmla="*/ 494505 h 1064631"/>
            <a:gd name="connsiteX10" fmla="*/ 0 w 3265487"/>
            <a:gd name="connsiteY10" fmla="*/ 494505 h 1064631"/>
            <a:gd name="connsiteX11" fmla="*/ 0 w 3265487"/>
            <a:gd name="connsiteY11" fmla="*/ 141290 h 1064631"/>
            <a:gd name="connsiteX12" fmla="*/ 141290 w 3265487"/>
            <a:gd name="connsiteY12" fmla="*/ 0 h 1064631"/>
            <a:gd name="connsiteX13" fmla="*/ 544248 w 3265487"/>
            <a:gd name="connsiteY13" fmla="*/ 0 h 1064631"/>
            <a:gd name="connsiteX14" fmla="*/ 544248 w 3265487"/>
            <a:gd name="connsiteY14" fmla="*/ 0 h 1064631"/>
            <a:gd name="connsiteX15" fmla="*/ 1360620 w 3265487"/>
            <a:gd name="connsiteY15" fmla="*/ 0 h 1064631"/>
            <a:gd name="connsiteX16" fmla="*/ 3124197 w 3265487"/>
            <a:gd name="connsiteY16" fmla="*/ 0 h 1064631"/>
            <a:gd name="connsiteX17" fmla="*/ 3265487 w 3265487"/>
            <a:gd name="connsiteY17" fmla="*/ 141290 h 1064631"/>
            <a:gd name="connsiteX18" fmla="*/ 3265487 w 3265487"/>
            <a:gd name="connsiteY18" fmla="*/ 494505 h 1064631"/>
            <a:gd name="connsiteX19" fmla="*/ 3265487 w 3265487"/>
            <a:gd name="connsiteY19" fmla="*/ 494505 h 1064631"/>
            <a:gd name="connsiteX20" fmla="*/ 3241723 w 3265487"/>
            <a:gd name="connsiteY20" fmla="*/ 765648 h 1064631"/>
            <a:gd name="connsiteX21" fmla="*/ 3075176 w 3265487"/>
            <a:gd name="connsiteY21" fmla="*/ 915196 h 1064631"/>
            <a:gd name="connsiteX22" fmla="*/ 2450618 w 3265487"/>
            <a:gd name="connsiteY22" fmla="*/ 928214 h 1064631"/>
            <a:gd name="connsiteX0" fmla="*/ 2450618 w 3265487"/>
            <a:gd name="connsiteY0" fmla="*/ 928214 h 1053848"/>
            <a:gd name="connsiteX1" fmla="*/ 2247027 w 3265487"/>
            <a:gd name="connsiteY1" fmla="*/ 1049868 h 1053848"/>
            <a:gd name="connsiteX2" fmla="*/ 2048090 w 3265487"/>
            <a:gd name="connsiteY2" fmla="*/ 929869 h 1053848"/>
            <a:gd name="connsiteX3" fmla="*/ 985281 w 3265487"/>
            <a:gd name="connsiteY3" fmla="*/ 932881 h 1053848"/>
            <a:gd name="connsiteX4" fmla="*/ 782869 w 3265487"/>
            <a:gd name="connsiteY4" fmla="*/ 1053848 h 1053848"/>
            <a:gd name="connsiteX5" fmla="*/ 579928 w 3265487"/>
            <a:gd name="connsiteY5" fmla="*/ 929351 h 1053848"/>
            <a:gd name="connsiteX6" fmla="*/ 165033 w 3265487"/>
            <a:gd name="connsiteY6" fmla="*/ 877355 h 1053848"/>
            <a:gd name="connsiteX7" fmla="*/ 0 w 3265487"/>
            <a:gd name="connsiteY7" fmla="*/ 706433 h 1053848"/>
            <a:gd name="connsiteX8" fmla="*/ 0 w 3265487"/>
            <a:gd name="connsiteY8" fmla="*/ 706436 h 1053848"/>
            <a:gd name="connsiteX9" fmla="*/ 0 w 3265487"/>
            <a:gd name="connsiteY9" fmla="*/ 494505 h 1053848"/>
            <a:gd name="connsiteX10" fmla="*/ 0 w 3265487"/>
            <a:gd name="connsiteY10" fmla="*/ 494505 h 1053848"/>
            <a:gd name="connsiteX11" fmla="*/ 0 w 3265487"/>
            <a:gd name="connsiteY11" fmla="*/ 141290 h 1053848"/>
            <a:gd name="connsiteX12" fmla="*/ 141290 w 3265487"/>
            <a:gd name="connsiteY12" fmla="*/ 0 h 1053848"/>
            <a:gd name="connsiteX13" fmla="*/ 544248 w 3265487"/>
            <a:gd name="connsiteY13" fmla="*/ 0 h 1053848"/>
            <a:gd name="connsiteX14" fmla="*/ 544248 w 3265487"/>
            <a:gd name="connsiteY14" fmla="*/ 0 h 1053848"/>
            <a:gd name="connsiteX15" fmla="*/ 1360620 w 3265487"/>
            <a:gd name="connsiteY15" fmla="*/ 0 h 1053848"/>
            <a:gd name="connsiteX16" fmla="*/ 3124197 w 3265487"/>
            <a:gd name="connsiteY16" fmla="*/ 0 h 1053848"/>
            <a:gd name="connsiteX17" fmla="*/ 3265487 w 3265487"/>
            <a:gd name="connsiteY17" fmla="*/ 141290 h 1053848"/>
            <a:gd name="connsiteX18" fmla="*/ 3265487 w 3265487"/>
            <a:gd name="connsiteY18" fmla="*/ 494505 h 1053848"/>
            <a:gd name="connsiteX19" fmla="*/ 3265487 w 3265487"/>
            <a:gd name="connsiteY19" fmla="*/ 494505 h 1053848"/>
            <a:gd name="connsiteX20" fmla="*/ 3241723 w 3265487"/>
            <a:gd name="connsiteY20" fmla="*/ 765648 h 1053848"/>
            <a:gd name="connsiteX21" fmla="*/ 3075176 w 3265487"/>
            <a:gd name="connsiteY21" fmla="*/ 915196 h 1053848"/>
            <a:gd name="connsiteX22" fmla="*/ 2450618 w 3265487"/>
            <a:gd name="connsiteY22" fmla="*/ 928214 h 1053848"/>
            <a:gd name="connsiteX0" fmla="*/ 2450618 w 3282095"/>
            <a:gd name="connsiteY0" fmla="*/ 928214 h 1053848"/>
            <a:gd name="connsiteX1" fmla="*/ 2247027 w 3282095"/>
            <a:gd name="connsiteY1" fmla="*/ 1049868 h 1053848"/>
            <a:gd name="connsiteX2" fmla="*/ 2048090 w 3282095"/>
            <a:gd name="connsiteY2" fmla="*/ 929869 h 1053848"/>
            <a:gd name="connsiteX3" fmla="*/ 985281 w 3282095"/>
            <a:gd name="connsiteY3" fmla="*/ 932881 h 1053848"/>
            <a:gd name="connsiteX4" fmla="*/ 782869 w 3282095"/>
            <a:gd name="connsiteY4" fmla="*/ 1053848 h 1053848"/>
            <a:gd name="connsiteX5" fmla="*/ 579928 w 3282095"/>
            <a:gd name="connsiteY5" fmla="*/ 929351 h 1053848"/>
            <a:gd name="connsiteX6" fmla="*/ 165033 w 3282095"/>
            <a:gd name="connsiteY6" fmla="*/ 877355 h 1053848"/>
            <a:gd name="connsiteX7" fmla="*/ 0 w 3282095"/>
            <a:gd name="connsiteY7" fmla="*/ 706433 h 1053848"/>
            <a:gd name="connsiteX8" fmla="*/ 0 w 3282095"/>
            <a:gd name="connsiteY8" fmla="*/ 706436 h 1053848"/>
            <a:gd name="connsiteX9" fmla="*/ 0 w 3282095"/>
            <a:gd name="connsiteY9" fmla="*/ 494505 h 1053848"/>
            <a:gd name="connsiteX10" fmla="*/ 0 w 3282095"/>
            <a:gd name="connsiteY10" fmla="*/ 494505 h 1053848"/>
            <a:gd name="connsiteX11" fmla="*/ 0 w 3282095"/>
            <a:gd name="connsiteY11" fmla="*/ 141290 h 1053848"/>
            <a:gd name="connsiteX12" fmla="*/ 141290 w 3282095"/>
            <a:gd name="connsiteY12" fmla="*/ 0 h 1053848"/>
            <a:gd name="connsiteX13" fmla="*/ 544248 w 3282095"/>
            <a:gd name="connsiteY13" fmla="*/ 0 h 1053848"/>
            <a:gd name="connsiteX14" fmla="*/ 544248 w 3282095"/>
            <a:gd name="connsiteY14" fmla="*/ 0 h 1053848"/>
            <a:gd name="connsiteX15" fmla="*/ 1360620 w 3282095"/>
            <a:gd name="connsiteY15" fmla="*/ 0 h 1053848"/>
            <a:gd name="connsiteX16" fmla="*/ 3124197 w 3282095"/>
            <a:gd name="connsiteY16" fmla="*/ 0 h 1053848"/>
            <a:gd name="connsiteX17" fmla="*/ 3265487 w 3282095"/>
            <a:gd name="connsiteY17" fmla="*/ 141290 h 1053848"/>
            <a:gd name="connsiteX18" fmla="*/ 3265487 w 3282095"/>
            <a:gd name="connsiteY18" fmla="*/ 494505 h 1053848"/>
            <a:gd name="connsiteX19" fmla="*/ 3265487 w 3282095"/>
            <a:gd name="connsiteY19" fmla="*/ 494505 h 1053848"/>
            <a:gd name="connsiteX20" fmla="*/ 3267968 w 3282095"/>
            <a:gd name="connsiteY20" fmla="*/ 798243 h 1053848"/>
            <a:gd name="connsiteX21" fmla="*/ 3075176 w 3282095"/>
            <a:gd name="connsiteY21" fmla="*/ 915196 h 1053848"/>
            <a:gd name="connsiteX22" fmla="*/ 2450618 w 3282095"/>
            <a:gd name="connsiteY22" fmla="*/ 928214 h 1053848"/>
            <a:gd name="connsiteX0" fmla="*/ 2450618 w 3265487"/>
            <a:gd name="connsiteY0" fmla="*/ 928214 h 1053848"/>
            <a:gd name="connsiteX1" fmla="*/ 2247027 w 3265487"/>
            <a:gd name="connsiteY1" fmla="*/ 1049868 h 1053848"/>
            <a:gd name="connsiteX2" fmla="*/ 2048090 w 3265487"/>
            <a:gd name="connsiteY2" fmla="*/ 929869 h 1053848"/>
            <a:gd name="connsiteX3" fmla="*/ 985281 w 3265487"/>
            <a:gd name="connsiteY3" fmla="*/ 932881 h 1053848"/>
            <a:gd name="connsiteX4" fmla="*/ 782869 w 3265487"/>
            <a:gd name="connsiteY4" fmla="*/ 1053848 h 1053848"/>
            <a:gd name="connsiteX5" fmla="*/ 579928 w 3265487"/>
            <a:gd name="connsiteY5" fmla="*/ 929351 h 1053848"/>
            <a:gd name="connsiteX6" fmla="*/ 165033 w 3265487"/>
            <a:gd name="connsiteY6" fmla="*/ 877355 h 1053848"/>
            <a:gd name="connsiteX7" fmla="*/ 0 w 3265487"/>
            <a:gd name="connsiteY7" fmla="*/ 706433 h 1053848"/>
            <a:gd name="connsiteX8" fmla="*/ 0 w 3265487"/>
            <a:gd name="connsiteY8" fmla="*/ 706436 h 1053848"/>
            <a:gd name="connsiteX9" fmla="*/ 0 w 3265487"/>
            <a:gd name="connsiteY9" fmla="*/ 494505 h 1053848"/>
            <a:gd name="connsiteX10" fmla="*/ 0 w 3265487"/>
            <a:gd name="connsiteY10" fmla="*/ 494505 h 1053848"/>
            <a:gd name="connsiteX11" fmla="*/ 0 w 3265487"/>
            <a:gd name="connsiteY11" fmla="*/ 141290 h 1053848"/>
            <a:gd name="connsiteX12" fmla="*/ 141290 w 3265487"/>
            <a:gd name="connsiteY12" fmla="*/ 0 h 1053848"/>
            <a:gd name="connsiteX13" fmla="*/ 544248 w 3265487"/>
            <a:gd name="connsiteY13" fmla="*/ 0 h 1053848"/>
            <a:gd name="connsiteX14" fmla="*/ 544248 w 3265487"/>
            <a:gd name="connsiteY14" fmla="*/ 0 h 1053848"/>
            <a:gd name="connsiteX15" fmla="*/ 1360620 w 3265487"/>
            <a:gd name="connsiteY15" fmla="*/ 0 h 1053848"/>
            <a:gd name="connsiteX16" fmla="*/ 3124197 w 3265487"/>
            <a:gd name="connsiteY16" fmla="*/ 0 h 1053848"/>
            <a:gd name="connsiteX17" fmla="*/ 3265487 w 3265487"/>
            <a:gd name="connsiteY17" fmla="*/ 141290 h 1053848"/>
            <a:gd name="connsiteX18" fmla="*/ 3265487 w 3265487"/>
            <a:gd name="connsiteY18" fmla="*/ 494505 h 1053848"/>
            <a:gd name="connsiteX19" fmla="*/ 3265487 w 3265487"/>
            <a:gd name="connsiteY19" fmla="*/ 494505 h 1053848"/>
            <a:gd name="connsiteX20" fmla="*/ 3228602 w 3265487"/>
            <a:gd name="connsiteY20" fmla="*/ 798243 h 1053848"/>
            <a:gd name="connsiteX21" fmla="*/ 3075176 w 3265487"/>
            <a:gd name="connsiteY21" fmla="*/ 915196 h 1053848"/>
            <a:gd name="connsiteX22" fmla="*/ 2450618 w 3265487"/>
            <a:gd name="connsiteY22" fmla="*/ 928214 h 10538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265487" h="1053848">
              <a:moveTo>
                <a:pt x="2450618" y="928214"/>
              </a:moveTo>
              <a:lnTo>
                <a:pt x="2247027" y="1049868"/>
              </a:lnTo>
              <a:lnTo>
                <a:pt x="2048090" y="929869"/>
              </a:lnTo>
              <a:lnTo>
                <a:pt x="985281" y="932881"/>
              </a:lnTo>
              <a:lnTo>
                <a:pt x="782869" y="1053848"/>
              </a:lnTo>
              <a:lnTo>
                <a:pt x="579928" y="929351"/>
              </a:lnTo>
              <a:cubicBezTo>
                <a:pt x="449558" y="919400"/>
                <a:pt x="289457" y="913234"/>
                <a:pt x="165033" y="877355"/>
              </a:cubicBezTo>
              <a:cubicBezTo>
                <a:pt x="87001" y="877355"/>
                <a:pt x="0" y="784465"/>
                <a:pt x="0" y="706433"/>
              </a:cubicBezTo>
              <a:lnTo>
                <a:pt x="0" y="706436"/>
              </a:lnTo>
              <a:lnTo>
                <a:pt x="0" y="494505"/>
              </a:lnTo>
              <a:lnTo>
                <a:pt x="0" y="494505"/>
              </a:lnTo>
              <a:lnTo>
                <a:pt x="0" y="141290"/>
              </a:lnTo>
              <a:cubicBezTo>
                <a:pt x="0" y="63258"/>
                <a:pt x="63258" y="0"/>
                <a:pt x="141290" y="0"/>
              </a:cubicBezTo>
              <a:lnTo>
                <a:pt x="544248" y="0"/>
              </a:lnTo>
              <a:lnTo>
                <a:pt x="544248" y="0"/>
              </a:lnTo>
              <a:lnTo>
                <a:pt x="1360620" y="0"/>
              </a:lnTo>
              <a:lnTo>
                <a:pt x="3124197" y="0"/>
              </a:lnTo>
              <a:cubicBezTo>
                <a:pt x="3202229" y="0"/>
                <a:pt x="3265487" y="63258"/>
                <a:pt x="3265487" y="141290"/>
              </a:cubicBezTo>
              <a:lnTo>
                <a:pt x="3265487" y="494505"/>
              </a:lnTo>
              <a:lnTo>
                <a:pt x="3265487" y="494505"/>
              </a:lnTo>
              <a:cubicBezTo>
                <a:pt x="3249643" y="549238"/>
                <a:pt x="3268212" y="826798"/>
                <a:pt x="3228602" y="798243"/>
              </a:cubicBezTo>
              <a:cubicBezTo>
                <a:pt x="3210743" y="865385"/>
                <a:pt x="3225778" y="885767"/>
                <a:pt x="3075176" y="915196"/>
              </a:cubicBezTo>
              <a:lnTo>
                <a:pt x="2450618" y="928214"/>
              </a:lnTo>
              <a:close/>
            </a:path>
          </a:pathLst>
        </a:cu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400" b="1">
            <a:solidFill>
              <a:sysClr val="windowText" lastClr="000000"/>
            </a:solidFill>
          </a:endParaRPr>
        </a:p>
        <a:p>
          <a:pPr algn="l"/>
          <a:r>
            <a:rPr lang="en-US" sz="1100" b="1">
              <a:solidFill>
                <a:sysClr val="windowText" lastClr="000000"/>
              </a:solidFill>
            </a:rPr>
            <a:t>5)</a:t>
          </a:r>
          <a:r>
            <a:rPr lang="en-US" sz="1100" b="1" baseline="0">
              <a:solidFill>
                <a:sysClr val="windowText" lastClr="000000"/>
              </a:solidFill>
            </a:rPr>
            <a:t> Optional default override data entry cells. Default value will be used if these cells are not entered. The building lifespan must extend to at least 2050. See the "MP Calcs &amp; EFs" tab for these default values.</a:t>
          </a:r>
        </a:p>
        <a:p>
          <a:pPr algn="l"/>
          <a:endParaRPr lang="en-US" sz="1100" b="1" baseline="0">
            <a:solidFill>
              <a:sysClr val="windowText" lastClr="000000"/>
            </a:solidFill>
          </a:endParaRPr>
        </a:p>
      </xdr:txBody>
    </xdr:sp>
    <xdr:clientData/>
  </xdr:twoCellAnchor>
  <xdr:twoCellAnchor>
    <xdr:from>
      <xdr:col>8</xdr:col>
      <xdr:colOff>67235</xdr:colOff>
      <xdr:row>15</xdr:row>
      <xdr:rowOff>129614</xdr:rowOff>
    </xdr:from>
    <xdr:to>
      <xdr:col>8</xdr:col>
      <xdr:colOff>2802270</xdr:colOff>
      <xdr:row>17</xdr:row>
      <xdr:rowOff>246528</xdr:rowOff>
    </xdr:to>
    <xdr:sp macro="" textlink="">
      <xdr:nvSpPr>
        <xdr:cNvPr id="16" name="Rounded Rectangular Callout 3">
          <a:extLst>
            <a:ext uri="{FF2B5EF4-FFF2-40B4-BE49-F238E27FC236}">
              <a16:creationId xmlns:a16="http://schemas.microsoft.com/office/drawing/2014/main" id="{5D8A2127-3F8C-4AF0-B78A-242E0AD28D6A}"/>
            </a:ext>
          </a:extLst>
        </xdr:cNvPr>
        <xdr:cNvSpPr/>
      </xdr:nvSpPr>
      <xdr:spPr>
        <a:xfrm>
          <a:off x="16158882" y="3917202"/>
          <a:ext cx="2735035" cy="1371973"/>
        </a:xfrm>
        <a:prstGeom prst="wedgeRoundRectCallout">
          <a:avLst>
            <a:gd name="adj1" fmla="val -21538"/>
            <a:gd name="adj2" fmla="val 70022"/>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6)</a:t>
          </a:r>
          <a:r>
            <a:rPr lang="en-US" sz="1100" b="1" baseline="0">
              <a:solidFill>
                <a:sysClr val="windowText" lastClr="000000"/>
              </a:solidFill>
            </a:rPr>
            <a:t> Enter any additional notes on the data sources used for the information entered, or any embedded assumptions that should be called out.</a:t>
          </a:r>
        </a:p>
        <a:p>
          <a:pPr algn="l"/>
          <a:endParaRPr lang="en-US" sz="1100" b="1" baseline="0">
            <a:solidFill>
              <a:sysClr val="windowText" lastClr="000000"/>
            </a:solidFill>
          </a:endParaRPr>
        </a:p>
      </xdr:txBody>
    </xdr:sp>
    <xdr:clientData/>
  </xdr:twoCellAnchor>
  <xdr:twoCellAnchor>
    <xdr:from>
      <xdr:col>9</xdr:col>
      <xdr:colOff>30442</xdr:colOff>
      <xdr:row>15</xdr:row>
      <xdr:rowOff>103327</xdr:rowOff>
    </xdr:from>
    <xdr:to>
      <xdr:col>9</xdr:col>
      <xdr:colOff>2551766</xdr:colOff>
      <xdr:row>17</xdr:row>
      <xdr:rowOff>302559</xdr:rowOff>
    </xdr:to>
    <xdr:sp macro="" textlink="">
      <xdr:nvSpPr>
        <xdr:cNvPr id="17" name="Rounded Rectangular Callout 3">
          <a:extLst>
            <a:ext uri="{FF2B5EF4-FFF2-40B4-BE49-F238E27FC236}">
              <a16:creationId xmlns:a16="http://schemas.microsoft.com/office/drawing/2014/main" id="{71933710-14AB-4B20-8A73-D119FEBBB201}"/>
            </a:ext>
          </a:extLst>
        </xdr:cNvPr>
        <xdr:cNvSpPr/>
      </xdr:nvSpPr>
      <xdr:spPr>
        <a:xfrm>
          <a:off x="18318442" y="3890915"/>
          <a:ext cx="2521324" cy="1454291"/>
        </a:xfrm>
        <a:prstGeom prst="wedgeRoundRectCallout">
          <a:avLst>
            <a:gd name="adj1" fmla="val -20715"/>
            <a:gd name="adj2" fmla="val 66892"/>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7)</a:t>
          </a:r>
          <a:r>
            <a:rPr lang="en-US" sz="1100" b="1" baseline="0">
              <a:solidFill>
                <a:sysClr val="windowText" lastClr="000000"/>
              </a:solidFill>
            </a:rPr>
            <a:t> Enter if there is any on-site renewable energy production. This should be the annual total for all units/buildings of the selected type. If there is no entry here, the calculations will assume this is zero.</a:t>
          </a:r>
        </a:p>
        <a:p>
          <a:pPr algn="l"/>
          <a:endParaRPr lang="en-US" sz="1100" b="1" baseline="0">
            <a:solidFill>
              <a:sysClr val="windowText" lastClr="000000"/>
            </a:solidFill>
          </a:endParaRPr>
        </a:p>
      </xdr:txBody>
    </xdr:sp>
    <xdr:clientData/>
  </xdr:twoCellAnchor>
  <xdr:twoCellAnchor>
    <xdr:from>
      <xdr:col>10</xdr:col>
      <xdr:colOff>302746</xdr:colOff>
      <xdr:row>15</xdr:row>
      <xdr:rowOff>89644</xdr:rowOff>
    </xdr:from>
    <xdr:to>
      <xdr:col>10</xdr:col>
      <xdr:colOff>2428502</xdr:colOff>
      <xdr:row>17</xdr:row>
      <xdr:rowOff>432173</xdr:rowOff>
    </xdr:to>
    <xdr:sp macro="" textlink="">
      <xdr:nvSpPr>
        <xdr:cNvPr id="22" name="Rounded Rectangular Callout 3">
          <a:extLst>
            <a:ext uri="{FF2B5EF4-FFF2-40B4-BE49-F238E27FC236}">
              <a16:creationId xmlns:a16="http://schemas.microsoft.com/office/drawing/2014/main" id="{01512B21-CC70-4DA9-8FB3-12BD94DA4E0F}"/>
            </a:ext>
          </a:extLst>
        </xdr:cNvPr>
        <xdr:cNvSpPr/>
      </xdr:nvSpPr>
      <xdr:spPr>
        <a:xfrm>
          <a:off x="21246540" y="3877232"/>
          <a:ext cx="2125756" cy="1597588"/>
        </a:xfrm>
        <a:prstGeom prst="wedgeRoundRectCallout">
          <a:avLst>
            <a:gd name="adj1" fmla="val -21374"/>
            <a:gd name="adj2" fmla="val 60783"/>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8)</a:t>
          </a:r>
          <a:r>
            <a:rPr lang="en-US" sz="1100" b="1" baseline="0">
              <a:solidFill>
                <a:sysClr val="windowText" lastClr="000000"/>
              </a:solidFill>
            </a:rPr>
            <a:t> Enter the first year that the relevant buildings included in the Master Plan are intended to be occupied or commercially viable. If empty, calculations will use the start year of the master plan.</a:t>
          </a:r>
        </a:p>
      </xdr:txBody>
    </xdr:sp>
    <xdr:clientData/>
  </xdr:twoCellAnchor>
  <xdr:twoCellAnchor>
    <xdr:from>
      <xdr:col>10</xdr:col>
      <xdr:colOff>2849471</xdr:colOff>
      <xdr:row>15</xdr:row>
      <xdr:rowOff>86474</xdr:rowOff>
    </xdr:from>
    <xdr:to>
      <xdr:col>12</xdr:col>
      <xdr:colOff>86471</xdr:colOff>
      <xdr:row>17</xdr:row>
      <xdr:rowOff>504265</xdr:rowOff>
    </xdr:to>
    <xdr:sp macro="" textlink="">
      <xdr:nvSpPr>
        <xdr:cNvPr id="19" name="Rounded Rectangular Callout 3">
          <a:extLst>
            <a:ext uri="{FF2B5EF4-FFF2-40B4-BE49-F238E27FC236}">
              <a16:creationId xmlns:a16="http://schemas.microsoft.com/office/drawing/2014/main" id="{F78952EB-8057-4998-9B34-FB8BB1647E0D}"/>
            </a:ext>
          </a:extLst>
        </xdr:cNvPr>
        <xdr:cNvSpPr/>
      </xdr:nvSpPr>
      <xdr:spPr>
        <a:xfrm>
          <a:off x="23793265" y="3874062"/>
          <a:ext cx="3389030" cy="1672850"/>
        </a:xfrm>
        <a:prstGeom prst="wedgeRoundRectCallout">
          <a:avLst>
            <a:gd name="adj1" fmla="val -22564"/>
            <a:gd name="adj2" fmla="val 58233"/>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9)</a:t>
          </a:r>
          <a:r>
            <a:rPr lang="en-US" sz="1100" b="1" baseline="0">
              <a:solidFill>
                <a:sysClr val="windowText" lastClr="000000"/>
              </a:solidFill>
            </a:rPr>
            <a:t> Enter which of the following energy efficiency scenarios you would like to use for the calculations. See the definitions tab for the definitions of each energy efficiency scenario. Buildings less than 25K sqft have no energy efficiency targets, and must use the baseline scenario. If this is not filled out, the calculations will assume a baseline energy efficiency scenario.</a:t>
          </a:r>
        </a:p>
        <a:p>
          <a:pPr algn="l"/>
          <a:endParaRPr lang="en-US" sz="1100" b="1" baseline="0">
            <a:solidFill>
              <a:sysClr val="windowText" lastClr="000000"/>
            </a:solidFill>
          </a:endParaRPr>
        </a:p>
      </xdr:txBody>
    </xdr:sp>
    <xdr:clientData/>
  </xdr:twoCellAnchor>
  <xdr:twoCellAnchor>
    <xdr:from>
      <xdr:col>12</xdr:col>
      <xdr:colOff>372594</xdr:colOff>
      <xdr:row>15</xdr:row>
      <xdr:rowOff>73585</xdr:rowOff>
    </xdr:from>
    <xdr:to>
      <xdr:col>12</xdr:col>
      <xdr:colOff>3417792</xdr:colOff>
      <xdr:row>17</xdr:row>
      <xdr:rowOff>414617</xdr:rowOff>
    </xdr:to>
    <xdr:sp macro="" textlink="">
      <xdr:nvSpPr>
        <xdr:cNvPr id="20" name="Rounded Rectangular Callout 3">
          <a:extLst>
            <a:ext uri="{FF2B5EF4-FFF2-40B4-BE49-F238E27FC236}">
              <a16:creationId xmlns:a16="http://schemas.microsoft.com/office/drawing/2014/main" id="{82B42E46-0D54-4E77-B97E-D6A1B30E0C36}"/>
            </a:ext>
          </a:extLst>
        </xdr:cNvPr>
        <xdr:cNvSpPr/>
      </xdr:nvSpPr>
      <xdr:spPr>
        <a:xfrm>
          <a:off x="27468418" y="3861173"/>
          <a:ext cx="3045198" cy="1596091"/>
        </a:xfrm>
        <a:prstGeom prst="wedgeRoundRectCallout">
          <a:avLst>
            <a:gd name="adj1" fmla="val -21538"/>
            <a:gd name="adj2" fmla="val 64039"/>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10)</a:t>
          </a:r>
          <a:r>
            <a:rPr lang="en-US" sz="1100" b="1" baseline="0">
              <a:solidFill>
                <a:sysClr val="windowText" lastClr="000000"/>
              </a:solidFill>
            </a:rPr>
            <a:t> Enter any additional notes on the data sources used for the information entered, or any embedded assumptions that should be called out.</a:t>
          </a:r>
        </a:p>
        <a:p>
          <a:pPr algn="l"/>
          <a:endParaRPr lang="en-US" sz="1100" b="1" baseline="0">
            <a:solidFill>
              <a:sysClr val="windowText" lastClr="000000"/>
            </a:solidFill>
          </a:endParaRPr>
        </a:p>
      </xdr:txBody>
    </xdr:sp>
    <xdr:clientData/>
  </xdr:twoCellAnchor>
  <xdr:oneCellAnchor>
    <xdr:from>
      <xdr:col>4</xdr:col>
      <xdr:colOff>988219</xdr:colOff>
      <xdr:row>62</xdr:row>
      <xdr:rowOff>50799</xdr:rowOff>
    </xdr:from>
    <xdr:ext cx="184731" cy="264560"/>
    <xdr:sp macro="" textlink="">
      <xdr:nvSpPr>
        <xdr:cNvPr id="15" name="TextBox 14">
          <a:extLst>
            <a:ext uri="{FF2B5EF4-FFF2-40B4-BE49-F238E27FC236}">
              <a16:creationId xmlns:a16="http://schemas.microsoft.com/office/drawing/2014/main" id="{A8A1D296-C092-8185-1A49-FE71091D5F8F}"/>
            </a:ext>
          </a:extLst>
        </xdr:cNvPr>
        <xdr:cNvSpPr txBox="1"/>
      </xdr:nvSpPr>
      <xdr:spPr>
        <a:xfrm>
          <a:off x="8465344" y="256492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3</xdr:col>
      <xdr:colOff>371484</xdr:colOff>
      <xdr:row>51</xdr:row>
      <xdr:rowOff>7569</xdr:rowOff>
    </xdr:from>
    <xdr:to>
      <xdr:col>8</xdr:col>
      <xdr:colOff>1515974</xdr:colOff>
      <xdr:row>54</xdr:row>
      <xdr:rowOff>67235</xdr:rowOff>
    </xdr:to>
    <xdr:grpSp>
      <xdr:nvGrpSpPr>
        <xdr:cNvPr id="23" name="Group 22">
          <a:extLst>
            <a:ext uri="{FF2B5EF4-FFF2-40B4-BE49-F238E27FC236}">
              <a16:creationId xmlns:a16="http://schemas.microsoft.com/office/drawing/2014/main" id="{4E654294-3A91-837D-832C-634087350EE0}"/>
            </a:ext>
          </a:extLst>
        </xdr:cNvPr>
        <xdr:cNvGrpSpPr/>
      </xdr:nvGrpSpPr>
      <xdr:grpSpPr>
        <a:xfrm>
          <a:off x="5542198" y="24805226"/>
          <a:ext cx="11768947" cy="1039380"/>
          <a:chOff x="6310411" y="25044008"/>
          <a:chExt cx="2619451" cy="1231828"/>
        </a:xfrm>
      </xdr:grpSpPr>
      <xdr:sp macro="" textlink="">
        <xdr:nvSpPr>
          <xdr:cNvPr id="8" name="Rounded Rectangular Callout 3">
            <a:extLst>
              <a:ext uri="{FF2B5EF4-FFF2-40B4-BE49-F238E27FC236}">
                <a16:creationId xmlns:a16="http://schemas.microsoft.com/office/drawing/2014/main" id="{434373B7-48EF-4427-9469-E4E6E940558F}"/>
              </a:ext>
            </a:extLst>
          </xdr:cNvPr>
          <xdr:cNvSpPr/>
        </xdr:nvSpPr>
        <xdr:spPr>
          <a:xfrm rot="5400000">
            <a:off x="7033184" y="24321235"/>
            <a:ext cx="1173905" cy="2619451"/>
          </a:xfrm>
          <a:prstGeom prst="wedgeRoundRectCallout">
            <a:avLst>
              <a:gd name="adj1" fmla="val -19734"/>
              <a:gd name="adj2" fmla="val 52421"/>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baseline="0">
              <a:solidFill>
                <a:sysClr val="windowText" lastClr="000000"/>
              </a:solidFill>
            </a:endParaRPr>
          </a:p>
        </xdr:txBody>
      </xdr:sp>
      <xdr:sp macro="" textlink="">
        <xdr:nvSpPr>
          <xdr:cNvPr id="18" name="TextBox 17">
            <a:extLst>
              <a:ext uri="{FF2B5EF4-FFF2-40B4-BE49-F238E27FC236}">
                <a16:creationId xmlns:a16="http://schemas.microsoft.com/office/drawing/2014/main" id="{043C358C-AFF1-327F-AEA0-5AD5E9FE71A8}"/>
              </a:ext>
            </a:extLst>
          </xdr:cNvPr>
          <xdr:cNvSpPr txBox="1"/>
        </xdr:nvSpPr>
        <xdr:spPr>
          <a:xfrm>
            <a:off x="6338980" y="25144328"/>
            <a:ext cx="2553479" cy="1131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none"/>
              <a:t>1) Optional</a:t>
            </a:r>
            <a:r>
              <a:rPr lang="en-US" sz="1100" b="1" u="none" baseline="0"/>
              <a:t> default override data entry cells.</a:t>
            </a:r>
            <a:r>
              <a:rPr lang="en-US" sz="1100" b="1" baseline="0"/>
              <a:t> E</a:t>
            </a:r>
            <a:r>
              <a:rPr lang="en-US" sz="1100" b="1"/>
              <a:t>nter an electric</a:t>
            </a:r>
            <a:r>
              <a:rPr lang="en-US" sz="1100" b="1" baseline="0"/>
              <a:t> vehicle penetration target (noted as a percent of total passenger cars and trucks) for passenger cars and passenger trucks and the relevant target year. EV penetration is assumed to be 1% in 2018, based on the Montgomery County Climate Action Plan. EV penetration is assumed to be constant after the EV penetration target year. EV penetration will occur linearly between 2018 and the target year. The latest EV penetration year you can enter is 2060. If nothing is entered, EV penetration is assumed to be a constant 1% throughout the transportation calculations.</a:t>
            </a:r>
            <a:endParaRPr lang="en-US" sz="1100" b="1"/>
          </a:p>
        </xdr:txBody>
      </xdr:sp>
    </xdr:grpSp>
    <xdr:clientData/>
  </xdr:twoCellAnchor>
  <xdr:twoCellAnchor>
    <xdr:from>
      <xdr:col>2</xdr:col>
      <xdr:colOff>285750</xdr:colOff>
      <xdr:row>69</xdr:row>
      <xdr:rowOff>89647</xdr:rowOff>
    </xdr:from>
    <xdr:to>
      <xdr:col>3</xdr:col>
      <xdr:colOff>1650768</xdr:colOff>
      <xdr:row>75</xdr:row>
      <xdr:rowOff>163496</xdr:rowOff>
    </xdr:to>
    <xdr:sp macro="" textlink="">
      <xdr:nvSpPr>
        <xdr:cNvPr id="96" name="Rounded Rectangular Callout 3">
          <a:extLst>
            <a:ext uri="{FF2B5EF4-FFF2-40B4-BE49-F238E27FC236}">
              <a16:creationId xmlns:a16="http://schemas.microsoft.com/office/drawing/2014/main" id="{2551C1DB-E3FB-47C6-9CD8-B71563BC8D05}"/>
            </a:ext>
          </a:extLst>
        </xdr:cNvPr>
        <xdr:cNvSpPr/>
      </xdr:nvSpPr>
      <xdr:spPr>
        <a:xfrm>
          <a:off x="3468221" y="29415441"/>
          <a:ext cx="3449312" cy="1149614"/>
        </a:xfrm>
        <a:custGeom>
          <a:avLst/>
          <a:gdLst>
            <a:gd name="connsiteX0" fmla="*/ 0 w 3080544"/>
            <a:gd name="connsiteY0" fmla="*/ 168675 h 1012032"/>
            <a:gd name="connsiteX1" fmla="*/ 168675 w 3080544"/>
            <a:gd name="connsiteY1" fmla="*/ 0 h 1012032"/>
            <a:gd name="connsiteX2" fmla="*/ 513424 w 3080544"/>
            <a:gd name="connsiteY2" fmla="*/ 0 h 1012032"/>
            <a:gd name="connsiteX3" fmla="*/ 513424 w 3080544"/>
            <a:gd name="connsiteY3" fmla="*/ 0 h 1012032"/>
            <a:gd name="connsiteX4" fmla="*/ 1283560 w 3080544"/>
            <a:gd name="connsiteY4" fmla="*/ 0 h 1012032"/>
            <a:gd name="connsiteX5" fmla="*/ 2911869 w 3080544"/>
            <a:gd name="connsiteY5" fmla="*/ 0 h 1012032"/>
            <a:gd name="connsiteX6" fmla="*/ 3080544 w 3080544"/>
            <a:gd name="connsiteY6" fmla="*/ 168675 h 1012032"/>
            <a:gd name="connsiteX7" fmla="*/ 3080544 w 3080544"/>
            <a:gd name="connsiteY7" fmla="*/ 590352 h 1012032"/>
            <a:gd name="connsiteX8" fmla="*/ 3080544 w 3080544"/>
            <a:gd name="connsiteY8" fmla="*/ 590352 h 1012032"/>
            <a:gd name="connsiteX9" fmla="*/ 3080544 w 3080544"/>
            <a:gd name="connsiteY9" fmla="*/ 843360 h 1012032"/>
            <a:gd name="connsiteX10" fmla="*/ 3080544 w 3080544"/>
            <a:gd name="connsiteY10" fmla="*/ 843357 h 1012032"/>
            <a:gd name="connsiteX11" fmla="*/ 2911869 w 3080544"/>
            <a:gd name="connsiteY11" fmla="*/ 1012032 h 1012032"/>
            <a:gd name="connsiteX12" fmla="*/ 1283560 w 3080544"/>
            <a:gd name="connsiteY12" fmla="*/ 1012032 h 1012032"/>
            <a:gd name="connsiteX13" fmla="*/ 852941 w 3080544"/>
            <a:gd name="connsiteY13" fmla="*/ 1217313 h 1012032"/>
            <a:gd name="connsiteX14" fmla="*/ 513424 w 3080544"/>
            <a:gd name="connsiteY14" fmla="*/ 1012032 h 1012032"/>
            <a:gd name="connsiteX15" fmla="*/ 168675 w 3080544"/>
            <a:gd name="connsiteY15" fmla="*/ 1012032 h 1012032"/>
            <a:gd name="connsiteX16" fmla="*/ 0 w 3080544"/>
            <a:gd name="connsiteY16" fmla="*/ 843357 h 1012032"/>
            <a:gd name="connsiteX17" fmla="*/ 0 w 3080544"/>
            <a:gd name="connsiteY17" fmla="*/ 843360 h 1012032"/>
            <a:gd name="connsiteX18" fmla="*/ 0 w 3080544"/>
            <a:gd name="connsiteY18" fmla="*/ 590352 h 1012032"/>
            <a:gd name="connsiteX19" fmla="*/ 0 w 3080544"/>
            <a:gd name="connsiteY19" fmla="*/ 590352 h 1012032"/>
            <a:gd name="connsiteX20" fmla="*/ 0 w 3080544"/>
            <a:gd name="connsiteY20" fmla="*/ 168675 h 1012032"/>
            <a:gd name="connsiteX0" fmla="*/ 0 w 3080544"/>
            <a:gd name="connsiteY0" fmla="*/ 168675 h 1217313"/>
            <a:gd name="connsiteX1" fmla="*/ 168675 w 3080544"/>
            <a:gd name="connsiteY1" fmla="*/ 0 h 1217313"/>
            <a:gd name="connsiteX2" fmla="*/ 513424 w 3080544"/>
            <a:gd name="connsiteY2" fmla="*/ 0 h 1217313"/>
            <a:gd name="connsiteX3" fmla="*/ 513424 w 3080544"/>
            <a:gd name="connsiteY3" fmla="*/ 0 h 1217313"/>
            <a:gd name="connsiteX4" fmla="*/ 1283560 w 3080544"/>
            <a:gd name="connsiteY4" fmla="*/ 0 h 1217313"/>
            <a:gd name="connsiteX5" fmla="*/ 2911869 w 3080544"/>
            <a:gd name="connsiteY5" fmla="*/ 0 h 1217313"/>
            <a:gd name="connsiteX6" fmla="*/ 3080544 w 3080544"/>
            <a:gd name="connsiteY6" fmla="*/ 168675 h 1217313"/>
            <a:gd name="connsiteX7" fmla="*/ 3080544 w 3080544"/>
            <a:gd name="connsiteY7" fmla="*/ 590352 h 1217313"/>
            <a:gd name="connsiteX8" fmla="*/ 3080544 w 3080544"/>
            <a:gd name="connsiteY8" fmla="*/ 590352 h 1217313"/>
            <a:gd name="connsiteX9" fmla="*/ 3080544 w 3080544"/>
            <a:gd name="connsiteY9" fmla="*/ 843360 h 1217313"/>
            <a:gd name="connsiteX10" fmla="*/ 3080544 w 3080544"/>
            <a:gd name="connsiteY10" fmla="*/ 843357 h 1217313"/>
            <a:gd name="connsiteX11" fmla="*/ 2911869 w 3080544"/>
            <a:gd name="connsiteY11" fmla="*/ 1012032 h 1217313"/>
            <a:gd name="connsiteX12" fmla="*/ 2050257 w 3080544"/>
            <a:gd name="connsiteY12" fmla="*/ 996949 h 1217313"/>
            <a:gd name="connsiteX13" fmla="*/ 1283560 w 3080544"/>
            <a:gd name="connsiteY13" fmla="*/ 1012032 h 1217313"/>
            <a:gd name="connsiteX14" fmla="*/ 852941 w 3080544"/>
            <a:gd name="connsiteY14" fmla="*/ 1217313 h 1217313"/>
            <a:gd name="connsiteX15" fmla="*/ 513424 w 3080544"/>
            <a:gd name="connsiteY15" fmla="*/ 1012032 h 1217313"/>
            <a:gd name="connsiteX16" fmla="*/ 168675 w 3080544"/>
            <a:gd name="connsiteY16" fmla="*/ 1012032 h 1217313"/>
            <a:gd name="connsiteX17" fmla="*/ 0 w 3080544"/>
            <a:gd name="connsiteY17" fmla="*/ 843357 h 1217313"/>
            <a:gd name="connsiteX18" fmla="*/ 0 w 3080544"/>
            <a:gd name="connsiteY18" fmla="*/ 843360 h 1217313"/>
            <a:gd name="connsiteX19" fmla="*/ 0 w 3080544"/>
            <a:gd name="connsiteY19" fmla="*/ 590352 h 1217313"/>
            <a:gd name="connsiteX20" fmla="*/ 0 w 3080544"/>
            <a:gd name="connsiteY20" fmla="*/ 590352 h 1217313"/>
            <a:gd name="connsiteX21" fmla="*/ 0 w 3080544"/>
            <a:gd name="connsiteY21" fmla="*/ 168675 h 1217313"/>
            <a:gd name="connsiteX0" fmla="*/ 0 w 3080544"/>
            <a:gd name="connsiteY0" fmla="*/ 168675 h 1217313"/>
            <a:gd name="connsiteX1" fmla="*/ 168675 w 3080544"/>
            <a:gd name="connsiteY1" fmla="*/ 0 h 1217313"/>
            <a:gd name="connsiteX2" fmla="*/ 513424 w 3080544"/>
            <a:gd name="connsiteY2" fmla="*/ 0 h 1217313"/>
            <a:gd name="connsiteX3" fmla="*/ 513424 w 3080544"/>
            <a:gd name="connsiteY3" fmla="*/ 0 h 1217313"/>
            <a:gd name="connsiteX4" fmla="*/ 1283560 w 3080544"/>
            <a:gd name="connsiteY4" fmla="*/ 0 h 1217313"/>
            <a:gd name="connsiteX5" fmla="*/ 2911869 w 3080544"/>
            <a:gd name="connsiteY5" fmla="*/ 0 h 1217313"/>
            <a:gd name="connsiteX6" fmla="*/ 3080544 w 3080544"/>
            <a:gd name="connsiteY6" fmla="*/ 168675 h 1217313"/>
            <a:gd name="connsiteX7" fmla="*/ 3080544 w 3080544"/>
            <a:gd name="connsiteY7" fmla="*/ 590352 h 1217313"/>
            <a:gd name="connsiteX8" fmla="*/ 3080544 w 3080544"/>
            <a:gd name="connsiteY8" fmla="*/ 590352 h 1217313"/>
            <a:gd name="connsiteX9" fmla="*/ 3080544 w 3080544"/>
            <a:gd name="connsiteY9" fmla="*/ 843360 h 1217313"/>
            <a:gd name="connsiteX10" fmla="*/ 3080544 w 3080544"/>
            <a:gd name="connsiteY10" fmla="*/ 843357 h 1217313"/>
            <a:gd name="connsiteX11" fmla="*/ 2911869 w 3080544"/>
            <a:gd name="connsiteY11" fmla="*/ 1012032 h 1217313"/>
            <a:gd name="connsiteX12" fmla="*/ 2050257 w 3080544"/>
            <a:gd name="connsiteY12" fmla="*/ 1020762 h 1217313"/>
            <a:gd name="connsiteX13" fmla="*/ 1283560 w 3080544"/>
            <a:gd name="connsiteY13" fmla="*/ 1012032 h 1217313"/>
            <a:gd name="connsiteX14" fmla="*/ 852941 w 3080544"/>
            <a:gd name="connsiteY14" fmla="*/ 1217313 h 1217313"/>
            <a:gd name="connsiteX15" fmla="*/ 513424 w 3080544"/>
            <a:gd name="connsiteY15" fmla="*/ 1012032 h 1217313"/>
            <a:gd name="connsiteX16" fmla="*/ 168675 w 3080544"/>
            <a:gd name="connsiteY16" fmla="*/ 1012032 h 1217313"/>
            <a:gd name="connsiteX17" fmla="*/ 0 w 3080544"/>
            <a:gd name="connsiteY17" fmla="*/ 843357 h 1217313"/>
            <a:gd name="connsiteX18" fmla="*/ 0 w 3080544"/>
            <a:gd name="connsiteY18" fmla="*/ 843360 h 1217313"/>
            <a:gd name="connsiteX19" fmla="*/ 0 w 3080544"/>
            <a:gd name="connsiteY19" fmla="*/ 590352 h 1217313"/>
            <a:gd name="connsiteX20" fmla="*/ 0 w 3080544"/>
            <a:gd name="connsiteY20" fmla="*/ 590352 h 1217313"/>
            <a:gd name="connsiteX21" fmla="*/ 0 w 3080544"/>
            <a:gd name="connsiteY21" fmla="*/ 168675 h 1217313"/>
            <a:gd name="connsiteX0" fmla="*/ 0 w 3080544"/>
            <a:gd name="connsiteY0" fmla="*/ 168675 h 1217313"/>
            <a:gd name="connsiteX1" fmla="*/ 168675 w 3080544"/>
            <a:gd name="connsiteY1" fmla="*/ 0 h 1217313"/>
            <a:gd name="connsiteX2" fmla="*/ 513424 w 3080544"/>
            <a:gd name="connsiteY2" fmla="*/ 0 h 1217313"/>
            <a:gd name="connsiteX3" fmla="*/ 513424 w 3080544"/>
            <a:gd name="connsiteY3" fmla="*/ 0 h 1217313"/>
            <a:gd name="connsiteX4" fmla="*/ 1283560 w 3080544"/>
            <a:gd name="connsiteY4" fmla="*/ 0 h 1217313"/>
            <a:gd name="connsiteX5" fmla="*/ 2911869 w 3080544"/>
            <a:gd name="connsiteY5" fmla="*/ 0 h 1217313"/>
            <a:gd name="connsiteX6" fmla="*/ 3080544 w 3080544"/>
            <a:gd name="connsiteY6" fmla="*/ 168675 h 1217313"/>
            <a:gd name="connsiteX7" fmla="*/ 3080544 w 3080544"/>
            <a:gd name="connsiteY7" fmla="*/ 590352 h 1217313"/>
            <a:gd name="connsiteX8" fmla="*/ 3080544 w 3080544"/>
            <a:gd name="connsiteY8" fmla="*/ 590352 h 1217313"/>
            <a:gd name="connsiteX9" fmla="*/ 3080544 w 3080544"/>
            <a:gd name="connsiteY9" fmla="*/ 843360 h 1217313"/>
            <a:gd name="connsiteX10" fmla="*/ 3080544 w 3080544"/>
            <a:gd name="connsiteY10" fmla="*/ 843357 h 1217313"/>
            <a:gd name="connsiteX11" fmla="*/ 2911869 w 3080544"/>
            <a:gd name="connsiteY11" fmla="*/ 1012032 h 1217313"/>
            <a:gd name="connsiteX12" fmla="*/ 2050257 w 3080544"/>
            <a:gd name="connsiteY12" fmla="*/ 1020762 h 1217313"/>
            <a:gd name="connsiteX13" fmla="*/ 1621632 w 3080544"/>
            <a:gd name="connsiteY13" fmla="*/ 1002177 h 1217313"/>
            <a:gd name="connsiteX14" fmla="*/ 1283560 w 3080544"/>
            <a:gd name="connsiteY14" fmla="*/ 1012032 h 1217313"/>
            <a:gd name="connsiteX15" fmla="*/ 852941 w 3080544"/>
            <a:gd name="connsiteY15" fmla="*/ 1217313 h 1217313"/>
            <a:gd name="connsiteX16" fmla="*/ 513424 w 3080544"/>
            <a:gd name="connsiteY16" fmla="*/ 1012032 h 1217313"/>
            <a:gd name="connsiteX17" fmla="*/ 168675 w 3080544"/>
            <a:gd name="connsiteY17" fmla="*/ 1012032 h 1217313"/>
            <a:gd name="connsiteX18" fmla="*/ 0 w 3080544"/>
            <a:gd name="connsiteY18" fmla="*/ 843357 h 1217313"/>
            <a:gd name="connsiteX19" fmla="*/ 0 w 3080544"/>
            <a:gd name="connsiteY19" fmla="*/ 843360 h 1217313"/>
            <a:gd name="connsiteX20" fmla="*/ 0 w 3080544"/>
            <a:gd name="connsiteY20" fmla="*/ 590352 h 1217313"/>
            <a:gd name="connsiteX21" fmla="*/ 0 w 3080544"/>
            <a:gd name="connsiteY21" fmla="*/ 590352 h 1217313"/>
            <a:gd name="connsiteX22" fmla="*/ 0 w 3080544"/>
            <a:gd name="connsiteY22" fmla="*/ 168675 h 1217313"/>
            <a:gd name="connsiteX0" fmla="*/ 0 w 3080544"/>
            <a:gd name="connsiteY0" fmla="*/ 168675 h 1217313"/>
            <a:gd name="connsiteX1" fmla="*/ 168675 w 3080544"/>
            <a:gd name="connsiteY1" fmla="*/ 0 h 1217313"/>
            <a:gd name="connsiteX2" fmla="*/ 513424 w 3080544"/>
            <a:gd name="connsiteY2" fmla="*/ 0 h 1217313"/>
            <a:gd name="connsiteX3" fmla="*/ 513424 w 3080544"/>
            <a:gd name="connsiteY3" fmla="*/ 0 h 1217313"/>
            <a:gd name="connsiteX4" fmla="*/ 1283560 w 3080544"/>
            <a:gd name="connsiteY4" fmla="*/ 0 h 1217313"/>
            <a:gd name="connsiteX5" fmla="*/ 2911869 w 3080544"/>
            <a:gd name="connsiteY5" fmla="*/ 0 h 1217313"/>
            <a:gd name="connsiteX6" fmla="*/ 3080544 w 3080544"/>
            <a:gd name="connsiteY6" fmla="*/ 168675 h 1217313"/>
            <a:gd name="connsiteX7" fmla="*/ 3080544 w 3080544"/>
            <a:gd name="connsiteY7" fmla="*/ 590352 h 1217313"/>
            <a:gd name="connsiteX8" fmla="*/ 3080544 w 3080544"/>
            <a:gd name="connsiteY8" fmla="*/ 590352 h 1217313"/>
            <a:gd name="connsiteX9" fmla="*/ 3080544 w 3080544"/>
            <a:gd name="connsiteY9" fmla="*/ 843360 h 1217313"/>
            <a:gd name="connsiteX10" fmla="*/ 3080544 w 3080544"/>
            <a:gd name="connsiteY10" fmla="*/ 843357 h 1217313"/>
            <a:gd name="connsiteX11" fmla="*/ 2911869 w 3080544"/>
            <a:gd name="connsiteY11" fmla="*/ 1012032 h 1217313"/>
            <a:gd name="connsiteX12" fmla="*/ 2428082 w 3080544"/>
            <a:gd name="connsiteY12" fmla="*/ 1000124 h 1217313"/>
            <a:gd name="connsiteX13" fmla="*/ 2050257 w 3080544"/>
            <a:gd name="connsiteY13" fmla="*/ 1020762 h 1217313"/>
            <a:gd name="connsiteX14" fmla="*/ 1621632 w 3080544"/>
            <a:gd name="connsiteY14" fmla="*/ 1002177 h 1217313"/>
            <a:gd name="connsiteX15" fmla="*/ 1283560 w 3080544"/>
            <a:gd name="connsiteY15" fmla="*/ 1012032 h 1217313"/>
            <a:gd name="connsiteX16" fmla="*/ 852941 w 3080544"/>
            <a:gd name="connsiteY16" fmla="*/ 1217313 h 1217313"/>
            <a:gd name="connsiteX17" fmla="*/ 513424 w 3080544"/>
            <a:gd name="connsiteY17" fmla="*/ 1012032 h 1217313"/>
            <a:gd name="connsiteX18" fmla="*/ 168675 w 3080544"/>
            <a:gd name="connsiteY18" fmla="*/ 1012032 h 1217313"/>
            <a:gd name="connsiteX19" fmla="*/ 0 w 3080544"/>
            <a:gd name="connsiteY19" fmla="*/ 843357 h 1217313"/>
            <a:gd name="connsiteX20" fmla="*/ 0 w 3080544"/>
            <a:gd name="connsiteY20" fmla="*/ 843360 h 1217313"/>
            <a:gd name="connsiteX21" fmla="*/ 0 w 3080544"/>
            <a:gd name="connsiteY21" fmla="*/ 590352 h 1217313"/>
            <a:gd name="connsiteX22" fmla="*/ 0 w 3080544"/>
            <a:gd name="connsiteY22" fmla="*/ 590352 h 1217313"/>
            <a:gd name="connsiteX23" fmla="*/ 0 w 3080544"/>
            <a:gd name="connsiteY23" fmla="*/ 168675 h 1217313"/>
            <a:gd name="connsiteX0" fmla="*/ 0 w 3080544"/>
            <a:gd name="connsiteY0" fmla="*/ 168675 h 1272104"/>
            <a:gd name="connsiteX1" fmla="*/ 168675 w 3080544"/>
            <a:gd name="connsiteY1" fmla="*/ 0 h 1272104"/>
            <a:gd name="connsiteX2" fmla="*/ 513424 w 3080544"/>
            <a:gd name="connsiteY2" fmla="*/ 0 h 1272104"/>
            <a:gd name="connsiteX3" fmla="*/ 513424 w 3080544"/>
            <a:gd name="connsiteY3" fmla="*/ 0 h 1272104"/>
            <a:gd name="connsiteX4" fmla="*/ 1283560 w 3080544"/>
            <a:gd name="connsiteY4" fmla="*/ 0 h 1272104"/>
            <a:gd name="connsiteX5" fmla="*/ 2911869 w 3080544"/>
            <a:gd name="connsiteY5" fmla="*/ 0 h 1272104"/>
            <a:gd name="connsiteX6" fmla="*/ 3080544 w 3080544"/>
            <a:gd name="connsiteY6" fmla="*/ 168675 h 1272104"/>
            <a:gd name="connsiteX7" fmla="*/ 3080544 w 3080544"/>
            <a:gd name="connsiteY7" fmla="*/ 590352 h 1272104"/>
            <a:gd name="connsiteX8" fmla="*/ 3080544 w 3080544"/>
            <a:gd name="connsiteY8" fmla="*/ 590352 h 1272104"/>
            <a:gd name="connsiteX9" fmla="*/ 3080544 w 3080544"/>
            <a:gd name="connsiteY9" fmla="*/ 843360 h 1272104"/>
            <a:gd name="connsiteX10" fmla="*/ 3080544 w 3080544"/>
            <a:gd name="connsiteY10" fmla="*/ 843357 h 1272104"/>
            <a:gd name="connsiteX11" fmla="*/ 2911869 w 3080544"/>
            <a:gd name="connsiteY11" fmla="*/ 1012032 h 1272104"/>
            <a:gd name="connsiteX12" fmla="*/ 2428082 w 3080544"/>
            <a:gd name="connsiteY12" fmla="*/ 1000124 h 1272104"/>
            <a:gd name="connsiteX13" fmla="*/ 2002632 w 3080544"/>
            <a:gd name="connsiteY13" fmla="*/ 1272104 h 1272104"/>
            <a:gd name="connsiteX14" fmla="*/ 1621632 w 3080544"/>
            <a:gd name="connsiteY14" fmla="*/ 1002177 h 1272104"/>
            <a:gd name="connsiteX15" fmla="*/ 1283560 w 3080544"/>
            <a:gd name="connsiteY15" fmla="*/ 1012032 h 1272104"/>
            <a:gd name="connsiteX16" fmla="*/ 852941 w 3080544"/>
            <a:gd name="connsiteY16" fmla="*/ 1217313 h 1272104"/>
            <a:gd name="connsiteX17" fmla="*/ 513424 w 3080544"/>
            <a:gd name="connsiteY17" fmla="*/ 1012032 h 1272104"/>
            <a:gd name="connsiteX18" fmla="*/ 168675 w 3080544"/>
            <a:gd name="connsiteY18" fmla="*/ 1012032 h 1272104"/>
            <a:gd name="connsiteX19" fmla="*/ 0 w 3080544"/>
            <a:gd name="connsiteY19" fmla="*/ 843357 h 1272104"/>
            <a:gd name="connsiteX20" fmla="*/ 0 w 3080544"/>
            <a:gd name="connsiteY20" fmla="*/ 843360 h 1272104"/>
            <a:gd name="connsiteX21" fmla="*/ 0 w 3080544"/>
            <a:gd name="connsiteY21" fmla="*/ 590352 h 1272104"/>
            <a:gd name="connsiteX22" fmla="*/ 0 w 3080544"/>
            <a:gd name="connsiteY22" fmla="*/ 590352 h 1272104"/>
            <a:gd name="connsiteX23" fmla="*/ 0 w 3080544"/>
            <a:gd name="connsiteY23" fmla="*/ 168675 h 1272104"/>
            <a:gd name="connsiteX0" fmla="*/ 0 w 3080544"/>
            <a:gd name="connsiteY0" fmla="*/ 168675 h 1284013"/>
            <a:gd name="connsiteX1" fmla="*/ 168675 w 3080544"/>
            <a:gd name="connsiteY1" fmla="*/ 0 h 1284013"/>
            <a:gd name="connsiteX2" fmla="*/ 513424 w 3080544"/>
            <a:gd name="connsiteY2" fmla="*/ 0 h 1284013"/>
            <a:gd name="connsiteX3" fmla="*/ 513424 w 3080544"/>
            <a:gd name="connsiteY3" fmla="*/ 0 h 1284013"/>
            <a:gd name="connsiteX4" fmla="*/ 1283560 w 3080544"/>
            <a:gd name="connsiteY4" fmla="*/ 0 h 1284013"/>
            <a:gd name="connsiteX5" fmla="*/ 2911869 w 3080544"/>
            <a:gd name="connsiteY5" fmla="*/ 0 h 1284013"/>
            <a:gd name="connsiteX6" fmla="*/ 3080544 w 3080544"/>
            <a:gd name="connsiteY6" fmla="*/ 168675 h 1284013"/>
            <a:gd name="connsiteX7" fmla="*/ 3080544 w 3080544"/>
            <a:gd name="connsiteY7" fmla="*/ 590352 h 1284013"/>
            <a:gd name="connsiteX8" fmla="*/ 3080544 w 3080544"/>
            <a:gd name="connsiteY8" fmla="*/ 590352 h 1284013"/>
            <a:gd name="connsiteX9" fmla="*/ 3080544 w 3080544"/>
            <a:gd name="connsiteY9" fmla="*/ 843360 h 1284013"/>
            <a:gd name="connsiteX10" fmla="*/ 3080544 w 3080544"/>
            <a:gd name="connsiteY10" fmla="*/ 843357 h 1284013"/>
            <a:gd name="connsiteX11" fmla="*/ 2911869 w 3080544"/>
            <a:gd name="connsiteY11" fmla="*/ 1012032 h 1284013"/>
            <a:gd name="connsiteX12" fmla="*/ 2428082 w 3080544"/>
            <a:gd name="connsiteY12" fmla="*/ 1000124 h 1284013"/>
            <a:gd name="connsiteX13" fmla="*/ 2014538 w 3080544"/>
            <a:gd name="connsiteY13" fmla="*/ 1284013 h 1284013"/>
            <a:gd name="connsiteX14" fmla="*/ 1621632 w 3080544"/>
            <a:gd name="connsiteY14" fmla="*/ 1002177 h 1284013"/>
            <a:gd name="connsiteX15" fmla="*/ 1283560 w 3080544"/>
            <a:gd name="connsiteY15" fmla="*/ 1012032 h 1284013"/>
            <a:gd name="connsiteX16" fmla="*/ 852941 w 3080544"/>
            <a:gd name="connsiteY16" fmla="*/ 1217313 h 1284013"/>
            <a:gd name="connsiteX17" fmla="*/ 513424 w 3080544"/>
            <a:gd name="connsiteY17" fmla="*/ 1012032 h 1284013"/>
            <a:gd name="connsiteX18" fmla="*/ 168675 w 3080544"/>
            <a:gd name="connsiteY18" fmla="*/ 1012032 h 1284013"/>
            <a:gd name="connsiteX19" fmla="*/ 0 w 3080544"/>
            <a:gd name="connsiteY19" fmla="*/ 843357 h 1284013"/>
            <a:gd name="connsiteX20" fmla="*/ 0 w 3080544"/>
            <a:gd name="connsiteY20" fmla="*/ 843360 h 1284013"/>
            <a:gd name="connsiteX21" fmla="*/ 0 w 3080544"/>
            <a:gd name="connsiteY21" fmla="*/ 590352 h 1284013"/>
            <a:gd name="connsiteX22" fmla="*/ 0 w 3080544"/>
            <a:gd name="connsiteY22" fmla="*/ 590352 h 1284013"/>
            <a:gd name="connsiteX23" fmla="*/ 0 w 3080544"/>
            <a:gd name="connsiteY23" fmla="*/ 168675 h 1284013"/>
            <a:gd name="connsiteX0" fmla="*/ 0 w 3080544"/>
            <a:gd name="connsiteY0" fmla="*/ 168675 h 1236259"/>
            <a:gd name="connsiteX1" fmla="*/ 168675 w 3080544"/>
            <a:gd name="connsiteY1" fmla="*/ 0 h 1236259"/>
            <a:gd name="connsiteX2" fmla="*/ 513424 w 3080544"/>
            <a:gd name="connsiteY2" fmla="*/ 0 h 1236259"/>
            <a:gd name="connsiteX3" fmla="*/ 513424 w 3080544"/>
            <a:gd name="connsiteY3" fmla="*/ 0 h 1236259"/>
            <a:gd name="connsiteX4" fmla="*/ 1283560 w 3080544"/>
            <a:gd name="connsiteY4" fmla="*/ 0 h 1236259"/>
            <a:gd name="connsiteX5" fmla="*/ 2911869 w 3080544"/>
            <a:gd name="connsiteY5" fmla="*/ 0 h 1236259"/>
            <a:gd name="connsiteX6" fmla="*/ 3080544 w 3080544"/>
            <a:gd name="connsiteY6" fmla="*/ 168675 h 1236259"/>
            <a:gd name="connsiteX7" fmla="*/ 3080544 w 3080544"/>
            <a:gd name="connsiteY7" fmla="*/ 590352 h 1236259"/>
            <a:gd name="connsiteX8" fmla="*/ 3080544 w 3080544"/>
            <a:gd name="connsiteY8" fmla="*/ 590352 h 1236259"/>
            <a:gd name="connsiteX9" fmla="*/ 3080544 w 3080544"/>
            <a:gd name="connsiteY9" fmla="*/ 843360 h 1236259"/>
            <a:gd name="connsiteX10" fmla="*/ 3080544 w 3080544"/>
            <a:gd name="connsiteY10" fmla="*/ 843357 h 1236259"/>
            <a:gd name="connsiteX11" fmla="*/ 2911869 w 3080544"/>
            <a:gd name="connsiteY11" fmla="*/ 1012032 h 1236259"/>
            <a:gd name="connsiteX12" fmla="*/ 2428082 w 3080544"/>
            <a:gd name="connsiteY12" fmla="*/ 1000124 h 1236259"/>
            <a:gd name="connsiteX13" fmla="*/ 2038351 w 3080544"/>
            <a:gd name="connsiteY13" fmla="*/ 1236259 h 1236259"/>
            <a:gd name="connsiteX14" fmla="*/ 1621632 w 3080544"/>
            <a:gd name="connsiteY14" fmla="*/ 1002177 h 1236259"/>
            <a:gd name="connsiteX15" fmla="*/ 1283560 w 3080544"/>
            <a:gd name="connsiteY15" fmla="*/ 1012032 h 1236259"/>
            <a:gd name="connsiteX16" fmla="*/ 852941 w 3080544"/>
            <a:gd name="connsiteY16" fmla="*/ 1217313 h 1236259"/>
            <a:gd name="connsiteX17" fmla="*/ 513424 w 3080544"/>
            <a:gd name="connsiteY17" fmla="*/ 1012032 h 1236259"/>
            <a:gd name="connsiteX18" fmla="*/ 168675 w 3080544"/>
            <a:gd name="connsiteY18" fmla="*/ 1012032 h 1236259"/>
            <a:gd name="connsiteX19" fmla="*/ 0 w 3080544"/>
            <a:gd name="connsiteY19" fmla="*/ 843357 h 1236259"/>
            <a:gd name="connsiteX20" fmla="*/ 0 w 3080544"/>
            <a:gd name="connsiteY20" fmla="*/ 843360 h 1236259"/>
            <a:gd name="connsiteX21" fmla="*/ 0 w 3080544"/>
            <a:gd name="connsiteY21" fmla="*/ 590352 h 1236259"/>
            <a:gd name="connsiteX22" fmla="*/ 0 w 3080544"/>
            <a:gd name="connsiteY22" fmla="*/ 590352 h 1236259"/>
            <a:gd name="connsiteX23" fmla="*/ 0 w 3080544"/>
            <a:gd name="connsiteY23" fmla="*/ 168675 h 1236259"/>
            <a:gd name="connsiteX0" fmla="*/ 0 w 3080544"/>
            <a:gd name="connsiteY0" fmla="*/ 168675 h 1236259"/>
            <a:gd name="connsiteX1" fmla="*/ 168675 w 3080544"/>
            <a:gd name="connsiteY1" fmla="*/ 0 h 1236259"/>
            <a:gd name="connsiteX2" fmla="*/ 513424 w 3080544"/>
            <a:gd name="connsiteY2" fmla="*/ 0 h 1236259"/>
            <a:gd name="connsiteX3" fmla="*/ 513424 w 3080544"/>
            <a:gd name="connsiteY3" fmla="*/ 0 h 1236259"/>
            <a:gd name="connsiteX4" fmla="*/ 1283560 w 3080544"/>
            <a:gd name="connsiteY4" fmla="*/ 0 h 1236259"/>
            <a:gd name="connsiteX5" fmla="*/ 2911869 w 3080544"/>
            <a:gd name="connsiteY5" fmla="*/ 0 h 1236259"/>
            <a:gd name="connsiteX6" fmla="*/ 3080544 w 3080544"/>
            <a:gd name="connsiteY6" fmla="*/ 168675 h 1236259"/>
            <a:gd name="connsiteX7" fmla="*/ 3080544 w 3080544"/>
            <a:gd name="connsiteY7" fmla="*/ 590352 h 1236259"/>
            <a:gd name="connsiteX8" fmla="*/ 3080544 w 3080544"/>
            <a:gd name="connsiteY8" fmla="*/ 590352 h 1236259"/>
            <a:gd name="connsiteX9" fmla="*/ 3080544 w 3080544"/>
            <a:gd name="connsiteY9" fmla="*/ 843360 h 1236259"/>
            <a:gd name="connsiteX10" fmla="*/ 3080544 w 3080544"/>
            <a:gd name="connsiteY10" fmla="*/ 843357 h 1236259"/>
            <a:gd name="connsiteX11" fmla="*/ 2911869 w 3080544"/>
            <a:gd name="connsiteY11" fmla="*/ 976216 h 1236259"/>
            <a:gd name="connsiteX12" fmla="*/ 2428082 w 3080544"/>
            <a:gd name="connsiteY12" fmla="*/ 1000124 h 1236259"/>
            <a:gd name="connsiteX13" fmla="*/ 2038351 w 3080544"/>
            <a:gd name="connsiteY13" fmla="*/ 1236259 h 1236259"/>
            <a:gd name="connsiteX14" fmla="*/ 1621632 w 3080544"/>
            <a:gd name="connsiteY14" fmla="*/ 1002177 h 1236259"/>
            <a:gd name="connsiteX15" fmla="*/ 1283560 w 3080544"/>
            <a:gd name="connsiteY15" fmla="*/ 1012032 h 1236259"/>
            <a:gd name="connsiteX16" fmla="*/ 852941 w 3080544"/>
            <a:gd name="connsiteY16" fmla="*/ 1217313 h 1236259"/>
            <a:gd name="connsiteX17" fmla="*/ 513424 w 3080544"/>
            <a:gd name="connsiteY17" fmla="*/ 1012032 h 1236259"/>
            <a:gd name="connsiteX18" fmla="*/ 168675 w 3080544"/>
            <a:gd name="connsiteY18" fmla="*/ 1012032 h 1236259"/>
            <a:gd name="connsiteX19" fmla="*/ 0 w 3080544"/>
            <a:gd name="connsiteY19" fmla="*/ 843357 h 1236259"/>
            <a:gd name="connsiteX20" fmla="*/ 0 w 3080544"/>
            <a:gd name="connsiteY20" fmla="*/ 843360 h 1236259"/>
            <a:gd name="connsiteX21" fmla="*/ 0 w 3080544"/>
            <a:gd name="connsiteY21" fmla="*/ 590352 h 1236259"/>
            <a:gd name="connsiteX22" fmla="*/ 0 w 3080544"/>
            <a:gd name="connsiteY22" fmla="*/ 590352 h 1236259"/>
            <a:gd name="connsiteX23" fmla="*/ 0 w 3080544"/>
            <a:gd name="connsiteY23" fmla="*/ 168675 h 1236259"/>
            <a:gd name="connsiteX0" fmla="*/ 0 w 3080544"/>
            <a:gd name="connsiteY0" fmla="*/ 168675 h 1236259"/>
            <a:gd name="connsiteX1" fmla="*/ 168675 w 3080544"/>
            <a:gd name="connsiteY1" fmla="*/ 0 h 1236259"/>
            <a:gd name="connsiteX2" fmla="*/ 513424 w 3080544"/>
            <a:gd name="connsiteY2" fmla="*/ 0 h 1236259"/>
            <a:gd name="connsiteX3" fmla="*/ 513424 w 3080544"/>
            <a:gd name="connsiteY3" fmla="*/ 0 h 1236259"/>
            <a:gd name="connsiteX4" fmla="*/ 1283560 w 3080544"/>
            <a:gd name="connsiteY4" fmla="*/ 0 h 1236259"/>
            <a:gd name="connsiteX5" fmla="*/ 2911869 w 3080544"/>
            <a:gd name="connsiteY5" fmla="*/ 0 h 1236259"/>
            <a:gd name="connsiteX6" fmla="*/ 3080544 w 3080544"/>
            <a:gd name="connsiteY6" fmla="*/ 168675 h 1236259"/>
            <a:gd name="connsiteX7" fmla="*/ 3080544 w 3080544"/>
            <a:gd name="connsiteY7" fmla="*/ 590352 h 1236259"/>
            <a:gd name="connsiteX8" fmla="*/ 3080544 w 3080544"/>
            <a:gd name="connsiteY8" fmla="*/ 590352 h 1236259"/>
            <a:gd name="connsiteX9" fmla="*/ 3080544 w 3080544"/>
            <a:gd name="connsiteY9" fmla="*/ 843360 h 1236259"/>
            <a:gd name="connsiteX10" fmla="*/ 3080544 w 3080544"/>
            <a:gd name="connsiteY10" fmla="*/ 843357 h 1236259"/>
            <a:gd name="connsiteX11" fmla="*/ 2911869 w 3080544"/>
            <a:gd name="connsiteY11" fmla="*/ 976216 h 1236259"/>
            <a:gd name="connsiteX12" fmla="*/ 2428082 w 3080544"/>
            <a:gd name="connsiteY12" fmla="*/ 1000124 h 1236259"/>
            <a:gd name="connsiteX13" fmla="*/ 2038351 w 3080544"/>
            <a:gd name="connsiteY13" fmla="*/ 1236259 h 1236259"/>
            <a:gd name="connsiteX14" fmla="*/ 1845234 w 3080544"/>
            <a:gd name="connsiteY14" fmla="*/ 1074430 h 1236259"/>
            <a:gd name="connsiteX15" fmla="*/ 1283560 w 3080544"/>
            <a:gd name="connsiteY15" fmla="*/ 1012032 h 1236259"/>
            <a:gd name="connsiteX16" fmla="*/ 852941 w 3080544"/>
            <a:gd name="connsiteY16" fmla="*/ 1217313 h 1236259"/>
            <a:gd name="connsiteX17" fmla="*/ 513424 w 3080544"/>
            <a:gd name="connsiteY17" fmla="*/ 1012032 h 1236259"/>
            <a:gd name="connsiteX18" fmla="*/ 168675 w 3080544"/>
            <a:gd name="connsiteY18" fmla="*/ 1012032 h 1236259"/>
            <a:gd name="connsiteX19" fmla="*/ 0 w 3080544"/>
            <a:gd name="connsiteY19" fmla="*/ 843357 h 1236259"/>
            <a:gd name="connsiteX20" fmla="*/ 0 w 3080544"/>
            <a:gd name="connsiteY20" fmla="*/ 843360 h 1236259"/>
            <a:gd name="connsiteX21" fmla="*/ 0 w 3080544"/>
            <a:gd name="connsiteY21" fmla="*/ 590352 h 1236259"/>
            <a:gd name="connsiteX22" fmla="*/ 0 w 3080544"/>
            <a:gd name="connsiteY22" fmla="*/ 590352 h 1236259"/>
            <a:gd name="connsiteX23" fmla="*/ 0 w 3080544"/>
            <a:gd name="connsiteY23" fmla="*/ 168675 h 1236259"/>
            <a:gd name="connsiteX0" fmla="*/ 0 w 3080544"/>
            <a:gd name="connsiteY0" fmla="*/ 168675 h 1236259"/>
            <a:gd name="connsiteX1" fmla="*/ 168675 w 3080544"/>
            <a:gd name="connsiteY1" fmla="*/ 0 h 1236259"/>
            <a:gd name="connsiteX2" fmla="*/ 513424 w 3080544"/>
            <a:gd name="connsiteY2" fmla="*/ 0 h 1236259"/>
            <a:gd name="connsiteX3" fmla="*/ 513424 w 3080544"/>
            <a:gd name="connsiteY3" fmla="*/ 0 h 1236259"/>
            <a:gd name="connsiteX4" fmla="*/ 1283560 w 3080544"/>
            <a:gd name="connsiteY4" fmla="*/ 0 h 1236259"/>
            <a:gd name="connsiteX5" fmla="*/ 2911869 w 3080544"/>
            <a:gd name="connsiteY5" fmla="*/ 0 h 1236259"/>
            <a:gd name="connsiteX6" fmla="*/ 3080544 w 3080544"/>
            <a:gd name="connsiteY6" fmla="*/ 168675 h 1236259"/>
            <a:gd name="connsiteX7" fmla="*/ 3080544 w 3080544"/>
            <a:gd name="connsiteY7" fmla="*/ 590352 h 1236259"/>
            <a:gd name="connsiteX8" fmla="*/ 3080544 w 3080544"/>
            <a:gd name="connsiteY8" fmla="*/ 590352 h 1236259"/>
            <a:gd name="connsiteX9" fmla="*/ 3080544 w 3080544"/>
            <a:gd name="connsiteY9" fmla="*/ 843360 h 1236259"/>
            <a:gd name="connsiteX10" fmla="*/ 3080544 w 3080544"/>
            <a:gd name="connsiteY10" fmla="*/ 843357 h 1236259"/>
            <a:gd name="connsiteX11" fmla="*/ 2944591 w 3080544"/>
            <a:gd name="connsiteY11" fmla="*/ 1084188 h 1236259"/>
            <a:gd name="connsiteX12" fmla="*/ 2428082 w 3080544"/>
            <a:gd name="connsiteY12" fmla="*/ 1000124 h 1236259"/>
            <a:gd name="connsiteX13" fmla="*/ 2038351 w 3080544"/>
            <a:gd name="connsiteY13" fmla="*/ 1236259 h 1236259"/>
            <a:gd name="connsiteX14" fmla="*/ 1845234 w 3080544"/>
            <a:gd name="connsiteY14" fmla="*/ 1074430 h 1236259"/>
            <a:gd name="connsiteX15" fmla="*/ 1283560 w 3080544"/>
            <a:gd name="connsiteY15" fmla="*/ 1012032 h 1236259"/>
            <a:gd name="connsiteX16" fmla="*/ 852941 w 3080544"/>
            <a:gd name="connsiteY16" fmla="*/ 1217313 h 1236259"/>
            <a:gd name="connsiteX17" fmla="*/ 513424 w 3080544"/>
            <a:gd name="connsiteY17" fmla="*/ 1012032 h 1236259"/>
            <a:gd name="connsiteX18" fmla="*/ 168675 w 3080544"/>
            <a:gd name="connsiteY18" fmla="*/ 1012032 h 1236259"/>
            <a:gd name="connsiteX19" fmla="*/ 0 w 3080544"/>
            <a:gd name="connsiteY19" fmla="*/ 843357 h 1236259"/>
            <a:gd name="connsiteX20" fmla="*/ 0 w 3080544"/>
            <a:gd name="connsiteY20" fmla="*/ 843360 h 1236259"/>
            <a:gd name="connsiteX21" fmla="*/ 0 w 3080544"/>
            <a:gd name="connsiteY21" fmla="*/ 590352 h 1236259"/>
            <a:gd name="connsiteX22" fmla="*/ 0 w 3080544"/>
            <a:gd name="connsiteY22" fmla="*/ 590352 h 1236259"/>
            <a:gd name="connsiteX23" fmla="*/ 0 w 3080544"/>
            <a:gd name="connsiteY23" fmla="*/ 168675 h 1236259"/>
            <a:gd name="connsiteX0" fmla="*/ 0 w 3080544"/>
            <a:gd name="connsiteY0" fmla="*/ 168675 h 1236259"/>
            <a:gd name="connsiteX1" fmla="*/ 168675 w 3080544"/>
            <a:gd name="connsiteY1" fmla="*/ 0 h 1236259"/>
            <a:gd name="connsiteX2" fmla="*/ 513424 w 3080544"/>
            <a:gd name="connsiteY2" fmla="*/ 0 h 1236259"/>
            <a:gd name="connsiteX3" fmla="*/ 513424 w 3080544"/>
            <a:gd name="connsiteY3" fmla="*/ 0 h 1236259"/>
            <a:gd name="connsiteX4" fmla="*/ 1283560 w 3080544"/>
            <a:gd name="connsiteY4" fmla="*/ 0 h 1236259"/>
            <a:gd name="connsiteX5" fmla="*/ 2911869 w 3080544"/>
            <a:gd name="connsiteY5" fmla="*/ 0 h 1236259"/>
            <a:gd name="connsiteX6" fmla="*/ 3080544 w 3080544"/>
            <a:gd name="connsiteY6" fmla="*/ 168675 h 1236259"/>
            <a:gd name="connsiteX7" fmla="*/ 3080544 w 3080544"/>
            <a:gd name="connsiteY7" fmla="*/ 590352 h 1236259"/>
            <a:gd name="connsiteX8" fmla="*/ 3080544 w 3080544"/>
            <a:gd name="connsiteY8" fmla="*/ 590352 h 1236259"/>
            <a:gd name="connsiteX9" fmla="*/ 3080544 w 3080544"/>
            <a:gd name="connsiteY9" fmla="*/ 843360 h 1236259"/>
            <a:gd name="connsiteX10" fmla="*/ 3080544 w 3080544"/>
            <a:gd name="connsiteY10" fmla="*/ 843357 h 1236259"/>
            <a:gd name="connsiteX11" fmla="*/ 2944591 w 3080544"/>
            <a:gd name="connsiteY11" fmla="*/ 1084188 h 1236259"/>
            <a:gd name="connsiteX12" fmla="*/ 2395360 w 3080544"/>
            <a:gd name="connsiteY12" fmla="*/ 1100476 h 1236259"/>
            <a:gd name="connsiteX13" fmla="*/ 2038351 w 3080544"/>
            <a:gd name="connsiteY13" fmla="*/ 1236259 h 1236259"/>
            <a:gd name="connsiteX14" fmla="*/ 1845234 w 3080544"/>
            <a:gd name="connsiteY14" fmla="*/ 1074430 h 1236259"/>
            <a:gd name="connsiteX15" fmla="*/ 1283560 w 3080544"/>
            <a:gd name="connsiteY15" fmla="*/ 1012032 h 1236259"/>
            <a:gd name="connsiteX16" fmla="*/ 852941 w 3080544"/>
            <a:gd name="connsiteY16" fmla="*/ 1217313 h 1236259"/>
            <a:gd name="connsiteX17" fmla="*/ 513424 w 3080544"/>
            <a:gd name="connsiteY17" fmla="*/ 1012032 h 1236259"/>
            <a:gd name="connsiteX18" fmla="*/ 168675 w 3080544"/>
            <a:gd name="connsiteY18" fmla="*/ 1012032 h 1236259"/>
            <a:gd name="connsiteX19" fmla="*/ 0 w 3080544"/>
            <a:gd name="connsiteY19" fmla="*/ 843357 h 1236259"/>
            <a:gd name="connsiteX20" fmla="*/ 0 w 3080544"/>
            <a:gd name="connsiteY20" fmla="*/ 843360 h 1236259"/>
            <a:gd name="connsiteX21" fmla="*/ 0 w 3080544"/>
            <a:gd name="connsiteY21" fmla="*/ 590352 h 1236259"/>
            <a:gd name="connsiteX22" fmla="*/ 0 w 3080544"/>
            <a:gd name="connsiteY22" fmla="*/ 590352 h 1236259"/>
            <a:gd name="connsiteX23" fmla="*/ 0 w 3080544"/>
            <a:gd name="connsiteY23" fmla="*/ 168675 h 1236259"/>
            <a:gd name="connsiteX0" fmla="*/ 0 w 3080544"/>
            <a:gd name="connsiteY0" fmla="*/ 168675 h 1236259"/>
            <a:gd name="connsiteX1" fmla="*/ 168675 w 3080544"/>
            <a:gd name="connsiteY1" fmla="*/ 0 h 1236259"/>
            <a:gd name="connsiteX2" fmla="*/ 513424 w 3080544"/>
            <a:gd name="connsiteY2" fmla="*/ 0 h 1236259"/>
            <a:gd name="connsiteX3" fmla="*/ 513424 w 3080544"/>
            <a:gd name="connsiteY3" fmla="*/ 0 h 1236259"/>
            <a:gd name="connsiteX4" fmla="*/ 1283560 w 3080544"/>
            <a:gd name="connsiteY4" fmla="*/ 0 h 1236259"/>
            <a:gd name="connsiteX5" fmla="*/ 2911869 w 3080544"/>
            <a:gd name="connsiteY5" fmla="*/ 0 h 1236259"/>
            <a:gd name="connsiteX6" fmla="*/ 3080544 w 3080544"/>
            <a:gd name="connsiteY6" fmla="*/ 168675 h 1236259"/>
            <a:gd name="connsiteX7" fmla="*/ 3080544 w 3080544"/>
            <a:gd name="connsiteY7" fmla="*/ 590352 h 1236259"/>
            <a:gd name="connsiteX8" fmla="*/ 3080544 w 3080544"/>
            <a:gd name="connsiteY8" fmla="*/ 590352 h 1236259"/>
            <a:gd name="connsiteX9" fmla="*/ 3080544 w 3080544"/>
            <a:gd name="connsiteY9" fmla="*/ 843360 h 1236259"/>
            <a:gd name="connsiteX10" fmla="*/ 3080544 w 3080544"/>
            <a:gd name="connsiteY10" fmla="*/ 843357 h 1236259"/>
            <a:gd name="connsiteX11" fmla="*/ 2944591 w 3080544"/>
            <a:gd name="connsiteY11" fmla="*/ 1084188 h 1236259"/>
            <a:gd name="connsiteX12" fmla="*/ 2302647 w 3080544"/>
            <a:gd name="connsiteY12" fmla="*/ 1096462 h 1236259"/>
            <a:gd name="connsiteX13" fmla="*/ 2038351 w 3080544"/>
            <a:gd name="connsiteY13" fmla="*/ 1236259 h 1236259"/>
            <a:gd name="connsiteX14" fmla="*/ 1845234 w 3080544"/>
            <a:gd name="connsiteY14" fmla="*/ 1074430 h 1236259"/>
            <a:gd name="connsiteX15" fmla="*/ 1283560 w 3080544"/>
            <a:gd name="connsiteY15" fmla="*/ 1012032 h 1236259"/>
            <a:gd name="connsiteX16" fmla="*/ 852941 w 3080544"/>
            <a:gd name="connsiteY16" fmla="*/ 1217313 h 1236259"/>
            <a:gd name="connsiteX17" fmla="*/ 513424 w 3080544"/>
            <a:gd name="connsiteY17" fmla="*/ 1012032 h 1236259"/>
            <a:gd name="connsiteX18" fmla="*/ 168675 w 3080544"/>
            <a:gd name="connsiteY18" fmla="*/ 1012032 h 1236259"/>
            <a:gd name="connsiteX19" fmla="*/ 0 w 3080544"/>
            <a:gd name="connsiteY19" fmla="*/ 843357 h 1236259"/>
            <a:gd name="connsiteX20" fmla="*/ 0 w 3080544"/>
            <a:gd name="connsiteY20" fmla="*/ 843360 h 1236259"/>
            <a:gd name="connsiteX21" fmla="*/ 0 w 3080544"/>
            <a:gd name="connsiteY21" fmla="*/ 590352 h 1236259"/>
            <a:gd name="connsiteX22" fmla="*/ 0 w 3080544"/>
            <a:gd name="connsiteY22" fmla="*/ 590352 h 1236259"/>
            <a:gd name="connsiteX23" fmla="*/ 0 w 3080544"/>
            <a:gd name="connsiteY23" fmla="*/ 168675 h 1236259"/>
            <a:gd name="connsiteX0" fmla="*/ 0 w 3080544"/>
            <a:gd name="connsiteY0" fmla="*/ 168675 h 1236259"/>
            <a:gd name="connsiteX1" fmla="*/ 168675 w 3080544"/>
            <a:gd name="connsiteY1" fmla="*/ 0 h 1236259"/>
            <a:gd name="connsiteX2" fmla="*/ 513424 w 3080544"/>
            <a:gd name="connsiteY2" fmla="*/ 0 h 1236259"/>
            <a:gd name="connsiteX3" fmla="*/ 513424 w 3080544"/>
            <a:gd name="connsiteY3" fmla="*/ 0 h 1236259"/>
            <a:gd name="connsiteX4" fmla="*/ 1283560 w 3080544"/>
            <a:gd name="connsiteY4" fmla="*/ 0 h 1236259"/>
            <a:gd name="connsiteX5" fmla="*/ 2911869 w 3080544"/>
            <a:gd name="connsiteY5" fmla="*/ 0 h 1236259"/>
            <a:gd name="connsiteX6" fmla="*/ 3080544 w 3080544"/>
            <a:gd name="connsiteY6" fmla="*/ 168675 h 1236259"/>
            <a:gd name="connsiteX7" fmla="*/ 3080544 w 3080544"/>
            <a:gd name="connsiteY7" fmla="*/ 590352 h 1236259"/>
            <a:gd name="connsiteX8" fmla="*/ 3080544 w 3080544"/>
            <a:gd name="connsiteY8" fmla="*/ 590352 h 1236259"/>
            <a:gd name="connsiteX9" fmla="*/ 3080544 w 3080544"/>
            <a:gd name="connsiteY9" fmla="*/ 843360 h 1236259"/>
            <a:gd name="connsiteX10" fmla="*/ 3080544 w 3080544"/>
            <a:gd name="connsiteY10" fmla="*/ 843357 h 1236259"/>
            <a:gd name="connsiteX11" fmla="*/ 2944591 w 3080544"/>
            <a:gd name="connsiteY11" fmla="*/ 1084188 h 1236259"/>
            <a:gd name="connsiteX12" fmla="*/ 2302647 w 3080544"/>
            <a:gd name="connsiteY12" fmla="*/ 1096462 h 1236259"/>
            <a:gd name="connsiteX13" fmla="*/ 2038351 w 3080544"/>
            <a:gd name="connsiteY13" fmla="*/ 1236259 h 1236259"/>
            <a:gd name="connsiteX14" fmla="*/ 1845234 w 3080544"/>
            <a:gd name="connsiteY14" fmla="*/ 1074430 h 1236259"/>
            <a:gd name="connsiteX15" fmla="*/ 1294468 w 3080544"/>
            <a:gd name="connsiteY15" fmla="*/ 1080014 h 1236259"/>
            <a:gd name="connsiteX16" fmla="*/ 852941 w 3080544"/>
            <a:gd name="connsiteY16" fmla="*/ 1217313 h 1236259"/>
            <a:gd name="connsiteX17" fmla="*/ 513424 w 3080544"/>
            <a:gd name="connsiteY17" fmla="*/ 1012032 h 1236259"/>
            <a:gd name="connsiteX18" fmla="*/ 168675 w 3080544"/>
            <a:gd name="connsiteY18" fmla="*/ 1012032 h 1236259"/>
            <a:gd name="connsiteX19" fmla="*/ 0 w 3080544"/>
            <a:gd name="connsiteY19" fmla="*/ 843357 h 1236259"/>
            <a:gd name="connsiteX20" fmla="*/ 0 w 3080544"/>
            <a:gd name="connsiteY20" fmla="*/ 843360 h 1236259"/>
            <a:gd name="connsiteX21" fmla="*/ 0 w 3080544"/>
            <a:gd name="connsiteY21" fmla="*/ 590352 h 1236259"/>
            <a:gd name="connsiteX22" fmla="*/ 0 w 3080544"/>
            <a:gd name="connsiteY22" fmla="*/ 590352 h 1236259"/>
            <a:gd name="connsiteX23" fmla="*/ 0 w 3080544"/>
            <a:gd name="connsiteY23" fmla="*/ 168675 h 1236259"/>
            <a:gd name="connsiteX0" fmla="*/ 0 w 3080544"/>
            <a:gd name="connsiteY0" fmla="*/ 168675 h 1236259"/>
            <a:gd name="connsiteX1" fmla="*/ 168675 w 3080544"/>
            <a:gd name="connsiteY1" fmla="*/ 0 h 1236259"/>
            <a:gd name="connsiteX2" fmla="*/ 513424 w 3080544"/>
            <a:gd name="connsiteY2" fmla="*/ 0 h 1236259"/>
            <a:gd name="connsiteX3" fmla="*/ 513424 w 3080544"/>
            <a:gd name="connsiteY3" fmla="*/ 0 h 1236259"/>
            <a:gd name="connsiteX4" fmla="*/ 1283560 w 3080544"/>
            <a:gd name="connsiteY4" fmla="*/ 0 h 1236259"/>
            <a:gd name="connsiteX5" fmla="*/ 2911869 w 3080544"/>
            <a:gd name="connsiteY5" fmla="*/ 0 h 1236259"/>
            <a:gd name="connsiteX6" fmla="*/ 3080544 w 3080544"/>
            <a:gd name="connsiteY6" fmla="*/ 168675 h 1236259"/>
            <a:gd name="connsiteX7" fmla="*/ 3080544 w 3080544"/>
            <a:gd name="connsiteY7" fmla="*/ 590352 h 1236259"/>
            <a:gd name="connsiteX8" fmla="*/ 3080544 w 3080544"/>
            <a:gd name="connsiteY8" fmla="*/ 590352 h 1236259"/>
            <a:gd name="connsiteX9" fmla="*/ 3080544 w 3080544"/>
            <a:gd name="connsiteY9" fmla="*/ 843360 h 1236259"/>
            <a:gd name="connsiteX10" fmla="*/ 3080544 w 3080544"/>
            <a:gd name="connsiteY10" fmla="*/ 843357 h 1236259"/>
            <a:gd name="connsiteX11" fmla="*/ 2944591 w 3080544"/>
            <a:gd name="connsiteY11" fmla="*/ 1084188 h 1236259"/>
            <a:gd name="connsiteX12" fmla="*/ 2302647 w 3080544"/>
            <a:gd name="connsiteY12" fmla="*/ 1096462 h 1236259"/>
            <a:gd name="connsiteX13" fmla="*/ 2038351 w 3080544"/>
            <a:gd name="connsiteY13" fmla="*/ 1236259 h 1236259"/>
            <a:gd name="connsiteX14" fmla="*/ 1959761 w 3080544"/>
            <a:gd name="connsiteY14" fmla="*/ 1094500 h 1236259"/>
            <a:gd name="connsiteX15" fmla="*/ 1294468 w 3080544"/>
            <a:gd name="connsiteY15" fmla="*/ 1080014 h 1236259"/>
            <a:gd name="connsiteX16" fmla="*/ 852941 w 3080544"/>
            <a:gd name="connsiteY16" fmla="*/ 1217313 h 1236259"/>
            <a:gd name="connsiteX17" fmla="*/ 513424 w 3080544"/>
            <a:gd name="connsiteY17" fmla="*/ 1012032 h 1236259"/>
            <a:gd name="connsiteX18" fmla="*/ 168675 w 3080544"/>
            <a:gd name="connsiteY18" fmla="*/ 1012032 h 1236259"/>
            <a:gd name="connsiteX19" fmla="*/ 0 w 3080544"/>
            <a:gd name="connsiteY19" fmla="*/ 843357 h 1236259"/>
            <a:gd name="connsiteX20" fmla="*/ 0 w 3080544"/>
            <a:gd name="connsiteY20" fmla="*/ 843360 h 1236259"/>
            <a:gd name="connsiteX21" fmla="*/ 0 w 3080544"/>
            <a:gd name="connsiteY21" fmla="*/ 590352 h 1236259"/>
            <a:gd name="connsiteX22" fmla="*/ 0 w 3080544"/>
            <a:gd name="connsiteY22" fmla="*/ 590352 h 1236259"/>
            <a:gd name="connsiteX23" fmla="*/ 0 w 3080544"/>
            <a:gd name="connsiteY23" fmla="*/ 168675 h 1236259"/>
            <a:gd name="connsiteX0" fmla="*/ 0 w 3080544"/>
            <a:gd name="connsiteY0" fmla="*/ 168675 h 1244257"/>
            <a:gd name="connsiteX1" fmla="*/ 168675 w 3080544"/>
            <a:gd name="connsiteY1" fmla="*/ 0 h 1244257"/>
            <a:gd name="connsiteX2" fmla="*/ 513424 w 3080544"/>
            <a:gd name="connsiteY2" fmla="*/ 0 h 1244257"/>
            <a:gd name="connsiteX3" fmla="*/ 513424 w 3080544"/>
            <a:gd name="connsiteY3" fmla="*/ 0 h 1244257"/>
            <a:gd name="connsiteX4" fmla="*/ 1283560 w 3080544"/>
            <a:gd name="connsiteY4" fmla="*/ 0 h 1244257"/>
            <a:gd name="connsiteX5" fmla="*/ 2911869 w 3080544"/>
            <a:gd name="connsiteY5" fmla="*/ 0 h 1244257"/>
            <a:gd name="connsiteX6" fmla="*/ 3080544 w 3080544"/>
            <a:gd name="connsiteY6" fmla="*/ 168675 h 1244257"/>
            <a:gd name="connsiteX7" fmla="*/ 3080544 w 3080544"/>
            <a:gd name="connsiteY7" fmla="*/ 590352 h 1244257"/>
            <a:gd name="connsiteX8" fmla="*/ 3080544 w 3080544"/>
            <a:gd name="connsiteY8" fmla="*/ 590352 h 1244257"/>
            <a:gd name="connsiteX9" fmla="*/ 3080544 w 3080544"/>
            <a:gd name="connsiteY9" fmla="*/ 843360 h 1244257"/>
            <a:gd name="connsiteX10" fmla="*/ 3080544 w 3080544"/>
            <a:gd name="connsiteY10" fmla="*/ 843357 h 1244257"/>
            <a:gd name="connsiteX11" fmla="*/ 2944591 w 3080544"/>
            <a:gd name="connsiteY11" fmla="*/ 1084188 h 1244257"/>
            <a:gd name="connsiteX12" fmla="*/ 2302647 w 3080544"/>
            <a:gd name="connsiteY12" fmla="*/ 1096462 h 1244257"/>
            <a:gd name="connsiteX13" fmla="*/ 2120157 w 3080544"/>
            <a:gd name="connsiteY13" fmla="*/ 1244257 h 1244257"/>
            <a:gd name="connsiteX14" fmla="*/ 1959761 w 3080544"/>
            <a:gd name="connsiteY14" fmla="*/ 1094500 h 1244257"/>
            <a:gd name="connsiteX15" fmla="*/ 1294468 w 3080544"/>
            <a:gd name="connsiteY15" fmla="*/ 1080014 h 1244257"/>
            <a:gd name="connsiteX16" fmla="*/ 852941 w 3080544"/>
            <a:gd name="connsiteY16" fmla="*/ 1217313 h 1244257"/>
            <a:gd name="connsiteX17" fmla="*/ 513424 w 3080544"/>
            <a:gd name="connsiteY17" fmla="*/ 1012032 h 1244257"/>
            <a:gd name="connsiteX18" fmla="*/ 168675 w 3080544"/>
            <a:gd name="connsiteY18" fmla="*/ 1012032 h 1244257"/>
            <a:gd name="connsiteX19" fmla="*/ 0 w 3080544"/>
            <a:gd name="connsiteY19" fmla="*/ 843357 h 1244257"/>
            <a:gd name="connsiteX20" fmla="*/ 0 w 3080544"/>
            <a:gd name="connsiteY20" fmla="*/ 843360 h 1244257"/>
            <a:gd name="connsiteX21" fmla="*/ 0 w 3080544"/>
            <a:gd name="connsiteY21" fmla="*/ 590352 h 1244257"/>
            <a:gd name="connsiteX22" fmla="*/ 0 w 3080544"/>
            <a:gd name="connsiteY22" fmla="*/ 590352 h 1244257"/>
            <a:gd name="connsiteX23" fmla="*/ 0 w 3080544"/>
            <a:gd name="connsiteY23" fmla="*/ 168675 h 1244257"/>
            <a:gd name="connsiteX0" fmla="*/ 0 w 3080544"/>
            <a:gd name="connsiteY0" fmla="*/ 168675 h 1217313"/>
            <a:gd name="connsiteX1" fmla="*/ 168675 w 3080544"/>
            <a:gd name="connsiteY1" fmla="*/ 0 h 1217313"/>
            <a:gd name="connsiteX2" fmla="*/ 513424 w 3080544"/>
            <a:gd name="connsiteY2" fmla="*/ 0 h 1217313"/>
            <a:gd name="connsiteX3" fmla="*/ 513424 w 3080544"/>
            <a:gd name="connsiteY3" fmla="*/ 0 h 1217313"/>
            <a:gd name="connsiteX4" fmla="*/ 1283560 w 3080544"/>
            <a:gd name="connsiteY4" fmla="*/ 0 h 1217313"/>
            <a:gd name="connsiteX5" fmla="*/ 2911869 w 3080544"/>
            <a:gd name="connsiteY5" fmla="*/ 0 h 1217313"/>
            <a:gd name="connsiteX6" fmla="*/ 3080544 w 3080544"/>
            <a:gd name="connsiteY6" fmla="*/ 168675 h 1217313"/>
            <a:gd name="connsiteX7" fmla="*/ 3080544 w 3080544"/>
            <a:gd name="connsiteY7" fmla="*/ 590352 h 1217313"/>
            <a:gd name="connsiteX8" fmla="*/ 3080544 w 3080544"/>
            <a:gd name="connsiteY8" fmla="*/ 590352 h 1217313"/>
            <a:gd name="connsiteX9" fmla="*/ 3080544 w 3080544"/>
            <a:gd name="connsiteY9" fmla="*/ 843360 h 1217313"/>
            <a:gd name="connsiteX10" fmla="*/ 3080544 w 3080544"/>
            <a:gd name="connsiteY10" fmla="*/ 843357 h 1217313"/>
            <a:gd name="connsiteX11" fmla="*/ 2944591 w 3080544"/>
            <a:gd name="connsiteY11" fmla="*/ 1084188 h 1217313"/>
            <a:gd name="connsiteX12" fmla="*/ 2302647 w 3080544"/>
            <a:gd name="connsiteY12" fmla="*/ 1096462 h 1217313"/>
            <a:gd name="connsiteX13" fmla="*/ 2125611 w 3080544"/>
            <a:gd name="connsiteY13" fmla="*/ 1204192 h 1217313"/>
            <a:gd name="connsiteX14" fmla="*/ 1959761 w 3080544"/>
            <a:gd name="connsiteY14" fmla="*/ 1094500 h 1217313"/>
            <a:gd name="connsiteX15" fmla="*/ 1294468 w 3080544"/>
            <a:gd name="connsiteY15" fmla="*/ 1080014 h 1217313"/>
            <a:gd name="connsiteX16" fmla="*/ 852941 w 3080544"/>
            <a:gd name="connsiteY16" fmla="*/ 1217313 h 1217313"/>
            <a:gd name="connsiteX17" fmla="*/ 513424 w 3080544"/>
            <a:gd name="connsiteY17" fmla="*/ 1012032 h 1217313"/>
            <a:gd name="connsiteX18" fmla="*/ 168675 w 3080544"/>
            <a:gd name="connsiteY18" fmla="*/ 1012032 h 1217313"/>
            <a:gd name="connsiteX19" fmla="*/ 0 w 3080544"/>
            <a:gd name="connsiteY19" fmla="*/ 843357 h 1217313"/>
            <a:gd name="connsiteX20" fmla="*/ 0 w 3080544"/>
            <a:gd name="connsiteY20" fmla="*/ 843360 h 1217313"/>
            <a:gd name="connsiteX21" fmla="*/ 0 w 3080544"/>
            <a:gd name="connsiteY21" fmla="*/ 590352 h 1217313"/>
            <a:gd name="connsiteX22" fmla="*/ 0 w 3080544"/>
            <a:gd name="connsiteY22" fmla="*/ 590352 h 1217313"/>
            <a:gd name="connsiteX23" fmla="*/ 0 w 3080544"/>
            <a:gd name="connsiteY23" fmla="*/ 168675 h 1217313"/>
            <a:gd name="connsiteX0" fmla="*/ 0 w 3080544"/>
            <a:gd name="connsiteY0" fmla="*/ 168675 h 1217313"/>
            <a:gd name="connsiteX1" fmla="*/ 168675 w 3080544"/>
            <a:gd name="connsiteY1" fmla="*/ 0 h 1217313"/>
            <a:gd name="connsiteX2" fmla="*/ 513424 w 3080544"/>
            <a:gd name="connsiteY2" fmla="*/ 0 h 1217313"/>
            <a:gd name="connsiteX3" fmla="*/ 513424 w 3080544"/>
            <a:gd name="connsiteY3" fmla="*/ 0 h 1217313"/>
            <a:gd name="connsiteX4" fmla="*/ 1283560 w 3080544"/>
            <a:gd name="connsiteY4" fmla="*/ 0 h 1217313"/>
            <a:gd name="connsiteX5" fmla="*/ 2911869 w 3080544"/>
            <a:gd name="connsiteY5" fmla="*/ 0 h 1217313"/>
            <a:gd name="connsiteX6" fmla="*/ 3080544 w 3080544"/>
            <a:gd name="connsiteY6" fmla="*/ 168675 h 1217313"/>
            <a:gd name="connsiteX7" fmla="*/ 3080544 w 3080544"/>
            <a:gd name="connsiteY7" fmla="*/ 590352 h 1217313"/>
            <a:gd name="connsiteX8" fmla="*/ 3080544 w 3080544"/>
            <a:gd name="connsiteY8" fmla="*/ 590352 h 1217313"/>
            <a:gd name="connsiteX9" fmla="*/ 3080544 w 3080544"/>
            <a:gd name="connsiteY9" fmla="*/ 843360 h 1217313"/>
            <a:gd name="connsiteX10" fmla="*/ 3080544 w 3080544"/>
            <a:gd name="connsiteY10" fmla="*/ 843357 h 1217313"/>
            <a:gd name="connsiteX11" fmla="*/ 2944591 w 3080544"/>
            <a:gd name="connsiteY11" fmla="*/ 1084188 h 1217313"/>
            <a:gd name="connsiteX12" fmla="*/ 2302647 w 3080544"/>
            <a:gd name="connsiteY12" fmla="*/ 1096462 h 1217313"/>
            <a:gd name="connsiteX13" fmla="*/ 2125611 w 3080544"/>
            <a:gd name="connsiteY13" fmla="*/ 1204192 h 1217313"/>
            <a:gd name="connsiteX14" fmla="*/ 1959761 w 3080544"/>
            <a:gd name="connsiteY14" fmla="*/ 1094500 h 1217313"/>
            <a:gd name="connsiteX15" fmla="*/ 1294468 w 3080544"/>
            <a:gd name="connsiteY15" fmla="*/ 1080014 h 1217313"/>
            <a:gd name="connsiteX16" fmla="*/ 852941 w 3080544"/>
            <a:gd name="connsiteY16" fmla="*/ 1217313 h 1217313"/>
            <a:gd name="connsiteX17" fmla="*/ 720664 w 3080544"/>
            <a:gd name="connsiteY17" fmla="*/ 1092007 h 1217313"/>
            <a:gd name="connsiteX18" fmla="*/ 168675 w 3080544"/>
            <a:gd name="connsiteY18" fmla="*/ 1012032 h 1217313"/>
            <a:gd name="connsiteX19" fmla="*/ 0 w 3080544"/>
            <a:gd name="connsiteY19" fmla="*/ 843357 h 1217313"/>
            <a:gd name="connsiteX20" fmla="*/ 0 w 3080544"/>
            <a:gd name="connsiteY20" fmla="*/ 843360 h 1217313"/>
            <a:gd name="connsiteX21" fmla="*/ 0 w 3080544"/>
            <a:gd name="connsiteY21" fmla="*/ 590352 h 1217313"/>
            <a:gd name="connsiteX22" fmla="*/ 0 w 3080544"/>
            <a:gd name="connsiteY22" fmla="*/ 590352 h 1217313"/>
            <a:gd name="connsiteX23" fmla="*/ 0 w 3080544"/>
            <a:gd name="connsiteY23" fmla="*/ 168675 h 1217313"/>
            <a:gd name="connsiteX0" fmla="*/ 0 w 3080544"/>
            <a:gd name="connsiteY0" fmla="*/ 168675 h 1217313"/>
            <a:gd name="connsiteX1" fmla="*/ 168675 w 3080544"/>
            <a:gd name="connsiteY1" fmla="*/ 0 h 1217313"/>
            <a:gd name="connsiteX2" fmla="*/ 513424 w 3080544"/>
            <a:gd name="connsiteY2" fmla="*/ 0 h 1217313"/>
            <a:gd name="connsiteX3" fmla="*/ 513424 w 3080544"/>
            <a:gd name="connsiteY3" fmla="*/ 0 h 1217313"/>
            <a:gd name="connsiteX4" fmla="*/ 1283560 w 3080544"/>
            <a:gd name="connsiteY4" fmla="*/ 0 h 1217313"/>
            <a:gd name="connsiteX5" fmla="*/ 2911869 w 3080544"/>
            <a:gd name="connsiteY5" fmla="*/ 0 h 1217313"/>
            <a:gd name="connsiteX6" fmla="*/ 3080544 w 3080544"/>
            <a:gd name="connsiteY6" fmla="*/ 168675 h 1217313"/>
            <a:gd name="connsiteX7" fmla="*/ 3080544 w 3080544"/>
            <a:gd name="connsiteY7" fmla="*/ 590352 h 1217313"/>
            <a:gd name="connsiteX8" fmla="*/ 3080544 w 3080544"/>
            <a:gd name="connsiteY8" fmla="*/ 590352 h 1217313"/>
            <a:gd name="connsiteX9" fmla="*/ 3080544 w 3080544"/>
            <a:gd name="connsiteY9" fmla="*/ 843360 h 1217313"/>
            <a:gd name="connsiteX10" fmla="*/ 3080544 w 3080544"/>
            <a:gd name="connsiteY10" fmla="*/ 843357 h 1217313"/>
            <a:gd name="connsiteX11" fmla="*/ 2944591 w 3080544"/>
            <a:gd name="connsiteY11" fmla="*/ 1084188 h 1217313"/>
            <a:gd name="connsiteX12" fmla="*/ 2302647 w 3080544"/>
            <a:gd name="connsiteY12" fmla="*/ 1096462 h 1217313"/>
            <a:gd name="connsiteX13" fmla="*/ 2125611 w 3080544"/>
            <a:gd name="connsiteY13" fmla="*/ 1204192 h 1217313"/>
            <a:gd name="connsiteX14" fmla="*/ 1959761 w 3080544"/>
            <a:gd name="connsiteY14" fmla="*/ 1094500 h 1217313"/>
            <a:gd name="connsiteX15" fmla="*/ 1294468 w 3080544"/>
            <a:gd name="connsiteY15" fmla="*/ 1080014 h 1217313"/>
            <a:gd name="connsiteX16" fmla="*/ 852941 w 3080544"/>
            <a:gd name="connsiteY16" fmla="*/ 1217313 h 1217313"/>
            <a:gd name="connsiteX17" fmla="*/ 720664 w 3080544"/>
            <a:gd name="connsiteY17" fmla="*/ 1092007 h 1217313"/>
            <a:gd name="connsiteX18" fmla="*/ 185036 w 3080544"/>
            <a:gd name="connsiteY18" fmla="*/ 1100174 h 1217313"/>
            <a:gd name="connsiteX19" fmla="*/ 0 w 3080544"/>
            <a:gd name="connsiteY19" fmla="*/ 843357 h 1217313"/>
            <a:gd name="connsiteX20" fmla="*/ 0 w 3080544"/>
            <a:gd name="connsiteY20" fmla="*/ 843360 h 1217313"/>
            <a:gd name="connsiteX21" fmla="*/ 0 w 3080544"/>
            <a:gd name="connsiteY21" fmla="*/ 590352 h 1217313"/>
            <a:gd name="connsiteX22" fmla="*/ 0 w 3080544"/>
            <a:gd name="connsiteY22" fmla="*/ 590352 h 1217313"/>
            <a:gd name="connsiteX23" fmla="*/ 0 w 3080544"/>
            <a:gd name="connsiteY23" fmla="*/ 168675 h 1217313"/>
            <a:gd name="connsiteX0" fmla="*/ 0 w 3080544"/>
            <a:gd name="connsiteY0" fmla="*/ 168675 h 1217313"/>
            <a:gd name="connsiteX1" fmla="*/ 168675 w 3080544"/>
            <a:gd name="connsiteY1" fmla="*/ 0 h 1217313"/>
            <a:gd name="connsiteX2" fmla="*/ 513424 w 3080544"/>
            <a:gd name="connsiteY2" fmla="*/ 0 h 1217313"/>
            <a:gd name="connsiteX3" fmla="*/ 513424 w 3080544"/>
            <a:gd name="connsiteY3" fmla="*/ 0 h 1217313"/>
            <a:gd name="connsiteX4" fmla="*/ 1283560 w 3080544"/>
            <a:gd name="connsiteY4" fmla="*/ 0 h 1217313"/>
            <a:gd name="connsiteX5" fmla="*/ 2911869 w 3080544"/>
            <a:gd name="connsiteY5" fmla="*/ 0 h 1217313"/>
            <a:gd name="connsiteX6" fmla="*/ 3080544 w 3080544"/>
            <a:gd name="connsiteY6" fmla="*/ 168675 h 1217313"/>
            <a:gd name="connsiteX7" fmla="*/ 3080544 w 3080544"/>
            <a:gd name="connsiteY7" fmla="*/ 590352 h 1217313"/>
            <a:gd name="connsiteX8" fmla="*/ 3080544 w 3080544"/>
            <a:gd name="connsiteY8" fmla="*/ 590352 h 1217313"/>
            <a:gd name="connsiteX9" fmla="*/ 3080544 w 3080544"/>
            <a:gd name="connsiteY9" fmla="*/ 843360 h 1217313"/>
            <a:gd name="connsiteX10" fmla="*/ 3080544 w 3080544"/>
            <a:gd name="connsiteY10" fmla="*/ 843357 h 1217313"/>
            <a:gd name="connsiteX11" fmla="*/ 2944591 w 3080544"/>
            <a:gd name="connsiteY11" fmla="*/ 1084188 h 1217313"/>
            <a:gd name="connsiteX12" fmla="*/ 2302647 w 3080544"/>
            <a:gd name="connsiteY12" fmla="*/ 1096462 h 1217313"/>
            <a:gd name="connsiteX13" fmla="*/ 2125611 w 3080544"/>
            <a:gd name="connsiteY13" fmla="*/ 1204192 h 1217313"/>
            <a:gd name="connsiteX14" fmla="*/ 1959761 w 3080544"/>
            <a:gd name="connsiteY14" fmla="*/ 1094500 h 1217313"/>
            <a:gd name="connsiteX15" fmla="*/ 1294468 w 3080544"/>
            <a:gd name="connsiteY15" fmla="*/ 1080014 h 1217313"/>
            <a:gd name="connsiteX16" fmla="*/ 852941 w 3080544"/>
            <a:gd name="connsiteY16" fmla="*/ 1217313 h 1217313"/>
            <a:gd name="connsiteX17" fmla="*/ 720664 w 3080544"/>
            <a:gd name="connsiteY17" fmla="*/ 1092007 h 1217313"/>
            <a:gd name="connsiteX18" fmla="*/ 201397 w 3080544"/>
            <a:gd name="connsiteY18" fmla="*/ 1080180 h 1217313"/>
            <a:gd name="connsiteX19" fmla="*/ 0 w 3080544"/>
            <a:gd name="connsiteY19" fmla="*/ 843357 h 1217313"/>
            <a:gd name="connsiteX20" fmla="*/ 0 w 3080544"/>
            <a:gd name="connsiteY20" fmla="*/ 843360 h 1217313"/>
            <a:gd name="connsiteX21" fmla="*/ 0 w 3080544"/>
            <a:gd name="connsiteY21" fmla="*/ 590352 h 1217313"/>
            <a:gd name="connsiteX22" fmla="*/ 0 w 3080544"/>
            <a:gd name="connsiteY22" fmla="*/ 590352 h 1217313"/>
            <a:gd name="connsiteX23" fmla="*/ 0 w 3080544"/>
            <a:gd name="connsiteY23" fmla="*/ 168675 h 1217313"/>
            <a:gd name="connsiteX0" fmla="*/ 0 w 3080544"/>
            <a:gd name="connsiteY0" fmla="*/ 168675 h 1217313"/>
            <a:gd name="connsiteX1" fmla="*/ 168675 w 3080544"/>
            <a:gd name="connsiteY1" fmla="*/ 0 h 1217313"/>
            <a:gd name="connsiteX2" fmla="*/ 513424 w 3080544"/>
            <a:gd name="connsiteY2" fmla="*/ 0 h 1217313"/>
            <a:gd name="connsiteX3" fmla="*/ 513424 w 3080544"/>
            <a:gd name="connsiteY3" fmla="*/ 0 h 1217313"/>
            <a:gd name="connsiteX4" fmla="*/ 1283560 w 3080544"/>
            <a:gd name="connsiteY4" fmla="*/ 0 h 1217313"/>
            <a:gd name="connsiteX5" fmla="*/ 2911869 w 3080544"/>
            <a:gd name="connsiteY5" fmla="*/ 0 h 1217313"/>
            <a:gd name="connsiteX6" fmla="*/ 3080544 w 3080544"/>
            <a:gd name="connsiteY6" fmla="*/ 168675 h 1217313"/>
            <a:gd name="connsiteX7" fmla="*/ 3080544 w 3080544"/>
            <a:gd name="connsiteY7" fmla="*/ 590352 h 1217313"/>
            <a:gd name="connsiteX8" fmla="*/ 3080544 w 3080544"/>
            <a:gd name="connsiteY8" fmla="*/ 590352 h 1217313"/>
            <a:gd name="connsiteX9" fmla="*/ 3080544 w 3080544"/>
            <a:gd name="connsiteY9" fmla="*/ 843360 h 1217313"/>
            <a:gd name="connsiteX10" fmla="*/ 3080544 w 3080544"/>
            <a:gd name="connsiteY10" fmla="*/ 843357 h 1217313"/>
            <a:gd name="connsiteX11" fmla="*/ 2944591 w 3080544"/>
            <a:gd name="connsiteY11" fmla="*/ 1084188 h 1217313"/>
            <a:gd name="connsiteX12" fmla="*/ 2302647 w 3080544"/>
            <a:gd name="connsiteY12" fmla="*/ 1096462 h 1217313"/>
            <a:gd name="connsiteX13" fmla="*/ 2125611 w 3080544"/>
            <a:gd name="connsiteY13" fmla="*/ 1204192 h 1217313"/>
            <a:gd name="connsiteX14" fmla="*/ 1959761 w 3080544"/>
            <a:gd name="connsiteY14" fmla="*/ 1094500 h 1217313"/>
            <a:gd name="connsiteX15" fmla="*/ 1016329 w 3080544"/>
            <a:gd name="connsiteY15" fmla="*/ 1084021 h 1217313"/>
            <a:gd name="connsiteX16" fmla="*/ 852941 w 3080544"/>
            <a:gd name="connsiteY16" fmla="*/ 1217313 h 1217313"/>
            <a:gd name="connsiteX17" fmla="*/ 720664 w 3080544"/>
            <a:gd name="connsiteY17" fmla="*/ 1092007 h 1217313"/>
            <a:gd name="connsiteX18" fmla="*/ 201397 w 3080544"/>
            <a:gd name="connsiteY18" fmla="*/ 1080180 h 1217313"/>
            <a:gd name="connsiteX19" fmla="*/ 0 w 3080544"/>
            <a:gd name="connsiteY19" fmla="*/ 843357 h 1217313"/>
            <a:gd name="connsiteX20" fmla="*/ 0 w 3080544"/>
            <a:gd name="connsiteY20" fmla="*/ 843360 h 1217313"/>
            <a:gd name="connsiteX21" fmla="*/ 0 w 3080544"/>
            <a:gd name="connsiteY21" fmla="*/ 590352 h 1217313"/>
            <a:gd name="connsiteX22" fmla="*/ 0 w 3080544"/>
            <a:gd name="connsiteY22" fmla="*/ 590352 h 1217313"/>
            <a:gd name="connsiteX23" fmla="*/ 0 w 3080544"/>
            <a:gd name="connsiteY23" fmla="*/ 168675 h 1217313"/>
            <a:gd name="connsiteX0" fmla="*/ 0 w 3080544"/>
            <a:gd name="connsiteY0" fmla="*/ 168675 h 1217313"/>
            <a:gd name="connsiteX1" fmla="*/ 168675 w 3080544"/>
            <a:gd name="connsiteY1" fmla="*/ 0 h 1217313"/>
            <a:gd name="connsiteX2" fmla="*/ 513424 w 3080544"/>
            <a:gd name="connsiteY2" fmla="*/ 0 h 1217313"/>
            <a:gd name="connsiteX3" fmla="*/ 513424 w 3080544"/>
            <a:gd name="connsiteY3" fmla="*/ 0 h 1217313"/>
            <a:gd name="connsiteX4" fmla="*/ 1283560 w 3080544"/>
            <a:gd name="connsiteY4" fmla="*/ 0 h 1217313"/>
            <a:gd name="connsiteX5" fmla="*/ 2911869 w 3080544"/>
            <a:gd name="connsiteY5" fmla="*/ 0 h 1217313"/>
            <a:gd name="connsiteX6" fmla="*/ 3080544 w 3080544"/>
            <a:gd name="connsiteY6" fmla="*/ 168675 h 1217313"/>
            <a:gd name="connsiteX7" fmla="*/ 3080544 w 3080544"/>
            <a:gd name="connsiteY7" fmla="*/ 590352 h 1217313"/>
            <a:gd name="connsiteX8" fmla="*/ 3080544 w 3080544"/>
            <a:gd name="connsiteY8" fmla="*/ 590352 h 1217313"/>
            <a:gd name="connsiteX9" fmla="*/ 3080544 w 3080544"/>
            <a:gd name="connsiteY9" fmla="*/ 843360 h 1217313"/>
            <a:gd name="connsiteX10" fmla="*/ 3080544 w 3080544"/>
            <a:gd name="connsiteY10" fmla="*/ 843357 h 1217313"/>
            <a:gd name="connsiteX11" fmla="*/ 2944591 w 3080544"/>
            <a:gd name="connsiteY11" fmla="*/ 1084188 h 1217313"/>
            <a:gd name="connsiteX12" fmla="*/ 2302647 w 3080544"/>
            <a:gd name="connsiteY12" fmla="*/ 1096462 h 1217313"/>
            <a:gd name="connsiteX13" fmla="*/ 2125611 w 3080544"/>
            <a:gd name="connsiteY13" fmla="*/ 1204192 h 1217313"/>
            <a:gd name="connsiteX14" fmla="*/ 1959761 w 3080544"/>
            <a:gd name="connsiteY14" fmla="*/ 1094500 h 1217313"/>
            <a:gd name="connsiteX15" fmla="*/ 1092681 w 3080544"/>
            <a:gd name="connsiteY15" fmla="*/ 1096018 h 1217313"/>
            <a:gd name="connsiteX16" fmla="*/ 852941 w 3080544"/>
            <a:gd name="connsiteY16" fmla="*/ 1217313 h 1217313"/>
            <a:gd name="connsiteX17" fmla="*/ 720664 w 3080544"/>
            <a:gd name="connsiteY17" fmla="*/ 1092007 h 1217313"/>
            <a:gd name="connsiteX18" fmla="*/ 201397 w 3080544"/>
            <a:gd name="connsiteY18" fmla="*/ 1080180 h 1217313"/>
            <a:gd name="connsiteX19" fmla="*/ 0 w 3080544"/>
            <a:gd name="connsiteY19" fmla="*/ 843357 h 1217313"/>
            <a:gd name="connsiteX20" fmla="*/ 0 w 3080544"/>
            <a:gd name="connsiteY20" fmla="*/ 843360 h 1217313"/>
            <a:gd name="connsiteX21" fmla="*/ 0 w 3080544"/>
            <a:gd name="connsiteY21" fmla="*/ 590352 h 1217313"/>
            <a:gd name="connsiteX22" fmla="*/ 0 w 3080544"/>
            <a:gd name="connsiteY22" fmla="*/ 590352 h 1217313"/>
            <a:gd name="connsiteX23" fmla="*/ 0 w 3080544"/>
            <a:gd name="connsiteY23" fmla="*/ 168675 h 1217313"/>
            <a:gd name="connsiteX0" fmla="*/ 0 w 3080544"/>
            <a:gd name="connsiteY0" fmla="*/ 168675 h 1221320"/>
            <a:gd name="connsiteX1" fmla="*/ 168675 w 3080544"/>
            <a:gd name="connsiteY1" fmla="*/ 0 h 1221320"/>
            <a:gd name="connsiteX2" fmla="*/ 513424 w 3080544"/>
            <a:gd name="connsiteY2" fmla="*/ 0 h 1221320"/>
            <a:gd name="connsiteX3" fmla="*/ 513424 w 3080544"/>
            <a:gd name="connsiteY3" fmla="*/ 0 h 1221320"/>
            <a:gd name="connsiteX4" fmla="*/ 1283560 w 3080544"/>
            <a:gd name="connsiteY4" fmla="*/ 0 h 1221320"/>
            <a:gd name="connsiteX5" fmla="*/ 2911869 w 3080544"/>
            <a:gd name="connsiteY5" fmla="*/ 0 h 1221320"/>
            <a:gd name="connsiteX6" fmla="*/ 3080544 w 3080544"/>
            <a:gd name="connsiteY6" fmla="*/ 168675 h 1221320"/>
            <a:gd name="connsiteX7" fmla="*/ 3080544 w 3080544"/>
            <a:gd name="connsiteY7" fmla="*/ 590352 h 1221320"/>
            <a:gd name="connsiteX8" fmla="*/ 3080544 w 3080544"/>
            <a:gd name="connsiteY8" fmla="*/ 590352 h 1221320"/>
            <a:gd name="connsiteX9" fmla="*/ 3080544 w 3080544"/>
            <a:gd name="connsiteY9" fmla="*/ 843360 h 1221320"/>
            <a:gd name="connsiteX10" fmla="*/ 3080544 w 3080544"/>
            <a:gd name="connsiteY10" fmla="*/ 843357 h 1221320"/>
            <a:gd name="connsiteX11" fmla="*/ 2944591 w 3080544"/>
            <a:gd name="connsiteY11" fmla="*/ 1084188 h 1221320"/>
            <a:gd name="connsiteX12" fmla="*/ 2302647 w 3080544"/>
            <a:gd name="connsiteY12" fmla="*/ 1096462 h 1221320"/>
            <a:gd name="connsiteX13" fmla="*/ 2125611 w 3080544"/>
            <a:gd name="connsiteY13" fmla="*/ 1204192 h 1221320"/>
            <a:gd name="connsiteX14" fmla="*/ 1959761 w 3080544"/>
            <a:gd name="connsiteY14" fmla="*/ 1094500 h 1221320"/>
            <a:gd name="connsiteX15" fmla="*/ 1092681 w 3080544"/>
            <a:gd name="connsiteY15" fmla="*/ 1096018 h 1221320"/>
            <a:gd name="connsiteX16" fmla="*/ 902025 w 3080544"/>
            <a:gd name="connsiteY16" fmla="*/ 1221320 h 1221320"/>
            <a:gd name="connsiteX17" fmla="*/ 720664 w 3080544"/>
            <a:gd name="connsiteY17" fmla="*/ 1092007 h 1221320"/>
            <a:gd name="connsiteX18" fmla="*/ 201397 w 3080544"/>
            <a:gd name="connsiteY18" fmla="*/ 1080180 h 1221320"/>
            <a:gd name="connsiteX19" fmla="*/ 0 w 3080544"/>
            <a:gd name="connsiteY19" fmla="*/ 843357 h 1221320"/>
            <a:gd name="connsiteX20" fmla="*/ 0 w 3080544"/>
            <a:gd name="connsiteY20" fmla="*/ 843360 h 1221320"/>
            <a:gd name="connsiteX21" fmla="*/ 0 w 3080544"/>
            <a:gd name="connsiteY21" fmla="*/ 590352 h 1221320"/>
            <a:gd name="connsiteX22" fmla="*/ 0 w 3080544"/>
            <a:gd name="connsiteY22" fmla="*/ 590352 h 1221320"/>
            <a:gd name="connsiteX23" fmla="*/ 0 w 3080544"/>
            <a:gd name="connsiteY23" fmla="*/ 168675 h 12213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3080544" h="1221320">
              <a:moveTo>
                <a:pt x="0" y="168675"/>
              </a:moveTo>
              <a:cubicBezTo>
                <a:pt x="0" y="75518"/>
                <a:pt x="75518" y="0"/>
                <a:pt x="168675" y="0"/>
              </a:cubicBezTo>
              <a:lnTo>
                <a:pt x="513424" y="0"/>
              </a:lnTo>
              <a:lnTo>
                <a:pt x="513424" y="0"/>
              </a:lnTo>
              <a:lnTo>
                <a:pt x="1283560" y="0"/>
              </a:lnTo>
              <a:lnTo>
                <a:pt x="2911869" y="0"/>
              </a:lnTo>
              <a:cubicBezTo>
                <a:pt x="3005026" y="0"/>
                <a:pt x="3080544" y="75518"/>
                <a:pt x="3080544" y="168675"/>
              </a:cubicBezTo>
              <a:lnTo>
                <a:pt x="3080544" y="590352"/>
              </a:lnTo>
              <a:lnTo>
                <a:pt x="3080544" y="590352"/>
              </a:lnTo>
              <a:lnTo>
                <a:pt x="3080544" y="843360"/>
              </a:lnTo>
              <a:lnTo>
                <a:pt x="3080544" y="843357"/>
              </a:lnTo>
              <a:cubicBezTo>
                <a:pt x="3080544" y="936514"/>
                <a:pt x="3037748" y="1084188"/>
                <a:pt x="2944591" y="1084188"/>
              </a:cubicBezTo>
              <a:lnTo>
                <a:pt x="2302647" y="1096462"/>
              </a:lnTo>
              <a:lnTo>
                <a:pt x="2125611" y="1204192"/>
              </a:lnTo>
              <a:lnTo>
                <a:pt x="1959761" y="1094500"/>
              </a:lnTo>
              <a:lnTo>
                <a:pt x="1092681" y="1096018"/>
              </a:lnTo>
              <a:lnTo>
                <a:pt x="902025" y="1221320"/>
              </a:lnTo>
              <a:lnTo>
                <a:pt x="720664" y="1092007"/>
              </a:lnTo>
              <a:lnTo>
                <a:pt x="201397" y="1080180"/>
              </a:lnTo>
              <a:cubicBezTo>
                <a:pt x="108240" y="1080180"/>
                <a:pt x="0" y="936514"/>
                <a:pt x="0" y="843357"/>
              </a:cubicBezTo>
              <a:lnTo>
                <a:pt x="0" y="843360"/>
              </a:lnTo>
              <a:lnTo>
                <a:pt x="0" y="590352"/>
              </a:lnTo>
              <a:lnTo>
                <a:pt x="0" y="590352"/>
              </a:lnTo>
              <a:lnTo>
                <a:pt x="0" y="168675"/>
              </a:lnTo>
              <a:close/>
            </a:path>
          </a:pathLst>
        </a:cu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500" b="1">
            <a:solidFill>
              <a:sysClr val="windowText" lastClr="000000"/>
            </a:solidFill>
          </a:endParaRPr>
        </a:p>
        <a:p>
          <a:pPr algn="l"/>
          <a:r>
            <a:rPr lang="en-US" sz="1100" b="1">
              <a:solidFill>
                <a:sysClr val="windowText" lastClr="000000"/>
              </a:solidFill>
            </a:rPr>
            <a:t>OPTION 1:</a:t>
          </a:r>
          <a:r>
            <a:rPr lang="en-US" sz="1100" b="1" baseline="0">
              <a:solidFill>
                <a:sysClr val="windowText" lastClr="000000"/>
              </a:solidFill>
            </a:rPr>
            <a:t> Enter in the area added to and removed from a land cover category by the master plan. If the master plan does not effect a land cover category, then leave that line at "0".</a:t>
          </a:r>
        </a:p>
      </xdr:txBody>
    </xdr:sp>
    <xdr:clientData/>
  </xdr:twoCellAnchor>
  <xdr:twoCellAnchor>
    <xdr:from>
      <xdr:col>3</xdr:col>
      <xdr:colOff>669406</xdr:colOff>
      <xdr:row>11</xdr:row>
      <xdr:rowOff>89647</xdr:rowOff>
    </xdr:from>
    <xdr:to>
      <xdr:col>8</xdr:col>
      <xdr:colOff>1718235</xdr:colOff>
      <xdr:row>13</xdr:row>
      <xdr:rowOff>149412</xdr:rowOff>
    </xdr:to>
    <xdr:sp macro="" textlink="">
      <xdr:nvSpPr>
        <xdr:cNvPr id="26" name="Rounded Rectangular Callout 3">
          <a:extLst>
            <a:ext uri="{FF2B5EF4-FFF2-40B4-BE49-F238E27FC236}">
              <a16:creationId xmlns:a16="http://schemas.microsoft.com/office/drawing/2014/main" id="{615AB548-99A8-4F4A-81B9-F970A89471AF}"/>
            </a:ext>
          </a:extLst>
        </xdr:cNvPr>
        <xdr:cNvSpPr/>
      </xdr:nvSpPr>
      <xdr:spPr>
        <a:xfrm rot="5400000">
          <a:off x="10281791" y="-1798150"/>
          <a:ext cx="530412" cy="9849182"/>
        </a:xfrm>
        <a:prstGeom prst="wedgeRoundRectCallout">
          <a:avLst>
            <a:gd name="adj1" fmla="val 7419"/>
            <a:gd name="adj2" fmla="val 55700"/>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baseline="0">
            <a:solidFill>
              <a:sysClr val="windowText" lastClr="000000"/>
            </a:solidFill>
          </a:endParaRPr>
        </a:p>
      </xdr:txBody>
    </xdr:sp>
    <xdr:clientData/>
  </xdr:twoCellAnchor>
  <xdr:twoCellAnchor>
    <xdr:from>
      <xdr:col>3</xdr:col>
      <xdr:colOff>732118</xdr:colOff>
      <xdr:row>11</xdr:row>
      <xdr:rowOff>112744</xdr:rowOff>
    </xdr:from>
    <xdr:to>
      <xdr:col>8</xdr:col>
      <xdr:colOff>1763058</xdr:colOff>
      <xdr:row>13</xdr:row>
      <xdr:rowOff>112059</xdr:rowOff>
    </xdr:to>
    <xdr:sp macro="" textlink="">
      <xdr:nvSpPr>
        <xdr:cNvPr id="27" name="TextBox 26">
          <a:extLst>
            <a:ext uri="{FF2B5EF4-FFF2-40B4-BE49-F238E27FC236}">
              <a16:creationId xmlns:a16="http://schemas.microsoft.com/office/drawing/2014/main" id="{7DB3CC44-0809-4965-BEED-37FCDC1D99D2}"/>
            </a:ext>
          </a:extLst>
        </xdr:cNvPr>
        <xdr:cNvSpPr txBox="1"/>
      </xdr:nvSpPr>
      <xdr:spPr>
        <a:xfrm>
          <a:off x="5685118" y="2884332"/>
          <a:ext cx="9831293" cy="469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1) Select</a:t>
          </a:r>
          <a:r>
            <a:rPr lang="en-US" sz="1100" b="1" baseline="0">
              <a:solidFill>
                <a:schemeClr val="tx1"/>
              </a:solidFill>
              <a:effectLst/>
              <a:latin typeface="+mn-lt"/>
              <a:ea typeface="+mn-ea"/>
              <a:cs typeface="+mn-cs"/>
            </a:rPr>
            <a:t> which GWPs to use in this calculation. Use the numbered columns in the GWP tab as reference. Align GWP selection with the GWP source used to prepare the current Montgomery County GHG Inventory (For the 2020 inventory prepared in 2022 this is AR5, or option 4 in the GWP tab).</a:t>
          </a:r>
          <a:endParaRPr lang="en-US">
            <a:effectLst/>
          </a:endParaRPr>
        </a:p>
      </xdr:txBody>
    </xdr:sp>
    <xdr:clientData/>
  </xdr:twoCellAnchor>
  <xdr:twoCellAnchor>
    <xdr:from>
      <xdr:col>3</xdr:col>
      <xdr:colOff>459441</xdr:colOff>
      <xdr:row>44</xdr:row>
      <xdr:rowOff>11223</xdr:rowOff>
    </xdr:from>
    <xdr:to>
      <xdr:col>8</xdr:col>
      <xdr:colOff>1383550</xdr:colOff>
      <xdr:row>45</xdr:row>
      <xdr:rowOff>121585</xdr:rowOff>
    </xdr:to>
    <xdr:grpSp>
      <xdr:nvGrpSpPr>
        <xdr:cNvPr id="4" name="Group 3">
          <a:extLst>
            <a:ext uri="{FF2B5EF4-FFF2-40B4-BE49-F238E27FC236}">
              <a16:creationId xmlns:a16="http://schemas.microsoft.com/office/drawing/2014/main" id="{5647ED84-FDF5-443A-A350-D7808EADA164}"/>
            </a:ext>
          </a:extLst>
        </xdr:cNvPr>
        <xdr:cNvGrpSpPr/>
      </xdr:nvGrpSpPr>
      <xdr:grpSpPr>
        <a:xfrm>
          <a:off x="5630155" y="22892994"/>
          <a:ext cx="11548566" cy="632877"/>
          <a:chOff x="6280885" y="24896733"/>
          <a:chExt cx="2621079" cy="949234"/>
        </a:xfrm>
      </xdr:grpSpPr>
      <xdr:sp macro="" textlink="">
        <xdr:nvSpPr>
          <xdr:cNvPr id="21" name="Rounded Rectangular Callout 3">
            <a:extLst>
              <a:ext uri="{FF2B5EF4-FFF2-40B4-BE49-F238E27FC236}">
                <a16:creationId xmlns:a16="http://schemas.microsoft.com/office/drawing/2014/main" id="{185C38CB-E11D-6557-E7A9-971F538039A3}"/>
              </a:ext>
            </a:extLst>
          </xdr:cNvPr>
          <xdr:cNvSpPr/>
        </xdr:nvSpPr>
        <xdr:spPr>
          <a:xfrm rot="5400000">
            <a:off x="7116808" y="24060810"/>
            <a:ext cx="949234" cy="2621079"/>
          </a:xfrm>
          <a:prstGeom prst="wedgeRoundRectCallout">
            <a:avLst>
              <a:gd name="adj1" fmla="val -19734"/>
              <a:gd name="adj2" fmla="val 52421"/>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baseline="0">
              <a:solidFill>
                <a:sysClr val="windowText" lastClr="000000"/>
              </a:solidFill>
            </a:endParaRPr>
          </a:p>
        </xdr:txBody>
      </xdr:sp>
      <xdr:sp macro="" textlink="">
        <xdr:nvSpPr>
          <xdr:cNvPr id="25" name="TextBox 24">
            <a:extLst>
              <a:ext uri="{FF2B5EF4-FFF2-40B4-BE49-F238E27FC236}">
                <a16:creationId xmlns:a16="http://schemas.microsoft.com/office/drawing/2014/main" id="{57CF3F4F-DC51-DADB-B9D7-7B0114A52617}"/>
              </a:ext>
            </a:extLst>
          </xdr:cNvPr>
          <xdr:cNvSpPr txBox="1"/>
        </xdr:nvSpPr>
        <xdr:spPr>
          <a:xfrm>
            <a:off x="6310255" y="24996648"/>
            <a:ext cx="2553479" cy="722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baseline="0">
                <a:solidFill>
                  <a:schemeClr val="tx1"/>
                </a:solidFill>
                <a:effectLst/>
                <a:latin typeface="+mn-lt"/>
                <a:ea typeface="+mn-ea"/>
                <a:cs typeface="+mn-cs"/>
              </a:rPr>
              <a:t>11) Enter whether there is likely to be pavement  and the square footage of pavement for all building types. There is no default value available if the square footage of pavement is not known and "Y" is selected. If total square footage is not filled out, pavement will not be included in the total estimated embodied emissions.</a:t>
            </a:r>
            <a:endParaRPr lang="en-US">
              <a:effectLst/>
            </a:endParaRPr>
          </a:p>
        </xdr:txBody>
      </xdr:sp>
    </xdr:grpSp>
    <xdr:clientData/>
  </xdr:twoCellAnchor>
  <xdr:twoCellAnchor>
    <xdr:from>
      <xdr:col>1</xdr:col>
      <xdr:colOff>171263</xdr:colOff>
      <xdr:row>55</xdr:row>
      <xdr:rowOff>0</xdr:rowOff>
    </xdr:from>
    <xdr:to>
      <xdr:col>1</xdr:col>
      <xdr:colOff>2450913</xdr:colOff>
      <xdr:row>61</xdr:row>
      <xdr:rowOff>59205</xdr:rowOff>
    </xdr:to>
    <xdr:sp macro="" textlink="">
      <xdr:nvSpPr>
        <xdr:cNvPr id="14" name="Rounded Rectangular Callout 3">
          <a:extLst>
            <a:ext uri="{FF2B5EF4-FFF2-40B4-BE49-F238E27FC236}">
              <a16:creationId xmlns:a16="http://schemas.microsoft.com/office/drawing/2014/main" id="{37B4A9B4-FE81-41B5-B316-39C64631D843}"/>
            </a:ext>
          </a:extLst>
        </xdr:cNvPr>
        <xdr:cNvSpPr/>
      </xdr:nvSpPr>
      <xdr:spPr>
        <a:xfrm>
          <a:off x="339351" y="26253701"/>
          <a:ext cx="2279650" cy="1147857"/>
        </a:xfrm>
        <a:prstGeom prst="wedgeRoundRectCallout">
          <a:avLst>
            <a:gd name="adj1" fmla="val -21020"/>
            <a:gd name="adj2" fmla="val 61579"/>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2)</a:t>
          </a:r>
          <a:r>
            <a:rPr lang="en-US" sz="1100" b="1" baseline="0">
              <a:solidFill>
                <a:sysClr val="windowText" lastClr="000000"/>
              </a:solidFill>
            </a:rPr>
            <a:t> Enter if you would like to use the Default or Specified VMT transportation calculation methodology. See the "Read Me" tab for more info.</a:t>
          </a:r>
        </a:p>
        <a:p>
          <a:pPr algn="l"/>
          <a:endParaRPr lang="en-US" sz="1100" b="1" baseline="0">
            <a:solidFill>
              <a:sysClr val="windowText" lastClr="000000"/>
            </a:solidFill>
          </a:endParaRPr>
        </a:p>
      </xdr:txBody>
    </xdr:sp>
    <xdr:clientData/>
  </xdr:twoCellAnchor>
  <xdr:twoCellAnchor>
    <xdr:from>
      <xdr:col>1</xdr:col>
      <xdr:colOff>2931086</xdr:colOff>
      <xdr:row>55</xdr:row>
      <xdr:rowOff>0</xdr:rowOff>
    </xdr:from>
    <xdr:to>
      <xdr:col>2</xdr:col>
      <xdr:colOff>1660071</xdr:colOff>
      <xdr:row>61</xdr:row>
      <xdr:rowOff>104028</xdr:rowOff>
    </xdr:to>
    <xdr:sp macro="" textlink="">
      <xdr:nvSpPr>
        <xdr:cNvPr id="28" name="Rounded Rectangular Callout 3">
          <a:extLst>
            <a:ext uri="{FF2B5EF4-FFF2-40B4-BE49-F238E27FC236}">
              <a16:creationId xmlns:a16="http://schemas.microsoft.com/office/drawing/2014/main" id="{A8D64C84-555E-4CD1-95CD-46BA0CFC4981}"/>
            </a:ext>
          </a:extLst>
        </xdr:cNvPr>
        <xdr:cNvSpPr/>
      </xdr:nvSpPr>
      <xdr:spPr>
        <a:xfrm>
          <a:off x="3107979" y="26261786"/>
          <a:ext cx="1749771" cy="1165385"/>
        </a:xfrm>
        <a:prstGeom prst="wedgeRoundRectCallout">
          <a:avLst>
            <a:gd name="adj1" fmla="val -21020"/>
            <a:gd name="adj2" fmla="val 61579"/>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3)</a:t>
          </a:r>
          <a:r>
            <a:rPr lang="en-US" sz="1100" b="1" baseline="0">
              <a:solidFill>
                <a:sysClr val="windowText" lastClr="000000"/>
              </a:solidFill>
            </a:rPr>
            <a:t> Enter the total annual projected VMT for the Projection Year if using the Specified VMT calculation method.</a:t>
          </a:r>
        </a:p>
        <a:p>
          <a:pPr algn="l"/>
          <a:endParaRPr lang="en-US" sz="1100" b="1" baseline="0">
            <a:solidFill>
              <a:sysClr val="windowText" lastClr="000000"/>
            </a:solidFill>
          </a:endParaRPr>
        </a:p>
      </xdr:txBody>
    </xdr:sp>
    <xdr:clientData/>
  </xdr:twoCellAnchor>
  <xdr:twoCellAnchor>
    <xdr:from>
      <xdr:col>2</xdr:col>
      <xdr:colOff>1809750</xdr:colOff>
      <xdr:row>55</xdr:row>
      <xdr:rowOff>95249</xdr:rowOff>
    </xdr:from>
    <xdr:to>
      <xdr:col>4</xdr:col>
      <xdr:colOff>319315</xdr:colOff>
      <xdr:row>61</xdr:row>
      <xdr:rowOff>107202</xdr:rowOff>
    </xdr:to>
    <xdr:sp macro="" textlink="">
      <xdr:nvSpPr>
        <xdr:cNvPr id="29" name="Rounded Rectangular Callout 3">
          <a:extLst>
            <a:ext uri="{FF2B5EF4-FFF2-40B4-BE49-F238E27FC236}">
              <a16:creationId xmlns:a16="http://schemas.microsoft.com/office/drawing/2014/main" id="{9D33CF2D-0CC0-49D2-A00E-EB30DCC81799}"/>
            </a:ext>
          </a:extLst>
        </xdr:cNvPr>
        <xdr:cNvSpPr/>
      </xdr:nvSpPr>
      <xdr:spPr>
        <a:xfrm>
          <a:off x="5007429" y="26357035"/>
          <a:ext cx="2809422" cy="1073310"/>
        </a:xfrm>
        <a:prstGeom prst="wedgeRoundRectCallout">
          <a:avLst>
            <a:gd name="adj1" fmla="val -21020"/>
            <a:gd name="adj2" fmla="val 61579"/>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4)</a:t>
          </a:r>
          <a:r>
            <a:rPr lang="en-US" sz="1100" b="1" baseline="0">
              <a:solidFill>
                <a:sysClr val="windowText" lastClr="000000"/>
              </a:solidFill>
            </a:rPr>
            <a:t> Enter the Projection Year for the annual projected VMT total if using the Specified VMT calculation method. The year cannot be less than 2018 and should be greater than the start year of the Master Plan.</a:t>
          </a:r>
        </a:p>
        <a:p>
          <a:pPr algn="l"/>
          <a:endParaRPr lang="en-US" sz="1100" b="1" baseline="0">
            <a:solidFill>
              <a:sysClr val="windowText" lastClr="000000"/>
            </a:solidFill>
          </a:endParaRPr>
        </a:p>
      </xdr:txBody>
    </xdr:sp>
    <xdr:clientData/>
  </xdr:twoCellAnchor>
  <xdr:twoCellAnchor>
    <xdr:from>
      <xdr:col>4</xdr:col>
      <xdr:colOff>464162</xdr:colOff>
      <xdr:row>55</xdr:row>
      <xdr:rowOff>95250</xdr:rowOff>
    </xdr:from>
    <xdr:to>
      <xdr:col>5</xdr:col>
      <xdr:colOff>583452</xdr:colOff>
      <xdr:row>61</xdr:row>
      <xdr:rowOff>68062</xdr:rowOff>
    </xdr:to>
    <xdr:sp macro="" textlink="">
      <xdr:nvSpPr>
        <xdr:cNvPr id="30" name="Rounded Rectangular Callout 3">
          <a:extLst>
            <a:ext uri="{FF2B5EF4-FFF2-40B4-BE49-F238E27FC236}">
              <a16:creationId xmlns:a16="http://schemas.microsoft.com/office/drawing/2014/main" id="{55170191-6002-4B88-9BD7-BBA7B9F89AB8}"/>
            </a:ext>
          </a:extLst>
        </xdr:cNvPr>
        <xdr:cNvSpPr/>
      </xdr:nvSpPr>
      <xdr:spPr>
        <a:xfrm>
          <a:off x="7961698" y="26357036"/>
          <a:ext cx="2282825" cy="1034169"/>
        </a:xfrm>
        <a:prstGeom prst="wedgeRoundRectCallout">
          <a:avLst>
            <a:gd name="adj1" fmla="val -21020"/>
            <a:gd name="adj2" fmla="val 61579"/>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5)</a:t>
          </a:r>
          <a:r>
            <a:rPr lang="en-US" sz="1100" b="1" baseline="0">
              <a:solidFill>
                <a:sysClr val="windowText" lastClr="000000"/>
              </a:solidFill>
            </a:rPr>
            <a:t> Enter the projected population for the VMT projection year. If not entered, a default MWCOG population estimate will be used.</a:t>
          </a:r>
        </a:p>
        <a:p>
          <a:pPr algn="l"/>
          <a:endParaRPr lang="en-US" sz="1100" b="1" baseline="0">
            <a:solidFill>
              <a:sysClr val="windowText" lastClr="000000"/>
            </a:solidFill>
          </a:endParaRPr>
        </a:p>
      </xdr:txBody>
    </xdr:sp>
    <xdr:clientData/>
  </xdr:twoCellAnchor>
  <xdr:twoCellAnchor>
    <xdr:from>
      <xdr:col>2</xdr:col>
      <xdr:colOff>167341</xdr:colOff>
      <xdr:row>87</xdr:row>
      <xdr:rowOff>74706</xdr:rowOff>
    </xdr:from>
    <xdr:to>
      <xdr:col>3</xdr:col>
      <xdr:colOff>666750</xdr:colOff>
      <xdr:row>95</xdr:row>
      <xdr:rowOff>129428</xdr:rowOff>
    </xdr:to>
    <xdr:sp macro="" textlink="">
      <xdr:nvSpPr>
        <xdr:cNvPr id="62" name="Rounded Rectangular Callout 3">
          <a:extLst>
            <a:ext uri="{FF2B5EF4-FFF2-40B4-BE49-F238E27FC236}">
              <a16:creationId xmlns:a16="http://schemas.microsoft.com/office/drawing/2014/main" id="{0C52352A-E98A-4F10-B958-39ED79EEA091}"/>
            </a:ext>
          </a:extLst>
        </xdr:cNvPr>
        <xdr:cNvSpPr/>
      </xdr:nvSpPr>
      <xdr:spPr>
        <a:xfrm>
          <a:off x="3201734" y="33384992"/>
          <a:ext cx="2486052" cy="1483472"/>
        </a:xfrm>
        <a:prstGeom prst="wedgeRoundRectCallout">
          <a:avLst>
            <a:gd name="adj1" fmla="val -21020"/>
            <a:gd name="adj2" fmla="val 61579"/>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OPTION</a:t>
          </a:r>
          <a:r>
            <a:rPr lang="en-US" sz="1100" b="1" baseline="0">
              <a:solidFill>
                <a:sysClr val="windowText" lastClr="000000"/>
              </a:solidFill>
            </a:rPr>
            <a:t> 2: Enter the percentage (in decimal form, from 0 - 1.0) of the total master plan area that will be covered by each land cover type. </a:t>
          </a:r>
          <a:r>
            <a:rPr lang="en-US" sz="1100" b="1" baseline="0">
              <a:solidFill>
                <a:sysClr val="windowText" lastClr="000000"/>
              </a:solidFill>
              <a:effectLst/>
              <a:latin typeface="+mn-lt"/>
              <a:ea typeface="+mn-ea"/>
              <a:cs typeface="+mn-cs"/>
            </a:rPr>
            <a:t>If the master plan does not effect a land cover category, then leave that line at "0".</a:t>
          </a:r>
          <a:r>
            <a:rPr lang="en-US" sz="1100" b="1" baseline="0">
              <a:solidFill>
                <a:sysClr val="windowText" lastClr="000000"/>
              </a:solidFill>
            </a:rPr>
            <a:t> </a:t>
          </a:r>
        </a:p>
        <a:p>
          <a:pPr algn="l"/>
          <a:endParaRPr lang="en-US" sz="1100" b="1"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768355</xdr:colOff>
      <xdr:row>1</xdr:row>
      <xdr:rowOff>63500</xdr:rowOff>
    </xdr:from>
    <xdr:to>
      <xdr:col>13</xdr:col>
      <xdr:colOff>1333502</xdr:colOff>
      <xdr:row>9</xdr:row>
      <xdr:rowOff>141721</xdr:rowOff>
    </xdr:to>
    <xdr:grpSp>
      <xdr:nvGrpSpPr>
        <xdr:cNvPr id="2" name="Group 1">
          <a:extLst>
            <a:ext uri="{FF2B5EF4-FFF2-40B4-BE49-F238E27FC236}">
              <a16:creationId xmlns:a16="http://schemas.microsoft.com/office/drawing/2014/main" id="{7CCDA460-E51B-4042-8B77-046D6F951098}"/>
            </a:ext>
          </a:extLst>
        </xdr:cNvPr>
        <xdr:cNvGrpSpPr/>
      </xdr:nvGrpSpPr>
      <xdr:grpSpPr>
        <a:xfrm>
          <a:off x="26001441" y="651329"/>
          <a:ext cx="7619090" cy="1830821"/>
          <a:chOff x="10363200" y="981075"/>
          <a:chExt cx="1283512" cy="1259869"/>
        </a:xfrm>
      </xdr:grpSpPr>
      <xdr:sp macro="" textlink="">
        <xdr:nvSpPr>
          <xdr:cNvPr id="3" name="Rounded Rectangle 11">
            <a:extLst>
              <a:ext uri="{FF2B5EF4-FFF2-40B4-BE49-F238E27FC236}">
                <a16:creationId xmlns:a16="http://schemas.microsoft.com/office/drawing/2014/main" id="{5E073251-6F18-5D9A-9343-88AF52570EB0}"/>
              </a:ext>
            </a:extLst>
          </xdr:cNvPr>
          <xdr:cNvSpPr/>
        </xdr:nvSpPr>
        <xdr:spPr>
          <a:xfrm>
            <a:off x="10363200" y="981075"/>
            <a:ext cx="1283512" cy="1259869"/>
          </a:xfrm>
          <a:prstGeom prst="roundRect">
            <a:avLst/>
          </a:prstGeom>
          <a:solidFill>
            <a:schemeClr val="bg1"/>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ysClr val="windowText" lastClr="000000"/>
                </a:solidFill>
                <a:latin typeface="+mn-lt"/>
                <a:ea typeface="+mn-ea"/>
                <a:cs typeface="+mn-cs"/>
              </a:rPr>
              <a:t>LEGEND:</a:t>
            </a:r>
          </a:p>
        </xdr:txBody>
      </xdr:sp>
      <xdr:sp macro="" textlink="">
        <xdr:nvSpPr>
          <xdr:cNvPr id="4" name="TextBox 3">
            <a:extLst>
              <a:ext uri="{FF2B5EF4-FFF2-40B4-BE49-F238E27FC236}">
                <a16:creationId xmlns:a16="http://schemas.microsoft.com/office/drawing/2014/main" id="{EF1564B2-D3AD-1D6D-7AE6-DA493BC31C77}"/>
              </a:ext>
            </a:extLst>
          </xdr:cNvPr>
          <xdr:cNvSpPr txBox="1"/>
        </xdr:nvSpPr>
        <xdr:spPr>
          <a:xfrm>
            <a:off x="10654601" y="1074420"/>
            <a:ext cx="820527" cy="320783"/>
          </a:xfrm>
          <a:prstGeom prst="rect">
            <a:avLst/>
          </a:prstGeom>
          <a:solidFill>
            <a:schemeClr val="accent6">
              <a:lumMod val="20000"/>
              <a:lumOff val="80000"/>
            </a:schemeClr>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Required Entry Cell</a:t>
            </a:r>
          </a:p>
        </xdr:txBody>
      </xdr:sp>
      <xdr:sp macro="" textlink="">
        <xdr:nvSpPr>
          <xdr:cNvPr id="5" name="TextBox 4">
            <a:extLst>
              <a:ext uri="{FF2B5EF4-FFF2-40B4-BE49-F238E27FC236}">
                <a16:creationId xmlns:a16="http://schemas.microsoft.com/office/drawing/2014/main" id="{FF16065A-B76C-C734-DB5C-786B2FF6B4C9}"/>
              </a:ext>
            </a:extLst>
          </xdr:cNvPr>
          <xdr:cNvSpPr txBox="1"/>
        </xdr:nvSpPr>
        <xdr:spPr>
          <a:xfrm>
            <a:off x="10662188" y="1851433"/>
            <a:ext cx="806813" cy="303177"/>
          </a:xfrm>
          <a:prstGeom prst="rect">
            <a:avLst/>
          </a:prstGeom>
          <a:solidFill>
            <a:schemeClr val="bg2">
              <a:lumMod val="75000"/>
            </a:schemeClr>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Not Applicable</a:t>
            </a:r>
          </a:p>
        </xdr:txBody>
      </xdr:sp>
      <xdr:sp macro="" textlink="">
        <xdr:nvSpPr>
          <xdr:cNvPr id="6" name="TextBox 5">
            <a:extLst>
              <a:ext uri="{FF2B5EF4-FFF2-40B4-BE49-F238E27FC236}">
                <a16:creationId xmlns:a16="http://schemas.microsoft.com/office/drawing/2014/main" id="{6F227031-38D5-CE3D-47BC-0589C45F4ABD}"/>
              </a:ext>
            </a:extLst>
          </xdr:cNvPr>
          <xdr:cNvSpPr txBox="1"/>
        </xdr:nvSpPr>
        <xdr:spPr>
          <a:xfrm>
            <a:off x="10653419" y="1454214"/>
            <a:ext cx="821710" cy="318057"/>
          </a:xfrm>
          <a:prstGeom prst="rect">
            <a:avLst/>
          </a:prstGeom>
          <a:solidFill>
            <a:schemeClr val="bg2"/>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Optional Default</a:t>
            </a:r>
            <a:r>
              <a:rPr lang="en-US" sz="1100" b="1" baseline="0"/>
              <a:t> Override Entry Cell</a:t>
            </a:r>
            <a:endParaRPr lang="en-US" sz="1100" b="1"/>
          </a:p>
        </xdr:txBody>
      </xdr:sp>
    </xdr:grpSp>
    <xdr:clientData/>
  </xdr:twoCellAnchor>
  <xdr:twoCellAnchor>
    <xdr:from>
      <xdr:col>3</xdr:col>
      <xdr:colOff>775382</xdr:colOff>
      <xdr:row>1</xdr:row>
      <xdr:rowOff>65086</xdr:rowOff>
    </xdr:from>
    <xdr:to>
      <xdr:col>11</xdr:col>
      <xdr:colOff>473075</xdr:colOff>
      <xdr:row>9</xdr:row>
      <xdr:rowOff>85166</xdr:rowOff>
    </xdr:to>
    <xdr:sp macro="" textlink="">
      <xdr:nvSpPr>
        <xdr:cNvPr id="7" name="Rectangle: Rounded Corners 7">
          <a:extLst>
            <a:ext uri="{FF2B5EF4-FFF2-40B4-BE49-F238E27FC236}">
              <a16:creationId xmlns:a16="http://schemas.microsoft.com/office/drawing/2014/main" id="{461C381F-9264-4892-A3C4-746F4E7D2384}"/>
            </a:ext>
          </a:extLst>
        </xdr:cNvPr>
        <xdr:cNvSpPr/>
      </xdr:nvSpPr>
      <xdr:spPr>
        <a:xfrm>
          <a:off x="6049057" y="658811"/>
          <a:ext cx="20131993" cy="162980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lang="en-US" sz="1400" b="1"/>
            <a:t>Instructions: </a:t>
          </a:r>
          <a:r>
            <a:rPr lang="en-US" sz="1400" b="0"/>
            <a:t>The required data entry columns include: GWP option, building type included, total number of residential units, total commercial square footage or total number of commercial buildings, pavement construction and square footage and land</a:t>
          </a:r>
          <a:r>
            <a:rPr lang="en-US" sz="1400" b="0" baseline="0"/>
            <a:t> cover type area added and removed</a:t>
          </a:r>
          <a:r>
            <a:rPr lang="en-US" sz="1400" b="0"/>
            <a:t>. Emissions calculations for each section will not occur without this required data.</a:t>
          </a:r>
        </a:p>
        <a:p>
          <a:pPr algn="l"/>
          <a:r>
            <a:rPr lang="en-US" sz="1400" b="0"/>
            <a:t>Some cells are designated as “optional default override” because calculations will still occur if these are not filled out (the calculations will use proxy values). For greater specificity in the GHG emissions calculations, it is recommended that these optional cells be filled out and the default values be override. </a:t>
          </a:r>
        </a:p>
        <a:p>
          <a:pPr algn="l"/>
          <a:r>
            <a:rPr lang="en-US" sz="1400" b="0"/>
            <a:t>To see all</a:t>
          </a:r>
          <a:r>
            <a:rPr lang="en-US" sz="1400" b="0" baseline="0"/>
            <a:t> of the calculation input variables, refer to the "Baseline Key Calc Inputs" tab</a:t>
          </a:r>
          <a:r>
            <a:rPr lang="en-US" sz="1400" b="0"/>
            <a:t>. Error messages will also appear on this tab if there is missing required data and will be in bolded red font.</a:t>
          </a:r>
        </a:p>
      </xdr:txBody>
    </xdr:sp>
    <xdr:clientData/>
  </xdr:twoCellAnchor>
  <xdr:twoCellAnchor>
    <xdr:from>
      <xdr:col>1</xdr:col>
      <xdr:colOff>2942879</xdr:colOff>
      <xdr:row>15</xdr:row>
      <xdr:rowOff>107229</xdr:rowOff>
    </xdr:from>
    <xdr:to>
      <xdr:col>3</xdr:col>
      <xdr:colOff>142502</xdr:colOff>
      <xdr:row>17</xdr:row>
      <xdr:rowOff>467471</xdr:rowOff>
    </xdr:to>
    <xdr:sp macro="" textlink="">
      <xdr:nvSpPr>
        <xdr:cNvPr id="8" name="Rounded Rectangular Callout 3">
          <a:extLst>
            <a:ext uri="{FF2B5EF4-FFF2-40B4-BE49-F238E27FC236}">
              <a16:creationId xmlns:a16="http://schemas.microsoft.com/office/drawing/2014/main" id="{DD6ABE53-EF13-4B20-B534-45D9758E8F09}"/>
            </a:ext>
          </a:extLst>
        </xdr:cNvPr>
        <xdr:cNvSpPr/>
      </xdr:nvSpPr>
      <xdr:spPr>
        <a:xfrm>
          <a:off x="3117504" y="3923579"/>
          <a:ext cx="2305023" cy="1617542"/>
        </a:xfrm>
        <a:prstGeom prst="wedgeRoundRectCallout">
          <a:avLst>
            <a:gd name="adj1" fmla="val 20752"/>
            <a:gd name="adj2" fmla="val 61471"/>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1)</a:t>
          </a:r>
          <a:r>
            <a:rPr lang="en-US" sz="1100" b="1" baseline="0">
              <a:solidFill>
                <a:sysClr val="windowText" lastClr="000000"/>
              </a:solidFill>
            </a:rPr>
            <a:t> Enter the building types that currently exist. This variable must be selected as "Y" for the embodied, energy, waste, and transportation calculations to occur.</a:t>
          </a:r>
        </a:p>
        <a:p>
          <a:pPr algn="l"/>
          <a:endParaRPr lang="en-US" sz="1100" b="1" baseline="0">
            <a:solidFill>
              <a:sysClr val="windowText" lastClr="000000"/>
            </a:solidFill>
          </a:endParaRPr>
        </a:p>
      </xdr:txBody>
    </xdr:sp>
    <xdr:clientData/>
  </xdr:twoCellAnchor>
  <xdr:twoCellAnchor>
    <xdr:from>
      <xdr:col>3</xdr:col>
      <xdr:colOff>230467</xdr:colOff>
      <xdr:row>15</xdr:row>
      <xdr:rowOff>114206</xdr:rowOff>
    </xdr:from>
    <xdr:to>
      <xdr:col>3</xdr:col>
      <xdr:colOff>1901824</xdr:colOff>
      <xdr:row>17</xdr:row>
      <xdr:rowOff>456312</xdr:rowOff>
    </xdr:to>
    <xdr:sp macro="" textlink="">
      <xdr:nvSpPr>
        <xdr:cNvPr id="9" name="Rounded Rectangular Callout 3">
          <a:extLst>
            <a:ext uri="{FF2B5EF4-FFF2-40B4-BE49-F238E27FC236}">
              <a16:creationId xmlns:a16="http://schemas.microsoft.com/office/drawing/2014/main" id="{D44E61E0-2F40-4068-B255-C94E16FF888F}"/>
            </a:ext>
          </a:extLst>
        </xdr:cNvPr>
        <xdr:cNvSpPr/>
      </xdr:nvSpPr>
      <xdr:spPr>
        <a:xfrm>
          <a:off x="5507317" y="3933731"/>
          <a:ext cx="1668182" cy="1599406"/>
        </a:xfrm>
        <a:prstGeom prst="wedgeRoundRectCallout">
          <a:avLst>
            <a:gd name="adj1" fmla="val -21020"/>
            <a:gd name="adj2" fmla="val 61579"/>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2)</a:t>
          </a:r>
          <a:r>
            <a:rPr lang="en-US" sz="1100" b="1" baseline="0">
              <a:solidFill>
                <a:sysClr val="windowText" lastClr="000000"/>
              </a:solidFill>
            </a:rPr>
            <a:t> Enter the total number of residential units per residential building type.</a:t>
          </a:r>
        </a:p>
        <a:p>
          <a:pPr algn="l"/>
          <a:endParaRPr lang="en-US" sz="1100" b="1" baseline="0">
            <a:solidFill>
              <a:sysClr val="windowText" lastClr="000000"/>
            </a:solidFill>
          </a:endParaRPr>
        </a:p>
      </xdr:txBody>
    </xdr:sp>
    <xdr:clientData/>
  </xdr:twoCellAnchor>
  <xdr:twoCellAnchor>
    <xdr:from>
      <xdr:col>3</xdr:col>
      <xdr:colOff>2204383</xdr:colOff>
      <xdr:row>15</xdr:row>
      <xdr:rowOff>124619</xdr:rowOff>
    </xdr:from>
    <xdr:to>
      <xdr:col>4</xdr:col>
      <xdr:colOff>1981993</xdr:colOff>
      <xdr:row>17</xdr:row>
      <xdr:rowOff>449262</xdr:rowOff>
    </xdr:to>
    <xdr:sp macro="" textlink="">
      <xdr:nvSpPr>
        <xdr:cNvPr id="10" name="Rounded Rectangular Callout 3">
          <a:extLst>
            <a:ext uri="{FF2B5EF4-FFF2-40B4-BE49-F238E27FC236}">
              <a16:creationId xmlns:a16="http://schemas.microsoft.com/office/drawing/2014/main" id="{3C0C12D0-9668-4C61-B413-73B7A916ED4A}"/>
            </a:ext>
          </a:extLst>
        </xdr:cNvPr>
        <xdr:cNvSpPr/>
      </xdr:nvSpPr>
      <xdr:spPr>
        <a:xfrm>
          <a:off x="7478058" y="3940969"/>
          <a:ext cx="2009635" cy="1581943"/>
        </a:xfrm>
        <a:prstGeom prst="wedgeRoundRectCallout">
          <a:avLst>
            <a:gd name="adj1" fmla="val -20802"/>
            <a:gd name="adj2" fmla="val 63753"/>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3)</a:t>
          </a:r>
          <a:r>
            <a:rPr lang="en-US" sz="1100" b="1" baseline="0">
              <a:solidFill>
                <a:sysClr val="windowText" lastClr="000000"/>
              </a:solidFill>
            </a:rPr>
            <a:t> Enter the total square footage per commercial building type. See step 4 if you do not have this information and leave this column blank.</a:t>
          </a:r>
        </a:p>
      </xdr:txBody>
    </xdr:sp>
    <xdr:clientData/>
  </xdr:twoCellAnchor>
  <xdr:twoCellAnchor>
    <xdr:from>
      <xdr:col>5</xdr:col>
      <xdr:colOff>12883</xdr:colOff>
      <xdr:row>15</xdr:row>
      <xdr:rowOff>87921</xdr:rowOff>
    </xdr:from>
    <xdr:to>
      <xdr:col>5</xdr:col>
      <xdr:colOff>1920451</xdr:colOff>
      <xdr:row>17</xdr:row>
      <xdr:rowOff>486383</xdr:rowOff>
    </xdr:to>
    <xdr:sp macro="" textlink="">
      <xdr:nvSpPr>
        <xdr:cNvPr id="11" name="Rounded Rectangular Callout 3">
          <a:extLst>
            <a:ext uri="{FF2B5EF4-FFF2-40B4-BE49-F238E27FC236}">
              <a16:creationId xmlns:a16="http://schemas.microsoft.com/office/drawing/2014/main" id="{AE2595F4-3445-4AEC-9435-B31CA8FEB393}"/>
            </a:ext>
          </a:extLst>
        </xdr:cNvPr>
        <xdr:cNvSpPr/>
      </xdr:nvSpPr>
      <xdr:spPr>
        <a:xfrm>
          <a:off x="9677583" y="3904271"/>
          <a:ext cx="1907568" cy="1655762"/>
        </a:xfrm>
        <a:prstGeom prst="wedgeRoundRectCallout">
          <a:avLst>
            <a:gd name="adj1" fmla="val -19885"/>
            <a:gd name="adj2" fmla="val 60824"/>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4)</a:t>
          </a:r>
          <a:r>
            <a:rPr lang="en-US" sz="1100" b="1" baseline="0">
              <a:solidFill>
                <a:sysClr val="windowText" lastClr="000000"/>
              </a:solidFill>
            </a:rPr>
            <a:t> If you cannot estimate step 3, enter an estimate of the total number of each type of building. A default average commercial building size will be used.</a:t>
          </a:r>
        </a:p>
        <a:p>
          <a:pPr algn="l"/>
          <a:endParaRPr lang="en-US" sz="1100" b="1" baseline="0">
            <a:solidFill>
              <a:sysClr val="windowText" lastClr="000000"/>
            </a:solidFill>
          </a:endParaRPr>
        </a:p>
      </xdr:txBody>
    </xdr:sp>
    <xdr:clientData/>
  </xdr:twoCellAnchor>
  <xdr:twoCellAnchor>
    <xdr:from>
      <xdr:col>6</xdr:col>
      <xdr:colOff>232950</xdr:colOff>
      <xdr:row>15</xdr:row>
      <xdr:rowOff>130692</xdr:rowOff>
    </xdr:from>
    <xdr:to>
      <xdr:col>7</xdr:col>
      <xdr:colOff>2017060</xdr:colOff>
      <xdr:row>17</xdr:row>
      <xdr:rowOff>568546</xdr:rowOff>
    </xdr:to>
    <xdr:sp macro="" textlink="">
      <xdr:nvSpPr>
        <xdr:cNvPr id="12" name="Rounded Rectangular Callout 3">
          <a:extLst>
            <a:ext uri="{FF2B5EF4-FFF2-40B4-BE49-F238E27FC236}">
              <a16:creationId xmlns:a16="http://schemas.microsoft.com/office/drawing/2014/main" id="{918A4FBF-9F12-4C0D-9474-0EF223728248}"/>
            </a:ext>
          </a:extLst>
        </xdr:cNvPr>
        <xdr:cNvSpPr/>
      </xdr:nvSpPr>
      <xdr:spPr>
        <a:xfrm>
          <a:off x="11980450" y="3950217"/>
          <a:ext cx="3905010" cy="1695154"/>
        </a:xfrm>
        <a:custGeom>
          <a:avLst/>
          <a:gdLst>
            <a:gd name="connsiteX0" fmla="*/ 0 w 3265487"/>
            <a:gd name="connsiteY0" fmla="*/ 141290 h 847723"/>
            <a:gd name="connsiteX1" fmla="*/ 141290 w 3265487"/>
            <a:gd name="connsiteY1" fmla="*/ 0 h 847723"/>
            <a:gd name="connsiteX2" fmla="*/ 544248 w 3265487"/>
            <a:gd name="connsiteY2" fmla="*/ 0 h 847723"/>
            <a:gd name="connsiteX3" fmla="*/ 544248 w 3265487"/>
            <a:gd name="connsiteY3" fmla="*/ 0 h 847723"/>
            <a:gd name="connsiteX4" fmla="*/ 1360620 w 3265487"/>
            <a:gd name="connsiteY4" fmla="*/ 0 h 847723"/>
            <a:gd name="connsiteX5" fmla="*/ 3124197 w 3265487"/>
            <a:gd name="connsiteY5" fmla="*/ 0 h 847723"/>
            <a:gd name="connsiteX6" fmla="*/ 3265487 w 3265487"/>
            <a:gd name="connsiteY6" fmla="*/ 141290 h 847723"/>
            <a:gd name="connsiteX7" fmla="*/ 3265487 w 3265487"/>
            <a:gd name="connsiteY7" fmla="*/ 494505 h 847723"/>
            <a:gd name="connsiteX8" fmla="*/ 3265487 w 3265487"/>
            <a:gd name="connsiteY8" fmla="*/ 494505 h 847723"/>
            <a:gd name="connsiteX9" fmla="*/ 3265487 w 3265487"/>
            <a:gd name="connsiteY9" fmla="*/ 706436 h 847723"/>
            <a:gd name="connsiteX10" fmla="*/ 3265487 w 3265487"/>
            <a:gd name="connsiteY10" fmla="*/ 706433 h 847723"/>
            <a:gd name="connsiteX11" fmla="*/ 3124197 w 3265487"/>
            <a:gd name="connsiteY11" fmla="*/ 847723 h 847723"/>
            <a:gd name="connsiteX12" fmla="*/ 1360620 w 3265487"/>
            <a:gd name="connsiteY12" fmla="*/ 847723 h 847723"/>
            <a:gd name="connsiteX13" fmla="*/ 871624 w 3265487"/>
            <a:gd name="connsiteY13" fmla="*/ 977535 h 847723"/>
            <a:gd name="connsiteX14" fmla="*/ 544248 w 3265487"/>
            <a:gd name="connsiteY14" fmla="*/ 847723 h 847723"/>
            <a:gd name="connsiteX15" fmla="*/ 141290 w 3265487"/>
            <a:gd name="connsiteY15" fmla="*/ 847723 h 847723"/>
            <a:gd name="connsiteX16" fmla="*/ 0 w 3265487"/>
            <a:gd name="connsiteY16" fmla="*/ 706433 h 847723"/>
            <a:gd name="connsiteX17" fmla="*/ 0 w 3265487"/>
            <a:gd name="connsiteY17" fmla="*/ 706436 h 847723"/>
            <a:gd name="connsiteX18" fmla="*/ 0 w 3265487"/>
            <a:gd name="connsiteY18" fmla="*/ 494505 h 847723"/>
            <a:gd name="connsiteX19" fmla="*/ 0 w 3265487"/>
            <a:gd name="connsiteY19" fmla="*/ 494505 h 847723"/>
            <a:gd name="connsiteX20" fmla="*/ 0 w 3265487"/>
            <a:gd name="connsiteY20" fmla="*/ 141290 h 847723"/>
            <a:gd name="connsiteX0" fmla="*/ 0 w 3265487"/>
            <a:gd name="connsiteY0" fmla="*/ 141290 h 1156129"/>
            <a:gd name="connsiteX1" fmla="*/ 141290 w 3265487"/>
            <a:gd name="connsiteY1" fmla="*/ 0 h 1156129"/>
            <a:gd name="connsiteX2" fmla="*/ 544248 w 3265487"/>
            <a:gd name="connsiteY2" fmla="*/ 0 h 1156129"/>
            <a:gd name="connsiteX3" fmla="*/ 544248 w 3265487"/>
            <a:gd name="connsiteY3" fmla="*/ 0 h 1156129"/>
            <a:gd name="connsiteX4" fmla="*/ 1360620 w 3265487"/>
            <a:gd name="connsiteY4" fmla="*/ 0 h 1156129"/>
            <a:gd name="connsiteX5" fmla="*/ 3124197 w 3265487"/>
            <a:gd name="connsiteY5" fmla="*/ 0 h 1156129"/>
            <a:gd name="connsiteX6" fmla="*/ 3265487 w 3265487"/>
            <a:gd name="connsiteY6" fmla="*/ 141290 h 1156129"/>
            <a:gd name="connsiteX7" fmla="*/ 3265487 w 3265487"/>
            <a:gd name="connsiteY7" fmla="*/ 494505 h 1156129"/>
            <a:gd name="connsiteX8" fmla="*/ 3265487 w 3265487"/>
            <a:gd name="connsiteY8" fmla="*/ 494505 h 1156129"/>
            <a:gd name="connsiteX9" fmla="*/ 3265487 w 3265487"/>
            <a:gd name="connsiteY9" fmla="*/ 706436 h 1156129"/>
            <a:gd name="connsiteX10" fmla="*/ 3265487 w 3265487"/>
            <a:gd name="connsiteY10" fmla="*/ 706433 h 1156129"/>
            <a:gd name="connsiteX11" fmla="*/ 3124197 w 3265487"/>
            <a:gd name="connsiteY11" fmla="*/ 847723 h 1156129"/>
            <a:gd name="connsiteX12" fmla="*/ 1360620 w 3265487"/>
            <a:gd name="connsiteY12" fmla="*/ 847723 h 1156129"/>
            <a:gd name="connsiteX13" fmla="*/ 978781 w 3265487"/>
            <a:gd name="connsiteY13" fmla="*/ 1156129 h 1156129"/>
            <a:gd name="connsiteX14" fmla="*/ 544248 w 3265487"/>
            <a:gd name="connsiteY14" fmla="*/ 847723 h 1156129"/>
            <a:gd name="connsiteX15" fmla="*/ 141290 w 3265487"/>
            <a:gd name="connsiteY15" fmla="*/ 847723 h 1156129"/>
            <a:gd name="connsiteX16" fmla="*/ 0 w 3265487"/>
            <a:gd name="connsiteY16" fmla="*/ 706433 h 1156129"/>
            <a:gd name="connsiteX17" fmla="*/ 0 w 3265487"/>
            <a:gd name="connsiteY17" fmla="*/ 706436 h 1156129"/>
            <a:gd name="connsiteX18" fmla="*/ 0 w 3265487"/>
            <a:gd name="connsiteY18" fmla="*/ 494505 h 1156129"/>
            <a:gd name="connsiteX19" fmla="*/ 0 w 3265487"/>
            <a:gd name="connsiteY19" fmla="*/ 494505 h 1156129"/>
            <a:gd name="connsiteX20" fmla="*/ 0 w 3265487"/>
            <a:gd name="connsiteY20" fmla="*/ 141290 h 1156129"/>
            <a:gd name="connsiteX0" fmla="*/ 0 w 3265487"/>
            <a:gd name="connsiteY0" fmla="*/ 141290 h 1061140"/>
            <a:gd name="connsiteX1" fmla="*/ 141290 w 3265487"/>
            <a:gd name="connsiteY1" fmla="*/ 0 h 1061140"/>
            <a:gd name="connsiteX2" fmla="*/ 544248 w 3265487"/>
            <a:gd name="connsiteY2" fmla="*/ 0 h 1061140"/>
            <a:gd name="connsiteX3" fmla="*/ 544248 w 3265487"/>
            <a:gd name="connsiteY3" fmla="*/ 0 h 1061140"/>
            <a:gd name="connsiteX4" fmla="*/ 1360620 w 3265487"/>
            <a:gd name="connsiteY4" fmla="*/ 0 h 1061140"/>
            <a:gd name="connsiteX5" fmla="*/ 3124197 w 3265487"/>
            <a:gd name="connsiteY5" fmla="*/ 0 h 1061140"/>
            <a:gd name="connsiteX6" fmla="*/ 3265487 w 3265487"/>
            <a:gd name="connsiteY6" fmla="*/ 141290 h 1061140"/>
            <a:gd name="connsiteX7" fmla="*/ 3265487 w 3265487"/>
            <a:gd name="connsiteY7" fmla="*/ 494505 h 1061140"/>
            <a:gd name="connsiteX8" fmla="*/ 3265487 w 3265487"/>
            <a:gd name="connsiteY8" fmla="*/ 494505 h 1061140"/>
            <a:gd name="connsiteX9" fmla="*/ 3265487 w 3265487"/>
            <a:gd name="connsiteY9" fmla="*/ 706436 h 1061140"/>
            <a:gd name="connsiteX10" fmla="*/ 3265487 w 3265487"/>
            <a:gd name="connsiteY10" fmla="*/ 706433 h 1061140"/>
            <a:gd name="connsiteX11" fmla="*/ 3124197 w 3265487"/>
            <a:gd name="connsiteY11" fmla="*/ 847723 h 1061140"/>
            <a:gd name="connsiteX12" fmla="*/ 1360620 w 3265487"/>
            <a:gd name="connsiteY12" fmla="*/ 847723 h 1061140"/>
            <a:gd name="connsiteX13" fmla="*/ 895356 w 3265487"/>
            <a:gd name="connsiteY13" fmla="*/ 1061140 h 1061140"/>
            <a:gd name="connsiteX14" fmla="*/ 544248 w 3265487"/>
            <a:gd name="connsiteY14" fmla="*/ 847723 h 1061140"/>
            <a:gd name="connsiteX15" fmla="*/ 141290 w 3265487"/>
            <a:gd name="connsiteY15" fmla="*/ 847723 h 1061140"/>
            <a:gd name="connsiteX16" fmla="*/ 0 w 3265487"/>
            <a:gd name="connsiteY16" fmla="*/ 706433 h 1061140"/>
            <a:gd name="connsiteX17" fmla="*/ 0 w 3265487"/>
            <a:gd name="connsiteY17" fmla="*/ 706436 h 1061140"/>
            <a:gd name="connsiteX18" fmla="*/ 0 w 3265487"/>
            <a:gd name="connsiteY18" fmla="*/ 494505 h 1061140"/>
            <a:gd name="connsiteX19" fmla="*/ 0 w 3265487"/>
            <a:gd name="connsiteY19" fmla="*/ 494505 h 1061140"/>
            <a:gd name="connsiteX20" fmla="*/ 0 w 3265487"/>
            <a:gd name="connsiteY20" fmla="*/ 141290 h 1061140"/>
            <a:gd name="connsiteX0" fmla="*/ 0 w 3265487"/>
            <a:gd name="connsiteY0" fmla="*/ 141290 h 1062296"/>
            <a:gd name="connsiteX1" fmla="*/ 141290 w 3265487"/>
            <a:gd name="connsiteY1" fmla="*/ 0 h 1062296"/>
            <a:gd name="connsiteX2" fmla="*/ 544248 w 3265487"/>
            <a:gd name="connsiteY2" fmla="*/ 0 h 1062296"/>
            <a:gd name="connsiteX3" fmla="*/ 544248 w 3265487"/>
            <a:gd name="connsiteY3" fmla="*/ 0 h 1062296"/>
            <a:gd name="connsiteX4" fmla="*/ 1360620 w 3265487"/>
            <a:gd name="connsiteY4" fmla="*/ 0 h 1062296"/>
            <a:gd name="connsiteX5" fmla="*/ 3124197 w 3265487"/>
            <a:gd name="connsiteY5" fmla="*/ 0 h 1062296"/>
            <a:gd name="connsiteX6" fmla="*/ 3265487 w 3265487"/>
            <a:gd name="connsiteY6" fmla="*/ 141290 h 1062296"/>
            <a:gd name="connsiteX7" fmla="*/ 3265487 w 3265487"/>
            <a:gd name="connsiteY7" fmla="*/ 494505 h 1062296"/>
            <a:gd name="connsiteX8" fmla="*/ 3265487 w 3265487"/>
            <a:gd name="connsiteY8" fmla="*/ 494505 h 1062296"/>
            <a:gd name="connsiteX9" fmla="*/ 3265487 w 3265487"/>
            <a:gd name="connsiteY9" fmla="*/ 706436 h 1062296"/>
            <a:gd name="connsiteX10" fmla="*/ 3265487 w 3265487"/>
            <a:gd name="connsiteY10" fmla="*/ 706433 h 1062296"/>
            <a:gd name="connsiteX11" fmla="*/ 3124197 w 3265487"/>
            <a:gd name="connsiteY11" fmla="*/ 847723 h 1062296"/>
            <a:gd name="connsiteX12" fmla="*/ 1360620 w 3265487"/>
            <a:gd name="connsiteY12" fmla="*/ 847723 h 1062296"/>
            <a:gd name="connsiteX13" fmla="*/ 895356 w 3265487"/>
            <a:gd name="connsiteY13" fmla="*/ 1061140 h 1062296"/>
            <a:gd name="connsiteX14" fmla="*/ 889795 w 3265487"/>
            <a:gd name="connsiteY14" fmla="*/ 1062296 h 1062296"/>
            <a:gd name="connsiteX15" fmla="*/ 544248 w 3265487"/>
            <a:gd name="connsiteY15" fmla="*/ 847723 h 1062296"/>
            <a:gd name="connsiteX16" fmla="*/ 141290 w 3265487"/>
            <a:gd name="connsiteY16" fmla="*/ 847723 h 1062296"/>
            <a:gd name="connsiteX17" fmla="*/ 0 w 3265487"/>
            <a:gd name="connsiteY17" fmla="*/ 706433 h 1062296"/>
            <a:gd name="connsiteX18" fmla="*/ 0 w 3265487"/>
            <a:gd name="connsiteY18" fmla="*/ 706436 h 1062296"/>
            <a:gd name="connsiteX19" fmla="*/ 0 w 3265487"/>
            <a:gd name="connsiteY19" fmla="*/ 494505 h 1062296"/>
            <a:gd name="connsiteX20" fmla="*/ 0 w 3265487"/>
            <a:gd name="connsiteY20" fmla="*/ 494505 h 1062296"/>
            <a:gd name="connsiteX21" fmla="*/ 0 w 3265487"/>
            <a:gd name="connsiteY21" fmla="*/ 141290 h 1062296"/>
            <a:gd name="connsiteX0" fmla="*/ 0 w 3265487"/>
            <a:gd name="connsiteY0" fmla="*/ 141290 h 1062296"/>
            <a:gd name="connsiteX1" fmla="*/ 141290 w 3265487"/>
            <a:gd name="connsiteY1" fmla="*/ 0 h 1062296"/>
            <a:gd name="connsiteX2" fmla="*/ 544248 w 3265487"/>
            <a:gd name="connsiteY2" fmla="*/ 0 h 1062296"/>
            <a:gd name="connsiteX3" fmla="*/ 544248 w 3265487"/>
            <a:gd name="connsiteY3" fmla="*/ 0 h 1062296"/>
            <a:gd name="connsiteX4" fmla="*/ 1360620 w 3265487"/>
            <a:gd name="connsiteY4" fmla="*/ 0 h 1062296"/>
            <a:gd name="connsiteX5" fmla="*/ 3124197 w 3265487"/>
            <a:gd name="connsiteY5" fmla="*/ 0 h 1062296"/>
            <a:gd name="connsiteX6" fmla="*/ 3265487 w 3265487"/>
            <a:gd name="connsiteY6" fmla="*/ 141290 h 1062296"/>
            <a:gd name="connsiteX7" fmla="*/ 3265487 w 3265487"/>
            <a:gd name="connsiteY7" fmla="*/ 494505 h 1062296"/>
            <a:gd name="connsiteX8" fmla="*/ 3265487 w 3265487"/>
            <a:gd name="connsiteY8" fmla="*/ 494505 h 1062296"/>
            <a:gd name="connsiteX9" fmla="*/ 3265487 w 3265487"/>
            <a:gd name="connsiteY9" fmla="*/ 706436 h 1062296"/>
            <a:gd name="connsiteX10" fmla="*/ 3265487 w 3265487"/>
            <a:gd name="connsiteY10" fmla="*/ 706433 h 1062296"/>
            <a:gd name="connsiteX11" fmla="*/ 3124197 w 3265487"/>
            <a:gd name="connsiteY11" fmla="*/ 847723 h 1062296"/>
            <a:gd name="connsiteX12" fmla="*/ 2032795 w 3265487"/>
            <a:gd name="connsiteY12" fmla="*/ 836021 h 1062296"/>
            <a:gd name="connsiteX13" fmla="*/ 1360620 w 3265487"/>
            <a:gd name="connsiteY13" fmla="*/ 847723 h 1062296"/>
            <a:gd name="connsiteX14" fmla="*/ 895356 w 3265487"/>
            <a:gd name="connsiteY14" fmla="*/ 1061140 h 1062296"/>
            <a:gd name="connsiteX15" fmla="*/ 889795 w 3265487"/>
            <a:gd name="connsiteY15" fmla="*/ 1062296 h 1062296"/>
            <a:gd name="connsiteX16" fmla="*/ 544248 w 3265487"/>
            <a:gd name="connsiteY16" fmla="*/ 847723 h 1062296"/>
            <a:gd name="connsiteX17" fmla="*/ 141290 w 3265487"/>
            <a:gd name="connsiteY17" fmla="*/ 847723 h 1062296"/>
            <a:gd name="connsiteX18" fmla="*/ 0 w 3265487"/>
            <a:gd name="connsiteY18" fmla="*/ 706433 h 1062296"/>
            <a:gd name="connsiteX19" fmla="*/ 0 w 3265487"/>
            <a:gd name="connsiteY19" fmla="*/ 706436 h 1062296"/>
            <a:gd name="connsiteX20" fmla="*/ 0 w 3265487"/>
            <a:gd name="connsiteY20" fmla="*/ 494505 h 1062296"/>
            <a:gd name="connsiteX21" fmla="*/ 0 w 3265487"/>
            <a:gd name="connsiteY21" fmla="*/ 494505 h 1062296"/>
            <a:gd name="connsiteX22" fmla="*/ 0 w 3265487"/>
            <a:gd name="connsiteY22" fmla="*/ 141290 h 1062296"/>
            <a:gd name="connsiteX0" fmla="*/ 0 w 3265487"/>
            <a:gd name="connsiteY0" fmla="*/ 141290 h 1144736"/>
            <a:gd name="connsiteX1" fmla="*/ 141290 w 3265487"/>
            <a:gd name="connsiteY1" fmla="*/ 0 h 1144736"/>
            <a:gd name="connsiteX2" fmla="*/ 544248 w 3265487"/>
            <a:gd name="connsiteY2" fmla="*/ 0 h 1144736"/>
            <a:gd name="connsiteX3" fmla="*/ 544248 w 3265487"/>
            <a:gd name="connsiteY3" fmla="*/ 0 h 1144736"/>
            <a:gd name="connsiteX4" fmla="*/ 1360620 w 3265487"/>
            <a:gd name="connsiteY4" fmla="*/ 0 h 1144736"/>
            <a:gd name="connsiteX5" fmla="*/ 3124197 w 3265487"/>
            <a:gd name="connsiteY5" fmla="*/ 0 h 1144736"/>
            <a:gd name="connsiteX6" fmla="*/ 3265487 w 3265487"/>
            <a:gd name="connsiteY6" fmla="*/ 141290 h 1144736"/>
            <a:gd name="connsiteX7" fmla="*/ 3265487 w 3265487"/>
            <a:gd name="connsiteY7" fmla="*/ 494505 h 1144736"/>
            <a:gd name="connsiteX8" fmla="*/ 3265487 w 3265487"/>
            <a:gd name="connsiteY8" fmla="*/ 494505 h 1144736"/>
            <a:gd name="connsiteX9" fmla="*/ 3265487 w 3265487"/>
            <a:gd name="connsiteY9" fmla="*/ 706436 h 1144736"/>
            <a:gd name="connsiteX10" fmla="*/ 3265487 w 3265487"/>
            <a:gd name="connsiteY10" fmla="*/ 706433 h 1144736"/>
            <a:gd name="connsiteX11" fmla="*/ 3124197 w 3265487"/>
            <a:gd name="connsiteY11" fmla="*/ 847723 h 1144736"/>
            <a:gd name="connsiteX12" fmla="*/ 2163892 w 3265487"/>
            <a:gd name="connsiteY12" fmla="*/ 1144736 h 1144736"/>
            <a:gd name="connsiteX13" fmla="*/ 1360620 w 3265487"/>
            <a:gd name="connsiteY13" fmla="*/ 847723 h 1144736"/>
            <a:gd name="connsiteX14" fmla="*/ 895356 w 3265487"/>
            <a:gd name="connsiteY14" fmla="*/ 1061140 h 1144736"/>
            <a:gd name="connsiteX15" fmla="*/ 889795 w 3265487"/>
            <a:gd name="connsiteY15" fmla="*/ 1062296 h 1144736"/>
            <a:gd name="connsiteX16" fmla="*/ 544248 w 3265487"/>
            <a:gd name="connsiteY16" fmla="*/ 847723 h 1144736"/>
            <a:gd name="connsiteX17" fmla="*/ 141290 w 3265487"/>
            <a:gd name="connsiteY17" fmla="*/ 847723 h 1144736"/>
            <a:gd name="connsiteX18" fmla="*/ 0 w 3265487"/>
            <a:gd name="connsiteY18" fmla="*/ 706433 h 1144736"/>
            <a:gd name="connsiteX19" fmla="*/ 0 w 3265487"/>
            <a:gd name="connsiteY19" fmla="*/ 706436 h 1144736"/>
            <a:gd name="connsiteX20" fmla="*/ 0 w 3265487"/>
            <a:gd name="connsiteY20" fmla="*/ 494505 h 1144736"/>
            <a:gd name="connsiteX21" fmla="*/ 0 w 3265487"/>
            <a:gd name="connsiteY21" fmla="*/ 494505 h 1144736"/>
            <a:gd name="connsiteX22" fmla="*/ 0 w 3265487"/>
            <a:gd name="connsiteY22" fmla="*/ 141290 h 1144736"/>
            <a:gd name="connsiteX0" fmla="*/ 3124197 w 3265487"/>
            <a:gd name="connsiteY0" fmla="*/ 847723 h 1144736"/>
            <a:gd name="connsiteX1" fmla="*/ 2163892 w 3265487"/>
            <a:gd name="connsiteY1" fmla="*/ 1144736 h 1144736"/>
            <a:gd name="connsiteX2" fmla="*/ 1360620 w 3265487"/>
            <a:gd name="connsiteY2" fmla="*/ 847723 h 1144736"/>
            <a:gd name="connsiteX3" fmla="*/ 895356 w 3265487"/>
            <a:gd name="connsiteY3" fmla="*/ 1061140 h 1144736"/>
            <a:gd name="connsiteX4" fmla="*/ 889795 w 3265487"/>
            <a:gd name="connsiteY4" fmla="*/ 1062296 h 1144736"/>
            <a:gd name="connsiteX5" fmla="*/ 544248 w 3265487"/>
            <a:gd name="connsiteY5" fmla="*/ 847723 h 1144736"/>
            <a:gd name="connsiteX6" fmla="*/ 141290 w 3265487"/>
            <a:gd name="connsiteY6" fmla="*/ 847723 h 1144736"/>
            <a:gd name="connsiteX7" fmla="*/ 0 w 3265487"/>
            <a:gd name="connsiteY7" fmla="*/ 706433 h 1144736"/>
            <a:gd name="connsiteX8" fmla="*/ 0 w 3265487"/>
            <a:gd name="connsiteY8" fmla="*/ 706436 h 1144736"/>
            <a:gd name="connsiteX9" fmla="*/ 0 w 3265487"/>
            <a:gd name="connsiteY9" fmla="*/ 494505 h 1144736"/>
            <a:gd name="connsiteX10" fmla="*/ 0 w 3265487"/>
            <a:gd name="connsiteY10" fmla="*/ 494505 h 1144736"/>
            <a:gd name="connsiteX11" fmla="*/ 0 w 3265487"/>
            <a:gd name="connsiteY11" fmla="*/ 141290 h 1144736"/>
            <a:gd name="connsiteX12" fmla="*/ 141290 w 3265487"/>
            <a:gd name="connsiteY12" fmla="*/ 0 h 1144736"/>
            <a:gd name="connsiteX13" fmla="*/ 544248 w 3265487"/>
            <a:gd name="connsiteY13" fmla="*/ 0 h 1144736"/>
            <a:gd name="connsiteX14" fmla="*/ 544248 w 3265487"/>
            <a:gd name="connsiteY14" fmla="*/ 0 h 1144736"/>
            <a:gd name="connsiteX15" fmla="*/ 1360620 w 3265487"/>
            <a:gd name="connsiteY15" fmla="*/ 0 h 1144736"/>
            <a:gd name="connsiteX16" fmla="*/ 3124197 w 3265487"/>
            <a:gd name="connsiteY16" fmla="*/ 0 h 1144736"/>
            <a:gd name="connsiteX17" fmla="*/ 3265487 w 3265487"/>
            <a:gd name="connsiteY17" fmla="*/ 141290 h 1144736"/>
            <a:gd name="connsiteX18" fmla="*/ 3265487 w 3265487"/>
            <a:gd name="connsiteY18" fmla="*/ 494505 h 1144736"/>
            <a:gd name="connsiteX19" fmla="*/ 3265487 w 3265487"/>
            <a:gd name="connsiteY19" fmla="*/ 494505 h 1144736"/>
            <a:gd name="connsiteX20" fmla="*/ 3265487 w 3265487"/>
            <a:gd name="connsiteY20" fmla="*/ 706436 h 1144736"/>
            <a:gd name="connsiteX21" fmla="*/ 3265487 w 3265487"/>
            <a:gd name="connsiteY21" fmla="*/ 706433 h 1144736"/>
            <a:gd name="connsiteX22" fmla="*/ 3215726 w 3265487"/>
            <a:gd name="connsiteY22" fmla="*/ 938913 h 1144736"/>
            <a:gd name="connsiteX0" fmla="*/ 3124197 w 3275257"/>
            <a:gd name="connsiteY0" fmla="*/ 847723 h 1342617"/>
            <a:gd name="connsiteX1" fmla="*/ 2163892 w 3275257"/>
            <a:gd name="connsiteY1" fmla="*/ 1144736 h 1342617"/>
            <a:gd name="connsiteX2" fmla="*/ 1360620 w 3275257"/>
            <a:gd name="connsiteY2" fmla="*/ 847723 h 1342617"/>
            <a:gd name="connsiteX3" fmla="*/ 895356 w 3275257"/>
            <a:gd name="connsiteY3" fmla="*/ 1061140 h 1342617"/>
            <a:gd name="connsiteX4" fmla="*/ 889795 w 3275257"/>
            <a:gd name="connsiteY4" fmla="*/ 1062296 h 1342617"/>
            <a:gd name="connsiteX5" fmla="*/ 544248 w 3275257"/>
            <a:gd name="connsiteY5" fmla="*/ 847723 h 1342617"/>
            <a:gd name="connsiteX6" fmla="*/ 141290 w 3275257"/>
            <a:gd name="connsiteY6" fmla="*/ 847723 h 1342617"/>
            <a:gd name="connsiteX7" fmla="*/ 0 w 3275257"/>
            <a:gd name="connsiteY7" fmla="*/ 706433 h 1342617"/>
            <a:gd name="connsiteX8" fmla="*/ 0 w 3275257"/>
            <a:gd name="connsiteY8" fmla="*/ 706436 h 1342617"/>
            <a:gd name="connsiteX9" fmla="*/ 0 w 3275257"/>
            <a:gd name="connsiteY9" fmla="*/ 494505 h 1342617"/>
            <a:gd name="connsiteX10" fmla="*/ 0 w 3275257"/>
            <a:gd name="connsiteY10" fmla="*/ 494505 h 1342617"/>
            <a:gd name="connsiteX11" fmla="*/ 0 w 3275257"/>
            <a:gd name="connsiteY11" fmla="*/ 141290 h 1342617"/>
            <a:gd name="connsiteX12" fmla="*/ 141290 w 3275257"/>
            <a:gd name="connsiteY12" fmla="*/ 0 h 1342617"/>
            <a:gd name="connsiteX13" fmla="*/ 544248 w 3275257"/>
            <a:gd name="connsiteY13" fmla="*/ 0 h 1342617"/>
            <a:gd name="connsiteX14" fmla="*/ 544248 w 3275257"/>
            <a:gd name="connsiteY14" fmla="*/ 0 h 1342617"/>
            <a:gd name="connsiteX15" fmla="*/ 1360620 w 3275257"/>
            <a:gd name="connsiteY15" fmla="*/ 0 h 1342617"/>
            <a:gd name="connsiteX16" fmla="*/ 3124197 w 3275257"/>
            <a:gd name="connsiteY16" fmla="*/ 0 h 1342617"/>
            <a:gd name="connsiteX17" fmla="*/ 3265487 w 3275257"/>
            <a:gd name="connsiteY17" fmla="*/ 141290 h 1342617"/>
            <a:gd name="connsiteX18" fmla="*/ 3265487 w 3275257"/>
            <a:gd name="connsiteY18" fmla="*/ 494505 h 1342617"/>
            <a:gd name="connsiteX19" fmla="*/ 3265487 w 3275257"/>
            <a:gd name="connsiteY19" fmla="*/ 494505 h 1342617"/>
            <a:gd name="connsiteX20" fmla="*/ 3265487 w 3275257"/>
            <a:gd name="connsiteY20" fmla="*/ 706436 h 1342617"/>
            <a:gd name="connsiteX21" fmla="*/ 3265487 w 3275257"/>
            <a:gd name="connsiteY21" fmla="*/ 706433 h 1342617"/>
            <a:gd name="connsiteX22" fmla="*/ 3275257 w 3275257"/>
            <a:gd name="connsiteY22" fmla="*/ 1342617 h 1342617"/>
            <a:gd name="connsiteX0" fmla="*/ 2528885 w 3275257"/>
            <a:gd name="connsiteY0" fmla="*/ 918630 h 1342617"/>
            <a:gd name="connsiteX1" fmla="*/ 2163892 w 3275257"/>
            <a:gd name="connsiteY1" fmla="*/ 1144736 h 1342617"/>
            <a:gd name="connsiteX2" fmla="*/ 1360620 w 3275257"/>
            <a:gd name="connsiteY2" fmla="*/ 847723 h 1342617"/>
            <a:gd name="connsiteX3" fmla="*/ 895356 w 3275257"/>
            <a:gd name="connsiteY3" fmla="*/ 1061140 h 1342617"/>
            <a:gd name="connsiteX4" fmla="*/ 889795 w 3275257"/>
            <a:gd name="connsiteY4" fmla="*/ 1062296 h 1342617"/>
            <a:gd name="connsiteX5" fmla="*/ 544248 w 3275257"/>
            <a:gd name="connsiteY5" fmla="*/ 847723 h 1342617"/>
            <a:gd name="connsiteX6" fmla="*/ 141290 w 3275257"/>
            <a:gd name="connsiteY6" fmla="*/ 847723 h 1342617"/>
            <a:gd name="connsiteX7" fmla="*/ 0 w 3275257"/>
            <a:gd name="connsiteY7" fmla="*/ 706433 h 1342617"/>
            <a:gd name="connsiteX8" fmla="*/ 0 w 3275257"/>
            <a:gd name="connsiteY8" fmla="*/ 706436 h 1342617"/>
            <a:gd name="connsiteX9" fmla="*/ 0 w 3275257"/>
            <a:gd name="connsiteY9" fmla="*/ 494505 h 1342617"/>
            <a:gd name="connsiteX10" fmla="*/ 0 w 3275257"/>
            <a:gd name="connsiteY10" fmla="*/ 494505 h 1342617"/>
            <a:gd name="connsiteX11" fmla="*/ 0 w 3275257"/>
            <a:gd name="connsiteY11" fmla="*/ 141290 h 1342617"/>
            <a:gd name="connsiteX12" fmla="*/ 141290 w 3275257"/>
            <a:gd name="connsiteY12" fmla="*/ 0 h 1342617"/>
            <a:gd name="connsiteX13" fmla="*/ 544248 w 3275257"/>
            <a:gd name="connsiteY13" fmla="*/ 0 h 1342617"/>
            <a:gd name="connsiteX14" fmla="*/ 544248 w 3275257"/>
            <a:gd name="connsiteY14" fmla="*/ 0 h 1342617"/>
            <a:gd name="connsiteX15" fmla="*/ 1360620 w 3275257"/>
            <a:gd name="connsiteY15" fmla="*/ 0 h 1342617"/>
            <a:gd name="connsiteX16" fmla="*/ 3124197 w 3275257"/>
            <a:gd name="connsiteY16" fmla="*/ 0 h 1342617"/>
            <a:gd name="connsiteX17" fmla="*/ 3265487 w 3275257"/>
            <a:gd name="connsiteY17" fmla="*/ 141290 h 1342617"/>
            <a:gd name="connsiteX18" fmla="*/ 3265487 w 3275257"/>
            <a:gd name="connsiteY18" fmla="*/ 494505 h 1342617"/>
            <a:gd name="connsiteX19" fmla="*/ 3265487 w 3275257"/>
            <a:gd name="connsiteY19" fmla="*/ 494505 h 1342617"/>
            <a:gd name="connsiteX20" fmla="*/ 3265487 w 3275257"/>
            <a:gd name="connsiteY20" fmla="*/ 706436 h 1342617"/>
            <a:gd name="connsiteX21" fmla="*/ 3265487 w 3275257"/>
            <a:gd name="connsiteY21" fmla="*/ 706433 h 1342617"/>
            <a:gd name="connsiteX22" fmla="*/ 3275257 w 3275257"/>
            <a:gd name="connsiteY22" fmla="*/ 1342617 h 1342617"/>
            <a:gd name="connsiteX0" fmla="*/ 2528885 w 3265487"/>
            <a:gd name="connsiteY0" fmla="*/ 918630 h 1144736"/>
            <a:gd name="connsiteX1" fmla="*/ 2163892 w 3265487"/>
            <a:gd name="connsiteY1" fmla="*/ 1144736 h 1144736"/>
            <a:gd name="connsiteX2" fmla="*/ 1360620 w 3265487"/>
            <a:gd name="connsiteY2" fmla="*/ 847723 h 1144736"/>
            <a:gd name="connsiteX3" fmla="*/ 895356 w 3265487"/>
            <a:gd name="connsiteY3" fmla="*/ 1061140 h 1144736"/>
            <a:gd name="connsiteX4" fmla="*/ 889795 w 3265487"/>
            <a:gd name="connsiteY4" fmla="*/ 1062296 h 1144736"/>
            <a:gd name="connsiteX5" fmla="*/ 544248 w 3265487"/>
            <a:gd name="connsiteY5" fmla="*/ 847723 h 1144736"/>
            <a:gd name="connsiteX6" fmla="*/ 141290 w 3265487"/>
            <a:gd name="connsiteY6" fmla="*/ 847723 h 1144736"/>
            <a:gd name="connsiteX7" fmla="*/ 0 w 3265487"/>
            <a:gd name="connsiteY7" fmla="*/ 706433 h 1144736"/>
            <a:gd name="connsiteX8" fmla="*/ 0 w 3265487"/>
            <a:gd name="connsiteY8" fmla="*/ 706436 h 1144736"/>
            <a:gd name="connsiteX9" fmla="*/ 0 w 3265487"/>
            <a:gd name="connsiteY9" fmla="*/ 494505 h 1144736"/>
            <a:gd name="connsiteX10" fmla="*/ 0 w 3265487"/>
            <a:gd name="connsiteY10" fmla="*/ 494505 h 1144736"/>
            <a:gd name="connsiteX11" fmla="*/ 0 w 3265487"/>
            <a:gd name="connsiteY11" fmla="*/ 141290 h 1144736"/>
            <a:gd name="connsiteX12" fmla="*/ 141290 w 3265487"/>
            <a:gd name="connsiteY12" fmla="*/ 0 h 1144736"/>
            <a:gd name="connsiteX13" fmla="*/ 544248 w 3265487"/>
            <a:gd name="connsiteY13" fmla="*/ 0 h 1144736"/>
            <a:gd name="connsiteX14" fmla="*/ 544248 w 3265487"/>
            <a:gd name="connsiteY14" fmla="*/ 0 h 1144736"/>
            <a:gd name="connsiteX15" fmla="*/ 1360620 w 3265487"/>
            <a:gd name="connsiteY15" fmla="*/ 0 h 1144736"/>
            <a:gd name="connsiteX16" fmla="*/ 3124197 w 3265487"/>
            <a:gd name="connsiteY16" fmla="*/ 0 h 1144736"/>
            <a:gd name="connsiteX17" fmla="*/ 3265487 w 3265487"/>
            <a:gd name="connsiteY17" fmla="*/ 141290 h 1144736"/>
            <a:gd name="connsiteX18" fmla="*/ 3265487 w 3265487"/>
            <a:gd name="connsiteY18" fmla="*/ 494505 h 1144736"/>
            <a:gd name="connsiteX19" fmla="*/ 3265487 w 3265487"/>
            <a:gd name="connsiteY19" fmla="*/ 494505 h 1144736"/>
            <a:gd name="connsiteX20" fmla="*/ 3265487 w 3265487"/>
            <a:gd name="connsiteY20" fmla="*/ 706436 h 1144736"/>
            <a:gd name="connsiteX21" fmla="*/ 3265487 w 3265487"/>
            <a:gd name="connsiteY21" fmla="*/ 706433 h 1144736"/>
            <a:gd name="connsiteX22" fmla="*/ 3251445 w 3265487"/>
            <a:gd name="connsiteY22" fmla="*/ 1033902 h 1144736"/>
            <a:gd name="connsiteX0" fmla="*/ 2528885 w 3265487"/>
            <a:gd name="connsiteY0" fmla="*/ 918630 h 1144736"/>
            <a:gd name="connsiteX1" fmla="*/ 2163892 w 3265487"/>
            <a:gd name="connsiteY1" fmla="*/ 1144736 h 1144736"/>
            <a:gd name="connsiteX2" fmla="*/ 1360620 w 3265487"/>
            <a:gd name="connsiteY2" fmla="*/ 847723 h 1144736"/>
            <a:gd name="connsiteX3" fmla="*/ 895356 w 3265487"/>
            <a:gd name="connsiteY3" fmla="*/ 1061140 h 1144736"/>
            <a:gd name="connsiteX4" fmla="*/ 889795 w 3265487"/>
            <a:gd name="connsiteY4" fmla="*/ 1062296 h 1144736"/>
            <a:gd name="connsiteX5" fmla="*/ 544248 w 3265487"/>
            <a:gd name="connsiteY5" fmla="*/ 847723 h 1144736"/>
            <a:gd name="connsiteX6" fmla="*/ 141290 w 3265487"/>
            <a:gd name="connsiteY6" fmla="*/ 847723 h 1144736"/>
            <a:gd name="connsiteX7" fmla="*/ 0 w 3265487"/>
            <a:gd name="connsiteY7" fmla="*/ 706433 h 1144736"/>
            <a:gd name="connsiteX8" fmla="*/ 0 w 3265487"/>
            <a:gd name="connsiteY8" fmla="*/ 706436 h 1144736"/>
            <a:gd name="connsiteX9" fmla="*/ 0 w 3265487"/>
            <a:gd name="connsiteY9" fmla="*/ 494505 h 1144736"/>
            <a:gd name="connsiteX10" fmla="*/ 0 w 3265487"/>
            <a:gd name="connsiteY10" fmla="*/ 494505 h 1144736"/>
            <a:gd name="connsiteX11" fmla="*/ 0 w 3265487"/>
            <a:gd name="connsiteY11" fmla="*/ 141290 h 1144736"/>
            <a:gd name="connsiteX12" fmla="*/ 141290 w 3265487"/>
            <a:gd name="connsiteY12" fmla="*/ 0 h 1144736"/>
            <a:gd name="connsiteX13" fmla="*/ 544248 w 3265487"/>
            <a:gd name="connsiteY13" fmla="*/ 0 h 1144736"/>
            <a:gd name="connsiteX14" fmla="*/ 544248 w 3265487"/>
            <a:gd name="connsiteY14" fmla="*/ 0 h 1144736"/>
            <a:gd name="connsiteX15" fmla="*/ 1360620 w 3265487"/>
            <a:gd name="connsiteY15" fmla="*/ 0 h 1144736"/>
            <a:gd name="connsiteX16" fmla="*/ 3124197 w 3265487"/>
            <a:gd name="connsiteY16" fmla="*/ 0 h 1144736"/>
            <a:gd name="connsiteX17" fmla="*/ 3265487 w 3265487"/>
            <a:gd name="connsiteY17" fmla="*/ 141290 h 1144736"/>
            <a:gd name="connsiteX18" fmla="*/ 3265487 w 3265487"/>
            <a:gd name="connsiteY18" fmla="*/ 494505 h 1144736"/>
            <a:gd name="connsiteX19" fmla="*/ 3265487 w 3265487"/>
            <a:gd name="connsiteY19" fmla="*/ 494505 h 1144736"/>
            <a:gd name="connsiteX20" fmla="*/ 3265487 w 3265487"/>
            <a:gd name="connsiteY20" fmla="*/ 706436 h 1144736"/>
            <a:gd name="connsiteX21" fmla="*/ 3265487 w 3265487"/>
            <a:gd name="connsiteY21" fmla="*/ 706433 h 1144736"/>
            <a:gd name="connsiteX22" fmla="*/ 3263363 w 3265487"/>
            <a:gd name="connsiteY22" fmla="*/ 950786 h 1144736"/>
            <a:gd name="connsiteX0" fmla="*/ 2528885 w 3287176"/>
            <a:gd name="connsiteY0" fmla="*/ 918630 h 1144736"/>
            <a:gd name="connsiteX1" fmla="*/ 2163892 w 3287176"/>
            <a:gd name="connsiteY1" fmla="*/ 1144736 h 1144736"/>
            <a:gd name="connsiteX2" fmla="*/ 1360620 w 3287176"/>
            <a:gd name="connsiteY2" fmla="*/ 847723 h 1144736"/>
            <a:gd name="connsiteX3" fmla="*/ 895356 w 3287176"/>
            <a:gd name="connsiteY3" fmla="*/ 1061140 h 1144736"/>
            <a:gd name="connsiteX4" fmla="*/ 889795 w 3287176"/>
            <a:gd name="connsiteY4" fmla="*/ 1062296 h 1144736"/>
            <a:gd name="connsiteX5" fmla="*/ 544248 w 3287176"/>
            <a:gd name="connsiteY5" fmla="*/ 847723 h 1144736"/>
            <a:gd name="connsiteX6" fmla="*/ 141290 w 3287176"/>
            <a:gd name="connsiteY6" fmla="*/ 847723 h 1144736"/>
            <a:gd name="connsiteX7" fmla="*/ 0 w 3287176"/>
            <a:gd name="connsiteY7" fmla="*/ 706433 h 1144736"/>
            <a:gd name="connsiteX8" fmla="*/ 0 w 3287176"/>
            <a:gd name="connsiteY8" fmla="*/ 706436 h 1144736"/>
            <a:gd name="connsiteX9" fmla="*/ 0 w 3287176"/>
            <a:gd name="connsiteY9" fmla="*/ 494505 h 1144736"/>
            <a:gd name="connsiteX10" fmla="*/ 0 w 3287176"/>
            <a:gd name="connsiteY10" fmla="*/ 494505 h 1144736"/>
            <a:gd name="connsiteX11" fmla="*/ 0 w 3287176"/>
            <a:gd name="connsiteY11" fmla="*/ 141290 h 1144736"/>
            <a:gd name="connsiteX12" fmla="*/ 141290 w 3287176"/>
            <a:gd name="connsiteY12" fmla="*/ 0 h 1144736"/>
            <a:gd name="connsiteX13" fmla="*/ 544248 w 3287176"/>
            <a:gd name="connsiteY13" fmla="*/ 0 h 1144736"/>
            <a:gd name="connsiteX14" fmla="*/ 544248 w 3287176"/>
            <a:gd name="connsiteY14" fmla="*/ 0 h 1144736"/>
            <a:gd name="connsiteX15" fmla="*/ 1360620 w 3287176"/>
            <a:gd name="connsiteY15" fmla="*/ 0 h 1144736"/>
            <a:gd name="connsiteX16" fmla="*/ 3124197 w 3287176"/>
            <a:gd name="connsiteY16" fmla="*/ 0 h 1144736"/>
            <a:gd name="connsiteX17" fmla="*/ 3265487 w 3287176"/>
            <a:gd name="connsiteY17" fmla="*/ 141290 h 1144736"/>
            <a:gd name="connsiteX18" fmla="*/ 3265487 w 3287176"/>
            <a:gd name="connsiteY18" fmla="*/ 494505 h 1144736"/>
            <a:gd name="connsiteX19" fmla="*/ 3265487 w 3287176"/>
            <a:gd name="connsiteY19" fmla="*/ 494505 h 1144736"/>
            <a:gd name="connsiteX20" fmla="*/ 3265487 w 3287176"/>
            <a:gd name="connsiteY20" fmla="*/ 706436 h 1144736"/>
            <a:gd name="connsiteX21" fmla="*/ 3265487 w 3287176"/>
            <a:gd name="connsiteY21" fmla="*/ 706433 h 1144736"/>
            <a:gd name="connsiteX22" fmla="*/ 3287176 w 3287176"/>
            <a:gd name="connsiteY22" fmla="*/ 915166 h 1144736"/>
            <a:gd name="connsiteX0" fmla="*/ 2528885 w 3287176"/>
            <a:gd name="connsiteY0" fmla="*/ 918630 h 1144736"/>
            <a:gd name="connsiteX1" fmla="*/ 2163892 w 3287176"/>
            <a:gd name="connsiteY1" fmla="*/ 1144736 h 1144736"/>
            <a:gd name="connsiteX2" fmla="*/ 1360620 w 3287176"/>
            <a:gd name="connsiteY2" fmla="*/ 847723 h 1144736"/>
            <a:gd name="connsiteX3" fmla="*/ 895356 w 3287176"/>
            <a:gd name="connsiteY3" fmla="*/ 1061140 h 1144736"/>
            <a:gd name="connsiteX4" fmla="*/ 889795 w 3287176"/>
            <a:gd name="connsiteY4" fmla="*/ 1062296 h 1144736"/>
            <a:gd name="connsiteX5" fmla="*/ 544248 w 3287176"/>
            <a:gd name="connsiteY5" fmla="*/ 847723 h 1144736"/>
            <a:gd name="connsiteX6" fmla="*/ 141290 w 3287176"/>
            <a:gd name="connsiteY6" fmla="*/ 847723 h 1144736"/>
            <a:gd name="connsiteX7" fmla="*/ 0 w 3287176"/>
            <a:gd name="connsiteY7" fmla="*/ 706433 h 1144736"/>
            <a:gd name="connsiteX8" fmla="*/ 0 w 3287176"/>
            <a:gd name="connsiteY8" fmla="*/ 706436 h 1144736"/>
            <a:gd name="connsiteX9" fmla="*/ 0 w 3287176"/>
            <a:gd name="connsiteY9" fmla="*/ 494505 h 1144736"/>
            <a:gd name="connsiteX10" fmla="*/ 0 w 3287176"/>
            <a:gd name="connsiteY10" fmla="*/ 494505 h 1144736"/>
            <a:gd name="connsiteX11" fmla="*/ 0 w 3287176"/>
            <a:gd name="connsiteY11" fmla="*/ 141290 h 1144736"/>
            <a:gd name="connsiteX12" fmla="*/ 141290 w 3287176"/>
            <a:gd name="connsiteY12" fmla="*/ 0 h 1144736"/>
            <a:gd name="connsiteX13" fmla="*/ 544248 w 3287176"/>
            <a:gd name="connsiteY13" fmla="*/ 0 h 1144736"/>
            <a:gd name="connsiteX14" fmla="*/ 544248 w 3287176"/>
            <a:gd name="connsiteY14" fmla="*/ 0 h 1144736"/>
            <a:gd name="connsiteX15" fmla="*/ 1360620 w 3287176"/>
            <a:gd name="connsiteY15" fmla="*/ 0 h 1144736"/>
            <a:gd name="connsiteX16" fmla="*/ 3124197 w 3287176"/>
            <a:gd name="connsiteY16" fmla="*/ 0 h 1144736"/>
            <a:gd name="connsiteX17" fmla="*/ 3265487 w 3287176"/>
            <a:gd name="connsiteY17" fmla="*/ 141290 h 1144736"/>
            <a:gd name="connsiteX18" fmla="*/ 3265487 w 3287176"/>
            <a:gd name="connsiteY18" fmla="*/ 494505 h 1144736"/>
            <a:gd name="connsiteX19" fmla="*/ 3265487 w 3287176"/>
            <a:gd name="connsiteY19" fmla="*/ 494505 h 1144736"/>
            <a:gd name="connsiteX20" fmla="*/ 3265487 w 3287176"/>
            <a:gd name="connsiteY20" fmla="*/ 706436 h 1144736"/>
            <a:gd name="connsiteX21" fmla="*/ 3265487 w 3287176"/>
            <a:gd name="connsiteY21" fmla="*/ 706433 h 1144736"/>
            <a:gd name="connsiteX22" fmla="*/ 3287176 w 3287176"/>
            <a:gd name="connsiteY22" fmla="*/ 915166 h 1144736"/>
            <a:gd name="connsiteX23" fmla="*/ 2528885 w 3287176"/>
            <a:gd name="connsiteY23" fmla="*/ 918630 h 1144736"/>
            <a:gd name="connsiteX0" fmla="*/ 2528885 w 3287176"/>
            <a:gd name="connsiteY0" fmla="*/ 918630 h 1144736"/>
            <a:gd name="connsiteX1" fmla="*/ 2163892 w 3287176"/>
            <a:gd name="connsiteY1" fmla="*/ 1144736 h 1144736"/>
            <a:gd name="connsiteX2" fmla="*/ 1595344 w 3287176"/>
            <a:gd name="connsiteY2" fmla="*/ 916646 h 1144736"/>
            <a:gd name="connsiteX3" fmla="*/ 1360620 w 3287176"/>
            <a:gd name="connsiteY3" fmla="*/ 847723 h 1144736"/>
            <a:gd name="connsiteX4" fmla="*/ 895356 w 3287176"/>
            <a:gd name="connsiteY4" fmla="*/ 1061140 h 1144736"/>
            <a:gd name="connsiteX5" fmla="*/ 889795 w 3287176"/>
            <a:gd name="connsiteY5" fmla="*/ 1062296 h 1144736"/>
            <a:gd name="connsiteX6" fmla="*/ 544248 w 3287176"/>
            <a:gd name="connsiteY6" fmla="*/ 847723 h 1144736"/>
            <a:gd name="connsiteX7" fmla="*/ 141290 w 3287176"/>
            <a:gd name="connsiteY7" fmla="*/ 847723 h 1144736"/>
            <a:gd name="connsiteX8" fmla="*/ 0 w 3287176"/>
            <a:gd name="connsiteY8" fmla="*/ 706433 h 1144736"/>
            <a:gd name="connsiteX9" fmla="*/ 0 w 3287176"/>
            <a:gd name="connsiteY9" fmla="*/ 706436 h 1144736"/>
            <a:gd name="connsiteX10" fmla="*/ 0 w 3287176"/>
            <a:gd name="connsiteY10" fmla="*/ 494505 h 1144736"/>
            <a:gd name="connsiteX11" fmla="*/ 0 w 3287176"/>
            <a:gd name="connsiteY11" fmla="*/ 494505 h 1144736"/>
            <a:gd name="connsiteX12" fmla="*/ 0 w 3287176"/>
            <a:gd name="connsiteY12" fmla="*/ 141290 h 1144736"/>
            <a:gd name="connsiteX13" fmla="*/ 141290 w 3287176"/>
            <a:gd name="connsiteY13" fmla="*/ 0 h 1144736"/>
            <a:gd name="connsiteX14" fmla="*/ 544248 w 3287176"/>
            <a:gd name="connsiteY14" fmla="*/ 0 h 1144736"/>
            <a:gd name="connsiteX15" fmla="*/ 544248 w 3287176"/>
            <a:gd name="connsiteY15" fmla="*/ 0 h 1144736"/>
            <a:gd name="connsiteX16" fmla="*/ 1360620 w 3287176"/>
            <a:gd name="connsiteY16" fmla="*/ 0 h 1144736"/>
            <a:gd name="connsiteX17" fmla="*/ 3124197 w 3287176"/>
            <a:gd name="connsiteY17" fmla="*/ 0 h 1144736"/>
            <a:gd name="connsiteX18" fmla="*/ 3265487 w 3287176"/>
            <a:gd name="connsiteY18" fmla="*/ 141290 h 1144736"/>
            <a:gd name="connsiteX19" fmla="*/ 3265487 w 3287176"/>
            <a:gd name="connsiteY19" fmla="*/ 494505 h 1144736"/>
            <a:gd name="connsiteX20" fmla="*/ 3265487 w 3287176"/>
            <a:gd name="connsiteY20" fmla="*/ 494505 h 1144736"/>
            <a:gd name="connsiteX21" fmla="*/ 3265487 w 3287176"/>
            <a:gd name="connsiteY21" fmla="*/ 706436 h 1144736"/>
            <a:gd name="connsiteX22" fmla="*/ 3265487 w 3287176"/>
            <a:gd name="connsiteY22" fmla="*/ 706433 h 1144736"/>
            <a:gd name="connsiteX23" fmla="*/ 3287176 w 3287176"/>
            <a:gd name="connsiteY23" fmla="*/ 915166 h 1144736"/>
            <a:gd name="connsiteX24" fmla="*/ 2528885 w 3287176"/>
            <a:gd name="connsiteY24" fmla="*/ 918630 h 1144736"/>
            <a:gd name="connsiteX0" fmla="*/ 2528885 w 3287176"/>
            <a:gd name="connsiteY0" fmla="*/ 918630 h 1144736"/>
            <a:gd name="connsiteX1" fmla="*/ 2163892 w 3287176"/>
            <a:gd name="connsiteY1" fmla="*/ 1144736 h 1144736"/>
            <a:gd name="connsiteX2" fmla="*/ 1988630 w 3287176"/>
            <a:gd name="connsiteY2" fmla="*/ 869151 h 1144736"/>
            <a:gd name="connsiteX3" fmla="*/ 1360620 w 3287176"/>
            <a:gd name="connsiteY3" fmla="*/ 847723 h 1144736"/>
            <a:gd name="connsiteX4" fmla="*/ 895356 w 3287176"/>
            <a:gd name="connsiteY4" fmla="*/ 1061140 h 1144736"/>
            <a:gd name="connsiteX5" fmla="*/ 889795 w 3287176"/>
            <a:gd name="connsiteY5" fmla="*/ 1062296 h 1144736"/>
            <a:gd name="connsiteX6" fmla="*/ 544248 w 3287176"/>
            <a:gd name="connsiteY6" fmla="*/ 847723 h 1144736"/>
            <a:gd name="connsiteX7" fmla="*/ 141290 w 3287176"/>
            <a:gd name="connsiteY7" fmla="*/ 847723 h 1144736"/>
            <a:gd name="connsiteX8" fmla="*/ 0 w 3287176"/>
            <a:gd name="connsiteY8" fmla="*/ 706433 h 1144736"/>
            <a:gd name="connsiteX9" fmla="*/ 0 w 3287176"/>
            <a:gd name="connsiteY9" fmla="*/ 706436 h 1144736"/>
            <a:gd name="connsiteX10" fmla="*/ 0 w 3287176"/>
            <a:gd name="connsiteY10" fmla="*/ 494505 h 1144736"/>
            <a:gd name="connsiteX11" fmla="*/ 0 w 3287176"/>
            <a:gd name="connsiteY11" fmla="*/ 494505 h 1144736"/>
            <a:gd name="connsiteX12" fmla="*/ 0 w 3287176"/>
            <a:gd name="connsiteY12" fmla="*/ 141290 h 1144736"/>
            <a:gd name="connsiteX13" fmla="*/ 141290 w 3287176"/>
            <a:gd name="connsiteY13" fmla="*/ 0 h 1144736"/>
            <a:gd name="connsiteX14" fmla="*/ 544248 w 3287176"/>
            <a:gd name="connsiteY14" fmla="*/ 0 h 1144736"/>
            <a:gd name="connsiteX15" fmla="*/ 544248 w 3287176"/>
            <a:gd name="connsiteY15" fmla="*/ 0 h 1144736"/>
            <a:gd name="connsiteX16" fmla="*/ 1360620 w 3287176"/>
            <a:gd name="connsiteY16" fmla="*/ 0 h 1144736"/>
            <a:gd name="connsiteX17" fmla="*/ 3124197 w 3287176"/>
            <a:gd name="connsiteY17" fmla="*/ 0 h 1144736"/>
            <a:gd name="connsiteX18" fmla="*/ 3265487 w 3287176"/>
            <a:gd name="connsiteY18" fmla="*/ 141290 h 1144736"/>
            <a:gd name="connsiteX19" fmla="*/ 3265487 w 3287176"/>
            <a:gd name="connsiteY19" fmla="*/ 494505 h 1144736"/>
            <a:gd name="connsiteX20" fmla="*/ 3265487 w 3287176"/>
            <a:gd name="connsiteY20" fmla="*/ 494505 h 1144736"/>
            <a:gd name="connsiteX21" fmla="*/ 3265487 w 3287176"/>
            <a:gd name="connsiteY21" fmla="*/ 706436 h 1144736"/>
            <a:gd name="connsiteX22" fmla="*/ 3265487 w 3287176"/>
            <a:gd name="connsiteY22" fmla="*/ 706433 h 1144736"/>
            <a:gd name="connsiteX23" fmla="*/ 3287176 w 3287176"/>
            <a:gd name="connsiteY23" fmla="*/ 915166 h 1144736"/>
            <a:gd name="connsiteX24" fmla="*/ 2528885 w 3287176"/>
            <a:gd name="connsiteY24" fmla="*/ 918630 h 1144736"/>
            <a:gd name="connsiteX0" fmla="*/ 2361875 w 3287176"/>
            <a:gd name="connsiteY0" fmla="*/ 883009 h 1144736"/>
            <a:gd name="connsiteX1" fmla="*/ 2163892 w 3287176"/>
            <a:gd name="connsiteY1" fmla="*/ 1144736 h 1144736"/>
            <a:gd name="connsiteX2" fmla="*/ 1988630 w 3287176"/>
            <a:gd name="connsiteY2" fmla="*/ 869151 h 1144736"/>
            <a:gd name="connsiteX3" fmla="*/ 1360620 w 3287176"/>
            <a:gd name="connsiteY3" fmla="*/ 847723 h 1144736"/>
            <a:gd name="connsiteX4" fmla="*/ 895356 w 3287176"/>
            <a:gd name="connsiteY4" fmla="*/ 1061140 h 1144736"/>
            <a:gd name="connsiteX5" fmla="*/ 889795 w 3287176"/>
            <a:gd name="connsiteY5" fmla="*/ 1062296 h 1144736"/>
            <a:gd name="connsiteX6" fmla="*/ 544248 w 3287176"/>
            <a:gd name="connsiteY6" fmla="*/ 847723 h 1144736"/>
            <a:gd name="connsiteX7" fmla="*/ 141290 w 3287176"/>
            <a:gd name="connsiteY7" fmla="*/ 847723 h 1144736"/>
            <a:gd name="connsiteX8" fmla="*/ 0 w 3287176"/>
            <a:gd name="connsiteY8" fmla="*/ 706433 h 1144736"/>
            <a:gd name="connsiteX9" fmla="*/ 0 w 3287176"/>
            <a:gd name="connsiteY9" fmla="*/ 706436 h 1144736"/>
            <a:gd name="connsiteX10" fmla="*/ 0 w 3287176"/>
            <a:gd name="connsiteY10" fmla="*/ 494505 h 1144736"/>
            <a:gd name="connsiteX11" fmla="*/ 0 w 3287176"/>
            <a:gd name="connsiteY11" fmla="*/ 494505 h 1144736"/>
            <a:gd name="connsiteX12" fmla="*/ 0 w 3287176"/>
            <a:gd name="connsiteY12" fmla="*/ 141290 h 1144736"/>
            <a:gd name="connsiteX13" fmla="*/ 141290 w 3287176"/>
            <a:gd name="connsiteY13" fmla="*/ 0 h 1144736"/>
            <a:gd name="connsiteX14" fmla="*/ 544248 w 3287176"/>
            <a:gd name="connsiteY14" fmla="*/ 0 h 1144736"/>
            <a:gd name="connsiteX15" fmla="*/ 544248 w 3287176"/>
            <a:gd name="connsiteY15" fmla="*/ 0 h 1144736"/>
            <a:gd name="connsiteX16" fmla="*/ 1360620 w 3287176"/>
            <a:gd name="connsiteY16" fmla="*/ 0 h 1144736"/>
            <a:gd name="connsiteX17" fmla="*/ 3124197 w 3287176"/>
            <a:gd name="connsiteY17" fmla="*/ 0 h 1144736"/>
            <a:gd name="connsiteX18" fmla="*/ 3265487 w 3287176"/>
            <a:gd name="connsiteY18" fmla="*/ 141290 h 1144736"/>
            <a:gd name="connsiteX19" fmla="*/ 3265487 w 3287176"/>
            <a:gd name="connsiteY19" fmla="*/ 494505 h 1144736"/>
            <a:gd name="connsiteX20" fmla="*/ 3265487 w 3287176"/>
            <a:gd name="connsiteY20" fmla="*/ 494505 h 1144736"/>
            <a:gd name="connsiteX21" fmla="*/ 3265487 w 3287176"/>
            <a:gd name="connsiteY21" fmla="*/ 706436 h 1144736"/>
            <a:gd name="connsiteX22" fmla="*/ 3265487 w 3287176"/>
            <a:gd name="connsiteY22" fmla="*/ 706433 h 1144736"/>
            <a:gd name="connsiteX23" fmla="*/ 3287176 w 3287176"/>
            <a:gd name="connsiteY23" fmla="*/ 915166 h 1144736"/>
            <a:gd name="connsiteX24" fmla="*/ 2361875 w 3287176"/>
            <a:gd name="connsiteY24" fmla="*/ 883009 h 1144736"/>
            <a:gd name="connsiteX0" fmla="*/ 2361875 w 3287176"/>
            <a:gd name="connsiteY0" fmla="*/ 883009 h 1239725"/>
            <a:gd name="connsiteX1" fmla="*/ 2187727 w 3287176"/>
            <a:gd name="connsiteY1" fmla="*/ 1239725 h 1239725"/>
            <a:gd name="connsiteX2" fmla="*/ 1988630 w 3287176"/>
            <a:gd name="connsiteY2" fmla="*/ 869151 h 1239725"/>
            <a:gd name="connsiteX3" fmla="*/ 1360620 w 3287176"/>
            <a:gd name="connsiteY3" fmla="*/ 847723 h 1239725"/>
            <a:gd name="connsiteX4" fmla="*/ 895356 w 3287176"/>
            <a:gd name="connsiteY4" fmla="*/ 1061140 h 1239725"/>
            <a:gd name="connsiteX5" fmla="*/ 889795 w 3287176"/>
            <a:gd name="connsiteY5" fmla="*/ 1062296 h 1239725"/>
            <a:gd name="connsiteX6" fmla="*/ 544248 w 3287176"/>
            <a:gd name="connsiteY6" fmla="*/ 847723 h 1239725"/>
            <a:gd name="connsiteX7" fmla="*/ 141290 w 3287176"/>
            <a:gd name="connsiteY7" fmla="*/ 847723 h 1239725"/>
            <a:gd name="connsiteX8" fmla="*/ 0 w 3287176"/>
            <a:gd name="connsiteY8" fmla="*/ 706433 h 1239725"/>
            <a:gd name="connsiteX9" fmla="*/ 0 w 3287176"/>
            <a:gd name="connsiteY9" fmla="*/ 706436 h 1239725"/>
            <a:gd name="connsiteX10" fmla="*/ 0 w 3287176"/>
            <a:gd name="connsiteY10" fmla="*/ 494505 h 1239725"/>
            <a:gd name="connsiteX11" fmla="*/ 0 w 3287176"/>
            <a:gd name="connsiteY11" fmla="*/ 494505 h 1239725"/>
            <a:gd name="connsiteX12" fmla="*/ 0 w 3287176"/>
            <a:gd name="connsiteY12" fmla="*/ 141290 h 1239725"/>
            <a:gd name="connsiteX13" fmla="*/ 141290 w 3287176"/>
            <a:gd name="connsiteY13" fmla="*/ 0 h 1239725"/>
            <a:gd name="connsiteX14" fmla="*/ 544248 w 3287176"/>
            <a:gd name="connsiteY14" fmla="*/ 0 h 1239725"/>
            <a:gd name="connsiteX15" fmla="*/ 544248 w 3287176"/>
            <a:gd name="connsiteY15" fmla="*/ 0 h 1239725"/>
            <a:gd name="connsiteX16" fmla="*/ 1360620 w 3287176"/>
            <a:gd name="connsiteY16" fmla="*/ 0 h 1239725"/>
            <a:gd name="connsiteX17" fmla="*/ 3124197 w 3287176"/>
            <a:gd name="connsiteY17" fmla="*/ 0 h 1239725"/>
            <a:gd name="connsiteX18" fmla="*/ 3265487 w 3287176"/>
            <a:gd name="connsiteY18" fmla="*/ 141290 h 1239725"/>
            <a:gd name="connsiteX19" fmla="*/ 3265487 w 3287176"/>
            <a:gd name="connsiteY19" fmla="*/ 494505 h 1239725"/>
            <a:gd name="connsiteX20" fmla="*/ 3265487 w 3287176"/>
            <a:gd name="connsiteY20" fmla="*/ 494505 h 1239725"/>
            <a:gd name="connsiteX21" fmla="*/ 3265487 w 3287176"/>
            <a:gd name="connsiteY21" fmla="*/ 706436 h 1239725"/>
            <a:gd name="connsiteX22" fmla="*/ 3265487 w 3287176"/>
            <a:gd name="connsiteY22" fmla="*/ 706433 h 1239725"/>
            <a:gd name="connsiteX23" fmla="*/ 3287176 w 3287176"/>
            <a:gd name="connsiteY23" fmla="*/ 915166 h 1239725"/>
            <a:gd name="connsiteX24" fmla="*/ 2361875 w 3287176"/>
            <a:gd name="connsiteY24" fmla="*/ 883009 h 1239725"/>
            <a:gd name="connsiteX0" fmla="*/ 2361875 w 3287176"/>
            <a:gd name="connsiteY0" fmla="*/ 883009 h 1239725"/>
            <a:gd name="connsiteX1" fmla="*/ 2187727 w 3287176"/>
            <a:gd name="connsiteY1" fmla="*/ 1239725 h 1239725"/>
            <a:gd name="connsiteX2" fmla="*/ 1988630 w 3287176"/>
            <a:gd name="connsiteY2" fmla="*/ 869151 h 1239725"/>
            <a:gd name="connsiteX3" fmla="*/ 1122034 w 3287176"/>
            <a:gd name="connsiteY3" fmla="*/ 835820 h 1239725"/>
            <a:gd name="connsiteX4" fmla="*/ 895356 w 3287176"/>
            <a:gd name="connsiteY4" fmla="*/ 1061140 h 1239725"/>
            <a:gd name="connsiteX5" fmla="*/ 889795 w 3287176"/>
            <a:gd name="connsiteY5" fmla="*/ 1062296 h 1239725"/>
            <a:gd name="connsiteX6" fmla="*/ 544248 w 3287176"/>
            <a:gd name="connsiteY6" fmla="*/ 847723 h 1239725"/>
            <a:gd name="connsiteX7" fmla="*/ 141290 w 3287176"/>
            <a:gd name="connsiteY7" fmla="*/ 847723 h 1239725"/>
            <a:gd name="connsiteX8" fmla="*/ 0 w 3287176"/>
            <a:gd name="connsiteY8" fmla="*/ 706433 h 1239725"/>
            <a:gd name="connsiteX9" fmla="*/ 0 w 3287176"/>
            <a:gd name="connsiteY9" fmla="*/ 706436 h 1239725"/>
            <a:gd name="connsiteX10" fmla="*/ 0 w 3287176"/>
            <a:gd name="connsiteY10" fmla="*/ 494505 h 1239725"/>
            <a:gd name="connsiteX11" fmla="*/ 0 w 3287176"/>
            <a:gd name="connsiteY11" fmla="*/ 494505 h 1239725"/>
            <a:gd name="connsiteX12" fmla="*/ 0 w 3287176"/>
            <a:gd name="connsiteY12" fmla="*/ 141290 h 1239725"/>
            <a:gd name="connsiteX13" fmla="*/ 141290 w 3287176"/>
            <a:gd name="connsiteY13" fmla="*/ 0 h 1239725"/>
            <a:gd name="connsiteX14" fmla="*/ 544248 w 3287176"/>
            <a:gd name="connsiteY14" fmla="*/ 0 h 1239725"/>
            <a:gd name="connsiteX15" fmla="*/ 544248 w 3287176"/>
            <a:gd name="connsiteY15" fmla="*/ 0 h 1239725"/>
            <a:gd name="connsiteX16" fmla="*/ 1360620 w 3287176"/>
            <a:gd name="connsiteY16" fmla="*/ 0 h 1239725"/>
            <a:gd name="connsiteX17" fmla="*/ 3124197 w 3287176"/>
            <a:gd name="connsiteY17" fmla="*/ 0 h 1239725"/>
            <a:gd name="connsiteX18" fmla="*/ 3265487 w 3287176"/>
            <a:gd name="connsiteY18" fmla="*/ 141290 h 1239725"/>
            <a:gd name="connsiteX19" fmla="*/ 3265487 w 3287176"/>
            <a:gd name="connsiteY19" fmla="*/ 494505 h 1239725"/>
            <a:gd name="connsiteX20" fmla="*/ 3265487 w 3287176"/>
            <a:gd name="connsiteY20" fmla="*/ 494505 h 1239725"/>
            <a:gd name="connsiteX21" fmla="*/ 3265487 w 3287176"/>
            <a:gd name="connsiteY21" fmla="*/ 706436 h 1239725"/>
            <a:gd name="connsiteX22" fmla="*/ 3265487 w 3287176"/>
            <a:gd name="connsiteY22" fmla="*/ 706433 h 1239725"/>
            <a:gd name="connsiteX23" fmla="*/ 3287176 w 3287176"/>
            <a:gd name="connsiteY23" fmla="*/ 915166 h 1239725"/>
            <a:gd name="connsiteX24" fmla="*/ 2361875 w 3287176"/>
            <a:gd name="connsiteY24" fmla="*/ 883009 h 1239725"/>
            <a:gd name="connsiteX0" fmla="*/ 2361875 w 3287176"/>
            <a:gd name="connsiteY0" fmla="*/ 883009 h 1276022"/>
            <a:gd name="connsiteX1" fmla="*/ 2187727 w 3287176"/>
            <a:gd name="connsiteY1" fmla="*/ 1239725 h 1276022"/>
            <a:gd name="connsiteX2" fmla="*/ 1988630 w 3287176"/>
            <a:gd name="connsiteY2" fmla="*/ 869151 h 1276022"/>
            <a:gd name="connsiteX3" fmla="*/ 1122034 w 3287176"/>
            <a:gd name="connsiteY3" fmla="*/ 835820 h 1276022"/>
            <a:gd name="connsiteX4" fmla="*/ 895356 w 3287176"/>
            <a:gd name="connsiteY4" fmla="*/ 1061140 h 1276022"/>
            <a:gd name="connsiteX5" fmla="*/ 913631 w 3287176"/>
            <a:gd name="connsiteY5" fmla="*/ 1276022 h 1276022"/>
            <a:gd name="connsiteX6" fmla="*/ 544248 w 3287176"/>
            <a:gd name="connsiteY6" fmla="*/ 847723 h 1276022"/>
            <a:gd name="connsiteX7" fmla="*/ 141290 w 3287176"/>
            <a:gd name="connsiteY7" fmla="*/ 847723 h 1276022"/>
            <a:gd name="connsiteX8" fmla="*/ 0 w 3287176"/>
            <a:gd name="connsiteY8" fmla="*/ 706433 h 1276022"/>
            <a:gd name="connsiteX9" fmla="*/ 0 w 3287176"/>
            <a:gd name="connsiteY9" fmla="*/ 706436 h 1276022"/>
            <a:gd name="connsiteX10" fmla="*/ 0 w 3287176"/>
            <a:gd name="connsiteY10" fmla="*/ 494505 h 1276022"/>
            <a:gd name="connsiteX11" fmla="*/ 0 w 3287176"/>
            <a:gd name="connsiteY11" fmla="*/ 494505 h 1276022"/>
            <a:gd name="connsiteX12" fmla="*/ 0 w 3287176"/>
            <a:gd name="connsiteY12" fmla="*/ 141290 h 1276022"/>
            <a:gd name="connsiteX13" fmla="*/ 141290 w 3287176"/>
            <a:gd name="connsiteY13" fmla="*/ 0 h 1276022"/>
            <a:gd name="connsiteX14" fmla="*/ 544248 w 3287176"/>
            <a:gd name="connsiteY14" fmla="*/ 0 h 1276022"/>
            <a:gd name="connsiteX15" fmla="*/ 544248 w 3287176"/>
            <a:gd name="connsiteY15" fmla="*/ 0 h 1276022"/>
            <a:gd name="connsiteX16" fmla="*/ 1360620 w 3287176"/>
            <a:gd name="connsiteY16" fmla="*/ 0 h 1276022"/>
            <a:gd name="connsiteX17" fmla="*/ 3124197 w 3287176"/>
            <a:gd name="connsiteY17" fmla="*/ 0 h 1276022"/>
            <a:gd name="connsiteX18" fmla="*/ 3265487 w 3287176"/>
            <a:gd name="connsiteY18" fmla="*/ 141290 h 1276022"/>
            <a:gd name="connsiteX19" fmla="*/ 3265487 w 3287176"/>
            <a:gd name="connsiteY19" fmla="*/ 494505 h 1276022"/>
            <a:gd name="connsiteX20" fmla="*/ 3265487 w 3287176"/>
            <a:gd name="connsiteY20" fmla="*/ 494505 h 1276022"/>
            <a:gd name="connsiteX21" fmla="*/ 3265487 w 3287176"/>
            <a:gd name="connsiteY21" fmla="*/ 706436 h 1276022"/>
            <a:gd name="connsiteX22" fmla="*/ 3265487 w 3287176"/>
            <a:gd name="connsiteY22" fmla="*/ 706433 h 1276022"/>
            <a:gd name="connsiteX23" fmla="*/ 3287176 w 3287176"/>
            <a:gd name="connsiteY23" fmla="*/ 915166 h 1276022"/>
            <a:gd name="connsiteX24" fmla="*/ 2361875 w 3287176"/>
            <a:gd name="connsiteY24" fmla="*/ 883009 h 1276022"/>
            <a:gd name="connsiteX0" fmla="*/ 2361875 w 3287176"/>
            <a:gd name="connsiteY0" fmla="*/ 883009 h 1276022"/>
            <a:gd name="connsiteX1" fmla="*/ 2187727 w 3287176"/>
            <a:gd name="connsiteY1" fmla="*/ 1239725 h 1276022"/>
            <a:gd name="connsiteX2" fmla="*/ 1988630 w 3287176"/>
            <a:gd name="connsiteY2" fmla="*/ 869151 h 1276022"/>
            <a:gd name="connsiteX3" fmla="*/ 1122034 w 3287176"/>
            <a:gd name="connsiteY3" fmla="*/ 835820 h 1276022"/>
            <a:gd name="connsiteX4" fmla="*/ 895356 w 3287176"/>
            <a:gd name="connsiteY4" fmla="*/ 1061140 h 1276022"/>
            <a:gd name="connsiteX5" fmla="*/ 913631 w 3287176"/>
            <a:gd name="connsiteY5" fmla="*/ 1276022 h 1276022"/>
            <a:gd name="connsiteX6" fmla="*/ 544248 w 3287176"/>
            <a:gd name="connsiteY6" fmla="*/ 847723 h 1276022"/>
            <a:gd name="connsiteX7" fmla="*/ 141290 w 3287176"/>
            <a:gd name="connsiteY7" fmla="*/ 847723 h 1276022"/>
            <a:gd name="connsiteX8" fmla="*/ 0 w 3287176"/>
            <a:gd name="connsiteY8" fmla="*/ 706433 h 1276022"/>
            <a:gd name="connsiteX9" fmla="*/ 0 w 3287176"/>
            <a:gd name="connsiteY9" fmla="*/ 706436 h 1276022"/>
            <a:gd name="connsiteX10" fmla="*/ 0 w 3287176"/>
            <a:gd name="connsiteY10" fmla="*/ 494505 h 1276022"/>
            <a:gd name="connsiteX11" fmla="*/ 0 w 3287176"/>
            <a:gd name="connsiteY11" fmla="*/ 494505 h 1276022"/>
            <a:gd name="connsiteX12" fmla="*/ 0 w 3287176"/>
            <a:gd name="connsiteY12" fmla="*/ 141290 h 1276022"/>
            <a:gd name="connsiteX13" fmla="*/ 141290 w 3287176"/>
            <a:gd name="connsiteY13" fmla="*/ 0 h 1276022"/>
            <a:gd name="connsiteX14" fmla="*/ 544248 w 3287176"/>
            <a:gd name="connsiteY14" fmla="*/ 0 h 1276022"/>
            <a:gd name="connsiteX15" fmla="*/ 544248 w 3287176"/>
            <a:gd name="connsiteY15" fmla="*/ 0 h 1276022"/>
            <a:gd name="connsiteX16" fmla="*/ 1360620 w 3287176"/>
            <a:gd name="connsiteY16" fmla="*/ 0 h 1276022"/>
            <a:gd name="connsiteX17" fmla="*/ 3124197 w 3287176"/>
            <a:gd name="connsiteY17" fmla="*/ 0 h 1276022"/>
            <a:gd name="connsiteX18" fmla="*/ 3265487 w 3287176"/>
            <a:gd name="connsiteY18" fmla="*/ 141290 h 1276022"/>
            <a:gd name="connsiteX19" fmla="*/ 3265487 w 3287176"/>
            <a:gd name="connsiteY19" fmla="*/ 494505 h 1276022"/>
            <a:gd name="connsiteX20" fmla="*/ 3265487 w 3287176"/>
            <a:gd name="connsiteY20" fmla="*/ 494505 h 1276022"/>
            <a:gd name="connsiteX21" fmla="*/ 3265487 w 3287176"/>
            <a:gd name="connsiteY21" fmla="*/ 706436 h 1276022"/>
            <a:gd name="connsiteX22" fmla="*/ 3265487 w 3287176"/>
            <a:gd name="connsiteY22" fmla="*/ 706433 h 1276022"/>
            <a:gd name="connsiteX23" fmla="*/ 3287176 w 3287176"/>
            <a:gd name="connsiteY23" fmla="*/ 831636 h 1276022"/>
            <a:gd name="connsiteX24" fmla="*/ 2361875 w 3287176"/>
            <a:gd name="connsiteY24" fmla="*/ 883009 h 1276022"/>
            <a:gd name="connsiteX0" fmla="*/ 2361875 w 3287176"/>
            <a:gd name="connsiteY0" fmla="*/ 883009 h 1276022"/>
            <a:gd name="connsiteX1" fmla="*/ 2187727 w 3287176"/>
            <a:gd name="connsiteY1" fmla="*/ 1239725 h 1276022"/>
            <a:gd name="connsiteX2" fmla="*/ 1988630 w 3287176"/>
            <a:gd name="connsiteY2" fmla="*/ 869151 h 1276022"/>
            <a:gd name="connsiteX3" fmla="*/ 1122034 w 3287176"/>
            <a:gd name="connsiteY3" fmla="*/ 835820 h 1276022"/>
            <a:gd name="connsiteX4" fmla="*/ 895356 w 3287176"/>
            <a:gd name="connsiteY4" fmla="*/ 1061140 h 1276022"/>
            <a:gd name="connsiteX5" fmla="*/ 913631 w 3287176"/>
            <a:gd name="connsiteY5" fmla="*/ 1276022 h 1276022"/>
            <a:gd name="connsiteX6" fmla="*/ 544248 w 3287176"/>
            <a:gd name="connsiteY6" fmla="*/ 847723 h 1276022"/>
            <a:gd name="connsiteX7" fmla="*/ 141290 w 3287176"/>
            <a:gd name="connsiteY7" fmla="*/ 847723 h 1276022"/>
            <a:gd name="connsiteX8" fmla="*/ 0 w 3287176"/>
            <a:gd name="connsiteY8" fmla="*/ 706433 h 1276022"/>
            <a:gd name="connsiteX9" fmla="*/ 0 w 3287176"/>
            <a:gd name="connsiteY9" fmla="*/ 706436 h 1276022"/>
            <a:gd name="connsiteX10" fmla="*/ 0 w 3287176"/>
            <a:gd name="connsiteY10" fmla="*/ 494505 h 1276022"/>
            <a:gd name="connsiteX11" fmla="*/ 0 w 3287176"/>
            <a:gd name="connsiteY11" fmla="*/ 494505 h 1276022"/>
            <a:gd name="connsiteX12" fmla="*/ 0 w 3287176"/>
            <a:gd name="connsiteY12" fmla="*/ 141290 h 1276022"/>
            <a:gd name="connsiteX13" fmla="*/ 141290 w 3287176"/>
            <a:gd name="connsiteY13" fmla="*/ 0 h 1276022"/>
            <a:gd name="connsiteX14" fmla="*/ 544248 w 3287176"/>
            <a:gd name="connsiteY14" fmla="*/ 0 h 1276022"/>
            <a:gd name="connsiteX15" fmla="*/ 544248 w 3287176"/>
            <a:gd name="connsiteY15" fmla="*/ 0 h 1276022"/>
            <a:gd name="connsiteX16" fmla="*/ 1360620 w 3287176"/>
            <a:gd name="connsiteY16" fmla="*/ 0 h 1276022"/>
            <a:gd name="connsiteX17" fmla="*/ 3124197 w 3287176"/>
            <a:gd name="connsiteY17" fmla="*/ 0 h 1276022"/>
            <a:gd name="connsiteX18" fmla="*/ 3265487 w 3287176"/>
            <a:gd name="connsiteY18" fmla="*/ 141290 h 1276022"/>
            <a:gd name="connsiteX19" fmla="*/ 3265487 w 3287176"/>
            <a:gd name="connsiteY19" fmla="*/ 494505 h 1276022"/>
            <a:gd name="connsiteX20" fmla="*/ 3265487 w 3287176"/>
            <a:gd name="connsiteY20" fmla="*/ 494505 h 1276022"/>
            <a:gd name="connsiteX21" fmla="*/ 3265487 w 3287176"/>
            <a:gd name="connsiteY21" fmla="*/ 706436 h 1276022"/>
            <a:gd name="connsiteX22" fmla="*/ 3265487 w 3287176"/>
            <a:gd name="connsiteY22" fmla="*/ 706433 h 1276022"/>
            <a:gd name="connsiteX23" fmla="*/ 3287176 w 3287176"/>
            <a:gd name="connsiteY23" fmla="*/ 986763 h 1276022"/>
            <a:gd name="connsiteX24" fmla="*/ 2361875 w 3287176"/>
            <a:gd name="connsiteY24" fmla="*/ 883009 h 1276022"/>
            <a:gd name="connsiteX0" fmla="*/ 2361875 w 3265487"/>
            <a:gd name="connsiteY0" fmla="*/ 883009 h 1276022"/>
            <a:gd name="connsiteX1" fmla="*/ 2187727 w 3265487"/>
            <a:gd name="connsiteY1" fmla="*/ 1239725 h 1276022"/>
            <a:gd name="connsiteX2" fmla="*/ 1988630 w 3265487"/>
            <a:gd name="connsiteY2" fmla="*/ 869151 h 1276022"/>
            <a:gd name="connsiteX3" fmla="*/ 1122034 w 3265487"/>
            <a:gd name="connsiteY3" fmla="*/ 835820 h 1276022"/>
            <a:gd name="connsiteX4" fmla="*/ 895356 w 3265487"/>
            <a:gd name="connsiteY4" fmla="*/ 1061140 h 1276022"/>
            <a:gd name="connsiteX5" fmla="*/ 913631 w 3265487"/>
            <a:gd name="connsiteY5" fmla="*/ 1276022 h 1276022"/>
            <a:gd name="connsiteX6" fmla="*/ 544248 w 3265487"/>
            <a:gd name="connsiteY6" fmla="*/ 847723 h 1276022"/>
            <a:gd name="connsiteX7" fmla="*/ 141290 w 3265487"/>
            <a:gd name="connsiteY7" fmla="*/ 847723 h 1276022"/>
            <a:gd name="connsiteX8" fmla="*/ 0 w 3265487"/>
            <a:gd name="connsiteY8" fmla="*/ 706433 h 1276022"/>
            <a:gd name="connsiteX9" fmla="*/ 0 w 3265487"/>
            <a:gd name="connsiteY9" fmla="*/ 706436 h 1276022"/>
            <a:gd name="connsiteX10" fmla="*/ 0 w 3265487"/>
            <a:gd name="connsiteY10" fmla="*/ 494505 h 1276022"/>
            <a:gd name="connsiteX11" fmla="*/ 0 w 3265487"/>
            <a:gd name="connsiteY11" fmla="*/ 494505 h 1276022"/>
            <a:gd name="connsiteX12" fmla="*/ 0 w 3265487"/>
            <a:gd name="connsiteY12" fmla="*/ 141290 h 1276022"/>
            <a:gd name="connsiteX13" fmla="*/ 141290 w 3265487"/>
            <a:gd name="connsiteY13" fmla="*/ 0 h 1276022"/>
            <a:gd name="connsiteX14" fmla="*/ 544248 w 3265487"/>
            <a:gd name="connsiteY14" fmla="*/ 0 h 1276022"/>
            <a:gd name="connsiteX15" fmla="*/ 544248 w 3265487"/>
            <a:gd name="connsiteY15" fmla="*/ 0 h 1276022"/>
            <a:gd name="connsiteX16" fmla="*/ 1360620 w 3265487"/>
            <a:gd name="connsiteY16" fmla="*/ 0 h 1276022"/>
            <a:gd name="connsiteX17" fmla="*/ 3124197 w 3265487"/>
            <a:gd name="connsiteY17" fmla="*/ 0 h 1276022"/>
            <a:gd name="connsiteX18" fmla="*/ 3265487 w 3265487"/>
            <a:gd name="connsiteY18" fmla="*/ 141290 h 1276022"/>
            <a:gd name="connsiteX19" fmla="*/ 3265487 w 3265487"/>
            <a:gd name="connsiteY19" fmla="*/ 494505 h 1276022"/>
            <a:gd name="connsiteX20" fmla="*/ 3265487 w 3265487"/>
            <a:gd name="connsiteY20" fmla="*/ 494505 h 1276022"/>
            <a:gd name="connsiteX21" fmla="*/ 3265487 w 3265487"/>
            <a:gd name="connsiteY21" fmla="*/ 706436 h 1276022"/>
            <a:gd name="connsiteX22" fmla="*/ 3265487 w 3265487"/>
            <a:gd name="connsiteY22" fmla="*/ 706433 h 1276022"/>
            <a:gd name="connsiteX23" fmla="*/ 2361875 w 3265487"/>
            <a:gd name="connsiteY23" fmla="*/ 883009 h 1276022"/>
            <a:gd name="connsiteX0" fmla="*/ 2361875 w 3265487"/>
            <a:gd name="connsiteY0" fmla="*/ 883009 h 1276022"/>
            <a:gd name="connsiteX1" fmla="*/ 2187727 w 3265487"/>
            <a:gd name="connsiteY1" fmla="*/ 1239725 h 1276022"/>
            <a:gd name="connsiteX2" fmla="*/ 1988630 w 3265487"/>
            <a:gd name="connsiteY2" fmla="*/ 869151 h 1276022"/>
            <a:gd name="connsiteX3" fmla="*/ 1122034 w 3265487"/>
            <a:gd name="connsiteY3" fmla="*/ 835820 h 1276022"/>
            <a:gd name="connsiteX4" fmla="*/ 895356 w 3265487"/>
            <a:gd name="connsiteY4" fmla="*/ 1061140 h 1276022"/>
            <a:gd name="connsiteX5" fmla="*/ 913631 w 3265487"/>
            <a:gd name="connsiteY5" fmla="*/ 1276022 h 1276022"/>
            <a:gd name="connsiteX6" fmla="*/ 544248 w 3265487"/>
            <a:gd name="connsiteY6" fmla="*/ 847723 h 1276022"/>
            <a:gd name="connsiteX7" fmla="*/ 141290 w 3265487"/>
            <a:gd name="connsiteY7" fmla="*/ 847723 h 1276022"/>
            <a:gd name="connsiteX8" fmla="*/ 0 w 3265487"/>
            <a:gd name="connsiteY8" fmla="*/ 706433 h 1276022"/>
            <a:gd name="connsiteX9" fmla="*/ 0 w 3265487"/>
            <a:gd name="connsiteY9" fmla="*/ 706436 h 1276022"/>
            <a:gd name="connsiteX10" fmla="*/ 0 w 3265487"/>
            <a:gd name="connsiteY10" fmla="*/ 494505 h 1276022"/>
            <a:gd name="connsiteX11" fmla="*/ 0 w 3265487"/>
            <a:gd name="connsiteY11" fmla="*/ 494505 h 1276022"/>
            <a:gd name="connsiteX12" fmla="*/ 0 w 3265487"/>
            <a:gd name="connsiteY12" fmla="*/ 141290 h 1276022"/>
            <a:gd name="connsiteX13" fmla="*/ 141290 w 3265487"/>
            <a:gd name="connsiteY13" fmla="*/ 0 h 1276022"/>
            <a:gd name="connsiteX14" fmla="*/ 544248 w 3265487"/>
            <a:gd name="connsiteY14" fmla="*/ 0 h 1276022"/>
            <a:gd name="connsiteX15" fmla="*/ 544248 w 3265487"/>
            <a:gd name="connsiteY15" fmla="*/ 0 h 1276022"/>
            <a:gd name="connsiteX16" fmla="*/ 1360620 w 3265487"/>
            <a:gd name="connsiteY16" fmla="*/ 0 h 1276022"/>
            <a:gd name="connsiteX17" fmla="*/ 3124197 w 3265487"/>
            <a:gd name="connsiteY17" fmla="*/ 0 h 1276022"/>
            <a:gd name="connsiteX18" fmla="*/ 3265487 w 3265487"/>
            <a:gd name="connsiteY18" fmla="*/ 141290 h 1276022"/>
            <a:gd name="connsiteX19" fmla="*/ 3265487 w 3265487"/>
            <a:gd name="connsiteY19" fmla="*/ 494505 h 1276022"/>
            <a:gd name="connsiteX20" fmla="*/ 3265487 w 3265487"/>
            <a:gd name="connsiteY20" fmla="*/ 494505 h 1276022"/>
            <a:gd name="connsiteX21" fmla="*/ 3265487 w 3265487"/>
            <a:gd name="connsiteY21" fmla="*/ 706436 h 1276022"/>
            <a:gd name="connsiteX22" fmla="*/ 3265487 w 3265487"/>
            <a:gd name="connsiteY22" fmla="*/ 933158 h 1276022"/>
            <a:gd name="connsiteX23" fmla="*/ 2361875 w 3265487"/>
            <a:gd name="connsiteY23" fmla="*/ 883009 h 1276022"/>
            <a:gd name="connsiteX0" fmla="*/ 2361875 w 3289300"/>
            <a:gd name="connsiteY0" fmla="*/ 883009 h 1276022"/>
            <a:gd name="connsiteX1" fmla="*/ 2187727 w 3289300"/>
            <a:gd name="connsiteY1" fmla="*/ 1239725 h 1276022"/>
            <a:gd name="connsiteX2" fmla="*/ 1988630 w 3289300"/>
            <a:gd name="connsiteY2" fmla="*/ 869151 h 1276022"/>
            <a:gd name="connsiteX3" fmla="*/ 1122034 w 3289300"/>
            <a:gd name="connsiteY3" fmla="*/ 835820 h 1276022"/>
            <a:gd name="connsiteX4" fmla="*/ 895356 w 3289300"/>
            <a:gd name="connsiteY4" fmla="*/ 1061140 h 1276022"/>
            <a:gd name="connsiteX5" fmla="*/ 913631 w 3289300"/>
            <a:gd name="connsiteY5" fmla="*/ 1276022 h 1276022"/>
            <a:gd name="connsiteX6" fmla="*/ 544248 w 3289300"/>
            <a:gd name="connsiteY6" fmla="*/ 847723 h 1276022"/>
            <a:gd name="connsiteX7" fmla="*/ 141290 w 3289300"/>
            <a:gd name="connsiteY7" fmla="*/ 847723 h 1276022"/>
            <a:gd name="connsiteX8" fmla="*/ 0 w 3289300"/>
            <a:gd name="connsiteY8" fmla="*/ 706433 h 1276022"/>
            <a:gd name="connsiteX9" fmla="*/ 0 w 3289300"/>
            <a:gd name="connsiteY9" fmla="*/ 706436 h 1276022"/>
            <a:gd name="connsiteX10" fmla="*/ 0 w 3289300"/>
            <a:gd name="connsiteY10" fmla="*/ 494505 h 1276022"/>
            <a:gd name="connsiteX11" fmla="*/ 0 w 3289300"/>
            <a:gd name="connsiteY11" fmla="*/ 494505 h 1276022"/>
            <a:gd name="connsiteX12" fmla="*/ 0 w 3289300"/>
            <a:gd name="connsiteY12" fmla="*/ 141290 h 1276022"/>
            <a:gd name="connsiteX13" fmla="*/ 141290 w 3289300"/>
            <a:gd name="connsiteY13" fmla="*/ 0 h 1276022"/>
            <a:gd name="connsiteX14" fmla="*/ 544248 w 3289300"/>
            <a:gd name="connsiteY14" fmla="*/ 0 h 1276022"/>
            <a:gd name="connsiteX15" fmla="*/ 544248 w 3289300"/>
            <a:gd name="connsiteY15" fmla="*/ 0 h 1276022"/>
            <a:gd name="connsiteX16" fmla="*/ 1360620 w 3289300"/>
            <a:gd name="connsiteY16" fmla="*/ 0 h 1276022"/>
            <a:gd name="connsiteX17" fmla="*/ 3124197 w 3289300"/>
            <a:gd name="connsiteY17" fmla="*/ 0 h 1276022"/>
            <a:gd name="connsiteX18" fmla="*/ 3265487 w 3289300"/>
            <a:gd name="connsiteY18" fmla="*/ 141290 h 1276022"/>
            <a:gd name="connsiteX19" fmla="*/ 3265487 w 3289300"/>
            <a:gd name="connsiteY19" fmla="*/ 494505 h 1276022"/>
            <a:gd name="connsiteX20" fmla="*/ 3265487 w 3289300"/>
            <a:gd name="connsiteY20" fmla="*/ 494505 h 1276022"/>
            <a:gd name="connsiteX21" fmla="*/ 3265487 w 3289300"/>
            <a:gd name="connsiteY21" fmla="*/ 706436 h 1276022"/>
            <a:gd name="connsiteX22" fmla="*/ 3289300 w 3289300"/>
            <a:gd name="connsiteY22" fmla="*/ 897360 h 1276022"/>
            <a:gd name="connsiteX23" fmla="*/ 2361875 w 3289300"/>
            <a:gd name="connsiteY23" fmla="*/ 883009 h 1276022"/>
            <a:gd name="connsiteX0" fmla="*/ 2361875 w 3289300"/>
            <a:gd name="connsiteY0" fmla="*/ 883009 h 1276022"/>
            <a:gd name="connsiteX1" fmla="*/ 2187727 w 3289300"/>
            <a:gd name="connsiteY1" fmla="*/ 1239725 h 1276022"/>
            <a:gd name="connsiteX2" fmla="*/ 1988630 w 3289300"/>
            <a:gd name="connsiteY2" fmla="*/ 869151 h 1276022"/>
            <a:gd name="connsiteX3" fmla="*/ 1122034 w 3289300"/>
            <a:gd name="connsiteY3" fmla="*/ 835820 h 1276022"/>
            <a:gd name="connsiteX4" fmla="*/ 895356 w 3289300"/>
            <a:gd name="connsiteY4" fmla="*/ 1061140 h 1276022"/>
            <a:gd name="connsiteX5" fmla="*/ 913631 w 3289300"/>
            <a:gd name="connsiteY5" fmla="*/ 1276022 h 1276022"/>
            <a:gd name="connsiteX6" fmla="*/ 544248 w 3289300"/>
            <a:gd name="connsiteY6" fmla="*/ 847723 h 1276022"/>
            <a:gd name="connsiteX7" fmla="*/ 141290 w 3289300"/>
            <a:gd name="connsiteY7" fmla="*/ 847723 h 1276022"/>
            <a:gd name="connsiteX8" fmla="*/ 0 w 3289300"/>
            <a:gd name="connsiteY8" fmla="*/ 706433 h 1276022"/>
            <a:gd name="connsiteX9" fmla="*/ 0 w 3289300"/>
            <a:gd name="connsiteY9" fmla="*/ 706436 h 1276022"/>
            <a:gd name="connsiteX10" fmla="*/ 0 w 3289300"/>
            <a:gd name="connsiteY10" fmla="*/ 494505 h 1276022"/>
            <a:gd name="connsiteX11" fmla="*/ 0 w 3289300"/>
            <a:gd name="connsiteY11" fmla="*/ 494505 h 1276022"/>
            <a:gd name="connsiteX12" fmla="*/ 0 w 3289300"/>
            <a:gd name="connsiteY12" fmla="*/ 141290 h 1276022"/>
            <a:gd name="connsiteX13" fmla="*/ 141290 w 3289300"/>
            <a:gd name="connsiteY13" fmla="*/ 0 h 1276022"/>
            <a:gd name="connsiteX14" fmla="*/ 544248 w 3289300"/>
            <a:gd name="connsiteY14" fmla="*/ 0 h 1276022"/>
            <a:gd name="connsiteX15" fmla="*/ 544248 w 3289300"/>
            <a:gd name="connsiteY15" fmla="*/ 0 h 1276022"/>
            <a:gd name="connsiteX16" fmla="*/ 1360620 w 3289300"/>
            <a:gd name="connsiteY16" fmla="*/ 0 h 1276022"/>
            <a:gd name="connsiteX17" fmla="*/ 3124197 w 3289300"/>
            <a:gd name="connsiteY17" fmla="*/ 0 h 1276022"/>
            <a:gd name="connsiteX18" fmla="*/ 3265487 w 3289300"/>
            <a:gd name="connsiteY18" fmla="*/ 141290 h 1276022"/>
            <a:gd name="connsiteX19" fmla="*/ 3265487 w 3289300"/>
            <a:gd name="connsiteY19" fmla="*/ 494505 h 1276022"/>
            <a:gd name="connsiteX20" fmla="*/ 3265487 w 3289300"/>
            <a:gd name="connsiteY20" fmla="*/ 494505 h 1276022"/>
            <a:gd name="connsiteX21" fmla="*/ 3265487 w 3289300"/>
            <a:gd name="connsiteY21" fmla="*/ 706436 h 1276022"/>
            <a:gd name="connsiteX22" fmla="*/ 3289300 w 3289300"/>
            <a:gd name="connsiteY22" fmla="*/ 897360 h 1276022"/>
            <a:gd name="connsiteX23" fmla="*/ 2361875 w 3289300"/>
            <a:gd name="connsiteY23" fmla="*/ 883009 h 1276022"/>
            <a:gd name="connsiteX0" fmla="*/ 2361875 w 3289300"/>
            <a:gd name="connsiteY0" fmla="*/ 883009 h 1276022"/>
            <a:gd name="connsiteX1" fmla="*/ 2187727 w 3289300"/>
            <a:gd name="connsiteY1" fmla="*/ 1239725 h 1276022"/>
            <a:gd name="connsiteX2" fmla="*/ 1988630 w 3289300"/>
            <a:gd name="connsiteY2" fmla="*/ 869151 h 1276022"/>
            <a:gd name="connsiteX3" fmla="*/ 1122034 w 3289300"/>
            <a:gd name="connsiteY3" fmla="*/ 835820 h 1276022"/>
            <a:gd name="connsiteX4" fmla="*/ 1073947 w 3289300"/>
            <a:gd name="connsiteY4" fmla="*/ 1061140 h 1276022"/>
            <a:gd name="connsiteX5" fmla="*/ 913631 w 3289300"/>
            <a:gd name="connsiteY5" fmla="*/ 1276022 h 1276022"/>
            <a:gd name="connsiteX6" fmla="*/ 544248 w 3289300"/>
            <a:gd name="connsiteY6" fmla="*/ 847723 h 1276022"/>
            <a:gd name="connsiteX7" fmla="*/ 141290 w 3289300"/>
            <a:gd name="connsiteY7" fmla="*/ 847723 h 1276022"/>
            <a:gd name="connsiteX8" fmla="*/ 0 w 3289300"/>
            <a:gd name="connsiteY8" fmla="*/ 706433 h 1276022"/>
            <a:gd name="connsiteX9" fmla="*/ 0 w 3289300"/>
            <a:gd name="connsiteY9" fmla="*/ 706436 h 1276022"/>
            <a:gd name="connsiteX10" fmla="*/ 0 w 3289300"/>
            <a:gd name="connsiteY10" fmla="*/ 494505 h 1276022"/>
            <a:gd name="connsiteX11" fmla="*/ 0 w 3289300"/>
            <a:gd name="connsiteY11" fmla="*/ 494505 h 1276022"/>
            <a:gd name="connsiteX12" fmla="*/ 0 w 3289300"/>
            <a:gd name="connsiteY12" fmla="*/ 141290 h 1276022"/>
            <a:gd name="connsiteX13" fmla="*/ 141290 w 3289300"/>
            <a:gd name="connsiteY13" fmla="*/ 0 h 1276022"/>
            <a:gd name="connsiteX14" fmla="*/ 544248 w 3289300"/>
            <a:gd name="connsiteY14" fmla="*/ 0 h 1276022"/>
            <a:gd name="connsiteX15" fmla="*/ 544248 w 3289300"/>
            <a:gd name="connsiteY15" fmla="*/ 0 h 1276022"/>
            <a:gd name="connsiteX16" fmla="*/ 1360620 w 3289300"/>
            <a:gd name="connsiteY16" fmla="*/ 0 h 1276022"/>
            <a:gd name="connsiteX17" fmla="*/ 3124197 w 3289300"/>
            <a:gd name="connsiteY17" fmla="*/ 0 h 1276022"/>
            <a:gd name="connsiteX18" fmla="*/ 3265487 w 3289300"/>
            <a:gd name="connsiteY18" fmla="*/ 141290 h 1276022"/>
            <a:gd name="connsiteX19" fmla="*/ 3265487 w 3289300"/>
            <a:gd name="connsiteY19" fmla="*/ 494505 h 1276022"/>
            <a:gd name="connsiteX20" fmla="*/ 3265487 w 3289300"/>
            <a:gd name="connsiteY20" fmla="*/ 494505 h 1276022"/>
            <a:gd name="connsiteX21" fmla="*/ 3265487 w 3289300"/>
            <a:gd name="connsiteY21" fmla="*/ 706436 h 1276022"/>
            <a:gd name="connsiteX22" fmla="*/ 3289300 w 3289300"/>
            <a:gd name="connsiteY22" fmla="*/ 897360 h 1276022"/>
            <a:gd name="connsiteX23" fmla="*/ 2361875 w 3289300"/>
            <a:gd name="connsiteY23" fmla="*/ 883009 h 1276022"/>
            <a:gd name="connsiteX0" fmla="*/ 2361875 w 3289300"/>
            <a:gd name="connsiteY0" fmla="*/ 883009 h 1276022"/>
            <a:gd name="connsiteX1" fmla="*/ 2187727 w 3289300"/>
            <a:gd name="connsiteY1" fmla="*/ 1239725 h 1276022"/>
            <a:gd name="connsiteX2" fmla="*/ 1988630 w 3289300"/>
            <a:gd name="connsiteY2" fmla="*/ 869151 h 1276022"/>
            <a:gd name="connsiteX3" fmla="*/ 1122034 w 3289300"/>
            <a:gd name="connsiteY3" fmla="*/ 835820 h 1276022"/>
            <a:gd name="connsiteX4" fmla="*/ 913631 w 3289300"/>
            <a:gd name="connsiteY4" fmla="*/ 1276022 h 1276022"/>
            <a:gd name="connsiteX5" fmla="*/ 544248 w 3289300"/>
            <a:gd name="connsiteY5" fmla="*/ 847723 h 1276022"/>
            <a:gd name="connsiteX6" fmla="*/ 141290 w 3289300"/>
            <a:gd name="connsiteY6" fmla="*/ 847723 h 1276022"/>
            <a:gd name="connsiteX7" fmla="*/ 0 w 3289300"/>
            <a:gd name="connsiteY7" fmla="*/ 706433 h 1276022"/>
            <a:gd name="connsiteX8" fmla="*/ 0 w 3289300"/>
            <a:gd name="connsiteY8" fmla="*/ 706436 h 1276022"/>
            <a:gd name="connsiteX9" fmla="*/ 0 w 3289300"/>
            <a:gd name="connsiteY9" fmla="*/ 494505 h 1276022"/>
            <a:gd name="connsiteX10" fmla="*/ 0 w 3289300"/>
            <a:gd name="connsiteY10" fmla="*/ 494505 h 1276022"/>
            <a:gd name="connsiteX11" fmla="*/ 0 w 3289300"/>
            <a:gd name="connsiteY11" fmla="*/ 141290 h 1276022"/>
            <a:gd name="connsiteX12" fmla="*/ 141290 w 3289300"/>
            <a:gd name="connsiteY12" fmla="*/ 0 h 1276022"/>
            <a:gd name="connsiteX13" fmla="*/ 544248 w 3289300"/>
            <a:gd name="connsiteY13" fmla="*/ 0 h 1276022"/>
            <a:gd name="connsiteX14" fmla="*/ 544248 w 3289300"/>
            <a:gd name="connsiteY14" fmla="*/ 0 h 1276022"/>
            <a:gd name="connsiteX15" fmla="*/ 1360620 w 3289300"/>
            <a:gd name="connsiteY15" fmla="*/ 0 h 1276022"/>
            <a:gd name="connsiteX16" fmla="*/ 3124197 w 3289300"/>
            <a:gd name="connsiteY16" fmla="*/ 0 h 1276022"/>
            <a:gd name="connsiteX17" fmla="*/ 3265487 w 3289300"/>
            <a:gd name="connsiteY17" fmla="*/ 141290 h 1276022"/>
            <a:gd name="connsiteX18" fmla="*/ 3265487 w 3289300"/>
            <a:gd name="connsiteY18" fmla="*/ 494505 h 1276022"/>
            <a:gd name="connsiteX19" fmla="*/ 3265487 w 3289300"/>
            <a:gd name="connsiteY19" fmla="*/ 494505 h 1276022"/>
            <a:gd name="connsiteX20" fmla="*/ 3265487 w 3289300"/>
            <a:gd name="connsiteY20" fmla="*/ 706436 h 1276022"/>
            <a:gd name="connsiteX21" fmla="*/ 3289300 w 3289300"/>
            <a:gd name="connsiteY21" fmla="*/ 897360 h 1276022"/>
            <a:gd name="connsiteX22" fmla="*/ 2361875 w 3289300"/>
            <a:gd name="connsiteY22" fmla="*/ 883009 h 1276022"/>
            <a:gd name="connsiteX0" fmla="*/ 2361875 w 3289300"/>
            <a:gd name="connsiteY0" fmla="*/ 883009 h 1239725"/>
            <a:gd name="connsiteX1" fmla="*/ 2187727 w 3289300"/>
            <a:gd name="connsiteY1" fmla="*/ 1239725 h 1239725"/>
            <a:gd name="connsiteX2" fmla="*/ 1988630 w 3289300"/>
            <a:gd name="connsiteY2" fmla="*/ 869151 h 1239725"/>
            <a:gd name="connsiteX3" fmla="*/ 1122034 w 3289300"/>
            <a:gd name="connsiteY3" fmla="*/ 835820 h 1239725"/>
            <a:gd name="connsiteX4" fmla="*/ 901724 w 3289300"/>
            <a:gd name="connsiteY4" fmla="*/ 1216358 h 1239725"/>
            <a:gd name="connsiteX5" fmla="*/ 544248 w 3289300"/>
            <a:gd name="connsiteY5" fmla="*/ 847723 h 1239725"/>
            <a:gd name="connsiteX6" fmla="*/ 141290 w 3289300"/>
            <a:gd name="connsiteY6" fmla="*/ 847723 h 1239725"/>
            <a:gd name="connsiteX7" fmla="*/ 0 w 3289300"/>
            <a:gd name="connsiteY7" fmla="*/ 706433 h 1239725"/>
            <a:gd name="connsiteX8" fmla="*/ 0 w 3289300"/>
            <a:gd name="connsiteY8" fmla="*/ 706436 h 1239725"/>
            <a:gd name="connsiteX9" fmla="*/ 0 w 3289300"/>
            <a:gd name="connsiteY9" fmla="*/ 494505 h 1239725"/>
            <a:gd name="connsiteX10" fmla="*/ 0 w 3289300"/>
            <a:gd name="connsiteY10" fmla="*/ 494505 h 1239725"/>
            <a:gd name="connsiteX11" fmla="*/ 0 w 3289300"/>
            <a:gd name="connsiteY11" fmla="*/ 141290 h 1239725"/>
            <a:gd name="connsiteX12" fmla="*/ 141290 w 3289300"/>
            <a:gd name="connsiteY12" fmla="*/ 0 h 1239725"/>
            <a:gd name="connsiteX13" fmla="*/ 544248 w 3289300"/>
            <a:gd name="connsiteY13" fmla="*/ 0 h 1239725"/>
            <a:gd name="connsiteX14" fmla="*/ 544248 w 3289300"/>
            <a:gd name="connsiteY14" fmla="*/ 0 h 1239725"/>
            <a:gd name="connsiteX15" fmla="*/ 1360620 w 3289300"/>
            <a:gd name="connsiteY15" fmla="*/ 0 h 1239725"/>
            <a:gd name="connsiteX16" fmla="*/ 3124197 w 3289300"/>
            <a:gd name="connsiteY16" fmla="*/ 0 h 1239725"/>
            <a:gd name="connsiteX17" fmla="*/ 3265487 w 3289300"/>
            <a:gd name="connsiteY17" fmla="*/ 141290 h 1239725"/>
            <a:gd name="connsiteX18" fmla="*/ 3265487 w 3289300"/>
            <a:gd name="connsiteY18" fmla="*/ 494505 h 1239725"/>
            <a:gd name="connsiteX19" fmla="*/ 3265487 w 3289300"/>
            <a:gd name="connsiteY19" fmla="*/ 494505 h 1239725"/>
            <a:gd name="connsiteX20" fmla="*/ 3265487 w 3289300"/>
            <a:gd name="connsiteY20" fmla="*/ 706436 h 1239725"/>
            <a:gd name="connsiteX21" fmla="*/ 3289300 w 3289300"/>
            <a:gd name="connsiteY21" fmla="*/ 897360 h 1239725"/>
            <a:gd name="connsiteX22" fmla="*/ 2361875 w 3289300"/>
            <a:gd name="connsiteY22" fmla="*/ 883009 h 1239725"/>
            <a:gd name="connsiteX0" fmla="*/ 2361875 w 3289300"/>
            <a:gd name="connsiteY0" fmla="*/ 883009 h 1216358"/>
            <a:gd name="connsiteX1" fmla="*/ 2247257 w 3289300"/>
            <a:gd name="connsiteY1" fmla="*/ 1108463 h 1216358"/>
            <a:gd name="connsiteX2" fmla="*/ 1988630 w 3289300"/>
            <a:gd name="connsiteY2" fmla="*/ 869151 h 1216358"/>
            <a:gd name="connsiteX3" fmla="*/ 1122034 w 3289300"/>
            <a:gd name="connsiteY3" fmla="*/ 835820 h 1216358"/>
            <a:gd name="connsiteX4" fmla="*/ 901724 w 3289300"/>
            <a:gd name="connsiteY4" fmla="*/ 1216358 h 1216358"/>
            <a:gd name="connsiteX5" fmla="*/ 544248 w 3289300"/>
            <a:gd name="connsiteY5" fmla="*/ 847723 h 1216358"/>
            <a:gd name="connsiteX6" fmla="*/ 141290 w 3289300"/>
            <a:gd name="connsiteY6" fmla="*/ 847723 h 1216358"/>
            <a:gd name="connsiteX7" fmla="*/ 0 w 3289300"/>
            <a:gd name="connsiteY7" fmla="*/ 706433 h 1216358"/>
            <a:gd name="connsiteX8" fmla="*/ 0 w 3289300"/>
            <a:gd name="connsiteY8" fmla="*/ 706436 h 1216358"/>
            <a:gd name="connsiteX9" fmla="*/ 0 w 3289300"/>
            <a:gd name="connsiteY9" fmla="*/ 494505 h 1216358"/>
            <a:gd name="connsiteX10" fmla="*/ 0 w 3289300"/>
            <a:gd name="connsiteY10" fmla="*/ 494505 h 1216358"/>
            <a:gd name="connsiteX11" fmla="*/ 0 w 3289300"/>
            <a:gd name="connsiteY11" fmla="*/ 141290 h 1216358"/>
            <a:gd name="connsiteX12" fmla="*/ 141290 w 3289300"/>
            <a:gd name="connsiteY12" fmla="*/ 0 h 1216358"/>
            <a:gd name="connsiteX13" fmla="*/ 544248 w 3289300"/>
            <a:gd name="connsiteY13" fmla="*/ 0 h 1216358"/>
            <a:gd name="connsiteX14" fmla="*/ 544248 w 3289300"/>
            <a:gd name="connsiteY14" fmla="*/ 0 h 1216358"/>
            <a:gd name="connsiteX15" fmla="*/ 1360620 w 3289300"/>
            <a:gd name="connsiteY15" fmla="*/ 0 h 1216358"/>
            <a:gd name="connsiteX16" fmla="*/ 3124197 w 3289300"/>
            <a:gd name="connsiteY16" fmla="*/ 0 h 1216358"/>
            <a:gd name="connsiteX17" fmla="*/ 3265487 w 3289300"/>
            <a:gd name="connsiteY17" fmla="*/ 141290 h 1216358"/>
            <a:gd name="connsiteX18" fmla="*/ 3265487 w 3289300"/>
            <a:gd name="connsiteY18" fmla="*/ 494505 h 1216358"/>
            <a:gd name="connsiteX19" fmla="*/ 3265487 w 3289300"/>
            <a:gd name="connsiteY19" fmla="*/ 494505 h 1216358"/>
            <a:gd name="connsiteX20" fmla="*/ 3265487 w 3289300"/>
            <a:gd name="connsiteY20" fmla="*/ 706436 h 1216358"/>
            <a:gd name="connsiteX21" fmla="*/ 3289300 w 3289300"/>
            <a:gd name="connsiteY21" fmla="*/ 897360 h 1216358"/>
            <a:gd name="connsiteX22" fmla="*/ 2361875 w 3289300"/>
            <a:gd name="connsiteY22" fmla="*/ 883009 h 1216358"/>
            <a:gd name="connsiteX0" fmla="*/ 2361875 w 3289300"/>
            <a:gd name="connsiteY0" fmla="*/ 883009 h 1263590"/>
            <a:gd name="connsiteX1" fmla="*/ 2175821 w 3289300"/>
            <a:gd name="connsiteY1" fmla="*/ 1263590 h 1263590"/>
            <a:gd name="connsiteX2" fmla="*/ 1988630 w 3289300"/>
            <a:gd name="connsiteY2" fmla="*/ 869151 h 1263590"/>
            <a:gd name="connsiteX3" fmla="*/ 1122034 w 3289300"/>
            <a:gd name="connsiteY3" fmla="*/ 835820 h 1263590"/>
            <a:gd name="connsiteX4" fmla="*/ 901724 w 3289300"/>
            <a:gd name="connsiteY4" fmla="*/ 1216358 h 1263590"/>
            <a:gd name="connsiteX5" fmla="*/ 544248 w 3289300"/>
            <a:gd name="connsiteY5" fmla="*/ 847723 h 1263590"/>
            <a:gd name="connsiteX6" fmla="*/ 141290 w 3289300"/>
            <a:gd name="connsiteY6" fmla="*/ 847723 h 1263590"/>
            <a:gd name="connsiteX7" fmla="*/ 0 w 3289300"/>
            <a:gd name="connsiteY7" fmla="*/ 706433 h 1263590"/>
            <a:gd name="connsiteX8" fmla="*/ 0 w 3289300"/>
            <a:gd name="connsiteY8" fmla="*/ 706436 h 1263590"/>
            <a:gd name="connsiteX9" fmla="*/ 0 w 3289300"/>
            <a:gd name="connsiteY9" fmla="*/ 494505 h 1263590"/>
            <a:gd name="connsiteX10" fmla="*/ 0 w 3289300"/>
            <a:gd name="connsiteY10" fmla="*/ 494505 h 1263590"/>
            <a:gd name="connsiteX11" fmla="*/ 0 w 3289300"/>
            <a:gd name="connsiteY11" fmla="*/ 141290 h 1263590"/>
            <a:gd name="connsiteX12" fmla="*/ 141290 w 3289300"/>
            <a:gd name="connsiteY12" fmla="*/ 0 h 1263590"/>
            <a:gd name="connsiteX13" fmla="*/ 544248 w 3289300"/>
            <a:gd name="connsiteY13" fmla="*/ 0 h 1263590"/>
            <a:gd name="connsiteX14" fmla="*/ 544248 w 3289300"/>
            <a:gd name="connsiteY14" fmla="*/ 0 h 1263590"/>
            <a:gd name="connsiteX15" fmla="*/ 1360620 w 3289300"/>
            <a:gd name="connsiteY15" fmla="*/ 0 h 1263590"/>
            <a:gd name="connsiteX16" fmla="*/ 3124197 w 3289300"/>
            <a:gd name="connsiteY16" fmla="*/ 0 h 1263590"/>
            <a:gd name="connsiteX17" fmla="*/ 3265487 w 3289300"/>
            <a:gd name="connsiteY17" fmla="*/ 141290 h 1263590"/>
            <a:gd name="connsiteX18" fmla="*/ 3265487 w 3289300"/>
            <a:gd name="connsiteY18" fmla="*/ 494505 h 1263590"/>
            <a:gd name="connsiteX19" fmla="*/ 3265487 w 3289300"/>
            <a:gd name="connsiteY19" fmla="*/ 494505 h 1263590"/>
            <a:gd name="connsiteX20" fmla="*/ 3265487 w 3289300"/>
            <a:gd name="connsiteY20" fmla="*/ 706436 h 1263590"/>
            <a:gd name="connsiteX21" fmla="*/ 3289300 w 3289300"/>
            <a:gd name="connsiteY21" fmla="*/ 897360 h 1263590"/>
            <a:gd name="connsiteX22" fmla="*/ 2361875 w 3289300"/>
            <a:gd name="connsiteY22" fmla="*/ 883009 h 1263590"/>
            <a:gd name="connsiteX0" fmla="*/ 2361875 w 3289300"/>
            <a:gd name="connsiteY0" fmla="*/ 883009 h 1263590"/>
            <a:gd name="connsiteX1" fmla="*/ 2175821 w 3289300"/>
            <a:gd name="connsiteY1" fmla="*/ 1263590 h 1263590"/>
            <a:gd name="connsiteX2" fmla="*/ 1988630 w 3289300"/>
            <a:gd name="connsiteY2" fmla="*/ 869151 h 1263590"/>
            <a:gd name="connsiteX3" fmla="*/ 1122034 w 3289300"/>
            <a:gd name="connsiteY3" fmla="*/ 919140 h 1263590"/>
            <a:gd name="connsiteX4" fmla="*/ 901724 w 3289300"/>
            <a:gd name="connsiteY4" fmla="*/ 1216358 h 1263590"/>
            <a:gd name="connsiteX5" fmla="*/ 544248 w 3289300"/>
            <a:gd name="connsiteY5" fmla="*/ 847723 h 1263590"/>
            <a:gd name="connsiteX6" fmla="*/ 141290 w 3289300"/>
            <a:gd name="connsiteY6" fmla="*/ 847723 h 1263590"/>
            <a:gd name="connsiteX7" fmla="*/ 0 w 3289300"/>
            <a:gd name="connsiteY7" fmla="*/ 706433 h 1263590"/>
            <a:gd name="connsiteX8" fmla="*/ 0 w 3289300"/>
            <a:gd name="connsiteY8" fmla="*/ 706436 h 1263590"/>
            <a:gd name="connsiteX9" fmla="*/ 0 w 3289300"/>
            <a:gd name="connsiteY9" fmla="*/ 494505 h 1263590"/>
            <a:gd name="connsiteX10" fmla="*/ 0 w 3289300"/>
            <a:gd name="connsiteY10" fmla="*/ 494505 h 1263590"/>
            <a:gd name="connsiteX11" fmla="*/ 0 w 3289300"/>
            <a:gd name="connsiteY11" fmla="*/ 141290 h 1263590"/>
            <a:gd name="connsiteX12" fmla="*/ 141290 w 3289300"/>
            <a:gd name="connsiteY12" fmla="*/ 0 h 1263590"/>
            <a:gd name="connsiteX13" fmla="*/ 544248 w 3289300"/>
            <a:gd name="connsiteY13" fmla="*/ 0 h 1263590"/>
            <a:gd name="connsiteX14" fmla="*/ 544248 w 3289300"/>
            <a:gd name="connsiteY14" fmla="*/ 0 h 1263590"/>
            <a:gd name="connsiteX15" fmla="*/ 1360620 w 3289300"/>
            <a:gd name="connsiteY15" fmla="*/ 0 h 1263590"/>
            <a:gd name="connsiteX16" fmla="*/ 3124197 w 3289300"/>
            <a:gd name="connsiteY16" fmla="*/ 0 h 1263590"/>
            <a:gd name="connsiteX17" fmla="*/ 3265487 w 3289300"/>
            <a:gd name="connsiteY17" fmla="*/ 141290 h 1263590"/>
            <a:gd name="connsiteX18" fmla="*/ 3265487 w 3289300"/>
            <a:gd name="connsiteY18" fmla="*/ 494505 h 1263590"/>
            <a:gd name="connsiteX19" fmla="*/ 3265487 w 3289300"/>
            <a:gd name="connsiteY19" fmla="*/ 494505 h 1263590"/>
            <a:gd name="connsiteX20" fmla="*/ 3265487 w 3289300"/>
            <a:gd name="connsiteY20" fmla="*/ 706436 h 1263590"/>
            <a:gd name="connsiteX21" fmla="*/ 3289300 w 3289300"/>
            <a:gd name="connsiteY21" fmla="*/ 897360 h 1263590"/>
            <a:gd name="connsiteX22" fmla="*/ 2361875 w 3289300"/>
            <a:gd name="connsiteY22" fmla="*/ 883009 h 1263590"/>
            <a:gd name="connsiteX0" fmla="*/ 2361875 w 3289300"/>
            <a:gd name="connsiteY0" fmla="*/ 883009 h 1263590"/>
            <a:gd name="connsiteX1" fmla="*/ 2175821 w 3289300"/>
            <a:gd name="connsiteY1" fmla="*/ 1263590 h 1263590"/>
            <a:gd name="connsiteX2" fmla="*/ 1988630 w 3289300"/>
            <a:gd name="connsiteY2" fmla="*/ 869151 h 1263590"/>
            <a:gd name="connsiteX3" fmla="*/ 1122034 w 3289300"/>
            <a:gd name="connsiteY3" fmla="*/ 811744 h 1263590"/>
            <a:gd name="connsiteX4" fmla="*/ 901724 w 3289300"/>
            <a:gd name="connsiteY4" fmla="*/ 1216358 h 1263590"/>
            <a:gd name="connsiteX5" fmla="*/ 544248 w 3289300"/>
            <a:gd name="connsiteY5" fmla="*/ 847723 h 1263590"/>
            <a:gd name="connsiteX6" fmla="*/ 141290 w 3289300"/>
            <a:gd name="connsiteY6" fmla="*/ 847723 h 1263590"/>
            <a:gd name="connsiteX7" fmla="*/ 0 w 3289300"/>
            <a:gd name="connsiteY7" fmla="*/ 706433 h 1263590"/>
            <a:gd name="connsiteX8" fmla="*/ 0 w 3289300"/>
            <a:gd name="connsiteY8" fmla="*/ 706436 h 1263590"/>
            <a:gd name="connsiteX9" fmla="*/ 0 w 3289300"/>
            <a:gd name="connsiteY9" fmla="*/ 494505 h 1263590"/>
            <a:gd name="connsiteX10" fmla="*/ 0 w 3289300"/>
            <a:gd name="connsiteY10" fmla="*/ 494505 h 1263590"/>
            <a:gd name="connsiteX11" fmla="*/ 0 w 3289300"/>
            <a:gd name="connsiteY11" fmla="*/ 141290 h 1263590"/>
            <a:gd name="connsiteX12" fmla="*/ 141290 w 3289300"/>
            <a:gd name="connsiteY12" fmla="*/ 0 h 1263590"/>
            <a:gd name="connsiteX13" fmla="*/ 544248 w 3289300"/>
            <a:gd name="connsiteY13" fmla="*/ 0 h 1263590"/>
            <a:gd name="connsiteX14" fmla="*/ 544248 w 3289300"/>
            <a:gd name="connsiteY14" fmla="*/ 0 h 1263590"/>
            <a:gd name="connsiteX15" fmla="*/ 1360620 w 3289300"/>
            <a:gd name="connsiteY15" fmla="*/ 0 h 1263590"/>
            <a:gd name="connsiteX16" fmla="*/ 3124197 w 3289300"/>
            <a:gd name="connsiteY16" fmla="*/ 0 h 1263590"/>
            <a:gd name="connsiteX17" fmla="*/ 3265487 w 3289300"/>
            <a:gd name="connsiteY17" fmla="*/ 141290 h 1263590"/>
            <a:gd name="connsiteX18" fmla="*/ 3265487 w 3289300"/>
            <a:gd name="connsiteY18" fmla="*/ 494505 h 1263590"/>
            <a:gd name="connsiteX19" fmla="*/ 3265487 w 3289300"/>
            <a:gd name="connsiteY19" fmla="*/ 494505 h 1263590"/>
            <a:gd name="connsiteX20" fmla="*/ 3265487 w 3289300"/>
            <a:gd name="connsiteY20" fmla="*/ 706436 h 1263590"/>
            <a:gd name="connsiteX21" fmla="*/ 3289300 w 3289300"/>
            <a:gd name="connsiteY21" fmla="*/ 897360 h 1263590"/>
            <a:gd name="connsiteX22" fmla="*/ 2361875 w 3289300"/>
            <a:gd name="connsiteY22" fmla="*/ 883009 h 1263590"/>
            <a:gd name="connsiteX0" fmla="*/ 2361875 w 3289300"/>
            <a:gd name="connsiteY0" fmla="*/ 883009 h 1263590"/>
            <a:gd name="connsiteX1" fmla="*/ 2175821 w 3289300"/>
            <a:gd name="connsiteY1" fmla="*/ 1263590 h 1263590"/>
            <a:gd name="connsiteX2" fmla="*/ 1988630 w 3289300"/>
            <a:gd name="connsiteY2" fmla="*/ 869151 h 1263590"/>
            <a:gd name="connsiteX3" fmla="*/ 1122034 w 3289300"/>
            <a:gd name="connsiteY3" fmla="*/ 847453 h 1263590"/>
            <a:gd name="connsiteX4" fmla="*/ 901724 w 3289300"/>
            <a:gd name="connsiteY4" fmla="*/ 1216358 h 1263590"/>
            <a:gd name="connsiteX5" fmla="*/ 544248 w 3289300"/>
            <a:gd name="connsiteY5" fmla="*/ 847723 h 1263590"/>
            <a:gd name="connsiteX6" fmla="*/ 141290 w 3289300"/>
            <a:gd name="connsiteY6" fmla="*/ 847723 h 1263590"/>
            <a:gd name="connsiteX7" fmla="*/ 0 w 3289300"/>
            <a:gd name="connsiteY7" fmla="*/ 706433 h 1263590"/>
            <a:gd name="connsiteX8" fmla="*/ 0 w 3289300"/>
            <a:gd name="connsiteY8" fmla="*/ 706436 h 1263590"/>
            <a:gd name="connsiteX9" fmla="*/ 0 w 3289300"/>
            <a:gd name="connsiteY9" fmla="*/ 494505 h 1263590"/>
            <a:gd name="connsiteX10" fmla="*/ 0 w 3289300"/>
            <a:gd name="connsiteY10" fmla="*/ 494505 h 1263590"/>
            <a:gd name="connsiteX11" fmla="*/ 0 w 3289300"/>
            <a:gd name="connsiteY11" fmla="*/ 141290 h 1263590"/>
            <a:gd name="connsiteX12" fmla="*/ 141290 w 3289300"/>
            <a:gd name="connsiteY12" fmla="*/ 0 h 1263590"/>
            <a:gd name="connsiteX13" fmla="*/ 544248 w 3289300"/>
            <a:gd name="connsiteY13" fmla="*/ 0 h 1263590"/>
            <a:gd name="connsiteX14" fmla="*/ 544248 w 3289300"/>
            <a:gd name="connsiteY14" fmla="*/ 0 h 1263590"/>
            <a:gd name="connsiteX15" fmla="*/ 1360620 w 3289300"/>
            <a:gd name="connsiteY15" fmla="*/ 0 h 1263590"/>
            <a:gd name="connsiteX16" fmla="*/ 3124197 w 3289300"/>
            <a:gd name="connsiteY16" fmla="*/ 0 h 1263590"/>
            <a:gd name="connsiteX17" fmla="*/ 3265487 w 3289300"/>
            <a:gd name="connsiteY17" fmla="*/ 141290 h 1263590"/>
            <a:gd name="connsiteX18" fmla="*/ 3265487 w 3289300"/>
            <a:gd name="connsiteY18" fmla="*/ 494505 h 1263590"/>
            <a:gd name="connsiteX19" fmla="*/ 3265487 w 3289300"/>
            <a:gd name="connsiteY19" fmla="*/ 494505 h 1263590"/>
            <a:gd name="connsiteX20" fmla="*/ 3265487 w 3289300"/>
            <a:gd name="connsiteY20" fmla="*/ 706436 h 1263590"/>
            <a:gd name="connsiteX21" fmla="*/ 3289300 w 3289300"/>
            <a:gd name="connsiteY21" fmla="*/ 897360 h 1263590"/>
            <a:gd name="connsiteX22" fmla="*/ 2361875 w 3289300"/>
            <a:gd name="connsiteY22" fmla="*/ 883009 h 1263590"/>
            <a:gd name="connsiteX0" fmla="*/ 2361875 w 3265487"/>
            <a:gd name="connsiteY0" fmla="*/ 883009 h 1263590"/>
            <a:gd name="connsiteX1" fmla="*/ 2175821 w 3265487"/>
            <a:gd name="connsiteY1" fmla="*/ 1263590 h 1263590"/>
            <a:gd name="connsiteX2" fmla="*/ 1988630 w 3265487"/>
            <a:gd name="connsiteY2" fmla="*/ 869151 h 1263590"/>
            <a:gd name="connsiteX3" fmla="*/ 1122034 w 3265487"/>
            <a:gd name="connsiteY3" fmla="*/ 847453 h 1263590"/>
            <a:gd name="connsiteX4" fmla="*/ 901724 w 3265487"/>
            <a:gd name="connsiteY4" fmla="*/ 1216358 h 1263590"/>
            <a:gd name="connsiteX5" fmla="*/ 544248 w 3265487"/>
            <a:gd name="connsiteY5" fmla="*/ 847723 h 1263590"/>
            <a:gd name="connsiteX6" fmla="*/ 141290 w 3265487"/>
            <a:gd name="connsiteY6" fmla="*/ 847723 h 1263590"/>
            <a:gd name="connsiteX7" fmla="*/ 0 w 3265487"/>
            <a:gd name="connsiteY7" fmla="*/ 706433 h 1263590"/>
            <a:gd name="connsiteX8" fmla="*/ 0 w 3265487"/>
            <a:gd name="connsiteY8" fmla="*/ 706436 h 1263590"/>
            <a:gd name="connsiteX9" fmla="*/ 0 w 3265487"/>
            <a:gd name="connsiteY9" fmla="*/ 494505 h 1263590"/>
            <a:gd name="connsiteX10" fmla="*/ 0 w 3265487"/>
            <a:gd name="connsiteY10" fmla="*/ 494505 h 1263590"/>
            <a:gd name="connsiteX11" fmla="*/ 0 w 3265487"/>
            <a:gd name="connsiteY11" fmla="*/ 141290 h 1263590"/>
            <a:gd name="connsiteX12" fmla="*/ 141290 w 3265487"/>
            <a:gd name="connsiteY12" fmla="*/ 0 h 1263590"/>
            <a:gd name="connsiteX13" fmla="*/ 544248 w 3265487"/>
            <a:gd name="connsiteY13" fmla="*/ 0 h 1263590"/>
            <a:gd name="connsiteX14" fmla="*/ 544248 w 3265487"/>
            <a:gd name="connsiteY14" fmla="*/ 0 h 1263590"/>
            <a:gd name="connsiteX15" fmla="*/ 1360620 w 3265487"/>
            <a:gd name="connsiteY15" fmla="*/ 0 h 1263590"/>
            <a:gd name="connsiteX16" fmla="*/ 3124197 w 3265487"/>
            <a:gd name="connsiteY16" fmla="*/ 0 h 1263590"/>
            <a:gd name="connsiteX17" fmla="*/ 3265487 w 3265487"/>
            <a:gd name="connsiteY17" fmla="*/ 141290 h 1263590"/>
            <a:gd name="connsiteX18" fmla="*/ 3265487 w 3265487"/>
            <a:gd name="connsiteY18" fmla="*/ 494505 h 1263590"/>
            <a:gd name="connsiteX19" fmla="*/ 3265487 w 3265487"/>
            <a:gd name="connsiteY19" fmla="*/ 494505 h 1263590"/>
            <a:gd name="connsiteX20" fmla="*/ 3265487 w 3265487"/>
            <a:gd name="connsiteY20" fmla="*/ 706436 h 1263590"/>
            <a:gd name="connsiteX21" fmla="*/ 3158334 w 3265487"/>
            <a:gd name="connsiteY21" fmla="*/ 897360 h 1263590"/>
            <a:gd name="connsiteX22" fmla="*/ 2361875 w 3265487"/>
            <a:gd name="connsiteY22" fmla="*/ 883009 h 1263590"/>
            <a:gd name="connsiteX0" fmla="*/ 2361875 w 3265487"/>
            <a:gd name="connsiteY0" fmla="*/ 883009 h 1263590"/>
            <a:gd name="connsiteX1" fmla="*/ 2175821 w 3265487"/>
            <a:gd name="connsiteY1" fmla="*/ 1263590 h 1263590"/>
            <a:gd name="connsiteX2" fmla="*/ 1988630 w 3265487"/>
            <a:gd name="connsiteY2" fmla="*/ 869151 h 1263590"/>
            <a:gd name="connsiteX3" fmla="*/ 1122034 w 3265487"/>
            <a:gd name="connsiteY3" fmla="*/ 847453 h 1263590"/>
            <a:gd name="connsiteX4" fmla="*/ 901724 w 3265487"/>
            <a:gd name="connsiteY4" fmla="*/ 1216358 h 1263590"/>
            <a:gd name="connsiteX5" fmla="*/ 544248 w 3265487"/>
            <a:gd name="connsiteY5" fmla="*/ 847723 h 1263590"/>
            <a:gd name="connsiteX6" fmla="*/ 141290 w 3265487"/>
            <a:gd name="connsiteY6" fmla="*/ 847723 h 1263590"/>
            <a:gd name="connsiteX7" fmla="*/ 0 w 3265487"/>
            <a:gd name="connsiteY7" fmla="*/ 706433 h 1263590"/>
            <a:gd name="connsiteX8" fmla="*/ 0 w 3265487"/>
            <a:gd name="connsiteY8" fmla="*/ 706436 h 1263590"/>
            <a:gd name="connsiteX9" fmla="*/ 0 w 3265487"/>
            <a:gd name="connsiteY9" fmla="*/ 494505 h 1263590"/>
            <a:gd name="connsiteX10" fmla="*/ 0 w 3265487"/>
            <a:gd name="connsiteY10" fmla="*/ 494505 h 1263590"/>
            <a:gd name="connsiteX11" fmla="*/ 0 w 3265487"/>
            <a:gd name="connsiteY11" fmla="*/ 141290 h 1263590"/>
            <a:gd name="connsiteX12" fmla="*/ 141290 w 3265487"/>
            <a:gd name="connsiteY12" fmla="*/ 0 h 1263590"/>
            <a:gd name="connsiteX13" fmla="*/ 544248 w 3265487"/>
            <a:gd name="connsiteY13" fmla="*/ 0 h 1263590"/>
            <a:gd name="connsiteX14" fmla="*/ 544248 w 3265487"/>
            <a:gd name="connsiteY14" fmla="*/ 0 h 1263590"/>
            <a:gd name="connsiteX15" fmla="*/ 1360620 w 3265487"/>
            <a:gd name="connsiteY15" fmla="*/ 0 h 1263590"/>
            <a:gd name="connsiteX16" fmla="*/ 3124197 w 3265487"/>
            <a:gd name="connsiteY16" fmla="*/ 0 h 1263590"/>
            <a:gd name="connsiteX17" fmla="*/ 3265487 w 3265487"/>
            <a:gd name="connsiteY17" fmla="*/ 141290 h 1263590"/>
            <a:gd name="connsiteX18" fmla="*/ 3265487 w 3265487"/>
            <a:gd name="connsiteY18" fmla="*/ 494505 h 1263590"/>
            <a:gd name="connsiteX19" fmla="*/ 3265487 w 3265487"/>
            <a:gd name="connsiteY19" fmla="*/ 494505 h 1263590"/>
            <a:gd name="connsiteX20" fmla="*/ 3265487 w 3265487"/>
            <a:gd name="connsiteY20" fmla="*/ 706436 h 1263590"/>
            <a:gd name="connsiteX21" fmla="*/ 3158334 w 3265487"/>
            <a:gd name="connsiteY21" fmla="*/ 897360 h 1263590"/>
            <a:gd name="connsiteX22" fmla="*/ 2361875 w 3265487"/>
            <a:gd name="connsiteY22" fmla="*/ 883009 h 1263590"/>
            <a:gd name="connsiteX0" fmla="*/ 2361875 w 3265487"/>
            <a:gd name="connsiteY0" fmla="*/ 883009 h 1263590"/>
            <a:gd name="connsiteX1" fmla="*/ 2175821 w 3265487"/>
            <a:gd name="connsiteY1" fmla="*/ 1263590 h 1263590"/>
            <a:gd name="connsiteX2" fmla="*/ 2024280 w 3265487"/>
            <a:gd name="connsiteY2" fmla="*/ 833262 h 1263590"/>
            <a:gd name="connsiteX3" fmla="*/ 1122034 w 3265487"/>
            <a:gd name="connsiteY3" fmla="*/ 847453 h 1263590"/>
            <a:gd name="connsiteX4" fmla="*/ 901724 w 3265487"/>
            <a:gd name="connsiteY4" fmla="*/ 1216358 h 1263590"/>
            <a:gd name="connsiteX5" fmla="*/ 544248 w 3265487"/>
            <a:gd name="connsiteY5" fmla="*/ 847723 h 1263590"/>
            <a:gd name="connsiteX6" fmla="*/ 141290 w 3265487"/>
            <a:gd name="connsiteY6" fmla="*/ 847723 h 1263590"/>
            <a:gd name="connsiteX7" fmla="*/ 0 w 3265487"/>
            <a:gd name="connsiteY7" fmla="*/ 706433 h 1263590"/>
            <a:gd name="connsiteX8" fmla="*/ 0 w 3265487"/>
            <a:gd name="connsiteY8" fmla="*/ 706436 h 1263590"/>
            <a:gd name="connsiteX9" fmla="*/ 0 w 3265487"/>
            <a:gd name="connsiteY9" fmla="*/ 494505 h 1263590"/>
            <a:gd name="connsiteX10" fmla="*/ 0 w 3265487"/>
            <a:gd name="connsiteY10" fmla="*/ 494505 h 1263590"/>
            <a:gd name="connsiteX11" fmla="*/ 0 w 3265487"/>
            <a:gd name="connsiteY11" fmla="*/ 141290 h 1263590"/>
            <a:gd name="connsiteX12" fmla="*/ 141290 w 3265487"/>
            <a:gd name="connsiteY12" fmla="*/ 0 h 1263590"/>
            <a:gd name="connsiteX13" fmla="*/ 544248 w 3265487"/>
            <a:gd name="connsiteY13" fmla="*/ 0 h 1263590"/>
            <a:gd name="connsiteX14" fmla="*/ 544248 w 3265487"/>
            <a:gd name="connsiteY14" fmla="*/ 0 h 1263590"/>
            <a:gd name="connsiteX15" fmla="*/ 1360620 w 3265487"/>
            <a:gd name="connsiteY15" fmla="*/ 0 h 1263590"/>
            <a:gd name="connsiteX16" fmla="*/ 3124197 w 3265487"/>
            <a:gd name="connsiteY16" fmla="*/ 0 h 1263590"/>
            <a:gd name="connsiteX17" fmla="*/ 3265487 w 3265487"/>
            <a:gd name="connsiteY17" fmla="*/ 141290 h 1263590"/>
            <a:gd name="connsiteX18" fmla="*/ 3265487 w 3265487"/>
            <a:gd name="connsiteY18" fmla="*/ 494505 h 1263590"/>
            <a:gd name="connsiteX19" fmla="*/ 3265487 w 3265487"/>
            <a:gd name="connsiteY19" fmla="*/ 494505 h 1263590"/>
            <a:gd name="connsiteX20" fmla="*/ 3265487 w 3265487"/>
            <a:gd name="connsiteY20" fmla="*/ 706436 h 1263590"/>
            <a:gd name="connsiteX21" fmla="*/ 3158334 w 3265487"/>
            <a:gd name="connsiteY21" fmla="*/ 897360 h 1263590"/>
            <a:gd name="connsiteX22" fmla="*/ 2361875 w 3265487"/>
            <a:gd name="connsiteY22" fmla="*/ 883009 h 1263590"/>
            <a:gd name="connsiteX0" fmla="*/ 2361875 w 3265487"/>
            <a:gd name="connsiteY0" fmla="*/ 883009 h 1216358"/>
            <a:gd name="connsiteX1" fmla="*/ 2211470 w 3265487"/>
            <a:gd name="connsiteY1" fmla="*/ 1168127 h 1216358"/>
            <a:gd name="connsiteX2" fmla="*/ 2024280 w 3265487"/>
            <a:gd name="connsiteY2" fmla="*/ 833262 h 1216358"/>
            <a:gd name="connsiteX3" fmla="*/ 1122034 w 3265487"/>
            <a:gd name="connsiteY3" fmla="*/ 847453 h 1216358"/>
            <a:gd name="connsiteX4" fmla="*/ 901724 w 3265487"/>
            <a:gd name="connsiteY4" fmla="*/ 1216358 h 1216358"/>
            <a:gd name="connsiteX5" fmla="*/ 544248 w 3265487"/>
            <a:gd name="connsiteY5" fmla="*/ 847723 h 1216358"/>
            <a:gd name="connsiteX6" fmla="*/ 141290 w 3265487"/>
            <a:gd name="connsiteY6" fmla="*/ 847723 h 1216358"/>
            <a:gd name="connsiteX7" fmla="*/ 0 w 3265487"/>
            <a:gd name="connsiteY7" fmla="*/ 706433 h 1216358"/>
            <a:gd name="connsiteX8" fmla="*/ 0 w 3265487"/>
            <a:gd name="connsiteY8" fmla="*/ 706436 h 1216358"/>
            <a:gd name="connsiteX9" fmla="*/ 0 w 3265487"/>
            <a:gd name="connsiteY9" fmla="*/ 494505 h 1216358"/>
            <a:gd name="connsiteX10" fmla="*/ 0 w 3265487"/>
            <a:gd name="connsiteY10" fmla="*/ 494505 h 1216358"/>
            <a:gd name="connsiteX11" fmla="*/ 0 w 3265487"/>
            <a:gd name="connsiteY11" fmla="*/ 141290 h 1216358"/>
            <a:gd name="connsiteX12" fmla="*/ 141290 w 3265487"/>
            <a:gd name="connsiteY12" fmla="*/ 0 h 1216358"/>
            <a:gd name="connsiteX13" fmla="*/ 544248 w 3265487"/>
            <a:gd name="connsiteY13" fmla="*/ 0 h 1216358"/>
            <a:gd name="connsiteX14" fmla="*/ 544248 w 3265487"/>
            <a:gd name="connsiteY14" fmla="*/ 0 h 1216358"/>
            <a:gd name="connsiteX15" fmla="*/ 1360620 w 3265487"/>
            <a:gd name="connsiteY15" fmla="*/ 0 h 1216358"/>
            <a:gd name="connsiteX16" fmla="*/ 3124197 w 3265487"/>
            <a:gd name="connsiteY16" fmla="*/ 0 h 1216358"/>
            <a:gd name="connsiteX17" fmla="*/ 3265487 w 3265487"/>
            <a:gd name="connsiteY17" fmla="*/ 141290 h 1216358"/>
            <a:gd name="connsiteX18" fmla="*/ 3265487 w 3265487"/>
            <a:gd name="connsiteY18" fmla="*/ 494505 h 1216358"/>
            <a:gd name="connsiteX19" fmla="*/ 3265487 w 3265487"/>
            <a:gd name="connsiteY19" fmla="*/ 494505 h 1216358"/>
            <a:gd name="connsiteX20" fmla="*/ 3265487 w 3265487"/>
            <a:gd name="connsiteY20" fmla="*/ 706436 h 1216358"/>
            <a:gd name="connsiteX21" fmla="*/ 3158334 w 3265487"/>
            <a:gd name="connsiteY21" fmla="*/ 897360 h 1216358"/>
            <a:gd name="connsiteX22" fmla="*/ 2361875 w 3265487"/>
            <a:gd name="connsiteY22" fmla="*/ 883009 h 1216358"/>
            <a:gd name="connsiteX0" fmla="*/ 2623300 w 3265487"/>
            <a:gd name="connsiteY0" fmla="*/ 859143 h 1216358"/>
            <a:gd name="connsiteX1" fmla="*/ 2211470 w 3265487"/>
            <a:gd name="connsiteY1" fmla="*/ 1168127 h 1216358"/>
            <a:gd name="connsiteX2" fmla="*/ 2024280 w 3265487"/>
            <a:gd name="connsiteY2" fmla="*/ 833262 h 1216358"/>
            <a:gd name="connsiteX3" fmla="*/ 1122034 w 3265487"/>
            <a:gd name="connsiteY3" fmla="*/ 847453 h 1216358"/>
            <a:gd name="connsiteX4" fmla="*/ 901724 w 3265487"/>
            <a:gd name="connsiteY4" fmla="*/ 1216358 h 1216358"/>
            <a:gd name="connsiteX5" fmla="*/ 544248 w 3265487"/>
            <a:gd name="connsiteY5" fmla="*/ 847723 h 1216358"/>
            <a:gd name="connsiteX6" fmla="*/ 141290 w 3265487"/>
            <a:gd name="connsiteY6" fmla="*/ 847723 h 1216358"/>
            <a:gd name="connsiteX7" fmla="*/ 0 w 3265487"/>
            <a:gd name="connsiteY7" fmla="*/ 706433 h 1216358"/>
            <a:gd name="connsiteX8" fmla="*/ 0 w 3265487"/>
            <a:gd name="connsiteY8" fmla="*/ 706436 h 1216358"/>
            <a:gd name="connsiteX9" fmla="*/ 0 w 3265487"/>
            <a:gd name="connsiteY9" fmla="*/ 494505 h 1216358"/>
            <a:gd name="connsiteX10" fmla="*/ 0 w 3265487"/>
            <a:gd name="connsiteY10" fmla="*/ 494505 h 1216358"/>
            <a:gd name="connsiteX11" fmla="*/ 0 w 3265487"/>
            <a:gd name="connsiteY11" fmla="*/ 141290 h 1216358"/>
            <a:gd name="connsiteX12" fmla="*/ 141290 w 3265487"/>
            <a:gd name="connsiteY12" fmla="*/ 0 h 1216358"/>
            <a:gd name="connsiteX13" fmla="*/ 544248 w 3265487"/>
            <a:gd name="connsiteY13" fmla="*/ 0 h 1216358"/>
            <a:gd name="connsiteX14" fmla="*/ 544248 w 3265487"/>
            <a:gd name="connsiteY14" fmla="*/ 0 h 1216358"/>
            <a:gd name="connsiteX15" fmla="*/ 1360620 w 3265487"/>
            <a:gd name="connsiteY15" fmla="*/ 0 h 1216358"/>
            <a:gd name="connsiteX16" fmla="*/ 3124197 w 3265487"/>
            <a:gd name="connsiteY16" fmla="*/ 0 h 1216358"/>
            <a:gd name="connsiteX17" fmla="*/ 3265487 w 3265487"/>
            <a:gd name="connsiteY17" fmla="*/ 141290 h 1216358"/>
            <a:gd name="connsiteX18" fmla="*/ 3265487 w 3265487"/>
            <a:gd name="connsiteY18" fmla="*/ 494505 h 1216358"/>
            <a:gd name="connsiteX19" fmla="*/ 3265487 w 3265487"/>
            <a:gd name="connsiteY19" fmla="*/ 494505 h 1216358"/>
            <a:gd name="connsiteX20" fmla="*/ 3265487 w 3265487"/>
            <a:gd name="connsiteY20" fmla="*/ 706436 h 1216358"/>
            <a:gd name="connsiteX21" fmla="*/ 3158334 w 3265487"/>
            <a:gd name="connsiteY21" fmla="*/ 897360 h 1216358"/>
            <a:gd name="connsiteX22" fmla="*/ 2623300 w 3265487"/>
            <a:gd name="connsiteY22" fmla="*/ 859143 h 1216358"/>
            <a:gd name="connsiteX0" fmla="*/ 2468821 w 3265487"/>
            <a:gd name="connsiteY0" fmla="*/ 835277 h 1216358"/>
            <a:gd name="connsiteX1" fmla="*/ 2211470 w 3265487"/>
            <a:gd name="connsiteY1" fmla="*/ 1168127 h 1216358"/>
            <a:gd name="connsiteX2" fmla="*/ 2024280 w 3265487"/>
            <a:gd name="connsiteY2" fmla="*/ 833262 h 1216358"/>
            <a:gd name="connsiteX3" fmla="*/ 1122034 w 3265487"/>
            <a:gd name="connsiteY3" fmla="*/ 847453 h 1216358"/>
            <a:gd name="connsiteX4" fmla="*/ 901724 w 3265487"/>
            <a:gd name="connsiteY4" fmla="*/ 1216358 h 1216358"/>
            <a:gd name="connsiteX5" fmla="*/ 544248 w 3265487"/>
            <a:gd name="connsiteY5" fmla="*/ 847723 h 1216358"/>
            <a:gd name="connsiteX6" fmla="*/ 141290 w 3265487"/>
            <a:gd name="connsiteY6" fmla="*/ 847723 h 1216358"/>
            <a:gd name="connsiteX7" fmla="*/ 0 w 3265487"/>
            <a:gd name="connsiteY7" fmla="*/ 706433 h 1216358"/>
            <a:gd name="connsiteX8" fmla="*/ 0 w 3265487"/>
            <a:gd name="connsiteY8" fmla="*/ 706436 h 1216358"/>
            <a:gd name="connsiteX9" fmla="*/ 0 w 3265487"/>
            <a:gd name="connsiteY9" fmla="*/ 494505 h 1216358"/>
            <a:gd name="connsiteX10" fmla="*/ 0 w 3265487"/>
            <a:gd name="connsiteY10" fmla="*/ 494505 h 1216358"/>
            <a:gd name="connsiteX11" fmla="*/ 0 w 3265487"/>
            <a:gd name="connsiteY11" fmla="*/ 141290 h 1216358"/>
            <a:gd name="connsiteX12" fmla="*/ 141290 w 3265487"/>
            <a:gd name="connsiteY12" fmla="*/ 0 h 1216358"/>
            <a:gd name="connsiteX13" fmla="*/ 544248 w 3265487"/>
            <a:gd name="connsiteY13" fmla="*/ 0 h 1216358"/>
            <a:gd name="connsiteX14" fmla="*/ 544248 w 3265487"/>
            <a:gd name="connsiteY14" fmla="*/ 0 h 1216358"/>
            <a:gd name="connsiteX15" fmla="*/ 1360620 w 3265487"/>
            <a:gd name="connsiteY15" fmla="*/ 0 h 1216358"/>
            <a:gd name="connsiteX16" fmla="*/ 3124197 w 3265487"/>
            <a:gd name="connsiteY16" fmla="*/ 0 h 1216358"/>
            <a:gd name="connsiteX17" fmla="*/ 3265487 w 3265487"/>
            <a:gd name="connsiteY17" fmla="*/ 141290 h 1216358"/>
            <a:gd name="connsiteX18" fmla="*/ 3265487 w 3265487"/>
            <a:gd name="connsiteY18" fmla="*/ 494505 h 1216358"/>
            <a:gd name="connsiteX19" fmla="*/ 3265487 w 3265487"/>
            <a:gd name="connsiteY19" fmla="*/ 494505 h 1216358"/>
            <a:gd name="connsiteX20" fmla="*/ 3265487 w 3265487"/>
            <a:gd name="connsiteY20" fmla="*/ 706436 h 1216358"/>
            <a:gd name="connsiteX21" fmla="*/ 3158334 w 3265487"/>
            <a:gd name="connsiteY21" fmla="*/ 897360 h 1216358"/>
            <a:gd name="connsiteX22" fmla="*/ 2468821 w 3265487"/>
            <a:gd name="connsiteY22" fmla="*/ 835277 h 1216358"/>
            <a:gd name="connsiteX0" fmla="*/ 2468821 w 3265487"/>
            <a:gd name="connsiteY0" fmla="*/ 835277 h 1216358"/>
            <a:gd name="connsiteX1" fmla="*/ 2270885 w 3265487"/>
            <a:gd name="connsiteY1" fmla="*/ 1096530 h 1216358"/>
            <a:gd name="connsiteX2" fmla="*/ 2024280 w 3265487"/>
            <a:gd name="connsiteY2" fmla="*/ 833262 h 1216358"/>
            <a:gd name="connsiteX3" fmla="*/ 1122034 w 3265487"/>
            <a:gd name="connsiteY3" fmla="*/ 847453 h 1216358"/>
            <a:gd name="connsiteX4" fmla="*/ 901724 w 3265487"/>
            <a:gd name="connsiteY4" fmla="*/ 1216358 h 1216358"/>
            <a:gd name="connsiteX5" fmla="*/ 544248 w 3265487"/>
            <a:gd name="connsiteY5" fmla="*/ 847723 h 1216358"/>
            <a:gd name="connsiteX6" fmla="*/ 141290 w 3265487"/>
            <a:gd name="connsiteY6" fmla="*/ 847723 h 1216358"/>
            <a:gd name="connsiteX7" fmla="*/ 0 w 3265487"/>
            <a:gd name="connsiteY7" fmla="*/ 706433 h 1216358"/>
            <a:gd name="connsiteX8" fmla="*/ 0 w 3265487"/>
            <a:gd name="connsiteY8" fmla="*/ 706436 h 1216358"/>
            <a:gd name="connsiteX9" fmla="*/ 0 w 3265487"/>
            <a:gd name="connsiteY9" fmla="*/ 494505 h 1216358"/>
            <a:gd name="connsiteX10" fmla="*/ 0 w 3265487"/>
            <a:gd name="connsiteY10" fmla="*/ 494505 h 1216358"/>
            <a:gd name="connsiteX11" fmla="*/ 0 w 3265487"/>
            <a:gd name="connsiteY11" fmla="*/ 141290 h 1216358"/>
            <a:gd name="connsiteX12" fmla="*/ 141290 w 3265487"/>
            <a:gd name="connsiteY12" fmla="*/ 0 h 1216358"/>
            <a:gd name="connsiteX13" fmla="*/ 544248 w 3265487"/>
            <a:gd name="connsiteY13" fmla="*/ 0 h 1216358"/>
            <a:gd name="connsiteX14" fmla="*/ 544248 w 3265487"/>
            <a:gd name="connsiteY14" fmla="*/ 0 h 1216358"/>
            <a:gd name="connsiteX15" fmla="*/ 1360620 w 3265487"/>
            <a:gd name="connsiteY15" fmla="*/ 0 h 1216358"/>
            <a:gd name="connsiteX16" fmla="*/ 3124197 w 3265487"/>
            <a:gd name="connsiteY16" fmla="*/ 0 h 1216358"/>
            <a:gd name="connsiteX17" fmla="*/ 3265487 w 3265487"/>
            <a:gd name="connsiteY17" fmla="*/ 141290 h 1216358"/>
            <a:gd name="connsiteX18" fmla="*/ 3265487 w 3265487"/>
            <a:gd name="connsiteY18" fmla="*/ 494505 h 1216358"/>
            <a:gd name="connsiteX19" fmla="*/ 3265487 w 3265487"/>
            <a:gd name="connsiteY19" fmla="*/ 494505 h 1216358"/>
            <a:gd name="connsiteX20" fmla="*/ 3265487 w 3265487"/>
            <a:gd name="connsiteY20" fmla="*/ 706436 h 1216358"/>
            <a:gd name="connsiteX21" fmla="*/ 3158334 w 3265487"/>
            <a:gd name="connsiteY21" fmla="*/ 897360 h 1216358"/>
            <a:gd name="connsiteX22" fmla="*/ 2468821 w 3265487"/>
            <a:gd name="connsiteY22" fmla="*/ 835277 h 1216358"/>
            <a:gd name="connsiteX0" fmla="*/ 2468821 w 3265487"/>
            <a:gd name="connsiteY0" fmla="*/ 835277 h 1096530"/>
            <a:gd name="connsiteX1" fmla="*/ 2270885 w 3265487"/>
            <a:gd name="connsiteY1" fmla="*/ 1096530 h 1096530"/>
            <a:gd name="connsiteX2" fmla="*/ 2024280 w 3265487"/>
            <a:gd name="connsiteY2" fmla="*/ 833262 h 1096530"/>
            <a:gd name="connsiteX3" fmla="*/ 1122034 w 3265487"/>
            <a:gd name="connsiteY3" fmla="*/ 847453 h 1096530"/>
            <a:gd name="connsiteX4" fmla="*/ 830426 w 3265487"/>
            <a:gd name="connsiteY4" fmla="*/ 1061230 h 1096530"/>
            <a:gd name="connsiteX5" fmla="*/ 544248 w 3265487"/>
            <a:gd name="connsiteY5" fmla="*/ 847723 h 1096530"/>
            <a:gd name="connsiteX6" fmla="*/ 141290 w 3265487"/>
            <a:gd name="connsiteY6" fmla="*/ 847723 h 1096530"/>
            <a:gd name="connsiteX7" fmla="*/ 0 w 3265487"/>
            <a:gd name="connsiteY7" fmla="*/ 706433 h 1096530"/>
            <a:gd name="connsiteX8" fmla="*/ 0 w 3265487"/>
            <a:gd name="connsiteY8" fmla="*/ 706436 h 1096530"/>
            <a:gd name="connsiteX9" fmla="*/ 0 w 3265487"/>
            <a:gd name="connsiteY9" fmla="*/ 494505 h 1096530"/>
            <a:gd name="connsiteX10" fmla="*/ 0 w 3265487"/>
            <a:gd name="connsiteY10" fmla="*/ 494505 h 1096530"/>
            <a:gd name="connsiteX11" fmla="*/ 0 w 3265487"/>
            <a:gd name="connsiteY11" fmla="*/ 141290 h 1096530"/>
            <a:gd name="connsiteX12" fmla="*/ 141290 w 3265487"/>
            <a:gd name="connsiteY12" fmla="*/ 0 h 1096530"/>
            <a:gd name="connsiteX13" fmla="*/ 544248 w 3265487"/>
            <a:gd name="connsiteY13" fmla="*/ 0 h 1096530"/>
            <a:gd name="connsiteX14" fmla="*/ 544248 w 3265487"/>
            <a:gd name="connsiteY14" fmla="*/ 0 h 1096530"/>
            <a:gd name="connsiteX15" fmla="*/ 1360620 w 3265487"/>
            <a:gd name="connsiteY15" fmla="*/ 0 h 1096530"/>
            <a:gd name="connsiteX16" fmla="*/ 3124197 w 3265487"/>
            <a:gd name="connsiteY16" fmla="*/ 0 h 1096530"/>
            <a:gd name="connsiteX17" fmla="*/ 3265487 w 3265487"/>
            <a:gd name="connsiteY17" fmla="*/ 141290 h 1096530"/>
            <a:gd name="connsiteX18" fmla="*/ 3265487 w 3265487"/>
            <a:gd name="connsiteY18" fmla="*/ 494505 h 1096530"/>
            <a:gd name="connsiteX19" fmla="*/ 3265487 w 3265487"/>
            <a:gd name="connsiteY19" fmla="*/ 494505 h 1096530"/>
            <a:gd name="connsiteX20" fmla="*/ 3265487 w 3265487"/>
            <a:gd name="connsiteY20" fmla="*/ 706436 h 1096530"/>
            <a:gd name="connsiteX21" fmla="*/ 3158334 w 3265487"/>
            <a:gd name="connsiteY21" fmla="*/ 897360 h 1096530"/>
            <a:gd name="connsiteX22" fmla="*/ 2468821 w 3265487"/>
            <a:gd name="connsiteY22" fmla="*/ 835277 h 1096530"/>
            <a:gd name="connsiteX0" fmla="*/ 2468821 w 3265487"/>
            <a:gd name="connsiteY0" fmla="*/ 835277 h 1096530"/>
            <a:gd name="connsiteX1" fmla="*/ 2270885 w 3265487"/>
            <a:gd name="connsiteY1" fmla="*/ 1096530 h 1096530"/>
            <a:gd name="connsiteX2" fmla="*/ 2024280 w 3265487"/>
            <a:gd name="connsiteY2" fmla="*/ 833262 h 1096530"/>
            <a:gd name="connsiteX3" fmla="*/ 1122034 w 3265487"/>
            <a:gd name="connsiteY3" fmla="*/ 847453 h 1096530"/>
            <a:gd name="connsiteX4" fmla="*/ 830426 w 3265487"/>
            <a:gd name="connsiteY4" fmla="*/ 1061230 h 1096530"/>
            <a:gd name="connsiteX5" fmla="*/ 544248 w 3265487"/>
            <a:gd name="connsiteY5" fmla="*/ 847723 h 1096530"/>
            <a:gd name="connsiteX6" fmla="*/ 141290 w 3265487"/>
            <a:gd name="connsiteY6" fmla="*/ 847723 h 1096530"/>
            <a:gd name="connsiteX7" fmla="*/ 0 w 3265487"/>
            <a:gd name="connsiteY7" fmla="*/ 706433 h 1096530"/>
            <a:gd name="connsiteX8" fmla="*/ 0 w 3265487"/>
            <a:gd name="connsiteY8" fmla="*/ 706436 h 1096530"/>
            <a:gd name="connsiteX9" fmla="*/ 0 w 3265487"/>
            <a:gd name="connsiteY9" fmla="*/ 494505 h 1096530"/>
            <a:gd name="connsiteX10" fmla="*/ 0 w 3265487"/>
            <a:gd name="connsiteY10" fmla="*/ 494505 h 1096530"/>
            <a:gd name="connsiteX11" fmla="*/ 0 w 3265487"/>
            <a:gd name="connsiteY11" fmla="*/ 141290 h 1096530"/>
            <a:gd name="connsiteX12" fmla="*/ 141290 w 3265487"/>
            <a:gd name="connsiteY12" fmla="*/ 0 h 1096530"/>
            <a:gd name="connsiteX13" fmla="*/ 544248 w 3265487"/>
            <a:gd name="connsiteY13" fmla="*/ 0 h 1096530"/>
            <a:gd name="connsiteX14" fmla="*/ 544248 w 3265487"/>
            <a:gd name="connsiteY14" fmla="*/ 0 h 1096530"/>
            <a:gd name="connsiteX15" fmla="*/ 1360620 w 3265487"/>
            <a:gd name="connsiteY15" fmla="*/ 0 h 1096530"/>
            <a:gd name="connsiteX16" fmla="*/ 3124197 w 3265487"/>
            <a:gd name="connsiteY16" fmla="*/ 0 h 1096530"/>
            <a:gd name="connsiteX17" fmla="*/ 3265487 w 3265487"/>
            <a:gd name="connsiteY17" fmla="*/ 141290 h 1096530"/>
            <a:gd name="connsiteX18" fmla="*/ 3265487 w 3265487"/>
            <a:gd name="connsiteY18" fmla="*/ 494505 h 1096530"/>
            <a:gd name="connsiteX19" fmla="*/ 3265487 w 3265487"/>
            <a:gd name="connsiteY19" fmla="*/ 494505 h 1096530"/>
            <a:gd name="connsiteX20" fmla="*/ 3265487 w 3265487"/>
            <a:gd name="connsiteY20" fmla="*/ 706436 h 1096530"/>
            <a:gd name="connsiteX21" fmla="*/ 3051387 w 3265487"/>
            <a:gd name="connsiteY21" fmla="*/ 825970 h 1096530"/>
            <a:gd name="connsiteX22" fmla="*/ 2468821 w 3265487"/>
            <a:gd name="connsiteY22" fmla="*/ 835277 h 1096530"/>
            <a:gd name="connsiteX0" fmla="*/ 2468821 w 3265487"/>
            <a:gd name="connsiteY0" fmla="*/ 835277 h 1096530"/>
            <a:gd name="connsiteX1" fmla="*/ 2270885 w 3265487"/>
            <a:gd name="connsiteY1" fmla="*/ 1096530 h 1096530"/>
            <a:gd name="connsiteX2" fmla="*/ 2024280 w 3265487"/>
            <a:gd name="connsiteY2" fmla="*/ 833262 h 1096530"/>
            <a:gd name="connsiteX3" fmla="*/ 1122034 w 3265487"/>
            <a:gd name="connsiteY3" fmla="*/ 847453 h 1096530"/>
            <a:gd name="connsiteX4" fmla="*/ 830426 w 3265487"/>
            <a:gd name="connsiteY4" fmla="*/ 1061230 h 1096530"/>
            <a:gd name="connsiteX5" fmla="*/ 544248 w 3265487"/>
            <a:gd name="connsiteY5" fmla="*/ 847723 h 1096530"/>
            <a:gd name="connsiteX6" fmla="*/ 141290 w 3265487"/>
            <a:gd name="connsiteY6" fmla="*/ 847723 h 1096530"/>
            <a:gd name="connsiteX7" fmla="*/ 0 w 3265487"/>
            <a:gd name="connsiteY7" fmla="*/ 706433 h 1096530"/>
            <a:gd name="connsiteX8" fmla="*/ 0 w 3265487"/>
            <a:gd name="connsiteY8" fmla="*/ 706436 h 1096530"/>
            <a:gd name="connsiteX9" fmla="*/ 0 w 3265487"/>
            <a:gd name="connsiteY9" fmla="*/ 494505 h 1096530"/>
            <a:gd name="connsiteX10" fmla="*/ 0 w 3265487"/>
            <a:gd name="connsiteY10" fmla="*/ 494505 h 1096530"/>
            <a:gd name="connsiteX11" fmla="*/ 0 w 3265487"/>
            <a:gd name="connsiteY11" fmla="*/ 141290 h 1096530"/>
            <a:gd name="connsiteX12" fmla="*/ 141290 w 3265487"/>
            <a:gd name="connsiteY12" fmla="*/ 0 h 1096530"/>
            <a:gd name="connsiteX13" fmla="*/ 544248 w 3265487"/>
            <a:gd name="connsiteY13" fmla="*/ 0 h 1096530"/>
            <a:gd name="connsiteX14" fmla="*/ 544248 w 3265487"/>
            <a:gd name="connsiteY14" fmla="*/ 0 h 1096530"/>
            <a:gd name="connsiteX15" fmla="*/ 1360620 w 3265487"/>
            <a:gd name="connsiteY15" fmla="*/ 0 h 1096530"/>
            <a:gd name="connsiteX16" fmla="*/ 3124197 w 3265487"/>
            <a:gd name="connsiteY16" fmla="*/ 0 h 1096530"/>
            <a:gd name="connsiteX17" fmla="*/ 3265487 w 3265487"/>
            <a:gd name="connsiteY17" fmla="*/ 141290 h 1096530"/>
            <a:gd name="connsiteX18" fmla="*/ 3265487 w 3265487"/>
            <a:gd name="connsiteY18" fmla="*/ 494505 h 1096530"/>
            <a:gd name="connsiteX19" fmla="*/ 3265487 w 3265487"/>
            <a:gd name="connsiteY19" fmla="*/ 494505 h 1096530"/>
            <a:gd name="connsiteX20" fmla="*/ 3217955 w 3265487"/>
            <a:gd name="connsiteY20" fmla="*/ 658705 h 1096530"/>
            <a:gd name="connsiteX21" fmla="*/ 3051387 w 3265487"/>
            <a:gd name="connsiteY21" fmla="*/ 825970 h 1096530"/>
            <a:gd name="connsiteX22" fmla="*/ 2468821 w 3265487"/>
            <a:gd name="connsiteY22" fmla="*/ 835277 h 1096530"/>
            <a:gd name="connsiteX0" fmla="*/ 2468821 w 3265487"/>
            <a:gd name="connsiteY0" fmla="*/ 835277 h 1096530"/>
            <a:gd name="connsiteX1" fmla="*/ 2270885 w 3265487"/>
            <a:gd name="connsiteY1" fmla="*/ 1096530 h 1096530"/>
            <a:gd name="connsiteX2" fmla="*/ 2024280 w 3265487"/>
            <a:gd name="connsiteY2" fmla="*/ 833262 h 1096530"/>
            <a:gd name="connsiteX3" fmla="*/ 1122034 w 3265487"/>
            <a:gd name="connsiteY3" fmla="*/ 847453 h 1096530"/>
            <a:gd name="connsiteX4" fmla="*/ 830426 w 3265487"/>
            <a:gd name="connsiteY4" fmla="*/ 1061230 h 1096530"/>
            <a:gd name="connsiteX5" fmla="*/ 544248 w 3265487"/>
            <a:gd name="connsiteY5" fmla="*/ 847723 h 1096530"/>
            <a:gd name="connsiteX6" fmla="*/ 141290 w 3265487"/>
            <a:gd name="connsiteY6" fmla="*/ 847723 h 1096530"/>
            <a:gd name="connsiteX7" fmla="*/ 0 w 3265487"/>
            <a:gd name="connsiteY7" fmla="*/ 706433 h 1096530"/>
            <a:gd name="connsiteX8" fmla="*/ 0 w 3265487"/>
            <a:gd name="connsiteY8" fmla="*/ 706436 h 1096530"/>
            <a:gd name="connsiteX9" fmla="*/ 0 w 3265487"/>
            <a:gd name="connsiteY9" fmla="*/ 494505 h 1096530"/>
            <a:gd name="connsiteX10" fmla="*/ 0 w 3265487"/>
            <a:gd name="connsiteY10" fmla="*/ 494505 h 1096530"/>
            <a:gd name="connsiteX11" fmla="*/ 0 w 3265487"/>
            <a:gd name="connsiteY11" fmla="*/ 141290 h 1096530"/>
            <a:gd name="connsiteX12" fmla="*/ 141290 w 3265487"/>
            <a:gd name="connsiteY12" fmla="*/ 0 h 1096530"/>
            <a:gd name="connsiteX13" fmla="*/ 544248 w 3265487"/>
            <a:gd name="connsiteY13" fmla="*/ 0 h 1096530"/>
            <a:gd name="connsiteX14" fmla="*/ 544248 w 3265487"/>
            <a:gd name="connsiteY14" fmla="*/ 0 h 1096530"/>
            <a:gd name="connsiteX15" fmla="*/ 1360620 w 3265487"/>
            <a:gd name="connsiteY15" fmla="*/ 0 h 1096530"/>
            <a:gd name="connsiteX16" fmla="*/ 3124197 w 3265487"/>
            <a:gd name="connsiteY16" fmla="*/ 0 h 1096530"/>
            <a:gd name="connsiteX17" fmla="*/ 3265487 w 3265487"/>
            <a:gd name="connsiteY17" fmla="*/ 141290 h 1096530"/>
            <a:gd name="connsiteX18" fmla="*/ 3265487 w 3265487"/>
            <a:gd name="connsiteY18" fmla="*/ 494505 h 1096530"/>
            <a:gd name="connsiteX19" fmla="*/ 3265487 w 3265487"/>
            <a:gd name="connsiteY19" fmla="*/ 494505 h 1096530"/>
            <a:gd name="connsiteX20" fmla="*/ 3217955 w 3265487"/>
            <a:gd name="connsiteY20" fmla="*/ 658705 h 1096530"/>
            <a:gd name="connsiteX21" fmla="*/ 3051387 w 3265487"/>
            <a:gd name="connsiteY21" fmla="*/ 825970 h 1096530"/>
            <a:gd name="connsiteX22" fmla="*/ 2468821 w 3265487"/>
            <a:gd name="connsiteY22" fmla="*/ 835277 h 1096530"/>
            <a:gd name="connsiteX0" fmla="*/ 2468821 w 3265487"/>
            <a:gd name="connsiteY0" fmla="*/ 835277 h 1096530"/>
            <a:gd name="connsiteX1" fmla="*/ 2270885 w 3265487"/>
            <a:gd name="connsiteY1" fmla="*/ 1096530 h 1096530"/>
            <a:gd name="connsiteX2" fmla="*/ 2024280 w 3265487"/>
            <a:gd name="connsiteY2" fmla="*/ 833262 h 1096530"/>
            <a:gd name="connsiteX3" fmla="*/ 1122034 w 3265487"/>
            <a:gd name="connsiteY3" fmla="*/ 847453 h 1096530"/>
            <a:gd name="connsiteX4" fmla="*/ 830426 w 3265487"/>
            <a:gd name="connsiteY4" fmla="*/ 1061230 h 1096530"/>
            <a:gd name="connsiteX5" fmla="*/ 544248 w 3265487"/>
            <a:gd name="connsiteY5" fmla="*/ 847723 h 1096530"/>
            <a:gd name="connsiteX6" fmla="*/ 141290 w 3265487"/>
            <a:gd name="connsiteY6" fmla="*/ 847723 h 1096530"/>
            <a:gd name="connsiteX7" fmla="*/ 0 w 3265487"/>
            <a:gd name="connsiteY7" fmla="*/ 706433 h 1096530"/>
            <a:gd name="connsiteX8" fmla="*/ 0 w 3265487"/>
            <a:gd name="connsiteY8" fmla="*/ 706436 h 1096530"/>
            <a:gd name="connsiteX9" fmla="*/ 0 w 3265487"/>
            <a:gd name="connsiteY9" fmla="*/ 494505 h 1096530"/>
            <a:gd name="connsiteX10" fmla="*/ 0 w 3265487"/>
            <a:gd name="connsiteY10" fmla="*/ 494505 h 1096530"/>
            <a:gd name="connsiteX11" fmla="*/ 0 w 3265487"/>
            <a:gd name="connsiteY11" fmla="*/ 141290 h 1096530"/>
            <a:gd name="connsiteX12" fmla="*/ 141290 w 3265487"/>
            <a:gd name="connsiteY12" fmla="*/ 0 h 1096530"/>
            <a:gd name="connsiteX13" fmla="*/ 544248 w 3265487"/>
            <a:gd name="connsiteY13" fmla="*/ 0 h 1096530"/>
            <a:gd name="connsiteX14" fmla="*/ 544248 w 3265487"/>
            <a:gd name="connsiteY14" fmla="*/ 0 h 1096530"/>
            <a:gd name="connsiteX15" fmla="*/ 1360620 w 3265487"/>
            <a:gd name="connsiteY15" fmla="*/ 0 h 1096530"/>
            <a:gd name="connsiteX16" fmla="*/ 3124197 w 3265487"/>
            <a:gd name="connsiteY16" fmla="*/ 0 h 1096530"/>
            <a:gd name="connsiteX17" fmla="*/ 3265487 w 3265487"/>
            <a:gd name="connsiteY17" fmla="*/ 141290 h 1096530"/>
            <a:gd name="connsiteX18" fmla="*/ 3265487 w 3265487"/>
            <a:gd name="connsiteY18" fmla="*/ 494505 h 1096530"/>
            <a:gd name="connsiteX19" fmla="*/ 3265487 w 3265487"/>
            <a:gd name="connsiteY19" fmla="*/ 494505 h 1096530"/>
            <a:gd name="connsiteX20" fmla="*/ 3217955 w 3265487"/>
            <a:gd name="connsiteY20" fmla="*/ 706299 h 1096530"/>
            <a:gd name="connsiteX21" fmla="*/ 3051387 w 3265487"/>
            <a:gd name="connsiteY21" fmla="*/ 825970 h 1096530"/>
            <a:gd name="connsiteX22" fmla="*/ 2468821 w 3265487"/>
            <a:gd name="connsiteY22" fmla="*/ 835277 h 1096530"/>
            <a:gd name="connsiteX0" fmla="*/ 2468821 w 3265487"/>
            <a:gd name="connsiteY0" fmla="*/ 835277 h 1096530"/>
            <a:gd name="connsiteX1" fmla="*/ 2270885 w 3265487"/>
            <a:gd name="connsiteY1" fmla="*/ 1096530 h 1096530"/>
            <a:gd name="connsiteX2" fmla="*/ 2024280 w 3265487"/>
            <a:gd name="connsiteY2" fmla="*/ 833262 h 1096530"/>
            <a:gd name="connsiteX3" fmla="*/ 1122034 w 3265487"/>
            <a:gd name="connsiteY3" fmla="*/ 847453 h 1096530"/>
            <a:gd name="connsiteX4" fmla="*/ 830426 w 3265487"/>
            <a:gd name="connsiteY4" fmla="*/ 1061230 h 1096530"/>
            <a:gd name="connsiteX5" fmla="*/ 544248 w 3265487"/>
            <a:gd name="connsiteY5" fmla="*/ 847723 h 1096530"/>
            <a:gd name="connsiteX6" fmla="*/ 141290 w 3265487"/>
            <a:gd name="connsiteY6" fmla="*/ 847723 h 1096530"/>
            <a:gd name="connsiteX7" fmla="*/ 0 w 3265487"/>
            <a:gd name="connsiteY7" fmla="*/ 706433 h 1096530"/>
            <a:gd name="connsiteX8" fmla="*/ 0 w 3265487"/>
            <a:gd name="connsiteY8" fmla="*/ 706436 h 1096530"/>
            <a:gd name="connsiteX9" fmla="*/ 0 w 3265487"/>
            <a:gd name="connsiteY9" fmla="*/ 494505 h 1096530"/>
            <a:gd name="connsiteX10" fmla="*/ 0 w 3265487"/>
            <a:gd name="connsiteY10" fmla="*/ 494505 h 1096530"/>
            <a:gd name="connsiteX11" fmla="*/ 0 w 3265487"/>
            <a:gd name="connsiteY11" fmla="*/ 141290 h 1096530"/>
            <a:gd name="connsiteX12" fmla="*/ 141290 w 3265487"/>
            <a:gd name="connsiteY12" fmla="*/ 0 h 1096530"/>
            <a:gd name="connsiteX13" fmla="*/ 544248 w 3265487"/>
            <a:gd name="connsiteY13" fmla="*/ 0 h 1096530"/>
            <a:gd name="connsiteX14" fmla="*/ 544248 w 3265487"/>
            <a:gd name="connsiteY14" fmla="*/ 0 h 1096530"/>
            <a:gd name="connsiteX15" fmla="*/ 1360620 w 3265487"/>
            <a:gd name="connsiteY15" fmla="*/ 0 h 1096530"/>
            <a:gd name="connsiteX16" fmla="*/ 3124197 w 3265487"/>
            <a:gd name="connsiteY16" fmla="*/ 0 h 1096530"/>
            <a:gd name="connsiteX17" fmla="*/ 3265487 w 3265487"/>
            <a:gd name="connsiteY17" fmla="*/ 141290 h 1096530"/>
            <a:gd name="connsiteX18" fmla="*/ 3265487 w 3265487"/>
            <a:gd name="connsiteY18" fmla="*/ 494505 h 1096530"/>
            <a:gd name="connsiteX19" fmla="*/ 3265487 w 3265487"/>
            <a:gd name="connsiteY19" fmla="*/ 494505 h 1096530"/>
            <a:gd name="connsiteX20" fmla="*/ 3241722 w 3265487"/>
            <a:gd name="connsiteY20" fmla="*/ 730165 h 1096530"/>
            <a:gd name="connsiteX21" fmla="*/ 3051387 w 3265487"/>
            <a:gd name="connsiteY21" fmla="*/ 825970 h 1096530"/>
            <a:gd name="connsiteX22" fmla="*/ 2468821 w 3265487"/>
            <a:gd name="connsiteY22" fmla="*/ 835277 h 1096530"/>
            <a:gd name="connsiteX0" fmla="*/ 2789662 w 3265487"/>
            <a:gd name="connsiteY0" fmla="*/ 823379 h 1096530"/>
            <a:gd name="connsiteX1" fmla="*/ 2270885 w 3265487"/>
            <a:gd name="connsiteY1" fmla="*/ 1096530 h 1096530"/>
            <a:gd name="connsiteX2" fmla="*/ 2024280 w 3265487"/>
            <a:gd name="connsiteY2" fmla="*/ 833262 h 1096530"/>
            <a:gd name="connsiteX3" fmla="*/ 1122034 w 3265487"/>
            <a:gd name="connsiteY3" fmla="*/ 847453 h 1096530"/>
            <a:gd name="connsiteX4" fmla="*/ 830426 w 3265487"/>
            <a:gd name="connsiteY4" fmla="*/ 1061230 h 1096530"/>
            <a:gd name="connsiteX5" fmla="*/ 544248 w 3265487"/>
            <a:gd name="connsiteY5" fmla="*/ 847723 h 1096530"/>
            <a:gd name="connsiteX6" fmla="*/ 141290 w 3265487"/>
            <a:gd name="connsiteY6" fmla="*/ 847723 h 1096530"/>
            <a:gd name="connsiteX7" fmla="*/ 0 w 3265487"/>
            <a:gd name="connsiteY7" fmla="*/ 706433 h 1096530"/>
            <a:gd name="connsiteX8" fmla="*/ 0 w 3265487"/>
            <a:gd name="connsiteY8" fmla="*/ 706436 h 1096530"/>
            <a:gd name="connsiteX9" fmla="*/ 0 w 3265487"/>
            <a:gd name="connsiteY9" fmla="*/ 494505 h 1096530"/>
            <a:gd name="connsiteX10" fmla="*/ 0 w 3265487"/>
            <a:gd name="connsiteY10" fmla="*/ 494505 h 1096530"/>
            <a:gd name="connsiteX11" fmla="*/ 0 w 3265487"/>
            <a:gd name="connsiteY11" fmla="*/ 141290 h 1096530"/>
            <a:gd name="connsiteX12" fmla="*/ 141290 w 3265487"/>
            <a:gd name="connsiteY12" fmla="*/ 0 h 1096530"/>
            <a:gd name="connsiteX13" fmla="*/ 544248 w 3265487"/>
            <a:gd name="connsiteY13" fmla="*/ 0 h 1096530"/>
            <a:gd name="connsiteX14" fmla="*/ 544248 w 3265487"/>
            <a:gd name="connsiteY14" fmla="*/ 0 h 1096530"/>
            <a:gd name="connsiteX15" fmla="*/ 1360620 w 3265487"/>
            <a:gd name="connsiteY15" fmla="*/ 0 h 1096530"/>
            <a:gd name="connsiteX16" fmla="*/ 3124197 w 3265487"/>
            <a:gd name="connsiteY16" fmla="*/ 0 h 1096530"/>
            <a:gd name="connsiteX17" fmla="*/ 3265487 w 3265487"/>
            <a:gd name="connsiteY17" fmla="*/ 141290 h 1096530"/>
            <a:gd name="connsiteX18" fmla="*/ 3265487 w 3265487"/>
            <a:gd name="connsiteY18" fmla="*/ 494505 h 1096530"/>
            <a:gd name="connsiteX19" fmla="*/ 3265487 w 3265487"/>
            <a:gd name="connsiteY19" fmla="*/ 494505 h 1096530"/>
            <a:gd name="connsiteX20" fmla="*/ 3241722 w 3265487"/>
            <a:gd name="connsiteY20" fmla="*/ 730165 h 1096530"/>
            <a:gd name="connsiteX21" fmla="*/ 3051387 w 3265487"/>
            <a:gd name="connsiteY21" fmla="*/ 825970 h 1096530"/>
            <a:gd name="connsiteX22" fmla="*/ 2789662 w 3265487"/>
            <a:gd name="connsiteY22" fmla="*/ 823379 h 1096530"/>
            <a:gd name="connsiteX0" fmla="*/ 2635184 w 3265487"/>
            <a:gd name="connsiteY0" fmla="*/ 835312 h 1096530"/>
            <a:gd name="connsiteX1" fmla="*/ 2270885 w 3265487"/>
            <a:gd name="connsiteY1" fmla="*/ 1096530 h 1096530"/>
            <a:gd name="connsiteX2" fmla="*/ 2024280 w 3265487"/>
            <a:gd name="connsiteY2" fmla="*/ 833262 h 1096530"/>
            <a:gd name="connsiteX3" fmla="*/ 1122034 w 3265487"/>
            <a:gd name="connsiteY3" fmla="*/ 847453 h 1096530"/>
            <a:gd name="connsiteX4" fmla="*/ 830426 w 3265487"/>
            <a:gd name="connsiteY4" fmla="*/ 1061230 h 1096530"/>
            <a:gd name="connsiteX5" fmla="*/ 544248 w 3265487"/>
            <a:gd name="connsiteY5" fmla="*/ 847723 h 1096530"/>
            <a:gd name="connsiteX6" fmla="*/ 141290 w 3265487"/>
            <a:gd name="connsiteY6" fmla="*/ 847723 h 1096530"/>
            <a:gd name="connsiteX7" fmla="*/ 0 w 3265487"/>
            <a:gd name="connsiteY7" fmla="*/ 706433 h 1096530"/>
            <a:gd name="connsiteX8" fmla="*/ 0 w 3265487"/>
            <a:gd name="connsiteY8" fmla="*/ 706436 h 1096530"/>
            <a:gd name="connsiteX9" fmla="*/ 0 w 3265487"/>
            <a:gd name="connsiteY9" fmla="*/ 494505 h 1096530"/>
            <a:gd name="connsiteX10" fmla="*/ 0 w 3265487"/>
            <a:gd name="connsiteY10" fmla="*/ 494505 h 1096530"/>
            <a:gd name="connsiteX11" fmla="*/ 0 w 3265487"/>
            <a:gd name="connsiteY11" fmla="*/ 141290 h 1096530"/>
            <a:gd name="connsiteX12" fmla="*/ 141290 w 3265487"/>
            <a:gd name="connsiteY12" fmla="*/ 0 h 1096530"/>
            <a:gd name="connsiteX13" fmla="*/ 544248 w 3265487"/>
            <a:gd name="connsiteY13" fmla="*/ 0 h 1096530"/>
            <a:gd name="connsiteX14" fmla="*/ 544248 w 3265487"/>
            <a:gd name="connsiteY14" fmla="*/ 0 h 1096530"/>
            <a:gd name="connsiteX15" fmla="*/ 1360620 w 3265487"/>
            <a:gd name="connsiteY15" fmla="*/ 0 h 1096530"/>
            <a:gd name="connsiteX16" fmla="*/ 3124197 w 3265487"/>
            <a:gd name="connsiteY16" fmla="*/ 0 h 1096530"/>
            <a:gd name="connsiteX17" fmla="*/ 3265487 w 3265487"/>
            <a:gd name="connsiteY17" fmla="*/ 141290 h 1096530"/>
            <a:gd name="connsiteX18" fmla="*/ 3265487 w 3265487"/>
            <a:gd name="connsiteY18" fmla="*/ 494505 h 1096530"/>
            <a:gd name="connsiteX19" fmla="*/ 3265487 w 3265487"/>
            <a:gd name="connsiteY19" fmla="*/ 494505 h 1096530"/>
            <a:gd name="connsiteX20" fmla="*/ 3241722 w 3265487"/>
            <a:gd name="connsiteY20" fmla="*/ 730165 h 1096530"/>
            <a:gd name="connsiteX21" fmla="*/ 3051387 w 3265487"/>
            <a:gd name="connsiteY21" fmla="*/ 825970 h 1096530"/>
            <a:gd name="connsiteX22" fmla="*/ 2635184 w 3265487"/>
            <a:gd name="connsiteY22" fmla="*/ 835312 h 1096530"/>
            <a:gd name="connsiteX0" fmla="*/ 2635184 w 3265487"/>
            <a:gd name="connsiteY0" fmla="*/ 835312 h 1144123"/>
            <a:gd name="connsiteX1" fmla="*/ 2413481 w 3265487"/>
            <a:gd name="connsiteY1" fmla="*/ 1144123 h 1144123"/>
            <a:gd name="connsiteX2" fmla="*/ 2024280 w 3265487"/>
            <a:gd name="connsiteY2" fmla="*/ 833262 h 1144123"/>
            <a:gd name="connsiteX3" fmla="*/ 1122034 w 3265487"/>
            <a:gd name="connsiteY3" fmla="*/ 847453 h 1144123"/>
            <a:gd name="connsiteX4" fmla="*/ 830426 w 3265487"/>
            <a:gd name="connsiteY4" fmla="*/ 1061230 h 1144123"/>
            <a:gd name="connsiteX5" fmla="*/ 544248 w 3265487"/>
            <a:gd name="connsiteY5" fmla="*/ 847723 h 1144123"/>
            <a:gd name="connsiteX6" fmla="*/ 141290 w 3265487"/>
            <a:gd name="connsiteY6" fmla="*/ 847723 h 1144123"/>
            <a:gd name="connsiteX7" fmla="*/ 0 w 3265487"/>
            <a:gd name="connsiteY7" fmla="*/ 706433 h 1144123"/>
            <a:gd name="connsiteX8" fmla="*/ 0 w 3265487"/>
            <a:gd name="connsiteY8" fmla="*/ 706436 h 1144123"/>
            <a:gd name="connsiteX9" fmla="*/ 0 w 3265487"/>
            <a:gd name="connsiteY9" fmla="*/ 494505 h 1144123"/>
            <a:gd name="connsiteX10" fmla="*/ 0 w 3265487"/>
            <a:gd name="connsiteY10" fmla="*/ 494505 h 1144123"/>
            <a:gd name="connsiteX11" fmla="*/ 0 w 3265487"/>
            <a:gd name="connsiteY11" fmla="*/ 141290 h 1144123"/>
            <a:gd name="connsiteX12" fmla="*/ 141290 w 3265487"/>
            <a:gd name="connsiteY12" fmla="*/ 0 h 1144123"/>
            <a:gd name="connsiteX13" fmla="*/ 544248 w 3265487"/>
            <a:gd name="connsiteY13" fmla="*/ 0 h 1144123"/>
            <a:gd name="connsiteX14" fmla="*/ 544248 w 3265487"/>
            <a:gd name="connsiteY14" fmla="*/ 0 h 1144123"/>
            <a:gd name="connsiteX15" fmla="*/ 1360620 w 3265487"/>
            <a:gd name="connsiteY15" fmla="*/ 0 h 1144123"/>
            <a:gd name="connsiteX16" fmla="*/ 3124197 w 3265487"/>
            <a:gd name="connsiteY16" fmla="*/ 0 h 1144123"/>
            <a:gd name="connsiteX17" fmla="*/ 3265487 w 3265487"/>
            <a:gd name="connsiteY17" fmla="*/ 141290 h 1144123"/>
            <a:gd name="connsiteX18" fmla="*/ 3265487 w 3265487"/>
            <a:gd name="connsiteY18" fmla="*/ 494505 h 1144123"/>
            <a:gd name="connsiteX19" fmla="*/ 3265487 w 3265487"/>
            <a:gd name="connsiteY19" fmla="*/ 494505 h 1144123"/>
            <a:gd name="connsiteX20" fmla="*/ 3241722 w 3265487"/>
            <a:gd name="connsiteY20" fmla="*/ 730165 h 1144123"/>
            <a:gd name="connsiteX21" fmla="*/ 3051387 w 3265487"/>
            <a:gd name="connsiteY21" fmla="*/ 825970 h 1144123"/>
            <a:gd name="connsiteX22" fmla="*/ 2635184 w 3265487"/>
            <a:gd name="connsiteY22" fmla="*/ 835312 h 1144123"/>
            <a:gd name="connsiteX0" fmla="*/ 2635184 w 3265487"/>
            <a:gd name="connsiteY0" fmla="*/ 835312 h 1061230"/>
            <a:gd name="connsiteX1" fmla="*/ 2354066 w 3265487"/>
            <a:gd name="connsiteY1" fmla="*/ 1060834 h 1061230"/>
            <a:gd name="connsiteX2" fmla="*/ 2024280 w 3265487"/>
            <a:gd name="connsiteY2" fmla="*/ 833262 h 1061230"/>
            <a:gd name="connsiteX3" fmla="*/ 1122034 w 3265487"/>
            <a:gd name="connsiteY3" fmla="*/ 847453 h 1061230"/>
            <a:gd name="connsiteX4" fmla="*/ 830426 w 3265487"/>
            <a:gd name="connsiteY4" fmla="*/ 1061230 h 1061230"/>
            <a:gd name="connsiteX5" fmla="*/ 544248 w 3265487"/>
            <a:gd name="connsiteY5" fmla="*/ 847723 h 1061230"/>
            <a:gd name="connsiteX6" fmla="*/ 141290 w 3265487"/>
            <a:gd name="connsiteY6" fmla="*/ 847723 h 1061230"/>
            <a:gd name="connsiteX7" fmla="*/ 0 w 3265487"/>
            <a:gd name="connsiteY7" fmla="*/ 706433 h 1061230"/>
            <a:gd name="connsiteX8" fmla="*/ 0 w 3265487"/>
            <a:gd name="connsiteY8" fmla="*/ 706436 h 1061230"/>
            <a:gd name="connsiteX9" fmla="*/ 0 w 3265487"/>
            <a:gd name="connsiteY9" fmla="*/ 494505 h 1061230"/>
            <a:gd name="connsiteX10" fmla="*/ 0 w 3265487"/>
            <a:gd name="connsiteY10" fmla="*/ 494505 h 1061230"/>
            <a:gd name="connsiteX11" fmla="*/ 0 w 3265487"/>
            <a:gd name="connsiteY11" fmla="*/ 141290 h 1061230"/>
            <a:gd name="connsiteX12" fmla="*/ 141290 w 3265487"/>
            <a:gd name="connsiteY12" fmla="*/ 0 h 1061230"/>
            <a:gd name="connsiteX13" fmla="*/ 544248 w 3265487"/>
            <a:gd name="connsiteY13" fmla="*/ 0 h 1061230"/>
            <a:gd name="connsiteX14" fmla="*/ 544248 w 3265487"/>
            <a:gd name="connsiteY14" fmla="*/ 0 h 1061230"/>
            <a:gd name="connsiteX15" fmla="*/ 1360620 w 3265487"/>
            <a:gd name="connsiteY15" fmla="*/ 0 h 1061230"/>
            <a:gd name="connsiteX16" fmla="*/ 3124197 w 3265487"/>
            <a:gd name="connsiteY16" fmla="*/ 0 h 1061230"/>
            <a:gd name="connsiteX17" fmla="*/ 3265487 w 3265487"/>
            <a:gd name="connsiteY17" fmla="*/ 141290 h 1061230"/>
            <a:gd name="connsiteX18" fmla="*/ 3265487 w 3265487"/>
            <a:gd name="connsiteY18" fmla="*/ 494505 h 1061230"/>
            <a:gd name="connsiteX19" fmla="*/ 3265487 w 3265487"/>
            <a:gd name="connsiteY19" fmla="*/ 494505 h 1061230"/>
            <a:gd name="connsiteX20" fmla="*/ 3241722 w 3265487"/>
            <a:gd name="connsiteY20" fmla="*/ 730165 h 1061230"/>
            <a:gd name="connsiteX21" fmla="*/ 3051387 w 3265487"/>
            <a:gd name="connsiteY21" fmla="*/ 825970 h 1061230"/>
            <a:gd name="connsiteX22" fmla="*/ 2635184 w 3265487"/>
            <a:gd name="connsiteY22" fmla="*/ 835312 h 1061230"/>
            <a:gd name="connsiteX0" fmla="*/ 2635184 w 3265487"/>
            <a:gd name="connsiteY0" fmla="*/ 835312 h 1061230"/>
            <a:gd name="connsiteX1" fmla="*/ 2354066 w 3265487"/>
            <a:gd name="connsiteY1" fmla="*/ 1060834 h 1061230"/>
            <a:gd name="connsiteX2" fmla="*/ 2024280 w 3265487"/>
            <a:gd name="connsiteY2" fmla="*/ 833262 h 1061230"/>
            <a:gd name="connsiteX3" fmla="*/ 1122034 w 3265487"/>
            <a:gd name="connsiteY3" fmla="*/ 847453 h 1061230"/>
            <a:gd name="connsiteX4" fmla="*/ 830426 w 3265487"/>
            <a:gd name="connsiteY4" fmla="*/ 1061230 h 1061230"/>
            <a:gd name="connsiteX5" fmla="*/ 544248 w 3265487"/>
            <a:gd name="connsiteY5" fmla="*/ 847723 h 1061230"/>
            <a:gd name="connsiteX6" fmla="*/ 141290 w 3265487"/>
            <a:gd name="connsiteY6" fmla="*/ 847723 h 1061230"/>
            <a:gd name="connsiteX7" fmla="*/ 0 w 3265487"/>
            <a:gd name="connsiteY7" fmla="*/ 706433 h 1061230"/>
            <a:gd name="connsiteX8" fmla="*/ 0 w 3265487"/>
            <a:gd name="connsiteY8" fmla="*/ 706436 h 1061230"/>
            <a:gd name="connsiteX9" fmla="*/ 0 w 3265487"/>
            <a:gd name="connsiteY9" fmla="*/ 494505 h 1061230"/>
            <a:gd name="connsiteX10" fmla="*/ 0 w 3265487"/>
            <a:gd name="connsiteY10" fmla="*/ 494505 h 1061230"/>
            <a:gd name="connsiteX11" fmla="*/ 0 w 3265487"/>
            <a:gd name="connsiteY11" fmla="*/ 141290 h 1061230"/>
            <a:gd name="connsiteX12" fmla="*/ 141290 w 3265487"/>
            <a:gd name="connsiteY12" fmla="*/ 0 h 1061230"/>
            <a:gd name="connsiteX13" fmla="*/ 544248 w 3265487"/>
            <a:gd name="connsiteY13" fmla="*/ 0 h 1061230"/>
            <a:gd name="connsiteX14" fmla="*/ 544248 w 3265487"/>
            <a:gd name="connsiteY14" fmla="*/ 0 h 1061230"/>
            <a:gd name="connsiteX15" fmla="*/ 1360620 w 3265487"/>
            <a:gd name="connsiteY15" fmla="*/ 0 h 1061230"/>
            <a:gd name="connsiteX16" fmla="*/ 3124197 w 3265487"/>
            <a:gd name="connsiteY16" fmla="*/ 0 h 1061230"/>
            <a:gd name="connsiteX17" fmla="*/ 3265487 w 3265487"/>
            <a:gd name="connsiteY17" fmla="*/ 141290 h 1061230"/>
            <a:gd name="connsiteX18" fmla="*/ 3265487 w 3265487"/>
            <a:gd name="connsiteY18" fmla="*/ 494505 h 1061230"/>
            <a:gd name="connsiteX19" fmla="*/ 3265487 w 3265487"/>
            <a:gd name="connsiteY19" fmla="*/ 494505 h 1061230"/>
            <a:gd name="connsiteX20" fmla="*/ 3241723 w 3265487"/>
            <a:gd name="connsiteY20" fmla="*/ 765648 h 1061230"/>
            <a:gd name="connsiteX21" fmla="*/ 3051387 w 3265487"/>
            <a:gd name="connsiteY21" fmla="*/ 825970 h 1061230"/>
            <a:gd name="connsiteX22" fmla="*/ 2635184 w 3265487"/>
            <a:gd name="connsiteY22" fmla="*/ 835312 h 1061230"/>
            <a:gd name="connsiteX0" fmla="*/ 2635184 w 3265487"/>
            <a:gd name="connsiteY0" fmla="*/ 835312 h 1061230"/>
            <a:gd name="connsiteX1" fmla="*/ 2354066 w 3265487"/>
            <a:gd name="connsiteY1" fmla="*/ 1060834 h 1061230"/>
            <a:gd name="connsiteX2" fmla="*/ 2024280 w 3265487"/>
            <a:gd name="connsiteY2" fmla="*/ 833262 h 1061230"/>
            <a:gd name="connsiteX3" fmla="*/ 1122034 w 3265487"/>
            <a:gd name="connsiteY3" fmla="*/ 847453 h 1061230"/>
            <a:gd name="connsiteX4" fmla="*/ 830426 w 3265487"/>
            <a:gd name="connsiteY4" fmla="*/ 1061230 h 1061230"/>
            <a:gd name="connsiteX5" fmla="*/ 544248 w 3265487"/>
            <a:gd name="connsiteY5" fmla="*/ 847723 h 1061230"/>
            <a:gd name="connsiteX6" fmla="*/ 141290 w 3265487"/>
            <a:gd name="connsiteY6" fmla="*/ 847723 h 1061230"/>
            <a:gd name="connsiteX7" fmla="*/ 0 w 3265487"/>
            <a:gd name="connsiteY7" fmla="*/ 706433 h 1061230"/>
            <a:gd name="connsiteX8" fmla="*/ 0 w 3265487"/>
            <a:gd name="connsiteY8" fmla="*/ 706436 h 1061230"/>
            <a:gd name="connsiteX9" fmla="*/ 0 w 3265487"/>
            <a:gd name="connsiteY9" fmla="*/ 494505 h 1061230"/>
            <a:gd name="connsiteX10" fmla="*/ 0 w 3265487"/>
            <a:gd name="connsiteY10" fmla="*/ 494505 h 1061230"/>
            <a:gd name="connsiteX11" fmla="*/ 0 w 3265487"/>
            <a:gd name="connsiteY11" fmla="*/ 141290 h 1061230"/>
            <a:gd name="connsiteX12" fmla="*/ 141290 w 3265487"/>
            <a:gd name="connsiteY12" fmla="*/ 0 h 1061230"/>
            <a:gd name="connsiteX13" fmla="*/ 544248 w 3265487"/>
            <a:gd name="connsiteY13" fmla="*/ 0 h 1061230"/>
            <a:gd name="connsiteX14" fmla="*/ 544248 w 3265487"/>
            <a:gd name="connsiteY14" fmla="*/ 0 h 1061230"/>
            <a:gd name="connsiteX15" fmla="*/ 1360620 w 3265487"/>
            <a:gd name="connsiteY15" fmla="*/ 0 h 1061230"/>
            <a:gd name="connsiteX16" fmla="*/ 3124197 w 3265487"/>
            <a:gd name="connsiteY16" fmla="*/ 0 h 1061230"/>
            <a:gd name="connsiteX17" fmla="*/ 3265487 w 3265487"/>
            <a:gd name="connsiteY17" fmla="*/ 141290 h 1061230"/>
            <a:gd name="connsiteX18" fmla="*/ 3265487 w 3265487"/>
            <a:gd name="connsiteY18" fmla="*/ 494505 h 1061230"/>
            <a:gd name="connsiteX19" fmla="*/ 3265487 w 3265487"/>
            <a:gd name="connsiteY19" fmla="*/ 494505 h 1061230"/>
            <a:gd name="connsiteX20" fmla="*/ 3241723 w 3265487"/>
            <a:gd name="connsiteY20" fmla="*/ 765648 h 1061230"/>
            <a:gd name="connsiteX21" fmla="*/ 3075176 w 3265487"/>
            <a:gd name="connsiteY21" fmla="*/ 915196 h 1061230"/>
            <a:gd name="connsiteX22" fmla="*/ 2635184 w 3265487"/>
            <a:gd name="connsiteY22" fmla="*/ 835312 h 1061230"/>
            <a:gd name="connsiteX0" fmla="*/ 2599570 w 3265487"/>
            <a:gd name="connsiteY0" fmla="*/ 917102 h 1061230"/>
            <a:gd name="connsiteX1" fmla="*/ 2354066 w 3265487"/>
            <a:gd name="connsiteY1" fmla="*/ 1060834 h 1061230"/>
            <a:gd name="connsiteX2" fmla="*/ 2024280 w 3265487"/>
            <a:gd name="connsiteY2" fmla="*/ 833262 h 1061230"/>
            <a:gd name="connsiteX3" fmla="*/ 1122034 w 3265487"/>
            <a:gd name="connsiteY3" fmla="*/ 847453 h 1061230"/>
            <a:gd name="connsiteX4" fmla="*/ 830426 w 3265487"/>
            <a:gd name="connsiteY4" fmla="*/ 1061230 h 1061230"/>
            <a:gd name="connsiteX5" fmla="*/ 544248 w 3265487"/>
            <a:gd name="connsiteY5" fmla="*/ 847723 h 1061230"/>
            <a:gd name="connsiteX6" fmla="*/ 141290 w 3265487"/>
            <a:gd name="connsiteY6" fmla="*/ 847723 h 1061230"/>
            <a:gd name="connsiteX7" fmla="*/ 0 w 3265487"/>
            <a:gd name="connsiteY7" fmla="*/ 706433 h 1061230"/>
            <a:gd name="connsiteX8" fmla="*/ 0 w 3265487"/>
            <a:gd name="connsiteY8" fmla="*/ 706436 h 1061230"/>
            <a:gd name="connsiteX9" fmla="*/ 0 w 3265487"/>
            <a:gd name="connsiteY9" fmla="*/ 494505 h 1061230"/>
            <a:gd name="connsiteX10" fmla="*/ 0 w 3265487"/>
            <a:gd name="connsiteY10" fmla="*/ 494505 h 1061230"/>
            <a:gd name="connsiteX11" fmla="*/ 0 w 3265487"/>
            <a:gd name="connsiteY11" fmla="*/ 141290 h 1061230"/>
            <a:gd name="connsiteX12" fmla="*/ 141290 w 3265487"/>
            <a:gd name="connsiteY12" fmla="*/ 0 h 1061230"/>
            <a:gd name="connsiteX13" fmla="*/ 544248 w 3265487"/>
            <a:gd name="connsiteY13" fmla="*/ 0 h 1061230"/>
            <a:gd name="connsiteX14" fmla="*/ 544248 w 3265487"/>
            <a:gd name="connsiteY14" fmla="*/ 0 h 1061230"/>
            <a:gd name="connsiteX15" fmla="*/ 1360620 w 3265487"/>
            <a:gd name="connsiteY15" fmla="*/ 0 h 1061230"/>
            <a:gd name="connsiteX16" fmla="*/ 3124197 w 3265487"/>
            <a:gd name="connsiteY16" fmla="*/ 0 h 1061230"/>
            <a:gd name="connsiteX17" fmla="*/ 3265487 w 3265487"/>
            <a:gd name="connsiteY17" fmla="*/ 141290 h 1061230"/>
            <a:gd name="connsiteX18" fmla="*/ 3265487 w 3265487"/>
            <a:gd name="connsiteY18" fmla="*/ 494505 h 1061230"/>
            <a:gd name="connsiteX19" fmla="*/ 3265487 w 3265487"/>
            <a:gd name="connsiteY19" fmla="*/ 494505 h 1061230"/>
            <a:gd name="connsiteX20" fmla="*/ 3241723 w 3265487"/>
            <a:gd name="connsiteY20" fmla="*/ 765648 h 1061230"/>
            <a:gd name="connsiteX21" fmla="*/ 3075176 w 3265487"/>
            <a:gd name="connsiteY21" fmla="*/ 915196 h 1061230"/>
            <a:gd name="connsiteX22" fmla="*/ 2599570 w 3265487"/>
            <a:gd name="connsiteY22" fmla="*/ 917102 h 1061230"/>
            <a:gd name="connsiteX0" fmla="*/ 2599570 w 3265487"/>
            <a:gd name="connsiteY0" fmla="*/ 917102 h 1061230"/>
            <a:gd name="connsiteX1" fmla="*/ 2354066 w 3265487"/>
            <a:gd name="connsiteY1" fmla="*/ 1060834 h 1061230"/>
            <a:gd name="connsiteX2" fmla="*/ 2036174 w 3265487"/>
            <a:gd name="connsiteY2" fmla="*/ 915053 h 1061230"/>
            <a:gd name="connsiteX3" fmla="*/ 1122034 w 3265487"/>
            <a:gd name="connsiteY3" fmla="*/ 847453 h 1061230"/>
            <a:gd name="connsiteX4" fmla="*/ 830426 w 3265487"/>
            <a:gd name="connsiteY4" fmla="*/ 1061230 h 1061230"/>
            <a:gd name="connsiteX5" fmla="*/ 544248 w 3265487"/>
            <a:gd name="connsiteY5" fmla="*/ 847723 h 1061230"/>
            <a:gd name="connsiteX6" fmla="*/ 141290 w 3265487"/>
            <a:gd name="connsiteY6" fmla="*/ 847723 h 1061230"/>
            <a:gd name="connsiteX7" fmla="*/ 0 w 3265487"/>
            <a:gd name="connsiteY7" fmla="*/ 706433 h 1061230"/>
            <a:gd name="connsiteX8" fmla="*/ 0 w 3265487"/>
            <a:gd name="connsiteY8" fmla="*/ 706436 h 1061230"/>
            <a:gd name="connsiteX9" fmla="*/ 0 w 3265487"/>
            <a:gd name="connsiteY9" fmla="*/ 494505 h 1061230"/>
            <a:gd name="connsiteX10" fmla="*/ 0 w 3265487"/>
            <a:gd name="connsiteY10" fmla="*/ 494505 h 1061230"/>
            <a:gd name="connsiteX11" fmla="*/ 0 w 3265487"/>
            <a:gd name="connsiteY11" fmla="*/ 141290 h 1061230"/>
            <a:gd name="connsiteX12" fmla="*/ 141290 w 3265487"/>
            <a:gd name="connsiteY12" fmla="*/ 0 h 1061230"/>
            <a:gd name="connsiteX13" fmla="*/ 544248 w 3265487"/>
            <a:gd name="connsiteY13" fmla="*/ 0 h 1061230"/>
            <a:gd name="connsiteX14" fmla="*/ 544248 w 3265487"/>
            <a:gd name="connsiteY14" fmla="*/ 0 h 1061230"/>
            <a:gd name="connsiteX15" fmla="*/ 1360620 w 3265487"/>
            <a:gd name="connsiteY15" fmla="*/ 0 h 1061230"/>
            <a:gd name="connsiteX16" fmla="*/ 3124197 w 3265487"/>
            <a:gd name="connsiteY16" fmla="*/ 0 h 1061230"/>
            <a:gd name="connsiteX17" fmla="*/ 3265487 w 3265487"/>
            <a:gd name="connsiteY17" fmla="*/ 141290 h 1061230"/>
            <a:gd name="connsiteX18" fmla="*/ 3265487 w 3265487"/>
            <a:gd name="connsiteY18" fmla="*/ 494505 h 1061230"/>
            <a:gd name="connsiteX19" fmla="*/ 3265487 w 3265487"/>
            <a:gd name="connsiteY19" fmla="*/ 494505 h 1061230"/>
            <a:gd name="connsiteX20" fmla="*/ 3241723 w 3265487"/>
            <a:gd name="connsiteY20" fmla="*/ 765648 h 1061230"/>
            <a:gd name="connsiteX21" fmla="*/ 3075176 w 3265487"/>
            <a:gd name="connsiteY21" fmla="*/ 915196 h 1061230"/>
            <a:gd name="connsiteX22" fmla="*/ 2599570 w 3265487"/>
            <a:gd name="connsiteY22" fmla="*/ 917102 h 1061230"/>
            <a:gd name="connsiteX0" fmla="*/ 2599570 w 3265487"/>
            <a:gd name="connsiteY0" fmla="*/ 917102 h 1061230"/>
            <a:gd name="connsiteX1" fmla="*/ 2354066 w 3265487"/>
            <a:gd name="connsiteY1" fmla="*/ 1060834 h 1061230"/>
            <a:gd name="connsiteX2" fmla="*/ 2036174 w 3265487"/>
            <a:gd name="connsiteY2" fmla="*/ 915053 h 1061230"/>
            <a:gd name="connsiteX3" fmla="*/ 1098291 w 3265487"/>
            <a:gd name="connsiteY3" fmla="*/ 921809 h 1061230"/>
            <a:gd name="connsiteX4" fmla="*/ 830426 w 3265487"/>
            <a:gd name="connsiteY4" fmla="*/ 1061230 h 1061230"/>
            <a:gd name="connsiteX5" fmla="*/ 544248 w 3265487"/>
            <a:gd name="connsiteY5" fmla="*/ 847723 h 1061230"/>
            <a:gd name="connsiteX6" fmla="*/ 141290 w 3265487"/>
            <a:gd name="connsiteY6" fmla="*/ 847723 h 1061230"/>
            <a:gd name="connsiteX7" fmla="*/ 0 w 3265487"/>
            <a:gd name="connsiteY7" fmla="*/ 706433 h 1061230"/>
            <a:gd name="connsiteX8" fmla="*/ 0 w 3265487"/>
            <a:gd name="connsiteY8" fmla="*/ 706436 h 1061230"/>
            <a:gd name="connsiteX9" fmla="*/ 0 w 3265487"/>
            <a:gd name="connsiteY9" fmla="*/ 494505 h 1061230"/>
            <a:gd name="connsiteX10" fmla="*/ 0 w 3265487"/>
            <a:gd name="connsiteY10" fmla="*/ 494505 h 1061230"/>
            <a:gd name="connsiteX11" fmla="*/ 0 w 3265487"/>
            <a:gd name="connsiteY11" fmla="*/ 141290 h 1061230"/>
            <a:gd name="connsiteX12" fmla="*/ 141290 w 3265487"/>
            <a:gd name="connsiteY12" fmla="*/ 0 h 1061230"/>
            <a:gd name="connsiteX13" fmla="*/ 544248 w 3265487"/>
            <a:gd name="connsiteY13" fmla="*/ 0 h 1061230"/>
            <a:gd name="connsiteX14" fmla="*/ 544248 w 3265487"/>
            <a:gd name="connsiteY14" fmla="*/ 0 h 1061230"/>
            <a:gd name="connsiteX15" fmla="*/ 1360620 w 3265487"/>
            <a:gd name="connsiteY15" fmla="*/ 0 h 1061230"/>
            <a:gd name="connsiteX16" fmla="*/ 3124197 w 3265487"/>
            <a:gd name="connsiteY16" fmla="*/ 0 h 1061230"/>
            <a:gd name="connsiteX17" fmla="*/ 3265487 w 3265487"/>
            <a:gd name="connsiteY17" fmla="*/ 141290 h 1061230"/>
            <a:gd name="connsiteX18" fmla="*/ 3265487 w 3265487"/>
            <a:gd name="connsiteY18" fmla="*/ 494505 h 1061230"/>
            <a:gd name="connsiteX19" fmla="*/ 3265487 w 3265487"/>
            <a:gd name="connsiteY19" fmla="*/ 494505 h 1061230"/>
            <a:gd name="connsiteX20" fmla="*/ 3241723 w 3265487"/>
            <a:gd name="connsiteY20" fmla="*/ 765648 h 1061230"/>
            <a:gd name="connsiteX21" fmla="*/ 3075176 w 3265487"/>
            <a:gd name="connsiteY21" fmla="*/ 915196 h 1061230"/>
            <a:gd name="connsiteX22" fmla="*/ 2599570 w 3265487"/>
            <a:gd name="connsiteY22" fmla="*/ 917102 h 1061230"/>
            <a:gd name="connsiteX0" fmla="*/ 2599570 w 3265487"/>
            <a:gd name="connsiteY0" fmla="*/ 917102 h 1061230"/>
            <a:gd name="connsiteX1" fmla="*/ 2354066 w 3265487"/>
            <a:gd name="connsiteY1" fmla="*/ 1060834 h 1061230"/>
            <a:gd name="connsiteX2" fmla="*/ 2036174 w 3265487"/>
            <a:gd name="connsiteY2" fmla="*/ 915053 h 1061230"/>
            <a:gd name="connsiteX3" fmla="*/ 1098291 w 3265487"/>
            <a:gd name="connsiteY3" fmla="*/ 921809 h 1061230"/>
            <a:gd name="connsiteX4" fmla="*/ 830426 w 3265487"/>
            <a:gd name="connsiteY4" fmla="*/ 1061230 h 1061230"/>
            <a:gd name="connsiteX5" fmla="*/ 556142 w 3265487"/>
            <a:gd name="connsiteY5" fmla="*/ 974127 h 1061230"/>
            <a:gd name="connsiteX6" fmla="*/ 141290 w 3265487"/>
            <a:gd name="connsiteY6" fmla="*/ 847723 h 1061230"/>
            <a:gd name="connsiteX7" fmla="*/ 0 w 3265487"/>
            <a:gd name="connsiteY7" fmla="*/ 706433 h 1061230"/>
            <a:gd name="connsiteX8" fmla="*/ 0 w 3265487"/>
            <a:gd name="connsiteY8" fmla="*/ 706436 h 1061230"/>
            <a:gd name="connsiteX9" fmla="*/ 0 w 3265487"/>
            <a:gd name="connsiteY9" fmla="*/ 494505 h 1061230"/>
            <a:gd name="connsiteX10" fmla="*/ 0 w 3265487"/>
            <a:gd name="connsiteY10" fmla="*/ 494505 h 1061230"/>
            <a:gd name="connsiteX11" fmla="*/ 0 w 3265487"/>
            <a:gd name="connsiteY11" fmla="*/ 141290 h 1061230"/>
            <a:gd name="connsiteX12" fmla="*/ 141290 w 3265487"/>
            <a:gd name="connsiteY12" fmla="*/ 0 h 1061230"/>
            <a:gd name="connsiteX13" fmla="*/ 544248 w 3265487"/>
            <a:gd name="connsiteY13" fmla="*/ 0 h 1061230"/>
            <a:gd name="connsiteX14" fmla="*/ 544248 w 3265487"/>
            <a:gd name="connsiteY14" fmla="*/ 0 h 1061230"/>
            <a:gd name="connsiteX15" fmla="*/ 1360620 w 3265487"/>
            <a:gd name="connsiteY15" fmla="*/ 0 h 1061230"/>
            <a:gd name="connsiteX16" fmla="*/ 3124197 w 3265487"/>
            <a:gd name="connsiteY16" fmla="*/ 0 h 1061230"/>
            <a:gd name="connsiteX17" fmla="*/ 3265487 w 3265487"/>
            <a:gd name="connsiteY17" fmla="*/ 141290 h 1061230"/>
            <a:gd name="connsiteX18" fmla="*/ 3265487 w 3265487"/>
            <a:gd name="connsiteY18" fmla="*/ 494505 h 1061230"/>
            <a:gd name="connsiteX19" fmla="*/ 3265487 w 3265487"/>
            <a:gd name="connsiteY19" fmla="*/ 494505 h 1061230"/>
            <a:gd name="connsiteX20" fmla="*/ 3241723 w 3265487"/>
            <a:gd name="connsiteY20" fmla="*/ 765648 h 1061230"/>
            <a:gd name="connsiteX21" fmla="*/ 3075176 w 3265487"/>
            <a:gd name="connsiteY21" fmla="*/ 915196 h 1061230"/>
            <a:gd name="connsiteX22" fmla="*/ 2599570 w 3265487"/>
            <a:gd name="connsiteY22" fmla="*/ 917102 h 1061230"/>
            <a:gd name="connsiteX0" fmla="*/ 2599570 w 3265487"/>
            <a:gd name="connsiteY0" fmla="*/ 917102 h 1061230"/>
            <a:gd name="connsiteX1" fmla="*/ 2354066 w 3265487"/>
            <a:gd name="connsiteY1" fmla="*/ 1060834 h 1061230"/>
            <a:gd name="connsiteX2" fmla="*/ 2036174 w 3265487"/>
            <a:gd name="connsiteY2" fmla="*/ 915053 h 1061230"/>
            <a:gd name="connsiteX3" fmla="*/ 1098291 w 3265487"/>
            <a:gd name="connsiteY3" fmla="*/ 921809 h 1061230"/>
            <a:gd name="connsiteX4" fmla="*/ 830426 w 3265487"/>
            <a:gd name="connsiteY4" fmla="*/ 1061230 h 1061230"/>
            <a:gd name="connsiteX5" fmla="*/ 746085 w 3265487"/>
            <a:gd name="connsiteY5" fmla="*/ 922079 h 1061230"/>
            <a:gd name="connsiteX6" fmla="*/ 141290 w 3265487"/>
            <a:gd name="connsiteY6" fmla="*/ 847723 h 1061230"/>
            <a:gd name="connsiteX7" fmla="*/ 0 w 3265487"/>
            <a:gd name="connsiteY7" fmla="*/ 706433 h 1061230"/>
            <a:gd name="connsiteX8" fmla="*/ 0 w 3265487"/>
            <a:gd name="connsiteY8" fmla="*/ 706436 h 1061230"/>
            <a:gd name="connsiteX9" fmla="*/ 0 w 3265487"/>
            <a:gd name="connsiteY9" fmla="*/ 494505 h 1061230"/>
            <a:gd name="connsiteX10" fmla="*/ 0 w 3265487"/>
            <a:gd name="connsiteY10" fmla="*/ 494505 h 1061230"/>
            <a:gd name="connsiteX11" fmla="*/ 0 w 3265487"/>
            <a:gd name="connsiteY11" fmla="*/ 141290 h 1061230"/>
            <a:gd name="connsiteX12" fmla="*/ 141290 w 3265487"/>
            <a:gd name="connsiteY12" fmla="*/ 0 h 1061230"/>
            <a:gd name="connsiteX13" fmla="*/ 544248 w 3265487"/>
            <a:gd name="connsiteY13" fmla="*/ 0 h 1061230"/>
            <a:gd name="connsiteX14" fmla="*/ 544248 w 3265487"/>
            <a:gd name="connsiteY14" fmla="*/ 0 h 1061230"/>
            <a:gd name="connsiteX15" fmla="*/ 1360620 w 3265487"/>
            <a:gd name="connsiteY15" fmla="*/ 0 h 1061230"/>
            <a:gd name="connsiteX16" fmla="*/ 3124197 w 3265487"/>
            <a:gd name="connsiteY16" fmla="*/ 0 h 1061230"/>
            <a:gd name="connsiteX17" fmla="*/ 3265487 w 3265487"/>
            <a:gd name="connsiteY17" fmla="*/ 141290 h 1061230"/>
            <a:gd name="connsiteX18" fmla="*/ 3265487 w 3265487"/>
            <a:gd name="connsiteY18" fmla="*/ 494505 h 1061230"/>
            <a:gd name="connsiteX19" fmla="*/ 3265487 w 3265487"/>
            <a:gd name="connsiteY19" fmla="*/ 494505 h 1061230"/>
            <a:gd name="connsiteX20" fmla="*/ 3241723 w 3265487"/>
            <a:gd name="connsiteY20" fmla="*/ 765648 h 1061230"/>
            <a:gd name="connsiteX21" fmla="*/ 3075176 w 3265487"/>
            <a:gd name="connsiteY21" fmla="*/ 915196 h 1061230"/>
            <a:gd name="connsiteX22" fmla="*/ 2599570 w 3265487"/>
            <a:gd name="connsiteY22" fmla="*/ 917102 h 1061230"/>
            <a:gd name="connsiteX0" fmla="*/ 2599570 w 3265487"/>
            <a:gd name="connsiteY0" fmla="*/ 917102 h 1061230"/>
            <a:gd name="connsiteX1" fmla="*/ 2354066 w 3265487"/>
            <a:gd name="connsiteY1" fmla="*/ 1060834 h 1061230"/>
            <a:gd name="connsiteX2" fmla="*/ 2036174 w 3265487"/>
            <a:gd name="connsiteY2" fmla="*/ 915053 h 1061230"/>
            <a:gd name="connsiteX3" fmla="*/ 991239 w 3265487"/>
            <a:gd name="connsiteY3" fmla="*/ 921809 h 1061230"/>
            <a:gd name="connsiteX4" fmla="*/ 830426 w 3265487"/>
            <a:gd name="connsiteY4" fmla="*/ 1061230 h 1061230"/>
            <a:gd name="connsiteX5" fmla="*/ 746085 w 3265487"/>
            <a:gd name="connsiteY5" fmla="*/ 922079 h 1061230"/>
            <a:gd name="connsiteX6" fmla="*/ 141290 w 3265487"/>
            <a:gd name="connsiteY6" fmla="*/ 847723 h 1061230"/>
            <a:gd name="connsiteX7" fmla="*/ 0 w 3265487"/>
            <a:gd name="connsiteY7" fmla="*/ 706433 h 1061230"/>
            <a:gd name="connsiteX8" fmla="*/ 0 w 3265487"/>
            <a:gd name="connsiteY8" fmla="*/ 706436 h 1061230"/>
            <a:gd name="connsiteX9" fmla="*/ 0 w 3265487"/>
            <a:gd name="connsiteY9" fmla="*/ 494505 h 1061230"/>
            <a:gd name="connsiteX10" fmla="*/ 0 w 3265487"/>
            <a:gd name="connsiteY10" fmla="*/ 494505 h 1061230"/>
            <a:gd name="connsiteX11" fmla="*/ 0 w 3265487"/>
            <a:gd name="connsiteY11" fmla="*/ 141290 h 1061230"/>
            <a:gd name="connsiteX12" fmla="*/ 141290 w 3265487"/>
            <a:gd name="connsiteY12" fmla="*/ 0 h 1061230"/>
            <a:gd name="connsiteX13" fmla="*/ 544248 w 3265487"/>
            <a:gd name="connsiteY13" fmla="*/ 0 h 1061230"/>
            <a:gd name="connsiteX14" fmla="*/ 544248 w 3265487"/>
            <a:gd name="connsiteY14" fmla="*/ 0 h 1061230"/>
            <a:gd name="connsiteX15" fmla="*/ 1360620 w 3265487"/>
            <a:gd name="connsiteY15" fmla="*/ 0 h 1061230"/>
            <a:gd name="connsiteX16" fmla="*/ 3124197 w 3265487"/>
            <a:gd name="connsiteY16" fmla="*/ 0 h 1061230"/>
            <a:gd name="connsiteX17" fmla="*/ 3265487 w 3265487"/>
            <a:gd name="connsiteY17" fmla="*/ 141290 h 1061230"/>
            <a:gd name="connsiteX18" fmla="*/ 3265487 w 3265487"/>
            <a:gd name="connsiteY18" fmla="*/ 494505 h 1061230"/>
            <a:gd name="connsiteX19" fmla="*/ 3265487 w 3265487"/>
            <a:gd name="connsiteY19" fmla="*/ 494505 h 1061230"/>
            <a:gd name="connsiteX20" fmla="*/ 3241723 w 3265487"/>
            <a:gd name="connsiteY20" fmla="*/ 765648 h 1061230"/>
            <a:gd name="connsiteX21" fmla="*/ 3075176 w 3265487"/>
            <a:gd name="connsiteY21" fmla="*/ 915196 h 1061230"/>
            <a:gd name="connsiteX22" fmla="*/ 2599570 w 3265487"/>
            <a:gd name="connsiteY22" fmla="*/ 917102 h 1061230"/>
            <a:gd name="connsiteX0" fmla="*/ 2599570 w 3265487"/>
            <a:gd name="connsiteY0" fmla="*/ 917102 h 1061230"/>
            <a:gd name="connsiteX1" fmla="*/ 2354066 w 3265487"/>
            <a:gd name="connsiteY1" fmla="*/ 1060834 h 1061230"/>
            <a:gd name="connsiteX2" fmla="*/ 2036174 w 3265487"/>
            <a:gd name="connsiteY2" fmla="*/ 915053 h 1061230"/>
            <a:gd name="connsiteX3" fmla="*/ 991239 w 3265487"/>
            <a:gd name="connsiteY3" fmla="*/ 921809 h 1061230"/>
            <a:gd name="connsiteX4" fmla="*/ 830426 w 3265487"/>
            <a:gd name="connsiteY4" fmla="*/ 1061230 h 1061230"/>
            <a:gd name="connsiteX5" fmla="*/ 556142 w 3265487"/>
            <a:gd name="connsiteY5" fmla="*/ 907208 h 1061230"/>
            <a:gd name="connsiteX6" fmla="*/ 141290 w 3265487"/>
            <a:gd name="connsiteY6" fmla="*/ 847723 h 1061230"/>
            <a:gd name="connsiteX7" fmla="*/ 0 w 3265487"/>
            <a:gd name="connsiteY7" fmla="*/ 706433 h 1061230"/>
            <a:gd name="connsiteX8" fmla="*/ 0 w 3265487"/>
            <a:gd name="connsiteY8" fmla="*/ 706436 h 1061230"/>
            <a:gd name="connsiteX9" fmla="*/ 0 w 3265487"/>
            <a:gd name="connsiteY9" fmla="*/ 494505 h 1061230"/>
            <a:gd name="connsiteX10" fmla="*/ 0 w 3265487"/>
            <a:gd name="connsiteY10" fmla="*/ 494505 h 1061230"/>
            <a:gd name="connsiteX11" fmla="*/ 0 w 3265487"/>
            <a:gd name="connsiteY11" fmla="*/ 141290 h 1061230"/>
            <a:gd name="connsiteX12" fmla="*/ 141290 w 3265487"/>
            <a:gd name="connsiteY12" fmla="*/ 0 h 1061230"/>
            <a:gd name="connsiteX13" fmla="*/ 544248 w 3265487"/>
            <a:gd name="connsiteY13" fmla="*/ 0 h 1061230"/>
            <a:gd name="connsiteX14" fmla="*/ 544248 w 3265487"/>
            <a:gd name="connsiteY14" fmla="*/ 0 h 1061230"/>
            <a:gd name="connsiteX15" fmla="*/ 1360620 w 3265487"/>
            <a:gd name="connsiteY15" fmla="*/ 0 h 1061230"/>
            <a:gd name="connsiteX16" fmla="*/ 3124197 w 3265487"/>
            <a:gd name="connsiteY16" fmla="*/ 0 h 1061230"/>
            <a:gd name="connsiteX17" fmla="*/ 3265487 w 3265487"/>
            <a:gd name="connsiteY17" fmla="*/ 141290 h 1061230"/>
            <a:gd name="connsiteX18" fmla="*/ 3265487 w 3265487"/>
            <a:gd name="connsiteY18" fmla="*/ 494505 h 1061230"/>
            <a:gd name="connsiteX19" fmla="*/ 3265487 w 3265487"/>
            <a:gd name="connsiteY19" fmla="*/ 494505 h 1061230"/>
            <a:gd name="connsiteX20" fmla="*/ 3241723 w 3265487"/>
            <a:gd name="connsiteY20" fmla="*/ 765648 h 1061230"/>
            <a:gd name="connsiteX21" fmla="*/ 3075176 w 3265487"/>
            <a:gd name="connsiteY21" fmla="*/ 915196 h 1061230"/>
            <a:gd name="connsiteX22" fmla="*/ 2599570 w 3265487"/>
            <a:gd name="connsiteY22" fmla="*/ 917102 h 1061230"/>
            <a:gd name="connsiteX0" fmla="*/ 2599570 w 3265487"/>
            <a:gd name="connsiteY0" fmla="*/ 917102 h 1068665"/>
            <a:gd name="connsiteX1" fmla="*/ 2354066 w 3265487"/>
            <a:gd name="connsiteY1" fmla="*/ 1060834 h 1068665"/>
            <a:gd name="connsiteX2" fmla="*/ 2036174 w 3265487"/>
            <a:gd name="connsiteY2" fmla="*/ 915053 h 1068665"/>
            <a:gd name="connsiteX3" fmla="*/ 991239 w 3265487"/>
            <a:gd name="connsiteY3" fmla="*/ 921809 h 1068665"/>
            <a:gd name="connsiteX4" fmla="*/ 770953 w 3265487"/>
            <a:gd name="connsiteY4" fmla="*/ 1068665 h 1068665"/>
            <a:gd name="connsiteX5" fmla="*/ 556142 w 3265487"/>
            <a:gd name="connsiteY5" fmla="*/ 907208 h 1068665"/>
            <a:gd name="connsiteX6" fmla="*/ 141290 w 3265487"/>
            <a:gd name="connsiteY6" fmla="*/ 847723 h 1068665"/>
            <a:gd name="connsiteX7" fmla="*/ 0 w 3265487"/>
            <a:gd name="connsiteY7" fmla="*/ 706433 h 1068665"/>
            <a:gd name="connsiteX8" fmla="*/ 0 w 3265487"/>
            <a:gd name="connsiteY8" fmla="*/ 706436 h 1068665"/>
            <a:gd name="connsiteX9" fmla="*/ 0 w 3265487"/>
            <a:gd name="connsiteY9" fmla="*/ 494505 h 1068665"/>
            <a:gd name="connsiteX10" fmla="*/ 0 w 3265487"/>
            <a:gd name="connsiteY10" fmla="*/ 494505 h 1068665"/>
            <a:gd name="connsiteX11" fmla="*/ 0 w 3265487"/>
            <a:gd name="connsiteY11" fmla="*/ 141290 h 1068665"/>
            <a:gd name="connsiteX12" fmla="*/ 141290 w 3265487"/>
            <a:gd name="connsiteY12" fmla="*/ 0 h 1068665"/>
            <a:gd name="connsiteX13" fmla="*/ 544248 w 3265487"/>
            <a:gd name="connsiteY13" fmla="*/ 0 h 1068665"/>
            <a:gd name="connsiteX14" fmla="*/ 544248 w 3265487"/>
            <a:gd name="connsiteY14" fmla="*/ 0 h 1068665"/>
            <a:gd name="connsiteX15" fmla="*/ 1360620 w 3265487"/>
            <a:gd name="connsiteY15" fmla="*/ 0 h 1068665"/>
            <a:gd name="connsiteX16" fmla="*/ 3124197 w 3265487"/>
            <a:gd name="connsiteY16" fmla="*/ 0 h 1068665"/>
            <a:gd name="connsiteX17" fmla="*/ 3265487 w 3265487"/>
            <a:gd name="connsiteY17" fmla="*/ 141290 h 1068665"/>
            <a:gd name="connsiteX18" fmla="*/ 3265487 w 3265487"/>
            <a:gd name="connsiteY18" fmla="*/ 494505 h 1068665"/>
            <a:gd name="connsiteX19" fmla="*/ 3265487 w 3265487"/>
            <a:gd name="connsiteY19" fmla="*/ 494505 h 1068665"/>
            <a:gd name="connsiteX20" fmla="*/ 3241723 w 3265487"/>
            <a:gd name="connsiteY20" fmla="*/ 765648 h 1068665"/>
            <a:gd name="connsiteX21" fmla="*/ 3075176 w 3265487"/>
            <a:gd name="connsiteY21" fmla="*/ 915196 h 1068665"/>
            <a:gd name="connsiteX22" fmla="*/ 2599570 w 3265487"/>
            <a:gd name="connsiteY22" fmla="*/ 917102 h 1068665"/>
            <a:gd name="connsiteX0" fmla="*/ 2599570 w 3265487"/>
            <a:gd name="connsiteY0" fmla="*/ 917102 h 1068665"/>
            <a:gd name="connsiteX1" fmla="*/ 2354066 w 3265487"/>
            <a:gd name="connsiteY1" fmla="*/ 1060834 h 1068665"/>
            <a:gd name="connsiteX2" fmla="*/ 2036174 w 3265487"/>
            <a:gd name="connsiteY2" fmla="*/ 915053 h 1068665"/>
            <a:gd name="connsiteX3" fmla="*/ 991239 w 3265487"/>
            <a:gd name="connsiteY3" fmla="*/ 921809 h 1068665"/>
            <a:gd name="connsiteX4" fmla="*/ 770953 w 3265487"/>
            <a:gd name="connsiteY4" fmla="*/ 1068665 h 1068665"/>
            <a:gd name="connsiteX5" fmla="*/ 556142 w 3265487"/>
            <a:gd name="connsiteY5" fmla="*/ 907208 h 1068665"/>
            <a:gd name="connsiteX6" fmla="*/ 165033 w 3265487"/>
            <a:gd name="connsiteY6" fmla="*/ 899579 h 1068665"/>
            <a:gd name="connsiteX7" fmla="*/ 0 w 3265487"/>
            <a:gd name="connsiteY7" fmla="*/ 706433 h 1068665"/>
            <a:gd name="connsiteX8" fmla="*/ 0 w 3265487"/>
            <a:gd name="connsiteY8" fmla="*/ 706436 h 1068665"/>
            <a:gd name="connsiteX9" fmla="*/ 0 w 3265487"/>
            <a:gd name="connsiteY9" fmla="*/ 494505 h 1068665"/>
            <a:gd name="connsiteX10" fmla="*/ 0 w 3265487"/>
            <a:gd name="connsiteY10" fmla="*/ 494505 h 1068665"/>
            <a:gd name="connsiteX11" fmla="*/ 0 w 3265487"/>
            <a:gd name="connsiteY11" fmla="*/ 141290 h 1068665"/>
            <a:gd name="connsiteX12" fmla="*/ 141290 w 3265487"/>
            <a:gd name="connsiteY12" fmla="*/ 0 h 1068665"/>
            <a:gd name="connsiteX13" fmla="*/ 544248 w 3265487"/>
            <a:gd name="connsiteY13" fmla="*/ 0 h 1068665"/>
            <a:gd name="connsiteX14" fmla="*/ 544248 w 3265487"/>
            <a:gd name="connsiteY14" fmla="*/ 0 h 1068665"/>
            <a:gd name="connsiteX15" fmla="*/ 1360620 w 3265487"/>
            <a:gd name="connsiteY15" fmla="*/ 0 h 1068665"/>
            <a:gd name="connsiteX16" fmla="*/ 3124197 w 3265487"/>
            <a:gd name="connsiteY16" fmla="*/ 0 h 1068665"/>
            <a:gd name="connsiteX17" fmla="*/ 3265487 w 3265487"/>
            <a:gd name="connsiteY17" fmla="*/ 141290 h 1068665"/>
            <a:gd name="connsiteX18" fmla="*/ 3265487 w 3265487"/>
            <a:gd name="connsiteY18" fmla="*/ 494505 h 1068665"/>
            <a:gd name="connsiteX19" fmla="*/ 3265487 w 3265487"/>
            <a:gd name="connsiteY19" fmla="*/ 494505 h 1068665"/>
            <a:gd name="connsiteX20" fmla="*/ 3241723 w 3265487"/>
            <a:gd name="connsiteY20" fmla="*/ 765648 h 1068665"/>
            <a:gd name="connsiteX21" fmla="*/ 3075176 w 3265487"/>
            <a:gd name="connsiteY21" fmla="*/ 915196 h 1068665"/>
            <a:gd name="connsiteX22" fmla="*/ 2599570 w 3265487"/>
            <a:gd name="connsiteY22" fmla="*/ 917102 h 1068665"/>
            <a:gd name="connsiteX0" fmla="*/ 2599570 w 3265487"/>
            <a:gd name="connsiteY0" fmla="*/ 917102 h 1068665"/>
            <a:gd name="connsiteX1" fmla="*/ 2354066 w 3265487"/>
            <a:gd name="connsiteY1" fmla="*/ 1060834 h 1068665"/>
            <a:gd name="connsiteX2" fmla="*/ 2036174 w 3265487"/>
            <a:gd name="connsiteY2" fmla="*/ 915053 h 1068665"/>
            <a:gd name="connsiteX3" fmla="*/ 991239 w 3265487"/>
            <a:gd name="connsiteY3" fmla="*/ 921809 h 1068665"/>
            <a:gd name="connsiteX4" fmla="*/ 770953 w 3265487"/>
            <a:gd name="connsiteY4" fmla="*/ 1068665 h 1068665"/>
            <a:gd name="connsiteX5" fmla="*/ 556142 w 3265487"/>
            <a:gd name="connsiteY5" fmla="*/ 907208 h 1068665"/>
            <a:gd name="connsiteX6" fmla="*/ 165033 w 3265487"/>
            <a:gd name="connsiteY6" fmla="*/ 877355 h 1068665"/>
            <a:gd name="connsiteX7" fmla="*/ 0 w 3265487"/>
            <a:gd name="connsiteY7" fmla="*/ 706433 h 1068665"/>
            <a:gd name="connsiteX8" fmla="*/ 0 w 3265487"/>
            <a:gd name="connsiteY8" fmla="*/ 706436 h 1068665"/>
            <a:gd name="connsiteX9" fmla="*/ 0 w 3265487"/>
            <a:gd name="connsiteY9" fmla="*/ 494505 h 1068665"/>
            <a:gd name="connsiteX10" fmla="*/ 0 w 3265487"/>
            <a:gd name="connsiteY10" fmla="*/ 494505 h 1068665"/>
            <a:gd name="connsiteX11" fmla="*/ 0 w 3265487"/>
            <a:gd name="connsiteY11" fmla="*/ 141290 h 1068665"/>
            <a:gd name="connsiteX12" fmla="*/ 141290 w 3265487"/>
            <a:gd name="connsiteY12" fmla="*/ 0 h 1068665"/>
            <a:gd name="connsiteX13" fmla="*/ 544248 w 3265487"/>
            <a:gd name="connsiteY13" fmla="*/ 0 h 1068665"/>
            <a:gd name="connsiteX14" fmla="*/ 544248 w 3265487"/>
            <a:gd name="connsiteY14" fmla="*/ 0 h 1068665"/>
            <a:gd name="connsiteX15" fmla="*/ 1360620 w 3265487"/>
            <a:gd name="connsiteY15" fmla="*/ 0 h 1068665"/>
            <a:gd name="connsiteX16" fmla="*/ 3124197 w 3265487"/>
            <a:gd name="connsiteY16" fmla="*/ 0 h 1068665"/>
            <a:gd name="connsiteX17" fmla="*/ 3265487 w 3265487"/>
            <a:gd name="connsiteY17" fmla="*/ 141290 h 1068665"/>
            <a:gd name="connsiteX18" fmla="*/ 3265487 w 3265487"/>
            <a:gd name="connsiteY18" fmla="*/ 494505 h 1068665"/>
            <a:gd name="connsiteX19" fmla="*/ 3265487 w 3265487"/>
            <a:gd name="connsiteY19" fmla="*/ 494505 h 1068665"/>
            <a:gd name="connsiteX20" fmla="*/ 3241723 w 3265487"/>
            <a:gd name="connsiteY20" fmla="*/ 765648 h 1068665"/>
            <a:gd name="connsiteX21" fmla="*/ 3075176 w 3265487"/>
            <a:gd name="connsiteY21" fmla="*/ 915196 h 1068665"/>
            <a:gd name="connsiteX22" fmla="*/ 2599570 w 3265487"/>
            <a:gd name="connsiteY22" fmla="*/ 917102 h 1068665"/>
            <a:gd name="connsiteX0" fmla="*/ 2599570 w 3265487"/>
            <a:gd name="connsiteY0" fmla="*/ 917102 h 1068665"/>
            <a:gd name="connsiteX1" fmla="*/ 2354066 w 3265487"/>
            <a:gd name="connsiteY1" fmla="*/ 1060834 h 1068665"/>
            <a:gd name="connsiteX2" fmla="*/ 2036174 w 3265487"/>
            <a:gd name="connsiteY2" fmla="*/ 915053 h 1068665"/>
            <a:gd name="connsiteX3" fmla="*/ 991239 w 3265487"/>
            <a:gd name="connsiteY3" fmla="*/ 921809 h 1068665"/>
            <a:gd name="connsiteX4" fmla="*/ 770953 w 3265487"/>
            <a:gd name="connsiteY4" fmla="*/ 1068665 h 1068665"/>
            <a:gd name="connsiteX5" fmla="*/ 556142 w 3265487"/>
            <a:gd name="connsiteY5" fmla="*/ 907208 h 1068665"/>
            <a:gd name="connsiteX6" fmla="*/ 165033 w 3265487"/>
            <a:gd name="connsiteY6" fmla="*/ 877355 h 1068665"/>
            <a:gd name="connsiteX7" fmla="*/ 0 w 3265487"/>
            <a:gd name="connsiteY7" fmla="*/ 706433 h 1068665"/>
            <a:gd name="connsiteX8" fmla="*/ 0 w 3265487"/>
            <a:gd name="connsiteY8" fmla="*/ 706436 h 1068665"/>
            <a:gd name="connsiteX9" fmla="*/ 0 w 3265487"/>
            <a:gd name="connsiteY9" fmla="*/ 494505 h 1068665"/>
            <a:gd name="connsiteX10" fmla="*/ 0 w 3265487"/>
            <a:gd name="connsiteY10" fmla="*/ 494505 h 1068665"/>
            <a:gd name="connsiteX11" fmla="*/ 0 w 3265487"/>
            <a:gd name="connsiteY11" fmla="*/ 141290 h 1068665"/>
            <a:gd name="connsiteX12" fmla="*/ 141290 w 3265487"/>
            <a:gd name="connsiteY12" fmla="*/ 0 h 1068665"/>
            <a:gd name="connsiteX13" fmla="*/ 544248 w 3265487"/>
            <a:gd name="connsiteY13" fmla="*/ 0 h 1068665"/>
            <a:gd name="connsiteX14" fmla="*/ 544248 w 3265487"/>
            <a:gd name="connsiteY14" fmla="*/ 0 h 1068665"/>
            <a:gd name="connsiteX15" fmla="*/ 1360620 w 3265487"/>
            <a:gd name="connsiteY15" fmla="*/ 0 h 1068665"/>
            <a:gd name="connsiteX16" fmla="*/ 3124197 w 3265487"/>
            <a:gd name="connsiteY16" fmla="*/ 0 h 1068665"/>
            <a:gd name="connsiteX17" fmla="*/ 3265487 w 3265487"/>
            <a:gd name="connsiteY17" fmla="*/ 141290 h 1068665"/>
            <a:gd name="connsiteX18" fmla="*/ 3265487 w 3265487"/>
            <a:gd name="connsiteY18" fmla="*/ 494505 h 1068665"/>
            <a:gd name="connsiteX19" fmla="*/ 3265487 w 3265487"/>
            <a:gd name="connsiteY19" fmla="*/ 494505 h 1068665"/>
            <a:gd name="connsiteX20" fmla="*/ 3241723 w 3265487"/>
            <a:gd name="connsiteY20" fmla="*/ 765648 h 1068665"/>
            <a:gd name="connsiteX21" fmla="*/ 3075176 w 3265487"/>
            <a:gd name="connsiteY21" fmla="*/ 915196 h 1068665"/>
            <a:gd name="connsiteX22" fmla="*/ 2599570 w 3265487"/>
            <a:gd name="connsiteY22" fmla="*/ 917102 h 1068665"/>
            <a:gd name="connsiteX0" fmla="*/ 2450618 w 3265487"/>
            <a:gd name="connsiteY0" fmla="*/ 928214 h 1068665"/>
            <a:gd name="connsiteX1" fmla="*/ 2354066 w 3265487"/>
            <a:gd name="connsiteY1" fmla="*/ 1060834 h 1068665"/>
            <a:gd name="connsiteX2" fmla="*/ 2036174 w 3265487"/>
            <a:gd name="connsiteY2" fmla="*/ 915053 h 1068665"/>
            <a:gd name="connsiteX3" fmla="*/ 991239 w 3265487"/>
            <a:gd name="connsiteY3" fmla="*/ 921809 h 1068665"/>
            <a:gd name="connsiteX4" fmla="*/ 770953 w 3265487"/>
            <a:gd name="connsiteY4" fmla="*/ 1068665 h 1068665"/>
            <a:gd name="connsiteX5" fmla="*/ 556142 w 3265487"/>
            <a:gd name="connsiteY5" fmla="*/ 907208 h 1068665"/>
            <a:gd name="connsiteX6" fmla="*/ 165033 w 3265487"/>
            <a:gd name="connsiteY6" fmla="*/ 877355 h 1068665"/>
            <a:gd name="connsiteX7" fmla="*/ 0 w 3265487"/>
            <a:gd name="connsiteY7" fmla="*/ 706433 h 1068665"/>
            <a:gd name="connsiteX8" fmla="*/ 0 w 3265487"/>
            <a:gd name="connsiteY8" fmla="*/ 706436 h 1068665"/>
            <a:gd name="connsiteX9" fmla="*/ 0 w 3265487"/>
            <a:gd name="connsiteY9" fmla="*/ 494505 h 1068665"/>
            <a:gd name="connsiteX10" fmla="*/ 0 w 3265487"/>
            <a:gd name="connsiteY10" fmla="*/ 494505 h 1068665"/>
            <a:gd name="connsiteX11" fmla="*/ 0 w 3265487"/>
            <a:gd name="connsiteY11" fmla="*/ 141290 h 1068665"/>
            <a:gd name="connsiteX12" fmla="*/ 141290 w 3265487"/>
            <a:gd name="connsiteY12" fmla="*/ 0 h 1068665"/>
            <a:gd name="connsiteX13" fmla="*/ 544248 w 3265487"/>
            <a:gd name="connsiteY13" fmla="*/ 0 h 1068665"/>
            <a:gd name="connsiteX14" fmla="*/ 544248 w 3265487"/>
            <a:gd name="connsiteY14" fmla="*/ 0 h 1068665"/>
            <a:gd name="connsiteX15" fmla="*/ 1360620 w 3265487"/>
            <a:gd name="connsiteY15" fmla="*/ 0 h 1068665"/>
            <a:gd name="connsiteX16" fmla="*/ 3124197 w 3265487"/>
            <a:gd name="connsiteY16" fmla="*/ 0 h 1068665"/>
            <a:gd name="connsiteX17" fmla="*/ 3265487 w 3265487"/>
            <a:gd name="connsiteY17" fmla="*/ 141290 h 1068665"/>
            <a:gd name="connsiteX18" fmla="*/ 3265487 w 3265487"/>
            <a:gd name="connsiteY18" fmla="*/ 494505 h 1068665"/>
            <a:gd name="connsiteX19" fmla="*/ 3265487 w 3265487"/>
            <a:gd name="connsiteY19" fmla="*/ 494505 h 1068665"/>
            <a:gd name="connsiteX20" fmla="*/ 3241723 w 3265487"/>
            <a:gd name="connsiteY20" fmla="*/ 765648 h 1068665"/>
            <a:gd name="connsiteX21" fmla="*/ 3075176 w 3265487"/>
            <a:gd name="connsiteY21" fmla="*/ 915196 h 1068665"/>
            <a:gd name="connsiteX22" fmla="*/ 2450618 w 3265487"/>
            <a:gd name="connsiteY22" fmla="*/ 928214 h 1068665"/>
            <a:gd name="connsiteX0" fmla="*/ 2450618 w 3265487"/>
            <a:gd name="connsiteY0" fmla="*/ 928214 h 1090466"/>
            <a:gd name="connsiteX1" fmla="*/ 2270814 w 3265487"/>
            <a:gd name="connsiteY1" fmla="*/ 1090466 h 1090466"/>
            <a:gd name="connsiteX2" fmla="*/ 2036174 w 3265487"/>
            <a:gd name="connsiteY2" fmla="*/ 915053 h 1090466"/>
            <a:gd name="connsiteX3" fmla="*/ 991239 w 3265487"/>
            <a:gd name="connsiteY3" fmla="*/ 921809 h 1090466"/>
            <a:gd name="connsiteX4" fmla="*/ 770953 w 3265487"/>
            <a:gd name="connsiteY4" fmla="*/ 1068665 h 1090466"/>
            <a:gd name="connsiteX5" fmla="*/ 556142 w 3265487"/>
            <a:gd name="connsiteY5" fmla="*/ 907208 h 1090466"/>
            <a:gd name="connsiteX6" fmla="*/ 165033 w 3265487"/>
            <a:gd name="connsiteY6" fmla="*/ 877355 h 1090466"/>
            <a:gd name="connsiteX7" fmla="*/ 0 w 3265487"/>
            <a:gd name="connsiteY7" fmla="*/ 706433 h 1090466"/>
            <a:gd name="connsiteX8" fmla="*/ 0 w 3265487"/>
            <a:gd name="connsiteY8" fmla="*/ 706436 h 1090466"/>
            <a:gd name="connsiteX9" fmla="*/ 0 w 3265487"/>
            <a:gd name="connsiteY9" fmla="*/ 494505 h 1090466"/>
            <a:gd name="connsiteX10" fmla="*/ 0 w 3265487"/>
            <a:gd name="connsiteY10" fmla="*/ 494505 h 1090466"/>
            <a:gd name="connsiteX11" fmla="*/ 0 w 3265487"/>
            <a:gd name="connsiteY11" fmla="*/ 141290 h 1090466"/>
            <a:gd name="connsiteX12" fmla="*/ 141290 w 3265487"/>
            <a:gd name="connsiteY12" fmla="*/ 0 h 1090466"/>
            <a:gd name="connsiteX13" fmla="*/ 544248 w 3265487"/>
            <a:gd name="connsiteY13" fmla="*/ 0 h 1090466"/>
            <a:gd name="connsiteX14" fmla="*/ 544248 w 3265487"/>
            <a:gd name="connsiteY14" fmla="*/ 0 h 1090466"/>
            <a:gd name="connsiteX15" fmla="*/ 1360620 w 3265487"/>
            <a:gd name="connsiteY15" fmla="*/ 0 h 1090466"/>
            <a:gd name="connsiteX16" fmla="*/ 3124197 w 3265487"/>
            <a:gd name="connsiteY16" fmla="*/ 0 h 1090466"/>
            <a:gd name="connsiteX17" fmla="*/ 3265487 w 3265487"/>
            <a:gd name="connsiteY17" fmla="*/ 141290 h 1090466"/>
            <a:gd name="connsiteX18" fmla="*/ 3265487 w 3265487"/>
            <a:gd name="connsiteY18" fmla="*/ 494505 h 1090466"/>
            <a:gd name="connsiteX19" fmla="*/ 3265487 w 3265487"/>
            <a:gd name="connsiteY19" fmla="*/ 494505 h 1090466"/>
            <a:gd name="connsiteX20" fmla="*/ 3241723 w 3265487"/>
            <a:gd name="connsiteY20" fmla="*/ 765648 h 1090466"/>
            <a:gd name="connsiteX21" fmla="*/ 3075176 w 3265487"/>
            <a:gd name="connsiteY21" fmla="*/ 915196 h 1090466"/>
            <a:gd name="connsiteX22" fmla="*/ 2450618 w 3265487"/>
            <a:gd name="connsiteY22" fmla="*/ 928214 h 1090466"/>
            <a:gd name="connsiteX0" fmla="*/ 2450618 w 3265487"/>
            <a:gd name="connsiteY0" fmla="*/ 928214 h 1090466"/>
            <a:gd name="connsiteX1" fmla="*/ 2270814 w 3265487"/>
            <a:gd name="connsiteY1" fmla="*/ 1090466 h 1090466"/>
            <a:gd name="connsiteX2" fmla="*/ 2048090 w 3265487"/>
            <a:gd name="connsiteY2" fmla="*/ 929869 h 1090466"/>
            <a:gd name="connsiteX3" fmla="*/ 991239 w 3265487"/>
            <a:gd name="connsiteY3" fmla="*/ 921809 h 1090466"/>
            <a:gd name="connsiteX4" fmla="*/ 770953 w 3265487"/>
            <a:gd name="connsiteY4" fmla="*/ 1068665 h 1090466"/>
            <a:gd name="connsiteX5" fmla="*/ 556142 w 3265487"/>
            <a:gd name="connsiteY5" fmla="*/ 907208 h 1090466"/>
            <a:gd name="connsiteX6" fmla="*/ 165033 w 3265487"/>
            <a:gd name="connsiteY6" fmla="*/ 877355 h 1090466"/>
            <a:gd name="connsiteX7" fmla="*/ 0 w 3265487"/>
            <a:gd name="connsiteY7" fmla="*/ 706433 h 1090466"/>
            <a:gd name="connsiteX8" fmla="*/ 0 w 3265487"/>
            <a:gd name="connsiteY8" fmla="*/ 706436 h 1090466"/>
            <a:gd name="connsiteX9" fmla="*/ 0 w 3265487"/>
            <a:gd name="connsiteY9" fmla="*/ 494505 h 1090466"/>
            <a:gd name="connsiteX10" fmla="*/ 0 w 3265487"/>
            <a:gd name="connsiteY10" fmla="*/ 494505 h 1090466"/>
            <a:gd name="connsiteX11" fmla="*/ 0 w 3265487"/>
            <a:gd name="connsiteY11" fmla="*/ 141290 h 1090466"/>
            <a:gd name="connsiteX12" fmla="*/ 141290 w 3265487"/>
            <a:gd name="connsiteY12" fmla="*/ 0 h 1090466"/>
            <a:gd name="connsiteX13" fmla="*/ 544248 w 3265487"/>
            <a:gd name="connsiteY13" fmla="*/ 0 h 1090466"/>
            <a:gd name="connsiteX14" fmla="*/ 544248 w 3265487"/>
            <a:gd name="connsiteY14" fmla="*/ 0 h 1090466"/>
            <a:gd name="connsiteX15" fmla="*/ 1360620 w 3265487"/>
            <a:gd name="connsiteY15" fmla="*/ 0 h 1090466"/>
            <a:gd name="connsiteX16" fmla="*/ 3124197 w 3265487"/>
            <a:gd name="connsiteY16" fmla="*/ 0 h 1090466"/>
            <a:gd name="connsiteX17" fmla="*/ 3265487 w 3265487"/>
            <a:gd name="connsiteY17" fmla="*/ 141290 h 1090466"/>
            <a:gd name="connsiteX18" fmla="*/ 3265487 w 3265487"/>
            <a:gd name="connsiteY18" fmla="*/ 494505 h 1090466"/>
            <a:gd name="connsiteX19" fmla="*/ 3265487 w 3265487"/>
            <a:gd name="connsiteY19" fmla="*/ 494505 h 1090466"/>
            <a:gd name="connsiteX20" fmla="*/ 3241723 w 3265487"/>
            <a:gd name="connsiteY20" fmla="*/ 765648 h 1090466"/>
            <a:gd name="connsiteX21" fmla="*/ 3075176 w 3265487"/>
            <a:gd name="connsiteY21" fmla="*/ 915196 h 1090466"/>
            <a:gd name="connsiteX22" fmla="*/ 2450618 w 3265487"/>
            <a:gd name="connsiteY22" fmla="*/ 928214 h 1090466"/>
            <a:gd name="connsiteX0" fmla="*/ 2450618 w 3265487"/>
            <a:gd name="connsiteY0" fmla="*/ 928214 h 1068665"/>
            <a:gd name="connsiteX1" fmla="*/ 2270814 w 3265487"/>
            <a:gd name="connsiteY1" fmla="*/ 1064631 h 1068665"/>
            <a:gd name="connsiteX2" fmla="*/ 2048090 w 3265487"/>
            <a:gd name="connsiteY2" fmla="*/ 929869 h 1068665"/>
            <a:gd name="connsiteX3" fmla="*/ 991239 w 3265487"/>
            <a:gd name="connsiteY3" fmla="*/ 921809 h 1068665"/>
            <a:gd name="connsiteX4" fmla="*/ 770953 w 3265487"/>
            <a:gd name="connsiteY4" fmla="*/ 1068665 h 1068665"/>
            <a:gd name="connsiteX5" fmla="*/ 556142 w 3265487"/>
            <a:gd name="connsiteY5" fmla="*/ 907208 h 1068665"/>
            <a:gd name="connsiteX6" fmla="*/ 165033 w 3265487"/>
            <a:gd name="connsiteY6" fmla="*/ 877355 h 1068665"/>
            <a:gd name="connsiteX7" fmla="*/ 0 w 3265487"/>
            <a:gd name="connsiteY7" fmla="*/ 706433 h 1068665"/>
            <a:gd name="connsiteX8" fmla="*/ 0 w 3265487"/>
            <a:gd name="connsiteY8" fmla="*/ 706436 h 1068665"/>
            <a:gd name="connsiteX9" fmla="*/ 0 w 3265487"/>
            <a:gd name="connsiteY9" fmla="*/ 494505 h 1068665"/>
            <a:gd name="connsiteX10" fmla="*/ 0 w 3265487"/>
            <a:gd name="connsiteY10" fmla="*/ 494505 h 1068665"/>
            <a:gd name="connsiteX11" fmla="*/ 0 w 3265487"/>
            <a:gd name="connsiteY11" fmla="*/ 141290 h 1068665"/>
            <a:gd name="connsiteX12" fmla="*/ 141290 w 3265487"/>
            <a:gd name="connsiteY12" fmla="*/ 0 h 1068665"/>
            <a:gd name="connsiteX13" fmla="*/ 544248 w 3265487"/>
            <a:gd name="connsiteY13" fmla="*/ 0 h 1068665"/>
            <a:gd name="connsiteX14" fmla="*/ 544248 w 3265487"/>
            <a:gd name="connsiteY14" fmla="*/ 0 h 1068665"/>
            <a:gd name="connsiteX15" fmla="*/ 1360620 w 3265487"/>
            <a:gd name="connsiteY15" fmla="*/ 0 h 1068665"/>
            <a:gd name="connsiteX16" fmla="*/ 3124197 w 3265487"/>
            <a:gd name="connsiteY16" fmla="*/ 0 h 1068665"/>
            <a:gd name="connsiteX17" fmla="*/ 3265487 w 3265487"/>
            <a:gd name="connsiteY17" fmla="*/ 141290 h 1068665"/>
            <a:gd name="connsiteX18" fmla="*/ 3265487 w 3265487"/>
            <a:gd name="connsiteY18" fmla="*/ 494505 h 1068665"/>
            <a:gd name="connsiteX19" fmla="*/ 3265487 w 3265487"/>
            <a:gd name="connsiteY19" fmla="*/ 494505 h 1068665"/>
            <a:gd name="connsiteX20" fmla="*/ 3241723 w 3265487"/>
            <a:gd name="connsiteY20" fmla="*/ 765648 h 1068665"/>
            <a:gd name="connsiteX21" fmla="*/ 3075176 w 3265487"/>
            <a:gd name="connsiteY21" fmla="*/ 915196 h 1068665"/>
            <a:gd name="connsiteX22" fmla="*/ 2450618 w 3265487"/>
            <a:gd name="connsiteY22" fmla="*/ 928214 h 1068665"/>
            <a:gd name="connsiteX0" fmla="*/ 2450618 w 3265487"/>
            <a:gd name="connsiteY0" fmla="*/ 928214 h 1064631"/>
            <a:gd name="connsiteX1" fmla="*/ 2270814 w 3265487"/>
            <a:gd name="connsiteY1" fmla="*/ 1064631 h 1064631"/>
            <a:gd name="connsiteX2" fmla="*/ 2048090 w 3265487"/>
            <a:gd name="connsiteY2" fmla="*/ 929869 h 1064631"/>
            <a:gd name="connsiteX3" fmla="*/ 991239 w 3265487"/>
            <a:gd name="connsiteY3" fmla="*/ 921809 h 1064631"/>
            <a:gd name="connsiteX4" fmla="*/ 782869 w 3265487"/>
            <a:gd name="connsiteY4" fmla="*/ 1053848 h 1064631"/>
            <a:gd name="connsiteX5" fmla="*/ 556142 w 3265487"/>
            <a:gd name="connsiteY5" fmla="*/ 907208 h 1064631"/>
            <a:gd name="connsiteX6" fmla="*/ 165033 w 3265487"/>
            <a:gd name="connsiteY6" fmla="*/ 877355 h 1064631"/>
            <a:gd name="connsiteX7" fmla="*/ 0 w 3265487"/>
            <a:gd name="connsiteY7" fmla="*/ 706433 h 1064631"/>
            <a:gd name="connsiteX8" fmla="*/ 0 w 3265487"/>
            <a:gd name="connsiteY8" fmla="*/ 706436 h 1064631"/>
            <a:gd name="connsiteX9" fmla="*/ 0 w 3265487"/>
            <a:gd name="connsiteY9" fmla="*/ 494505 h 1064631"/>
            <a:gd name="connsiteX10" fmla="*/ 0 w 3265487"/>
            <a:gd name="connsiteY10" fmla="*/ 494505 h 1064631"/>
            <a:gd name="connsiteX11" fmla="*/ 0 w 3265487"/>
            <a:gd name="connsiteY11" fmla="*/ 141290 h 1064631"/>
            <a:gd name="connsiteX12" fmla="*/ 141290 w 3265487"/>
            <a:gd name="connsiteY12" fmla="*/ 0 h 1064631"/>
            <a:gd name="connsiteX13" fmla="*/ 544248 w 3265487"/>
            <a:gd name="connsiteY13" fmla="*/ 0 h 1064631"/>
            <a:gd name="connsiteX14" fmla="*/ 544248 w 3265487"/>
            <a:gd name="connsiteY14" fmla="*/ 0 h 1064631"/>
            <a:gd name="connsiteX15" fmla="*/ 1360620 w 3265487"/>
            <a:gd name="connsiteY15" fmla="*/ 0 h 1064631"/>
            <a:gd name="connsiteX16" fmla="*/ 3124197 w 3265487"/>
            <a:gd name="connsiteY16" fmla="*/ 0 h 1064631"/>
            <a:gd name="connsiteX17" fmla="*/ 3265487 w 3265487"/>
            <a:gd name="connsiteY17" fmla="*/ 141290 h 1064631"/>
            <a:gd name="connsiteX18" fmla="*/ 3265487 w 3265487"/>
            <a:gd name="connsiteY18" fmla="*/ 494505 h 1064631"/>
            <a:gd name="connsiteX19" fmla="*/ 3265487 w 3265487"/>
            <a:gd name="connsiteY19" fmla="*/ 494505 h 1064631"/>
            <a:gd name="connsiteX20" fmla="*/ 3241723 w 3265487"/>
            <a:gd name="connsiteY20" fmla="*/ 765648 h 1064631"/>
            <a:gd name="connsiteX21" fmla="*/ 3075176 w 3265487"/>
            <a:gd name="connsiteY21" fmla="*/ 915196 h 1064631"/>
            <a:gd name="connsiteX22" fmla="*/ 2450618 w 3265487"/>
            <a:gd name="connsiteY22" fmla="*/ 928214 h 1064631"/>
            <a:gd name="connsiteX0" fmla="*/ 2450618 w 3265487"/>
            <a:gd name="connsiteY0" fmla="*/ 928214 h 1064631"/>
            <a:gd name="connsiteX1" fmla="*/ 2270814 w 3265487"/>
            <a:gd name="connsiteY1" fmla="*/ 1064631 h 1064631"/>
            <a:gd name="connsiteX2" fmla="*/ 2048090 w 3265487"/>
            <a:gd name="connsiteY2" fmla="*/ 929869 h 1064631"/>
            <a:gd name="connsiteX3" fmla="*/ 991239 w 3265487"/>
            <a:gd name="connsiteY3" fmla="*/ 921809 h 1064631"/>
            <a:gd name="connsiteX4" fmla="*/ 782869 w 3265487"/>
            <a:gd name="connsiteY4" fmla="*/ 1053848 h 1064631"/>
            <a:gd name="connsiteX5" fmla="*/ 579928 w 3265487"/>
            <a:gd name="connsiteY5" fmla="*/ 929351 h 1064631"/>
            <a:gd name="connsiteX6" fmla="*/ 165033 w 3265487"/>
            <a:gd name="connsiteY6" fmla="*/ 877355 h 1064631"/>
            <a:gd name="connsiteX7" fmla="*/ 0 w 3265487"/>
            <a:gd name="connsiteY7" fmla="*/ 706433 h 1064631"/>
            <a:gd name="connsiteX8" fmla="*/ 0 w 3265487"/>
            <a:gd name="connsiteY8" fmla="*/ 706436 h 1064631"/>
            <a:gd name="connsiteX9" fmla="*/ 0 w 3265487"/>
            <a:gd name="connsiteY9" fmla="*/ 494505 h 1064631"/>
            <a:gd name="connsiteX10" fmla="*/ 0 w 3265487"/>
            <a:gd name="connsiteY10" fmla="*/ 494505 h 1064631"/>
            <a:gd name="connsiteX11" fmla="*/ 0 w 3265487"/>
            <a:gd name="connsiteY11" fmla="*/ 141290 h 1064631"/>
            <a:gd name="connsiteX12" fmla="*/ 141290 w 3265487"/>
            <a:gd name="connsiteY12" fmla="*/ 0 h 1064631"/>
            <a:gd name="connsiteX13" fmla="*/ 544248 w 3265487"/>
            <a:gd name="connsiteY13" fmla="*/ 0 h 1064631"/>
            <a:gd name="connsiteX14" fmla="*/ 544248 w 3265487"/>
            <a:gd name="connsiteY14" fmla="*/ 0 h 1064631"/>
            <a:gd name="connsiteX15" fmla="*/ 1360620 w 3265487"/>
            <a:gd name="connsiteY15" fmla="*/ 0 h 1064631"/>
            <a:gd name="connsiteX16" fmla="*/ 3124197 w 3265487"/>
            <a:gd name="connsiteY16" fmla="*/ 0 h 1064631"/>
            <a:gd name="connsiteX17" fmla="*/ 3265487 w 3265487"/>
            <a:gd name="connsiteY17" fmla="*/ 141290 h 1064631"/>
            <a:gd name="connsiteX18" fmla="*/ 3265487 w 3265487"/>
            <a:gd name="connsiteY18" fmla="*/ 494505 h 1064631"/>
            <a:gd name="connsiteX19" fmla="*/ 3265487 w 3265487"/>
            <a:gd name="connsiteY19" fmla="*/ 494505 h 1064631"/>
            <a:gd name="connsiteX20" fmla="*/ 3241723 w 3265487"/>
            <a:gd name="connsiteY20" fmla="*/ 765648 h 1064631"/>
            <a:gd name="connsiteX21" fmla="*/ 3075176 w 3265487"/>
            <a:gd name="connsiteY21" fmla="*/ 915196 h 1064631"/>
            <a:gd name="connsiteX22" fmla="*/ 2450618 w 3265487"/>
            <a:gd name="connsiteY22" fmla="*/ 928214 h 1064631"/>
            <a:gd name="connsiteX0" fmla="*/ 2450618 w 3265487"/>
            <a:gd name="connsiteY0" fmla="*/ 928214 h 1064631"/>
            <a:gd name="connsiteX1" fmla="*/ 2270814 w 3265487"/>
            <a:gd name="connsiteY1" fmla="*/ 1064631 h 1064631"/>
            <a:gd name="connsiteX2" fmla="*/ 2048090 w 3265487"/>
            <a:gd name="connsiteY2" fmla="*/ 929869 h 1064631"/>
            <a:gd name="connsiteX3" fmla="*/ 985281 w 3265487"/>
            <a:gd name="connsiteY3" fmla="*/ 932881 h 1064631"/>
            <a:gd name="connsiteX4" fmla="*/ 782869 w 3265487"/>
            <a:gd name="connsiteY4" fmla="*/ 1053848 h 1064631"/>
            <a:gd name="connsiteX5" fmla="*/ 579928 w 3265487"/>
            <a:gd name="connsiteY5" fmla="*/ 929351 h 1064631"/>
            <a:gd name="connsiteX6" fmla="*/ 165033 w 3265487"/>
            <a:gd name="connsiteY6" fmla="*/ 877355 h 1064631"/>
            <a:gd name="connsiteX7" fmla="*/ 0 w 3265487"/>
            <a:gd name="connsiteY7" fmla="*/ 706433 h 1064631"/>
            <a:gd name="connsiteX8" fmla="*/ 0 w 3265487"/>
            <a:gd name="connsiteY8" fmla="*/ 706436 h 1064631"/>
            <a:gd name="connsiteX9" fmla="*/ 0 w 3265487"/>
            <a:gd name="connsiteY9" fmla="*/ 494505 h 1064631"/>
            <a:gd name="connsiteX10" fmla="*/ 0 w 3265487"/>
            <a:gd name="connsiteY10" fmla="*/ 494505 h 1064631"/>
            <a:gd name="connsiteX11" fmla="*/ 0 w 3265487"/>
            <a:gd name="connsiteY11" fmla="*/ 141290 h 1064631"/>
            <a:gd name="connsiteX12" fmla="*/ 141290 w 3265487"/>
            <a:gd name="connsiteY12" fmla="*/ 0 h 1064631"/>
            <a:gd name="connsiteX13" fmla="*/ 544248 w 3265487"/>
            <a:gd name="connsiteY13" fmla="*/ 0 h 1064631"/>
            <a:gd name="connsiteX14" fmla="*/ 544248 w 3265487"/>
            <a:gd name="connsiteY14" fmla="*/ 0 h 1064631"/>
            <a:gd name="connsiteX15" fmla="*/ 1360620 w 3265487"/>
            <a:gd name="connsiteY15" fmla="*/ 0 h 1064631"/>
            <a:gd name="connsiteX16" fmla="*/ 3124197 w 3265487"/>
            <a:gd name="connsiteY16" fmla="*/ 0 h 1064631"/>
            <a:gd name="connsiteX17" fmla="*/ 3265487 w 3265487"/>
            <a:gd name="connsiteY17" fmla="*/ 141290 h 1064631"/>
            <a:gd name="connsiteX18" fmla="*/ 3265487 w 3265487"/>
            <a:gd name="connsiteY18" fmla="*/ 494505 h 1064631"/>
            <a:gd name="connsiteX19" fmla="*/ 3265487 w 3265487"/>
            <a:gd name="connsiteY19" fmla="*/ 494505 h 1064631"/>
            <a:gd name="connsiteX20" fmla="*/ 3241723 w 3265487"/>
            <a:gd name="connsiteY20" fmla="*/ 765648 h 1064631"/>
            <a:gd name="connsiteX21" fmla="*/ 3075176 w 3265487"/>
            <a:gd name="connsiteY21" fmla="*/ 915196 h 1064631"/>
            <a:gd name="connsiteX22" fmla="*/ 2450618 w 3265487"/>
            <a:gd name="connsiteY22" fmla="*/ 928214 h 1064631"/>
            <a:gd name="connsiteX0" fmla="*/ 2450618 w 3265487"/>
            <a:gd name="connsiteY0" fmla="*/ 928214 h 1053848"/>
            <a:gd name="connsiteX1" fmla="*/ 2247027 w 3265487"/>
            <a:gd name="connsiteY1" fmla="*/ 1049868 h 1053848"/>
            <a:gd name="connsiteX2" fmla="*/ 2048090 w 3265487"/>
            <a:gd name="connsiteY2" fmla="*/ 929869 h 1053848"/>
            <a:gd name="connsiteX3" fmla="*/ 985281 w 3265487"/>
            <a:gd name="connsiteY3" fmla="*/ 932881 h 1053848"/>
            <a:gd name="connsiteX4" fmla="*/ 782869 w 3265487"/>
            <a:gd name="connsiteY4" fmla="*/ 1053848 h 1053848"/>
            <a:gd name="connsiteX5" fmla="*/ 579928 w 3265487"/>
            <a:gd name="connsiteY5" fmla="*/ 929351 h 1053848"/>
            <a:gd name="connsiteX6" fmla="*/ 165033 w 3265487"/>
            <a:gd name="connsiteY6" fmla="*/ 877355 h 1053848"/>
            <a:gd name="connsiteX7" fmla="*/ 0 w 3265487"/>
            <a:gd name="connsiteY7" fmla="*/ 706433 h 1053848"/>
            <a:gd name="connsiteX8" fmla="*/ 0 w 3265487"/>
            <a:gd name="connsiteY8" fmla="*/ 706436 h 1053848"/>
            <a:gd name="connsiteX9" fmla="*/ 0 w 3265487"/>
            <a:gd name="connsiteY9" fmla="*/ 494505 h 1053848"/>
            <a:gd name="connsiteX10" fmla="*/ 0 w 3265487"/>
            <a:gd name="connsiteY10" fmla="*/ 494505 h 1053848"/>
            <a:gd name="connsiteX11" fmla="*/ 0 w 3265487"/>
            <a:gd name="connsiteY11" fmla="*/ 141290 h 1053848"/>
            <a:gd name="connsiteX12" fmla="*/ 141290 w 3265487"/>
            <a:gd name="connsiteY12" fmla="*/ 0 h 1053848"/>
            <a:gd name="connsiteX13" fmla="*/ 544248 w 3265487"/>
            <a:gd name="connsiteY13" fmla="*/ 0 h 1053848"/>
            <a:gd name="connsiteX14" fmla="*/ 544248 w 3265487"/>
            <a:gd name="connsiteY14" fmla="*/ 0 h 1053848"/>
            <a:gd name="connsiteX15" fmla="*/ 1360620 w 3265487"/>
            <a:gd name="connsiteY15" fmla="*/ 0 h 1053848"/>
            <a:gd name="connsiteX16" fmla="*/ 3124197 w 3265487"/>
            <a:gd name="connsiteY16" fmla="*/ 0 h 1053848"/>
            <a:gd name="connsiteX17" fmla="*/ 3265487 w 3265487"/>
            <a:gd name="connsiteY17" fmla="*/ 141290 h 1053848"/>
            <a:gd name="connsiteX18" fmla="*/ 3265487 w 3265487"/>
            <a:gd name="connsiteY18" fmla="*/ 494505 h 1053848"/>
            <a:gd name="connsiteX19" fmla="*/ 3265487 w 3265487"/>
            <a:gd name="connsiteY19" fmla="*/ 494505 h 1053848"/>
            <a:gd name="connsiteX20" fmla="*/ 3241723 w 3265487"/>
            <a:gd name="connsiteY20" fmla="*/ 765648 h 1053848"/>
            <a:gd name="connsiteX21" fmla="*/ 3075176 w 3265487"/>
            <a:gd name="connsiteY21" fmla="*/ 915196 h 1053848"/>
            <a:gd name="connsiteX22" fmla="*/ 2450618 w 3265487"/>
            <a:gd name="connsiteY22" fmla="*/ 928214 h 1053848"/>
            <a:gd name="connsiteX0" fmla="*/ 2450618 w 3282095"/>
            <a:gd name="connsiteY0" fmla="*/ 928214 h 1053848"/>
            <a:gd name="connsiteX1" fmla="*/ 2247027 w 3282095"/>
            <a:gd name="connsiteY1" fmla="*/ 1049868 h 1053848"/>
            <a:gd name="connsiteX2" fmla="*/ 2048090 w 3282095"/>
            <a:gd name="connsiteY2" fmla="*/ 929869 h 1053848"/>
            <a:gd name="connsiteX3" fmla="*/ 985281 w 3282095"/>
            <a:gd name="connsiteY3" fmla="*/ 932881 h 1053848"/>
            <a:gd name="connsiteX4" fmla="*/ 782869 w 3282095"/>
            <a:gd name="connsiteY4" fmla="*/ 1053848 h 1053848"/>
            <a:gd name="connsiteX5" fmla="*/ 579928 w 3282095"/>
            <a:gd name="connsiteY5" fmla="*/ 929351 h 1053848"/>
            <a:gd name="connsiteX6" fmla="*/ 165033 w 3282095"/>
            <a:gd name="connsiteY6" fmla="*/ 877355 h 1053848"/>
            <a:gd name="connsiteX7" fmla="*/ 0 w 3282095"/>
            <a:gd name="connsiteY7" fmla="*/ 706433 h 1053848"/>
            <a:gd name="connsiteX8" fmla="*/ 0 w 3282095"/>
            <a:gd name="connsiteY8" fmla="*/ 706436 h 1053848"/>
            <a:gd name="connsiteX9" fmla="*/ 0 w 3282095"/>
            <a:gd name="connsiteY9" fmla="*/ 494505 h 1053848"/>
            <a:gd name="connsiteX10" fmla="*/ 0 w 3282095"/>
            <a:gd name="connsiteY10" fmla="*/ 494505 h 1053848"/>
            <a:gd name="connsiteX11" fmla="*/ 0 w 3282095"/>
            <a:gd name="connsiteY11" fmla="*/ 141290 h 1053848"/>
            <a:gd name="connsiteX12" fmla="*/ 141290 w 3282095"/>
            <a:gd name="connsiteY12" fmla="*/ 0 h 1053848"/>
            <a:gd name="connsiteX13" fmla="*/ 544248 w 3282095"/>
            <a:gd name="connsiteY13" fmla="*/ 0 h 1053848"/>
            <a:gd name="connsiteX14" fmla="*/ 544248 w 3282095"/>
            <a:gd name="connsiteY14" fmla="*/ 0 h 1053848"/>
            <a:gd name="connsiteX15" fmla="*/ 1360620 w 3282095"/>
            <a:gd name="connsiteY15" fmla="*/ 0 h 1053848"/>
            <a:gd name="connsiteX16" fmla="*/ 3124197 w 3282095"/>
            <a:gd name="connsiteY16" fmla="*/ 0 h 1053848"/>
            <a:gd name="connsiteX17" fmla="*/ 3265487 w 3282095"/>
            <a:gd name="connsiteY17" fmla="*/ 141290 h 1053848"/>
            <a:gd name="connsiteX18" fmla="*/ 3265487 w 3282095"/>
            <a:gd name="connsiteY18" fmla="*/ 494505 h 1053848"/>
            <a:gd name="connsiteX19" fmla="*/ 3265487 w 3282095"/>
            <a:gd name="connsiteY19" fmla="*/ 494505 h 1053848"/>
            <a:gd name="connsiteX20" fmla="*/ 3267968 w 3282095"/>
            <a:gd name="connsiteY20" fmla="*/ 798243 h 1053848"/>
            <a:gd name="connsiteX21" fmla="*/ 3075176 w 3282095"/>
            <a:gd name="connsiteY21" fmla="*/ 915196 h 1053848"/>
            <a:gd name="connsiteX22" fmla="*/ 2450618 w 3282095"/>
            <a:gd name="connsiteY22" fmla="*/ 928214 h 1053848"/>
            <a:gd name="connsiteX0" fmla="*/ 2450618 w 3265487"/>
            <a:gd name="connsiteY0" fmla="*/ 928214 h 1053848"/>
            <a:gd name="connsiteX1" fmla="*/ 2247027 w 3265487"/>
            <a:gd name="connsiteY1" fmla="*/ 1049868 h 1053848"/>
            <a:gd name="connsiteX2" fmla="*/ 2048090 w 3265487"/>
            <a:gd name="connsiteY2" fmla="*/ 929869 h 1053848"/>
            <a:gd name="connsiteX3" fmla="*/ 985281 w 3265487"/>
            <a:gd name="connsiteY3" fmla="*/ 932881 h 1053848"/>
            <a:gd name="connsiteX4" fmla="*/ 782869 w 3265487"/>
            <a:gd name="connsiteY4" fmla="*/ 1053848 h 1053848"/>
            <a:gd name="connsiteX5" fmla="*/ 579928 w 3265487"/>
            <a:gd name="connsiteY5" fmla="*/ 929351 h 1053848"/>
            <a:gd name="connsiteX6" fmla="*/ 165033 w 3265487"/>
            <a:gd name="connsiteY6" fmla="*/ 877355 h 1053848"/>
            <a:gd name="connsiteX7" fmla="*/ 0 w 3265487"/>
            <a:gd name="connsiteY7" fmla="*/ 706433 h 1053848"/>
            <a:gd name="connsiteX8" fmla="*/ 0 w 3265487"/>
            <a:gd name="connsiteY8" fmla="*/ 706436 h 1053848"/>
            <a:gd name="connsiteX9" fmla="*/ 0 w 3265487"/>
            <a:gd name="connsiteY9" fmla="*/ 494505 h 1053848"/>
            <a:gd name="connsiteX10" fmla="*/ 0 w 3265487"/>
            <a:gd name="connsiteY10" fmla="*/ 494505 h 1053848"/>
            <a:gd name="connsiteX11" fmla="*/ 0 w 3265487"/>
            <a:gd name="connsiteY11" fmla="*/ 141290 h 1053848"/>
            <a:gd name="connsiteX12" fmla="*/ 141290 w 3265487"/>
            <a:gd name="connsiteY12" fmla="*/ 0 h 1053848"/>
            <a:gd name="connsiteX13" fmla="*/ 544248 w 3265487"/>
            <a:gd name="connsiteY13" fmla="*/ 0 h 1053848"/>
            <a:gd name="connsiteX14" fmla="*/ 544248 w 3265487"/>
            <a:gd name="connsiteY14" fmla="*/ 0 h 1053848"/>
            <a:gd name="connsiteX15" fmla="*/ 1360620 w 3265487"/>
            <a:gd name="connsiteY15" fmla="*/ 0 h 1053848"/>
            <a:gd name="connsiteX16" fmla="*/ 3124197 w 3265487"/>
            <a:gd name="connsiteY16" fmla="*/ 0 h 1053848"/>
            <a:gd name="connsiteX17" fmla="*/ 3265487 w 3265487"/>
            <a:gd name="connsiteY17" fmla="*/ 141290 h 1053848"/>
            <a:gd name="connsiteX18" fmla="*/ 3265487 w 3265487"/>
            <a:gd name="connsiteY18" fmla="*/ 494505 h 1053848"/>
            <a:gd name="connsiteX19" fmla="*/ 3265487 w 3265487"/>
            <a:gd name="connsiteY19" fmla="*/ 494505 h 1053848"/>
            <a:gd name="connsiteX20" fmla="*/ 3228602 w 3265487"/>
            <a:gd name="connsiteY20" fmla="*/ 798243 h 1053848"/>
            <a:gd name="connsiteX21" fmla="*/ 3075176 w 3265487"/>
            <a:gd name="connsiteY21" fmla="*/ 915196 h 1053848"/>
            <a:gd name="connsiteX22" fmla="*/ 2450618 w 3265487"/>
            <a:gd name="connsiteY22" fmla="*/ 928214 h 10538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265487" h="1053848">
              <a:moveTo>
                <a:pt x="2450618" y="928214"/>
              </a:moveTo>
              <a:lnTo>
                <a:pt x="2247027" y="1049868"/>
              </a:lnTo>
              <a:lnTo>
                <a:pt x="2048090" y="929869"/>
              </a:lnTo>
              <a:lnTo>
                <a:pt x="985281" y="932881"/>
              </a:lnTo>
              <a:lnTo>
                <a:pt x="782869" y="1053848"/>
              </a:lnTo>
              <a:lnTo>
                <a:pt x="579928" y="929351"/>
              </a:lnTo>
              <a:cubicBezTo>
                <a:pt x="449558" y="919400"/>
                <a:pt x="289457" y="913234"/>
                <a:pt x="165033" y="877355"/>
              </a:cubicBezTo>
              <a:cubicBezTo>
                <a:pt x="87001" y="877355"/>
                <a:pt x="0" y="784465"/>
                <a:pt x="0" y="706433"/>
              </a:cubicBezTo>
              <a:lnTo>
                <a:pt x="0" y="706436"/>
              </a:lnTo>
              <a:lnTo>
                <a:pt x="0" y="494505"/>
              </a:lnTo>
              <a:lnTo>
                <a:pt x="0" y="494505"/>
              </a:lnTo>
              <a:lnTo>
                <a:pt x="0" y="141290"/>
              </a:lnTo>
              <a:cubicBezTo>
                <a:pt x="0" y="63258"/>
                <a:pt x="63258" y="0"/>
                <a:pt x="141290" y="0"/>
              </a:cubicBezTo>
              <a:lnTo>
                <a:pt x="544248" y="0"/>
              </a:lnTo>
              <a:lnTo>
                <a:pt x="544248" y="0"/>
              </a:lnTo>
              <a:lnTo>
                <a:pt x="1360620" y="0"/>
              </a:lnTo>
              <a:lnTo>
                <a:pt x="3124197" y="0"/>
              </a:lnTo>
              <a:cubicBezTo>
                <a:pt x="3202229" y="0"/>
                <a:pt x="3265487" y="63258"/>
                <a:pt x="3265487" y="141290"/>
              </a:cubicBezTo>
              <a:lnTo>
                <a:pt x="3265487" y="494505"/>
              </a:lnTo>
              <a:lnTo>
                <a:pt x="3265487" y="494505"/>
              </a:lnTo>
              <a:cubicBezTo>
                <a:pt x="3249643" y="549238"/>
                <a:pt x="3268212" y="826798"/>
                <a:pt x="3228602" y="798243"/>
              </a:cubicBezTo>
              <a:cubicBezTo>
                <a:pt x="3210743" y="865385"/>
                <a:pt x="3225778" y="885767"/>
                <a:pt x="3075176" y="915196"/>
              </a:cubicBezTo>
              <a:lnTo>
                <a:pt x="2450618" y="928214"/>
              </a:lnTo>
              <a:close/>
            </a:path>
          </a:pathLst>
        </a:cu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400" b="1">
            <a:solidFill>
              <a:sysClr val="windowText" lastClr="000000"/>
            </a:solidFill>
          </a:endParaRPr>
        </a:p>
        <a:p>
          <a:pPr algn="l"/>
          <a:r>
            <a:rPr lang="en-US" sz="1100" b="1">
              <a:solidFill>
                <a:sysClr val="windowText" lastClr="000000"/>
              </a:solidFill>
            </a:rPr>
            <a:t>5)</a:t>
          </a:r>
          <a:r>
            <a:rPr lang="en-US" sz="1100" b="1" baseline="0">
              <a:solidFill>
                <a:sysClr val="windowText" lastClr="000000"/>
              </a:solidFill>
            </a:rPr>
            <a:t> Optional default override data entry cells. Default value will be used if these cells are not entered. The building lifespan must extend to at least 2050. See the "Baseline Calcs &amp; EFs" tab for these default values.</a:t>
          </a:r>
        </a:p>
        <a:p>
          <a:pPr algn="l"/>
          <a:endParaRPr lang="en-US" sz="1100" b="1" baseline="0">
            <a:solidFill>
              <a:sysClr val="windowText" lastClr="000000"/>
            </a:solidFill>
          </a:endParaRPr>
        </a:p>
      </xdr:txBody>
    </xdr:sp>
    <xdr:clientData/>
  </xdr:twoCellAnchor>
  <xdr:twoCellAnchor>
    <xdr:from>
      <xdr:col>8</xdr:col>
      <xdr:colOff>67235</xdr:colOff>
      <xdr:row>15</xdr:row>
      <xdr:rowOff>129614</xdr:rowOff>
    </xdr:from>
    <xdr:to>
      <xdr:col>8</xdr:col>
      <xdr:colOff>2802270</xdr:colOff>
      <xdr:row>17</xdr:row>
      <xdr:rowOff>246528</xdr:rowOff>
    </xdr:to>
    <xdr:sp macro="" textlink="">
      <xdr:nvSpPr>
        <xdr:cNvPr id="13" name="Rounded Rectangular Callout 3">
          <a:extLst>
            <a:ext uri="{FF2B5EF4-FFF2-40B4-BE49-F238E27FC236}">
              <a16:creationId xmlns:a16="http://schemas.microsoft.com/office/drawing/2014/main" id="{E9348EEF-5BE7-45D0-86CE-DE2C9DAA25B7}"/>
            </a:ext>
          </a:extLst>
        </xdr:cNvPr>
        <xdr:cNvSpPr/>
      </xdr:nvSpPr>
      <xdr:spPr>
        <a:xfrm>
          <a:off x="16161310" y="3945964"/>
          <a:ext cx="2738210" cy="1377389"/>
        </a:xfrm>
        <a:prstGeom prst="wedgeRoundRectCallout">
          <a:avLst>
            <a:gd name="adj1" fmla="val -21538"/>
            <a:gd name="adj2" fmla="val 70022"/>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6)</a:t>
          </a:r>
          <a:r>
            <a:rPr lang="en-US" sz="1100" b="1" baseline="0">
              <a:solidFill>
                <a:sysClr val="windowText" lastClr="000000"/>
              </a:solidFill>
            </a:rPr>
            <a:t> Enter any additional notes on the data sources used for the information entered, or any embedded assumptions that should be called out.</a:t>
          </a:r>
        </a:p>
        <a:p>
          <a:pPr algn="l"/>
          <a:endParaRPr lang="en-US" sz="1100" b="1" baseline="0">
            <a:solidFill>
              <a:sysClr val="windowText" lastClr="000000"/>
            </a:solidFill>
          </a:endParaRPr>
        </a:p>
      </xdr:txBody>
    </xdr:sp>
    <xdr:clientData/>
  </xdr:twoCellAnchor>
  <xdr:twoCellAnchor>
    <xdr:from>
      <xdr:col>9</xdr:col>
      <xdr:colOff>30442</xdr:colOff>
      <xdr:row>15</xdr:row>
      <xdr:rowOff>103327</xdr:rowOff>
    </xdr:from>
    <xdr:to>
      <xdr:col>9</xdr:col>
      <xdr:colOff>2551766</xdr:colOff>
      <xdr:row>17</xdr:row>
      <xdr:rowOff>302559</xdr:rowOff>
    </xdr:to>
    <xdr:sp macro="" textlink="">
      <xdr:nvSpPr>
        <xdr:cNvPr id="14" name="Rounded Rectangular Callout 3">
          <a:extLst>
            <a:ext uri="{FF2B5EF4-FFF2-40B4-BE49-F238E27FC236}">
              <a16:creationId xmlns:a16="http://schemas.microsoft.com/office/drawing/2014/main" id="{0B10B0DD-6C61-49D5-85D5-6CD16D651D28}"/>
            </a:ext>
          </a:extLst>
        </xdr:cNvPr>
        <xdr:cNvSpPr/>
      </xdr:nvSpPr>
      <xdr:spPr>
        <a:xfrm>
          <a:off x="20172642" y="3926027"/>
          <a:ext cx="2524499" cy="1453357"/>
        </a:xfrm>
        <a:prstGeom prst="wedgeRoundRectCallout">
          <a:avLst>
            <a:gd name="adj1" fmla="val -20715"/>
            <a:gd name="adj2" fmla="val 66892"/>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7)</a:t>
          </a:r>
          <a:r>
            <a:rPr lang="en-US" sz="1100" b="1" baseline="0">
              <a:solidFill>
                <a:sysClr val="windowText" lastClr="000000"/>
              </a:solidFill>
            </a:rPr>
            <a:t> Enter if there is any on-site renewable energy production. This should be the annual total for all units/buildings of the selected type. If there is no entry here, the calculations will assume this is zero.</a:t>
          </a:r>
        </a:p>
        <a:p>
          <a:pPr algn="l"/>
          <a:endParaRPr lang="en-US" sz="1100" b="1" baseline="0">
            <a:solidFill>
              <a:sysClr val="windowText" lastClr="000000"/>
            </a:solidFill>
          </a:endParaRPr>
        </a:p>
      </xdr:txBody>
    </xdr:sp>
    <xdr:clientData/>
  </xdr:twoCellAnchor>
  <xdr:twoCellAnchor>
    <xdr:from>
      <xdr:col>10</xdr:col>
      <xdr:colOff>302746</xdr:colOff>
      <xdr:row>15</xdr:row>
      <xdr:rowOff>89644</xdr:rowOff>
    </xdr:from>
    <xdr:to>
      <xdr:col>10</xdr:col>
      <xdr:colOff>2428502</xdr:colOff>
      <xdr:row>17</xdr:row>
      <xdr:rowOff>432173</xdr:rowOff>
    </xdr:to>
    <xdr:sp macro="" textlink="">
      <xdr:nvSpPr>
        <xdr:cNvPr id="15" name="Rounded Rectangular Callout 3">
          <a:extLst>
            <a:ext uri="{FF2B5EF4-FFF2-40B4-BE49-F238E27FC236}">
              <a16:creationId xmlns:a16="http://schemas.microsoft.com/office/drawing/2014/main" id="{5E0A4FCD-2D1A-4979-99EB-91BC8BE44E82}"/>
            </a:ext>
          </a:extLst>
        </xdr:cNvPr>
        <xdr:cNvSpPr/>
      </xdr:nvSpPr>
      <xdr:spPr>
        <a:xfrm>
          <a:off x="23105596" y="3905994"/>
          <a:ext cx="2128931" cy="1599829"/>
        </a:xfrm>
        <a:prstGeom prst="wedgeRoundRectCallout">
          <a:avLst>
            <a:gd name="adj1" fmla="val -21374"/>
            <a:gd name="adj2" fmla="val 60783"/>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8)</a:t>
          </a:r>
          <a:r>
            <a:rPr lang="en-US" sz="1100" b="1" baseline="0">
              <a:solidFill>
                <a:sysClr val="windowText" lastClr="000000"/>
              </a:solidFill>
            </a:rPr>
            <a:t> This value should be the same as step 8 in the Building Data section of the Master Plan Data Entry tab. If empty, calculations will use the start year of the master plan.</a:t>
          </a:r>
        </a:p>
      </xdr:txBody>
    </xdr:sp>
    <xdr:clientData/>
  </xdr:twoCellAnchor>
  <xdr:twoCellAnchor>
    <xdr:from>
      <xdr:col>10</xdr:col>
      <xdr:colOff>2849471</xdr:colOff>
      <xdr:row>15</xdr:row>
      <xdr:rowOff>86474</xdr:rowOff>
    </xdr:from>
    <xdr:to>
      <xdr:col>12</xdr:col>
      <xdr:colOff>86471</xdr:colOff>
      <xdr:row>17</xdr:row>
      <xdr:rowOff>504265</xdr:rowOff>
    </xdr:to>
    <xdr:sp macro="" textlink="">
      <xdr:nvSpPr>
        <xdr:cNvPr id="16" name="Rounded Rectangular Callout 3">
          <a:extLst>
            <a:ext uri="{FF2B5EF4-FFF2-40B4-BE49-F238E27FC236}">
              <a16:creationId xmlns:a16="http://schemas.microsoft.com/office/drawing/2014/main" id="{9B8491DD-59A0-4FE2-84B0-0348254437CC}"/>
            </a:ext>
          </a:extLst>
        </xdr:cNvPr>
        <xdr:cNvSpPr/>
      </xdr:nvSpPr>
      <xdr:spPr>
        <a:xfrm>
          <a:off x="25649146" y="3902824"/>
          <a:ext cx="3390150" cy="1681441"/>
        </a:xfrm>
        <a:prstGeom prst="wedgeRoundRectCallout">
          <a:avLst>
            <a:gd name="adj1" fmla="val -22564"/>
            <a:gd name="adj2" fmla="val 58233"/>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9)</a:t>
          </a:r>
          <a:r>
            <a:rPr lang="en-US" sz="1100" b="1" baseline="0">
              <a:solidFill>
                <a:sysClr val="windowText" lastClr="000000"/>
              </a:solidFill>
            </a:rPr>
            <a:t> Enter which of the following energy efficiency scenarios you would like to use for the calculations. See the definitions tab for the definitions of each energy efficiency scenario. Buildings less than 25K sqft have no energy efficiency targets, and must use the baseline scenario. If this is not filled out, the calculations will assume a baseline energy efficiency scenario.</a:t>
          </a:r>
        </a:p>
        <a:p>
          <a:pPr algn="l"/>
          <a:endParaRPr lang="en-US" sz="1100" b="1" baseline="0">
            <a:solidFill>
              <a:sysClr val="windowText" lastClr="000000"/>
            </a:solidFill>
          </a:endParaRPr>
        </a:p>
      </xdr:txBody>
    </xdr:sp>
    <xdr:clientData/>
  </xdr:twoCellAnchor>
  <xdr:twoCellAnchor>
    <xdr:from>
      <xdr:col>12</xdr:col>
      <xdr:colOff>372594</xdr:colOff>
      <xdr:row>15</xdr:row>
      <xdr:rowOff>73585</xdr:rowOff>
    </xdr:from>
    <xdr:to>
      <xdr:col>12</xdr:col>
      <xdr:colOff>3417792</xdr:colOff>
      <xdr:row>17</xdr:row>
      <xdr:rowOff>414617</xdr:rowOff>
    </xdr:to>
    <xdr:sp macro="" textlink="">
      <xdr:nvSpPr>
        <xdr:cNvPr id="17" name="Rounded Rectangular Callout 3">
          <a:extLst>
            <a:ext uri="{FF2B5EF4-FFF2-40B4-BE49-F238E27FC236}">
              <a16:creationId xmlns:a16="http://schemas.microsoft.com/office/drawing/2014/main" id="{6E2387F8-EB77-4706-B290-12C7FFFE53A7}"/>
            </a:ext>
          </a:extLst>
        </xdr:cNvPr>
        <xdr:cNvSpPr/>
      </xdr:nvSpPr>
      <xdr:spPr>
        <a:xfrm>
          <a:off x="29325419" y="3893110"/>
          <a:ext cx="3051548" cy="1595157"/>
        </a:xfrm>
        <a:prstGeom prst="wedgeRoundRectCallout">
          <a:avLst>
            <a:gd name="adj1" fmla="val -21538"/>
            <a:gd name="adj2" fmla="val 64039"/>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10)</a:t>
          </a:r>
          <a:r>
            <a:rPr lang="en-US" sz="1100" b="1" baseline="0">
              <a:solidFill>
                <a:sysClr val="windowText" lastClr="000000"/>
              </a:solidFill>
            </a:rPr>
            <a:t> Enter any additional notes on the data sources used for the information entered, or any embedded assumptions that should be called out.</a:t>
          </a:r>
        </a:p>
        <a:p>
          <a:pPr algn="l"/>
          <a:endParaRPr lang="en-US" sz="1100" b="1" baseline="0">
            <a:solidFill>
              <a:sysClr val="windowText" lastClr="000000"/>
            </a:solidFill>
          </a:endParaRPr>
        </a:p>
      </xdr:txBody>
    </xdr:sp>
    <xdr:clientData/>
  </xdr:twoCellAnchor>
  <xdr:oneCellAnchor>
    <xdr:from>
      <xdr:col>4</xdr:col>
      <xdr:colOff>988219</xdr:colOff>
      <xdr:row>62</xdr:row>
      <xdr:rowOff>50799</xdr:rowOff>
    </xdr:from>
    <xdr:ext cx="184731" cy="264560"/>
    <xdr:sp macro="" textlink="">
      <xdr:nvSpPr>
        <xdr:cNvPr id="18" name="TextBox 17">
          <a:extLst>
            <a:ext uri="{FF2B5EF4-FFF2-40B4-BE49-F238E27FC236}">
              <a16:creationId xmlns:a16="http://schemas.microsoft.com/office/drawing/2014/main" id="{05118689-D914-4CBC-9B99-3E46A72CC2EE}"/>
            </a:ext>
          </a:extLst>
        </xdr:cNvPr>
        <xdr:cNvSpPr txBox="1"/>
      </xdr:nvSpPr>
      <xdr:spPr>
        <a:xfrm>
          <a:off x="8493919" y="272605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3</xdr:col>
      <xdr:colOff>368309</xdr:colOff>
      <xdr:row>51</xdr:row>
      <xdr:rowOff>10744</xdr:rowOff>
    </xdr:from>
    <xdr:to>
      <xdr:col>8</xdr:col>
      <xdr:colOff>1512799</xdr:colOff>
      <xdr:row>54</xdr:row>
      <xdr:rowOff>64060</xdr:rowOff>
    </xdr:to>
    <xdr:grpSp>
      <xdr:nvGrpSpPr>
        <xdr:cNvPr id="19" name="Group 18">
          <a:extLst>
            <a:ext uri="{FF2B5EF4-FFF2-40B4-BE49-F238E27FC236}">
              <a16:creationId xmlns:a16="http://schemas.microsoft.com/office/drawing/2014/main" id="{01892824-5757-4DCF-9800-09AFFCA8E536}"/>
            </a:ext>
          </a:extLst>
        </xdr:cNvPr>
        <xdr:cNvGrpSpPr/>
      </xdr:nvGrpSpPr>
      <xdr:grpSpPr>
        <a:xfrm>
          <a:off x="5539023" y="24808401"/>
          <a:ext cx="11768947" cy="1033030"/>
          <a:chOff x="6310411" y="25044008"/>
          <a:chExt cx="2619451" cy="1231828"/>
        </a:xfrm>
      </xdr:grpSpPr>
      <xdr:sp macro="" textlink="">
        <xdr:nvSpPr>
          <xdr:cNvPr id="20" name="Rounded Rectangular Callout 3">
            <a:extLst>
              <a:ext uri="{FF2B5EF4-FFF2-40B4-BE49-F238E27FC236}">
                <a16:creationId xmlns:a16="http://schemas.microsoft.com/office/drawing/2014/main" id="{4BFB596D-C154-BF13-5EEE-F7D8EF37C8BE}"/>
              </a:ext>
            </a:extLst>
          </xdr:cNvPr>
          <xdr:cNvSpPr/>
        </xdr:nvSpPr>
        <xdr:spPr>
          <a:xfrm rot="5400000">
            <a:off x="7033184" y="24321235"/>
            <a:ext cx="1173905" cy="2619451"/>
          </a:xfrm>
          <a:prstGeom prst="wedgeRoundRectCallout">
            <a:avLst>
              <a:gd name="adj1" fmla="val -19734"/>
              <a:gd name="adj2" fmla="val 52421"/>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baseline="0">
              <a:solidFill>
                <a:sysClr val="windowText" lastClr="000000"/>
              </a:solidFill>
            </a:endParaRPr>
          </a:p>
        </xdr:txBody>
      </xdr:sp>
      <xdr:sp macro="" textlink="">
        <xdr:nvSpPr>
          <xdr:cNvPr id="21" name="TextBox 20">
            <a:extLst>
              <a:ext uri="{FF2B5EF4-FFF2-40B4-BE49-F238E27FC236}">
                <a16:creationId xmlns:a16="http://schemas.microsoft.com/office/drawing/2014/main" id="{9D645BBD-35E4-BFBE-BE08-23F30F0DE448}"/>
              </a:ext>
            </a:extLst>
          </xdr:cNvPr>
          <xdr:cNvSpPr txBox="1"/>
        </xdr:nvSpPr>
        <xdr:spPr>
          <a:xfrm>
            <a:off x="6338980" y="25144328"/>
            <a:ext cx="2553479" cy="1131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none"/>
              <a:t>1) Optional</a:t>
            </a:r>
            <a:r>
              <a:rPr lang="en-US" sz="1100" b="1" u="none" baseline="0"/>
              <a:t> default override data entry cells.</a:t>
            </a:r>
            <a:r>
              <a:rPr lang="en-US" sz="1100" b="1" baseline="0"/>
              <a:t> E</a:t>
            </a:r>
            <a:r>
              <a:rPr lang="en-US" sz="1100" b="1"/>
              <a:t>nter an electric</a:t>
            </a:r>
            <a:r>
              <a:rPr lang="en-US" sz="1100" b="1" baseline="0"/>
              <a:t> vehicle penetration target (noted as a percent of total passenger cars and trucks) for passenger cars and passenger trucks and the relevant target year. EV penetration is assumed to be 1% in 2018, based on the Montgomery County Climate Action Plan. EV penetration is assumed to be constant after the EV penetration target year. EV penetration will occur linearly between 2018 and the target year. The latest EV penetration year you can enter is 2060. If nothing is entered, EV penetration is assumed to be a constant 1% throughout the transportation calculations.</a:t>
            </a:r>
            <a:endParaRPr lang="en-US" sz="1100" b="1"/>
          </a:p>
        </xdr:txBody>
      </xdr:sp>
    </xdr:grpSp>
    <xdr:clientData/>
  </xdr:twoCellAnchor>
  <xdr:twoCellAnchor>
    <xdr:from>
      <xdr:col>3</xdr:col>
      <xdr:colOff>723834</xdr:colOff>
      <xdr:row>11</xdr:row>
      <xdr:rowOff>122468</xdr:rowOff>
    </xdr:from>
    <xdr:to>
      <xdr:col>5</xdr:col>
      <xdr:colOff>1769744</xdr:colOff>
      <xdr:row>13</xdr:row>
      <xdr:rowOff>64596</xdr:rowOff>
    </xdr:to>
    <xdr:sp macro="" textlink="">
      <xdr:nvSpPr>
        <xdr:cNvPr id="23" name="Rounded Rectangular Callout 3">
          <a:extLst>
            <a:ext uri="{FF2B5EF4-FFF2-40B4-BE49-F238E27FC236}">
              <a16:creationId xmlns:a16="http://schemas.microsoft.com/office/drawing/2014/main" id="{9B3FC076-B73C-4FCF-8859-35203C942850}"/>
            </a:ext>
          </a:extLst>
        </xdr:cNvPr>
        <xdr:cNvSpPr/>
      </xdr:nvSpPr>
      <xdr:spPr>
        <a:xfrm rot="5400000">
          <a:off x="8501117" y="659149"/>
          <a:ext cx="431985" cy="5427410"/>
        </a:xfrm>
        <a:prstGeom prst="wedgeRoundRectCallout">
          <a:avLst>
            <a:gd name="adj1" fmla="val 7419"/>
            <a:gd name="adj2" fmla="val 55700"/>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baseline="0">
            <a:solidFill>
              <a:sysClr val="windowText" lastClr="000000"/>
            </a:solidFill>
          </a:endParaRPr>
        </a:p>
      </xdr:txBody>
    </xdr:sp>
    <xdr:clientData/>
  </xdr:twoCellAnchor>
  <xdr:twoCellAnchor>
    <xdr:from>
      <xdr:col>3</xdr:col>
      <xdr:colOff>792896</xdr:colOff>
      <xdr:row>11</xdr:row>
      <xdr:rowOff>200931</xdr:rowOff>
    </xdr:from>
    <xdr:to>
      <xdr:col>5</xdr:col>
      <xdr:colOff>1823358</xdr:colOff>
      <xdr:row>13</xdr:row>
      <xdr:rowOff>84844</xdr:rowOff>
    </xdr:to>
    <xdr:sp macro="" textlink="">
      <xdr:nvSpPr>
        <xdr:cNvPr id="24" name="TextBox 23">
          <a:extLst>
            <a:ext uri="{FF2B5EF4-FFF2-40B4-BE49-F238E27FC236}">
              <a16:creationId xmlns:a16="http://schemas.microsoft.com/office/drawing/2014/main" id="{F3EAECF5-1870-49B1-9B3F-E54DD0DF98C2}"/>
            </a:ext>
          </a:extLst>
        </xdr:cNvPr>
        <xdr:cNvSpPr txBox="1"/>
      </xdr:nvSpPr>
      <xdr:spPr>
        <a:xfrm>
          <a:off x="6072467" y="3235324"/>
          <a:ext cx="5411962" cy="373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1) This</a:t>
          </a:r>
          <a:r>
            <a:rPr lang="en-US" sz="1100" b="1" baseline="0">
              <a:solidFill>
                <a:schemeClr val="tx1"/>
              </a:solidFill>
              <a:effectLst/>
              <a:latin typeface="+mn-lt"/>
              <a:ea typeface="+mn-ea"/>
              <a:cs typeface="+mn-cs"/>
            </a:rPr>
            <a:t> GWP option aligns with what was chosen for the Master Plan Data Entry tab.</a:t>
          </a:r>
          <a:endParaRPr lang="en-US">
            <a:effectLst/>
          </a:endParaRPr>
        </a:p>
      </xdr:txBody>
    </xdr:sp>
    <xdr:clientData/>
  </xdr:twoCellAnchor>
  <xdr:twoCellAnchor>
    <xdr:from>
      <xdr:col>3</xdr:col>
      <xdr:colOff>459441</xdr:colOff>
      <xdr:row>44</xdr:row>
      <xdr:rowOff>8048</xdr:rowOff>
    </xdr:from>
    <xdr:to>
      <xdr:col>8</xdr:col>
      <xdr:colOff>1380375</xdr:colOff>
      <xdr:row>45</xdr:row>
      <xdr:rowOff>124760</xdr:rowOff>
    </xdr:to>
    <xdr:grpSp>
      <xdr:nvGrpSpPr>
        <xdr:cNvPr id="25" name="Group 24">
          <a:extLst>
            <a:ext uri="{FF2B5EF4-FFF2-40B4-BE49-F238E27FC236}">
              <a16:creationId xmlns:a16="http://schemas.microsoft.com/office/drawing/2014/main" id="{51620B0C-827A-4F81-9DC7-47C4E29B3357}"/>
            </a:ext>
          </a:extLst>
        </xdr:cNvPr>
        <xdr:cNvGrpSpPr/>
      </xdr:nvGrpSpPr>
      <xdr:grpSpPr>
        <a:xfrm>
          <a:off x="5630155" y="22889819"/>
          <a:ext cx="11545391" cy="639227"/>
          <a:chOff x="6280885" y="24896733"/>
          <a:chExt cx="2621079" cy="949234"/>
        </a:xfrm>
      </xdr:grpSpPr>
      <xdr:sp macro="" textlink="">
        <xdr:nvSpPr>
          <xdr:cNvPr id="26" name="Rounded Rectangular Callout 3">
            <a:extLst>
              <a:ext uri="{FF2B5EF4-FFF2-40B4-BE49-F238E27FC236}">
                <a16:creationId xmlns:a16="http://schemas.microsoft.com/office/drawing/2014/main" id="{7A58249A-A0A2-CC8E-3124-30C5DF689B21}"/>
              </a:ext>
            </a:extLst>
          </xdr:cNvPr>
          <xdr:cNvSpPr/>
        </xdr:nvSpPr>
        <xdr:spPr>
          <a:xfrm rot="5400000">
            <a:off x="7116808" y="24060810"/>
            <a:ext cx="949234" cy="2621079"/>
          </a:xfrm>
          <a:prstGeom prst="wedgeRoundRectCallout">
            <a:avLst>
              <a:gd name="adj1" fmla="val -19734"/>
              <a:gd name="adj2" fmla="val 52421"/>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baseline="0">
              <a:solidFill>
                <a:sysClr val="windowText" lastClr="000000"/>
              </a:solidFill>
            </a:endParaRPr>
          </a:p>
        </xdr:txBody>
      </xdr:sp>
      <xdr:sp macro="" textlink="">
        <xdr:nvSpPr>
          <xdr:cNvPr id="27" name="TextBox 26">
            <a:extLst>
              <a:ext uri="{FF2B5EF4-FFF2-40B4-BE49-F238E27FC236}">
                <a16:creationId xmlns:a16="http://schemas.microsoft.com/office/drawing/2014/main" id="{CB1F8D6B-95A4-44CA-8312-60037B1FC4F4}"/>
              </a:ext>
            </a:extLst>
          </xdr:cNvPr>
          <xdr:cNvSpPr txBox="1"/>
        </xdr:nvSpPr>
        <xdr:spPr>
          <a:xfrm>
            <a:off x="6310255" y="24996648"/>
            <a:ext cx="2553479" cy="722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baseline="0">
                <a:solidFill>
                  <a:schemeClr val="tx1"/>
                </a:solidFill>
                <a:effectLst/>
                <a:latin typeface="+mn-lt"/>
                <a:ea typeface="+mn-ea"/>
                <a:cs typeface="+mn-cs"/>
              </a:rPr>
              <a:t>11) Enter whether there is likely to be pavement  and the square footage of pavement for all building types. There is no default value available if the square footage of pavement is not known and "Y" is selected. If total square footage is not filled out, pavement will not be included in the total estimated embodied emissions.</a:t>
            </a:r>
            <a:endParaRPr lang="en-US">
              <a:effectLst/>
            </a:endParaRPr>
          </a:p>
        </xdr:txBody>
      </xdr:sp>
    </xdr:grpSp>
    <xdr:clientData/>
  </xdr:twoCellAnchor>
  <xdr:twoCellAnchor>
    <xdr:from>
      <xdr:col>1</xdr:col>
      <xdr:colOff>171263</xdr:colOff>
      <xdr:row>55</xdr:row>
      <xdr:rowOff>0</xdr:rowOff>
    </xdr:from>
    <xdr:to>
      <xdr:col>1</xdr:col>
      <xdr:colOff>2450913</xdr:colOff>
      <xdr:row>61</xdr:row>
      <xdr:rowOff>59205</xdr:rowOff>
    </xdr:to>
    <xdr:sp macro="" textlink="">
      <xdr:nvSpPr>
        <xdr:cNvPr id="28" name="Rounded Rectangular Callout 3">
          <a:extLst>
            <a:ext uri="{FF2B5EF4-FFF2-40B4-BE49-F238E27FC236}">
              <a16:creationId xmlns:a16="http://schemas.microsoft.com/office/drawing/2014/main" id="{EEFB3272-0347-41F5-BF18-DFC5AA8D0346}"/>
            </a:ext>
          </a:extLst>
        </xdr:cNvPr>
        <xdr:cNvSpPr/>
      </xdr:nvSpPr>
      <xdr:spPr>
        <a:xfrm>
          <a:off x="342713" y="25946100"/>
          <a:ext cx="2276475" cy="1145055"/>
        </a:xfrm>
        <a:prstGeom prst="wedgeRoundRectCallout">
          <a:avLst>
            <a:gd name="adj1" fmla="val -21020"/>
            <a:gd name="adj2" fmla="val 61579"/>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2)</a:t>
          </a:r>
          <a:r>
            <a:rPr lang="en-US" sz="1100" b="1" baseline="0">
              <a:solidFill>
                <a:sysClr val="windowText" lastClr="000000"/>
              </a:solidFill>
            </a:rPr>
            <a:t> Enter if you would like to used the Default or Specified VMT transportation calculation methodology. See the "Read Me" tab for more info.</a:t>
          </a:r>
        </a:p>
        <a:p>
          <a:pPr algn="l"/>
          <a:endParaRPr lang="en-US" sz="1100" b="1" baseline="0">
            <a:solidFill>
              <a:sysClr val="windowText" lastClr="000000"/>
            </a:solidFill>
          </a:endParaRPr>
        </a:p>
      </xdr:txBody>
    </xdr:sp>
    <xdr:clientData/>
  </xdr:twoCellAnchor>
  <xdr:twoCellAnchor>
    <xdr:from>
      <xdr:col>1</xdr:col>
      <xdr:colOff>2931086</xdr:colOff>
      <xdr:row>55</xdr:row>
      <xdr:rowOff>0</xdr:rowOff>
    </xdr:from>
    <xdr:to>
      <xdr:col>2</xdr:col>
      <xdr:colOff>1988297</xdr:colOff>
      <xdr:row>61</xdr:row>
      <xdr:rowOff>100853</xdr:rowOff>
    </xdr:to>
    <xdr:sp macro="" textlink="">
      <xdr:nvSpPr>
        <xdr:cNvPr id="29" name="Rounded Rectangular Callout 3">
          <a:extLst>
            <a:ext uri="{FF2B5EF4-FFF2-40B4-BE49-F238E27FC236}">
              <a16:creationId xmlns:a16="http://schemas.microsoft.com/office/drawing/2014/main" id="{34C3D67C-84BB-4777-B038-EA276FBE054B}"/>
            </a:ext>
          </a:extLst>
        </xdr:cNvPr>
        <xdr:cNvSpPr/>
      </xdr:nvSpPr>
      <xdr:spPr>
        <a:xfrm>
          <a:off x="3102536" y="25946100"/>
          <a:ext cx="2079811" cy="1189878"/>
        </a:xfrm>
        <a:prstGeom prst="wedgeRoundRectCallout">
          <a:avLst>
            <a:gd name="adj1" fmla="val -21020"/>
            <a:gd name="adj2" fmla="val 61579"/>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3)</a:t>
          </a:r>
          <a:r>
            <a:rPr lang="en-US" sz="1100" b="1" baseline="0">
              <a:solidFill>
                <a:sysClr val="windowText" lastClr="000000"/>
              </a:solidFill>
            </a:rPr>
            <a:t> Enter the total annual projected VMT for the Projection Year if using the Specified VMT calculation method.</a:t>
          </a:r>
        </a:p>
        <a:p>
          <a:pPr algn="l"/>
          <a:endParaRPr lang="en-US" sz="1100" b="1" baseline="0">
            <a:solidFill>
              <a:sysClr val="windowText" lastClr="000000"/>
            </a:solidFill>
          </a:endParaRPr>
        </a:p>
      </xdr:txBody>
    </xdr:sp>
    <xdr:clientData/>
  </xdr:twoCellAnchor>
  <xdr:twoCellAnchor>
    <xdr:from>
      <xdr:col>3</xdr:col>
      <xdr:colOff>71235</xdr:colOff>
      <xdr:row>54</xdr:row>
      <xdr:rowOff>139247</xdr:rowOff>
    </xdr:from>
    <xdr:to>
      <xdr:col>4</xdr:col>
      <xdr:colOff>585105</xdr:colOff>
      <xdr:row>61</xdr:row>
      <xdr:rowOff>158457</xdr:rowOff>
    </xdr:to>
    <xdr:sp macro="" textlink="">
      <xdr:nvSpPr>
        <xdr:cNvPr id="30" name="Rounded Rectangular Callout 3">
          <a:extLst>
            <a:ext uri="{FF2B5EF4-FFF2-40B4-BE49-F238E27FC236}">
              <a16:creationId xmlns:a16="http://schemas.microsoft.com/office/drawing/2014/main" id="{793DF052-637A-4D44-BEBA-DC34C9EF310D}"/>
            </a:ext>
          </a:extLst>
        </xdr:cNvPr>
        <xdr:cNvSpPr/>
      </xdr:nvSpPr>
      <xdr:spPr>
        <a:xfrm>
          <a:off x="5350806" y="26224140"/>
          <a:ext cx="2731835" cy="1257460"/>
        </a:xfrm>
        <a:prstGeom prst="wedgeRoundRectCallout">
          <a:avLst>
            <a:gd name="adj1" fmla="val -21020"/>
            <a:gd name="adj2" fmla="val 61579"/>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4) Enter the Projection Year for the annual projected VMT total if using the Specified VMT calculation method. The year cannot be less than 2018 and should be greater than the start year of the Master Plan.</a:t>
          </a:r>
        </a:p>
        <a:p>
          <a:pPr algn="l"/>
          <a:endParaRPr lang="en-US" sz="1100" b="1" baseline="0">
            <a:solidFill>
              <a:sysClr val="windowText" lastClr="000000"/>
            </a:solidFill>
          </a:endParaRPr>
        </a:p>
      </xdr:txBody>
    </xdr:sp>
    <xdr:clientData/>
  </xdr:twoCellAnchor>
  <xdr:twoCellAnchor>
    <xdr:from>
      <xdr:col>4</xdr:col>
      <xdr:colOff>923630</xdr:colOff>
      <xdr:row>56</xdr:row>
      <xdr:rowOff>27213</xdr:rowOff>
    </xdr:from>
    <xdr:to>
      <xdr:col>5</xdr:col>
      <xdr:colOff>1044576</xdr:colOff>
      <xdr:row>61</xdr:row>
      <xdr:rowOff>84844</xdr:rowOff>
    </xdr:to>
    <xdr:sp macro="" textlink="">
      <xdr:nvSpPr>
        <xdr:cNvPr id="31" name="Rounded Rectangular Callout 3">
          <a:extLst>
            <a:ext uri="{FF2B5EF4-FFF2-40B4-BE49-F238E27FC236}">
              <a16:creationId xmlns:a16="http://schemas.microsoft.com/office/drawing/2014/main" id="{1D19A7BA-E36B-4201-8FE7-6ACF8C67D9BF}"/>
            </a:ext>
          </a:extLst>
        </xdr:cNvPr>
        <xdr:cNvSpPr/>
      </xdr:nvSpPr>
      <xdr:spPr>
        <a:xfrm>
          <a:off x="8421166" y="26465892"/>
          <a:ext cx="2284481" cy="942095"/>
        </a:xfrm>
        <a:prstGeom prst="wedgeRoundRectCallout">
          <a:avLst>
            <a:gd name="adj1" fmla="val -21020"/>
            <a:gd name="adj2" fmla="val 61579"/>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5)</a:t>
          </a:r>
          <a:r>
            <a:rPr lang="en-US" sz="1100" b="1" baseline="0">
              <a:solidFill>
                <a:sysClr val="windowText" lastClr="000000"/>
              </a:solidFill>
            </a:rPr>
            <a:t> Enter the projected population for the VMT projection year. If not entered, a default MWCOG population estimate will be used.</a:t>
          </a:r>
        </a:p>
        <a:p>
          <a:pPr algn="l"/>
          <a:endParaRPr lang="en-US" sz="1100" b="1" baseline="0">
            <a:solidFill>
              <a:sysClr val="windowText" lastClr="000000"/>
            </a:solidFill>
          </a:endParaRPr>
        </a:p>
      </xdr:txBody>
    </xdr:sp>
    <xdr:clientData/>
  </xdr:twoCellAnchor>
  <xdr:twoCellAnchor>
    <xdr:from>
      <xdr:col>2</xdr:col>
      <xdr:colOff>1307</xdr:colOff>
      <xdr:row>68</xdr:row>
      <xdr:rowOff>122465</xdr:rowOff>
    </xdr:from>
    <xdr:to>
      <xdr:col>3</xdr:col>
      <xdr:colOff>182842</xdr:colOff>
      <xdr:row>78</xdr:row>
      <xdr:rowOff>94342</xdr:rowOff>
    </xdr:to>
    <xdr:sp macro="" textlink="">
      <xdr:nvSpPr>
        <xdr:cNvPr id="32" name="Rounded Rectangular Callout 3">
          <a:extLst>
            <a:ext uri="{FF2B5EF4-FFF2-40B4-BE49-F238E27FC236}">
              <a16:creationId xmlns:a16="http://schemas.microsoft.com/office/drawing/2014/main" id="{C7F02D46-7351-4F17-94A4-F66126434B4B}"/>
            </a:ext>
          </a:extLst>
        </xdr:cNvPr>
        <xdr:cNvSpPr/>
      </xdr:nvSpPr>
      <xdr:spPr>
        <a:xfrm>
          <a:off x="3198986" y="28833536"/>
          <a:ext cx="2263427" cy="1740806"/>
        </a:xfrm>
        <a:prstGeom prst="wedgeRoundRectCallout">
          <a:avLst>
            <a:gd name="adj1" fmla="val -21020"/>
            <a:gd name="adj2" fmla="val 61579"/>
            <a:gd name="adj3" fmla="val 16667"/>
          </a:avLst>
        </a:prstGeom>
        <a:solidFill>
          <a:schemeClr val="bg1">
            <a:lumMod val="95000"/>
          </a:schemeClr>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solidFill>
                <a:sysClr val="windowText" lastClr="000000"/>
              </a:solidFill>
              <a:effectLst/>
              <a:latin typeface="+mn-lt"/>
              <a:ea typeface="+mn-ea"/>
              <a:cs typeface="+mn-cs"/>
            </a:rPr>
            <a:t>Enter in the baseline  area of each land cover category in the masterplan, and total area of the masterplan. If the baseline masterplan area does not include a land cover category, then leave that line at "0". This does not need to sum to 100%.</a:t>
          </a:r>
          <a:endParaRPr lang="en-US" sz="1100" b="1"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262271</xdr:colOff>
      <xdr:row>0</xdr:row>
      <xdr:rowOff>207819</xdr:rowOff>
    </xdr:from>
    <xdr:to>
      <xdr:col>7</xdr:col>
      <xdr:colOff>232640</xdr:colOff>
      <xdr:row>1</xdr:row>
      <xdr:rowOff>398319</xdr:rowOff>
    </xdr:to>
    <xdr:grpSp>
      <xdr:nvGrpSpPr>
        <xdr:cNvPr id="2" name="Group 1">
          <a:extLst>
            <a:ext uri="{FF2B5EF4-FFF2-40B4-BE49-F238E27FC236}">
              <a16:creationId xmlns:a16="http://schemas.microsoft.com/office/drawing/2014/main" id="{5D0492E5-1D79-4D57-860F-D04D3EBD5265}"/>
            </a:ext>
          </a:extLst>
        </xdr:cNvPr>
        <xdr:cNvGrpSpPr/>
      </xdr:nvGrpSpPr>
      <xdr:grpSpPr>
        <a:xfrm>
          <a:off x="10473071" y="207819"/>
          <a:ext cx="6470229" cy="822960"/>
          <a:chOff x="8649607" y="1181313"/>
          <a:chExt cx="3282553" cy="876011"/>
        </a:xfrm>
      </xdr:grpSpPr>
      <xdr:sp macro="" textlink="">
        <xdr:nvSpPr>
          <xdr:cNvPr id="3" name="Rounded Rectangle 11">
            <a:extLst>
              <a:ext uri="{FF2B5EF4-FFF2-40B4-BE49-F238E27FC236}">
                <a16:creationId xmlns:a16="http://schemas.microsoft.com/office/drawing/2014/main" id="{8643B654-65DE-56E4-C247-5BBE01FB6257}"/>
              </a:ext>
            </a:extLst>
          </xdr:cNvPr>
          <xdr:cNvSpPr/>
        </xdr:nvSpPr>
        <xdr:spPr>
          <a:xfrm>
            <a:off x="8649607" y="1181313"/>
            <a:ext cx="3282553" cy="876011"/>
          </a:xfrm>
          <a:prstGeom prst="roundRect">
            <a:avLst/>
          </a:prstGeom>
          <a:solidFill>
            <a:schemeClr val="bg1"/>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ysClr val="windowText" lastClr="000000"/>
                </a:solidFill>
                <a:latin typeface="+mn-lt"/>
                <a:ea typeface="+mn-ea"/>
                <a:cs typeface="+mn-cs"/>
              </a:rPr>
              <a:t>LEGEND:</a:t>
            </a:r>
          </a:p>
        </xdr:txBody>
      </xdr:sp>
      <xdr:sp macro="" textlink="">
        <xdr:nvSpPr>
          <xdr:cNvPr id="5" name="TextBox 4">
            <a:extLst>
              <a:ext uri="{FF2B5EF4-FFF2-40B4-BE49-F238E27FC236}">
                <a16:creationId xmlns:a16="http://schemas.microsoft.com/office/drawing/2014/main" id="{F1719206-B01E-3C9B-38C0-4DFC302C3F67}"/>
              </a:ext>
            </a:extLst>
          </xdr:cNvPr>
          <xdr:cNvSpPr txBox="1"/>
        </xdr:nvSpPr>
        <xdr:spPr>
          <a:xfrm>
            <a:off x="8849781" y="1561894"/>
            <a:ext cx="1430000" cy="320783"/>
          </a:xfrm>
          <a:prstGeom prst="rect">
            <a:avLst/>
          </a:prstGeom>
          <a:solidFill>
            <a:schemeClr val="accent5">
              <a:lumMod val="20000"/>
              <a:lumOff val="80000"/>
            </a:schemeClr>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Calculated Cell</a:t>
            </a:r>
          </a:p>
        </xdr:txBody>
      </xdr:sp>
      <xdr:sp macro="" textlink="">
        <xdr:nvSpPr>
          <xdr:cNvPr id="6" name="TextBox 5">
            <a:extLst>
              <a:ext uri="{FF2B5EF4-FFF2-40B4-BE49-F238E27FC236}">
                <a16:creationId xmlns:a16="http://schemas.microsoft.com/office/drawing/2014/main" id="{BBB47E05-975D-B289-3F5A-8D37379EFFBF}"/>
              </a:ext>
            </a:extLst>
          </xdr:cNvPr>
          <xdr:cNvSpPr txBox="1"/>
        </xdr:nvSpPr>
        <xdr:spPr>
          <a:xfrm>
            <a:off x="10346477" y="1577515"/>
            <a:ext cx="1346078" cy="320783"/>
          </a:xfrm>
          <a:prstGeom prst="rect">
            <a:avLst/>
          </a:prstGeom>
          <a:solidFill>
            <a:schemeClr val="bg2">
              <a:lumMod val="75000"/>
            </a:schemeClr>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Not Applicable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208791</xdr:colOff>
      <xdr:row>0</xdr:row>
      <xdr:rowOff>208643</xdr:rowOff>
    </xdr:from>
    <xdr:to>
      <xdr:col>7</xdr:col>
      <xdr:colOff>182335</xdr:colOff>
      <xdr:row>1</xdr:row>
      <xdr:rowOff>390071</xdr:rowOff>
    </xdr:to>
    <xdr:grpSp>
      <xdr:nvGrpSpPr>
        <xdr:cNvPr id="2" name="Group 1">
          <a:extLst>
            <a:ext uri="{FF2B5EF4-FFF2-40B4-BE49-F238E27FC236}">
              <a16:creationId xmlns:a16="http://schemas.microsoft.com/office/drawing/2014/main" id="{3E77E8D1-93E1-4C79-AA97-02835ED83269}"/>
            </a:ext>
          </a:extLst>
        </xdr:cNvPr>
        <xdr:cNvGrpSpPr/>
      </xdr:nvGrpSpPr>
      <xdr:grpSpPr>
        <a:xfrm>
          <a:off x="8110731" y="208643"/>
          <a:ext cx="9650944" cy="813888"/>
          <a:chOff x="8637369" y="1166030"/>
          <a:chExt cx="3282553" cy="819971"/>
        </a:xfrm>
      </xdr:grpSpPr>
      <xdr:sp macro="" textlink="">
        <xdr:nvSpPr>
          <xdr:cNvPr id="3" name="Rounded Rectangle 11">
            <a:extLst>
              <a:ext uri="{FF2B5EF4-FFF2-40B4-BE49-F238E27FC236}">
                <a16:creationId xmlns:a16="http://schemas.microsoft.com/office/drawing/2014/main" id="{71364D66-28C2-52B4-8E50-B42B6F7AD42D}"/>
              </a:ext>
            </a:extLst>
          </xdr:cNvPr>
          <xdr:cNvSpPr/>
        </xdr:nvSpPr>
        <xdr:spPr>
          <a:xfrm>
            <a:off x="8637369" y="1166030"/>
            <a:ext cx="3282553" cy="819971"/>
          </a:xfrm>
          <a:prstGeom prst="roundRect">
            <a:avLst/>
          </a:prstGeom>
          <a:solidFill>
            <a:schemeClr val="bg1"/>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ysClr val="windowText" lastClr="000000"/>
                </a:solidFill>
                <a:latin typeface="+mn-lt"/>
                <a:ea typeface="+mn-ea"/>
                <a:cs typeface="+mn-cs"/>
              </a:rPr>
              <a:t>LEGEND:</a:t>
            </a:r>
          </a:p>
        </xdr:txBody>
      </xdr:sp>
      <xdr:sp macro="" textlink="">
        <xdr:nvSpPr>
          <xdr:cNvPr id="5" name="TextBox 4">
            <a:extLst>
              <a:ext uri="{FF2B5EF4-FFF2-40B4-BE49-F238E27FC236}">
                <a16:creationId xmlns:a16="http://schemas.microsoft.com/office/drawing/2014/main" id="{EF065369-42A1-691C-C1E4-34D2B31F187F}"/>
              </a:ext>
            </a:extLst>
          </xdr:cNvPr>
          <xdr:cNvSpPr txBox="1"/>
        </xdr:nvSpPr>
        <xdr:spPr>
          <a:xfrm>
            <a:off x="8837543" y="1490570"/>
            <a:ext cx="1430000" cy="320783"/>
          </a:xfrm>
          <a:prstGeom prst="rect">
            <a:avLst/>
          </a:prstGeom>
          <a:solidFill>
            <a:schemeClr val="accent5">
              <a:lumMod val="20000"/>
              <a:lumOff val="80000"/>
            </a:schemeClr>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Calculated Cell</a:t>
            </a:r>
          </a:p>
        </xdr:txBody>
      </xdr:sp>
      <xdr:sp macro="" textlink="">
        <xdr:nvSpPr>
          <xdr:cNvPr id="6" name="TextBox 5">
            <a:extLst>
              <a:ext uri="{FF2B5EF4-FFF2-40B4-BE49-F238E27FC236}">
                <a16:creationId xmlns:a16="http://schemas.microsoft.com/office/drawing/2014/main" id="{CDB3092B-0D5E-C1DA-0196-719F9C041917}"/>
              </a:ext>
            </a:extLst>
          </xdr:cNvPr>
          <xdr:cNvSpPr txBox="1"/>
        </xdr:nvSpPr>
        <xdr:spPr>
          <a:xfrm>
            <a:off x="10334238" y="1506192"/>
            <a:ext cx="1346078" cy="320783"/>
          </a:xfrm>
          <a:prstGeom prst="rect">
            <a:avLst/>
          </a:prstGeom>
          <a:solidFill>
            <a:schemeClr val="bg2">
              <a:lumMod val="75000"/>
            </a:schemeClr>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Not Applicable</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372533</xdr:colOff>
      <xdr:row>0</xdr:row>
      <xdr:rowOff>95250</xdr:rowOff>
    </xdr:from>
    <xdr:to>
      <xdr:col>7</xdr:col>
      <xdr:colOff>923924</xdr:colOff>
      <xdr:row>1</xdr:row>
      <xdr:rowOff>571500</xdr:rowOff>
    </xdr:to>
    <xdr:grpSp>
      <xdr:nvGrpSpPr>
        <xdr:cNvPr id="2" name="Group 1">
          <a:extLst>
            <a:ext uri="{FF2B5EF4-FFF2-40B4-BE49-F238E27FC236}">
              <a16:creationId xmlns:a16="http://schemas.microsoft.com/office/drawing/2014/main" id="{0CC27494-D4AA-4BF4-8DC2-6F0408D5AF6A}"/>
            </a:ext>
          </a:extLst>
        </xdr:cNvPr>
        <xdr:cNvGrpSpPr/>
      </xdr:nvGrpSpPr>
      <xdr:grpSpPr>
        <a:xfrm>
          <a:off x="12967945" y="95250"/>
          <a:ext cx="5078567" cy="1112744"/>
          <a:chOff x="10363200" y="981075"/>
          <a:chExt cx="3279049" cy="1253370"/>
        </a:xfrm>
      </xdr:grpSpPr>
      <xdr:sp macro="" textlink="">
        <xdr:nvSpPr>
          <xdr:cNvPr id="3" name="Rounded Rectangle 11">
            <a:extLst>
              <a:ext uri="{FF2B5EF4-FFF2-40B4-BE49-F238E27FC236}">
                <a16:creationId xmlns:a16="http://schemas.microsoft.com/office/drawing/2014/main" id="{0413D16C-67C8-3F1C-FF4A-A3CF847D4FE3}"/>
              </a:ext>
            </a:extLst>
          </xdr:cNvPr>
          <xdr:cNvSpPr/>
        </xdr:nvSpPr>
        <xdr:spPr>
          <a:xfrm>
            <a:off x="10363200" y="981075"/>
            <a:ext cx="3279049" cy="1253370"/>
          </a:xfrm>
          <a:prstGeom prst="roundRect">
            <a:avLst/>
          </a:prstGeom>
          <a:solidFill>
            <a:schemeClr val="bg1"/>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ysClr val="windowText" lastClr="000000"/>
                </a:solidFill>
                <a:latin typeface="+mn-lt"/>
                <a:ea typeface="+mn-ea"/>
                <a:cs typeface="+mn-cs"/>
              </a:rPr>
              <a:t>LEGEND:</a:t>
            </a:r>
          </a:p>
        </xdr:txBody>
      </xdr:sp>
      <xdr:sp macro="" textlink="">
        <xdr:nvSpPr>
          <xdr:cNvPr id="4" name="TextBox 3">
            <a:extLst>
              <a:ext uri="{FF2B5EF4-FFF2-40B4-BE49-F238E27FC236}">
                <a16:creationId xmlns:a16="http://schemas.microsoft.com/office/drawing/2014/main" id="{57DEF02A-C4CC-C914-3135-853E301264E7}"/>
              </a:ext>
            </a:extLst>
          </xdr:cNvPr>
          <xdr:cNvSpPr txBox="1"/>
        </xdr:nvSpPr>
        <xdr:spPr>
          <a:xfrm>
            <a:off x="10562682" y="1333424"/>
            <a:ext cx="2849141" cy="320783"/>
          </a:xfrm>
          <a:prstGeom prst="rect">
            <a:avLst/>
          </a:prstGeom>
          <a:solidFill>
            <a:srgbClr val="FFFF00"/>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Hard-coded based on data sources,</a:t>
            </a:r>
            <a:r>
              <a:rPr lang="en-US" sz="1100" b="1" baseline="0"/>
              <a:t> review during periodic updates</a:t>
            </a:r>
            <a:endParaRPr lang="en-US" sz="1100" b="1"/>
          </a:p>
        </xdr:txBody>
      </xdr:sp>
      <xdr:sp macro="" textlink="">
        <xdr:nvSpPr>
          <xdr:cNvPr id="5" name="TextBox 4">
            <a:extLst>
              <a:ext uri="{FF2B5EF4-FFF2-40B4-BE49-F238E27FC236}">
                <a16:creationId xmlns:a16="http://schemas.microsoft.com/office/drawing/2014/main" id="{893E1A71-2441-8D29-6601-42724863E765}"/>
              </a:ext>
            </a:extLst>
          </xdr:cNvPr>
          <xdr:cNvSpPr txBox="1"/>
        </xdr:nvSpPr>
        <xdr:spPr>
          <a:xfrm>
            <a:off x="10562681" y="1735591"/>
            <a:ext cx="1430000" cy="320783"/>
          </a:xfrm>
          <a:prstGeom prst="rect">
            <a:avLst/>
          </a:prstGeom>
          <a:solidFill>
            <a:schemeClr val="accent5">
              <a:lumMod val="20000"/>
              <a:lumOff val="80000"/>
            </a:schemeClr>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Calculated Cell</a:t>
            </a:r>
          </a:p>
        </xdr:txBody>
      </xdr:sp>
      <xdr:sp macro="" textlink="">
        <xdr:nvSpPr>
          <xdr:cNvPr id="6" name="TextBox 5">
            <a:extLst>
              <a:ext uri="{FF2B5EF4-FFF2-40B4-BE49-F238E27FC236}">
                <a16:creationId xmlns:a16="http://schemas.microsoft.com/office/drawing/2014/main" id="{F343A4BA-7345-7B01-DAE3-6043DEFA6402}"/>
              </a:ext>
            </a:extLst>
          </xdr:cNvPr>
          <xdr:cNvSpPr txBox="1"/>
        </xdr:nvSpPr>
        <xdr:spPr>
          <a:xfrm>
            <a:off x="12059376" y="1751214"/>
            <a:ext cx="1346078" cy="320783"/>
          </a:xfrm>
          <a:prstGeom prst="rect">
            <a:avLst/>
          </a:prstGeom>
          <a:solidFill>
            <a:schemeClr val="bg2">
              <a:lumMod val="75000"/>
            </a:schemeClr>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Not Applicable</a:t>
            </a:r>
          </a:p>
        </xdr:txBody>
      </xdr:sp>
    </xdr:grpSp>
    <xdr:clientData/>
  </xdr:twoCellAnchor>
  <xdr:twoCellAnchor>
    <xdr:from>
      <xdr:col>0</xdr:col>
      <xdr:colOff>228973</xdr:colOff>
      <xdr:row>39</xdr:row>
      <xdr:rowOff>64061</xdr:rowOff>
    </xdr:from>
    <xdr:to>
      <xdr:col>8</xdr:col>
      <xdr:colOff>2465294</xdr:colOff>
      <xdr:row>47</xdr:row>
      <xdr:rowOff>78441</xdr:rowOff>
    </xdr:to>
    <xdr:sp macro="" textlink="">
      <xdr:nvSpPr>
        <xdr:cNvPr id="8" name="Rectangle 7">
          <a:extLst>
            <a:ext uri="{FF2B5EF4-FFF2-40B4-BE49-F238E27FC236}">
              <a16:creationId xmlns:a16="http://schemas.microsoft.com/office/drawing/2014/main" id="{B850F44F-AC00-1279-9F8A-2A58E432E69F}"/>
            </a:ext>
          </a:extLst>
        </xdr:cNvPr>
        <xdr:cNvSpPr/>
      </xdr:nvSpPr>
      <xdr:spPr>
        <a:xfrm>
          <a:off x="228973" y="1688914"/>
          <a:ext cx="21409586" cy="144873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Building Embodied Emissions Calculations:</a:t>
          </a:r>
          <a:endParaRPr lang="en-US" sz="1200" b="0">
            <a:solidFill>
              <a:sysClr val="windowText" lastClr="000000"/>
            </a:solidFill>
          </a:endParaRPr>
        </a:p>
        <a:p>
          <a:pPr algn="l"/>
          <a:endParaRPr lang="en-US" sz="1200" b="0">
            <a:solidFill>
              <a:sysClr val="windowText" lastClr="000000"/>
            </a:solidFill>
          </a:endParaRPr>
        </a:p>
        <a:p>
          <a:pPr algn="l"/>
          <a:r>
            <a:rPr lang="en-US" sz="1200" b="0">
              <a:solidFill>
                <a:sysClr val="windowText" lastClr="000000"/>
              </a:solidFill>
            </a:rPr>
            <a:t>Total</a:t>
          </a:r>
          <a:r>
            <a:rPr lang="en-US" sz="1200" b="0" baseline="0">
              <a:solidFill>
                <a:sysClr val="windowText" lastClr="000000"/>
              </a:solidFill>
            </a:rPr>
            <a:t> building square footage (either entered or proxied using Northeast or National average building square footage values) are multiplied by the embodied emissions factors for three building types. Each building type is aligned witha building proxy type according to column C in the calculations section. </a:t>
          </a:r>
        </a:p>
        <a:p>
          <a:pPr algn="l"/>
          <a:endParaRPr lang="en-US" sz="1200" b="0" baseline="0">
            <a:solidFill>
              <a:sysClr val="windowText" lastClr="000000"/>
            </a:solidFill>
          </a:endParaRPr>
        </a:p>
        <a:p>
          <a:pPr algn="l"/>
          <a:r>
            <a:rPr lang="en-US" sz="1200" b="1" baseline="0">
              <a:solidFill>
                <a:sysClr val="windowText" lastClr="000000"/>
              </a:solidFill>
            </a:rPr>
            <a:t>Pavement Embodied Emissions Calculations: </a:t>
          </a:r>
          <a:endParaRPr lang="en-US" sz="1200" b="0" baseline="0">
            <a:solidFill>
              <a:sysClr val="windowText" lastClr="000000"/>
            </a:solidFill>
          </a:endParaRPr>
        </a:p>
        <a:p>
          <a:pPr algn="l"/>
          <a:endParaRPr lang="en-US" sz="1200" b="0" baseline="0">
            <a:solidFill>
              <a:sysClr val="windowText" lastClr="000000"/>
            </a:solidFill>
          </a:endParaRPr>
        </a:p>
        <a:p>
          <a:pPr algn="l"/>
          <a:r>
            <a:rPr lang="en-US" sz="1200" b="0" baseline="0">
              <a:solidFill>
                <a:sysClr val="windowText" lastClr="000000"/>
              </a:solidFill>
            </a:rPr>
            <a:t>Total pavement square footage is multiplied by the embodied and paving emission factor. The average building lifespan is assumed to be 93 years, and is calculated in the "Average Building Life Span" section below. See the pavement embodied and paving emission factor section for more details.</a:t>
          </a:r>
          <a:endParaRPr lang="en-US" sz="1200" b="0">
            <a:solidFill>
              <a:sysClr val="windowText" lastClr="000000"/>
            </a:solidFill>
          </a:endParaRPr>
        </a:p>
        <a:p>
          <a:pPr algn="l"/>
          <a:endParaRPr lang="en-US" sz="1200" b="1">
            <a:solidFill>
              <a:sysClr val="windowText" lastClr="000000"/>
            </a:solidFill>
          </a:endParaRPr>
        </a:p>
      </xdr:txBody>
    </xdr:sp>
    <xdr:clientData/>
  </xdr:twoCellAnchor>
  <xdr:twoCellAnchor>
    <xdr:from>
      <xdr:col>0</xdr:col>
      <xdr:colOff>416114</xdr:colOff>
      <xdr:row>145</xdr:row>
      <xdr:rowOff>87968</xdr:rowOff>
    </xdr:from>
    <xdr:to>
      <xdr:col>11</xdr:col>
      <xdr:colOff>1030941</xdr:colOff>
      <xdr:row>168</xdr:row>
      <xdr:rowOff>44823</xdr:rowOff>
    </xdr:to>
    <xdr:sp macro="" textlink="">
      <xdr:nvSpPr>
        <xdr:cNvPr id="14" name="Rectangle 8">
          <a:extLst>
            <a:ext uri="{FF2B5EF4-FFF2-40B4-BE49-F238E27FC236}">
              <a16:creationId xmlns:a16="http://schemas.microsoft.com/office/drawing/2014/main" id="{6F04197E-F85C-4AAE-90E9-3E3DB4B268A8}"/>
            </a:ext>
          </a:extLst>
        </xdr:cNvPr>
        <xdr:cNvSpPr/>
      </xdr:nvSpPr>
      <xdr:spPr>
        <a:xfrm>
          <a:off x="416114" y="21524821"/>
          <a:ext cx="27486533" cy="40806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Building Energy Emissions Calculations:</a:t>
          </a:r>
        </a:p>
        <a:p>
          <a:pPr algn="l"/>
          <a:endParaRPr lang="en-US" sz="1200" b="1">
            <a:solidFill>
              <a:sysClr val="windowText" lastClr="000000"/>
            </a:solidFill>
          </a:endParaRPr>
        </a:p>
        <a:p>
          <a:pPr algn="l"/>
          <a:r>
            <a:rPr lang="en-US" sz="1200" b="0">
              <a:solidFill>
                <a:sysClr val="windowText" lastClr="000000"/>
              </a:solidFill>
            </a:rPr>
            <a:t>The calculations use total building area multiplied by average energy use intensities by building type to calculate total annual energy usage. Any renewable energy production is subtracted from the total building energy usage, as renewable energy is assumed to produce zero emissions. While the lifetime of renewable energy production infrastructure is likely shorter than that of buildings, these two are assumed to be the same for simplicity. </a:t>
          </a:r>
        </a:p>
        <a:p>
          <a:pPr algn="l"/>
          <a:endParaRPr lang="en-US" sz="1200" b="0">
            <a:solidFill>
              <a:sysClr val="windowText" lastClr="000000"/>
            </a:solidFill>
          </a:endParaRPr>
        </a:p>
        <a:p>
          <a:pPr algn="l"/>
          <a:r>
            <a:rPr lang="en-US" sz="1200" b="0">
              <a:solidFill>
                <a:sysClr val="windowText" lastClr="000000"/>
              </a:solidFill>
            </a:rPr>
            <a:t>For commercial buildings and apartment buildings, energy use intensities account for electricity and natural gas usage. Fuel oil and kerosine fuel usage is also included for single family detached housing (in addition to natural gas, propane, and electricity) and for mobile</a:t>
          </a:r>
          <a:r>
            <a:rPr lang="en-US" sz="1200" b="0" baseline="0">
              <a:solidFill>
                <a:sysClr val="windowText" lastClr="000000"/>
              </a:solidFill>
            </a:rPr>
            <a:t> </a:t>
          </a:r>
          <a:r>
            <a:rPr lang="en-US" sz="1200" b="0">
              <a:solidFill>
                <a:sysClr val="windowText" lastClr="000000"/>
              </a:solidFill>
            </a:rPr>
            <a:t>homes (in addition to electricity). Energy use intensities (EUIs) differ based on the energy efficiency scenario and are sourced from the Montgomery Building Energy Performance Standard (BEPS) Technical Report. </a:t>
          </a:r>
        </a:p>
        <a:p>
          <a:pPr algn="l"/>
          <a:r>
            <a:rPr lang="en-US" sz="1200" b="0">
              <a:solidFill>
                <a:sysClr val="windowText" lastClr="000000"/>
              </a:solidFill>
            </a:rPr>
            <a:t>	</a:t>
          </a:r>
        </a:p>
        <a:p>
          <a:pPr algn="l"/>
          <a:r>
            <a:rPr lang="en-US" sz="1200" b="0">
              <a:solidFill>
                <a:sysClr val="windowText" lastClr="000000"/>
              </a:solidFill>
            </a:rPr>
            <a:t>See</a:t>
          </a:r>
          <a:r>
            <a:rPr lang="en-US" sz="1200" b="0" baseline="0">
              <a:solidFill>
                <a:sysClr val="windowText" lastClr="000000"/>
              </a:solidFill>
            </a:rPr>
            <a:t> below for notes on energy use intensity distributions:</a:t>
          </a:r>
        </a:p>
        <a:p>
          <a:pPr algn="l"/>
          <a:r>
            <a:rPr lang="en-US" sz="1200" b="0" baseline="0">
              <a:solidFill>
                <a:sysClr val="windowText" lastClr="000000"/>
              </a:solidFill>
            </a:rPr>
            <a:t>-The BEPS report does not project different EUIs for single family homes (detached, attached, and mobile) for the Baseline, EE, or ZNC target scenarios. As such, there are no energy efficiency considerations for these building types and the Northeast average EUI for these building types is used (sourced from the Residential Energy Consumption survey of 2015).</a:t>
          </a:r>
        </a:p>
        <a:p>
          <a:pPr algn="l"/>
          <a:r>
            <a:rPr lang="en-US" sz="1200" b="0" baseline="0">
              <a:solidFill>
                <a:sysClr val="windowText" lastClr="000000"/>
              </a:solidFill>
            </a:rPr>
            <a:t>-The BEPS technical report projects the EUIs for the compliance deadlines of different building types. These compliance deadlines depend on the type and size of the building. There are additionally two interim compliance years before the compliance deadline that are estimated. For each energy efficiency scenario, the calculations assume that the EUI is equal to that of the baseline scenario before the first interim target, is equal to one third of the difference between the baseline and compliance deadline EUIs after the first interim target, is equal to two thirds of the difference between the baseline and compliance deadline EUIs after the second interum target, and is equal to the compliance deadline EUI after the compliance deadline. Therefore, within these relevant intervals, the EUI remains constant according to this methodology (which is sourced from the BEPS technical report).</a:t>
          </a:r>
        </a:p>
        <a:p>
          <a:pPr algn="l"/>
          <a:r>
            <a:rPr lang="en-US" sz="1200" b="0" baseline="0">
              <a:solidFill>
                <a:sysClr val="windowText" lastClr="000000"/>
              </a:solidFill>
            </a:rPr>
            <a:t>-Note that apartment building types correspond to the "multifamily" building type developed by the BEPS technical report.</a:t>
          </a:r>
        </a:p>
        <a:p>
          <a:pPr algn="l"/>
          <a:r>
            <a:rPr lang="en-US" sz="1200" b="0" baseline="0">
              <a:solidFill>
                <a:sysClr val="windowText" lastClr="000000"/>
              </a:solidFill>
            </a:rPr>
            <a:t>-Note that there are no energy efficiency targets developed for buildings that are less than 25 thousand square feet. Therefore, only baseline energy efficiency values can be used when less than 25 thousand square feet is entered for any building type.</a:t>
          </a:r>
        </a:p>
        <a:p>
          <a:pPr algn="l"/>
          <a:r>
            <a:rPr lang="en-US" sz="1200" b="0" baseline="0">
              <a:solidFill>
                <a:sysClr val="windowText" lastClr="000000"/>
              </a:solidFill>
            </a:rPr>
            <a:t>  </a:t>
          </a:r>
        </a:p>
        <a:p>
          <a:pPr algn="l"/>
          <a:r>
            <a:rPr lang="en-US" sz="1200" b="0" baseline="0">
              <a:solidFill>
                <a:sysClr val="windowText" lastClr="000000"/>
              </a:solidFill>
            </a:rPr>
            <a:t> Any renewable energy production is subtracted from the total building energy usage, as renewable energy is assumed to produce zero emissions. While the lifetime of renewable energy production infrastructure is likely shorter than that of buildings, these two are assumed to be the same for simplicity. For commercial buildings and apartment buildings, energy use intensities account for electricity and natural gas usage. Fuel oil and kerosine fuel usage is also included for single family detached housing (in addition to natural gas, propane, and electricity) and for mobile homes (in addition to electricity). Energy use intensities differ based on the energy efficiency scenario and are sourced from the Montgomery Building Energy Performance Standard Technical Report.</a:t>
          </a:r>
        </a:p>
        <a:p>
          <a:pPr algn="l"/>
          <a:endParaRPr lang="en-US" sz="1200" b="0" baseline="0">
            <a:solidFill>
              <a:sysClr val="windowText" lastClr="000000"/>
            </a:solidFill>
          </a:endParaRPr>
        </a:p>
        <a:p>
          <a:pPr algn="l"/>
          <a:r>
            <a:rPr lang="en-US" sz="1200" b="0" baseline="0">
              <a:solidFill>
                <a:sysClr val="windowText" lastClr="000000"/>
              </a:solidFill>
            </a:rPr>
            <a:t>The total energy usage is then multiplied by GHG emission factors, based on the fuel type. The electricity emission factors take into account changes in the grid fuel mix over time, according to the Maryland Greenhouse Gas Emission Reduction Act Plan (GGRA). Emissions after 2050 are assumed to be constant (i.e., emission intensity of the electricity grid is held constant after 2050). </a:t>
          </a:r>
        </a:p>
        <a:p>
          <a:pPr algn="l"/>
          <a:endParaRPr lang="en-US" sz="1200" b="0" baseline="0">
            <a:solidFill>
              <a:sysClr val="windowText" lastClr="000000"/>
            </a:solidFill>
          </a:endParaRPr>
        </a:p>
        <a:p>
          <a:pPr algn="l"/>
          <a:r>
            <a:rPr lang="en-US" sz="1200" b="0" baseline="0">
              <a:solidFill>
                <a:sysClr val="windowText" lastClr="000000"/>
              </a:solidFill>
            </a:rPr>
            <a:t>Emissions are then summed over the lifetime of each building beginning with the building's start year. This formula sums to at least 2050, which is why the building lifetime must be at least until 2050.</a:t>
          </a:r>
          <a:endParaRPr lang="en-US" sz="1200" b="0">
            <a:solidFill>
              <a:sysClr val="windowText" lastClr="000000"/>
            </a:solidFill>
          </a:endParaRPr>
        </a:p>
      </xdr:txBody>
    </xdr:sp>
    <xdr:clientData/>
  </xdr:twoCellAnchor>
  <xdr:twoCellAnchor>
    <xdr:from>
      <xdr:col>0</xdr:col>
      <xdr:colOff>411444</xdr:colOff>
      <xdr:row>363</xdr:row>
      <xdr:rowOff>47999</xdr:rowOff>
    </xdr:from>
    <xdr:to>
      <xdr:col>5</xdr:col>
      <xdr:colOff>2286001</xdr:colOff>
      <xdr:row>364</xdr:row>
      <xdr:rowOff>168089</xdr:rowOff>
    </xdr:to>
    <xdr:sp macro="" textlink="">
      <xdr:nvSpPr>
        <xdr:cNvPr id="10" name="Rectangle 9">
          <a:extLst>
            <a:ext uri="{FF2B5EF4-FFF2-40B4-BE49-F238E27FC236}">
              <a16:creationId xmlns:a16="http://schemas.microsoft.com/office/drawing/2014/main" id="{1041336A-6C11-4C1F-AA87-4E996744249C}"/>
            </a:ext>
          </a:extLst>
        </xdr:cNvPr>
        <xdr:cNvSpPr/>
      </xdr:nvSpPr>
      <xdr:spPr>
        <a:xfrm>
          <a:off x="411444" y="62240646"/>
          <a:ext cx="14514792" cy="52350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Average</a:t>
          </a:r>
          <a:r>
            <a:rPr lang="en-US" sz="1200" b="1" baseline="0">
              <a:solidFill>
                <a:sysClr val="windowText" lastClr="000000"/>
              </a:solidFill>
            </a:rPr>
            <a:t> Building Life Span calculations:</a:t>
          </a:r>
          <a:endParaRPr lang="en-US" sz="1200" b="0" baseline="0">
            <a:solidFill>
              <a:sysClr val="windowText" lastClr="000000"/>
            </a:solidFill>
          </a:endParaRPr>
        </a:p>
        <a:p>
          <a:pPr algn="l"/>
          <a:r>
            <a:rPr lang="en-US" sz="1200" b="0" baseline="0">
              <a:solidFill>
                <a:sysClr val="windowText" lastClr="000000"/>
              </a:solidFill>
            </a:rPr>
            <a:t>Building life span is calculated accorded to the replacement time method. Due to data constraints, relevant information was only available for residential buildings, and therefore this building lifespan is used for all building types.</a:t>
          </a:r>
          <a:endParaRPr lang="en-US" sz="1200" b="1">
            <a:solidFill>
              <a:sysClr val="windowText" lastClr="000000"/>
            </a:solidFill>
          </a:endParaRPr>
        </a:p>
      </xdr:txBody>
    </xdr:sp>
    <xdr:clientData/>
  </xdr:twoCellAnchor>
  <xdr:twoCellAnchor>
    <xdr:from>
      <xdr:col>1</xdr:col>
      <xdr:colOff>0</xdr:colOff>
      <xdr:row>444</xdr:row>
      <xdr:rowOff>67235</xdr:rowOff>
    </xdr:from>
    <xdr:to>
      <xdr:col>9</xdr:col>
      <xdr:colOff>1064559</xdr:colOff>
      <xdr:row>446</xdr:row>
      <xdr:rowOff>280147</xdr:rowOff>
    </xdr:to>
    <xdr:sp macro="" textlink="">
      <xdr:nvSpPr>
        <xdr:cNvPr id="11" name="Rectangle 10">
          <a:extLst>
            <a:ext uri="{FF2B5EF4-FFF2-40B4-BE49-F238E27FC236}">
              <a16:creationId xmlns:a16="http://schemas.microsoft.com/office/drawing/2014/main" id="{4FE1FF0C-CF3B-4D20-AA85-4BCE838BE9A9}"/>
            </a:ext>
          </a:extLst>
        </xdr:cNvPr>
        <xdr:cNvSpPr/>
      </xdr:nvSpPr>
      <xdr:spPr>
        <a:xfrm>
          <a:off x="425824" y="80200500"/>
          <a:ext cx="22434176" cy="97491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Building Waste Emissions Calculations:</a:t>
          </a:r>
          <a:endParaRPr lang="en-US" sz="1200" b="0">
            <a:solidFill>
              <a:sysClr val="windowText" lastClr="000000"/>
            </a:solidFill>
          </a:endParaRPr>
        </a:p>
        <a:p>
          <a:pPr algn="l"/>
          <a:endParaRPr lang="en-US" sz="1200" b="0">
            <a:solidFill>
              <a:sysClr val="windowText" lastClr="000000"/>
            </a:solidFill>
          </a:endParaRPr>
        </a:p>
        <a:p>
          <a:pPr algn="l"/>
          <a:r>
            <a:rPr lang="en-US" sz="1200" b="0" baseline="0">
              <a:solidFill>
                <a:sysClr val="windowText" lastClr="000000"/>
              </a:solidFill>
            </a:rPr>
            <a:t>The calculations use the average number of people per building type (provided by Montgomery Planning) multiplied by the annual average waste produced per person in Montgomery County (calculated using Montgomery County waste production values divided by the Montgomery County population) to calculate annual total waste estimates per building. </a:t>
          </a:r>
        </a:p>
        <a:p>
          <a:pPr algn="l"/>
          <a:r>
            <a:rPr lang="en-US" sz="1200" b="0" baseline="0">
              <a:solidFill>
                <a:sysClr val="windowText" lastClr="000000"/>
              </a:solidFill>
            </a:rPr>
            <a:t>Annual total waste is then summed over each building's lifetime and multiplied by the appropriate emission factors. </a:t>
          </a: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twoCellAnchor>
    <xdr:from>
      <xdr:col>1</xdr:col>
      <xdr:colOff>-1</xdr:colOff>
      <xdr:row>514</xdr:row>
      <xdr:rowOff>112060</xdr:rowOff>
    </xdr:from>
    <xdr:to>
      <xdr:col>12</xdr:col>
      <xdr:colOff>238497</xdr:colOff>
      <xdr:row>527</xdr:row>
      <xdr:rowOff>134470</xdr:rowOff>
    </xdr:to>
    <xdr:sp macro="" textlink="">
      <xdr:nvSpPr>
        <xdr:cNvPr id="21" name="Rectangle 11">
          <a:extLst>
            <a:ext uri="{FF2B5EF4-FFF2-40B4-BE49-F238E27FC236}">
              <a16:creationId xmlns:a16="http://schemas.microsoft.com/office/drawing/2014/main" id="{C37F3D52-CBC4-41CD-886D-EF96ACB15C99}"/>
            </a:ext>
          </a:extLst>
        </xdr:cNvPr>
        <xdr:cNvSpPr/>
      </xdr:nvSpPr>
      <xdr:spPr>
        <a:xfrm>
          <a:off x="425823" y="103004472"/>
          <a:ext cx="28398880" cy="410135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Default Transportation Emissions Calculations:</a:t>
          </a:r>
          <a:endParaRPr lang="en-US" sz="1200" b="0">
            <a:solidFill>
              <a:sysClr val="windowText" lastClr="000000"/>
            </a:solidFill>
          </a:endParaRPr>
        </a:p>
        <a:p>
          <a:pPr algn="l"/>
          <a:r>
            <a:rPr lang="en-US" sz="1200" b="0" baseline="0">
              <a:solidFill>
                <a:sysClr val="windowText" lastClr="000000"/>
              </a:solidFill>
            </a:rPr>
            <a:t>The calculations use the average number of people per building type (provided by Montgomery Planning) multiplied by the sum of the transportation emissions per person over the lifetime of the building (calculated according to the methodology below) to calculate total transportation emissions associated with each building type.</a:t>
          </a:r>
        </a:p>
        <a:p>
          <a:pPr algn="l"/>
          <a:endParaRPr lang="en-US" sz="1200" b="0" baseline="0">
            <a:solidFill>
              <a:sysClr val="windowText" lastClr="000000"/>
            </a:solidFill>
          </a:endParaRPr>
        </a:p>
        <a:p>
          <a:pPr algn="l"/>
          <a:r>
            <a:rPr lang="en-US" sz="1200" b="0" baseline="0">
              <a:solidFill>
                <a:sysClr val="windowText" lastClr="000000"/>
              </a:solidFill>
            </a:rPr>
            <a:t>Annual VMT out to 2045 by vehicle type is estimated for Montgomery County using MWCOG Montgomery County total VMT projections, and MWCOG TBP Planning Area VMT by vehicle type VMT projections (where the percent of each vehicle type within the TBP planning area's total VMT is multiplied by the Montgomery County total VMT to develop VMT by vehicle type). Annual VMT by vehicle type is then projected to 2060 by assuming the same vehicle type percentage breakdown as in 2045, and assuming a constant percent change in total VMT from 2045 to 2060 as there was from 2030 to 2045. The VMT allocated to electric vehicles is a percent of the total VMT for passenger cars and passenger trucks and is either a constant 1%, or calculated according to the entered EV penetration percentage and year. </a:t>
          </a:r>
        </a:p>
        <a:p>
          <a:pPr algn="l"/>
          <a:endParaRPr lang="en-US" sz="1200" b="0" baseline="0">
            <a:solidFill>
              <a:sysClr val="windowText" lastClr="000000"/>
            </a:solidFill>
          </a:endParaRPr>
        </a:p>
        <a:p>
          <a:pPr algn="l"/>
          <a:r>
            <a:rPr lang="en-US" sz="1200" b="0" baseline="0">
              <a:solidFill>
                <a:sysClr val="windowText" lastClr="000000"/>
              </a:solidFill>
            </a:rPr>
            <a:t>Annual VMT by vehicle type is then multiplied by the emission factors associated with each vehicle type (sourced from MWCOG). These emission factors take into consideration changes in vehicle fuel efficiency over time. As the MWCOG VMT projections developed one vehicle type category for both passenger cars and passenger trucks, the calculations assume an even 60/40 split between the two vehicles of the VMT. </a:t>
          </a:r>
        </a:p>
        <a:p>
          <a:pPr algn="l"/>
          <a:endParaRPr lang="en-US" sz="1200" b="0" baseline="0">
            <a:solidFill>
              <a:sysClr val="windowText" lastClr="000000"/>
            </a:solidFill>
          </a:endParaRPr>
        </a:p>
        <a:p>
          <a:pPr algn="l"/>
          <a:r>
            <a:rPr lang="en-US" sz="1200" b="0" baseline="0">
              <a:solidFill>
                <a:sysClr val="windowText" lastClr="000000"/>
              </a:solidFill>
            </a:rPr>
            <a:t>Annual total transportation related emissions out to 2060 are then divided by the Montgomery County annual population projection out to 2060 to develop an annual transportation emissions per person factor. This factor is held constant after 2060. </a:t>
          </a:r>
        </a:p>
        <a:p>
          <a:pPr algn="l"/>
          <a:endParaRPr lang="en-US" sz="1200" b="0" baseline="0">
            <a:solidFill>
              <a:sysClr val="windowText" lastClr="000000"/>
            </a:solidFill>
          </a:endParaRPr>
        </a:p>
        <a:p>
          <a:pPr algn="l"/>
          <a:r>
            <a:rPr lang="en-US" sz="1200" b="0" baseline="0">
              <a:solidFill>
                <a:sysClr val="windowText" lastClr="000000"/>
              </a:solidFill>
            </a:rPr>
            <a:t>This changing (out to 2060) annual transportation related emissions per person factor is then summed over the lifetime of each building type.</a:t>
          </a:r>
        </a:p>
        <a:p>
          <a:pPr algn="l"/>
          <a:endParaRPr lang="en-US" sz="1200" b="0" baseline="0">
            <a:solidFill>
              <a:sysClr val="windowText" lastClr="000000"/>
            </a:solidFill>
          </a:endParaRPr>
        </a:p>
        <a:p>
          <a:pPr algn="l"/>
          <a:r>
            <a:rPr lang="en-US" sz="1200" b="1" baseline="0">
              <a:solidFill>
                <a:sysClr val="windowText" lastClr="000000"/>
              </a:solidFill>
            </a:rPr>
            <a:t>Specified VMT Emissions Calculations:</a:t>
          </a:r>
        </a:p>
        <a:p>
          <a:r>
            <a:rPr lang="en-US" sz="1200" b="0" baseline="0">
              <a:solidFill>
                <a:sysClr val="windowText" lastClr="000000"/>
              </a:solidFill>
              <a:latin typeface="+mn-lt"/>
              <a:ea typeface="+mn-ea"/>
              <a:cs typeface="+mn-cs"/>
            </a:rPr>
            <a:t>The overall calculation is the same as described for the default transportation emissions calculations, except for the total VMT and population inputs. See below for more details on these differences.</a:t>
          </a:r>
        </a:p>
        <a:p>
          <a:endParaRPr lang="en-US" sz="1200" b="0" baseline="0">
            <a:solidFill>
              <a:sysClr val="windowText" lastClr="000000"/>
            </a:solidFill>
            <a:latin typeface="+mn-lt"/>
            <a:ea typeface="+mn-ea"/>
            <a:cs typeface="+mn-cs"/>
          </a:endParaRPr>
        </a:p>
        <a:p>
          <a:r>
            <a:rPr lang="en-US" sz="1200" b="0" baseline="0">
              <a:solidFill>
                <a:sysClr val="windowText" lastClr="000000"/>
              </a:solidFill>
              <a:latin typeface="+mn-lt"/>
              <a:ea typeface="+mn-ea"/>
              <a:cs typeface="+mn-cs"/>
            </a:rPr>
            <a:t>	-Total VMT in the VMT projection years equals the projected VMT.</a:t>
          </a:r>
        </a:p>
        <a:p>
          <a:r>
            <a:rPr lang="en-US" sz="1200" b="0" baseline="0">
              <a:solidFill>
                <a:sysClr val="windowText" lastClr="000000"/>
              </a:solidFill>
              <a:latin typeface="+mn-lt"/>
              <a:ea typeface="+mn-ea"/>
              <a:cs typeface="+mn-cs"/>
            </a:rPr>
            <a:t>	-Before and including the Master Plan start year, VMT is calculated using the same methodology as in the default transportation emissions calculations.</a:t>
          </a:r>
        </a:p>
        <a:p>
          <a:r>
            <a:rPr lang="en-US" sz="1200" b="0" baseline="0">
              <a:solidFill>
                <a:sysClr val="windowText" lastClr="000000"/>
              </a:solidFill>
              <a:latin typeface="+mn-lt"/>
              <a:ea typeface="+mn-ea"/>
              <a:cs typeface="+mn-cs"/>
            </a:rPr>
            <a:t>	-VMT changes linearly between the Master Plan start year and the VMT projection year according to the annual difference between the master plan start year's MWCOG VMT and the projected VMT.</a:t>
          </a:r>
        </a:p>
        <a:p>
          <a:r>
            <a:rPr lang="en-US" sz="1200" b="0" baseline="0">
              <a:solidFill>
                <a:sysClr val="windowText" lastClr="000000"/>
              </a:solidFill>
              <a:latin typeface="+mn-lt"/>
              <a:ea typeface="+mn-ea"/>
              <a:cs typeface="+mn-cs"/>
            </a:rPr>
            <a:t>	-After the VMT projection year, the total VMT is increased at the same annual percentage change as that of the MWCOG Montgomery County total VMT estimates.</a:t>
          </a:r>
        </a:p>
        <a:p>
          <a:r>
            <a:rPr lang="en-US" sz="1200" b="0" baseline="0">
              <a:solidFill>
                <a:sysClr val="windowText" lastClr="000000"/>
              </a:solidFill>
              <a:latin typeface="+mn-lt"/>
              <a:ea typeface="+mn-ea"/>
              <a:cs typeface="+mn-cs"/>
            </a:rPr>
            <a:t>	-Electric vehicle penetration target and target year is still considered in the calculations.</a:t>
          </a:r>
        </a:p>
        <a:p>
          <a:r>
            <a:rPr lang="en-US" sz="1200" b="0" baseline="0">
              <a:solidFill>
                <a:sysClr val="windowText" lastClr="000000"/>
              </a:solidFill>
              <a:latin typeface="+mn-lt"/>
              <a:ea typeface="+mn-ea"/>
              <a:cs typeface="+mn-cs"/>
            </a:rPr>
            <a:t>	-If Total Population in VMT Projection Year is entered, then this value is used for the VMT projection year and population is grown linearly between the 2022 MWCOG Montgomery County Population estimate and the VMT projection year estimate.</a:t>
          </a:r>
        </a:p>
      </xdr:txBody>
    </xdr:sp>
    <xdr:clientData/>
  </xdr:twoCellAnchor>
  <xdr:twoCellAnchor>
    <xdr:from>
      <xdr:col>0</xdr:col>
      <xdr:colOff>182469</xdr:colOff>
      <xdr:row>687</xdr:row>
      <xdr:rowOff>64060</xdr:rowOff>
    </xdr:from>
    <xdr:to>
      <xdr:col>10</xdr:col>
      <xdr:colOff>3307416</xdr:colOff>
      <xdr:row>688</xdr:row>
      <xdr:rowOff>235324</xdr:rowOff>
    </xdr:to>
    <xdr:sp macro="" textlink="">
      <xdr:nvSpPr>
        <xdr:cNvPr id="13" name="Rectangle 12">
          <a:extLst>
            <a:ext uri="{FF2B5EF4-FFF2-40B4-BE49-F238E27FC236}">
              <a16:creationId xmlns:a16="http://schemas.microsoft.com/office/drawing/2014/main" id="{5BA75B41-D716-44C4-B748-355B6A732ABE}"/>
            </a:ext>
          </a:extLst>
        </xdr:cNvPr>
        <xdr:cNvSpPr/>
      </xdr:nvSpPr>
      <xdr:spPr>
        <a:xfrm>
          <a:off x="182469" y="121939236"/>
          <a:ext cx="26657300" cy="49623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2050 EV</a:t>
          </a:r>
          <a:r>
            <a:rPr lang="en-US" sz="1200" b="1" baseline="0">
              <a:solidFill>
                <a:sysClr val="windowText" lastClr="000000"/>
              </a:solidFill>
            </a:rPr>
            <a:t> Energy Economy Calculations:  </a:t>
          </a:r>
          <a:r>
            <a:rPr lang="en-US" sz="1200" b="0" baseline="0">
              <a:solidFill>
                <a:sysClr val="windowText" lastClr="000000"/>
              </a:solidFill>
            </a:rPr>
            <a:t>Energy Economy values were discounted between 2018 and 2050 by 15%. Intermediate year values are determined by linear interpolation. EV energy economy values between 2050 and 2060 decrease at the same rate change between 2040 and 2050.</a:t>
          </a:r>
          <a:r>
            <a:rPr lang="en-US" sz="1100">
              <a:solidFill>
                <a:schemeClr val="lt1"/>
              </a:solidFill>
              <a:effectLst/>
              <a:latin typeface="+mn-lt"/>
              <a:ea typeface="+mn-ea"/>
              <a:cs typeface="+mn-cs"/>
            </a:rPr>
            <a:t>.</a:t>
          </a:r>
          <a:r>
            <a:rPr lang="en-US" sz="1200" b="0" baseline="0">
              <a:solidFill>
                <a:sysClr val="windowText" lastClr="000000"/>
              </a:solidFill>
            </a:rPr>
            <a:t>This is based on a UC Davis study (2017) predicting lower kWh/mi values by 15% between 2030 and 2050. See here for the study: https://itspubs.ucdavis.edu/download_pdf.php?id=2863</a:t>
          </a:r>
        </a:p>
        <a:p>
          <a:pPr algn="l"/>
          <a:endParaRPr lang="en-US" sz="1200" b="0" baseline="0">
            <a:solidFill>
              <a:sysClr val="windowText" lastClr="000000"/>
            </a:solidFill>
          </a:endParaRPr>
        </a:p>
      </xdr:txBody>
    </xdr:sp>
    <xdr:clientData/>
  </xdr:twoCellAnchor>
  <xdr:twoCellAnchor>
    <xdr:from>
      <xdr:col>0</xdr:col>
      <xdr:colOff>217767</xdr:colOff>
      <xdr:row>114</xdr:row>
      <xdr:rowOff>44827</xdr:rowOff>
    </xdr:from>
    <xdr:to>
      <xdr:col>10</xdr:col>
      <xdr:colOff>246530</xdr:colOff>
      <xdr:row>119</xdr:row>
      <xdr:rowOff>33618</xdr:rowOff>
    </xdr:to>
    <xdr:sp macro="" textlink="">
      <xdr:nvSpPr>
        <xdr:cNvPr id="7" name="Rectangle 6">
          <a:extLst>
            <a:ext uri="{FF2B5EF4-FFF2-40B4-BE49-F238E27FC236}">
              <a16:creationId xmlns:a16="http://schemas.microsoft.com/office/drawing/2014/main" id="{1B25A5EA-E639-4378-AEA1-897B9B0F7F00}"/>
            </a:ext>
          </a:extLst>
        </xdr:cNvPr>
        <xdr:cNvSpPr/>
      </xdr:nvSpPr>
      <xdr:spPr>
        <a:xfrm>
          <a:off x="217767" y="15766680"/>
          <a:ext cx="23830057" cy="88526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Pavement</a:t>
          </a:r>
          <a:r>
            <a:rPr lang="en-US" sz="1200" b="1" baseline="0">
              <a:solidFill>
                <a:sysClr val="windowText" lastClr="000000"/>
              </a:solidFill>
            </a:rPr>
            <a:t> Embodied and Pavement Emission Factors: </a:t>
          </a:r>
          <a:r>
            <a:rPr lang="en-US" sz="1200" b="0" baseline="0">
              <a:solidFill>
                <a:sysClr val="windowText" lastClr="000000"/>
              </a:solidFill>
            </a:rPr>
            <a:t>This emission factor is sourced from the data and calculations provided by Hanson et al. 2012.  The boundary of the life-cycle analysis includes energy production  and  materials  production.  Energy  production  includes  both combustion emissions from stationary sources and electricity generation. Materials production includes production of cement, and binders and mixing of concrete and asphalt. The system boundary includes all extraction and transportation of limestone and asphalt, production of cement and asphalt, mixing of concrete and heating and mixing of asphalt paving material. Production of process fuels is included as upstream emissions. Purchased electricity and upstream process fuel extraction–processing  are  taken  into  account.  Equipment emissions associated with paving are included separately by Hanson et al. 2012. Embodied and paving emission factors are averaged for concrete and asphalt and combined into one emission factor. Emissions associated with pavement / road maintenance are not included in the emission factor. It is important to note that these studies estimate the embodied emissions for roads. Paving that does not need to stand up to the rigors of heavy use (such as parking lots or driveways) would likely use less materials and hence have lower embodied emissions.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369358</xdr:colOff>
      <xdr:row>0</xdr:row>
      <xdr:rowOff>95250</xdr:rowOff>
    </xdr:from>
    <xdr:to>
      <xdr:col>7</xdr:col>
      <xdr:colOff>927099</xdr:colOff>
      <xdr:row>1</xdr:row>
      <xdr:rowOff>571500</xdr:rowOff>
    </xdr:to>
    <xdr:grpSp>
      <xdr:nvGrpSpPr>
        <xdr:cNvPr id="2" name="Group 1">
          <a:extLst>
            <a:ext uri="{FF2B5EF4-FFF2-40B4-BE49-F238E27FC236}">
              <a16:creationId xmlns:a16="http://schemas.microsoft.com/office/drawing/2014/main" id="{BD259CE3-6BB7-43AB-9CEE-0459B3C22E19}"/>
            </a:ext>
          </a:extLst>
        </xdr:cNvPr>
        <xdr:cNvGrpSpPr/>
      </xdr:nvGrpSpPr>
      <xdr:grpSpPr>
        <a:xfrm>
          <a:off x="12964770" y="95250"/>
          <a:ext cx="5084917" cy="1112744"/>
          <a:chOff x="10363200" y="981075"/>
          <a:chExt cx="3279049" cy="1253370"/>
        </a:xfrm>
      </xdr:grpSpPr>
      <xdr:sp macro="" textlink="">
        <xdr:nvSpPr>
          <xdr:cNvPr id="3" name="Rounded Rectangle 11">
            <a:extLst>
              <a:ext uri="{FF2B5EF4-FFF2-40B4-BE49-F238E27FC236}">
                <a16:creationId xmlns:a16="http://schemas.microsoft.com/office/drawing/2014/main" id="{A329E011-226D-13F9-20E2-F5829BA7F7D1}"/>
              </a:ext>
            </a:extLst>
          </xdr:cNvPr>
          <xdr:cNvSpPr/>
        </xdr:nvSpPr>
        <xdr:spPr>
          <a:xfrm>
            <a:off x="10363200" y="981075"/>
            <a:ext cx="3279049" cy="1253370"/>
          </a:xfrm>
          <a:prstGeom prst="roundRect">
            <a:avLst/>
          </a:prstGeom>
          <a:solidFill>
            <a:schemeClr val="bg1"/>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ysClr val="windowText" lastClr="000000"/>
                </a:solidFill>
                <a:latin typeface="+mn-lt"/>
                <a:ea typeface="+mn-ea"/>
                <a:cs typeface="+mn-cs"/>
              </a:rPr>
              <a:t>LEGEND:</a:t>
            </a:r>
          </a:p>
        </xdr:txBody>
      </xdr:sp>
      <xdr:sp macro="" textlink="">
        <xdr:nvSpPr>
          <xdr:cNvPr id="4" name="TextBox 3">
            <a:extLst>
              <a:ext uri="{FF2B5EF4-FFF2-40B4-BE49-F238E27FC236}">
                <a16:creationId xmlns:a16="http://schemas.microsoft.com/office/drawing/2014/main" id="{A72F8550-4FF3-0FB2-2466-6AEC68D985B2}"/>
              </a:ext>
            </a:extLst>
          </xdr:cNvPr>
          <xdr:cNvSpPr txBox="1"/>
        </xdr:nvSpPr>
        <xdr:spPr>
          <a:xfrm>
            <a:off x="10562682" y="1333424"/>
            <a:ext cx="2849141" cy="320783"/>
          </a:xfrm>
          <a:prstGeom prst="rect">
            <a:avLst/>
          </a:prstGeom>
          <a:solidFill>
            <a:srgbClr val="FFFF00"/>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Hard-coded based on data sources,</a:t>
            </a:r>
            <a:r>
              <a:rPr lang="en-US" sz="1100" b="1" baseline="0"/>
              <a:t> review during periodic updates</a:t>
            </a:r>
            <a:endParaRPr lang="en-US" sz="1100" b="1"/>
          </a:p>
        </xdr:txBody>
      </xdr:sp>
      <xdr:sp macro="" textlink="">
        <xdr:nvSpPr>
          <xdr:cNvPr id="5" name="TextBox 4">
            <a:extLst>
              <a:ext uri="{FF2B5EF4-FFF2-40B4-BE49-F238E27FC236}">
                <a16:creationId xmlns:a16="http://schemas.microsoft.com/office/drawing/2014/main" id="{DCAC04BD-2BCC-84AC-AF86-146573088A59}"/>
              </a:ext>
            </a:extLst>
          </xdr:cNvPr>
          <xdr:cNvSpPr txBox="1"/>
        </xdr:nvSpPr>
        <xdr:spPr>
          <a:xfrm>
            <a:off x="10562681" y="1735591"/>
            <a:ext cx="1430000" cy="320783"/>
          </a:xfrm>
          <a:prstGeom prst="rect">
            <a:avLst/>
          </a:prstGeom>
          <a:solidFill>
            <a:schemeClr val="accent5">
              <a:lumMod val="20000"/>
              <a:lumOff val="80000"/>
            </a:schemeClr>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Calculated Cell</a:t>
            </a:r>
          </a:p>
        </xdr:txBody>
      </xdr:sp>
      <xdr:sp macro="" textlink="">
        <xdr:nvSpPr>
          <xdr:cNvPr id="6" name="TextBox 5">
            <a:extLst>
              <a:ext uri="{FF2B5EF4-FFF2-40B4-BE49-F238E27FC236}">
                <a16:creationId xmlns:a16="http://schemas.microsoft.com/office/drawing/2014/main" id="{5527F9CC-732C-36B9-AB30-A8A0EEF0336B}"/>
              </a:ext>
            </a:extLst>
          </xdr:cNvPr>
          <xdr:cNvSpPr txBox="1"/>
        </xdr:nvSpPr>
        <xdr:spPr>
          <a:xfrm>
            <a:off x="12059376" y="1751214"/>
            <a:ext cx="1346078" cy="320783"/>
          </a:xfrm>
          <a:prstGeom prst="rect">
            <a:avLst/>
          </a:prstGeom>
          <a:solidFill>
            <a:schemeClr val="bg2">
              <a:lumMod val="75000"/>
            </a:schemeClr>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Not Applicable</a:t>
            </a:r>
          </a:p>
        </xdr:txBody>
      </xdr:sp>
    </xdr:grpSp>
    <xdr:clientData/>
  </xdr:twoCellAnchor>
  <xdr:twoCellAnchor>
    <xdr:from>
      <xdr:col>0</xdr:col>
      <xdr:colOff>228973</xdr:colOff>
      <xdr:row>37</xdr:row>
      <xdr:rowOff>64061</xdr:rowOff>
    </xdr:from>
    <xdr:to>
      <xdr:col>8</xdr:col>
      <xdr:colOff>2465294</xdr:colOff>
      <xdr:row>45</xdr:row>
      <xdr:rowOff>78441</xdr:rowOff>
    </xdr:to>
    <xdr:sp macro="" textlink="">
      <xdr:nvSpPr>
        <xdr:cNvPr id="7" name="Rectangle 6">
          <a:extLst>
            <a:ext uri="{FF2B5EF4-FFF2-40B4-BE49-F238E27FC236}">
              <a16:creationId xmlns:a16="http://schemas.microsoft.com/office/drawing/2014/main" id="{52423928-2CFA-4B1C-B18B-FA9BC8020110}"/>
            </a:ext>
          </a:extLst>
        </xdr:cNvPr>
        <xdr:cNvSpPr/>
      </xdr:nvSpPr>
      <xdr:spPr>
        <a:xfrm>
          <a:off x="228973" y="8887386"/>
          <a:ext cx="21584771" cy="145900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Building Embodied Emissions Calculations:</a:t>
          </a:r>
          <a:endParaRPr lang="en-US" sz="1200" b="0">
            <a:solidFill>
              <a:sysClr val="windowText" lastClr="000000"/>
            </a:solidFill>
          </a:endParaRPr>
        </a:p>
        <a:p>
          <a:pPr algn="l"/>
          <a:endParaRPr lang="en-US" sz="1200" b="0">
            <a:solidFill>
              <a:sysClr val="windowText" lastClr="000000"/>
            </a:solidFill>
          </a:endParaRPr>
        </a:p>
        <a:p>
          <a:pPr algn="l"/>
          <a:r>
            <a:rPr lang="en-US" sz="1200" b="0">
              <a:solidFill>
                <a:sysClr val="windowText" lastClr="000000"/>
              </a:solidFill>
            </a:rPr>
            <a:t>Total</a:t>
          </a:r>
          <a:r>
            <a:rPr lang="en-US" sz="1200" b="0" baseline="0">
              <a:solidFill>
                <a:sysClr val="windowText" lastClr="000000"/>
              </a:solidFill>
            </a:rPr>
            <a:t> building square footage (either entered or proxied using Northeast or National average building square footage values) are multiplied by the embodied emissions factors for three building types. Each building type is aligned witha building proxy type according to column C in the calculations section. </a:t>
          </a:r>
        </a:p>
        <a:p>
          <a:pPr algn="l"/>
          <a:endParaRPr lang="en-US" sz="1200" b="0" baseline="0">
            <a:solidFill>
              <a:sysClr val="windowText" lastClr="000000"/>
            </a:solidFill>
          </a:endParaRPr>
        </a:p>
        <a:p>
          <a:pPr algn="l"/>
          <a:r>
            <a:rPr lang="en-US" sz="1200" b="1" baseline="0">
              <a:solidFill>
                <a:sysClr val="windowText" lastClr="000000"/>
              </a:solidFill>
            </a:rPr>
            <a:t>Pavement Embodied Emissions Calculations: </a:t>
          </a:r>
          <a:endParaRPr lang="en-US" sz="1200" b="0" baseline="0">
            <a:solidFill>
              <a:sysClr val="windowText" lastClr="000000"/>
            </a:solidFill>
          </a:endParaRPr>
        </a:p>
        <a:p>
          <a:pPr algn="l"/>
          <a:endParaRPr lang="en-US" sz="1200" b="0" baseline="0">
            <a:solidFill>
              <a:sysClr val="windowText" lastClr="000000"/>
            </a:solidFill>
          </a:endParaRPr>
        </a:p>
        <a:p>
          <a:pPr algn="l"/>
          <a:r>
            <a:rPr lang="en-US" sz="1200" b="0" baseline="0">
              <a:solidFill>
                <a:sysClr val="windowText" lastClr="000000"/>
              </a:solidFill>
            </a:rPr>
            <a:t>Total pavement square footage is multiplied by the embodied and paving emission factor. The average building lifespan is assumed to be 93 years, and is calculated in the "Average Building Life Span" section below. See the pavement embodied and paving emission factor section for more details.</a:t>
          </a:r>
          <a:endParaRPr lang="en-US" sz="1200" b="0">
            <a:solidFill>
              <a:sysClr val="windowText" lastClr="000000"/>
            </a:solidFill>
          </a:endParaRPr>
        </a:p>
        <a:p>
          <a:pPr algn="l"/>
          <a:endParaRPr lang="en-US" sz="1200" b="1">
            <a:solidFill>
              <a:sysClr val="windowText" lastClr="000000"/>
            </a:solidFill>
          </a:endParaRPr>
        </a:p>
      </xdr:txBody>
    </xdr:sp>
    <xdr:clientData/>
  </xdr:twoCellAnchor>
  <xdr:twoCellAnchor>
    <xdr:from>
      <xdr:col>0</xdr:col>
      <xdr:colOff>416114</xdr:colOff>
      <xdr:row>143</xdr:row>
      <xdr:rowOff>87968</xdr:rowOff>
    </xdr:from>
    <xdr:to>
      <xdr:col>11</xdr:col>
      <xdr:colOff>1030941</xdr:colOff>
      <xdr:row>166</xdr:row>
      <xdr:rowOff>44823</xdr:rowOff>
    </xdr:to>
    <xdr:sp macro="" textlink="">
      <xdr:nvSpPr>
        <xdr:cNvPr id="8" name="Rectangle 8">
          <a:extLst>
            <a:ext uri="{FF2B5EF4-FFF2-40B4-BE49-F238E27FC236}">
              <a16:creationId xmlns:a16="http://schemas.microsoft.com/office/drawing/2014/main" id="{7DEAD21B-8E01-4745-817A-AAA136E80588}"/>
            </a:ext>
          </a:extLst>
        </xdr:cNvPr>
        <xdr:cNvSpPr/>
      </xdr:nvSpPr>
      <xdr:spPr>
        <a:xfrm>
          <a:off x="416114" y="30307618"/>
          <a:ext cx="27646777" cy="412563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Building Energy Emissions Calculations:</a:t>
          </a:r>
        </a:p>
        <a:p>
          <a:pPr algn="l"/>
          <a:endParaRPr lang="en-US" sz="1200" b="1">
            <a:solidFill>
              <a:sysClr val="windowText" lastClr="000000"/>
            </a:solidFill>
          </a:endParaRPr>
        </a:p>
        <a:p>
          <a:pPr algn="l"/>
          <a:r>
            <a:rPr lang="en-US" sz="1200" b="0">
              <a:solidFill>
                <a:sysClr val="windowText" lastClr="000000"/>
              </a:solidFill>
            </a:rPr>
            <a:t>The calculations use total building area multiplied by average energy use intensities by building type to calculate total annual energy usage. Any renewable energy production is subtracted from the total building energy usage, as renewable energy is assumed to produce zero emissions. While the lifetime of renewable energy production infrastructure is likely shorter than that of buildings, these two are assumed to be the same for simplicity. </a:t>
          </a:r>
        </a:p>
        <a:p>
          <a:pPr algn="l"/>
          <a:endParaRPr lang="en-US" sz="1200" b="0">
            <a:solidFill>
              <a:sysClr val="windowText" lastClr="000000"/>
            </a:solidFill>
          </a:endParaRPr>
        </a:p>
        <a:p>
          <a:pPr algn="l"/>
          <a:r>
            <a:rPr lang="en-US" sz="1200" b="0">
              <a:solidFill>
                <a:sysClr val="windowText" lastClr="000000"/>
              </a:solidFill>
            </a:rPr>
            <a:t>For commercial buildings and apartment buildings, energy use intensities account for electricity and natural gas usage. Fuel oil and kerosine fuel usage is also included for single family detached housing (in addition to natural gas, propane, and electricity) and for mobile</a:t>
          </a:r>
          <a:r>
            <a:rPr lang="en-US" sz="1200" b="0" baseline="0">
              <a:solidFill>
                <a:sysClr val="windowText" lastClr="000000"/>
              </a:solidFill>
            </a:rPr>
            <a:t> </a:t>
          </a:r>
          <a:r>
            <a:rPr lang="en-US" sz="1200" b="0">
              <a:solidFill>
                <a:sysClr val="windowText" lastClr="000000"/>
              </a:solidFill>
            </a:rPr>
            <a:t>homes (in addition to electricity). Energy use intensities (EUIs) differ based on the energy efficiency scenario and are sourced from the Montgomery Building Energy Performance Standard (BEPS) Technical Report. </a:t>
          </a:r>
        </a:p>
        <a:p>
          <a:pPr algn="l"/>
          <a:r>
            <a:rPr lang="en-US" sz="1200" b="0">
              <a:solidFill>
                <a:sysClr val="windowText" lastClr="000000"/>
              </a:solidFill>
            </a:rPr>
            <a:t>	</a:t>
          </a:r>
        </a:p>
        <a:p>
          <a:pPr algn="l"/>
          <a:r>
            <a:rPr lang="en-US" sz="1200" b="0">
              <a:solidFill>
                <a:sysClr val="windowText" lastClr="000000"/>
              </a:solidFill>
            </a:rPr>
            <a:t>See</a:t>
          </a:r>
          <a:r>
            <a:rPr lang="en-US" sz="1200" b="0" baseline="0">
              <a:solidFill>
                <a:sysClr val="windowText" lastClr="000000"/>
              </a:solidFill>
            </a:rPr>
            <a:t> below for notes on energy use intensity distributions:</a:t>
          </a:r>
        </a:p>
        <a:p>
          <a:pPr algn="l"/>
          <a:r>
            <a:rPr lang="en-US" sz="1200" b="0" baseline="0">
              <a:solidFill>
                <a:sysClr val="windowText" lastClr="000000"/>
              </a:solidFill>
            </a:rPr>
            <a:t>-The BEPS report does not project different EUIs for single family homes (detached, attached, and mobile) for the Baseline, EE, or ZNC target scenarios. As such, there are no energy efficiency considerations for these building types and the Northeast average EUI for these building types is used (sourced from the Residential Energy Consumption survey of 2015).</a:t>
          </a:r>
        </a:p>
        <a:p>
          <a:pPr algn="l"/>
          <a:r>
            <a:rPr lang="en-US" sz="1200" b="0" baseline="0">
              <a:solidFill>
                <a:sysClr val="windowText" lastClr="000000"/>
              </a:solidFill>
            </a:rPr>
            <a:t>-The BEPS technical report projects the EUIs for the compliance deadlines of different building types. These compliance deadlines depend on the type and size of the building. There are additionally two interim compliance years before the compliance deadline that are estimated. For each energy efficiency scenario, the calculations assume that the EUI is equal to that of the baseline scenario before the first interim target, is equal to one third of the difference between the baseline and compliance deadline EUIs after the first interim target, is equal to two thirds of the difference between the baseline and compliance deadline EUIs after the second interum target, and is equal to the compliance deadline EUI after the compliance deadline. Therefore, within these relevant intervals, the EUI remains constant according to this methodology (which is sourced from the BEPS technical report).</a:t>
          </a:r>
        </a:p>
        <a:p>
          <a:pPr algn="l"/>
          <a:r>
            <a:rPr lang="en-US" sz="1200" b="0" baseline="0">
              <a:solidFill>
                <a:sysClr val="windowText" lastClr="000000"/>
              </a:solidFill>
            </a:rPr>
            <a:t>-Note that apartment building types correspond to the "multifamily" building type developed by the BEPS technical report.</a:t>
          </a:r>
        </a:p>
        <a:p>
          <a:pPr algn="l"/>
          <a:r>
            <a:rPr lang="en-US" sz="1200" b="0" baseline="0">
              <a:solidFill>
                <a:sysClr val="windowText" lastClr="000000"/>
              </a:solidFill>
            </a:rPr>
            <a:t>-Note that there are no energy efficiency targets developed for buildings that are less than 25 thousand square feet. Therefore, only baseline energy efficiency values can be used when less than 25 thousand square feet is entered for any building type.</a:t>
          </a:r>
        </a:p>
        <a:p>
          <a:pPr algn="l"/>
          <a:r>
            <a:rPr lang="en-US" sz="1200" b="0" baseline="0">
              <a:solidFill>
                <a:sysClr val="windowText" lastClr="000000"/>
              </a:solidFill>
            </a:rPr>
            <a:t>  </a:t>
          </a:r>
        </a:p>
        <a:p>
          <a:pPr algn="l"/>
          <a:r>
            <a:rPr lang="en-US" sz="1200" b="0" baseline="0">
              <a:solidFill>
                <a:sysClr val="windowText" lastClr="000000"/>
              </a:solidFill>
            </a:rPr>
            <a:t> Any renewable energy production is subtracted from the total building energy usage, as renewable energy is assumed to produce zero emissions. While the lifetime of renewable energy production infrastructure is likely shorter than that of buildings, these two are assumed to be the same for simplicity. For commercial buildings and apartment buildings, energy use intensities account for electricity and natural gas usage. Fuel oil and kerosine fuel usage is also included for single family detached housing (in addition to natural gas, propane, and electricity) and for mobile homes (in addition to electricity). Energy use intensities differ based on the energy efficiency scenario and are sourced from the Montgomery Building Energy Performance Standard Technical Report.</a:t>
          </a:r>
        </a:p>
        <a:p>
          <a:pPr algn="l"/>
          <a:endParaRPr lang="en-US" sz="1200" b="0" baseline="0">
            <a:solidFill>
              <a:sysClr val="windowText" lastClr="000000"/>
            </a:solidFill>
          </a:endParaRPr>
        </a:p>
        <a:p>
          <a:pPr algn="l"/>
          <a:r>
            <a:rPr lang="en-US" sz="1200" b="0" baseline="0">
              <a:solidFill>
                <a:sysClr val="windowText" lastClr="000000"/>
              </a:solidFill>
            </a:rPr>
            <a:t>The total energy usage is then multiplied by GHG emission factors, based on the fuel type. The electricity emission factors take into account changes in the grid fuel mix over time, according to the Maryland Greenhouse Gas Emission Reduction Act Plan (GGRA). Emissions after 2050 are assumed to be constant (i.e., emission intensity of the electricity grid is held constant after 2050). </a:t>
          </a:r>
        </a:p>
        <a:p>
          <a:pPr algn="l"/>
          <a:endParaRPr lang="en-US" sz="1200" b="0" baseline="0">
            <a:solidFill>
              <a:sysClr val="windowText" lastClr="000000"/>
            </a:solidFill>
          </a:endParaRPr>
        </a:p>
        <a:p>
          <a:pPr algn="l"/>
          <a:r>
            <a:rPr lang="en-US" sz="1200" b="0" baseline="0">
              <a:solidFill>
                <a:sysClr val="windowText" lastClr="000000"/>
              </a:solidFill>
            </a:rPr>
            <a:t>Emissions are then summed over the lifetime of each building beginning with the building's start year. This formula sums to at least 2050, which is why the building lifetime must be at least until 2050.</a:t>
          </a:r>
          <a:endParaRPr lang="en-US" sz="1200" b="0">
            <a:solidFill>
              <a:sysClr val="windowText" lastClr="000000"/>
            </a:solidFill>
          </a:endParaRPr>
        </a:p>
      </xdr:txBody>
    </xdr:sp>
    <xdr:clientData/>
  </xdr:twoCellAnchor>
  <xdr:twoCellAnchor>
    <xdr:from>
      <xdr:col>0</xdr:col>
      <xdr:colOff>411444</xdr:colOff>
      <xdr:row>361</xdr:row>
      <xdr:rowOff>47999</xdr:rowOff>
    </xdr:from>
    <xdr:to>
      <xdr:col>5</xdr:col>
      <xdr:colOff>2286001</xdr:colOff>
      <xdr:row>362</xdr:row>
      <xdr:rowOff>168089</xdr:rowOff>
    </xdr:to>
    <xdr:sp macro="" textlink="">
      <xdr:nvSpPr>
        <xdr:cNvPr id="9" name="Rectangle 8">
          <a:extLst>
            <a:ext uri="{FF2B5EF4-FFF2-40B4-BE49-F238E27FC236}">
              <a16:creationId xmlns:a16="http://schemas.microsoft.com/office/drawing/2014/main" id="{FA6ECC51-3538-4B18-9737-210F42CFF942}"/>
            </a:ext>
          </a:extLst>
        </xdr:cNvPr>
        <xdr:cNvSpPr/>
      </xdr:nvSpPr>
      <xdr:spPr>
        <a:xfrm>
          <a:off x="408269" y="71339449"/>
          <a:ext cx="14698382" cy="52014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Average</a:t>
          </a:r>
          <a:r>
            <a:rPr lang="en-US" sz="1200" b="1" baseline="0">
              <a:solidFill>
                <a:sysClr val="windowText" lastClr="000000"/>
              </a:solidFill>
            </a:rPr>
            <a:t> Building Life Span calculations:</a:t>
          </a:r>
          <a:endParaRPr lang="en-US" sz="1200" b="0" baseline="0">
            <a:solidFill>
              <a:sysClr val="windowText" lastClr="000000"/>
            </a:solidFill>
          </a:endParaRPr>
        </a:p>
        <a:p>
          <a:pPr algn="l"/>
          <a:r>
            <a:rPr lang="en-US" sz="1200" b="0" baseline="0">
              <a:solidFill>
                <a:sysClr val="windowText" lastClr="000000"/>
              </a:solidFill>
            </a:rPr>
            <a:t>Building life span is calculated accorded to the replacement time method. Due to data constraints, relevant information was only available for residential buildings, and therefore this building lifespan is used for all building types.</a:t>
          </a:r>
          <a:endParaRPr lang="en-US" sz="1200" b="1">
            <a:solidFill>
              <a:sysClr val="windowText" lastClr="000000"/>
            </a:solidFill>
          </a:endParaRPr>
        </a:p>
      </xdr:txBody>
    </xdr:sp>
    <xdr:clientData/>
  </xdr:twoCellAnchor>
  <xdr:twoCellAnchor>
    <xdr:from>
      <xdr:col>1</xdr:col>
      <xdr:colOff>0</xdr:colOff>
      <xdr:row>442</xdr:row>
      <xdr:rowOff>67235</xdr:rowOff>
    </xdr:from>
    <xdr:to>
      <xdr:col>9</xdr:col>
      <xdr:colOff>1064559</xdr:colOff>
      <xdr:row>444</xdr:row>
      <xdr:rowOff>280147</xdr:rowOff>
    </xdr:to>
    <xdr:sp macro="" textlink="">
      <xdr:nvSpPr>
        <xdr:cNvPr id="10" name="Rectangle 9">
          <a:extLst>
            <a:ext uri="{FF2B5EF4-FFF2-40B4-BE49-F238E27FC236}">
              <a16:creationId xmlns:a16="http://schemas.microsoft.com/office/drawing/2014/main" id="{10612A64-4211-4840-9842-2AB0E46F081D}"/>
            </a:ext>
          </a:extLst>
        </xdr:cNvPr>
        <xdr:cNvSpPr/>
      </xdr:nvSpPr>
      <xdr:spPr>
        <a:xfrm>
          <a:off x="428625" y="89199010"/>
          <a:ext cx="22600584" cy="97491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Building Waste Emissions Calculations:</a:t>
          </a:r>
          <a:endParaRPr lang="en-US" sz="1200" b="0">
            <a:solidFill>
              <a:sysClr val="windowText" lastClr="000000"/>
            </a:solidFill>
          </a:endParaRPr>
        </a:p>
        <a:p>
          <a:pPr algn="l"/>
          <a:endParaRPr lang="en-US" sz="1200" b="0">
            <a:solidFill>
              <a:sysClr val="windowText" lastClr="000000"/>
            </a:solidFill>
          </a:endParaRPr>
        </a:p>
        <a:p>
          <a:pPr algn="l"/>
          <a:r>
            <a:rPr lang="en-US" sz="1200" b="0" baseline="0">
              <a:solidFill>
                <a:sysClr val="windowText" lastClr="000000"/>
              </a:solidFill>
            </a:rPr>
            <a:t>The calculations use the average number of people per building type (provided by Montgomery Planning) multiplied by the annual average waste produced per person in Montgomery County (calculated using Montgomery County waste production values divided by the Montgomery County population) to calculate annual total waste estimates per building. </a:t>
          </a:r>
        </a:p>
        <a:p>
          <a:pPr algn="l"/>
          <a:r>
            <a:rPr lang="en-US" sz="1200" b="0" baseline="0">
              <a:solidFill>
                <a:sysClr val="windowText" lastClr="000000"/>
              </a:solidFill>
            </a:rPr>
            <a:t>Annual total waste is then summed over each building's lifetime and multiplied by the appropriate emission factors. </a:t>
          </a: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twoCellAnchor>
    <xdr:from>
      <xdr:col>1</xdr:col>
      <xdr:colOff>-1</xdr:colOff>
      <xdr:row>512</xdr:row>
      <xdr:rowOff>112060</xdr:rowOff>
    </xdr:from>
    <xdr:to>
      <xdr:col>12</xdr:col>
      <xdr:colOff>238497</xdr:colOff>
      <xdr:row>525</xdr:row>
      <xdr:rowOff>134470</xdr:rowOff>
    </xdr:to>
    <xdr:sp macro="" textlink="">
      <xdr:nvSpPr>
        <xdr:cNvPr id="17" name="Rectangle 10">
          <a:extLst>
            <a:ext uri="{FF2B5EF4-FFF2-40B4-BE49-F238E27FC236}">
              <a16:creationId xmlns:a16="http://schemas.microsoft.com/office/drawing/2014/main" id="{D7F5D691-2F1B-4BCB-B2EA-C725C883D177}"/>
            </a:ext>
          </a:extLst>
        </xdr:cNvPr>
        <xdr:cNvSpPr/>
      </xdr:nvSpPr>
      <xdr:spPr>
        <a:xfrm>
          <a:off x="428624" y="103705960"/>
          <a:ext cx="28372173" cy="410863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Default Transportation Emissions Calculations:</a:t>
          </a:r>
          <a:endParaRPr lang="en-US" sz="1200" b="0">
            <a:solidFill>
              <a:sysClr val="windowText" lastClr="000000"/>
            </a:solidFill>
          </a:endParaRPr>
        </a:p>
        <a:p>
          <a:pPr algn="l"/>
          <a:r>
            <a:rPr lang="en-US" sz="1200" b="0" baseline="0">
              <a:solidFill>
                <a:sysClr val="windowText" lastClr="000000"/>
              </a:solidFill>
            </a:rPr>
            <a:t>The calculations use the average number of people per building type (provided by Montgomery Planning) multiplied by the sum of the transportation emissions per person over the lifetime of the building (calculated according to the methodology below) to calculate total transportation emissions associated with each building type.</a:t>
          </a:r>
        </a:p>
        <a:p>
          <a:pPr algn="l"/>
          <a:endParaRPr lang="en-US" sz="1200" b="0" baseline="0">
            <a:solidFill>
              <a:sysClr val="windowText" lastClr="000000"/>
            </a:solidFill>
          </a:endParaRPr>
        </a:p>
        <a:p>
          <a:pPr algn="l"/>
          <a:r>
            <a:rPr lang="en-US" sz="1200" b="0" baseline="0">
              <a:solidFill>
                <a:sysClr val="windowText" lastClr="000000"/>
              </a:solidFill>
            </a:rPr>
            <a:t>Annual VMT out to 2045 by vehicle type is estimated for Montgomery County using MWCOG Montgomery County total VMT projections, and MWCOG TBP Planning Area VMT by vehicle type VMT projections (where the percent of each vehicle type within the TBP planning area's total VMT is multiplied by the Montgomery County total VMT to develop VMT by vehicle type). Annual VMT by vehicle type is then projected to 2060 by assuming the same vehicle type percentage breakdwon as in 2045, and assuming a constant percent change in total VMT from 2045 to 2060 as there was from 2030 to 2045. The VMT allocated to electric vehicles is a percent of the total VMT for passenger cars and passenger trucks and is either a constant 1%, or calculated according to the entered EV penetration percentage and year. </a:t>
          </a:r>
        </a:p>
        <a:p>
          <a:pPr algn="l"/>
          <a:endParaRPr lang="en-US" sz="1200" b="0" baseline="0">
            <a:solidFill>
              <a:sysClr val="windowText" lastClr="000000"/>
            </a:solidFill>
          </a:endParaRPr>
        </a:p>
        <a:p>
          <a:pPr algn="l"/>
          <a:r>
            <a:rPr lang="en-US" sz="1200" b="0" baseline="0">
              <a:solidFill>
                <a:sysClr val="windowText" lastClr="000000"/>
              </a:solidFill>
            </a:rPr>
            <a:t>Annual VMT by vehicle type is then multiplied by the emission factors associated with each vehicle type (sourced from MWCOG). These emission factors take into consideration changes in vehicle fuel efficiency over time. As the MWCOG VMT projections developed one vehicle type category for both passenger cars and passenger trucks, the calculations assume an even 60/40 split between the two vehicles of the VMT. </a:t>
          </a:r>
        </a:p>
        <a:p>
          <a:pPr algn="l"/>
          <a:endParaRPr lang="en-US" sz="1200" b="0" baseline="0">
            <a:solidFill>
              <a:sysClr val="windowText" lastClr="000000"/>
            </a:solidFill>
          </a:endParaRPr>
        </a:p>
        <a:p>
          <a:pPr algn="l"/>
          <a:r>
            <a:rPr lang="en-US" sz="1200" b="0" baseline="0">
              <a:solidFill>
                <a:sysClr val="windowText" lastClr="000000"/>
              </a:solidFill>
            </a:rPr>
            <a:t>Annual total transportation related emissions out to 2060 are then divided by the Montgomery County annual population projection out to 2060 to develop an annual transportation emissions per person factor. This factor is held constant after 2060. </a:t>
          </a:r>
        </a:p>
        <a:p>
          <a:pPr algn="l"/>
          <a:endParaRPr lang="en-US" sz="1200" b="0" baseline="0">
            <a:solidFill>
              <a:sysClr val="windowText" lastClr="000000"/>
            </a:solidFill>
          </a:endParaRPr>
        </a:p>
        <a:p>
          <a:pPr algn="l"/>
          <a:r>
            <a:rPr lang="en-US" sz="1200" b="0" baseline="0">
              <a:solidFill>
                <a:sysClr val="windowText" lastClr="000000"/>
              </a:solidFill>
            </a:rPr>
            <a:t>This changing (out to 2060) annual transportation related emissions per person factor is then summed over the lifetime of each building type.</a:t>
          </a:r>
        </a:p>
        <a:p>
          <a:pPr algn="l"/>
          <a:endParaRPr lang="en-US" sz="1200" b="0" baseline="0">
            <a:solidFill>
              <a:sysClr val="windowText" lastClr="000000"/>
            </a:solidFill>
          </a:endParaRPr>
        </a:p>
        <a:p>
          <a:pPr algn="l"/>
          <a:r>
            <a:rPr lang="en-US" sz="1200" b="1" baseline="0">
              <a:solidFill>
                <a:sysClr val="windowText" lastClr="000000"/>
              </a:solidFill>
            </a:rPr>
            <a:t>Specified VMT Emissions Calculations:</a:t>
          </a:r>
        </a:p>
        <a:p>
          <a:r>
            <a:rPr lang="en-US" sz="1200" b="0" baseline="0">
              <a:solidFill>
                <a:sysClr val="windowText" lastClr="000000"/>
              </a:solidFill>
              <a:latin typeface="+mn-lt"/>
              <a:ea typeface="+mn-ea"/>
              <a:cs typeface="+mn-cs"/>
            </a:rPr>
            <a:t>The overall calculation is the same as described for the default transportation emissions calculations, except for the total VMT and population inputs. See below for more details on these differences.</a:t>
          </a:r>
        </a:p>
        <a:p>
          <a:endParaRPr lang="en-US" sz="1200" b="0" baseline="0">
            <a:solidFill>
              <a:sysClr val="windowText" lastClr="000000"/>
            </a:solidFill>
            <a:latin typeface="+mn-lt"/>
            <a:ea typeface="+mn-ea"/>
            <a:cs typeface="+mn-cs"/>
          </a:endParaRPr>
        </a:p>
        <a:p>
          <a:r>
            <a:rPr lang="en-US" sz="1200" b="0" baseline="0">
              <a:solidFill>
                <a:sysClr val="windowText" lastClr="000000"/>
              </a:solidFill>
              <a:latin typeface="+mn-lt"/>
              <a:ea typeface="+mn-ea"/>
              <a:cs typeface="+mn-cs"/>
            </a:rPr>
            <a:t>	-Total VMT in the VMT projection years equals the projected VMT.</a:t>
          </a:r>
        </a:p>
        <a:p>
          <a:r>
            <a:rPr lang="en-US" sz="1200" b="0" baseline="0">
              <a:solidFill>
                <a:sysClr val="windowText" lastClr="000000"/>
              </a:solidFill>
              <a:latin typeface="+mn-lt"/>
              <a:ea typeface="+mn-ea"/>
              <a:cs typeface="+mn-cs"/>
            </a:rPr>
            <a:t>	-Before and including the Master Plan start year, VMT is calculated using the same methodology as in the default transportation emissions calculations.</a:t>
          </a:r>
        </a:p>
        <a:p>
          <a:r>
            <a:rPr lang="en-US" sz="1200" b="0" baseline="0">
              <a:solidFill>
                <a:sysClr val="windowText" lastClr="000000"/>
              </a:solidFill>
              <a:latin typeface="+mn-lt"/>
              <a:ea typeface="+mn-ea"/>
              <a:cs typeface="+mn-cs"/>
            </a:rPr>
            <a:t>	-VMT changes linearly between the Master Plan start year and the VMT projection year according to the annual difference between the master plan start year's MWCOG VMT and the projected VMT.</a:t>
          </a:r>
        </a:p>
        <a:p>
          <a:r>
            <a:rPr lang="en-US" sz="1200" b="0" baseline="0">
              <a:solidFill>
                <a:sysClr val="windowText" lastClr="000000"/>
              </a:solidFill>
              <a:latin typeface="+mn-lt"/>
              <a:ea typeface="+mn-ea"/>
              <a:cs typeface="+mn-cs"/>
            </a:rPr>
            <a:t>	-After the VMT projection year, the total VMT is increased at the same annual percentage change as that of the MWCOG Montgomery County total VMT estimates.</a:t>
          </a:r>
        </a:p>
        <a:p>
          <a:r>
            <a:rPr lang="en-US" sz="1200" b="0" baseline="0">
              <a:solidFill>
                <a:sysClr val="windowText" lastClr="000000"/>
              </a:solidFill>
              <a:latin typeface="+mn-lt"/>
              <a:ea typeface="+mn-ea"/>
              <a:cs typeface="+mn-cs"/>
            </a:rPr>
            <a:t>	-Electric vehicle penetration target and target year is still considered in the calculations.</a:t>
          </a:r>
        </a:p>
        <a:p>
          <a:r>
            <a:rPr lang="en-US" sz="1200" b="0" baseline="0">
              <a:solidFill>
                <a:sysClr val="windowText" lastClr="000000"/>
              </a:solidFill>
              <a:latin typeface="+mn-lt"/>
              <a:ea typeface="+mn-ea"/>
              <a:cs typeface="+mn-cs"/>
            </a:rPr>
            <a:t>	-If Total Population in VMT Projection Year is entered, then this value is used for the VMT projection year and population is grown linearly between the 2022 MWCOG Montgomery County Population estimate and the VMT projection year estimate.</a:t>
          </a:r>
        </a:p>
      </xdr:txBody>
    </xdr:sp>
    <xdr:clientData/>
  </xdr:twoCellAnchor>
  <xdr:twoCellAnchor>
    <xdr:from>
      <xdr:col>0</xdr:col>
      <xdr:colOff>182469</xdr:colOff>
      <xdr:row>685</xdr:row>
      <xdr:rowOff>64060</xdr:rowOff>
    </xdr:from>
    <xdr:to>
      <xdr:col>10</xdr:col>
      <xdr:colOff>3307416</xdr:colOff>
      <xdr:row>686</xdr:row>
      <xdr:rowOff>235324</xdr:rowOff>
    </xdr:to>
    <xdr:sp macro="" textlink="">
      <xdr:nvSpPr>
        <xdr:cNvPr id="12" name="Rectangle 11">
          <a:extLst>
            <a:ext uri="{FF2B5EF4-FFF2-40B4-BE49-F238E27FC236}">
              <a16:creationId xmlns:a16="http://schemas.microsoft.com/office/drawing/2014/main" id="{2619720E-D7BC-4AFC-8937-D3E40EF91D1E}"/>
            </a:ext>
          </a:extLst>
        </xdr:cNvPr>
        <xdr:cNvSpPr/>
      </xdr:nvSpPr>
      <xdr:spPr>
        <a:xfrm>
          <a:off x="179294" y="138094010"/>
          <a:ext cx="26823147" cy="49511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2050 EV</a:t>
          </a:r>
          <a:r>
            <a:rPr lang="en-US" sz="1200" b="1" baseline="0">
              <a:solidFill>
                <a:sysClr val="windowText" lastClr="000000"/>
              </a:solidFill>
            </a:rPr>
            <a:t> Energy Economy Calculations:  </a:t>
          </a:r>
          <a:r>
            <a:rPr lang="en-US" sz="1200" b="0" baseline="0">
              <a:solidFill>
                <a:sysClr val="windowText" lastClr="000000"/>
              </a:solidFill>
            </a:rPr>
            <a:t>Energy Economy values were discounted between 2018 and 2050 by 15%. Intermediate year values are determined by linear interpolation. EV energy economy values between 2050 and 2060 decrease at the same rate change between 2040 and 2050.</a:t>
          </a:r>
          <a:r>
            <a:rPr lang="en-US" sz="1100">
              <a:solidFill>
                <a:schemeClr val="lt1"/>
              </a:solidFill>
              <a:effectLst/>
              <a:latin typeface="+mn-lt"/>
              <a:ea typeface="+mn-ea"/>
              <a:cs typeface="+mn-cs"/>
            </a:rPr>
            <a:t>.</a:t>
          </a:r>
          <a:r>
            <a:rPr lang="en-US" sz="1200" b="0" baseline="0">
              <a:solidFill>
                <a:sysClr val="windowText" lastClr="000000"/>
              </a:solidFill>
            </a:rPr>
            <a:t>This is based on a UC Davis study (2017) predicting lower kWh/mi values by 15% between 2030 and 2050. See here for the study: https://itspubs.ucdavis.edu/download_pdf.php?id=2863</a:t>
          </a:r>
        </a:p>
        <a:p>
          <a:pPr algn="l"/>
          <a:endParaRPr lang="en-US" sz="1200" b="0" baseline="0">
            <a:solidFill>
              <a:sysClr val="windowText" lastClr="000000"/>
            </a:solidFill>
          </a:endParaRPr>
        </a:p>
      </xdr:txBody>
    </xdr:sp>
    <xdr:clientData/>
  </xdr:twoCellAnchor>
  <xdr:twoCellAnchor>
    <xdr:from>
      <xdr:col>0</xdr:col>
      <xdr:colOff>217767</xdr:colOff>
      <xdr:row>112</xdr:row>
      <xdr:rowOff>44827</xdr:rowOff>
    </xdr:from>
    <xdr:to>
      <xdr:col>10</xdr:col>
      <xdr:colOff>246530</xdr:colOff>
      <xdr:row>117</xdr:row>
      <xdr:rowOff>33618</xdr:rowOff>
    </xdr:to>
    <xdr:sp macro="" textlink="">
      <xdr:nvSpPr>
        <xdr:cNvPr id="13" name="Rectangle 12">
          <a:extLst>
            <a:ext uri="{FF2B5EF4-FFF2-40B4-BE49-F238E27FC236}">
              <a16:creationId xmlns:a16="http://schemas.microsoft.com/office/drawing/2014/main" id="{49921ED1-9FDA-4D08-BA41-DC7029833D59}"/>
            </a:ext>
          </a:extLst>
        </xdr:cNvPr>
        <xdr:cNvSpPr/>
      </xdr:nvSpPr>
      <xdr:spPr>
        <a:xfrm>
          <a:off x="220942" y="23422352"/>
          <a:ext cx="23723788" cy="88731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Pavement</a:t>
          </a:r>
          <a:r>
            <a:rPr lang="en-US" sz="1200" b="1" baseline="0">
              <a:solidFill>
                <a:sysClr val="windowText" lastClr="000000"/>
              </a:solidFill>
            </a:rPr>
            <a:t> Embodied and Pavement Emission Factors: </a:t>
          </a:r>
          <a:r>
            <a:rPr lang="en-US" sz="1200" b="0" baseline="0">
              <a:solidFill>
                <a:sysClr val="windowText" lastClr="000000"/>
              </a:solidFill>
            </a:rPr>
            <a:t>This emission factor is sourced from the data and calculations provided by Hanson et al. 2012.  The boundary of the life-cycle analysis includes energy production  and  materials  production.  Energy  production  includes  both combustion emissions from stationary sources and electricity generation. Materials production includes production of cement, and binders and mixing of concrete and asphalt. The system boundary includes all extraction and transportation of limestone and asphalt, production of cement and asphalt, mixing of concrete and heating and mixing of asphalt paving material. Production of process fuels is included as upstream emissions. Purchased electricity and upstream process fuel extraction–processing  are  taken  into  account.  Equipment emissions associated with paving are included separately by Hanson et al. 2012. Embodied and paving emission factors are averaged for concrete and asphalt and combined into one emission factor. Emissions associated with pavement / road maintenance are not included in the emission factor. It is important to note that these studies estimate the embodied emissions for roads. Paving that does not need to stand up to the rigors of heavy use (such as parking lots or driveways) would likely use less materials and hence have lower embodied emissions.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85725</xdr:rowOff>
    </xdr:from>
    <xdr:to>
      <xdr:col>15</xdr:col>
      <xdr:colOff>552450</xdr:colOff>
      <xdr:row>5</xdr:row>
      <xdr:rowOff>38100</xdr:rowOff>
    </xdr:to>
    <xdr:sp macro="" textlink="">
      <xdr:nvSpPr>
        <xdr:cNvPr id="3" name="Rectangle: Rounded Corners 7">
          <a:extLst>
            <a:ext uri="{FF2B5EF4-FFF2-40B4-BE49-F238E27FC236}">
              <a16:creationId xmlns:a16="http://schemas.microsoft.com/office/drawing/2014/main" id="{C0A9FB6F-4A88-46A6-83F5-3D1FBCA34D94}"/>
            </a:ext>
          </a:extLst>
        </xdr:cNvPr>
        <xdr:cNvSpPr/>
      </xdr:nvSpPr>
      <xdr:spPr>
        <a:xfrm>
          <a:off x="66675" y="723900"/>
          <a:ext cx="23698200" cy="60007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400" b="1"/>
            <a:t>Notes on Conversion Sources</a:t>
          </a:r>
          <a:r>
            <a:rPr lang="en-US" sz="1400" b="0"/>
            <a:t>:</a:t>
          </a:r>
          <a:r>
            <a:rPr lang="en-US" sz="1400" b="1" baseline="0"/>
            <a:t> </a:t>
          </a:r>
          <a:r>
            <a:rPr lang="en-US" sz="1400" b="0" baseline="0"/>
            <a:t>Most of the contents of this tab are universal conversions (i.e., via the metric system of measurement etc.). Because these conversions are standard, there are not individual sources cited for each. Where conversions are not universally standardized (i.e., for energy content) values come from either the Energy Information Agency  (</a:t>
          </a:r>
          <a:r>
            <a:rPr lang="en-US" sz="1400" u="sng"/>
            <a:t>https://www.eia.gov/energyexplained/units-and-calculators/energy-conversion-calculators.php</a:t>
          </a:r>
          <a:r>
            <a:rPr lang="en-US" sz="1400"/>
            <a:t>) </a:t>
          </a:r>
          <a:r>
            <a:rPr lang="en-US" sz="1400" b="0" baseline="0"/>
            <a:t>or the US EPA (</a:t>
          </a:r>
          <a:r>
            <a:rPr lang="en-US" sz="1400" b="0" baseline="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https://www.epa.gov/system/files/documents/2022-04/fastfacts-1990-2020.pdf</a:t>
          </a:r>
          <a:r>
            <a:rPr lang="en-US" sz="1400" b="0" baseline="0">
              <a:solidFill>
                <a:schemeClr val="dk1"/>
              </a:solidFill>
              <a:latin typeface="+mn-lt"/>
              <a:ea typeface="+mn-ea"/>
              <a:cs typeface="+mn-cs"/>
            </a:rPr>
            <a:t>). </a:t>
          </a:r>
          <a:r>
            <a:rPr lang="en-US" sz="1400" b="0" baseline="0"/>
            <a:t>Any additional sources are flagged via notes or links below.</a:t>
          </a:r>
          <a:endParaRPr lang="en-US" sz="1400" b="0"/>
        </a:p>
        <a:p>
          <a:pPr algn="l"/>
          <a:endParaRPr lang="en-US" sz="1400" b="0" baseline="0">
            <a:solidFill>
              <a:schemeClr val="dk1"/>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266700</xdr:colOff>
      <xdr:row>1</xdr:row>
      <xdr:rowOff>57150</xdr:rowOff>
    </xdr:from>
    <xdr:to>
      <xdr:col>21</xdr:col>
      <xdr:colOff>330200</xdr:colOff>
      <xdr:row>6</xdr:row>
      <xdr:rowOff>66675</xdr:rowOff>
    </xdr:to>
    <xdr:sp macro="" textlink="">
      <xdr:nvSpPr>
        <xdr:cNvPr id="6" name="Rounded Rectangle 11">
          <a:extLst>
            <a:ext uri="{FF2B5EF4-FFF2-40B4-BE49-F238E27FC236}">
              <a16:creationId xmlns:a16="http://schemas.microsoft.com/office/drawing/2014/main" id="{F9B071A0-DD9C-4871-9EAA-C7861189946C}"/>
            </a:ext>
          </a:extLst>
        </xdr:cNvPr>
        <xdr:cNvSpPr/>
      </xdr:nvSpPr>
      <xdr:spPr>
        <a:xfrm>
          <a:off x="12906375" y="695325"/>
          <a:ext cx="5168900" cy="1428750"/>
        </a:xfrm>
        <a:prstGeom prst="roundRect">
          <a:avLst/>
        </a:prstGeom>
        <a:solidFill>
          <a:schemeClr val="bg1"/>
        </a:solidFill>
        <a:ln w="28575">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ysClr val="windowText" lastClr="000000"/>
              </a:solidFill>
              <a:latin typeface="+mn-lt"/>
              <a:ea typeface="+mn-ea"/>
              <a:cs typeface="+mn-cs"/>
            </a:rPr>
            <a:t>LEGEND:</a:t>
          </a:r>
        </a:p>
      </xdr:txBody>
    </xdr:sp>
    <xdr:clientData/>
  </xdr:twoCellAnchor>
  <xdr:twoCellAnchor>
    <xdr:from>
      <xdr:col>13</xdr:col>
      <xdr:colOff>581345</xdr:colOff>
      <xdr:row>3</xdr:row>
      <xdr:rowOff>39346</xdr:rowOff>
    </xdr:from>
    <xdr:to>
      <xdr:col>20</xdr:col>
      <xdr:colOff>601747</xdr:colOff>
      <xdr:row>4</xdr:row>
      <xdr:rowOff>50705</xdr:rowOff>
    </xdr:to>
    <xdr:sp macro="" textlink="">
      <xdr:nvSpPr>
        <xdr:cNvPr id="7" name="TextBox 6">
          <a:extLst>
            <a:ext uri="{FF2B5EF4-FFF2-40B4-BE49-F238E27FC236}">
              <a16:creationId xmlns:a16="http://schemas.microsoft.com/office/drawing/2014/main" id="{459E2120-ED48-4746-B59C-AF0A2804F389}"/>
            </a:ext>
          </a:extLst>
        </xdr:cNvPr>
        <xdr:cNvSpPr txBox="1"/>
      </xdr:nvSpPr>
      <xdr:spPr>
        <a:xfrm>
          <a:off x="13221020" y="1010896"/>
          <a:ext cx="4487627" cy="278059"/>
        </a:xfrm>
        <a:prstGeom prst="rect">
          <a:avLst/>
        </a:prstGeom>
        <a:solidFill>
          <a:srgbClr val="FFFF00"/>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Hard-coded based on data sources,</a:t>
          </a:r>
          <a:r>
            <a:rPr lang="en-US" sz="1100" b="1" baseline="0"/>
            <a:t> review during periodic updates</a:t>
          </a:r>
          <a:endParaRPr lang="en-US" sz="1100" b="1"/>
        </a:p>
      </xdr:txBody>
    </xdr:sp>
    <xdr:clientData/>
  </xdr:twoCellAnchor>
  <xdr:twoCellAnchor>
    <xdr:from>
      <xdr:col>13</xdr:col>
      <xdr:colOff>578168</xdr:colOff>
      <xdr:row>4</xdr:row>
      <xdr:rowOff>126036</xdr:rowOff>
    </xdr:from>
    <xdr:to>
      <xdr:col>20</xdr:col>
      <xdr:colOff>600075</xdr:colOff>
      <xdr:row>5</xdr:row>
      <xdr:rowOff>76200</xdr:rowOff>
    </xdr:to>
    <xdr:sp macro="" textlink="">
      <xdr:nvSpPr>
        <xdr:cNvPr id="8" name="TextBox 7">
          <a:extLst>
            <a:ext uri="{FF2B5EF4-FFF2-40B4-BE49-F238E27FC236}">
              <a16:creationId xmlns:a16="http://schemas.microsoft.com/office/drawing/2014/main" id="{A8E99FB4-B1F6-4F30-BC12-4F75A0340DB0}"/>
            </a:ext>
          </a:extLst>
        </xdr:cNvPr>
        <xdr:cNvSpPr txBox="1"/>
      </xdr:nvSpPr>
      <xdr:spPr>
        <a:xfrm>
          <a:off x="13217843" y="1364286"/>
          <a:ext cx="4489132" cy="274014"/>
        </a:xfrm>
        <a:prstGeom prst="rect">
          <a:avLst/>
        </a:prstGeom>
        <a:solidFill>
          <a:schemeClr val="accent5">
            <a:lumMod val="20000"/>
            <a:lumOff val="80000"/>
          </a:schemeClr>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Calculated Cell</a:t>
          </a:r>
        </a:p>
      </xdr:txBody>
    </xdr:sp>
    <xdr:clientData/>
  </xdr:twoCellAnchor>
  <xdr:twoCellAnchor>
    <xdr:from>
      <xdr:col>13</xdr:col>
      <xdr:colOff>581025</xdr:colOff>
      <xdr:row>5</xdr:row>
      <xdr:rowOff>142875</xdr:rowOff>
    </xdr:from>
    <xdr:to>
      <xdr:col>20</xdr:col>
      <xdr:colOff>593407</xdr:colOff>
      <xdr:row>5</xdr:row>
      <xdr:rowOff>420064</xdr:rowOff>
    </xdr:to>
    <xdr:sp macro="" textlink="">
      <xdr:nvSpPr>
        <xdr:cNvPr id="10" name="TextBox 9">
          <a:extLst>
            <a:ext uri="{FF2B5EF4-FFF2-40B4-BE49-F238E27FC236}">
              <a16:creationId xmlns:a16="http://schemas.microsoft.com/office/drawing/2014/main" id="{B0CF84FB-53CF-4CEC-9DFB-9D1ED2EE4446}"/>
            </a:ext>
          </a:extLst>
        </xdr:cNvPr>
        <xdr:cNvSpPr txBox="1"/>
      </xdr:nvSpPr>
      <xdr:spPr>
        <a:xfrm>
          <a:off x="13220700" y="1704975"/>
          <a:ext cx="4479607" cy="277189"/>
        </a:xfrm>
        <a:prstGeom prst="rect">
          <a:avLst/>
        </a:prstGeom>
        <a:solidFill>
          <a:schemeClr val="accent6">
            <a:lumMod val="20000"/>
            <a:lumOff val="80000"/>
          </a:schemeClr>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Mandatory Entry Cell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fonlinecan.sharepoint.com/sites/SCIGHGInventory/Shared%20Documents/General/Inventory%20Calculations/SCI%20Corporate%20GHG%20Tool_2021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rol Panel"/>
      <sheetName val="Dashboard"/>
      <sheetName val="Building Results Summary"/>
      <sheetName val="Graphics Data"/>
      <sheetName val="PPT"/>
      <sheetName val="Building Details - Entry"/>
      <sheetName val="Purchased Elec - Entry"/>
      <sheetName val="Purchased Elec - Adjusted"/>
      <sheetName val="Purchased Elec - Calcs"/>
      <sheetName val="Stationary - Entry"/>
      <sheetName val="Stationary - Adjusted"/>
      <sheetName val="Stationary - Calcs"/>
      <sheetName val="Refrigerant Emissions - Entry"/>
      <sheetName val="Refrigerant Emissions - Calcs"/>
      <sheetName val="Mobile Combustion - Entry"/>
      <sheetName val="Mobile Combustion - Calcs"/>
      <sheetName val="Waste Generation - Entry"/>
      <sheetName val="Waste Emissions - Calcs"/>
      <sheetName val="Employee Air Travel - Calcs"/>
      <sheetName val="Rail Travel - Calcs"/>
      <sheetName val="Ground Travel - Calcs"/>
      <sheetName val="Employee Commuting"/>
      <sheetName val="Upstream Fuel &amp; Energy-related"/>
      <sheetName val="Conversions"/>
      <sheetName val="GWP"/>
      <sheetName val="Estimations"/>
      <sheetName val="Electricity EFs"/>
      <sheetName val="Non-Electricity EFs"/>
      <sheetName val="Fuel Economy by Vehicle Type"/>
      <sheetName val="Waste EFs"/>
      <sheetName val="Full List of Data Source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persons/person.xml><?xml version="1.0" encoding="utf-8"?>
<personList xmlns="http://schemas.microsoft.com/office/spreadsheetml/2018/threadedcomments" xmlns:x="http://schemas.openxmlformats.org/spreadsheetml/2006/main">
  <person displayName="Monaco, Alida" id="{344DD9F9-C21A-41CD-BB06-89030509A1EF}" userId="S::55676@icf.com::49784523-8188-4da2-a5a6-f91414eb5886" providerId="AD"/>
  <person displayName="Miranda, Megan" id="{55095D38-2311-4F57-8ECF-B66AD8E58619}" userId="S::58833@icf.com::556be317-afb0-4606-97af-bb0e219c37b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1" dT="2023-01-06T20:07:39.40" personId="{344DD9F9-C21A-41CD-BB06-89030509A1EF}" id="{761C5521-7002-4A36-860F-22A26A41E080}">
    <text>There are no energy efficiency scenario for single-family detached, single-family attached, or mobile homes and therefore calculations use the baseline energy efficiency scenario.</text>
  </threadedComment>
</ThreadedComments>
</file>

<file path=xl/threadedComments/threadedComment2.xml><?xml version="1.0" encoding="utf-8"?>
<ThreadedComments xmlns="http://schemas.microsoft.com/office/spreadsheetml/2018/threadedcomments" xmlns:x="http://schemas.openxmlformats.org/spreadsheetml/2006/main">
  <threadedComment ref="L21" dT="2023-01-06T20:07:39.40" personId="{344DD9F9-C21A-41CD-BB06-89030509A1EF}" id="{142890E9-8CA7-4230-BE8C-D28E6E14FB16}">
    <text>There are no energy efficiency scenario for single-family detached, single-family attached, or mobile homes and therefore calculations use the baseline energy efficiency scenario.</text>
  </threadedComment>
</ThreadedComments>
</file>

<file path=xl/threadedComments/threadedComment3.xml><?xml version="1.0" encoding="utf-8"?>
<ThreadedComments xmlns="http://schemas.microsoft.com/office/spreadsheetml/2018/threadedcomments" xmlns:x="http://schemas.openxmlformats.org/spreadsheetml/2006/main">
  <threadedComment ref="C94" dT="2023-01-07T15:39:57.69" personId="{344DD9F9-C21A-41CD-BB06-89030509A1EF}" id="{D1396567-001B-44EA-A7E7-C874E337C240}">
    <text>Blue cells in this table are calculated as the total floorspace divided by the total number of buildings to get an average building square footage value.</text>
  </threadedComment>
  <threadedComment ref="C121" dT="2023-01-09T16:41:45.39" personId="{344DD9F9-C21A-41CD-BB06-89030509A1EF}" id="{884A9349-DB84-4A5E-89AD-90C2E0B1A0AD}">
    <text>Averages the embodied and paving emissions factors for concrete and hot mix asphalt. Does not include emissions associated with maintenance and rehabilitation.</text>
  </threadedComment>
  <threadedComment ref="E131" dT="2023-01-09T16:40:56.36" personId="{344DD9F9-C21A-41CD-BB06-89030509A1EF}" id="{8B9FAE40-32CE-48B6-8425-CA8F39A15EC8}">
    <text>Converts from kg CO2e / lane mile to the above units.</text>
  </threadedComment>
  <threadedComment ref="E141" dT="2023-01-09T16:41:15.61" personId="{344DD9F9-C21A-41CD-BB06-89030509A1EF}" id="{5F894D58-6DE5-4B5A-BADC-AE8306CEB217}">
    <text>Converts from kg CO2e per lane mile to the above units.</text>
  </threadedComment>
  <threadedComment ref="H368" dT="2023-01-06T21:32:55.69" personId="{55095D38-2311-4F57-8ECF-B66AD8E58619}" id="{94469F86-6917-478D-A141-CF03813EED86}">
    <text xml:space="preserve">See also: https://www.census.gov/construction/nrc/index.html </text>
  </threadedComment>
  <threadedComment ref="AM383" dT="2023-01-04T20:08:43.49" personId="{344DD9F9-C21A-41CD-BB06-89030509A1EF}" id="{7D3E94A1-6671-446A-87EB-6CFCE672DCC3}">
    <text>Grid mix remains constant after 2050.</text>
  </threadedComment>
  <threadedComment ref="H395" dT="2023-01-07T16:17:02.59" personId="{344DD9F9-C21A-41CD-BB06-89030509A1EF}" id="{FAA48255-B5C5-424E-A186-1992866AD5E3}">
    <text>This calculation assigns a square footage coding to the building based on the type and size.</text>
  </threadedComment>
  <threadedComment ref="H395" dT="2023-01-11T19:19:15.29" personId="{344DD9F9-C21A-41CD-BB06-89030509A1EF}" id="{47857AA6-A5E3-47D7-84A7-D9F34FE34F13}" parentId="{FAA48255-B5C5-424E-A186-1992866AD5E3}">
    <text xml:space="preserve">Flagging that buildings less than 25,000 square feet do not have energy efficiency target years developed for them, and therefore do not have energy efficiency targets. </text>
  </threadedComment>
  <threadedComment ref="I395" dT="2023-01-07T16:17:33.65" personId="{344DD9F9-C21A-41CD-BB06-89030509A1EF}" id="{CA5C7EF5-0BEC-4A87-8D83-1F0A673FB3A1}">
    <text>This calculation looks up the final compliance deadline year based on the square footage coding in column H.</text>
  </threadedComment>
  <threadedComment ref="J395" dT="2023-01-07T16:18:01.51" personId="{344DD9F9-C21A-41CD-BB06-89030509A1EF}" id="{8BFD83BE-8104-4B4F-A25C-D4BE883DF570}">
    <text>This calculation looks up the first interim year based on the square footage coding in column H.</text>
  </threadedComment>
  <threadedComment ref="K395" dT="2023-01-07T16:18:10.83" personId="{344DD9F9-C21A-41CD-BB06-89030509A1EF}" id="{ECC33964-01F3-48BC-9F56-462E625EB1B3}">
    <text>This calculation looks up the second interim year based on the square footage coding in column H.</text>
  </threadedComment>
  <threadedComment ref="J425" dT="2022-12-13T21:35:51.58" personId="{344DD9F9-C21A-41CD-BB06-89030509A1EF}" id="{EC940213-122A-4410-8D0F-FF8D3287A720}">
    <text>This is just to make some of the formulas easier to assign the final standard and interim years based on the building square footage.</text>
  </threadedComment>
  <threadedComment ref="F438" dT="2023-01-07T16:18:50.45" personId="{344DD9F9-C21A-41CD-BB06-89030509A1EF}" id="{7D486FBD-A473-4CD8-8850-87F1D4B48857}">
    <text>This column develops one emission factor in CO2e by combining the different GHG emission factors in the previous three columns and multiplying by their relevant GWPs.</text>
  </threadedComment>
  <threadedComment ref="C481" dT="2022-12-13T22:08:29.07" personId="{344DD9F9-C21A-41CD-BB06-89030509A1EF}" id="{FBECBF22-209D-4C7A-95BA-0B3C683F45D1}">
    <text>Because this data was unavailable, national averages are used as a proxy. This uses the percent of waste combusted in 2018 and multiplies this by the total waste generated in Montgomery County in 2016.</text>
  </threadedComment>
  <threadedComment ref="C482" dT="2023-01-07T16:29:32.05" personId="{344DD9F9-C21A-41CD-BB06-89030509A1EF}" id="{D242DBC3-9584-47E4-A44E-AC39856DE263}">
    <text>This subtracts recycling and energy recovery from total waste generated to calculated total waste landfilled.</text>
  </threadedComment>
  <threadedComment ref="C488" dT="2023-01-07T16:30:18.44" personId="{344DD9F9-C21A-41CD-BB06-89030509A1EF}" id="{EA5B3BE8-F279-4FAC-ABC8-C4288C08E62C}">
    <text>Here the total waste generated by type is divided by the total Montgomery County population in 2016.</text>
  </threadedComment>
  <threadedComment ref="B501" dT="2022-12-09T19:48:13.85" personId="{344DD9F9-C21A-41CD-BB06-89030509A1EF}" id="{37BFAF11-0210-435F-B7DD-7A094753D528}">
    <text xml:space="preserve">Other methods include: managed via animal feed, co-digestion/anaerobic digestion, bio-based materials/biochemical processing, donation, land application and sewer/wastewater treatment. </text>
  </threadedComment>
  <threadedComment ref="C545" dT="2023-01-07T16:46:45.49" personId="{344DD9F9-C21A-41CD-BB06-89030509A1EF}" id="{B07A26E3-66DA-4586-9BD1-171569B36BB7}">
    <text>This assumes that it’s a 60/40 split between pass. cars and pass. trucks.</text>
  </threadedComment>
  <threadedComment ref="C546" dT="2023-01-07T16:47:35.36" personId="{344DD9F9-C21A-41CD-BB06-89030509A1EF}" id="{72F25F4E-441F-4ACC-BD21-E095C6E01E3E}">
    <text>This assumes that it’s a 60/40 split between pass. cars and pass. trucks.</text>
  </threadedComment>
  <threadedComment ref="C547" dT="2023-01-07T16:47:22.19" personId="{344DD9F9-C21A-41CD-BB06-89030509A1EF}" id="{6568D1DB-8137-422C-BFCF-B583E0341DEF}">
    <text>This assumes that it’s a 60/40 split between pass. cars and pass. trucks.</text>
  </threadedComment>
  <threadedComment ref="C548" dT="2023-01-07T16:47:47.01" personId="{344DD9F9-C21A-41CD-BB06-89030509A1EF}" id="{084E2C66-72CE-4276-82F5-BC76555AE8B6}">
    <text>This assumes that it’s a 60/40 split between pass. cars and pass. trucks.</text>
  </threadedComment>
  <threadedComment ref="C556" dT="2023-01-07T16:37:11.01" personId="{344DD9F9-C21A-41CD-BB06-89030509A1EF}" id="{C1289011-A210-4393-9A0A-07D83F4FA8F4}">
    <text>Years 2018 to 2022 are not calculated as the master plan cannot begin before 2023 which is the year this tool was created.</text>
  </threadedComment>
  <threadedComment ref="C572" dT="2023-01-07T16:46:45.49" personId="{344DD9F9-C21A-41CD-BB06-89030509A1EF}" id="{DF489238-DCE7-4B2E-A0BB-0B7C00BFE1AF}">
    <text>This assumes that it’s a 60/40 split between pass. cars and pass. trucks</text>
  </threadedComment>
  <threadedComment ref="C573" dT="2023-01-07T16:47:35.36" personId="{344DD9F9-C21A-41CD-BB06-89030509A1EF}" id="{82C4E34E-9BD4-4D22-B355-159A3B5C78CE}">
    <text>This assumes that it’s a 60/40 split between pass. cars and pass. trucks</text>
  </threadedComment>
  <threadedComment ref="C574" dT="2023-01-07T16:47:22.19" personId="{344DD9F9-C21A-41CD-BB06-89030509A1EF}" id="{5D52C0D3-2D7F-4D20-859C-003C6AE70870}">
    <text>This assumes that it’s a 60/40 split between pass. cars and pass. trucks</text>
  </threadedComment>
  <threadedComment ref="C575" dT="2023-01-07T16:47:47.01" personId="{344DD9F9-C21A-41CD-BB06-89030509A1EF}" id="{427B290C-CB8C-4442-A948-1AD6B93A1ABE}">
    <text>This assumes that it’s a 60/40 split between pass. cars and pass. trucks</text>
  </threadedComment>
  <threadedComment ref="C583" dT="2023-01-07T16:37:11.01" personId="{344DD9F9-C21A-41CD-BB06-89030509A1EF}" id="{5C6488B6-03F7-4A62-A2F3-CEA8D8BF0C57}">
    <text>Years 2018 to 2022 are not calculated as the master plan cannot begin before 2023 which is the year this tool was created.</text>
  </threadedComment>
  <threadedComment ref="D654" dT="2023-01-07T16:49:05.03" personId="{344DD9F9-C21A-41CD-BB06-89030509A1EF}" id="{8EE411E2-F2F1-46B7-AFC4-F34E51E165B4}">
    <text>Calculation assumes that VMT increases linearly in Montgomery County based on 2015 and 2018 VMT projections from MWCOG.</text>
  </threadedComment>
  <threadedComment ref="G654" dT="2023-01-07T16:48:51.69" personId="{344DD9F9-C21A-41CD-BB06-89030509A1EF}" id="{4B6B9A9B-9791-43C5-A55A-CFE806FD6ACF}">
    <text>Calculation assumes that VMT increases linearly in Montgomery County based on 2018 and 2030 VMT projections from MWCOG.</text>
  </threadedComment>
  <threadedComment ref="S654" dT="2023-01-07T16:49:34.33" personId="{344DD9F9-C21A-41CD-BB06-89030509A1EF}" id="{5EC75713-CF75-438F-9B41-7E61F5D2D072}">
    <text>Calculation assumes that VMT increases linearly in Montgomery County based on 2030 and 2045 VMT projections from MWCOG.</text>
  </threadedComment>
  <threadedComment ref="AH654" dT="2023-01-04T18:28:50.12" personId="{344DD9F9-C21A-41CD-BB06-89030509A1EF}" id="{64250D29-D5CD-44AD-8309-89ED15CE0F29}">
    <text>These calculations are interpolated from the 2045 value using the same rate change as from 2030 to 2045 and distributing it over the 15 year period.</text>
  </threadedComment>
  <threadedComment ref="E664" dT="2023-01-07T16:50:14.32" personId="{344DD9F9-C21A-41CD-BB06-89030509A1EF}" id="{4CC939B7-EE60-4BBE-9678-FB23E0CAFC1F}">
    <text>These calculations assume that population increases linearly during the years between the MWCOG projections (2021 and 2025).</text>
  </threadedComment>
  <threadedComment ref="J664" dT="2023-01-07T16:50:29.96" personId="{344DD9F9-C21A-41CD-BB06-89030509A1EF}" id="{80A38C16-E86E-437A-B1E3-DBADC5B55A48}">
    <text>These calculations assume that population increases linearly during the years between the MWCOG projections (2025 and 2030).</text>
  </threadedComment>
  <threadedComment ref="O664" dT="2023-01-07T16:50:45.40" personId="{344DD9F9-C21A-41CD-BB06-89030509A1EF}" id="{F6E57B9C-785B-4FD2-B2BD-4F975E8C7AB1}">
    <text>These calculations assume that population increases linearly during the years between the MWCOG projections (2030 and 2035).</text>
  </threadedComment>
  <threadedComment ref="T664" dT="2023-01-07T16:50:59.21" personId="{344DD9F9-C21A-41CD-BB06-89030509A1EF}" id="{523AB07B-CCBE-46FE-8ADA-C4FC53EA948C}">
    <text>These calculations assume that population increases linearly during the years between the MWCOG projections (2035 and 2040).</text>
  </threadedComment>
  <threadedComment ref="Y664" dT="2023-01-07T16:51:12.94" personId="{344DD9F9-C21A-41CD-BB06-89030509A1EF}" id="{A1ED4FB4-25C4-4DBE-9664-B7A143C0D61C}">
    <text>These calculations assume that population increases linearly during the years between the MWCOG projections (2040 and 2045).</text>
  </threadedComment>
  <threadedComment ref="AC664" dT="2022-12-30T21:32:07.65" personId="{344DD9F9-C21A-41CD-BB06-89030509A1EF}" id="{417253E7-03F0-450E-A269-433D045342B4}">
    <text>VMT after 2045 is assumed to remain constant.</text>
  </threadedComment>
  <threadedComment ref="C676" dT="2023-01-06T23:21:03.86" personId="{344DD9F9-C21A-41CD-BB06-89030509A1EF}" id="{71D55D1F-6FEC-4ABE-BF0B-DF52FED25894}">
    <text>These calculations assume that VMT increases linearly during the years between the MWCOG projections (2018 and 2030).</text>
  </threadedComment>
  <threadedComment ref="P676" dT="2023-01-07T16:52:18.48" personId="{344DD9F9-C21A-41CD-BB06-89030509A1EF}" id="{79B8EA25-8AE3-4E33-B7A1-EA603027FEA6}">
    <text>These calculations assume that VMT increases linearly during the years between the MWCOG projections (2030 and 2045).</text>
  </threadedComment>
  <threadedComment ref="AD676" dT="2023-01-04T18:40:35.93" personId="{344DD9F9-C21A-41CD-BB06-89030509A1EF}" id="{0556A067-ECCB-4F0F-9BF4-CCC8ADBD2C6B}">
    <text>After 2045 the VMT breakdowns are held constant so that the percentage of each vehicle type within the MoCo total VMT is constant.</text>
  </threadedComment>
  <threadedComment ref="D696" dT="2023-01-04T19:21:11.31" personId="{344DD9F9-C21A-41CD-BB06-89030509A1EF}" id="{B3F594A3-8869-4065-B32A-273631345E94}">
    <text>EV energy economy is linearly interpolated between 2018 and 2050.</text>
  </threadedComment>
  <threadedComment ref="AI696" dT="2023-01-07T16:58:16.44" personId="{344DD9F9-C21A-41CD-BB06-89030509A1EF}" id="{30D9A173-729F-4043-BEF3-9E435FDFD0F7}">
    <text>Calculated by discounting the 2018 EV energy economy value by 15%.</text>
  </threadedComment>
  <threadedComment ref="AJ696" dT="2023-01-07T16:57:55.74" personId="{344DD9F9-C21A-41CD-BB06-89030509A1EF}" id="{506BF1F1-48D8-4012-8692-A50AA69B1227}">
    <text>EV energy economy values between 2050 and 2060 decrease at the same rate change between 2040 and 2050</text>
  </threadedComment>
  <threadedComment ref="C709" dT="2023-01-06T23:54:22.52" personId="{344DD9F9-C21A-41CD-BB06-89030509A1EF}" id="{5BE0483F-59A3-4ADD-8946-166BC14FB5E2}">
    <text>Calculated using MWCOG annual total emissions per vehicle type divided by MWCOG annual VMT by vehicle type. Uses direct MWCOG data for this year.</text>
  </threadedComment>
  <threadedComment ref="D709" dT="2023-01-06T23:56:21.72" personId="{344DD9F9-C21A-41CD-BB06-89030509A1EF}" id="{F8312F67-03B4-4B90-865E-B3572FB3B5FF}">
    <text>Years between 2018 and 2030 are linearly interpolated.</text>
  </threadedComment>
  <threadedComment ref="O709" dT="2023-01-06T23:54:41.72" personId="{344DD9F9-C21A-41CD-BB06-89030509A1EF}" id="{C90A8EF5-6068-4ADE-AE8B-C5DAAFFFDF20}">
    <text>Calculated using MWCOG annual total emissions per vehicle type divided by MWCOG annual VMT by vehicle type. Uses direct MWCOG data for this year.</text>
  </threadedComment>
  <threadedComment ref="P709" dT="2023-01-07T17:03:05.96" personId="{344DD9F9-C21A-41CD-BB06-89030509A1EF}" id="{23A46D14-580E-4F17-A2B6-64226AE30256}">
    <text>Years between 2030 and 2045 are linearly interpolated.</text>
  </threadedComment>
  <threadedComment ref="AD709" dT="2023-01-06T23:54:50.08" personId="{344DD9F9-C21A-41CD-BB06-89030509A1EF}" id="{42DA70C1-E85D-4B1D-A9EF-28010FBE7AFB}">
    <text>Calculated using MWCOG annual total emissions per vehicle type divided by MWCOG annual VMT by vehicle type. Uses direct MWCOG data for this year.</text>
  </threadedComment>
  <threadedComment ref="AE709" dT="2023-01-07T17:03:29.43" personId="{344DD9F9-C21A-41CD-BB06-89030509A1EF}" id="{6A91E036-4FBF-472D-9EAA-0FB92ED0D3F0}">
    <text>Years between 2045 and 2050 are linearly interpolated.</text>
  </threadedComment>
  <threadedComment ref="AI709" dT="2023-01-06T23:55:43.84" personId="{344DD9F9-C21A-41CD-BB06-89030509A1EF}" id="{5EF03694-DF91-4BBC-B410-979C624DC41B}">
    <text>Calculated using MWCOG annual total emissions per vehicle type divided by MWCOG annual VMT by vehicle type. Uses direct MWCOG data for this year.</text>
  </threadedComment>
  <threadedComment ref="AJ709" dT="2023-01-06T23:55:31.77" personId="{344DD9F9-C21A-41CD-BB06-89030509A1EF}" id="{2205A498-B892-4BA3-8C3E-8B4B7443B4CE}">
    <text>These were extrapolated out to 2060 by using the same rate change as 2040 to 2050 and adding over the ten year period.</text>
  </threadedComment>
</ThreadedComments>
</file>

<file path=xl/threadedComments/threadedComment4.xml><?xml version="1.0" encoding="utf-8"?>
<ThreadedComments xmlns="http://schemas.microsoft.com/office/spreadsheetml/2018/threadedcomments" xmlns:x="http://schemas.openxmlformats.org/spreadsheetml/2006/main">
  <threadedComment ref="C92" dT="2023-01-07T15:39:57.69" personId="{344DD9F9-C21A-41CD-BB06-89030509A1EF}" id="{E9A9E550-11DC-45E2-A203-CA684D85BF5D}">
    <text>Blue cells in this table are calculated as the total floorspace divided by the total number of buildings to get an average building square footage value.</text>
  </threadedComment>
  <threadedComment ref="C119" dT="2023-01-09T16:41:45.39" personId="{344DD9F9-C21A-41CD-BB06-89030509A1EF}" id="{5E188CD7-DF79-4A8C-B935-2CEB491FCE46}">
    <text>Averages the embodied and paving emissions factors for concrete and hot mix asphalt. Does not include emissions associated with maintenance and rehabilitation.</text>
  </threadedComment>
  <threadedComment ref="E129" dT="2023-01-09T16:40:56.36" personId="{344DD9F9-C21A-41CD-BB06-89030509A1EF}" id="{46ED4367-2EBA-44EA-94D5-DB7CCA461934}">
    <text>Converts from kg CO2e / lane mile to the above units.</text>
  </threadedComment>
  <threadedComment ref="E139" dT="2023-01-09T16:41:15.61" personId="{344DD9F9-C21A-41CD-BB06-89030509A1EF}" id="{E61C6649-D3F7-4378-8E68-7065FA8A6993}">
    <text>Converts from kg CO2e per lane mile to the above units.</text>
  </threadedComment>
  <threadedComment ref="H366" dT="2023-01-06T21:32:55.69" personId="{55095D38-2311-4F57-8ECF-B66AD8E58619}" id="{C2A7F051-F11D-4A0A-95B9-15B17E6F249E}">
    <text xml:space="preserve">See also: https://www.census.gov/construction/nrc/index.html </text>
  </threadedComment>
  <threadedComment ref="AM381" dT="2023-01-04T20:08:43.49" personId="{344DD9F9-C21A-41CD-BB06-89030509A1EF}" id="{54F77B1A-E4D6-4537-AE36-456FF37B8D99}">
    <text>Grid mix remains constant after 2050.</text>
  </threadedComment>
  <threadedComment ref="H393" dT="2023-01-07T16:17:02.59" personId="{344DD9F9-C21A-41CD-BB06-89030509A1EF}" id="{FB1854C7-4BB1-4DEA-98C9-31091FA8FDAE}">
    <text>This calculation assigns a square footage coding to the building based on the type and size.</text>
  </threadedComment>
  <threadedComment ref="H393" dT="2023-01-11T19:19:15.29" personId="{344DD9F9-C21A-41CD-BB06-89030509A1EF}" id="{B382E98C-A646-4A52-94B9-413023EC374E}" parentId="{FB1854C7-4BB1-4DEA-98C9-31091FA8FDAE}">
    <text xml:space="preserve">Flagging that buildings less than 25,000 square feet do not have energy efficiency target years developed for them, and therefore do not have energy efficiency targets. </text>
  </threadedComment>
  <threadedComment ref="I393" dT="2023-01-07T16:17:33.65" personId="{344DD9F9-C21A-41CD-BB06-89030509A1EF}" id="{1730BBC3-FC9E-4B46-8B89-333769561314}">
    <text>This calculation looks up the final compliance deadline year based on the square footage coding in column H.</text>
  </threadedComment>
  <threadedComment ref="J393" dT="2023-01-07T16:18:01.51" personId="{344DD9F9-C21A-41CD-BB06-89030509A1EF}" id="{F202DF07-3497-4225-9F8F-1A8618356A23}">
    <text>This calculation looks up the first interim year based on the square footage coding in column H.</text>
  </threadedComment>
  <threadedComment ref="K393" dT="2023-01-07T16:18:10.83" personId="{344DD9F9-C21A-41CD-BB06-89030509A1EF}" id="{4D724C77-E279-43F2-9F59-FB1317DA39E5}">
    <text>This calculation looks up the second interim year based on the square footage coding in column H.</text>
  </threadedComment>
  <threadedComment ref="J423" dT="2022-12-13T21:35:51.58" personId="{344DD9F9-C21A-41CD-BB06-89030509A1EF}" id="{190946C1-9571-4B72-919A-4F85CACE4C1C}">
    <text>This is just to make some of the formulas easier to assign the final standard and interim years based on the building square footage.</text>
  </threadedComment>
  <threadedComment ref="F436" dT="2023-01-07T16:18:50.45" personId="{344DD9F9-C21A-41CD-BB06-89030509A1EF}" id="{198F8ABE-FF51-4978-9474-38EB1880D4CF}">
    <text>This column develops one emission factor in CO2e by combining the different GHG emission factors in the previous three columns and multiplying by their relevant GWPs.</text>
  </threadedComment>
  <threadedComment ref="C479" dT="2022-12-13T22:08:29.07" personId="{344DD9F9-C21A-41CD-BB06-89030509A1EF}" id="{5B95E7C1-6D96-4B04-BEEA-3DFABD2E3813}">
    <text>Because this data was unavailable, national averages are used as a proxy. This uses the percent of waste combusted in 2018 and multiplies this by the total waste generated in Montgomery County in 2016.</text>
  </threadedComment>
  <threadedComment ref="C480" dT="2023-01-07T16:29:32.05" personId="{344DD9F9-C21A-41CD-BB06-89030509A1EF}" id="{2880F17C-2FBB-4BB1-9286-DCE543661A9D}">
    <text>This subtracts recycling and energy recovery from total waste generated to calculated total waste landfilled.</text>
  </threadedComment>
  <threadedComment ref="C486" dT="2023-01-07T16:30:18.44" personId="{344DD9F9-C21A-41CD-BB06-89030509A1EF}" id="{78D65F65-9BDC-429F-ABF0-B60A2279198B}">
    <text>Here the total waste generated by type is divided by the total Montgomery County population in 2016.</text>
  </threadedComment>
  <threadedComment ref="B499" dT="2022-12-09T19:48:13.85" personId="{344DD9F9-C21A-41CD-BB06-89030509A1EF}" id="{666FF01C-3327-423E-B98D-52FC9E8AE270}">
    <text xml:space="preserve">Other methods include: managed via animal feed, co-digestion/anaerobic digestion, bio-based materials/biochemical processing, donation, land application and sewer/wastewater treatment. </text>
  </threadedComment>
  <threadedComment ref="C543" dT="2023-01-07T16:46:45.49" personId="{344DD9F9-C21A-41CD-BB06-89030509A1EF}" id="{B6C0F875-AB67-4AF0-82BB-337E491013C0}">
    <text>This assumes that it’s a 60/40 split between pass. cars and pass. trucks</text>
  </threadedComment>
  <threadedComment ref="C544" dT="2023-01-07T16:47:35.36" personId="{344DD9F9-C21A-41CD-BB06-89030509A1EF}" id="{330E0941-1B81-4647-B7E9-2BEAAFEE51A5}">
    <text>This assumes that it’s a 60/40 split between pass. cars and pass. trucks</text>
  </threadedComment>
  <threadedComment ref="C545" dT="2023-01-07T16:47:22.19" personId="{344DD9F9-C21A-41CD-BB06-89030509A1EF}" id="{A58FC62A-4D89-4281-9658-5150F623C893}">
    <text>This assumes that it’s a 60/40 split between pass. cars and pass. trucks</text>
  </threadedComment>
  <threadedComment ref="C546" dT="2023-01-07T16:47:47.01" personId="{344DD9F9-C21A-41CD-BB06-89030509A1EF}" id="{A02CABE9-624F-4A19-98E5-D364DA75311C}">
    <text>This assumes that it’s a 60/40 split between pass. cars and pass. trucks</text>
  </threadedComment>
  <threadedComment ref="C554" dT="2023-01-07T16:37:11.01" personId="{344DD9F9-C21A-41CD-BB06-89030509A1EF}" id="{2BE40A5C-2413-4802-A2ED-23D53FC70675}">
    <text>Years 2018 to 2022 are not calculated as the master plan cannot begin before 2023 which is the year this tool was created.</text>
  </threadedComment>
  <threadedComment ref="C570" dT="2023-01-07T16:46:45.49" personId="{344DD9F9-C21A-41CD-BB06-89030509A1EF}" id="{79C02539-16FE-420E-B6D5-C024B240C5BF}">
    <text>This assumes that it’s a 60/40 split between pass. cars and pass. trucks</text>
  </threadedComment>
  <threadedComment ref="C571" dT="2023-01-07T16:47:35.36" personId="{344DD9F9-C21A-41CD-BB06-89030509A1EF}" id="{E55DD9E3-50EA-441E-A6A8-A2D1B2EB88DA}">
    <text>This assumes that it’s a 60/40 split between pass. cars and pass. trucks</text>
  </threadedComment>
  <threadedComment ref="C572" dT="2023-01-07T16:47:22.19" personId="{344DD9F9-C21A-41CD-BB06-89030509A1EF}" id="{7E30616F-2F5A-4E4B-8595-4281704BDDC5}">
    <text>This assumes that it’s a 60/40 split between pass. cars and pass. trucks</text>
  </threadedComment>
  <threadedComment ref="C573" dT="2023-01-07T16:47:47.01" personId="{344DD9F9-C21A-41CD-BB06-89030509A1EF}" id="{22DEB5AC-7BE4-4592-9F6C-3B08059EFD94}">
    <text>This assumes that it’s a 60/40 split between pass. cars and pass. trucks</text>
  </threadedComment>
  <threadedComment ref="C581" dT="2023-01-07T16:37:11.01" personId="{344DD9F9-C21A-41CD-BB06-89030509A1EF}" id="{4A704B5F-47C7-4ED3-88C0-0CF641DE7953}">
    <text>Years 2018 to 2022 are not calculated as the master plan cannot begin before 2023 which is the year this tool was created.</text>
  </threadedComment>
  <threadedComment ref="D652" dT="2023-01-07T16:49:05.03" personId="{344DD9F9-C21A-41CD-BB06-89030509A1EF}" id="{20CA837F-485C-47C6-B2D8-466C03720E4A}">
    <text>Calculation assumes that VMT increases linearly in Montgomery County based on 2015 and 2018 VMT projections from MWCOG.</text>
  </threadedComment>
  <threadedComment ref="G652" dT="2023-01-07T16:48:51.69" personId="{344DD9F9-C21A-41CD-BB06-89030509A1EF}" id="{36C7E17A-E117-41DE-BD25-9CF7BF6F0799}">
    <text>Calculation assumes that VMT increases linearly in Montgomery County based on 2018 and 2030 VMT projections from MWCOG.</text>
  </threadedComment>
  <threadedComment ref="S652" dT="2023-01-07T16:49:34.33" personId="{344DD9F9-C21A-41CD-BB06-89030509A1EF}" id="{CB74C7EC-BEA5-4949-B1AF-C68F3A88C17C}">
    <text>Calculation assumes that VMT increases linearly in Montgomery County based on 2030 and 2045 VMT projections from MWCOG.</text>
  </threadedComment>
  <threadedComment ref="AH652" dT="2023-01-04T18:28:50.12" personId="{344DD9F9-C21A-41CD-BB06-89030509A1EF}" id="{FFC5960B-2B56-4F94-9279-7EEBAFD8A5DE}">
    <text>These calculations are interpolated from the 2045 value using the same rate change as from 2030 to 2045 and distributing it over the 15 year period.</text>
  </threadedComment>
  <threadedComment ref="E662" dT="2023-01-07T16:50:14.32" personId="{344DD9F9-C21A-41CD-BB06-89030509A1EF}" id="{ABCB657D-4A26-41C0-9E9B-D5558828D253}">
    <text>These calculations assume that population increases linearly during the years between the MWCOG projections (2021 and 2025).</text>
  </threadedComment>
  <threadedComment ref="J662" dT="2023-01-07T16:50:29.96" personId="{344DD9F9-C21A-41CD-BB06-89030509A1EF}" id="{ADC89525-3F5D-43C5-918E-58FBC414D668}">
    <text>These calculations assume that population increases linearly during the years between the MWCOG projections (2025 and 2030).</text>
  </threadedComment>
  <threadedComment ref="O662" dT="2023-01-07T16:50:45.40" personId="{344DD9F9-C21A-41CD-BB06-89030509A1EF}" id="{77D3D7C9-24D2-4EEF-BACE-B20809B40264}">
    <text>These calculations assume that population increases linearly during the years between the MWCOG projections (2030 and 2035).</text>
  </threadedComment>
  <threadedComment ref="T662" dT="2023-01-07T16:50:59.21" personId="{344DD9F9-C21A-41CD-BB06-89030509A1EF}" id="{BBD8D390-400C-4DCD-94E0-E05C6BFCEBD9}">
    <text>These calculations assume that population increases linearly during the years between the MWCOG projections (2035 and 2040).</text>
  </threadedComment>
  <threadedComment ref="Y662" dT="2023-01-07T16:51:12.94" personId="{344DD9F9-C21A-41CD-BB06-89030509A1EF}" id="{86FACEE2-6FA1-4CC8-BF50-3B8A355B8E3F}">
    <text>These calculations assume that population increases linearly during the years between the MWCOG projections (2040 and 2045).</text>
  </threadedComment>
  <threadedComment ref="AC662" dT="2022-12-30T21:32:07.65" personId="{344DD9F9-C21A-41CD-BB06-89030509A1EF}" id="{89FAA71A-C454-43C5-AD13-0AACB7047BCF}">
    <text>VMT after 2045 is assumed to remain constant.</text>
  </threadedComment>
  <threadedComment ref="C674" dT="2023-01-06T23:21:03.86" personId="{344DD9F9-C21A-41CD-BB06-89030509A1EF}" id="{D0FD908D-76D5-42E1-BE6B-021A36DDF360}">
    <text>These calculations assume that VMT increases linearly during the years between the MWCOG projections (2018 and 2030).</text>
  </threadedComment>
  <threadedComment ref="P674" dT="2023-01-07T16:52:18.48" personId="{344DD9F9-C21A-41CD-BB06-89030509A1EF}" id="{807D319A-F433-4439-A36E-3906654EDE9C}">
    <text>These calculations assume that VMT increases linearly during the years between the MWCOG projections (2030 and 2045).</text>
  </threadedComment>
  <threadedComment ref="AD674" dT="2023-01-04T18:40:35.93" personId="{344DD9F9-C21A-41CD-BB06-89030509A1EF}" id="{CD52B74F-0283-4CB3-B2CB-AA4A2215DD0F}">
    <text>After 2045 the VMT breakdowns are held constant so that the percentage of each vehicle type within the MoCo total VMT is constant.</text>
  </threadedComment>
  <threadedComment ref="D694" dT="2023-01-04T19:21:11.31" personId="{344DD9F9-C21A-41CD-BB06-89030509A1EF}" id="{FBE25E85-5EC3-4593-A85C-28DC663151E6}">
    <text>EV energy economy is linearly interpolated between 2018 and 2050.</text>
  </threadedComment>
  <threadedComment ref="AI694" dT="2023-01-07T16:58:16.44" personId="{344DD9F9-C21A-41CD-BB06-89030509A1EF}" id="{08478A0D-CE8A-4158-BEAA-BC915CF8C5C9}">
    <text>Calculated by discounting the 2018 EV energy economy value by 15%.</text>
  </threadedComment>
  <threadedComment ref="AJ694" dT="2023-01-07T16:57:55.74" personId="{344DD9F9-C21A-41CD-BB06-89030509A1EF}" id="{69E63413-D40A-46CF-B9B0-59121C9FD269}">
    <text>EV energy economy values between 2050 and 2060 decrease at the same rate change between 2040 and 2050</text>
  </threadedComment>
  <threadedComment ref="C707" dT="2023-01-06T23:54:22.52" personId="{344DD9F9-C21A-41CD-BB06-89030509A1EF}" id="{77CA9E9C-5DBD-43D6-9094-EF5561D07E34}">
    <text>Calculated using MWCOG annual total emissions per vehicle type divided by MWCOG annual VMT by vehicle type. Uses direct MWCOG data for this year.</text>
  </threadedComment>
  <threadedComment ref="D707" dT="2023-01-06T23:56:21.72" personId="{344DD9F9-C21A-41CD-BB06-89030509A1EF}" id="{91A13DD0-FAE3-4E80-940E-9066F6A0ED3D}">
    <text>Years between 2018 and 2030 are linearly interpolated.</text>
  </threadedComment>
  <threadedComment ref="O707" dT="2023-01-06T23:54:41.72" personId="{344DD9F9-C21A-41CD-BB06-89030509A1EF}" id="{5B9CAE0E-97F5-4D44-AA47-EED80D99EDD1}">
    <text>Calculated using MWCOG annual total emissions per vehicle type divided by MWCOG annual VMT by vehicle type. Uses direct MWCOG data for this year.</text>
  </threadedComment>
  <threadedComment ref="P707" dT="2023-01-07T17:03:05.96" personId="{344DD9F9-C21A-41CD-BB06-89030509A1EF}" id="{5E2BB080-C6E9-4BA2-B824-FF993334E943}">
    <text>Years between 2030 and 2045 are linearly interpolated.</text>
  </threadedComment>
  <threadedComment ref="AD707" dT="2023-01-06T23:54:50.08" personId="{344DD9F9-C21A-41CD-BB06-89030509A1EF}" id="{D50E07AB-267D-4D18-9A89-80C4D1FB8517}">
    <text>Calculated using MWCOG annual total emissions per vehicle type divided by MWCOG annual VMT by vehicle type. Uses direct MWCOG data for this year.</text>
  </threadedComment>
  <threadedComment ref="AE707" dT="2023-01-07T17:03:29.43" personId="{344DD9F9-C21A-41CD-BB06-89030509A1EF}" id="{7C54673E-FE6D-4E3D-9FD2-0BAD2AF95A1D}">
    <text>Years between 2045 and 2050 are linearly interpolated.</text>
  </threadedComment>
  <threadedComment ref="AI707" dT="2023-01-06T23:55:43.84" personId="{344DD9F9-C21A-41CD-BB06-89030509A1EF}" id="{3AE9753E-BA3D-428C-8E98-CC5F950E9C04}">
    <text>Calculated using MWCOG annual total emissions per vehicle type divided by MWCOG annual VMT by vehicle type. Uses direct MWCOG data for this year.</text>
  </threadedComment>
  <threadedComment ref="AJ707" dT="2023-01-06T23:55:31.77" personId="{344DD9F9-C21A-41CD-BB06-89030509A1EF}" id="{ED8BFDAF-1831-44EC-9E93-633198BD148F}">
    <text>These were extrapolated out to 2060 by using the same rate change as 2040 to 2050 and adding over the ten year period.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eia.gov/consumption/residential/terminology.php" TargetMode="External"/><Relationship Id="rId13" Type="http://schemas.openxmlformats.org/officeDocument/2006/relationships/hyperlink" Target="https://www.eia.gov/consumption/residential/terminology.php" TargetMode="External"/><Relationship Id="rId18" Type="http://schemas.openxmlformats.org/officeDocument/2006/relationships/hyperlink" Target="https://www.eia.gov/consumption/commercial/building-type-definitions.php" TargetMode="External"/><Relationship Id="rId26" Type="http://schemas.openxmlformats.org/officeDocument/2006/relationships/hyperlink" Target="https://www.eia.gov/consumption/commercial/building-type-definitions.php" TargetMode="External"/><Relationship Id="rId39" Type="http://schemas.openxmlformats.org/officeDocument/2006/relationships/hyperlink" Target="https://www.canr.msu.edu/news/carbon-fluxes-and-carbon-stocks" TargetMode="External"/><Relationship Id="rId3" Type="http://schemas.openxmlformats.org/officeDocument/2006/relationships/hyperlink" Target="https://www.epa.gov/air-emissions-factors-and-quantification/basic-information-air-emissions-factors-and-quantification" TargetMode="External"/><Relationship Id="rId21" Type="http://schemas.openxmlformats.org/officeDocument/2006/relationships/hyperlink" Target="https://www.eia.gov/consumption/commercial/building-type-definitions.php" TargetMode="External"/><Relationship Id="rId34" Type="http://schemas.openxmlformats.org/officeDocument/2006/relationships/hyperlink" Target="https://www.mwcog.org/" TargetMode="External"/><Relationship Id="rId7" Type="http://schemas.openxmlformats.org/officeDocument/2006/relationships/hyperlink" Target="https://www.eia.gov/tools/faqs/faq.php?id=45&amp;t=8" TargetMode="External"/><Relationship Id="rId12" Type="http://schemas.openxmlformats.org/officeDocument/2006/relationships/hyperlink" Target="https://www.montgomerycountymd.gov/green/Resources/Files/energy/Montgomery%20County%20Performance%20Ordinance%20-%20Building%20Energy%20Performance%20Standards%20Report%20-%20final.pdf" TargetMode="External"/><Relationship Id="rId17" Type="http://schemas.openxmlformats.org/officeDocument/2006/relationships/hyperlink" Target="https://www.eia.gov/consumption/commercial/building-type-definitions.php" TargetMode="External"/><Relationship Id="rId25" Type="http://schemas.openxmlformats.org/officeDocument/2006/relationships/hyperlink" Target="https://www.eia.gov/consumption/commercial/building-type-definitions.php" TargetMode="External"/><Relationship Id="rId33" Type="http://schemas.openxmlformats.org/officeDocument/2006/relationships/hyperlink" Target="https://mde.maryland.gov/programs/air/ClimateChange/Pages/Greenhouse-Gas-Emissions-Reduction-Act-(GGRA)-Plan.aspx" TargetMode="External"/><Relationship Id="rId38" Type="http://schemas.openxmlformats.org/officeDocument/2006/relationships/hyperlink" Target="https://www.usgs.gov/faqs/what-carbon-sequestration" TargetMode="External"/><Relationship Id="rId2" Type="http://schemas.openxmlformats.org/officeDocument/2006/relationships/hyperlink" Target="https://afdc.energy.gov/laws/12660" TargetMode="External"/><Relationship Id="rId16" Type="http://schemas.openxmlformats.org/officeDocument/2006/relationships/hyperlink" Target="https://www.eia.gov/consumption/residential/terminology.php" TargetMode="External"/><Relationship Id="rId20" Type="http://schemas.openxmlformats.org/officeDocument/2006/relationships/hyperlink" Target="https://www.eia.gov/consumption/commercial/building-type-definitions.php" TargetMode="External"/><Relationship Id="rId29" Type="http://schemas.openxmlformats.org/officeDocument/2006/relationships/hyperlink" Target="https://www.eia.gov/consumption/commercial/building-type-definitions.php" TargetMode="External"/><Relationship Id="rId41" Type="http://schemas.openxmlformats.org/officeDocument/2006/relationships/printerSettings" Target="../printerSettings/printerSettings3.bin"/><Relationship Id="rId1" Type="http://schemas.openxmlformats.org/officeDocument/2006/relationships/hyperlink" Target="https://www.epa.gov/ghgemissions/understanding-global-warming-potentials" TargetMode="External"/><Relationship Id="rId6" Type="http://schemas.openxmlformats.org/officeDocument/2006/relationships/hyperlink" Target="https://www.eia.gov/tools/faqs/faq.php?id=45&amp;t=8" TargetMode="External"/><Relationship Id="rId11" Type="http://schemas.openxmlformats.org/officeDocument/2006/relationships/hyperlink" Target="https://www.montgomerycountymd.gov/green/Resources/Files/energy/Montgomery%20County%20Performance%20Ordinance%20-%20Building%20Energy%20Performance%20Standards%20Report%20-%20final.pdf" TargetMode="External"/><Relationship Id="rId24" Type="http://schemas.openxmlformats.org/officeDocument/2006/relationships/hyperlink" Target="https://www.eia.gov/consumption/commercial/building-type-definitions.php" TargetMode="External"/><Relationship Id="rId32" Type="http://schemas.openxmlformats.org/officeDocument/2006/relationships/hyperlink" Target="https://www.eia.gov/consumption/commercial/building-type-definitions.php" TargetMode="External"/><Relationship Id="rId37" Type="http://schemas.openxmlformats.org/officeDocument/2006/relationships/hyperlink" Target="https://www.energystar.gov/buildings/benchmark/understand_metrics/what_eui" TargetMode="External"/><Relationship Id="rId40" Type="http://schemas.openxmlformats.org/officeDocument/2006/relationships/hyperlink" Target="https://www.canr.msu.edu/news/carbon-fluxes-and-carbon-stocks" TargetMode="External"/><Relationship Id="rId5" Type="http://schemas.openxmlformats.org/officeDocument/2006/relationships/hyperlink" Target="https://www3.epa.gov/carbon-footprint-calculator/tool/definitions/co2e.html" TargetMode="External"/><Relationship Id="rId15" Type="http://schemas.openxmlformats.org/officeDocument/2006/relationships/hyperlink" Target="https://www.eia.gov/consumption/residential/terminology.php" TargetMode="External"/><Relationship Id="rId23" Type="http://schemas.openxmlformats.org/officeDocument/2006/relationships/hyperlink" Target="https://www.eia.gov/consumption/commercial/building-type-definitions.php" TargetMode="External"/><Relationship Id="rId28" Type="http://schemas.openxmlformats.org/officeDocument/2006/relationships/hyperlink" Target="https://www.eia.gov/consumption/commercial/building-type-definitions.php" TargetMode="External"/><Relationship Id="rId36" Type="http://schemas.openxmlformats.org/officeDocument/2006/relationships/hyperlink" Target="https://www.eia.gov/tools/glossary/index.php?id=J" TargetMode="External"/><Relationship Id="rId10" Type="http://schemas.openxmlformats.org/officeDocument/2006/relationships/hyperlink" Target="https://www.montgomerycountymd.gov/green/Resources/Files/energy/Montgomery%20County%20Performance%20Ordinance%20-%20Building%20Energy%20Performance%20Standards%20Report%20-%20final.pdf" TargetMode="External"/><Relationship Id="rId19" Type="http://schemas.openxmlformats.org/officeDocument/2006/relationships/hyperlink" Target="https://www.eia.gov/consumption/commercial/building-type-definitions.php" TargetMode="External"/><Relationship Id="rId31" Type="http://schemas.openxmlformats.org/officeDocument/2006/relationships/hyperlink" Target="https://www.eia.gov/consumption/commercial/building-type-definitions.php" TargetMode="External"/><Relationship Id="rId4" Type="http://schemas.openxmlformats.org/officeDocument/2006/relationships/hyperlink" Target="https://www.epa.gov/ghgemissions/overview-greenhouse-gases" TargetMode="External"/><Relationship Id="rId9" Type="http://schemas.openxmlformats.org/officeDocument/2006/relationships/hyperlink" Target="https://www.eia.gov/consumption/commercial/building-type-definitions.php" TargetMode="External"/><Relationship Id="rId14" Type="http://schemas.openxmlformats.org/officeDocument/2006/relationships/hyperlink" Target="https://www.eia.gov/consumption/residential/terminology.php" TargetMode="External"/><Relationship Id="rId22" Type="http://schemas.openxmlformats.org/officeDocument/2006/relationships/hyperlink" Target="https://www.eia.gov/consumption/commercial/building-type-definitions.php" TargetMode="External"/><Relationship Id="rId27" Type="http://schemas.openxmlformats.org/officeDocument/2006/relationships/hyperlink" Target="https://www.eia.gov/consumption/commercial/building-type-definitions.php" TargetMode="External"/><Relationship Id="rId30" Type="http://schemas.openxmlformats.org/officeDocument/2006/relationships/hyperlink" Target="https://www.eia.gov/consumption/commercial/building-type-definitions.php" TargetMode="External"/><Relationship Id="rId35" Type="http://schemas.openxmlformats.org/officeDocument/2006/relationships/hyperlink" Target="https://static.tti.tamu.edu/tti.tamu.edu/documents/PRC-2016-2.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3" Type="http://schemas.openxmlformats.org/officeDocument/2006/relationships/hyperlink" Target="https://www.epa.gov/facts-and-figures-about-materials-waste-and-recycling/national-overview-facts-and-figures-materials" TargetMode="External"/><Relationship Id="rId18" Type="http://schemas.openxmlformats.org/officeDocument/2006/relationships/hyperlink" Target="https://www.epa.gov/facts-and-figures-about-materials-waste-and-recycling/national-overview-facts-and-figures-materials" TargetMode="External"/><Relationship Id="rId26" Type="http://schemas.openxmlformats.org/officeDocument/2006/relationships/hyperlink" Target="https://www.montgomerycountymd.gov/green/Resources/Files/energy/Montgomery%20County%20Performance%20Ordinance%20-%20Building%20Energy%20Performance%20Standards%20Report%20-%20final.pdf" TargetMode="External"/><Relationship Id="rId39" Type="http://schemas.openxmlformats.org/officeDocument/2006/relationships/hyperlink" Target="https://www.montgomerycountymd.gov/green/Resources/Files/energy/Montgomery%20County%20Performance%20Ordinance%20-%20Building%20Energy%20Performance%20Standards%20Report%20-%20final.pdf" TargetMode="External"/><Relationship Id="rId21" Type="http://schemas.openxmlformats.org/officeDocument/2006/relationships/hyperlink" Target="https://www.fs.usda.gov/rds/archive/Catalog/RDS-2021-0035" TargetMode="External"/><Relationship Id="rId34" Type="http://schemas.openxmlformats.org/officeDocument/2006/relationships/hyperlink" Target="https://www.montgomerycountymd.gov/green/Resources/Files/energy/Montgomery%20County%20Performance%20Ordinance%20-%20Building%20Energy%20Performance%20Standards%20Report%20-%20final.pdf" TargetMode="External"/><Relationship Id="rId42" Type="http://schemas.openxmlformats.org/officeDocument/2006/relationships/hyperlink" Target="https://www.montgomerycountymd.gov/green/Resources/Files/energy/Montgomery%20County%20Performance%20Ordinance%20-%20Building%20Energy%20Performance%20Standards%20Report%20-%20final.pdf" TargetMode="External"/><Relationship Id="rId47" Type="http://schemas.openxmlformats.org/officeDocument/2006/relationships/hyperlink" Target="https://mde.maryland.gov/programs/LAND/SolidWaste/Documents/MSWMR%20%2717.pdf" TargetMode="External"/><Relationship Id="rId50" Type="http://schemas.openxmlformats.org/officeDocument/2006/relationships/hyperlink" Target="https://www.fs.usda.gov/rds/archive/Catalog/RDS-2021-0035" TargetMode="External"/><Relationship Id="rId55" Type="http://schemas.openxmlformats.org/officeDocument/2006/relationships/hyperlink" Target="https://view.officeapps.live.com/op/view.aspx?src=https%3A%2F%2Fwww.census.gov%2Fconstruction%2Fnrc%2Fxls%2Fnewresconst.xls&amp;wdOrigin=BROWSELINK" TargetMode="External"/><Relationship Id="rId63" Type="http://schemas.openxmlformats.org/officeDocument/2006/relationships/hyperlink" Target="https://www.researchgate.net/publication/225546761_Biomass_and_nutrient_dynamics_in_restored_wetlands_on_the_outer_coastal_plain_of_Maryland_USA" TargetMode="External"/><Relationship Id="rId68" Type="http://schemas.openxmlformats.org/officeDocument/2006/relationships/hyperlink" Target="https://www.itreetools.org/" TargetMode="External"/><Relationship Id="rId76" Type="http://schemas.openxmlformats.org/officeDocument/2006/relationships/vmlDrawing" Target="../drawings/vmlDrawing4.vml"/><Relationship Id="rId7" Type="http://schemas.openxmlformats.org/officeDocument/2006/relationships/hyperlink" Target="https://www.ipcc.ch/meetings/session25/doc4a4b/vol2.pdf" TargetMode="External"/><Relationship Id="rId71" Type="http://schemas.openxmlformats.org/officeDocument/2006/relationships/hyperlink" Target="https://pubs.acs.org/doi/pdf/10.1021/es901539x" TargetMode="External"/><Relationship Id="rId2" Type="http://schemas.openxmlformats.org/officeDocument/2006/relationships/hyperlink" Target="https://www.eia.gov/consumption/residential/data/2015/hc/php/hc10.10.php" TargetMode="External"/><Relationship Id="rId16" Type="http://schemas.openxmlformats.org/officeDocument/2006/relationships/hyperlink" Target="https://www.epa.gov/system/files/documents/2022-04/ghg_emission_factors_hub.pdf" TargetMode="External"/><Relationship Id="rId29" Type="http://schemas.openxmlformats.org/officeDocument/2006/relationships/hyperlink" Target="https://www.montgomerycountymd.gov/green/Resources/Files/energy/Montgomery%20County%20Performance%20Ordinance%20-%20Building%20Energy%20Performance%20Standards%20Report%20-%20final.pdf" TargetMode="External"/><Relationship Id="rId11" Type="http://schemas.openxmlformats.org/officeDocument/2006/relationships/hyperlink" Target="https://www.epa.gov/facts-and-figures-about-materials-waste-and-recycling/national-overview-facts-and-figures-materials" TargetMode="External"/><Relationship Id="rId24" Type="http://schemas.openxmlformats.org/officeDocument/2006/relationships/hyperlink" Target="https://www.montgomerycountymd.gov/green/Resources/Files/energy/Montgomery%20County%20Performance%20Ordinance%20-%20Building%20Energy%20Performance%20Standards%20Report%20-%20final.pdf" TargetMode="External"/><Relationship Id="rId32" Type="http://schemas.openxmlformats.org/officeDocument/2006/relationships/hyperlink" Target="https://www.montgomerycountymd.gov/green/Resources/Files/energy/Montgomery%20County%20Performance%20Ordinance%20-%20Building%20Energy%20Performance%20Standards%20Report%20-%20final.pdf" TargetMode="External"/><Relationship Id="rId37" Type="http://schemas.openxmlformats.org/officeDocument/2006/relationships/hyperlink" Target="https://www.montgomerycountymd.gov/green/Resources/Files/energy/Montgomery%20County%20Performance%20Ordinance%20-%20Building%20Energy%20Performance%20Standards%20Report%20-%20final.pdf" TargetMode="External"/><Relationship Id="rId40" Type="http://schemas.openxmlformats.org/officeDocument/2006/relationships/hyperlink" Target="https://www.montgomerycountymd.gov/green/Resources/Files/energy/Montgomery%20County%20Performance%20Ordinance%20-%20Building%20Energy%20Performance%20Standards%20Report%20-%20final.pdf" TargetMode="External"/><Relationship Id="rId45" Type="http://schemas.openxmlformats.org/officeDocument/2006/relationships/hyperlink" Target="https://mde.maryland.gov/programs/LAND/SolidWaste/Documents/MSWMR%20%2717.pdf" TargetMode="External"/><Relationship Id="rId53" Type="http://schemas.openxmlformats.org/officeDocument/2006/relationships/hyperlink" Target="https://www.eia.gov/consumption/commercial/data/2018/index.php?view=characteristics" TargetMode="External"/><Relationship Id="rId58" Type="http://schemas.openxmlformats.org/officeDocument/2006/relationships/hyperlink" Target="https://www.sciencedirect.com/science/article/pii/S030147978570062X" TargetMode="External"/><Relationship Id="rId66" Type="http://schemas.openxmlformats.org/officeDocument/2006/relationships/hyperlink" Target="https://www.ipcc-nggip.iges.or.jp/public/2006gl/vol4.html" TargetMode="External"/><Relationship Id="rId74" Type="http://schemas.openxmlformats.org/officeDocument/2006/relationships/printerSettings" Target="../printerSettings/printerSettings8.bin"/><Relationship Id="rId5" Type="http://schemas.openxmlformats.org/officeDocument/2006/relationships/hyperlink" Target="https://view.officeapps.live.com/op/view.aspx?src=https%3A%2F%2Fwww.eia.gov%2Fconsumption%2Fresidential%2Fdata%2F2015%2Fc%26e%2Fce2.2.xlsx&amp;wdOrigin=BROWSELINK" TargetMode="External"/><Relationship Id="rId15" Type="http://schemas.openxmlformats.org/officeDocument/2006/relationships/hyperlink" Target="https://www.epa.gov/system/files/documents/2022-04/ghg_emission_factors_hub.pdf" TargetMode="External"/><Relationship Id="rId23" Type="http://schemas.openxmlformats.org/officeDocument/2006/relationships/hyperlink" Target="https://www.ipcc-nggip.iges.or.jp/public/2006gl/vol4.html" TargetMode="External"/><Relationship Id="rId28" Type="http://schemas.openxmlformats.org/officeDocument/2006/relationships/hyperlink" Target="https://www.montgomerycountymd.gov/green/Resources/Files/energy/Montgomery%20County%20Performance%20Ordinance%20-%20Building%20Energy%20Performance%20Standards%20Report%20-%20final.pdf" TargetMode="External"/><Relationship Id="rId36" Type="http://schemas.openxmlformats.org/officeDocument/2006/relationships/hyperlink" Target="https://www.montgomerycountymd.gov/green/Resources/Files/energy/Montgomery%20County%20Performance%20Ordinance%20-%20Building%20Energy%20Performance%20Standards%20Report%20-%20final.pdf" TargetMode="External"/><Relationship Id="rId49" Type="http://schemas.openxmlformats.org/officeDocument/2006/relationships/hyperlink" Target="https://mde.maryland.gov/programs/LAND/SolidWaste/Documents/MSWMR%20%2717.pdf" TargetMode="External"/><Relationship Id="rId57" Type="http://schemas.openxmlformats.org/officeDocument/2006/relationships/hyperlink" Target="https://www.sciencedirect.com/science/article/pii/S030147978570062X" TargetMode="External"/><Relationship Id="rId61" Type="http://schemas.openxmlformats.org/officeDocument/2006/relationships/hyperlink" Target="https://www.ipcc-nggip.iges.or.jp/public/2006gl/vol4.html" TargetMode="External"/><Relationship Id="rId10" Type="http://schemas.openxmlformats.org/officeDocument/2006/relationships/hyperlink" Target="https://www.epa.gov/facts-and-figures-about-materials-waste-and-recycling/national-overview-facts-and-figures-materials" TargetMode="External"/><Relationship Id="rId19" Type="http://schemas.openxmlformats.org/officeDocument/2006/relationships/hyperlink" Target="https://www.epa.gov/facts-and-figures-about-materials-waste-and-recycling/national-overview-facts-and-figures-materials" TargetMode="External"/><Relationship Id="rId31" Type="http://schemas.openxmlformats.org/officeDocument/2006/relationships/hyperlink" Target="https://www.montgomerycountymd.gov/green/Resources/Files/energy/Montgomery%20County%20Performance%20Ordinance%20-%20Building%20Energy%20Performance%20Standards%20Report%20-%20final.pdf" TargetMode="External"/><Relationship Id="rId44" Type="http://schemas.openxmlformats.org/officeDocument/2006/relationships/hyperlink" Target="https://mde.maryland.gov/programs/LAND/SolidWaste/Documents/MSWMR%20%2717.pdf" TargetMode="External"/><Relationship Id="rId52" Type="http://schemas.openxmlformats.org/officeDocument/2006/relationships/hyperlink" Target="https://www.eia.gov/consumption/commercial/data/2018/index.php?view=characteristics" TargetMode="External"/><Relationship Id="rId60" Type="http://schemas.openxmlformats.org/officeDocument/2006/relationships/hyperlink" Target="https://www.ipcc-nggip.iges.or.jp/public/2006gl/vol4.html" TargetMode="External"/><Relationship Id="rId65" Type="http://schemas.openxmlformats.org/officeDocument/2006/relationships/hyperlink" Target="https://www.ipcc-nggip.iges.or.jp/public/2006gl/vol4.html" TargetMode="External"/><Relationship Id="rId73" Type="http://schemas.openxmlformats.org/officeDocument/2006/relationships/hyperlink" Target="https://pubs.acs.org/doi/pdf/10.1021/es901539x" TargetMode="External"/><Relationship Id="rId78" Type="http://schemas.microsoft.com/office/2017/10/relationships/threadedComment" Target="../threadedComments/threadedComment3.xml"/><Relationship Id="rId4" Type="http://schemas.openxmlformats.org/officeDocument/2006/relationships/hyperlink" Target="https://view.officeapps.live.com/op/view.aspx?src=https%3A%2F%2Fwww.eia.gov%2Fconsumption%2Fresidential%2Fdata%2F2015%2Fc%26e%2Fce2.2.xlsx&amp;wdOrigin=BROWSELINK" TargetMode="External"/><Relationship Id="rId9" Type="http://schemas.openxmlformats.org/officeDocument/2006/relationships/hyperlink" Target="https://www.montgomerycountymd.gov/green/Resources/Files/energy/Montgomery%20County%20Performance%20Ordinance%20-%20Building%20Energy%20Performance%20Standards%20Report%20-%20final.pdf" TargetMode="External"/><Relationship Id="rId14" Type="http://schemas.openxmlformats.org/officeDocument/2006/relationships/hyperlink" Target="https://www.epa.gov/system/files/documents/2022-04/ghg_emission_factors_hub.pdf" TargetMode="External"/><Relationship Id="rId22" Type="http://schemas.openxmlformats.org/officeDocument/2006/relationships/hyperlink" Target="https://www.fs.usda.gov/rds/archive/Catalog/RDS-2021-0035" TargetMode="External"/><Relationship Id="rId27" Type="http://schemas.openxmlformats.org/officeDocument/2006/relationships/hyperlink" Target="https://www.montgomerycountymd.gov/green/Resources/Files/energy/Montgomery%20County%20Performance%20Ordinance%20-%20Building%20Energy%20Performance%20Standards%20Report%20-%20final.pdf" TargetMode="External"/><Relationship Id="rId30" Type="http://schemas.openxmlformats.org/officeDocument/2006/relationships/hyperlink" Target="https://www.montgomerycountymd.gov/green/Resources/Files/energy/Montgomery%20County%20Performance%20Ordinance%20-%20Building%20Energy%20Performance%20Standards%20Report%20-%20final.pdf" TargetMode="External"/><Relationship Id="rId35" Type="http://schemas.openxmlformats.org/officeDocument/2006/relationships/hyperlink" Target="https://www.montgomerycountymd.gov/green/Resources/Files/energy/Montgomery%20County%20Performance%20Ordinance%20-%20Building%20Energy%20Performance%20Standards%20Report%20-%20final.pdf" TargetMode="External"/><Relationship Id="rId43" Type="http://schemas.openxmlformats.org/officeDocument/2006/relationships/hyperlink" Target="https://data.census.gov/table?q=Population+Montgomery+County+in+2016&amp;tid=ACSDP1Y2016.DP05" TargetMode="External"/><Relationship Id="rId48" Type="http://schemas.openxmlformats.org/officeDocument/2006/relationships/hyperlink" Target="https://mde.maryland.gov/programs/LAND/SolidWaste/Documents/MSWMR%20%2717.pdf" TargetMode="External"/><Relationship Id="rId56" Type="http://schemas.openxmlformats.org/officeDocument/2006/relationships/hyperlink" Target="https://greet.es.anl.gov/afleet" TargetMode="External"/><Relationship Id="rId64" Type="http://schemas.openxmlformats.org/officeDocument/2006/relationships/hyperlink" Target="https://www.ipcc-nggip.iges.or.jp/public/2019rf/vol4.html" TargetMode="External"/><Relationship Id="rId69" Type="http://schemas.openxmlformats.org/officeDocument/2006/relationships/hyperlink" Target="https://www.itreetools.org/" TargetMode="External"/><Relationship Id="rId77" Type="http://schemas.openxmlformats.org/officeDocument/2006/relationships/comments" Target="../comments4.xml"/><Relationship Id="rId8" Type="http://schemas.openxmlformats.org/officeDocument/2006/relationships/hyperlink" Target="https://www.ipcc.ch/meetings/session25/doc4a4b/vol2.pdf" TargetMode="External"/><Relationship Id="rId51" Type="http://schemas.openxmlformats.org/officeDocument/2006/relationships/hyperlink" Target="https://www.mwcog.org/documents/2021/12/02/cooperative-forecasts-employment-population-and-household-forecasts-by-transportation-analysis-zone-cooperative-forecast-demographics-housing-population/" TargetMode="External"/><Relationship Id="rId72" Type="http://schemas.openxmlformats.org/officeDocument/2006/relationships/hyperlink" Target="https://pubs.acs.org/doi/pdf/10.1021/es901539x" TargetMode="External"/><Relationship Id="rId3" Type="http://schemas.openxmlformats.org/officeDocument/2006/relationships/hyperlink" Target="https://www.eia.gov/consumption/residential/data/2015/hc/php/hc10.10.php" TargetMode="External"/><Relationship Id="rId12" Type="http://schemas.openxmlformats.org/officeDocument/2006/relationships/hyperlink" Target="https://www.epa.gov/facts-and-figures-about-materials-waste-and-recycling/national-overview-facts-and-figures-materials" TargetMode="External"/><Relationship Id="rId17" Type="http://schemas.openxmlformats.org/officeDocument/2006/relationships/hyperlink" Target="https://www.epa.gov/facts-and-figures-about-materials-waste-and-recycling/national-overview-facts-and-figures-materials" TargetMode="External"/><Relationship Id="rId25" Type="http://schemas.openxmlformats.org/officeDocument/2006/relationships/hyperlink" Target="https://www.montgomerycountymd.gov/green/Resources/Files/energy/Montgomery%20County%20Performance%20Ordinance%20-%20Building%20Energy%20Performance%20Standards%20Report%20-%20final.pdf" TargetMode="External"/><Relationship Id="rId33" Type="http://schemas.openxmlformats.org/officeDocument/2006/relationships/hyperlink" Target="https://www.montgomerycountymd.gov/green/Resources/Files/energy/Montgomery%20County%20Performance%20Ordinance%20-%20Building%20Energy%20Performance%20Standards%20Report%20-%20final.pdf" TargetMode="External"/><Relationship Id="rId38" Type="http://schemas.openxmlformats.org/officeDocument/2006/relationships/hyperlink" Target="https://www.montgomerycountymd.gov/green/Resources/Files/energy/Montgomery%20County%20Performance%20Ordinance%20-%20Building%20Energy%20Performance%20Standards%20Report%20-%20final.pdf" TargetMode="External"/><Relationship Id="rId46" Type="http://schemas.openxmlformats.org/officeDocument/2006/relationships/hyperlink" Target="https://mde.maryland.gov/programs/LAND/SolidWaste/Documents/MSWMR%20%2717.pdf" TargetMode="External"/><Relationship Id="rId59" Type="http://schemas.openxmlformats.org/officeDocument/2006/relationships/hyperlink" Target="https://www.ipcc-nggip.iges.or.jp/public/2006gl/vol4.html" TargetMode="External"/><Relationship Id="rId67" Type="http://schemas.openxmlformats.org/officeDocument/2006/relationships/hyperlink" Target="https://www.ipcc-nggip.iges.or.jp/public/2019rf/vol4.html" TargetMode="External"/><Relationship Id="rId20" Type="http://schemas.openxmlformats.org/officeDocument/2006/relationships/hyperlink" Target="https://www.fs.usda.gov/research/treesearch/19590" TargetMode="External"/><Relationship Id="rId41" Type="http://schemas.openxmlformats.org/officeDocument/2006/relationships/hyperlink" Target="https://www.montgomerycountymd.gov/green/Resources/Files/energy/Montgomery%20County%20Performance%20Ordinance%20-%20Building%20Energy%20Performance%20Standards%20Report%20-%20final.pdf" TargetMode="External"/><Relationship Id="rId54" Type="http://schemas.openxmlformats.org/officeDocument/2006/relationships/hyperlink" Target="https://www.eia.gov/consumption/residential/data/2020/hc/pdf/HC%202.1.pdf" TargetMode="External"/><Relationship Id="rId62" Type="http://schemas.openxmlformats.org/officeDocument/2006/relationships/hyperlink" Target="https://www.ipcc-nggip.iges.or.jp/public/2019rf/vol4.html" TargetMode="External"/><Relationship Id="rId70" Type="http://schemas.openxmlformats.org/officeDocument/2006/relationships/hyperlink" Target="https://journals.sagepub.com/doi/abs/10.3141/2287-21" TargetMode="External"/><Relationship Id="rId75" Type="http://schemas.openxmlformats.org/officeDocument/2006/relationships/drawing" Target="../drawings/drawing7.xml"/><Relationship Id="rId1" Type="http://schemas.openxmlformats.org/officeDocument/2006/relationships/hyperlink" Target="https://www.eia.gov/consumption/commercial/data/2018/index.php?view=characteristics" TargetMode="External"/><Relationship Id="rId6" Type="http://schemas.openxmlformats.org/officeDocument/2006/relationships/hyperlink" Target="https://mde.maryland.gov/programs/air/ClimateChange/Pages/Greenhouse-Gas-Emissions-Reduction-Act-(GGRA)-Plan.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epa.gov/facts-and-figures-about-materials-waste-and-recycling/national-overview-facts-and-figures-materials" TargetMode="External"/><Relationship Id="rId18" Type="http://schemas.openxmlformats.org/officeDocument/2006/relationships/hyperlink" Target="https://www.epa.gov/facts-and-figures-about-materials-waste-and-recycling/national-overview-facts-and-figures-materials" TargetMode="External"/><Relationship Id="rId26" Type="http://schemas.openxmlformats.org/officeDocument/2006/relationships/hyperlink" Target="https://www.montgomerycountymd.gov/green/Resources/Files/energy/Montgomery%20County%20Performance%20Ordinance%20-%20Building%20Energy%20Performance%20Standards%20Report%20-%20final.pdf" TargetMode="External"/><Relationship Id="rId39" Type="http://schemas.openxmlformats.org/officeDocument/2006/relationships/hyperlink" Target="https://www.montgomerycountymd.gov/green/Resources/Files/energy/Montgomery%20County%20Performance%20Ordinance%20-%20Building%20Energy%20Performance%20Standards%20Report%20-%20final.pdf" TargetMode="External"/><Relationship Id="rId21" Type="http://schemas.openxmlformats.org/officeDocument/2006/relationships/hyperlink" Target="https://www.fs.usda.gov/rds/archive/Catalog/RDS-2021-0035" TargetMode="External"/><Relationship Id="rId34" Type="http://schemas.openxmlformats.org/officeDocument/2006/relationships/hyperlink" Target="https://www.montgomerycountymd.gov/green/Resources/Files/energy/Montgomery%20County%20Performance%20Ordinance%20-%20Building%20Energy%20Performance%20Standards%20Report%20-%20final.pdf" TargetMode="External"/><Relationship Id="rId42" Type="http://schemas.openxmlformats.org/officeDocument/2006/relationships/hyperlink" Target="https://www.montgomerycountymd.gov/green/Resources/Files/energy/Montgomery%20County%20Performance%20Ordinance%20-%20Building%20Energy%20Performance%20Standards%20Report%20-%20final.pdf" TargetMode="External"/><Relationship Id="rId47" Type="http://schemas.openxmlformats.org/officeDocument/2006/relationships/hyperlink" Target="https://mde.maryland.gov/programs/LAND/SolidWaste/Documents/MSWMR%20%2717.pdf" TargetMode="External"/><Relationship Id="rId50" Type="http://schemas.openxmlformats.org/officeDocument/2006/relationships/hyperlink" Target="https://www.fs.usda.gov/rds/archive/Catalog/RDS-2021-0035" TargetMode="External"/><Relationship Id="rId55" Type="http://schemas.openxmlformats.org/officeDocument/2006/relationships/hyperlink" Target="https://view.officeapps.live.com/op/view.aspx?src=https%3A%2F%2Fwww.census.gov%2Fconstruction%2Fnrc%2Fxls%2Fnewresconst.xls&amp;wdOrigin=BROWSELINK" TargetMode="External"/><Relationship Id="rId63" Type="http://schemas.openxmlformats.org/officeDocument/2006/relationships/hyperlink" Target="https://www.researchgate.net/publication/225546761_Biomass_and_nutrient_dynamics_in_restored_wetlands_on_the_outer_coastal_plain_of_Maryland_USA" TargetMode="External"/><Relationship Id="rId68" Type="http://schemas.openxmlformats.org/officeDocument/2006/relationships/hyperlink" Target="https://www.itreetools.org/" TargetMode="External"/><Relationship Id="rId76" Type="http://schemas.openxmlformats.org/officeDocument/2006/relationships/vmlDrawing" Target="../drawings/vmlDrawing5.vml"/><Relationship Id="rId7" Type="http://schemas.openxmlformats.org/officeDocument/2006/relationships/hyperlink" Target="https://www.ipcc.ch/meetings/session25/doc4a4b/vol2.pdf" TargetMode="External"/><Relationship Id="rId71" Type="http://schemas.openxmlformats.org/officeDocument/2006/relationships/hyperlink" Target="https://pubs.acs.org/doi/pdf/10.1021/es901539x" TargetMode="External"/><Relationship Id="rId2" Type="http://schemas.openxmlformats.org/officeDocument/2006/relationships/hyperlink" Target="https://www.eia.gov/consumption/residential/data/2015/hc/php/hc10.10.php" TargetMode="External"/><Relationship Id="rId16" Type="http://schemas.openxmlformats.org/officeDocument/2006/relationships/hyperlink" Target="https://www.epa.gov/system/files/documents/2022-04/ghg_emission_factors_hub.pdf" TargetMode="External"/><Relationship Id="rId29" Type="http://schemas.openxmlformats.org/officeDocument/2006/relationships/hyperlink" Target="https://www.montgomerycountymd.gov/green/Resources/Files/energy/Montgomery%20County%20Performance%20Ordinance%20-%20Building%20Energy%20Performance%20Standards%20Report%20-%20final.pdf" TargetMode="External"/><Relationship Id="rId11" Type="http://schemas.openxmlformats.org/officeDocument/2006/relationships/hyperlink" Target="https://www.epa.gov/facts-and-figures-about-materials-waste-and-recycling/national-overview-facts-and-figures-materials" TargetMode="External"/><Relationship Id="rId24" Type="http://schemas.openxmlformats.org/officeDocument/2006/relationships/hyperlink" Target="https://www.montgomerycountymd.gov/green/Resources/Files/energy/Montgomery%20County%20Performance%20Ordinance%20-%20Building%20Energy%20Performance%20Standards%20Report%20-%20final.pdf" TargetMode="External"/><Relationship Id="rId32" Type="http://schemas.openxmlformats.org/officeDocument/2006/relationships/hyperlink" Target="https://www.montgomerycountymd.gov/green/Resources/Files/energy/Montgomery%20County%20Performance%20Ordinance%20-%20Building%20Energy%20Performance%20Standards%20Report%20-%20final.pdf" TargetMode="External"/><Relationship Id="rId37" Type="http://schemas.openxmlformats.org/officeDocument/2006/relationships/hyperlink" Target="https://www.montgomerycountymd.gov/green/Resources/Files/energy/Montgomery%20County%20Performance%20Ordinance%20-%20Building%20Energy%20Performance%20Standards%20Report%20-%20final.pdf" TargetMode="External"/><Relationship Id="rId40" Type="http://schemas.openxmlformats.org/officeDocument/2006/relationships/hyperlink" Target="https://www.montgomerycountymd.gov/green/Resources/Files/energy/Montgomery%20County%20Performance%20Ordinance%20-%20Building%20Energy%20Performance%20Standards%20Report%20-%20final.pdf" TargetMode="External"/><Relationship Id="rId45" Type="http://schemas.openxmlformats.org/officeDocument/2006/relationships/hyperlink" Target="https://mde.maryland.gov/programs/LAND/SolidWaste/Documents/MSWMR%20%2717.pdf" TargetMode="External"/><Relationship Id="rId53" Type="http://schemas.openxmlformats.org/officeDocument/2006/relationships/hyperlink" Target="https://www.eia.gov/consumption/commercial/data/2018/index.php?view=characteristics" TargetMode="External"/><Relationship Id="rId58" Type="http://schemas.openxmlformats.org/officeDocument/2006/relationships/hyperlink" Target="https://www.sciencedirect.com/science/article/pii/S030147978570062X" TargetMode="External"/><Relationship Id="rId66" Type="http://schemas.openxmlformats.org/officeDocument/2006/relationships/hyperlink" Target="https://www.ipcc-nggip.iges.or.jp/public/2006gl/vol4.html" TargetMode="External"/><Relationship Id="rId74" Type="http://schemas.openxmlformats.org/officeDocument/2006/relationships/printerSettings" Target="../printerSettings/printerSettings9.bin"/><Relationship Id="rId5" Type="http://schemas.openxmlformats.org/officeDocument/2006/relationships/hyperlink" Target="https://view.officeapps.live.com/op/view.aspx?src=https%3A%2F%2Fwww.eia.gov%2Fconsumption%2Fresidential%2Fdata%2F2015%2Fc%26e%2Fce2.2.xlsx&amp;wdOrigin=BROWSELINK" TargetMode="External"/><Relationship Id="rId15" Type="http://schemas.openxmlformats.org/officeDocument/2006/relationships/hyperlink" Target="https://www.epa.gov/system/files/documents/2022-04/ghg_emission_factors_hub.pdf" TargetMode="External"/><Relationship Id="rId23" Type="http://schemas.openxmlformats.org/officeDocument/2006/relationships/hyperlink" Target="https://www.ipcc-nggip.iges.or.jp/public/2006gl/vol4.html" TargetMode="External"/><Relationship Id="rId28" Type="http://schemas.openxmlformats.org/officeDocument/2006/relationships/hyperlink" Target="https://www.montgomerycountymd.gov/green/Resources/Files/energy/Montgomery%20County%20Performance%20Ordinance%20-%20Building%20Energy%20Performance%20Standards%20Report%20-%20final.pdf" TargetMode="External"/><Relationship Id="rId36" Type="http://schemas.openxmlformats.org/officeDocument/2006/relationships/hyperlink" Target="https://www.montgomerycountymd.gov/green/Resources/Files/energy/Montgomery%20County%20Performance%20Ordinance%20-%20Building%20Energy%20Performance%20Standards%20Report%20-%20final.pdf" TargetMode="External"/><Relationship Id="rId49" Type="http://schemas.openxmlformats.org/officeDocument/2006/relationships/hyperlink" Target="https://mde.maryland.gov/programs/LAND/SolidWaste/Documents/MSWMR%20%2717.pdf" TargetMode="External"/><Relationship Id="rId57" Type="http://schemas.openxmlformats.org/officeDocument/2006/relationships/hyperlink" Target="https://www.sciencedirect.com/science/article/pii/S030147978570062X" TargetMode="External"/><Relationship Id="rId61" Type="http://schemas.openxmlformats.org/officeDocument/2006/relationships/hyperlink" Target="https://www.ipcc-nggip.iges.or.jp/public/2006gl/vol4.html" TargetMode="External"/><Relationship Id="rId10" Type="http://schemas.openxmlformats.org/officeDocument/2006/relationships/hyperlink" Target="https://www.epa.gov/facts-and-figures-about-materials-waste-and-recycling/national-overview-facts-and-figures-materials" TargetMode="External"/><Relationship Id="rId19" Type="http://schemas.openxmlformats.org/officeDocument/2006/relationships/hyperlink" Target="https://www.epa.gov/facts-and-figures-about-materials-waste-and-recycling/national-overview-facts-and-figures-materials" TargetMode="External"/><Relationship Id="rId31" Type="http://schemas.openxmlformats.org/officeDocument/2006/relationships/hyperlink" Target="https://www.montgomerycountymd.gov/green/Resources/Files/energy/Montgomery%20County%20Performance%20Ordinance%20-%20Building%20Energy%20Performance%20Standards%20Report%20-%20final.pdf" TargetMode="External"/><Relationship Id="rId44" Type="http://schemas.openxmlformats.org/officeDocument/2006/relationships/hyperlink" Target="https://mde.maryland.gov/programs/LAND/SolidWaste/Documents/MSWMR%20%2717.pdf" TargetMode="External"/><Relationship Id="rId52" Type="http://schemas.openxmlformats.org/officeDocument/2006/relationships/hyperlink" Target="https://www.eia.gov/consumption/commercial/data/2018/index.php?view=characteristics" TargetMode="External"/><Relationship Id="rId60" Type="http://schemas.openxmlformats.org/officeDocument/2006/relationships/hyperlink" Target="https://www.ipcc-nggip.iges.or.jp/public/2006gl/vol4.html" TargetMode="External"/><Relationship Id="rId65" Type="http://schemas.openxmlformats.org/officeDocument/2006/relationships/hyperlink" Target="https://www.ipcc-nggip.iges.or.jp/public/2006gl/vol4.html" TargetMode="External"/><Relationship Id="rId73" Type="http://schemas.openxmlformats.org/officeDocument/2006/relationships/hyperlink" Target="https://pubs.acs.org/doi/pdf/10.1021/es901539x" TargetMode="External"/><Relationship Id="rId78" Type="http://schemas.microsoft.com/office/2017/10/relationships/threadedComment" Target="../threadedComments/threadedComment4.xml"/><Relationship Id="rId4" Type="http://schemas.openxmlformats.org/officeDocument/2006/relationships/hyperlink" Target="https://view.officeapps.live.com/op/view.aspx?src=https%3A%2F%2Fwww.eia.gov%2Fconsumption%2Fresidential%2Fdata%2F2015%2Fc%26e%2Fce2.2.xlsx&amp;wdOrigin=BROWSELINK" TargetMode="External"/><Relationship Id="rId9" Type="http://schemas.openxmlformats.org/officeDocument/2006/relationships/hyperlink" Target="https://www.montgomerycountymd.gov/green/Resources/Files/energy/Montgomery%20County%20Performance%20Ordinance%20-%20Building%20Energy%20Performance%20Standards%20Report%20-%20final.pdf" TargetMode="External"/><Relationship Id="rId14" Type="http://schemas.openxmlformats.org/officeDocument/2006/relationships/hyperlink" Target="https://www.epa.gov/system/files/documents/2022-04/ghg_emission_factors_hub.pdf" TargetMode="External"/><Relationship Id="rId22" Type="http://schemas.openxmlformats.org/officeDocument/2006/relationships/hyperlink" Target="https://www.fs.usda.gov/rds/archive/Catalog/RDS-2021-0035" TargetMode="External"/><Relationship Id="rId27" Type="http://schemas.openxmlformats.org/officeDocument/2006/relationships/hyperlink" Target="https://www.montgomerycountymd.gov/green/Resources/Files/energy/Montgomery%20County%20Performance%20Ordinance%20-%20Building%20Energy%20Performance%20Standards%20Report%20-%20final.pdf" TargetMode="External"/><Relationship Id="rId30" Type="http://schemas.openxmlformats.org/officeDocument/2006/relationships/hyperlink" Target="https://www.montgomerycountymd.gov/green/Resources/Files/energy/Montgomery%20County%20Performance%20Ordinance%20-%20Building%20Energy%20Performance%20Standards%20Report%20-%20final.pdf" TargetMode="External"/><Relationship Id="rId35" Type="http://schemas.openxmlformats.org/officeDocument/2006/relationships/hyperlink" Target="https://www.montgomerycountymd.gov/green/Resources/Files/energy/Montgomery%20County%20Performance%20Ordinance%20-%20Building%20Energy%20Performance%20Standards%20Report%20-%20final.pdf" TargetMode="External"/><Relationship Id="rId43" Type="http://schemas.openxmlformats.org/officeDocument/2006/relationships/hyperlink" Target="https://data.census.gov/table?q=Population+Montgomery+County+in+2016&amp;tid=ACSDP1Y2016.DP05" TargetMode="External"/><Relationship Id="rId48" Type="http://schemas.openxmlformats.org/officeDocument/2006/relationships/hyperlink" Target="https://mde.maryland.gov/programs/LAND/SolidWaste/Documents/MSWMR%20%2717.pdf" TargetMode="External"/><Relationship Id="rId56" Type="http://schemas.openxmlformats.org/officeDocument/2006/relationships/hyperlink" Target="https://greet.es.anl.gov/afleet" TargetMode="External"/><Relationship Id="rId64" Type="http://schemas.openxmlformats.org/officeDocument/2006/relationships/hyperlink" Target="https://www.ipcc-nggip.iges.or.jp/public/2019rf/vol4.html" TargetMode="External"/><Relationship Id="rId69" Type="http://schemas.openxmlformats.org/officeDocument/2006/relationships/hyperlink" Target="https://www.itreetools.org/" TargetMode="External"/><Relationship Id="rId77" Type="http://schemas.openxmlformats.org/officeDocument/2006/relationships/comments" Target="../comments5.xml"/><Relationship Id="rId8" Type="http://schemas.openxmlformats.org/officeDocument/2006/relationships/hyperlink" Target="https://www.ipcc.ch/meetings/session25/doc4a4b/vol2.pdf" TargetMode="External"/><Relationship Id="rId51" Type="http://schemas.openxmlformats.org/officeDocument/2006/relationships/hyperlink" Target="https://www.mwcog.org/documents/2021/12/02/cooperative-forecasts-employment-population-and-household-forecasts-by-transportation-analysis-zone-cooperative-forecast-demographics-housing-population/" TargetMode="External"/><Relationship Id="rId72" Type="http://schemas.openxmlformats.org/officeDocument/2006/relationships/hyperlink" Target="https://pubs.acs.org/doi/pdf/10.1021/es901539x" TargetMode="External"/><Relationship Id="rId3" Type="http://schemas.openxmlformats.org/officeDocument/2006/relationships/hyperlink" Target="https://www.eia.gov/consumption/residential/data/2015/hc/php/hc10.10.php" TargetMode="External"/><Relationship Id="rId12" Type="http://schemas.openxmlformats.org/officeDocument/2006/relationships/hyperlink" Target="https://www.epa.gov/facts-and-figures-about-materials-waste-and-recycling/national-overview-facts-and-figures-materials" TargetMode="External"/><Relationship Id="rId17" Type="http://schemas.openxmlformats.org/officeDocument/2006/relationships/hyperlink" Target="https://www.epa.gov/facts-and-figures-about-materials-waste-and-recycling/national-overview-facts-and-figures-materials" TargetMode="External"/><Relationship Id="rId25" Type="http://schemas.openxmlformats.org/officeDocument/2006/relationships/hyperlink" Target="https://www.montgomerycountymd.gov/green/Resources/Files/energy/Montgomery%20County%20Performance%20Ordinance%20-%20Building%20Energy%20Performance%20Standards%20Report%20-%20final.pdf" TargetMode="External"/><Relationship Id="rId33" Type="http://schemas.openxmlformats.org/officeDocument/2006/relationships/hyperlink" Target="https://www.montgomerycountymd.gov/green/Resources/Files/energy/Montgomery%20County%20Performance%20Ordinance%20-%20Building%20Energy%20Performance%20Standards%20Report%20-%20final.pdf" TargetMode="External"/><Relationship Id="rId38" Type="http://schemas.openxmlformats.org/officeDocument/2006/relationships/hyperlink" Target="https://www.montgomerycountymd.gov/green/Resources/Files/energy/Montgomery%20County%20Performance%20Ordinance%20-%20Building%20Energy%20Performance%20Standards%20Report%20-%20final.pdf" TargetMode="External"/><Relationship Id="rId46" Type="http://schemas.openxmlformats.org/officeDocument/2006/relationships/hyperlink" Target="https://mde.maryland.gov/programs/LAND/SolidWaste/Documents/MSWMR%20%2717.pdf" TargetMode="External"/><Relationship Id="rId59" Type="http://schemas.openxmlformats.org/officeDocument/2006/relationships/hyperlink" Target="https://www.ipcc-nggip.iges.or.jp/public/2006gl/vol4.html" TargetMode="External"/><Relationship Id="rId67" Type="http://schemas.openxmlformats.org/officeDocument/2006/relationships/hyperlink" Target="https://www.ipcc-nggip.iges.or.jp/public/2019rf/vol4.html" TargetMode="External"/><Relationship Id="rId20" Type="http://schemas.openxmlformats.org/officeDocument/2006/relationships/hyperlink" Target="https://www.fs.usda.gov/research/treesearch/19590" TargetMode="External"/><Relationship Id="rId41" Type="http://schemas.openxmlformats.org/officeDocument/2006/relationships/hyperlink" Target="https://www.montgomerycountymd.gov/green/Resources/Files/energy/Montgomery%20County%20Performance%20Ordinance%20-%20Building%20Energy%20Performance%20Standards%20Report%20-%20final.pdf" TargetMode="External"/><Relationship Id="rId54" Type="http://schemas.openxmlformats.org/officeDocument/2006/relationships/hyperlink" Target="https://www.eia.gov/consumption/residential/data/2020/hc/pdf/HC%202.1.pdf" TargetMode="External"/><Relationship Id="rId62" Type="http://schemas.openxmlformats.org/officeDocument/2006/relationships/hyperlink" Target="https://www.ipcc-nggip.iges.or.jp/public/2019rf/vol4.html" TargetMode="External"/><Relationship Id="rId70" Type="http://schemas.openxmlformats.org/officeDocument/2006/relationships/hyperlink" Target="https://journals.sagepub.com/doi/abs/10.3141/2287-21" TargetMode="External"/><Relationship Id="rId75" Type="http://schemas.openxmlformats.org/officeDocument/2006/relationships/drawing" Target="../drawings/drawing8.xml"/><Relationship Id="rId1" Type="http://schemas.openxmlformats.org/officeDocument/2006/relationships/hyperlink" Target="https://www.eia.gov/consumption/commercial/data/2018/index.php?view=characteristics" TargetMode="External"/><Relationship Id="rId6" Type="http://schemas.openxmlformats.org/officeDocument/2006/relationships/hyperlink" Target="https://mde.maryland.gov/programs/air/ClimateChange/Pages/Greenhouse-Gas-Emissions-Reduction-Act-(GGRA)-Plan.aspx"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ipcc.ch/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E48"/>
  <sheetViews>
    <sheetView workbookViewId="0">
      <selection activeCell="C6" sqref="C6:C8"/>
    </sheetView>
  </sheetViews>
  <sheetFormatPr defaultColWidth="9.88671875" defaultRowHeight="13.2" x14ac:dyDescent="0.25"/>
  <cols>
    <col min="1" max="1" width="1.88671875" style="313" customWidth="1"/>
    <col min="2" max="2" width="25.33203125" style="313" bestFit="1" customWidth="1"/>
    <col min="3" max="3" width="105.33203125" style="313" customWidth="1"/>
    <col min="4" max="4" width="18.33203125" style="313" customWidth="1"/>
    <col min="5" max="5" width="14.44140625" style="313" customWidth="1"/>
    <col min="6" max="6" width="9.88671875" style="313"/>
    <col min="7" max="7" width="9.33203125" style="313" customWidth="1"/>
    <col min="8" max="16384" width="9.88671875" style="313"/>
  </cols>
  <sheetData>
    <row r="1" spans="2:5" s="319" customFormat="1" ht="13.8" thickBot="1" x14ac:dyDescent="0.3"/>
    <row r="2" spans="2:5" s="319" customFormat="1" ht="18" thickBot="1" x14ac:dyDescent="0.35">
      <c r="B2" s="378" t="s">
        <v>0</v>
      </c>
      <c r="C2" s="378"/>
      <c r="D2" s="320" t="s">
        <v>1</v>
      </c>
      <c r="E2" s="321" t="s">
        <v>2</v>
      </c>
    </row>
    <row r="3" spans="2:5" s="319" customFormat="1" ht="35.25" customHeight="1" thickBot="1" x14ac:dyDescent="0.3">
      <c r="B3" s="322" t="s">
        <v>3</v>
      </c>
      <c r="C3" s="335" t="str">
        <f>"This GHG Quantification Tool (GHG Quant Tool) calculates estimates of Embodied, Energy, Waste, Transportation, and Land Cover and Management Emissions for Master Plans for "&amp;D3&amp;"."</f>
        <v>This GHG Quantification Tool (GHG Quant Tool) calculates estimates of Embodied, Energy, Waste, Transportation, and Land Cover and Management Emissions for Master Plans for Montgomery County (MD) Planning Department.</v>
      </c>
      <c r="D3" s="382" t="s">
        <v>4</v>
      </c>
      <c r="E3" s="382"/>
    </row>
    <row r="4" spans="2:5" s="319" customFormat="1" ht="13.8" thickBot="1" x14ac:dyDescent="0.3">
      <c r="B4" s="322" t="s">
        <v>5</v>
      </c>
      <c r="C4" s="335" t="s">
        <v>6</v>
      </c>
      <c r="D4" s="382"/>
      <c r="E4" s="384"/>
    </row>
    <row r="5" spans="2:5" s="319" customFormat="1" ht="13.8" thickBot="1" x14ac:dyDescent="0.3">
      <c r="B5" s="322" t="s">
        <v>7</v>
      </c>
      <c r="C5" s="336">
        <v>45041</v>
      </c>
      <c r="D5" s="382"/>
      <c r="E5" s="384"/>
    </row>
    <row r="6" spans="2:5" s="319" customFormat="1" ht="13.8" thickBot="1" x14ac:dyDescent="0.3">
      <c r="B6" s="322" t="s">
        <v>8</v>
      </c>
      <c r="C6" s="386" t="s">
        <v>9</v>
      </c>
      <c r="D6" s="382"/>
      <c r="E6" s="384"/>
    </row>
    <row r="7" spans="2:5" s="319" customFormat="1" ht="13.8" thickBot="1" x14ac:dyDescent="0.3">
      <c r="B7" s="322"/>
      <c r="C7" s="386"/>
      <c r="D7" s="382"/>
      <c r="E7" s="384"/>
    </row>
    <row r="8" spans="2:5" s="319" customFormat="1" ht="71.400000000000006" customHeight="1" x14ac:dyDescent="0.25">
      <c r="B8" s="337"/>
      <c r="C8" s="387"/>
      <c r="D8" s="383"/>
      <c r="E8" s="385"/>
    </row>
    <row r="9" spans="2:5" s="319" customFormat="1" x14ac:dyDescent="0.25"/>
    <row r="10" spans="2:5" s="319" customFormat="1" x14ac:dyDescent="0.25"/>
    <row r="11" spans="2:5" s="319" customFormat="1" ht="17.399999999999999" x14ac:dyDescent="0.3">
      <c r="B11" s="388" t="s">
        <v>10</v>
      </c>
      <c r="C11" s="389"/>
    </row>
    <row r="12" spans="2:5" s="319" customFormat="1" x14ac:dyDescent="0.25">
      <c r="B12" s="323" t="s">
        <v>11</v>
      </c>
      <c r="C12" s="324" t="s">
        <v>12</v>
      </c>
    </row>
    <row r="13" spans="2:5" s="319" customFormat="1" ht="17.399999999999999" customHeight="1" x14ac:dyDescent="0.3">
      <c r="B13" s="325" t="s">
        <v>13</v>
      </c>
      <c r="C13" s="326" t="s">
        <v>14</v>
      </c>
    </row>
    <row r="14" spans="2:5" s="319" customFormat="1" ht="14.4" x14ac:dyDescent="0.3">
      <c r="B14" s="325" t="s">
        <v>15</v>
      </c>
      <c r="C14" s="326" t="s">
        <v>16</v>
      </c>
    </row>
    <row r="15" spans="2:5" s="319" customFormat="1" ht="14.4" x14ac:dyDescent="0.25">
      <c r="B15" s="327" t="s">
        <v>17</v>
      </c>
      <c r="C15" s="328" t="s">
        <v>18</v>
      </c>
    </row>
    <row r="16" spans="2:5" s="319" customFormat="1" ht="14.4" x14ac:dyDescent="0.25">
      <c r="B16" s="329" t="s">
        <v>19</v>
      </c>
      <c r="C16" s="328" t="s">
        <v>20</v>
      </c>
    </row>
    <row r="17" spans="2:3" s="319" customFormat="1" ht="14.4" x14ac:dyDescent="0.25">
      <c r="B17" s="329" t="s">
        <v>21</v>
      </c>
      <c r="C17" s="328" t="s">
        <v>22</v>
      </c>
    </row>
    <row r="18" spans="2:3" s="319" customFormat="1" ht="39.6" x14ac:dyDescent="0.25">
      <c r="B18" s="330" t="s">
        <v>23</v>
      </c>
      <c r="C18" s="328" t="s">
        <v>24</v>
      </c>
    </row>
    <row r="19" spans="2:3" s="319" customFormat="1" ht="38.4" customHeight="1" x14ac:dyDescent="0.25">
      <c r="B19" s="330" t="s">
        <v>25</v>
      </c>
      <c r="C19" s="328" t="s">
        <v>26</v>
      </c>
    </row>
    <row r="20" spans="2:3" s="319" customFormat="1" ht="14.4" x14ac:dyDescent="0.25">
      <c r="B20" s="331" t="s">
        <v>27</v>
      </c>
      <c r="C20" s="328" t="s">
        <v>28</v>
      </c>
    </row>
    <row r="21" spans="2:3" s="319" customFormat="1" ht="14.4" x14ac:dyDescent="0.25">
      <c r="B21" s="331" t="s">
        <v>29</v>
      </c>
      <c r="C21" s="328" t="s">
        <v>30</v>
      </c>
    </row>
    <row r="22" spans="2:3" s="319" customFormat="1" ht="14.4" x14ac:dyDescent="0.25">
      <c r="B22" s="331" t="s">
        <v>31</v>
      </c>
      <c r="C22" s="328" t="s">
        <v>32</v>
      </c>
    </row>
    <row r="23" spans="2:3" s="319" customFormat="1" ht="14.4" x14ac:dyDescent="0.25">
      <c r="B23" s="331" t="s">
        <v>33</v>
      </c>
      <c r="C23" s="332" t="s">
        <v>34</v>
      </c>
    </row>
    <row r="24" spans="2:3" s="319" customFormat="1" ht="13.8" thickBot="1" x14ac:dyDescent="0.3"/>
    <row r="25" spans="2:3" s="319" customFormat="1" x14ac:dyDescent="0.25">
      <c r="B25" s="333" t="s">
        <v>35</v>
      </c>
      <c r="C25" s="334"/>
    </row>
    <row r="26" spans="2:3" s="319" customFormat="1" x14ac:dyDescent="0.25">
      <c r="B26" s="390" t="s">
        <v>36</v>
      </c>
      <c r="C26" s="390"/>
    </row>
    <row r="27" spans="2:3" s="319" customFormat="1" x14ac:dyDescent="0.25">
      <c r="B27" s="379" t="s">
        <v>37</v>
      </c>
      <c r="C27" s="379"/>
    </row>
    <row r="28" spans="2:3" s="319" customFormat="1" x14ac:dyDescent="0.25">
      <c r="B28" s="380" t="s">
        <v>38</v>
      </c>
      <c r="C28" s="380"/>
    </row>
    <row r="29" spans="2:3" s="319" customFormat="1" ht="16.5" customHeight="1" x14ac:dyDescent="0.25">
      <c r="B29" s="381" t="s">
        <v>39</v>
      </c>
      <c r="C29" s="381"/>
    </row>
    <row r="30" spans="2:3" s="319" customFormat="1" x14ac:dyDescent="0.25">
      <c r="B30" s="377" t="s">
        <v>40</v>
      </c>
      <c r="C30" s="377"/>
    </row>
    <row r="31" spans="2:3" s="319" customFormat="1" x14ac:dyDescent="0.25"/>
    <row r="32" spans="2:3" s="319" customFormat="1" ht="13.8" thickBot="1" x14ac:dyDescent="0.3"/>
    <row r="33" spans="2:5" ht="17.399999999999999" x14ac:dyDescent="0.3">
      <c r="B33" s="373" t="s">
        <v>41</v>
      </c>
      <c r="C33" s="374"/>
    </row>
    <row r="34" spans="2:5" ht="39.6" customHeight="1" x14ac:dyDescent="0.25">
      <c r="B34" s="375" t="s">
        <v>42</v>
      </c>
      <c r="C34" s="376"/>
      <c r="D34" s="314"/>
      <c r="E34" s="314"/>
    </row>
    <row r="35" spans="2:5" ht="39.6" x14ac:dyDescent="0.25">
      <c r="B35" s="315" t="s">
        <v>43</v>
      </c>
      <c r="C35" s="316" t="s">
        <v>44</v>
      </c>
    </row>
    <row r="36" spans="2:5" ht="39.6" x14ac:dyDescent="0.25">
      <c r="B36" s="315" t="s">
        <v>43</v>
      </c>
      <c r="C36" s="316" t="s">
        <v>44</v>
      </c>
    </row>
    <row r="37" spans="2:5" ht="39.6" x14ac:dyDescent="0.25">
      <c r="B37" s="315" t="s">
        <v>43</v>
      </c>
      <c r="C37" s="316" t="s">
        <v>44</v>
      </c>
    </row>
    <row r="38" spans="2:5" ht="39.6" x14ac:dyDescent="0.25">
      <c r="B38" s="315" t="s">
        <v>43</v>
      </c>
      <c r="C38" s="316" t="s">
        <v>44</v>
      </c>
    </row>
    <row r="39" spans="2:5" ht="39.6" x14ac:dyDescent="0.25">
      <c r="B39" s="315" t="s">
        <v>43</v>
      </c>
      <c r="C39" s="316" t="s">
        <v>44</v>
      </c>
    </row>
    <row r="40" spans="2:5" ht="39.6" x14ac:dyDescent="0.25">
      <c r="B40" s="315" t="s">
        <v>43</v>
      </c>
      <c r="C40" s="316" t="s">
        <v>44</v>
      </c>
    </row>
    <row r="41" spans="2:5" ht="39.6" x14ac:dyDescent="0.25">
      <c r="B41" s="315" t="s">
        <v>43</v>
      </c>
      <c r="C41" s="316" t="s">
        <v>44</v>
      </c>
    </row>
    <row r="42" spans="2:5" ht="39.6" x14ac:dyDescent="0.25">
      <c r="B42" s="315" t="s">
        <v>43</v>
      </c>
      <c r="C42" s="316" t="s">
        <v>44</v>
      </c>
    </row>
    <row r="43" spans="2:5" ht="39.6" x14ac:dyDescent="0.25">
      <c r="B43" s="315" t="s">
        <v>43</v>
      </c>
      <c r="C43" s="316" t="s">
        <v>44</v>
      </c>
    </row>
    <row r="44" spans="2:5" ht="39.6" x14ac:dyDescent="0.25">
      <c r="B44" s="315" t="s">
        <v>43</v>
      </c>
      <c r="C44" s="316" t="s">
        <v>44</v>
      </c>
    </row>
    <row r="45" spans="2:5" ht="39.6" x14ac:dyDescent="0.25">
      <c r="B45" s="315" t="s">
        <v>43</v>
      </c>
      <c r="C45" s="316" t="s">
        <v>44</v>
      </c>
    </row>
    <row r="46" spans="2:5" ht="39.6" x14ac:dyDescent="0.25">
      <c r="B46" s="315" t="s">
        <v>43</v>
      </c>
      <c r="C46" s="316" t="s">
        <v>44</v>
      </c>
    </row>
    <row r="47" spans="2:5" ht="39.6" x14ac:dyDescent="0.25">
      <c r="B47" s="315" t="s">
        <v>43</v>
      </c>
      <c r="C47" s="316" t="s">
        <v>44</v>
      </c>
    </row>
    <row r="48" spans="2:5" ht="40.200000000000003" thickBot="1" x14ac:dyDescent="0.3">
      <c r="B48" s="317" t="s">
        <v>43</v>
      </c>
      <c r="C48" s="318" t="s">
        <v>44</v>
      </c>
    </row>
  </sheetData>
  <sheetProtection algorithmName="SHA-512" hashValue="rEUJfkSjFY9kGXAMu8PZ5ZLaKbcsAbEeZL/0HzV/kA3W0GX69/nevFzKVOwVU0w070pBNLrDS2RV1rX8VXRlhg==" saltValue="VbE5gcZTJok0qIp3FpkZ3w==" spinCount="100000" sheet="1" objects="1" scenarios="1"/>
  <mergeCells count="12">
    <mergeCell ref="D3:D8"/>
    <mergeCell ref="E3:E8"/>
    <mergeCell ref="C6:C8"/>
    <mergeCell ref="B11:C11"/>
    <mergeCell ref="B26:C26"/>
    <mergeCell ref="B33:C33"/>
    <mergeCell ref="B34:C34"/>
    <mergeCell ref="B30:C30"/>
    <mergeCell ref="B2:C2"/>
    <mergeCell ref="B27:C27"/>
    <mergeCell ref="B28:C28"/>
    <mergeCell ref="B29:C29"/>
  </mergeCells>
  <hyperlinks>
    <hyperlink ref="B15" location="Dashboard!A1" display="Dashboard" xr:uid="{5FB5BDD2-008E-48D2-9536-C84A6FEF5CA7}"/>
    <hyperlink ref="B16" location="'Master Plan Data Entry'!A1" display="Master Plan Data Entry" xr:uid="{BA4880EE-C3CD-4F41-931B-E0220F949FCA}"/>
    <hyperlink ref="B20" location="'MP Calcs &amp; EFs'!A1" display="MP Calcs &amp; EFs" xr:uid="{B8C4DE6C-DA51-4CCF-9968-71C4FC0895E4}"/>
    <hyperlink ref="B22" location="'Conversions and Lists'!A1" display="Conversions and Lists" xr:uid="{CFFDBDC1-3D8E-4BF0-B2A3-BEA89AAE6D80}"/>
    <hyperlink ref="B23" location="GWP!A1" display="GWP" xr:uid="{74BE3E0B-58E8-40CC-91BA-752CF848A844}"/>
    <hyperlink ref="B21" location="'Baseline Calcs &amp; EFs'!A1" display="Baseline Calcs &amp; EFs" xr:uid="{A727BADE-81CC-473D-911C-D1C02EA59DF7}"/>
    <hyperlink ref="B19" location="'Baseline Key Calc Inputs'!A1" display="Baseline Key Calc Inputs" xr:uid="{D4B9F671-8B5B-4D25-92C1-2D8AEA302F8B}"/>
    <hyperlink ref="B18" location="'Master Plan Key Calc Inputs'!A1" display="Master Plan Key Calc Inputs" xr:uid="{13D5039F-CA39-4ABF-97FD-9F1D6710B3E1}"/>
    <hyperlink ref="B17" location="'Baseline Data Entry1'!A1" display="Baseline Data Entry" xr:uid="{3EF20E60-160A-4C99-A002-48C07BAE1700}"/>
    <hyperlink ref="B13" location="'Read Me'!A1" display="Read Me" xr:uid="{04CAF658-BCBB-4FFC-992A-E1EEEB14B9CC}"/>
    <hyperlink ref="B14" location="Definitions!A1" display="Definitions" xr:uid="{66B99C25-EDFB-4E3E-8D39-3C52C0FF8EC9}"/>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77FD9-644D-40FD-A66E-41BC44ED2673}">
  <dimension ref="A1:W52"/>
  <sheetViews>
    <sheetView showGridLines="0" workbookViewId="0">
      <selection activeCell="AA7" sqref="AA7"/>
    </sheetView>
  </sheetViews>
  <sheetFormatPr defaultRowHeight="14.4" x14ac:dyDescent="0.3"/>
  <sheetData>
    <row r="1" spans="1:23" ht="18" x14ac:dyDescent="0.35">
      <c r="A1" s="398" t="s">
        <v>45</v>
      </c>
      <c r="B1" s="399"/>
      <c r="C1" s="399"/>
      <c r="D1" s="399"/>
      <c r="E1" s="399"/>
      <c r="F1" s="399"/>
      <c r="G1" s="399"/>
      <c r="H1" s="399"/>
      <c r="I1" s="399"/>
      <c r="J1" s="399"/>
      <c r="K1" s="399"/>
      <c r="L1" s="399"/>
      <c r="M1" s="399"/>
      <c r="N1" s="399"/>
      <c r="O1" s="399"/>
      <c r="P1" s="399"/>
      <c r="Q1" s="399"/>
      <c r="R1" s="399"/>
      <c r="S1" s="399"/>
      <c r="T1" s="399"/>
      <c r="U1" s="399"/>
      <c r="V1" s="399"/>
      <c r="W1" s="400"/>
    </row>
    <row r="2" spans="1:23" ht="45.9" customHeight="1" x14ac:dyDescent="0.3">
      <c r="A2" s="391" t="s">
        <v>46</v>
      </c>
      <c r="B2" s="392"/>
      <c r="C2" s="392"/>
      <c r="D2" s="392"/>
      <c r="E2" s="392"/>
      <c r="F2" s="392"/>
      <c r="G2" s="392"/>
      <c r="H2" s="392"/>
      <c r="I2" s="392"/>
      <c r="J2" s="392"/>
      <c r="K2" s="392"/>
      <c r="L2" s="392"/>
      <c r="M2" s="392"/>
      <c r="N2" s="392"/>
      <c r="O2" s="392"/>
      <c r="P2" s="392"/>
      <c r="Q2" s="392"/>
      <c r="R2" s="392"/>
      <c r="S2" s="392"/>
      <c r="T2" s="392"/>
      <c r="U2" s="392"/>
      <c r="V2" s="392"/>
      <c r="W2" s="393"/>
    </row>
    <row r="3" spans="1:23" ht="45.9" customHeight="1" x14ac:dyDescent="0.3">
      <c r="A3" s="394"/>
      <c r="B3" s="392"/>
      <c r="C3" s="392"/>
      <c r="D3" s="392"/>
      <c r="E3" s="392"/>
      <c r="F3" s="392"/>
      <c r="G3" s="392"/>
      <c r="H3" s="392"/>
      <c r="I3" s="392"/>
      <c r="J3" s="392"/>
      <c r="K3" s="392"/>
      <c r="L3" s="392"/>
      <c r="M3" s="392"/>
      <c r="N3" s="392"/>
      <c r="O3" s="392"/>
      <c r="P3" s="392"/>
      <c r="Q3" s="392"/>
      <c r="R3" s="392"/>
      <c r="S3" s="392"/>
      <c r="T3" s="392"/>
      <c r="U3" s="392"/>
      <c r="V3" s="392"/>
      <c r="W3" s="393"/>
    </row>
    <row r="4" spans="1:23" ht="45.9" customHeight="1" x14ac:dyDescent="0.3">
      <c r="A4" s="394"/>
      <c r="B4" s="392"/>
      <c r="C4" s="392"/>
      <c r="D4" s="392"/>
      <c r="E4" s="392"/>
      <c r="F4" s="392"/>
      <c r="G4" s="392"/>
      <c r="H4" s="392"/>
      <c r="I4" s="392"/>
      <c r="J4" s="392"/>
      <c r="K4" s="392"/>
      <c r="L4" s="392"/>
      <c r="M4" s="392"/>
      <c r="N4" s="392"/>
      <c r="O4" s="392"/>
      <c r="P4" s="392"/>
      <c r="Q4" s="392"/>
      <c r="R4" s="392"/>
      <c r="S4" s="392"/>
      <c r="T4" s="392"/>
      <c r="U4" s="392"/>
      <c r="V4" s="392"/>
      <c r="W4" s="393"/>
    </row>
    <row r="5" spans="1:23" ht="45.9" customHeight="1" x14ac:dyDescent="0.3">
      <c r="A5" s="394"/>
      <c r="B5" s="392"/>
      <c r="C5" s="392"/>
      <c r="D5" s="392"/>
      <c r="E5" s="392"/>
      <c r="F5" s="392"/>
      <c r="G5" s="392"/>
      <c r="H5" s="392"/>
      <c r="I5" s="392"/>
      <c r="J5" s="392"/>
      <c r="K5" s="392"/>
      <c r="L5" s="392"/>
      <c r="M5" s="392"/>
      <c r="N5" s="392"/>
      <c r="O5" s="392"/>
      <c r="P5" s="392"/>
      <c r="Q5" s="392"/>
      <c r="R5" s="392"/>
      <c r="S5" s="392"/>
      <c r="T5" s="392"/>
      <c r="U5" s="392"/>
      <c r="V5" s="392"/>
      <c r="W5" s="393"/>
    </row>
    <row r="6" spans="1:23" ht="45.9" customHeight="1" x14ac:dyDescent="0.3">
      <c r="A6" s="394"/>
      <c r="B6" s="392"/>
      <c r="C6" s="392"/>
      <c r="D6" s="392"/>
      <c r="E6" s="392"/>
      <c r="F6" s="392"/>
      <c r="G6" s="392"/>
      <c r="H6" s="392"/>
      <c r="I6" s="392"/>
      <c r="J6" s="392"/>
      <c r="K6" s="392"/>
      <c r="L6" s="392"/>
      <c r="M6" s="392"/>
      <c r="N6" s="392"/>
      <c r="O6" s="392"/>
      <c r="P6" s="392"/>
      <c r="Q6" s="392"/>
      <c r="R6" s="392"/>
      <c r="S6" s="392"/>
      <c r="T6" s="392"/>
      <c r="U6" s="392"/>
      <c r="V6" s="392"/>
      <c r="W6" s="393"/>
    </row>
    <row r="7" spans="1:23" ht="45.9" customHeight="1" x14ac:dyDescent="0.3">
      <c r="A7" s="394"/>
      <c r="B7" s="392"/>
      <c r="C7" s="392"/>
      <c r="D7" s="392"/>
      <c r="E7" s="392"/>
      <c r="F7" s="392"/>
      <c r="G7" s="392"/>
      <c r="H7" s="392"/>
      <c r="I7" s="392"/>
      <c r="J7" s="392"/>
      <c r="K7" s="392"/>
      <c r="L7" s="392"/>
      <c r="M7" s="392"/>
      <c r="N7" s="392"/>
      <c r="O7" s="392"/>
      <c r="P7" s="392"/>
      <c r="Q7" s="392"/>
      <c r="R7" s="392"/>
      <c r="S7" s="392"/>
      <c r="T7" s="392"/>
      <c r="U7" s="392"/>
      <c r="V7" s="392"/>
      <c r="W7" s="393"/>
    </row>
    <row r="8" spans="1:23" ht="45.9" customHeight="1" x14ac:dyDescent="0.3">
      <c r="A8" s="394"/>
      <c r="B8" s="392"/>
      <c r="C8" s="392"/>
      <c r="D8" s="392"/>
      <c r="E8" s="392"/>
      <c r="F8" s="392"/>
      <c r="G8" s="392"/>
      <c r="H8" s="392"/>
      <c r="I8" s="392"/>
      <c r="J8" s="392"/>
      <c r="K8" s="392"/>
      <c r="L8" s="392"/>
      <c r="M8" s="392"/>
      <c r="N8" s="392"/>
      <c r="O8" s="392"/>
      <c r="P8" s="392"/>
      <c r="Q8" s="392"/>
      <c r="R8" s="392"/>
      <c r="S8" s="392"/>
      <c r="T8" s="392"/>
      <c r="U8" s="392"/>
      <c r="V8" s="392"/>
      <c r="W8" s="393"/>
    </row>
    <row r="9" spans="1:23" ht="45.9" customHeight="1" x14ac:dyDescent="0.3">
      <c r="A9" s="394"/>
      <c r="B9" s="392"/>
      <c r="C9" s="392"/>
      <c r="D9" s="392"/>
      <c r="E9" s="392"/>
      <c r="F9" s="392"/>
      <c r="G9" s="392"/>
      <c r="H9" s="392"/>
      <c r="I9" s="392"/>
      <c r="J9" s="392"/>
      <c r="K9" s="392"/>
      <c r="L9" s="392"/>
      <c r="M9" s="392"/>
      <c r="N9" s="392"/>
      <c r="O9" s="392"/>
      <c r="P9" s="392"/>
      <c r="Q9" s="392"/>
      <c r="R9" s="392"/>
      <c r="S9" s="392"/>
      <c r="T9" s="392"/>
      <c r="U9" s="392"/>
      <c r="V9" s="392"/>
      <c r="W9" s="393"/>
    </row>
    <row r="10" spans="1:23" ht="45.9" customHeight="1" x14ac:dyDescent="0.3">
      <c r="A10" s="394"/>
      <c r="B10" s="392"/>
      <c r="C10" s="392"/>
      <c r="D10" s="392"/>
      <c r="E10" s="392"/>
      <c r="F10" s="392"/>
      <c r="G10" s="392"/>
      <c r="H10" s="392"/>
      <c r="I10" s="392"/>
      <c r="J10" s="392"/>
      <c r="K10" s="392"/>
      <c r="L10" s="392"/>
      <c r="M10" s="392"/>
      <c r="N10" s="392"/>
      <c r="O10" s="392"/>
      <c r="P10" s="392"/>
      <c r="Q10" s="392"/>
      <c r="R10" s="392"/>
      <c r="S10" s="392"/>
      <c r="T10" s="392"/>
      <c r="U10" s="392"/>
      <c r="V10" s="392"/>
      <c r="W10" s="393"/>
    </row>
    <row r="11" spans="1:23" ht="45.9" customHeight="1" x14ac:dyDescent="0.3">
      <c r="A11" s="394"/>
      <c r="B11" s="392"/>
      <c r="C11" s="392"/>
      <c r="D11" s="392"/>
      <c r="E11" s="392"/>
      <c r="F11" s="392"/>
      <c r="G11" s="392"/>
      <c r="H11" s="392"/>
      <c r="I11" s="392"/>
      <c r="J11" s="392"/>
      <c r="K11" s="392"/>
      <c r="L11" s="392"/>
      <c r="M11" s="392"/>
      <c r="N11" s="392"/>
      <c r="O11" s="392"/>
      <c r="P11" s="392"/>
      <c r="Q11" s="392"/>
      <c r="R11" s="392"/>
      <c r="S11" s="392"/>
      <c r="T11" s="392"/>
      <c r="U11" s="392"/>
      <c r="V11" s="392"/>
      <c r="W11" s="393"/>
    </row>
    <row r="12" spans="1:23" ht="45.9" customHeight="1" x14ac:dyDescent="0.3">
      <c r="A12" s="394"/>
      <c r="B12" s="392"/>
      <c r="C12" s="392"/>
      <c r="D12" s="392"/>
      <c r="E12" s="392"/>
      <c r="F12" s="392"/>
      <c r="G12" s="392"/>
      <c r="H12" s="392"/>
      <c r="I12" s="392"/>
      <c r="J12" s="392"/>
      <c r="K12" s="392"/>
      <c r="L12" s="392"/>
      <c r="M12" s="392"/>
      <c r="N12" s="392"/>
      <c r="O12" s="392"/>
      <c r="P12" s="392"/>
      <c r="Q12" s="392"/>
      <c r="R12" s="392"/>
      <c r="S12" s="392"/>
      <c r="T12" s="392"/>
      <c r="U12" s="392"/>
      <c r="V12" s="392"/>
      <c r="W12" s="393"/>
    </row>
    <row r="13" spans="1:23" ht="39.9" customHeight="1" x14ac:dyDescent="0.3">
      <c r="A13" s="394"/>
      <c r="B13" s="392"/>
      <c r="C13" s="392"/>
      <c r="D13" s="392"/>
      <c r="E13" s="392"/>
      <c r="F13" s="392"/>
      <c r="G13" s="392"/>
      <c r="H13" s="392"/>
      <c r="I13" s="392"/>
      <c r="J13" s="392"/>
      <c r="K13" s="392"/>
      <c r="L13" s="392"/>
      <c r="M13" s="392"/>
      <c r="N13" s="392"/>
      <c r="O13" s="392"/>
      <c r="P13" s="392"/>
      <c r="Q13" s="392"/>
      <c r="R13" s="392"/>
      <c r="S13" s="392"/>
      <c r="T13" s="392"/>
      <c r="U13" s="392"/>
      <c r="V13" s="392"/>
      <c r="W13" s="393"/>
    </row>
    <row r="14" spans="1:23" ht="277.5" customHeight="1" x14ac:dyDescent="0.3">
      <c r="A14" s="395"/>
      <c r="B14" s="396"/>
      <c r="C14" s="396"/>
      <c r="D14" s="396"/>
      <c r="E14" s="396"/>
      <c r="F14" s="396"/>
      <c r="G14" s="396"/>
      <c r="H14" s="396"/>
      <c r="I14" s="396"/>
      <c r="J14" s="396"/>
      <c r="K14" s="396"/>
      <c r="L14" s="396"/>
      <c r="M14" s="396"/>
      <c r="N14" s="396"/>
      <c r="O14" s="396"/>
      <c r="P14" s="396"/>
      <c r="Q14" s="396"/>
      <c r="R14" s="396"/>
      <c r="S14" s="396"/>
      <c r="T14" s="396"/>
      <c r="U14" s="396"/>
      <c r="V14" s="396"/>
      <c r="W14" s="397"/>
    </row>
    <row r="15" spans="1:23" ht="18" x14ac:dyDescent="0.35">
      <c r="A15" s="398" t="s">
        <v>47</v>
      </c>
      <c r="B15" s="399"/>
      <c r="C15" s="399"/>
      <c r="D15" s="399"/>
      <c r="E15" s="399"/>
      <c r="F15" s="399"/>
      <c r="G15" s="399"/>
      <c r="H15" s="399"/>
      <c r="I15" s="399"/>
      <c r="J15" s="399"/>
      <c r="K15" s="399"/>
      <c r="L15" s="399"/>
      <c r="M15" s="399"/>
      <c r="N15" s="399"/>
      <c r="O15" s="399"/>
      <c r="P15" s="399"/>
      <c r="Q15" s="399"/>
      <c r="R15" s="399"/>
      <c r="S15" s="399"/>
      <c r="T15" s="399"/>
      <c r="U15" s="399"/>
      <c r="V15" s="399"/>
      <c r="W15" s="400"/>
    </row>
    <row r="16" spans="1:23" ht="20.399999999999999" customHeight="1" x14ac:dyDescent="0.3">
      <c r="A16" s="401" t="s">
        <v>48</v>
      </c>
      <c r="B16" s="402"/>
      <c r="C16" s="402"/>
      <c r="D16" s="402"/>
      <c r="E16" s="402"/>
      <c r="F16" s="402"/>
      <c r="G16" s="402"/>
      <c r="H16" s="402"/>
      <c r="I16" s="402"/>
      <c r="J16" s="402"/>
      <c r="K16" s="402"/>
      <c r="L16" s="402"/>
      <c r="M16" s="402"/>
      <c r="N16" s="402"/>
      <c r="O16" s="402"/>
      <c r="P16" s="402"/>
      <c r="Q16" s="402"/>
      <c r="R16" s="402"/>
      <c r="S16" s="402"/>
      <c r="T16" s="402"/>
      <c r="U16" s="402"/>
      <c r="V16" s="402"/>
      <c r="W16" s="403"/>
    </row>
    <row r="17" spans="1:23" ht="20.399999999999999" customHeight="1" x14ac:dyDescent="0.3">
      <c r="A17" s="404"/>
      <c r="B17" s="392"/>
      <c r="C17" s="392"/>
      <c r="D17" s="392"/>
      <c r="E17" s="392"/>
      <c r="F17" s="392"/>
      <c r="G17" s="392"/>
      <c r="H17" s="392"/>
      <c r="I17" s="392"/>
      <c r="J17" s="392"/>
      <c r="K17" s="392"/>
      <c r="L17" s="392"/>
      <c r="M17" s="392"/>
      <c r="N17" s="392"/>
      <c r="O17" s="392"/>
      <c r="P17" s="392"/>
      <c r="Q17" s="392"/>
      <c r="R17" s="392"/>
      <c r="S17" s="392"/>
      <c r="T17" s="392"/>
      <c r="U17" s="392"/>
      <c r="V17" s="392"/>
      <c r="W17" s="405"/>
    </row>
    <row r="18" spans="1:23" ht="20.399999999999999" customHeight="1" x14ac:dyDescent="0.3">
      <c r="A18" s="404"/>
      <c r="B18" s="392"/>
      <c r="C18" s="392"/>
      <c r="D18" s="392"/>
      <c r="E18" s="392"/>
      <c r="F18" s="392"/>
      <c r="G18" s="392"/>
      <c r="H18" s="392"/>
      <c r="I18" s="392"/>
      <c r="J18" s="392"/>
      <c r="K18" s="392"/>
      <c r="L18" s="392"/>
      <c r="M18" s="392"/>
      <c r="N18" s="392"/>
      <c r="O18" s="392"/>
      <c r="P18" s="392"/>
      <c r="Q18" s="392"/>
      <c r="R18" s="392"/>
      <c r="S18" s="392"/>
      <c r="T18" s="392"/>
      <c r="U18" s="392"/>
      <c r="V18" s="392"/>
      <c r="W18" s="405"/>
    </row>
    <row r="19" spans="1:23" ht="20.399999999999999" customHeight="1" x14ac:dyDescent="0.3">
      <c r="A19" s="404"/>
      <c r="B19" s="392"/>
      <c r="C19" s="392"/>
      <c r="D19" s="392"/>
      <c r="E19" s="392"/>
      <c r="F19" s="392"/>
      <c r="G19" s="392"/>
      <c r="H19" s="392"/>
      <c r="I19" s="392"/>
      <c r="J19" s="392"/>
      <c r="K19" s="392"/>
      <c r="L19" s="392"/>
      <c r="M19" s="392"/>
      <c r="N19" s="392"/>
      <c r="O19" s="392"/>
      <c r="P19" s="392"/>
      <c r="Q19" s="392"/>
      <c r="R19" s="392"/>
      <c r="S19" s="392"/>
      <c r="T19" s="392"/>
      <c r="U19" s="392"/>
      <c r="V19" s="392"/>
      <c r="W19" s="405"/>
    </row>
    <row r="20" spans="1:23" ht="20.399999999999999" customHeight="1" x14ac:dyDescent="0.3">
      <c r="A20" s="404"/>
      <c r="B20" s="392"/>
      <c r="C20" s="392"/>
      <c r="D20" s="392"/>
      <c r="E20" s="392"/>
      <c r="F20" s="392"/>
      <c r="G20" s="392"/>
      <c r="H20" s="392"/>
      <c r="I20" s="392"/>
      <c r="J20" s="392"/>
      <c r="K20" s="392"/>
      <c r="L20" s="392"/>
      <c r="M20" s="392"/>
      <c r="N20" s="392"/>
      <c r="O20" s="392"/>
      <c r="P20" s="392"/>
      <c r="Q20" s="392"/>
      <c r="R20" s="392"/>
      <c r="S20" s="392"/>
      <c r="T20" s="392"/>
      <c r="U20" s="392"/>
      <c r="V20" s="392"/>
      <c r="W20" s="405"/>
    </row>
    <row r="21" spans="1:23" ht="20.399999999999999" customHeight="1" x14ac:dyDescent="0.3">
      <c r="A21" s="404"/>
      <c r="B21" s="392"/>
      <c r="C21" s="392"/>
      <c r="D21" s="392"/>
      <c r="E21" s="392"/>
      <c r="F21" s="392"/>
      <c r="G21" s="392"/>
      <c r="H21" s="392"/>
      <c r="I21" s="392"/>
      <c r="J21" s="392"/>
      <c r="K21" s="392"/>
      <c r="L21" s="392"/>
      <c r="M21" s="392"/>
      <c r="N21" s="392"/>
      <c r="O21" s="392"/>
      <c r="P21" s="392"/>
      <c r="Q21" s="392"/>
      <c r="R21" s="392"/>
      <c r="S21" s="392"/>
      <c r="T21" s="392"/>
      <c r="U21" s="392"/>
      <c r="V21" s="392"/>
      <c r="W21" s="405"/>
    </row>
    <row r="22" spans="1:23" ht="20.399999999999999" customHeight="1" x14ac:dyDescent="0.3">
      <c r="A22" s="404"/>
      <c r="B22" s="392"/>
      <c r="C22" s="392"/>
      <c r="D22" s="392"/>
      <c r="E22" s="392"/>
      <c r="F22" s="392"/>
      <c r="G22" s="392"/>
      <c r="H22" s="392"/>
      <c r="I22" s="392"/>
      <c r="J22" s="392"/>
      <c r="K22" s="392"/>
      <c r="L22" s="392"/>
      <c r="M22" s="392"/>
      <c r="N22" s="392"/>
      <c r="O22" s="392"/>
      <c r="P22" s="392"/>
      <c r="Q22" s="392"/>
      <c r="R22" s="392"/>
      <c r="S22" s="392"/>
      <c r="T22" s="392"/>
      <c r="U22" s="392"/>
      <c r="V22" s="392"/>
      <c r="W22" s="405"/>
    </row>
    <row r="23" spans="1:23" ht="20.399999999999999" customHeight="1" x14ac:dyDescent="0.3">
      <c r="A23" s="404"/>
      <c r="B23" s="392"/>
      <c r="C23" s="392"/>
      <c r="D23" s="392"/>
      <c r="E23" s="392"/>
      <c r="F23" s="392"/>
      <c r="G23" s="392"/>
      <c r="H23" s="392"/>
      <c r="I23" s="392"/>
      <c r="J23" s="392"/>
      <c r="K23" s="392"/>
      <c r="L23" s="392"/>
      <c r="M23" s="392"/>
      <c r="N23" s="392"/>
      <c r="O23" s="392"/>
      <c r="P23" s="392"/>
      <c r="Q23" s="392"/>
      <c r="R23" s="392"/>
      <c r="S23" s="392"/>
      <c r="T23" s="392"/>
      <c r="U23" s="392"/>
      <c r="V23" s="392"/>
      <c r="W23" s="405"/>
    </row>
    <row r="24" spans="1:23" ht="20.399999999999999" customHeight="1" x14ac:dyDescent="0.3">
      <c r="A24" s="404"/>
      <c r="B24" s="392"/>
      <c r="C24" s="392"/>
      <c r="D24" s="392"/>
      <c r="E24" s="392"/>
      <c r="F24" s="392"/>
      <c r="G24" s="392"/>
      <c r="H24" s="392"/>
      <c r="I24" s="392"/>
      <c r="J24" s="392"/>
      <c r="K24" s="392"/>
      <c r="L24" s="392"/>
      <c r="M24" s="392"/>
      <c r="N24" s="392"/>
      <c r="O24" s="392"/>
      <c r="P24" s="392"/>
      <c r="Q24" s="392"/>
      <c r="R24" s="392"/>
      <c r="S24" s="392"/>
      <c r="T24" s="392"/>
      <c r="U24" s="392"/>
      <c r="V24" s="392"/>
      <c r="W24" s="405"/>
    </row>
    <row r="25" spans="1:23" ht="20.399999999999999" customHeight="1" x14ac:dyDescent="0.3">
      <c r="A25" s="404"/>
      <c r="B25" s="392"/>
      <c r="C25" s="392"/>
      <c r="D25" s="392"/>
      <c r="E25" s="392"/>
      <c r="F25" s="392"/>
      <c r="G25" s="392"/>
      <c r="H25" s="392"/>
      <c r="I25" s="392"/>
      <c r="J25" s="392"/>
      <c r="K25" s="392"/>
      <c r="L25" s="392"/>
      <c r="M25" s="392"/>
      <c r="N25" s="392"/>
      <c r="O25" s="392"/>
      <c r="P25" s="392"/>
      <c r="Q25" s="392"/>
      <c r="R25" s="392"/>
      <c r="S25" s="392"/>
      <c r="T25" s="392"/>
      <c r="U25" s="392"/>
      <c r="V25" s="392"/>
      <c r="W25" s="405"/>
    </row>
    <row r="26" spans="1:23" ht="20.399999999999999" customHeight="1" x14ac:dyDescent="0.3">
      <c r="A26" s="404"/>
      <c r="B26" s="392"/>
      <c r="C26" s="392"/>
      <c r="D26" s="392"/>
      <c r="E26" s="392"/>
      <c r="F26" s="392"/>
      <c r="G26" s="392"/>
      <c r="H26" s="392"/>
      <c r="I26" s="392"/>
      <c r="J26" s="392"/>
      <c r="K26" s="392"/>
      <c r="L26" s="392"/>
      <c r="M26" s="392"/>
      <c r="N26" s="392"/>
      <c r="O26" s="392"/>
      <c r="P26" s="392"/>
      <c r="Q26" s="392"/>
      <c r="R26" s="392"/>
      <c r="S26" s="392"/>
      <c r="T26" s="392"/>
      <c r="U26" s="392"/>
      <c r="V26" s="392"/>
      <c r="W26" s="405"/>
    </row>
    <row r="27" spans="1:23" ht="20.399999999999999" customHeight="1" x14ac:dyDescent="0.3">
      <c r="A27" s="404"/>
      <c r="B27" s="392"/>
      <c r="C27" s="392"/>
      <c r="D27" s="392"/>
      <c r="E27" s="392"/>
      <c r="F27" s="392"/>
      <c r="G27" s="392"/>
      <c r="H27" s="392"/>
      <c r="I27" s="392"/>
      <c r="J27" s="392"/>
      <c r="K27" s="392"/>
      <c r="L27" s="392"/>
      <c r="M27" s="392"/>
      <c r="N27" s="392"/>
      <c r="O27" s="392"/>
      <c r="P27" s="392"/>
      <c r="Q27" s="392"/>
      <c r="R27" s="392"/>
      <c r="S27" s="392"/>
      <c r="T27" s="392"/>
      <c r="U27" s="392"/>
      <c r="V27" s="392"/>
      <c r="W27" s="405"/>
    </row>
    <row r="28" spans="1:23" ht="20.399999999999999" customHeight="1" x14ac:dyDescent="0.3">
      <c r="A28" s="404"/>
      <c r="B28" s="392"/>
      <c r="C28" s="392"/>
      <c r="D28" s="392"/>
      <c r="E28" s="392"/>
      <c r="F28" s="392"/>
      <c r="G28" s="392"/>
      <c r="H28" s="392"/>
      <c r="I28" s="392"/>
      <c r="J28" s="392"/>
      <c r="K28" s="392"/>
      <c r="L28" s="392"/>
      <c r="M28" s="392"/>
      <c r="N28" s="392"/>
      <c r="O28" s="392"/>
      <c r="P28" s="392"/>
      <c r="Q28" s="392"/>
      <c r="R28" s="392"/>
      <c r="S28" s="392"/>
      <c r="T28" s="392"/>
      <c r="U28" s="392"/>
      <c r="V28" s="392"/>
      <c r="W28" s="405"/>
    </row>
    <row r="29" spans="1:23" ht="20.399999999999999" customHeight="1" x14ac:dyDescent="0.3">
      <c r="A29" s="404"/>
      <c r="B29" s="392"/>
      <c r="C29" s="392"/>
      <c r="D29" s="392"/>
      <c r="E29" s="392"/>
      <c r="F29" s="392"/>
      <c r="G29" s="392"/>
      <c r="H29" s="392"/>
      <c r="I29" s="392"/>
      <c r="J29" s="392"/>
      <c r="K29" s="392"/>
      <c r="L29" s="392"/>
      <c r="M29" s="392"/>
      <c r="N29" s="392"/>
      <c r="O29" s="392"/>
      <c r="P29" s="392"/>
      <c r="Q29" s="392"/>
      <c r="R29" s="392"/>
      <c r="S29" s="392"/>
      <c r="T29" s="392"/>
      <c r="U29" s="392"/>
      <c r="V29" s="392"/>
      <c r="W29" s="405"/>
    </row>
    <row r="30" spans="1:23" ht="20.399999999999999" customHeight="1" x14ac:dyDescent="0.3">
      <c r="A30" s="404"/>
      <c r="B30" s="392"/>
      <c r="C30" s="392"/>
      <c r="D30" s="392"/>
      <c r="E30" s="392"/>
      <c r="F30" s="392"/>
      <c r="G30" s="392"/>
      <c r="H30" s="392"/>
      <c r="I30" s="392"/>
      <c r="J30" s="392"/>
      <c r="K30" s="392"/>
      <c r="L30" s="392"/>
      <c r="M30" s="392"/>
      <c r="N30" s="392"/>
      <c r="O30" s="392"/>
      <c r="P30" s="392"/>
      <c r="Q30" s="392"/>
      <c r="R30" s="392"/>
      <c r="S30" s="392"/>
      <c r="T30" s="392"/>
      <c r="U30" s="392"/>
      <c r="V30" s="392"/>
      <c r="W30" s="405"/>
    </row>
    <row r="31" spans="1:23" ht="20.399999999999999" customHeight="1" x14ac:dyDescent="0.3">
      <c r="A31" s="404"/>
      <c r="B31" s="392"/>
      <c r="C31" s="392"/>
      <c r="D31" s="392"/>
      <c r="E31" s="392"/>
      <c r="F31" s="392"/>
      <c r="G31" s="392"/>
      <c r="H31" s="392"/>
      <c r="I31" s="392"/>
      <c r="J31" s="392"/>
      <c r="K31" s="392"/>
      <c r="L31" s="392"/>
      <c r="M31" s="392"/>
      <c r="N31" s="392"/>
      <c r="O31" s="392"/>
      <c r="P31" s="392"/>
      <c r="Q31" s="392"/>
      <c r="R31" s="392"/>
      <c r="S31" s="392"/>
      <c r="T31" s="392"/>
      <c r="U31" s="392"/>
      <c r="V31" s="392"/>
      <c r="W31" s="405"/>
    </row>
    <row r="32" spans="1:23" ht="20.399999999999999" customHeight="1" x14ac:dyDescent="0.3">
      <c r="A32" s="404"/>
      <c r="B32" s="392"/>
      <c r="C32" s="392"/>
      <c r="D32" s="392"/>
      <c r="E32" s="392"/>
      <c r="F32" s="392"/>
      <c r="G32" s="392"/>
      <c r="H32" s="392"/>
      <c r="I32" s="392"/>
      <c r="J32" s="392"/>
      <c r="K32" s="392"/>
      <c r="L32" s="392"/>
      <c r="M32" s="392"/>
      <c r="N32" s="392"/>
      <c r="O32" s="392"/>
      <c r="P32" s="392"/>
      <c r="Q32" s="392"/>
      <c r="R32" s="392"/>
      <c r="S32" s="392"/>
      <c r="T32" s="392"/>
      <c r="U32" s="392"/>
      <c r="V32" s="392"/>
      <c r="W32" s="405"/>
    </row>
    <row r="33" spans="1:23" ht="20.399999999999999" customHeight="1" x14ac:dyDescent="0.3">
      <c r="A33" s="404"/>
      <c r="B33" s="392"/>
      <c r="C33" s="392"/>
      <c r="D33" s="392"/>
      <c r="E33" s="392"/>
      <c r="F33" s="392"/>
      <c r="G33" s="392"/>
      <c r="H33" s="392"/>
      <c r="I33" s="392"/>
      <c r="J33" s="392"/>
      <c r="K33" s="392"/>
      <c r="L33" s="392"/>
      <c r="M33" s="392"/>
      <c r="N33" s="392"/>
      <c r="O33" s="392"/>
      <c r="P33" s="392"/>
      <c r="Q33" s="392"/>
      <c r="R33" s="392"/>
      <c r="S33" s="392"/>
      <c r="T33" s="392"/>
      <c r="U33" s="392"/>
      <c r="V33" s="392"/>
      <c r="W33" s="405"/>
    </row>
    <row r="34" spans="1:23" ht="20.399999999999999" customHeight="1" x14ac:dyDescent="0.3">
      <c r="A34" s="404"/>
      <c r="B34" s="392"/>
      <c r="C34" s="392"/>
      <c r="D34" s="392"/>
      <c r="E34" s="392"/>
      <c r="F34" s="392"/>
      <c r="G34" s="392"/>
      <c r="H34" s="392"/>
      <c r="I34" s="392"/>
      <c r="J34" s="392"/>
      <c r="K34" s="392"/>
      <c r="L34" s="392"/>
      <c r="M34" s="392"/>
      <c r="N34" s="392"/>
      <c r="O34" s="392"/>
      <c r="P34" s="392"/>
      <c r="Q34" s="392"/>
      <c r="R34" s="392"/>
      <c r="S34" s="392"/>
      <c r="T34" s="392"/>
      <c r="U34" s="392"/>
      <c r="V34" s="392"/>
      <c r="W34" s="405"/>
    </row>
    <row r="35" spans="1:23" ht="20.399999999999999" customHeight="1" x14ac:dyDescent="0.3">
      <c r="A35" s="404"/>
      <c r="B35" s="392"/>
      <c r="C35" s="392"/>
      <c r="D35" s="392"/>
      <c r="E35" s="392"/>
      <c r="F35" s="392"/>
      <c r="G35" s="392"/>
      <c r="H35" s="392"/>
      <c r="I35" s="392"/>
      <c r="J35" s="392"/>
      <c r="K35" s="392"/>
      <c r="L35" s="392"/>
      <c r="M35" s="392"/>
      <c r="N35" s="392"/>
      <c r="O35" s="392"/>
      <c r="P35" s="392"/>
      <c r="Q35" s="392"/>
      <c r="R35" s="392"/>
      <c r="S35" s="392"/>
      <c r="T35" s="392"/>
      <c r="U35" s="392"/>
      <c r="V35" s="392"/>
      <c r="W35" s="405"/>
    </row>
    <row r="36" spans="1:23" ht="20.399999999999999" customHeight="1" x14ac:dyDescent="0.3">
      <c r="A36" s="404"/>
      <c r="B36" s="392"/>
      <c r="C36" s="392"/>
      <c r="D36" s="392"/>
      <c r="E36" s="392"/>
      <c r="F36" s="392"/>
      <c r="G36" s="392"/>
      <c r="H36" s="392"/>
      <c r="I36" s="392"/>
      <c r="J36" s="392"/>
      <c r="K36" s="392"/>
      <c r="L36" s="392"/>
      <c r="M36" s="392"/>
      <c r="N36" s="392"/>
      <c r="O36" s="392"/>
      <c r="P36" s="392"/>
      <c r="Q36" s="392"/>
      <c r="R36" s="392"/>
      <c r="S36" s="392"/>
      <c r="T36" s="392"/>
      <c r="U36" s="392"/>
      <c r="V36" s="392"/>
      <c r="W36" s="405"/>
    </row>
    <row r="37" spans="1:23" ht="20.399999999999999" customHeight="1" x14ac:dyDescent="0.3">
      <c r="A37" s="404"/>
      <c r="B37" s="392"/>
      <c r="C37" s="392"/>
      <c r="D37" s="392"/>
      <c r="E37" s="392"/>
      <c r="F37" s="392"/>
      <c r="G37" s="392"/>
      <c r="H37" s="392"/>
      <c r="I37" s="392"/>
      <c r="J37" s="392"/>
      <c r="K37" s="392"/>
      <c r="L37" s="392"/>
      <c r="M37" s="392"/>
      <c r="N37" s="392"/>
      <c r="O37" s="392"/>
      <c r="P37" s="392"/>
      <c r="Q37" s="392"/>
      <c r="R37" s="392"/>
      <c r="S37" s="392"/>
      <c r="T37" s="392"/>
      <c r="U37" s="392"/>
      <c r="V37" s="392"/>
      <c r="W37" s="405"/>
    </row>
    <row r="38" spans="1:23" ht="20.399999999999999" customHeight="1" x14ac:dyDescent="0.3">
      <c r="A38" s="404"/>
      <c r="B38" s="392"/>
      <c r="C38" s="392"/>
      <c r="D38" s="392"/>
      <c r="E38" s="392"/>
      <c r="F38" s="392"/>
      <c r="G38" s="392"/>
      <c r="H38" s="392"/>
      <c r="I38" s="392"/>
      <c r="J38" s="392"/>
      <c r="K38" s="392"/>
      <c r="L38" s="392"/>
      <c r="M38" s="392"/>
      <c r="N38" s="392"/>
      <c r="O38" s="392"/>
      <c r="P38" s="392"/>
      <c r="Q38" s="392"/>
      <c r="R38" s="392"/>
      <c r="S38" s="392"/>
      <c r="T38" s="392"/>
      <c r="U38" s="392"/>
      <c r="V38" s="392"/>
      <c r="W38" s="405"/>
    </row>
    <row r="39" spans="1:23" ht="20.399999999999999" customHeight="1" x14ac:dyDescent="0.3">
      <c r="A39" s="404"/>
      <c r="B39" s="392"/>
      <c r="C39" s="392"/>
      <c r="D39" s="392"/>
      <c r="E39" s="392"/>
      <c r="F39" s="392"/>
      <c r="G39" s="392"/>
      <c r="H39" s="392"/>
      <c r="I39" s="392"/>
      <c r="J39" s="392"/>
      <c r="K39" s="392"/>
      <c r="L39" s="392"/>
      <c r="M39" s="392"/>
      <c r="N39" s="392"/>
      <c r="O39" s="392"/>
      <c r="P39" s="392"/>
      <c r="Q39" s="392"/>
      <c r="R39" s="392"/>
      <c r="S39" s="392"/>
      <c r="T39" s="392"/>
      <c r="U39" s="392"/>
      <c r="V39" s="392"/>
      <c r="W39" s="405"/>
    </row>
    <row r="40" spans="1:23" ht="20.399999999999999" customHeight="1" x14ac:dyDescent="0.3">
      <c r="A40" s="404"/>
      <c r="B40" s="392"/>
      <c r="C40" s="392"/>
      <c r="D40" s="392"/>
      <c r="E40" s="392"/>
      <c r="F40" s="392"/>
      <c r="G40" s="392"/>
      <c r="H40" s="392"/>
      <c r="I40" s="392"/>
      <c r="J40" s="392"/>
      <c r="K40" s="392"/>
      <c r="L40" s="392"/>
      <c r="M40" s="392"/>
      <c r="N40" s="392"/>
      <c r="O40" s="392"/>
      <c r="P40" s="392"/>
      <c r="Q40" s="392"/>
      <c r="R40" s="392"/>
      <c r="S40" s="392"/>
      <c r="T40" s="392"/>
      <c r="U40" s="392"/>
      <c r="V40" s="392"/>
      <c r="W40" s="405"/>
    </row>
    <row r="41" spans="1:23" ht="20.399999999999999" customHeight="1" x14ac:dyDescent="0.3">
      <c r="A41" s="404"/>
      <c r="B41" s="392"/>
      <c r="C41" s="392"/>
      <c r="D41" s="392"/>
      <c r="E41" s="392"/>
      <c r="F41" s="392"/>
      <c r="G41" s="392"/>
      <c r="H41" s="392"/>
      <c r="I41" s="392"/>
      <c r="J41" s="392"/>
      <c r="K41" s="392"/>
      <c r="L41" s="392"/>
      <c r="M41" s="392"/>
      <c r="N41" s="392"/>
      <c r="O41" s="392"/>
      <c r="P41" s="392"/>
      <c r="Q41" s="392"/>
      <c r="R41" s="392"/>
      <c r="S41" s="392"/>
      <c r="T41" s="392"/>
      <c r="U41" s="392"/>
      <c r="V41" s="392"/>
      <c r="W41" s="405"/>
    </row>
    <row r="42" spans="1:23" ht="20.399999999999999" customHeight="1" x14ac:dyDescent="0.3">
      <c r="A42" s="404"/>
      <c r="B42" s="392"/>
      <c r="C42" s="392"/>
      <c r="D42" s="392"/>
      <c r="E42" s="392"/>
      <c r="F42" s="392"/>
      <c r="G42" s="392"/>
      <c r="H42" s="392"/>
      <c r="I42" s="392"/>
      <c r="J42" s="392"/>
      <c r="K42" s="392"/>
      <c r="L42" s="392"/>
      <c r="M42" s="392"/>
      <c r="N42" s="392"/>
      <c r="O42" s="392"/>
      <c r="P42" s="392"/>
      <c r="Q42" s="392"/>
      <c r="R42" s="392"/>
      <c r="S42" s="392"/>
      <c r="T42" s="392"/>
      <c r="U42" s="392"/>
      <c r="V42" s="392"/>
      <c r="W42" s="405"/>
    </row>
    <row r="43" spans="1:23" ht="20.399999999999999" customHeight="1" x14ac:dyDescent="0.3">
      <c r="A43" s="404"/>
      <c r="B43" s="392"/>
      <c r="C43" s="392"/>
      <c r="D43" s="392"/>
      <c r="E43" s="392"/>
      <c r="F43" s="392"/>
      <c r="G43" s="392"/>
      <c r="H43" s="392"/>
      <c r="I43" s="392"/>
      <c r="J43" s="392"/>
      <c r="K43" s="392"/>
      <c r="L43" s="392"/>
      <c r="M43" s="392"/>
      <c r="N43" s="392"/>
      <c r="O43" s="392"/>
      <c r="P43" s="392"/>
      <c r="Q43" s="392"/>
      <c r="R43" s="392"/>
      <c r="S43" s="392"/>
      <c r="T43" s="392"/>
      <c r="U43" s="392"/>
      <c r="V43" s="392"/>
      <c r="W43" s="405"/>
    </row>
    <row r="44" spans="1:23" ht="20.399999999999999" customHeight="1" x14ac:dyDescent="0.3">
      <c r="A44" s="404"/>
      <c r="B44" s="392"/>
      <c r="C44" s="392"/>
      <c r="D44" s="392"/>
      <c r="E44" s="392"/>
      <c r="F44" s="392"/>
      <c r="G44" s="392"/>
      <c r="H44" s="392"/>
      <c r="I44" s="392"/>
      <c r="J44" s="392"/>
      <c r="K44" s="392"/>
      <c r="L44" s="392"/>
      <c r="M44" s="392"/>
      <c r="N44" s="392"/>
      <c r="O44" s="392"/>
      <c r="P44" s="392"/>
      <c r="Q44" s="392"/>
      <c r="R44" s="392"/>
      <c r="S44" s="392"/>
      <c r="T44" s="392"/>
      <c r="U44" s="392"/>
      <c r="V44" s="392"/>
      <c r="W44" s="405"/>
    </row>
    <row r="45" spans="1:23" ht="20.399999999999999" customHeight="1" x14ac:dyDescent="0.3">
      <c r="A45" s="404"/>
      <c r="B45" s="392"/>
      <c r="C45" s="392"/>
      <c r="D45" s="392"/>
      <c r="E45" s="392"/>
      <c r="F45" s="392"/>
      <c r="G45" s="392"/>
      <c r="H45" s="392"/>
      <c r="I45" s="392"/>
      <c r="J45" s="392"/>
      <c r="K45" s="392"/>
      <c r="L45" s="392"/>
      <c r="M45" s="392"/>
      <c r="N45" s="392"/>
      <c r="O45" s="392"/>
      <c r="P45" s="392"/>
      <c r="Q45" s="392"/>
      <c r="R45" s="392"/>
      <c r="S45" s="392"/>
      <c r="T45" s="392"/>
      <c r="U45" s="392"/>
      <c r="V45" s="392"/>
      <c r="W45" s="405"/>
    </row>
    <row r="46" spans="1:23" ht="20.399999999999999" customHeight="1" x14ac:dyDescent="0.3">
      <c r="A46" s="404"/>
      <c r="B46" s="392"/>
      <c r="C46" s="392"/>
      <c r="D46" s="392"/>
      <c r="E46" s="392"/>
      <c r="F46" s="392"/>
      <c r="G46" s="392"/>
      <c r="H46" s="392"/>
      <c r="I46" s="392"/>
      <c r="J46" s="392"/>
      <c r="K46" s="392"/>
      <c r="L46" s="392"/>
      <c r="M46" s="392"/>
      <c r="N46" s="392"/>
      <c r="O46" s="392"/>
      <c r="P46" s="392"/>
      <c r="Q46" s="392"/>
      <c r="R46" s="392"/>
      <c r="S46" s="392"/>
      <c r="T46" s="392"/>
      <c r="U46" s="392"/>
      <c r="V46" s="392"/>
      <c r="W46" s="405"/>
    </row>
    <row r="47" spans="1:23" ht="20.399999999999999" customHeight="1" x14ac:dyDescent="0.3">
      <c r="A47" s="404"/>
      <c r="B47" s="392"/>
      <c r="C47" s="392"/>
      <c r="D47" s="392"/>
      <c r="E47" s="392"/>
      <c r="F47" s="392"/>
      <c r="G47" s="392"/>
      <c r="H47" s="392"/>
      <c r="I47" s="392"/>
      <c r="J47" s="392"/>
      <c r="K47" s="392"/>
      <c r="L47" s="392"/>
      <c r="M47" s="392"/>
      <c r="N47" s="392"/>
      <c r="O47" s="392"/>
      <c r="P47" s="392"/>
      <c r="Q47" s="392"/>
      <c r="R47" s="392"/>
      <c r="S47" s="392"/>
      <c r="T47" s="392"/>
      <c r="U47" s="392"/>
      <c r="V47" s="392"/>
      <c r="W47" s="405"/>
    </row>
    <row r="48" spans="1:23" ht="20.399999999999999" customHeight="1" x14ac:dyDescent="0.3">
      <c r="A48" s="404"/>
      <c r="B48" s="392"/>
      <c r="C48" s="392"/>
      <c r="D48" s="392"/>
      <c r="E48" s="392"/>
      <c r="F48" s="392"/>
      <c r="G48" s="392"/>
      <c r="H48" s="392"/>
      <c r="I48" s="392"/>
      <c r="J48" s="392"/>
      <c r="K48" s="392"/>
      <c r="L48" s="392"/>
      <c r="M48" s="392"/>
      <c r="N48" s="392"/>
      <c r="O48" s="392"/>
      <c r="P48" s="392"/>
      <c r="Q48" s="392"/>
      <c r="R48" s="392"/>
      <c r="S48" s="392"/>
      <c r="T48" s="392"/>
      <c r="U48" s="392"/>
      <c r="V48" s="392"/>
      <c r="W48" s="405"/>
    </row>
    <row r="49" spans="1:23" ht="20.399999999999999" customHeight="1" x14ac:dyDescent="0.3">
      <c r="A49" s="404"/>
      <c r="B49" s="392"/>
      <c r="C49" s="392"/>
      <c r="D49" s="392"/>
      <c r="E49" s="392"/>
      <c r="F49" s="392"/>
      <c r="G49" s="392"/>
      <c r="H49" s="392"/>
      <c r="I49" s="392"/>
      <c r="J49" s="392"/>
      <c r="K49" s="392"/>
      <c r="L49" s="392"/>
      <c r="M49" s="392"/>
      <c r="N49" s="392"/>
      <c r="O49" s="392"/>
      <c r="P49" s="392"/>
      <c r="Q49" s="392"/>
      <c r="R49" s="392"/>
      <c r="S49" s="392"/>
      <c r="T49" s="392"/>
      <c r="U49" s="392"/>
      <c r="V49" s="392"/>
      <c r="W49" s="405"/>
    </row>
    <row r="50" spans="1:23" ht="20.399999999999999" customHeight="1" x14ac:dyDescent="0.3">
      <c r="A50" s="404"/>
      <c r="B50" s="392"/>
      <c r="C50" s="392"/>
      <c r="D50" s="392"/>
      <c r="E50" s="392"/>
      <c r="F50" s="392"/>
      <c r="G50" s="392"/>
      <c r="H50" s="392"/>
      <c r="I50" s="392"/>
      <c r="J50" s="392"/>
      <c r="K50" s="392"/>
      <c r="L50" s="392"/>
      <c r="M50" s="392"/>
      <c r="N50" s="392"/>
      <c r="O50" s="392"/>
      <c r="P50" s="392"/>
      <c r="Q50" s="392"/>
      <c r="R50" s="392"/>
      <c r="S50" s="392"/>
      <c r="T50" s="392"/>
      <c r="U50" s="392"/>
      <c r="V50" s="392"/>
      <c r="W50" s="405"/>
    </row>
    <row r="51" spans="1:23" ht="35.4" customHeight="1" x14ac:dyDescent="0.3">
      <c r="A51" s="404"/>
      <c r="B51" s="392"/>
      <c r="C51" s="392"/>
      <c r="D51" s="392"/>
      <c r="E51" s="392"/>
      <c r="F51" s="392"/>
      <c r="G51" s="392"/>
      <c r="H51" s="392"/>
      <c r="I51" s="392"/>
      <c r="J51" s="392"/>
      <c r="K51" s="392"/>
      <c r="L51" s="392"/>
      <c r="M51" s="392"/>
      <c r="N51" s="392"/>
      <c r="O51" s="392"/>
      <c r="P51" s="392"/>
      <c r="Q51" s="392"/>
      <c r="R51" s="392"/>
      <c r="S51" s="392"/>
      <c r="T51" s="392"/>
      <c r="U51" s="392"/>
      <c r="V51" s="392"/>
      <c r="W51" s="405"/>
    </row>
    <row r="52" spans="1:23" ht="221.4" customHeight="1" x14ac:dyDescent="0.3">
      <c r="A52" s="406"/>
      <c r="B52" s="407"/>
      <c r="C52" s="407"/>
      <c r="D52" s="407"/>
      <c r="E52" s="407"/>
      <c r="F52" s="407"/>
      <c r="G52" s="407"/>
      <c r="H52" s="407"/>
      <c r="I52" s="407"/>
      <c r="J52" s="407"/>
      <c r="K52" s="407"/>
      <c r="L52" s="407"/>
      <c r="M52" s="407"/>
      <c r="N52" s="407"/>
      <c r="O52" s="407"/>
      <c r="P52" s="407"/>
      <c r="Q52" s="407"/>
      <c r="R52" s="407"/>
      <c r="S52" s="407"/>
      <c r="T52" s="407"/>
      <c r="U52" s="407"/>
      <c r="V52" s="407"/>
      <c r="W52" s="408"/>
    </row>
  </sheetData>
  <sheetProtection algorithmName="SHA-512" hashValue="g91mG5JTIURuyWlxnlnQAazN8miXOhNLkiVI0bvQxm9oX7NpuqF7jNFE6MwdgqFET/wgIdUQvadQtLi77xhCjw==" saltValue="dDE3dFN+Uuzcil1vm+0gzQ==" spinCount="100000" sheet="1" objects="1" scenarios="1"/>
  <mergeCells count="4">
    <mergeCell ref="A2:W14"/>
    <mergeCell ref="A1:W1"/>
    <mergeCell ref="A15:W15"/>
    <mergeCell ref="A16:W5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110C6-5820-415F-8D6E-89E901B7741E}">
  <dimension ref="B2:G48"/>
  <sheetViews>
    <sheetView showGridLines="0" topLeftCell="B1" workbookViewId="0">
      <selection activeCell="I6" sqref="I6"/>
    </sheetView>
  </sheetViews>
  <sheetFormatPr defaultColWidth="8.6640625" defaultRowHeight="13.8" x14ac:dyDescent="0.25"/>
  <cols>
    <col min="1" max="1" width="8.6640625" style="55"/>
    <col min="2" max="2" width="44.33203125" style="55" bestFit="1" customWidth="1"/>
    <col min="3" max="3" width="44.33203125" style="55" customWidth="1"/>
    <col min="4" max="4" width="32.6640625" style="55" customWidth="1"/>
    <col min="5" max="5" width="17" style="55" customWidth="1"/>
    <col min="6" max="6" width="27.109375" style="55" customWidth="1"/>
    <col min="7" max="7" width="23" style="55" customWidth="1"/>
    <col min="8" max="16384" width="8.6640625" style="55"/>
  </cols>
  <sheetData>
    <row r="2" spans="2:7" ht="14.4" thickBot="1" x14ac:dyDescent="0.3"/>
    <row r="3" spans="2:7" ht="22.2" thickTop="1" thickBot="1" x14ac:dyDescent="0.3">
      <c r="B3" s="412" t="s">
        <v>49</v>
      </c>
      <c r="C3" s="412"/>
      <c r="D3" s="412"/>
      <c r="E3" s="412"/>
      <c r="F3" s="412"/>
      <c r="G3" s="412"/>
    </row>
    <row r="4" spans="2:7" ht="14.4" thickTop="1" x14ac:dyDescent="0.25">
      <c r="B4" s="56" t="s">
        <v>50</v>
      </c>
      <c r="C4" s="56" t="s">
        <v>51</v>
      </c>
      <c r="D4" s="56" t="s">
        <v>52</v>
      </c>
      <c r="E4" s="56"/>
      <c r="F4" s="56"/>
      <c r="G4" s="56" t="s">
        <v>53</v>
      </c>
    </row>
    <row r="5" spans="2:7" ht="57" customHeight="1" x14ac:dyDescent="0.25">
      <c r="B5" s="57" t="s">
        <v>54</v>
      </c>
      <c r="C5" s="276" t="s">
        <v>55</v>
      </c>
      <c r="D5" s="409" t="s">
        <v>56</v>
      </c>
      <c r="E5" s="410"/>
      <c r="F5" s="411"/>
      <c r="G5" s="58" t="s">
        <v>57</v>
      </c>
    </row>
    <row r="6" spans="2:7" ht="47.4" customHeight="1" x14ac:dyDescent="0.25">
      <c r="B6" s="57" t="s">
        <v>58</v>
      </c>
      <c r="C6" s="276" t="s">
        <v>59</v>
      </c>
      <c r="D6" s="409" t="s">
        <v>60</v>
      </c>
      <c r="E6" s="410"/>
      <c r="F6" s="411"/>
      <c r="G6" s="58" t="s">
        <v>61</v>
      </c>
    </row>
    <row r="7" spans="2:7" ht="25.5" customHeight="1" x14ac:dyDescent="0.25">
      <c r="B7" s="57" t="s">
        <v>62</v>
      </c>
      <c r="C7" s="276" t="s">
        <v>63</v>
      </c>
      <c r="D7" s="409" t="s">
        <v>64</v>
      </c>
      <c r="E7" s="410"/>
      <c r="F7" s="411"/>
      <c r="G7" s="58" t="s">
        <v>65</v>
      </c>
    </row>
    <row r="8" spans="2:7" ht="30.75" customHeight="1" x14ac:dyDescent="0.25">
      <c r="B8" s="57" t="s">
        <v>66</v>
      </c>
      <c r="C8" s="276" t="s">
        <v>67</v>
      </c>
      <c r="D8" s="409" t="s">
        <v>68</v>
      </c>
      <c r="E8" s="410"/>
      <c r="F8" s="411"/>
      <c r="G8" s="58" t="s">
        <v>69</v>
      </c>
    </row>
    <row r="9" spans="2:7" ht="32.4" customHeight="1" x14ac:dyDescent="0.25">
      <c r="B9" s="57" t="s">
        <v>70</v>
      </c>
      <c r="C9" s="276" t="s">
        <v>71</v>
      </c>
      <c r="D9" s="409" t="s">
        <v>72</v>
      </c>
      <c r="E9" s="410"/>
      <c r="F9" s="411"/>
      <c r="G9" s="58" t="s">
        <v>73</v>
      </c>
    </row>
    <row r="10" spans="2:7" ht="34.5" customHeight="1" x14ac:dyDescent="0.25">
      <c r="B10" s="57" t="s">
        <v>74</v>
      </c>
      <c r="C10" s="276" t="s">
        <v>75</v>
      </c>
      <c r="D10" s="409" t="s">
        <v>76</v>
      </c>
      <c r="E10" s="410"/>
      <c r="F10" s="411"/>
      <c r="G10" s="58" t="s">
        <v>77</v>
      </c>
    </row>
    <row r="11" spans="2:7" ht="25.5" customHeight="1" x14ac:dyDescent="0.25">
      <c r="B11" s="57" t="s">
        <v>78</v>
      </c>
      <c r="C11" s="276" t="s">
        <v>79</v>
      </c>
      <c r="D11" s="409" t="s">
        <v>80</v>
      </c>
      <c r="E11" s="410"/>
      <c r="F11" s="411"/>
      <c r="G11" s="58" t="s">
        <v>81</v>
      </c>
    </row>
    <row r="12" spans="2:7" ht="47.1" customHeight="1" x14ac:dyDescent="0.25">
      <c r="B12" s="57" t="s">
        <v>82</v>
      </c>
      <c r="C12" s="276" t="s">
        <v>83</v>
      </c>
      <c r="D12" s="409" t="s">
        <v>84</v>
      </c>
      <c r="E12" s="410"/>
      <c r="F12" s="411"/>
      <c r="G12" s="277" t="s">
        <v>85</v>
      </c>
    </row>
    <row r="13" spans="2:7" ht="79.5" customHeight="1" x14ac:dyDescent="0.25">
      <c r="B13" s="57" t="s">
        <v>33</v>
      </c>
      <c r="C13" s="276" t="s">
        <v>86</v>
      </c>
      <c r="D13" s="409" t="s">
        <v>87</v>
      </c>
      <c r="E13" s="410"/>
      <c r="F13" s="411"/>
      <c r="G13" s="58" t="s">
        <v>88</v>
      </c>
    </row>
    <row r="14" spans="2:7" ht="25.5" customHeight="1" x14ac:dyDescent="0.25">
      <c r="B14" s="57" t="s">
        <v>89</v>
      </c>
      <c r="C14" s="276" t="s">
        <v>90</v>
      </c>
      <c r="D14" s="409" t="s">
        <v>91</v>
      </c>
      <c r="E14" s="410"/>
      <c r="F14" s="411"/>
      <c r="G14" s="58" t="s">
        <v>57</v>
      </c>
    </row>
    <row r="15" spans="2:7" ht="30.9" customHeight="1" x14ac:dyDescent="0.25">
      <c r="B15" s="57" t="s">
        <v>92</v>
      </c>
      <c r="C15" s="276" t="s">
        <v>93</v>
      </c>
      <c r="D15" s="409" t="s">
        <v>94</v>
      </c>
      <c r="E15" s="410"/>
      <c r="F15" s="411"/>
      <c r="G15" s="58" t="s">
        <v>92</v>
      </c>
    </row>
    <row r="16" spans="2:7" ht="25.5" customHeight="1" x14ac:dyDescent="0.25">
      <c r="B16" s="57" t="s">
        <v>95</v>
      </c>
      <c r="C16" s="276" t="s">
        <v>96</v>
      </c>
      <c r="D16" s="409" t="s">
        <v>97</v>
      </c>
      <c r="E16" s="410"/>
      <c r="F16" s="411"/>
      <c r="G16" s="58" t="s">
        <v>98</v>
      </c>
    </row>
    <row r="17" spans="2:7" ht="25.5" customHeight="1" x14ac:dyDescent="0.25"/>
    <row r="18" spans="2:7" ht="14.4" thickBot="1" x14ac:dyDescent="0.3"/>
    <row r="19" spans="2:7" ht="23.4" customHeight="1" thickTop="1" thickBot="1" x14ac:dyDescent="0.3">
      <c r="B19" s="412" t="s">
        <v>15</v>
      </c>
      <c r="C19" s="412"/>
      <c r="D19" s="412"/>
      <c r="E19" s="412"/>
      <c r="F19" s="412"/>
      <c r="G19" s="412"/>
    </row>
    <row r="20" spans="2:7" ht="14.4" thickTop="1" x14ac:dyDescent="0.25">
      <c r="B20" s="56" t="s">
        <v>51</v>
      </c>
      <c r="C20" s="56" t="s">
        <v>99</v>
      </c>
      <c r="D20" s="56" t="s">
        <v>52</v>
      </c>
      <c r="E20" s="56"/>
      <c r="F20" s="56"/>
      <c r="G20" s="56" t="s">
        <v>53</v>
      </c>
    </row>
    <row r="21" spans="2:7" ht="143.4" customHeight="1" x14ac:dyDescent="0.25">
      <c r="B21" s="57" t="s">
        <v>100</v>
      </c>
      <c r="C21" s="276" t="s">
        <v>101</v>
      </c>
      <c r="D21" s="409" t="s">
        <v>102</v>
      </c>
      <c r="E21" s="410"/>
      <c r="F21" s="411"/>
      <c r="G21" s="58" t="s">
        <v>103</v>
      </c>
    </row>
    <row r="22" spans="2:7" ht="55.5" customHeight="1" x14ac:dyDescent="0.25">
      <c r="B22" s="57" t="s">
        <v>104</v>
      </c>
      <c r="C22" s="276" t="s">
        <v>101</v>
      </c>
      <c r="D22" s="409" t="s">
        <v>105</v>
      </c>
      <c r="E22" s="410"/>
      <c r="F22" s="411"/>
      <c r="G22" s="58" t="s">
        <v>103</v>
      </c>
    </row>
    <row r="23" spans="2:7" ht="55.5" customHeight="1" x14ac:dyDescent="0.25">
      <c r="B23" s="57" t="s">
        <v>106</v>
      </c>
      <c r="C23" s="276" t="s">
        <v>107</v>
      </c>
      <c r="D23" s="409" t="s">
        <v>108</v>
      </c>
      <c r="E23" s="410"/>
      <c r="F23" s="411"/>
      <c r="G23" s="58" t="s">
        <v>109</v>
      </c>
    </row>
    <row r="24" spans="2:7" ht="55.5" customHeight="1" x14ac:dyDescent="0.25">
      <c r="B24" s="57" t="s">
        <v>110</v>
      </c>
      <c r="C24" s="276" t="s">
        <v>111</v>
      </c>
      <c r="D24" s="409" t="s">
        <v>112</v>
      </c>
      <c r="E24" s="410"/>
      <c r="F24" s="411"/>
      <c r="G24" s="58" t="s">
        <v>113</v>
      </c>
    </row>
    <row r="25" spans="2:7" ht="55.5" customHeight="1" x14ac:dyDescent="0.25">
      <c r="B25" s="57" t="s">
        <v>114</v>
      </c>
      <c r="C25" s="276" t="s">
        <v>111</v>
      </c>
      <c r="D25" s="409" t="s">
        <v>115</v>
      </c>
      <c r="E25" s="410"/>
      <c r="F25" s="411"/>
      <c r="G25" s="58" t="s">
        <v>116</v>
      </c>
    </row>
    <row r="26" spans="2:7" ht="55.5" customHeight="1" x14ac:dyDescent="0.25">
      <c r="B26" s="57" t="s">
        <v>117</v>
      </c>
      <c r="C26" s="276" t="s">
        <v>111</v>
      </c>
      <c r="D26" s="409" t="s">
        <v>118</v>
      </c>
      <c r="E26" s="410"/>
      <c r="F26" s="411"/>
      <c r="G26" s="58" t="s">
        <v>113</v>
      </c>
    </row>
    <row r="27" spans="2:7" ht="55.5" customHeight="1" x14ac:dyDescent="0.25">
      <c r="B27" s="57" t="s">
        <v>119</v>
      </c>
      <c r="C27" s="276" t="s">
        <v>101</v>
      </c>
      <c r="D27" s="409" t="s">
        <v>120</v>
      </c>
      <c r="E27" s="410"/>
      <c r="F27" s="411"/>
      <c r="G27" s="58" t="s">
        <v>121</v>
      </c>
    </row>
    <row r="28" spans="2:7" ht="55.5" customHeight="1" x14ac:dyDescent="0.25">
      <c r="B28" s="57" t="s">
        <v>122</v>
      </c>
      <c r="C28" s="276" t="s">
        <v>101</v>
      </c>
      <c r="D28" s="409" t="s">
        <v>123</v>
      </c>
      <c r="E28" s="410"/>
      <c r="F28" s="411"/>
      <c r="G28" s="280" t="s">
        <v>121</v>
      </c>
    </row>
    <row r="29" spans="2:7" ht="55.5" customHeight="1" x14ac:dyDescent="0.25">
      <c r="B29" s="57" t="s">
        <v>124</v>
      </c>
      <c r="C29" s="276" t="s">
        <v>107</v>
      </c>
      <c r="D29" s="409" t="s">
        <v>125</v>
      </c>
      <c r="E29" s="410"/>
      <c r="F29" s="411"/>
      <c r="G29" s="58" t="s">
        <v>109</v>
      </c>
    </row>
    <row r="30" spans="2:7" ht="55.5" customHeight="1" x14ac:dyDescent="0.25">
      <c r="B30" s="57" t="s">
        <v>126</v>
      </c>
      <c r="C30" s="276" t="s">
        <v>101</v>
      </c>
      <c r="D30" s="409" t="s">
        <v>127</v>
      </c>
      <c r="E30" s="410"/>
      <c r="F30" s="411"/>
      <c r="G30" s="280" t="s">
        <v>121</v>
      </c>
    </row>
    <row r="31" spans="2:7" ht="55.5" customHeight="1" x14ac:dyDescent="0.25">
      <c r="B31" s="57" t="s">
        <v>128</v>
      </c>
      <c r="C31" s="276" t="s">
        <v>101</v>
      </c>
      <c r="D31" s="409" t="s">
        <v>129</v>
      </c>
      <c r="E31" s="410"/>
      <c r="F31" s="411"/>
      <c r="G31" s="280" t="s">
        <v>121</v>
      </c>
    </row>
    <row r="32" spans="2:7" ht="55.5" customHeight="1" x14ac:dyDescent="0.25">
      <c r="B32" s="57" t="s">
        <v>130</v>
      </c>
      <c r="C32" s="276" t="s">
        <v>101</v>
      </c>
      <c r="D32" s="409" t="s">
        <v>131</v>
      </c>
      <c r="E32" s="410"/>
      <c r="F32" s="411"/>
      <c r="G32" s="275" t="s">
        <v>121</v>
      </c>
    </row>
    <row r="33" spans="2:7" ht="55.5" customHeight="1" x14ac:dyDescent="0.25">
      <c r="B33" s="57" t="s">
        <v>132</v>
      </c>
      <c r="C33" s="276" t="s">
        <v>101</v>
      </c>
      <c r="D33" s="409" t="s">
        <v>133</v>
      </c>
      <c r="E33" s="410"/>
      <c r="F33" s="411"/>
      <c r="G33" s="275" t="s">
        <v>121</v>
      </c>
    </row>
    <row r="34" spans="2:7" ht="55.5" customHeight="1" x14ac:dyDescent="0.25">
      <c r="B34" s="57" t="s">
        <v>134</v>
      </c>
      <c r="C34" s="276" t="s">
        <v>101</v>
      </c>
      <c r="D34" s="409" t="s">
        <v>135</v>
      </c>
      <c r="E34" s="410"/>
      <c r="F34" s="411"/>
      <c r="G34" s="275" t="s">
        <v>121</v>
      </c>
    </row>
    <row r="35" spans="2:7" ht="55.5" customHeight="1" x14ac:dyDescent="0.25">
      <c r="B35" s="57" t="s">
        <v>136</v>
      </c>
      <c r="C35" s="276" t="s">
        <v>101</v>
      </c>
      <c r="D35" s="409" t="s">
        <v>137</v>
      </c>
      <c r="E35" s="410"/>
      <c r="F35" s="411"/>
      <c r="G35" s="275" t="s">
        <v>121</v>
      </c>
    </row>
    <row r="36" spans="2:7" ht="55.5" customHeight="1" x14ac:dyDescent="0.25">
      <c r="B36" s="57" t="s">
        <v>138</v>
      </c>
      <c r="C36" s="276" t="s">
        <v>101</v>
      </c>
      <c r="D36" s="409" t="s">
        <v>139</v>
      </c>
      <c r="E36" s="410"/>
      <c r="F36" s="411"/>
      <c r="G36" s="275" t="s">
        <v>121</v>
      </c>
    </row>
    <row r="37" spans="2:7" ht="55.5" customHeight="1" x14ac:dyDescent="0.25">
      <c r="B37" s="57" t="s">
        <v>140</v>
      </c>
      <c r="C37" s="276" t="s">
        <v>101</v>
      </c>
      <c r="D37" s="409" t="s">
        <v>141</v>
      </c>
      <c r="E37" s="410"/>
      <c r="F37" s="411"/>
      <c r="G37" s="284" t="s">
        <v>103</v>
      </c>
    </row>
    <row r="38" spans="2:7" ht="55.5" customHeight="1" x14ac:dyDescent="0.25">
      <c r="B38" s="57" t="s">
        <v>142</v>
      </c>
      <c r="C38" s="276" t="s">
        <v>101</v>
      </c>
      <c r="D38" s="409" t="s">
        <v>143</v>
      </c>
      <c r="E38" s="410"/>
      <c r="F38" s="411"/>
      <c r="G38" s="275" t="s">
        <v>121</v>
      </c>
    </row>
    <row r="39" spans="2:7" ht="55.5" customHeight="1" x14ac:dyDescent="0.25">
      <c r="B39" s="57" t="s">
        <v>144</v>
      </c>
      <c r="C39" s="276" t="s">
        <v>101</v>
      </c>
      <c r="D39" s="409" t="s">
        <v>145</v>
      </c>
      <c r="E39" s="410"/>
      <c r="F39" s="411"/>
      <c r="G39" s="275" t="s">
        <v>121</v>
      </c>
    </row>
    <row r="40" spans="2:7" ht="55.5" customHeight="1" x14ac:dyDescent="0.25">
      <c r="B40" s="57" t="s">
        <v>146</v>
      </c>
      <c r="C40" s="276" t="s">
        <v>101</v>
      </c>
      <c r="D40" s="409" t="s">
        <v>147</v>
      </c>
      <c r="E40" s="410"/>
      <c r="F40" s="411"/>
      <c r="G40" s="275" t="s">
        <v>121</v>
      </c>
    </row>
    <row r="41" spans="2:7" ht="55.5" customHeight="1" x14ac:dyDescent="0.25">
      <c r="B41" s="57" t="s">
        <v>148</v>
      </c>
      <c r="C41" s="276" t="s">
        <v>101</v>
      </c>
      <c r="D41" s="409" t="s">
        <v>149</v>
      </c>
      <c r="E41" s="410"/>
      <c r="F41" s="411"/>
      <c r="G41" s="275" t="s">
        <v>121</v>
      </c>
    </row>
    <row r="42" spans="2:7" ht="55.5" customHeight="1" x14ac:dyDescent="0.25">
      <c r="B42" s="57" t="s">
        <v>150</v>
      </c>
      <c r="C42" s="276" t="s">
        <v>101</v>
      </c>
      <c r="D42" s="409" t="s">
        <v>151</v>
      </c>
      <c r="E42" s="410"/>
      <c r="F42" s="411"/>
      <c r="G42" s="275" t="s">
        <v>121</v>
      </c>
    </row>
    <row r="43" spans="2:7" ht="55.5" customHeight="1" x14ac:dyDescent="0.25">
      <c r="B43" s="57" t="s">
        <v>152</v>
      </c>
      <c r="C43" s="276" t="s">
        <v>101</v>
      </c>
      <c r="D43" s="409" t="s">
        <v>153</v>
      </c>
      <c r="E43" s="410"/>
      <c r="F43" s="411"/>
      <c r="G43" s="275" t="s">
        <v>121</v>
      </c>
    </row>
    <row r="44" spans="2:7" ht="55.5" customHeight="1" x14ac:dyDescent="0.25">
      <c r="B44" s="57" t="s">
        <v>154</v>
      </c>
      <c r="C44" s="276" t="s">
        <v>101</v>
      </c>
      <c r="D44" s="409" t="s">
        <v>155</v>
      </c>
      <c r="E44" s="410"/>
      <c r="F44" s="411"/>
      <c r="G44" s="272" t="s">
        <v>103</v>
      </c>
    </row>
    <row r="45" spans="2:7" ht="55.5" customHeight="1" x14ac:dyDescent="0.25">
      <c r="B45" s="57" t="s">
        <v>156</v>
      </c>
      <c r="C45" s="276" t="s">
        <v>101</v>
      </c>
      <c r="D45" s="409" t="s">
        <v>157</v>
      </c>
      <c r="E45" s="410"/>
      <c r="F45" s="411"/>
      <c r="G45" s="272" t="s">
        <v>103</v>
      </c>
    </row>
    <row r="46" spans="2:7" ht="55.5" customHeight="1" x14ac:dyDescent="0.25">
      <c r="B46" s="57" t="s">
        <v>158</v>
      </c>
      <c r="C46" s="276" t="s">
        <v>101</v>
      </c>
      <c r="D46" s="409" t="s">
        <v>159</v>
      </c>
      <c r="E46" s="410"/>
      <c r="F46" s="411"/>
      <c r="G46" s="275" t="s">
        <v>121</v>
      </c>
    </row>
    <row r="47" spans="2:7" ht="55.5" customHeight="1" x14ac:dyDescent="0.25">
      <c r="B47" s="57" t="s">
        <v>160</v>
      </c>
      <c r="C47" s="276" t="s">
        <v>101</v>
      </c>
      <c r="D47" s="409" t="s">
        <v>161</v>
      </c>
      <c r="E47" s="410"/>
      <c r="F47" s="411"/>
      <c r="G47" s="275" t="s">
        <v>121</v>
      </c>
    </row>
    <row r="48" spans="2:7" ht="55.5" customHeight="1" x14ac:dyDescent="0.25">
      <c r="B48" s="57" t="s">
        <v>162</v>
      </c>
      <c r="C48" s="276" t="s">
        <v>107</v>
      </c>
      <c r="D48" s="409" t="s">
        <v>163</v>
      </c>
      <c r="E48" s="410"/>
      <c r="F48" s="411"/>
      <c r="G48" s="272" t="s">
        <v>109</v>
      </c>
    </row>
  </sheetData>
  <sheetProtection algorithmName="SHA-512" hashValue="HJxgMYpPdPfWKDizQGab67PnsIK1tOXzzBqW/oDBY/kEA0Klk6o5e0XnMhsIC/ccB8IXUWoNXh1zqrQxbuD1vg==" saltValue="OdHch3J9JA1RPgBAy5cHdA==" spinCount="100000" sheet="1" objects="1" scenarios="1"/>
  <mergeCells count="42">
    <mergeCell ref="B3:G3"/>
    <mergeCell ref="D13:F13"/>
    <mergeCell ref="D6:F6"/>
    <mergeCell ref="D7:F7"/>
    <mergeCell ref="D9:F9"/>
    <mergeCell ref="D11:F11"/>
    <mergeCell ref="D5:F5"/>
    <mergeCell ref="D12:F12"/>
    <mergeCell ref="D10:F10"/>
    <mergeCell ref="D8:F8"/>
    <mergeCell ref="D21:F21"/>
    <mergeCell ref="D22:F22"/>
    <mergeCell ref="D16:F16"/>
    <mergeCell ref="B19:G19"/>
    <mergeCell ref="D14:F14"/>
    <mergeCell ref="D15:F15"/>
    <mergeCell ref="D23:F23"/>
    <mergeCell ref="D27:F27"/>
    <mergeCell ref="D28:F28"/>
    <mergeCell ref="D29:F29"/>
    <mergeCell ref="D30:F30"/>
    <mergeCell ref="D25:F25"/>
    <mergeCell ref="D26:F26"/>
    <mergeCell ref="D24:F24"/>
    <mergeCell ref="D31:F31"/>
    <mergeCell ref="D32:F32"/>
    <mergeCell ref="D33:F33"/>
    <mergeCell ref="D34:F34"/>
    <mergeCell ref="D35:F35"/>
    <mergeCell ref="D36:F36"/>
    <mergeCell ref="D37:F37"/>
    <mergeCell ref="D38:F38"/>
    <mergeCell ref="D39:F39"/>
    <mergeCell ref="D40:F40"/>
    <mergeCell ref="D46:F46"/>
    <mergeCell ref="D47:F47"/>
    <mergeCell ref="D48:F48"/>
    <mergeCell ref="D41:F41"/>
    <mergeCell ref="D42:F42"/>
    <mergeCell ref="D43:F43"/>
    <mergeCell ref="D44:F44"/>
    <mergeCell ref="D45:F45"/>
  </mergeCells>
  <hyperlinks>
    <hyperlink ref="G13" r:id="rId1" xr:uid="{08E68E05-596F-4C8A-84FE-DAA76B6D72DF}"/>
    <hyperlink ref="G9" r:id="rId2" xr:uid="{A432D579-2941-4753-B50B-E099A4412461}"/>
    <hyperlink ref="G7" r:id="rId3" xr:uid="{929EB9B1-8FAA-4B5C-BD50-443573078DAF}"/>
    <hyperlink ref="G11" r:id="rId4" xr:uid="{4DB30CC3-9AAA-4A64-A881-010FBA559B11}"/>
    <hyperlink ref="G6" r:id="rId5" xr:uid="{86C567DF-3831-4E61-AF60-72E625614DE3}"/>
    <hyperlink ref="G14" r:id="rId6" xr:uid="{63633BFE-0A8D-440B-BCB1-BD709185A6CA}"/>
    <hyperlink ref="G5" r:id="rId7" xr:uid="{9F9FC4A9-6104-42C9-B67E-DF9E0BA80F72}"/>
    <hyperlink ref="G45" r:id="rId8" xr:uid="{6650F570-FB2D-4607-A0A5-95258D13619C}"/>
    <hyperlink ref="G47" r:id="rId9" display="Commercial Building Energy Consmption Survey" xr:uid="{703C8691-277E-4245-BB2B-6604C10C8BFA}"/>
    <hyperlink ref="G29" r:id="rId10" xr:uid="{3D909A12-47B2-423D-8285-1CB9E81AEDD6}"/>
    <hyperlink ref="G48" r:id="rId11" xr:uid="{F64F0B5D-8681-4397-AF57-AD405D8AB630}"/>
    <hyperlink ref="G23" r:id="rId12" xr:uid="{0598E57E-2F96-4680-97E8-3CD2D544F6F7}"/>
    <hyperlink ref="G44" r:id="rId13" xr:uid="{DDED0F15-72F7-426E-922A-FDE9C1BA4470}"/>
    <hyperlink ref="G21" r:id="rId14" xr:uid="{CF61440E-0CDF-4F78-9D8F-0E323EE84355}"/>
    <hyperlink ref="G22" r:id="rId15" xr:uid="{0DB5DB82-C76F-480C-9B24-509B42A7C90B}"/>
    <hyperlink ref="G37" r:id="rId16" xr:uid="{130271C0-07B6-46F8-8022-03BCDD4D01DE}"/>
    <hyperlink ref="G38" r:id="rId17" display="Commercial Building Energy Consmption Survey" xr:uid="{AEFDAF28-04EB-41CF-9545-944F48136A78}"/>
    <hyperlink ref="G43" r:id="rId18" display="Commercial Building Energy Consmption Survey" xr:uid="{CE5F9B9C-0F5C-4B50-B74D-68034B484B5E}"/>
    <hyperlink ref="G36" r:id="rId19" display="Commercial Building Energy Consmption Survey" xr:uid="{702A956F-A130-4A99-91F4-BF581328E926}"/>
    <hyperlink ref="G35" r:id="rId20" display="Commercial Building Energy Consmption Survey" xr:uid="{ADBB536A-E376-44DB-881C-E1ED9116A93D}"/>
    <hyperlink ref="G40" r:id="rId21" display="Commercial Building Energy Consmption Survey" xr:uid="{8B5A00C9-17C1-496F-90A4-38FD5F93939F}"/>
    <hyperlink ref="G42" r:id="rId22" display="Commercial Building Energy Consmption Survey" xr:uid="{6E05FC0F-D4EA-430C-86DC-A9509117AE62}"/>
    <hyperlink ref="G27" r:id="rId23" display="Commercial Building Energy Consmption Survey" xr:uid="{C2825157-743F-4A34-9498-7CC4A88F17CD}"/>
    <hyperlink ref="G28" r:id="rId24" display="Commercial Building Energy Consmption Survey" xr:uid="{68DB289C-AEED-4E28-AE38-D33E6A2801FE}"/>
    <hyperlink ref="G31" r:id="rId25" display="Commercial Building Energy Consmption Survey" xr:uid="{3D363155-6FC9-4A82-9177-8FB5F1E61326}"/>
    <hyperlink ref="G34" r:id="rId26" display="Commercial Building Energy Consmption Survey" xr:uid="{C4BBA331-7961-4B3F-8857-B3013B04E250}"/>
    <hyperlink ref="G30" r:id="rId27" display="Commercial Building Energy Consmption Survey" xr:uid="{1C694460-704D-4C53-B841-EFF91635A910}"/>
    <hyperlink ref="G32" r:id="rId28" display="Commercial Building Energy Consmption Survey" xr:uid="{42BDA905-BC67-4AC0-AC5A-218B50400A31}"/>
    <hyperlink ref="G33" r:id="rId29" display="Commercial Building Energy Consmption Survey" xr:uid="{2B399FBB-BFB9-4E18-AD20-92C36EA13DE7}"/>
    <hyperlink ref="G41" r:id="rId30" display="Commercial Building Energy Consmption Survey" xr:uid="{7CC0E7B1-2552-47E7-BF09-B2DA73FDAFB3}"/>
    <hyperlink ref="G39" r:id="rId31" display="Commercial Building Energy Consmption Survey" xr:uid="{EC25FBC3-30C0-4E96-AAEC-5535521FF36C}"/>
    <hyperlink ref="G46" r:id="rId32" display="Commercial Building Energy Consmption Survey" xr:uid="{4179D6F3-F0E0-435E-A191-4F0E1BE6228C}"/>
    <hyperlink ref="G10" r:id="rId33" xr:uid="{EA2E2B90-B0C8-477A-BA37-A52F4768488B}"/>
    <hyperlink ref="G15" r:id="rId34" xr:uid="{0BC2EE27-ABEE-4706-B02F-68F1294BB2A8}"/>
    <hyperlink ref="G16" r:id="rId35" xr:uid="{61427A3F-2C11-46A6-AE12-5395917CF9AE}"/>
    <hyperlink ref="G12" r:id="rId36" location=":~:text=Joule%20(J)%3A%20The%20meter,ergs%20and%20one%20watt%2Dsecond." xr:uid="{16DEEFCA-850A-44CC-A6AF-7485A7209BB2}"/>
    <hyperlink ref="G8" r:id="rId37" xr:uid="{CA771F8A-8A22-4F15-A5E0-4EBCDA4C62AA}"/>
    <hyperlink ref="G25" r:id="rId38" location=":~:text=Carbon%20sequestration%20is%20the%20process,of%20reducing%20global%20climate%20change." xr:uid="{E54EC327-10C9-4703-B7F0-707ACB5A9E49}"/>
    <hyperlink ref="G26" r:id="rId39" location=":~:text=A%20carbon%20stock%2C%20or%20carbon,%2C%20atmosphere%2C%20and%20living%20things." xr:uid="{55D99022-1D33-4CB4-BE81-07EC59417C37}"/>
    <hyperlink ref="G24" r:id="rId40" location=":~:text=A%20carbon%20stock%2C%20or%20carbon,%2C%20atmosphere%2C%20and%20living%20things." xr:uid="{0EC99EE3-5FEC-4F5D-BC28-38455E6727BC}"/>
  </hyperlinks>
  <pageMargins left="0.7" right="0.7" top="0.75" bottom="0.75" header="0.3" footer="0.3"/>
  <pageSetup orientation="portrait" horizontalDpi="1200" verticalDpi="1200" r:id="rId4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04B45-9B48-47DA-BDD5-4EA85A8B9EB1}">
  <sheetPr codeName="Sheet2">
    <tabColor theme="4"/>
  </sheetPr>
  <dimension ref="A1:R106"/>
  <sheetViews>
    <sheetView showGridLines="0" topLeftCell="A63" zoomScaleNormal="100" workbookViewId="0">
      <selection activeCell="F61" sqref="F61"/>
    </sheetView>
  </sheetViews>
  <sheetFormatPr defaultColWidth="8.6640625" defaultRowHeight="13.8" x14ac:dyDescent="0.25"/>
  <cols>
    <col min="1" max="1" width="41.88671875" style="55" customWidth="1"/>
    <col min="2" max="2" width="22.6640625" style="55" customWidth="1"/>
    <col min="3" max="3" width="23.44140625" style="55" customWidth="1"/>
    <col min="4" max="4" width="20.109375" style="55" customWidth="1"/>
    <col min="5" max="5" width="19" style="55" customWidth="1"/>
    <col min="6" max="6" width="18.88671875" style="55" customWidth="1"/>
    <col min="7" max="7" width="18" style="55" customWidth="1"/>
    <col min="8" max="8" width="13.44140625" style="55" customWidth="1"/>
    <col min="9" max="9" width="15" style="55" customWidth="1"/>
    <col min="10" max="10" width="19.88671875" style="55" customWidth="1"/>
    <col min="11" max="11" width="18.44140625" style="55" customWidth="1"/>
    <col min="12" max="12" width="19" style="55" customWidth="1"/>
    <col min="13" max="13" width="17.44140625" style="55" customWidth="1"/>
    <col min="14" max="14" width="14.88671875" style="55" customWidth="1"/>
    <col min="15" max="16384" width="8.6640625" style="55"/>
  </cols>
  <sheetData>
    <row r="1" spans="1:4" s="61" customFormat="1" ht="45.75" customHeight="1" thickTop="1" thickBot="1" x14ac:dyDescent="0.35">
      <c r="A1" s="61" t="str">
        <f>_xlfn.CONCAT("Summary of GHG Assessment for ", C4)</f>
        <v xml:space="preserve">Summary of GHG Assessment for </v>
      </c>
    </row>
    <row r="2" spans="1:4" ht="14.4" thickTop="1" x14ac:dyDescent="0.25"/>
    <row r="3" spans="1:4" x14ac:dyDescent="0.25">
      <c r="B3" s="62" t="s">
        <v>164</v>
      </c>
      <c r="C3" s="341" t="str">
        <f>IF('Master Plan Data Entry'!C3="","",'Master Plan Data Entry'!C3)</f>
        <v/>
      </c>
    </row>
    <row r="4" spans="1:4" x14ac:dyDescent="0.25">
      <c r="B4" s="62" t="s">
        <v>165</v>
      </c>
      <c r="C4" s="341" t="str">
        <f>IF('Master Plan Data Entry'!C4="","",'Master Plan Data Entry'!C4)</f>
        <v/>
      </c>
    </row>
    <row r="5" spans="1:4" x14ac:dyDescent="0.25">
      <c r="B5" s="62" t="s">
        <v>166</v>
      </c>
      <c r="C5" s="346" t="str">
        <f>IF('Master Plan Data Entry'!C5="","",'Master Plan Data Entry'!C5)</f>
        <v/>
      </c>
    </row>
    <row r="6" spans="1:4" x14ac:dyDescent="0.25">
      <c r="B6" s="62" t="s">
        <v>167</v>
      </c>
      <c r="C6" s="341" t="str">
        <f>IF('Master Plan Data Entry'!C6="","",'Master Plan Data Entry'!C6)</f>
        <v/>
      </c>
    </row>
    <row r="7" spans="1:4" x14ac:dyDescent="0.25">
      <c r="B7" s="62" t="s">
        <v>168</v>
      </c>
      <c r="C7" s="341" t="str">
        <f>IF('Master Plan Data Entry'!C7="","",'Master Plan Data Entry'!C7)</f>
        <v/>
      </c>
    </row>
    <row r="8" spans="1:4" x14ac:dyDescent="0.25">
      <c r="B8" s="62" t="s">
        <v>169</v>
      </c>
      <c r="C8" s="341" t="str">
        <f>IF('Master Plan Data Entry'!C8="","",'Master Plan Data Entry'!C8)</f>
        <v/>
      </c>
    </row>
    <row r="9" spans="1:4" x14ac:dyDescent="0.25">
      <c r="B9" s="62" t="s">
        <v>170</v>
      </c>
      <c r="C9" s="341" t="str">
        <f>IF('Master Plan Data Entry'!C9="","",'Master Plan Data Entry'!C9)</f>
        <v/>
      </c>
    </row>
    <row r="11" spans="1:4" s="64" customFormat="1" ht="18" thickBot="1" x14ac:dyDescent="0.35">
      <c r="A11" s="63" t="s">
        <v>171</v>
      </c>
    </row>
    <row r="12" spans="1:4" ht="14.4" thickTop="1" x14ac:dyDescent="0.25"/>
    <row r="13" spans="1:4" s="288" customFormat="1" ht="27" customHeight="1" x14ac:dyDescent="0.25">
      <c r="A13" s="287" t="s">
        <v>172</v>
      </c>
    </row>
    <row r="14" spans="1:4" ht="30.75" customHeight="1" x14ac:dyDescent="0.35">
      <c r="C14" s="65" t="s">
        <v>173</v>
      </c>
    </row>
    <row r="15" spans="1:4" ht="15.6" x14ac:dyDescent="0.3">
      <c r="A15" s="66"/>
      <c r="B15" s="67" t="s">
        <v>174</v>
      </c>
      <c r="C15" s="68">
        <f>IFERROR(SUM(B72:B93)+C18,"")</f>
        <v>0</v>
      </c>
      <c r="D15" s="69"/>
    </row>
    <row r="16" spans="1:4" ht="14.4" x14ac:dyDescent="0.3">
      <c r="A16" s="70"/>
      <c r="B16" s="71" t="s">
        <v>175</v>
      </c>
      <c r="C16" s="283" t="str">
        <f>IFERROR(SUM(B72:B76)/SUM('Master Plan Key Calc Inputs'!C8:C12),"")</f>
        <v/>
      </c>
    </row>
    <row r="17" spans="1:4" ht="14.4" x14ac:dyDescent="0.3">
      <c r="A17" s="70"/>
      <c r="B17" s="71" t="s">
        <v>176</v>
      </c>
      <c r="C17" s="283" t="str">
        <f>IFERROR(SUM(B77:B93)/(SUM('Master Plan Key Calc Inputs'!D13:D29)*1000),"")</f>
        <v/>
      </c>
    </row>
    <row r="18" spans="1:4" ht="14.4" x14ac:dyDescent="0.3">
      <c r="A18" s="70"/>
      <c r="B18" s="71" t="s">
        <v>177</v>
      </c>
      <c r="C18" s="283">
        <f>IFERROR('MP Calcs &amp; EFs'!C75,"")</f>
        <v>0</v>
      </c>
    </row>
    <row r="19" spans="1:4" ht="15.6" x14ac:dyDescent="0.3">
      <c r="A19" s="72"/>
      <c r="B19" s="67" t="s">
        <v>178</v>
      </c>
      <c r="C19" s="68">
        <f>IFERROR(SUM(C72:C93),"")</f>
        <v>0</v>
      </c>
      <c r="D19" s="69"/>
    </row>
    <row r="20" spans="1:4" ht="14.4" x14ac:dyDescent="0.3">
      <c r="A20" s="70"/>
      <c r="B20" s="71" t="s">
        <v>175</v>
      </c>
      <c r="C20" s="283" t="str">
        <f>IFERROR(SUM(C72:C76)/SUM('Master Plan Key Calc Inputs'!C8:C12),"")</f>
        <v/>
      </c>
    </row>
    <row r="21" spans="1:4" ht="14.4" x14ac:dyDescent="0.3">
      <c r="A21" s="70"/>
      <c r="B21" s="71" t="s">
        <v>176</v>
      </c>
      <c r="C21" s="283" t="str">
        <f>IFERROR(SUM(C77:C93)/(SUM('Master Plan Key Calc Inputs'!D13:D29)*1000),"")</f>
        <v/>
      </c>
    </row>
    <row r="22" spans="1:4" ht="15.6" x14ac:dyDescent="0.3">
      <c r="A22" s="72"/>
      <c r="B22" s="67" t="s">
        <v>179</v>
      </c>
      <c r="C22" s="68">
        <f>IFERROR(SUM(E72:E93),"")</f>
        <v>0</v>
      </c>
    </row>
    <row r="23" spans="1:4" ht="14.4" x14ac:dyDescent="0.3">
      <c r="A23" s="70"/>
      <c r="B23" s="71" t="s">
        <v>180</v>
      </c>
      <c r="C23" s="283">
        <f>IFERROR(SUM('MP Calcs &amp; EFs'!G451:G472),"")</f>
        <v>0</v>
      </c>
    </row>
    <row r="24" spans="1:4" ht="14.4" x14ac:dyDescent="0.3">
      <c r="A24" s="70"/>
      <c r="B24" s="71" t="s">
        <v>175</v>
      </c>
      <c r="C24" s="283" t="str">
        <f>IFERROR(SUM('MP Calcs &amp; EFs'!H451:H455)/SUM('Master Plan Key Calc Inputs'!C8:C12),"")</f>
        <v/>
      </c>
    </row>
    <row r="25" spans="1:4" ht="14.4" x14ac:dyDescent="0.3">
      <c r="A25" s="70"/>
      <c r="B25" s="71" t="s">
        <v>176</v>
      </c>
      <c r="C25" s="283" t="str">
        <f>IFERROR(SUM('MP Calcs &amp; EFs'!H456:H472)/(SUM('Master Plan Key Calc Inputs'!D13:D29)*1000),"")</f>
        <v/>
      </c>
    </row>
    <row r="26" spans="1:4" ht="15.6" x14ac:dyDescent="0.3">
      <c r="A26" s="72"/>
      <c r="B26" s="67" t="s">
        <v>181</v>
      </c>
      <c r="C26" s="68">
        <f>IFERROR(SUM(D72:D93),"")</f>
        <v>0</v>
      </c>
    </row>
    <row r="27" spans="1:4" ht="14.4" x14ac:dyDescent="0.3">
      <c r="A27" s="70"/>
      <c r="B27" s="71"/>
    </row>
    <row r="28" spans="1:4" ht="15.6" customHeight="1" thickBot="1" x14ac:dyDescent="0.35">
      <c r="A28" s="67"/>
      <c r="B28" s="67" t="s">
        <v>182</v>
      </c>
      <c r="C28" s="348">
        <f>IFERROR((IF('MP Calcs &amp; EFs'!C763=0,'MP Calcs &amp; EFs'!C773,'MP Calcs &amp; EFs'!C763))*'Conversions and Lists'!C7,"")</f>
        <v>0</v>
      </c>
    </row>
    <row r="29" spans="1:4" ht="18.600000000000001" thickTop="1" thickBot="1" x14ac:dyDescent="0.35">
      <c r="A29" s="73"/>
      <c r="B29" s="73" t="s">
        <v>183</v>
      </c>
      <c r="C29" s="74">
        <f>SUM(C15,C19,C22,C26,C28)</f>
        <v>0</v>
      </c>
    </row>
    <row r="30" spans="1:4" ht="14.4" thickTop="1" x14ac:dyDescent="0.25"/>
    <row r="31" spans="1:4" s="288" customFormat="1" ht="27" customHeight="1" x14ac:dyDescent="0.25">
      <c r="A31" s="287" t="s">
        <v>184</v>
      </c>
    </row>
    <row r="32" spans="1:4" ht="30.75" customHeight="1" x14ac:dyDescent="0.35">
      <c r="C32" s="65" t="s">
        <v>173</v>
      </c>
    </row>
    <row r="33" spans="1:4" ht="15.6" x14ac:dyDescent="0.3">
      <c r="A33" s="66"/>
      <c r="B33" s="67" t="s">
        <v>174</v>
      </c>
      <c r="C33" s="68">
        <f>IFERROR(SUM(H72:H93)+C36,"")</f>
        <v>0</v>
      </c>
      <c r="D33" s="69"/>
    </row>
    <row r="34" spans="1:4" ht="14.4" x14ac:dyDescent="0.3">
      <c r="A34" s="70"/>
      <c r="B34" s="71" t="s">
        <v>175</v>
      </c>
      <c r="C34" s="283" t="str">
        <f>IFERROR(SUM(H72:H76)/SUM('Baseline Key Calc Inputs'!C8:C12),"")</f>
        <v/>
      </c>
    </row>
    <row r="35" spans="1:4" ht="14.4" x14ac:dyDescent="0.3">
      <c r="A35" s="70"/>
      <c r="B35" s="71" t="s">
        <v>176</v>
      </c>
      <c r="C35" s="283" t="str">
        <f>IFERROR(SUM(H77:H93)/(SUM('Baseline Key Calc Inputs'!D13:D29)*1000),"")</f>
        <v/>
      </c>
    </row>
    <row r="36" spans="1:4" ht="14.4" x14ac:dyDescent="0.3">
      <c r="A36" s="70"/>
      <c r="B36" s="71" t="s">
        <v>177</v>
      </c>
      <c r="C36" s="283">
        <f>IFERROR('Baseline Calcs &amp; EFs'!C73,"")</f>
        <v>0</v>
      </c>
    </row>
    <row r="37" spans="1:4" ht="15.6" x14ac:dyDescent="0.3">
      <c r="A37" s="72"/>
      <c r="B37" s="67" t="s">
        <v>178</v>
      </c>
      <c r="C37" s="68">
        <f>IFERROR(SUM(I72:I93),"")</f>
        <v>0</v>
      </c>
      <c r="D37" s="69"/>
    </row>
    <row r="38" spans="1:4" ht="14.4" x14ac:dyDescent="0.3">
      <c r="A38" s="70"/>
      <c r="B38" s="71" t="s">
        <v>175</v>
      </c>
      <c r="C38" s="283" t="str">
        <f>IFERROR(SUM(I72:I76)/SUM('Baseline Key Calc Inputs'!C8:C12),"")</f>
        <v/>
      </c>
    </row>
    <row r="39" spans="1:4" ht="14.4" x14ac:dyDescent="0.3">
      <c r="A39" s="70"/>
      <c r="B39" s="71" t="s">
        <v>176</v>
      </c>
      <c r="C39" s="283" t="str">
        <f>IFERROR(SUM(I77:I93)/(SUM('Baseline Key Calc Inputs'!D13:D29)*1000),"")</f>
        <v/>
      </c>
    </row>
    <row r="40" spans="1:4" ht="15.6" x14ac:dyDescent="0.3">
      <c r="A40" s="72"/>
      <c r="B40" s="67" t="s">
        <v>179</v>
      </c>
      <c r="C40" s="68">
        <f>IFERROR(SUM(K72:K93),"")</f>
        <v>0</v>
      </c>
    </row>
    <row r="41" spans="1:4" ht="14.4" x14ac:dyDescent="0.3">
      <c r="A41" s="70"/>
      <c r="B41" s="71" t="s">
        <v>180</v>
      </c>
      <c r="C41" s="283">
        <f>IFERROR(SUM('Baseline Calcs &amp; EFs'!G449:G470),"")</f>
        <v>0</v>
      </c>
    </row>
    <row r="42" spans="1:4" ht="14.4" x14ac:dyDescent="0.3">
      <c r="A42" s="70"/>
      <c r="B42" s="71" t="s">
        <v>175</v>
      </c>
      <c r="C42" s="283" t="str">
        <f>IFERROR(SUM('Baseline Calcs &amp; EFs'!H449:H453)/SUM('Baseline Key Calc Inputs'!C8:C12),"")</f>
        <v/>
      </c>
    </row>
    <row r="43" spans="1:4" ht="14.4" x14ac:dyDescent="0.3">
      <c r="A43" s="70"/>
      <c r="B43" s="71" t="s">
        <v>176</v>
      </c>
      <c r="C43" s="283" t="str">
        <f>IFERROR(SUM('Baseline Calcs &amp; EFs'!H454:H470)/(SUM('Baseline Key Calc Inputs'!D13:D29)*1000),"")</f>
        <v/>
      </c>
    </row>
    <row r="44" spans="1:4" ht="15.6" x14ac:dyDescent="0.3">
      <c r="A44" s="72"/>
      <c r="B44" s="67" t="s">
        <v>181</v>
      </c>
      <c r="C44" s="68">
        <f>IFERROR(SUM(J72:J93),"")</f>
        <v>0</v>
      </c>
    </row>
    <row r="45" spans="1:4" ht="14.4" x14ac:dyDescent="0.3">
      <c r="A45" s="70"/>
      <c r="B45" s="71"/>
    </row>
    <row r="46" spans="1:4" ht="15.6" customHeight="1" thickBot="1" x14ac:dyDescent="0.35">
      <c r="A46" s="67"/>
      <c r="B46" s="67" t="s">
        <v>182</v>
      </c>
      <c r="C46" s="348">
        <f>IFERROR('Baseline Calcs &amp; EFs'!C761*'Conversions and Lists'!C7,"")</f>
        <v>0</v>
      </c>
      <c r="D46" s="347"/>
    </row>
    <row r="47" spans="1:4" ht="18.600000000000001" thickTop="1" thickBot="1" x14ac:dyDescent="0.35">
      <c r="A47" s="73"/>
      <c r="B47" s="73" t="s">
        <v>183</v>
      </c>
      <c r="C47" s="74">
        <f>IFERROR(SUM(C33,C37,C40,C44,C46),"")</f>
        <v>0</v>
      </c>
    </row>
    <row r="48" spans="1:4" ht="14.4" thickTop="1" x14ac:dyDescent="0.25"/>
    <row r="49" spans="1:5" s="288" customFormat="1" ht="27" customHeight="1" x14ac:dyDescent="0.25">
      <c r="A49" s="287" t="s">
        <v>185</v>
      </c>
    </row>
    <row r="50" spans="1:5" ht="30.75" customHeight="1" x14ac:dyDescent="0.35">
      <c r="C50" s="417" t="s">
        <v>173</v>
      </c>
      <c r="D50" s="417"/>
    </row>
    <row r="51" spans="1:5" ht="30.75" customHeight="1" x14ac:dyDescent="0.25">
      <c r="C51" s="65" t="s">
        <v>186</v>
      </c>
      <c r="D51" s="65" t="s">
        <v>106</v>
      </c>
      <c r="E51" s="75" t="s">
        <v>187</v>
      </c>
    </row>
    <row r="52" spans="1:5" ht="15.6" x14ac:dyDescent="0.3">
      <c r="A52" s="66"/>
      <c r="B52" s="67" t="s">
        <v>174</v>
      </c>
      <c r="C52" s="68">
        <f>C15</f>
        <v>0</v>
      </c>
      <c r="D52" s="68">
        <f>C33</f>
        <v>0</v>
      </c>
      <c r="E52" s="343" t="str">
        <f t="shared" ref="E52:E62" si="0">IFERROR(((C52-D52)/D52),"")</f>
        <v/>
      </c>
    </row>
    <row r="53" spans="1:5" ht="14.4" x14ac:dyDescent="0.3">
      <c r="A53" s="70"/>
      <c r="B53" s="71" t="s">
        <v>175</v>
      </c>
      <c r="C53" s="283" t="str">
        <f>C16</f>
        <v/>
      </c>
      <c r="D53" s="283" t="str">
        <f>C34</f>
        <v/>
      </c>
      <c r="E53" s="344" t="str">
        <f t="shared" si="0"/>
        <v/>
      </c>
    </row>
    <row r="54" spans="1:5" ht="14.4" x14ac:dyDescent="0.3">
      <c r="A54" s="70"/>
      <c r="B54" s="71" t="s">
        <v>176</v>
      </c>
      <c r="C54" s="283" t="str">
        <f>C17</f>
        <v/>
      </c>
      <c r="D54" s="283" t="str">
        <f>C35</f>
        <v/>
      </c>
      <c r="E54" s="344" t="str">
        <f t="shared" si="0"/>
        <v/>
      </c>
    </row>
    <row r="55" spans="1:5" ht="15.6" x14ac:dyDescent="0.3">
      <c r="A55" s="72"/>
      <c r="B55" s="67" t="s">
        <v>178</v>
      </c>
      <c r="C55" s="68">
        <f t="shared" ref="C55:C62" si="1">C19</f>
        <v>0</v>
      </c>
      <c r="D55" s="68">
        <f t="shared" ref="D55:D62" si="2">C37</f>
        <v>0</v>
      </c>
      <c r="E55" s="343" t="str">
        <f t="shared" si="0"/>
        <v/>
      </c>
    </row>
    <row r="56" spans="1:5" ht="14.4" x14ac:dyDescent="0.3">
      <c r="A56" s="70"/>
      <c r="B56" s="71" t="s">
        <v>175</v>
      </c>
      <c r="C56" s="283" t="str">
        <f t="shared" si="1"/>
        <v/>
      </c>
      <c r="D56" s="283" t="str">
        <f t="shared" si="2"/>
        <v/>
      </c>
      <c r="E56" s="344" t="str">
        <f t="shared" si="0"/>
        <v/>
      </c>
    </row>
    <row r="57" spans="1:5" ht="14.4" x14ac:dyDescent="0.3">
      <c r="A57" s="70"/>
      <c r="B57" s="71" t="s">
        <v>176</v>
      </c>
      <c r="C57" s="283" t="str">
        <f t="shared" si="1"/>
        <v/>
      </c>
      <c r="D57" s="283" t="str">
        <f t="shared" si="2"/>
        <v/>
      </c>
      <c r="E57" s="344" t="str">
        <f t="shared" si="0"/>
        <v/>
      </c>
    </row>
    <row r="58" spans="1:5" ht="15.6" x14ac:dyDescent="0.3">
      <c r="A58" s="72"/>
      <c r="B58" s="67" t="s">
        <v>179</v>
      </c>
      <c r="C58" s="68">
        <f t="shared" si="1"/>
        <v>0</v>
      </c>
      <c r="D58" s="68">
        <f t="shared" si="2"/>
        <v>0</v>
      </c>
      <c r="E58" s="343" t="str">
        <f t="shared" si="0"/>
        <v/>
      </c>
    </row>
    <row r="59" spans="1:5" ht="14.4" x14ac:dyDescent="0.3">
      <c r="A59" s="70"/>
      <c r="B59" s="71" t="s">
        <v>180</v>
      </c>
      <c r="C59" s="283">
        <f t="shared" si="1"/>
        <v>0</v>
      </c>
      <c r="D59" s="283">
        <f t="shared" si="2"/>
        <v>0</v>
      </c>
      <c r="E59" s="344" t="str">
        <f t="shared" si="0"/>
        <v/>
      </c>
    </row>
    <row r="60" spans="1:5" ht="14.4" x14ac:dyDescent="0.3">
      <c r="A60" s="70"/>
      <c r="B60" s="71" t="s">
        <v>175</v>
      </c>
      <c r="C60" s="283" t="str">
        <f t="shared" si="1"/>
        <v/>
      </c>
      <c r="D60" s="283" t="str">
        <f t="shared" si="2"/>
        <v/>
      </c>
      <c r="E60" s="344" t="str">
        <f t="shared" si="0"/>
        <v/>
      </c>
    </row>
    <row r="61" spans="1:5" ht="14.4" x14ac:dyDescent="0.3">
      <c r="A61" s="70"/>
      <c r="B61" s="71" t="s">
        <v>176</v>
      </c>
      <c r="C61" s="283" t="str">
        <f t="shared" si="1"/>
        <v/>
      </c>
      <c r="D61" s="283" t="str">
        <f t="shared" si="2"/>
        <v/>
      </c>
      <c r="E61" s="344" t="str">
        <f t="shared" si="0"/>
        <v/>
      </c>
    </row>
    <row r="62" spans="1:5" ht="15.6" x14ac:dyDescent="0.3">
      <c r="A62" s="72"/>
      <c r="B62" s="67" t="s">
        <v>181</v>
      </c>
      <c r="C62" s="68">
        <f t="shared" si="1"/>
        <v>0</v>
      </c>
      <c r="D62" s="68">
        <f t="shared" si="2"/>
        <v>0</v>
      </c>
      <c r="E62" s="343" t="str">
        <f t="shared" si="0"/>
        <v/>
      </c>
    </row>
    <row r="63" spans="1:5" ht="14.4" x14ac:dyDescent="0.3">
      <c r="A63" s="70"/>
      <c r="B63" s="71"/>
      <c r="C63" s="351"/>
      <c r="D63" s="351"/>
      <c r="E63" s="344" t="str">
        <f>IFERROR(((C63-D63)/D63),"")</f>
        <v/>
      </c>
    </row>
    <row r="64" spans="1:5" ht="32.1" customHeight="1" thickBot="1" x14ac:dyDescent="0.35">
      <c r="A64" s="424" t="s">
        <v>686</v>
      </c>
      <c r="B64" s="424"/>
      <c r="C64" s="350">
        <f>C46-C28</f>
        <v>0</v>
      </c>
      <c r="D64" s="350" t="s">
        <v>529</v>
      </c>
      <c r="E64" s="343" t="s">
        <v>529</v>
      </c>
    </row>
    <row r="65" spans="1:14" ht="18.600000000000001" thickTop="1" thickBot="1" x14ac:dyDescent="0.35">
      <c r="A65" s="73"/>
      <c r="B65" s="73" t="s">
        <v>183</v>
      </c>
      <c r="C65" s="74">
        <f>SUM(C52,C55,C58,C62,C64)</f>
        <v>0</v>
      </c>
      <c r="D65" s="74">
        <f>SUM(D52,D55,D58,D62,D64)</f>
        <v>0</v>
      </c>
      <c r="E65" s="345" t="str">
        <f>IFERROR(((C65-D65)/D65),"")</f>
        <v/>
      </c>
    </row>
    <row r="66" spans="1:14" ht="14.4" thickTop="1" x14ac:dyDescent="0.25"/>
    <row r="68" spans="1:14" s="64" customFormat="1" ht="18" thickBot="1" x14ac:dyDescent="0.35">
      <c r="A68" s="63" t="s">
        <v>188</v>
      </c>
    </row>
    <row r="69" spans="1:14" s="269" customFormat="1" ht="14.4" customHeight="1" thickTop="1" x14ac:dyDescent="0.3">
      <c r="A69" s="268"/>
    </row>
    <row r="70" spans="1:14" ht="31.5" customHeight="1" x14ac:dyDescent="0.25">
      <c r="B70" s="416" t="s">
        <v>189</v>
      </c>
      <c r="C70" s="416"/>
      <c r="D70" s="416"/>
      <c r="E70" s="416"/>
      <c r="F70" s="416"/>
      <c r="G70" s="416"/>
      <c r="H70" s="416" t="s">
        <v>190</v>
      </c>
      <c r="I70" s="416"/>
      <c r="J70" s="416"/>
      <c r="K70" s="416"/>
      <c r="L70" s="416"/>
      <c r="M70" s="416"/>
      <c r="N70" s="298" t="s">
        <v>191</v>
      </c>
    </row>
    <row r="71" spans="1:14" ht="41.4" customHeight="1" x14ac:dyDescent="0.25">
      <c r="A71" s="298" t="s">
        <v>101</v>
      </c>
      <c r="B71" s="298" t="s">
        <v>192</v>
      </c>
      <c r="C71" s="298" t="s">
        <v>193</v>
      </c>
      <c r="D71" s="298" t="s">
        <v>194</v>
      </c>
      <c r="E71" s="298" t="s">
        <v>195</v>
      </c>
      <c r="F71" s="298" t="s">
        <v>111</v>
      </c>
      <c r="G71" s="298" t="s">
        <v>196</v>
      </c>
      <c r="H71" s="298" t="s">
        <v>197</v>
      </c>
      <c r="I71" s="298" t="s">
        <v>193</v>
      </c>
      <c r="J71" s="298" t="s">
        <v>194</v>
      </c>
      <c r="K71" s="298" t="s">
        <v>195</v>
      </c>
      <c r="L71" s="298" t="s">
        <v>111</v>
      </c>
      <c r="M71" s="298" t="s">
        <v>196</v>
      </c>
      <c r="N71" s="298" t="s">
        <v>187</v>
      </c>
    </row>
    <row r="72" spans="1:14" ht="16.8" x14ac:dyDescent="0.3">
      <c r="A72" s="59" t="s">
        <v>156</v>
      </c>
      <c r="B72" s="297" t="str">
        <f>IFERROR(INDEX('MP Calcs &amp; EFs'!$D$52:$D$73, MATCH(A72,'MP Calcs &amp; EFs'!$B$52:$B$73,0)),"")</f>
        <v/>
      </c>
      <c r="C72" s="297" t="str" cm="1">
        <f t="array" ref="C72">IFERROR(_xlfn.IFS(INDEX('MP Calcs &amp; EFs'!$I$8:$I$29, MATCH(A72,'MP Calcs &amp; EFs'!$B$8:$B$29,0))='Master Plan Data Entry'!$O$23,SUMIF('MP Calcs &amp; EFs'!$B$178:$B$222,A72,'MP Calcs &amp; EFs'!$AG$178:$AG$222),INDEX('MP Calcs &amp; EFs'!$I$8:$I$29, MATCH(A72,'MP Calcs &amp; EFs'!$B$8:$B$29,0))='Master Plan Data Entry'!$O$21,SUMIF('MP Calcs &amp; EFs'!$B$230:$B$275,A72,'MP Calcs &amp; EFs'!$AG$230:$AG$275),INDEX('MP Calcs &amp; EFs'!$I$8:$I$29, MATCH(A72,'MP Calcs &amp; EFs'!$B$8:$B$29,0))='Master Plan Data Entry'!$O$22,SUMIF('MP Calcs &amp; EFs'!$B$283:$B$328,A72,'MP Calcs &amp; EFs'!$AG$283:$AG$328),TRUE,""),"")</f>
        <v/>
      </c>
      <c r="D72" s="297">
        <f>IFERROR(IF('MP Calcs &amp; EFs'!$B$37="Default", SUM(INDEX('MP Calcs &amp; EFs'!$C$587:$C$608,MATCH(A72,'MP Calcs &amp; EFs'!$B$587:$B$608,0)):INDEX('MP Calcs &amp; EFs'!$D$587:$D$608,MATCH(A72,'MP Calcs &amp; EFs'!$B$587:$B$608,0))),SUM(INDEX('MP Calcs &amp; EFs'!$E$587:$E$608,MATCH(A72,'MP Calcs &amp; EFs'!$B$587:$B$608,0)):INDEX('MP Calcs &amp; EFs'!$F$587:$F$608,MATCH(A72,'MP Calcs &amp; EFs'!$B$587:$B$608,0)))),"")</f>
        <v>0</v>
      </c>
      <c r="E72" s="297" t="str">
        <f>IFERROR(INDEX('MP Calcs &amp; EFs'!$H$451:$H$472, MATCH(A72,'MP Calcs &amp; EFs'!$B$451:$B$472,0)),"")</f>
        <v/>
      </c>
      <c r="F72" s="297" t="s">
        <v>198</v>
      </c>
      <c r="G72" s="297">
        <f>SUM(B72:E72)</f>
        <v>0</v>
      </c>
      <c r="H72" s="297" t="str">
        <f>IFERROR(INDEX('Baseline Calcs &amp; EFs'!$D$50:$D$71, MATCH(A72,'Baseline Calcs &amp; EFs'!$B$50:$B$71,0)),"")</f>
        <v/>
      </c>
      <c r="I72" s="297" t="str" cm="1">
        <f t="array" ref="I72">IFERROR(_xlfn.IFS(INDEX('Baseline Calcs &amp; EFs'!$I$6:$I$27, MATCH(A72,'Baseline Calcs &amp; EFs'!$B$6:$B$27,0))='Baseline Data Entry'!$O$23,SUMIF('Baseline Calcs &amp; EFs'!$B$176:$B$220,A72,'Baseline Calcs &amp; EFs'!$AG$176:$AG$220),INDEX('Baseline Calcs &amp; EFs'!$I$6:$I$27, MATCH(A72,'Baseline Calcs &amp; EFs'!$B$6:$B$27,0))='Baseline Data Entry'!$O$21,SUMIF('Baseline Calcs &amp; EFs'!$B$228:$B$273,A72,'Baseline Calcs &amp; EFs'!$AG$228:$AG$273),INDEX('Baseline Calcs &amp; EFs'!$I$6:$I$27, MATCH(A72,'Baseline Calcs &amp; EFs'!$B$6:$B$27,0))='Baseline Data Entry'!$O$22,SUMIF('Baseline Calcs &amp; EFs'!$B$281:$B$326,A72,'Baseline Calcs &amp; EFs'!$AG$281:$AG$326),TRUE,""),"")</f>
        <v/>
      </c>
      <c r="J72" s="297">
        <f>IFERROR(IF('Baseline Calcs &amp; EFs'!$B$35="Default", SUM(INDEX('Baseline Calcs &amp; EFs'!$C$585:$C$606,MATCH(A72,'Baseline Calcs &amp; EFs'!$B$585:$B$606,0)):INDEX('Baseline Calcs &amp; EFs'!$D$585:$D$606,MATCH(A72,'Baseline Calcs &amp; EFs'!$B$585:$B$606,0))),SUM(INDEX('Baseline Calcs &amp; EFs'!$E$585:$E$606,MATCH(A72,'Baseline Calcs &amp; EFs'!$B$585:$B$606,0)):INDEX('Baseline Calcs &amp; EFs'!$F$585:$F$606,MATCH(A72,'Baseline Calcs &amp; EFs'!$B$585:$B$606,0)))),"")</f>
        <v>0</v>
      </c>
      <c r="K72" s="297" t="str">
        <f>IFERROR(INDEX('Baseline Calcs &amp; EFs'!$H$449:$H$470, MATCH(A72,'Baseline Calcs &amp; EFs'!$B$449:$B$470,0)),"")</f>
        <v/>
      </c>
      <c r="L72" s="297" t="s">
        <v>198</v>
      </c>
      <c r="M72" s="297">
        <f>SUM(H72:K72)</f>
        <v>0</v>
      </c>
      <c r="N72" s="299" t="str">
        <f>IFERROR((G72-M72)/M72,"")</f>
        <v/>
      </c>
    </row>
    <row r="73" spans="1:14" ht="16.8" x14ac:dyDescent="0.3">
      <c r="A73" s="59" t="s">
        <v>154</v>
      </c>
      <c r="B73" s="297" t="str">
        <f>IFERROR(INDEX('MP Calcs &amp; EFs'!$D$52:$D$73, MATCH(A73,'MP Calcs &amp; EFs'!$B$52:$B$73,0)),"")</f>
        <v/>
      </c>
      <c r="C73" s="297" t="str" cm="1">
        <f t="array" ref="C73">IFERROR(_xlfn.IFS(INDEX('MP Calcs &amp; EFs'!$I$8:$I$29, MATCH(A73,'MP Calcs &amp; EFs'!$B$8:$B$29,0))='Master Plan Data Entry'!$O$23,SUMIF('MP Calcs &amp; EFs'!$B$178:$B$222,A73,'MP Calcs &amp; EFs'!$AG$178:$AG$222),INDEX('MP Calcs &amp; EFs'!$I$8:$I$29, MATCH(A73,'MP Calcs &amp; EFs'!$B$8:$B$29,0))='Master Plan Data Entry'!$O$21,SUMIF('MP Calcs &amp; EFs'!$B$230:$B$275,A73,'MP Calcs &amp; EFs'!$AG$230:$AG$275),INDEX('MP Calcs &amp; EFs'!$I$8:$I$29, MATCH(A73,'MP Calcs &amp; EFs'!$B$8:$B$29,0))='Master Plan Data Entry'!$O$22,SUMIF('MP Calcs &amp; EFs'!$B$283:$B$328,A73,'MP Calcs &amp; EFs'!$AG$283:$AG$328),TRUE,""),"")</f>
        <v/>
      </c>
      <c r="D73" s="82">
        <f>IFERROR(IF('MP Calcs &amp; EFs'!$B$37="Default", SUM(INDEX('MP Calcs &amp; EFs'!$C$587:$C$608,MATCH(A73,'MP Calcs &amp; EFs'!$B$587:$B$608,0)):INDEX('MP Calcs &amp; EFs'!$D$587:$D$608,MATCH(A73,'MP Calcs &amp; EFs'!$B$587:$B$608,0))),SUM(INDEX('MP Calcs &amp; EFs'!$E$587:$E$608,MATCH(A73,'MP Calcs &amp; EFs'!$B$587:$B$608,0)):INDEX('MP Calcs &amp; EFs'!$F$587:$F$608,MATCH(A73,'MP Calcs &amp; EFs'!$B$587:$B$608,0)))),"")</f>
        <v>0</v>
      </c>
      <c r="E73" s="297" t="str">
        <f>IFERROR(INDEX('MP Calcs &amp; EFs'!$H$451:$H$472, MATCH(A73,'MP Calcs &amp; EFs'!$B$451:$B$472,0)),"")</f>
        <v/>
      </c>
      <c r="F73" s="82" t="s">
        <v>198</v>
      </c>
      <c r="G73" s="82">
        <f t="shared" ref="G73:G93" si="3">SUM(B73:E73)</f>
        <v>0</v>
      </c>
      <c r="H73" s="297" t="str">
        <f>IFERROR(INDEX('Baseline Calcs &amp; EFs'!$D$50:$D$71, MATCH(A73,'Baseline Calcs &amp; EFs'!$B$50:$B$71,0)),"")</f>
        <v/>
      </c>
      <c r="I73" s="297" t="str" cm="1">
        <f t="array" ref="I73">IFERROR(_xlfn.IFS(INDEX('Baseline Calcs &amp; EFs'!$I$6:$I$27, MATCH(A73,'Baseline Calcs &amp; EFs'!$B$6:$B$27,0))='Baseline Data Entry'!$O$23,SUMIF('Baseline Calcs &amp; EFs'!$B$176:$B$220,A73,'Baseline Calcs &amp; EFs'!$AG$176:$AG$220),INDEX('Baseline Calcs &amp; EFs'!$I$6:$I$27, MATCH(A73,'Baseline Calcs &amp; EFs'!$B$6:$B$27,0))='Baseline Data Entry'!$O$21,SUMIF('Baseline Calcs &amp; EFs'!$B$228:$B$273,A73,'Baseline Calcs &amp; EFs'!$AG$228:$AG$273),INDEX('Baseline Calcs &amp; EFs'!$I$6:$I$27, MATCH(A73,'Baseline Calcs &amp; EFs'!$B$6:$B$27,0))='Baseline Data Entry'!$O$22,SUMIF('Baseline Calcs &amp; EFs'!$B$281:$B$326,A73,'Baseline Calcs &amp; EFs'!$AG$281:$AG$326),TRUE,""),"")</f>
        <v/>
      </c>
      <c r="J73" s="297">
        <f>IFERROR(IF('Baseline Calcs &amp; EFs'!$B$35="Default", SUM(INDEX('Baseline Calcs &amp; EFs'!$C$585:$C$606,MATCH(A73,'Baseline Calcs &amp; EFs'!$B$585:$B$606,0)):INDEX('Baseline Calcs &amp; EFs'!$D$585:$D$606,MATCH(A73,'Baseline Calcs &amp; EFs'!$B$585:$B$606,0))),SUM(INDEX('Baseline Calcs &amp; EFs'!$E$585:$E$606,MATCH(A73,'Baseline Calcs &amp; EFs'!$B$585:$B$606,0)):INDEX('Baseline Calcs &amp; EFs'!$F$585:$F$606,MATCH(A73,'Baseline Calcs &amp; EFs'!$B$585:$B$606,0)))),"")</f>
        <v>0</v>
      </c>
      <c r="K73" s="297" t="str">
        <f>IFERROR(INDEX('Baseline Calcs &amp; EFs'!$H$449:$H$470, MATCH(A73,'Baseline Calcs &amp; EFs'!$B$449:$B$470,0)),"")</f>
        <v/>
      </c>
      <c r="L73" s="297" t="s">
        <v>198</v>
      </c>
      <c r="M73" s="297">
        <f t="shared" ref="M73:M93" si="4">SUM(H73:K73)</f>
        <v>0</v>
      </c>
      <c r="N73" s="299" t="str">
        <f t="shared" ref="N73:N93" si="5">IFERROR((G73-M73)/M73,"")</f>
        <v/>
      </c>
    </row>
    <row r="74" spans="1:14" ht="16.8" x14ac:dyDescent="0.3">
      <c r="A74" s="59" t="s">
        <v>100</v>
      </c>
      <c r="B74" s="297" t="str">
        <f>IFERROR(INDEX('MP Calcs &amp; EFs'!$D$52:$D$73, MATCH(A74,'MP Calcs &amp; EFs'!$B$52:$B$73,0)),"")</f>
        <v/>
      </c>
      <c r="C74" s="297" t="str" cm="1">
        <f t="array" ref="C74">IFERROR(_xlfn.IFS(INDEX('MP Calcs &amp; EFs'!$I$8:$I$29, MATCH(A74,'MP Calcs &amp; EFs'!$B$8:$B$29,0))='Master Plan Data Entry'!$O$23,SUMIF('MP Calcs &amp; EFs'!$B$178:$B$222,A74,'MP Calcs &amp; EFs'!$AG$178:$AG$222),INDEX('MP Calcs &amp; EFs'!$I$8:$I$29, MATCH(A74,'MP Calcs &amp; EFs'!$B$8:$B$29,0))='Master Plan Data Entry'!$O$21,SUMIF('MP Calcs &amp; EFs'!$B$230:$B$275,A74,'MP Calcs &amp; EFs'!$AG$230:$AG$275),INDEX('MP Calcs &amp; EFs'!$I$8:$I$29, MATCH(A74,'MP Calcs &amp; EFs'!$B$8:$B$29,0))='Master Plan Data Entry'!$O$22,SUMIF('MP Calcs &amp; EFs'!$B$283:$B$328,A74,'MP Calcs &amp; EFs'!$AG$283:$AG$328),TRUE,""),"")</f>
        <v/>
      </c>
      <c r="D74" s="82">
        <f>IFERROR(IF('MP Calcs &amp; EFs'!$B$37="Default", SUM(INDEX('MP Calcs &amp; EFs'!$C$587:$C$608,MATCH(A74,'MP Calcs &amp; EFs'!$B$587:$B$608,0)):INDEX('MP Calcs &amp; EFs'!$D$587:$D$608,MATCH(A74,'MP Calcs &amp; EFs'!$B$587:$B$608,0))),SUM(INDEX('MP Calcs &amp; EFs'!$E$587:$E$608,MATCH(A74,'MP Calcs &amp; EFs'!$B$587:$B$608,0)):INDEX('MP Calcs &amp; EFs'!$F$587:$F$608,MATCH(A74,'MP Calcs &amp; EFs'!$B$587:$B$608,0)))),"")</f>
        <v>0</v>
      </c>
      <c r="E74" s="297" t="str">
        <f>IFERROR(INDEX('MP Calcs &amp; EFs'!$H$451:$H$472, MATCH(A74,'MP Calcs &amp; EFs'!$B$451:$B$472,0)),"")</f>
        <v/>
      </c>
      <c r="F74" s="82" t="s">
        <v>198</v>
      </c>
      <c r="G74" s="82">
        <f t="shared" si="3"/>
        <v>0</v>
      </c>
      <c r="H74" s="297" t="str">
        <f>IFERROR(INDEX('Baseline Calcs &amp; EFs'!$D$50:$D$71, MATCH(A74,'Baseline Calcs &amp; EFs'!$B$50:$B$71,0)),"")</f>
        <v/>
      </c>
      <c r="I74" s="297" t="str" cm="1">
        <f t="array" ref="I74">IFERROR(_xlfn.IFS(INDEX('Baseline Calcs &amp; EFs'!$I$6:$I$27, MATCH(A74,'Baseline Calcs &amp; EFs'!$B$6:$B$27,0))='Baseline Data Entry'!$O$23,SUMIF('Baseline Calcs &amp; EFs'!$B$176:$B$220,A74,'Baseline Calcs &amp; EFs'!$AG$176:$AG$220),INDEX('Baseline Calcs &amp; EFs'!$I$6:$I$27, MATCH(A74,'Baseline Calcs &amp; EFs'!$B$6:$B$27,0))='Baseline Data Entry'!$O$21,SUMIF('Baseline Calcs &amp; EFs'!$B$228:$B$273,A74,'Baseline Calcs &amp; EFs'!$AG$228:$AG$273),INDEX('Baseline Calcs &amp; EFs'!$I$6:$I$27, MATCH(A74,'Baseline Calcs &amp; EFs'!$B$6:$B$27,0))='Baseline Data Entry'!$O$22,SUMIF('Baseline Calcs &amp; EFs'!$B$281:$B$326,A74,'Baseline Calcs &amp; EFs'!$AG$281:$AG$326),TRUE,""),"")</f>
        <v/>
      </c>
      <c r="J74" s="297">
        <f>IFERROR(IF('Baseline Calcs &amp; EFs'!$B$35="Default", SUM(INDEX('Baseline Calcs &amp; EFs'!$C$585:$C$606,MATCH(A74,'Baseline Calcs &amp; EFs'!$B$585:$B$606,0)):INDEX('Baseline Calcs &amp; EFs'!$D$585:$D$606,MATCH(A74,'Baseline Calcs &amp; EFs'!$B$585:$B$606,0))),SUM(INDEX('Baseline Calcs &amp; EFs'!$E$585:$E$606,MATCH(A74,'Baseline Calcs &amp; EFs'!$B$585:$B$606,0)):INDEX('Baseline Calcs &amp; EFs'!$F$585:$F$606,MATCH(A74,'Baseline Calcs &amp; EFs'!$B$585:$B$606,0)))),"")</f>
        <v>0</v>
      </c>
      <c r="K74" s="297" t="str">
        <f>IFERROR(INDEX('Baseline Calcs &amp; EFs'!$H$449:$H$470, MATCH(A74,'Baseline Calcs &amp; EFs'!$B$449:$B$470,0)),"")</f>
        <v/>
      </c>
      <c r="L74" s="297" t="s">
        <v>198</v>
      </c>
      <c r="M74" s="297">
        <f t="shared" si="4"/>
        <v>0</v>
      </c>
      <c r="N74" s="299" t="str">
        <f t="shared" si="5"/>
        <v/>
      </c>
    </row>
    <row r="75" spans="1:14" ht="27.6" x14ac:dyDescent="0.3">
      <c r="A75" s="159" t="s">
        <v>104</v>
      </c>
      <c r="B75" s="297" t="str">
        <f>IFERROR(INDEX('MP Calcs &amp; EFs'!$D$52:$D$73, MATCH(A75,'MP Calcs &amp; EFs'!$B$52:$B$73,0)),"")</f>
        <v/>
      </c>
      <c r="C75" s="297" t="str" cm="1">
        <f t="array" ref="C75">IFERROR(_xlfn.IFS(INDEX('MP Calcs &amp; EFs'!$I$8:$I$29, MATCH(A75,'MP Calcs &amp; EFs'!$B$8:$B$29,0))='Master Plan Data Entry'!$O$23,SUMIF('MP Calcs &amp; EFs'!$B$178:$B$222,A75,'MP Calcs &amp; EFs'!$AG$178:$AG$222),INDEX('MP Calcs &amp; EFs'!$I$8:$I$29, MATCH(A75,'MP Calcs &amp; EFs'!$B$8:$B$29,0))='Master Plan Data Entry'!$O$21,SUMIF('MP Calcs &amp; EFs'!$B$230:$B$275,A75,'MP Calcs &amp; EFs'!$AG$230:$AG$275),INDEX('MP Calcs &amp; EFs'!$I$8:$I$29, MATCH(A75,'MP Calcs &amp; EFs'!$B$8:$B$29,0))='Master Plan Data Entry'!$O$22,SUMIF('MP Calcs &amp; EFs'!$B$283:$B$328,A75,'MP Calcs &amp; EFs'!$AG$283:$AG$328),TRUE,""),"")</f>
        <v/>
      </c>
      <c r="D75" s="82">
        <f>IFERROR(IF('MP Calcs &amp; EFs'!$B$37="Default", SUM(INDEX('MP Calcs &amp; EFs'!$C$587:$C$608,MATCH(A75,'MP Calcs &amp; EFs'!$B$587:$B$608,0)):INDEX('MP Calcs &amp; EFs'!$D$587:$D$608,MATCH(A75,'MP Calcs &amp; EFs'!$B$587:$B$608,0))),SUM(INDEX('MP Calcs &amp; EFs'!$E$587:$E$608,MATCH(A75,'MP Calcs &amp; EFs'!$B$587:$B$608,0)):INDEX('MP Calcs &amp; EFs'!$F$587:$F$608,MATCH(A75,'MP Calcs &amp; EFs'!$B$587:$B$608,0)))),"")</f>
        <v>0</v>
      </c>
      <c r="E75" s="297" t="str">
        <f>IFERROR(INDEX('MP Calcs &amp; EFs'!$H$451:$H$472, MATCH(A75,'MP Calcs &amp; EFs'!$B$451:$B$472,0)),"")</f>
        <v/>
      </c>
      <c r="F75" s="82" t="s">
        <v>198</v>
      </c>
      <c r="G75" s="82">
        <f t="shared" si="3"/>
        <v>0</v>
      </c>
      <c r="H75" s="297" t="str">
        <f>IFERROR(INDEX('Baseline Calcs &amp; EFs'!$D$50:$D$71, MATCH(A75,'Baseline Calcs &amp; EFs'!$B$50:$B$71,0)),"")</f>
        <v/>
      </c>
      <c r="I75" s="297" t="str" cm="1">
        <f t="array" ref="I75">IFERROR(_xlfn.IFS(INDEX('Baseline Calcs &amp; EFs'!$I$6:$I$27, MATCH(A75,'Baseline Calcs &amp; EFs'!$B$6:$B$27,0))='Baseline Data Entry'!$O$23,SUMIF('Baseline Calcs &amp; EFs'!$B$176:$B$220,A75,'Baseline Calcs &amp; EFs'!$AG$176:$AG$220),INDEX('Baseline Calcs &amp; EFs'!$I$6:$I$27, MATCH(A75,'Baseline Calcs &amp; EFs'!$B$6:$B$27,0))='Baseline Data Entry'!$O$21,SUMIF('Baseline Calcs &amp; EFs'!$B$228:$B$273,A75,'Baseline Calcs &amp; EFs'!$AG$228:$AG$273),INDEX('Baseline Calcs &amp; EFs'!$I$6:$I$27, MATCH(A75,'Baseline Calcs &amp; EFs'!$B$6:$B$27,0))='Baseline Data Entry'!$O$22,SUMIF('Baseline Calcs &amp; EFs'!$B$281:$B$326,A75,'Baseline Calcs &amp; EFs'!$AG$281:$AG$326),TRUE,""),"")</f>
        <v/>
      </c>
      <c r="J75" s="297">
        <f>IFERROR(IF('Baseline Calcs &amp; EFs'!$B$35="Default", SUM(INDEX('Baseline Calcs &amp; EFs'!$C$585:$C$606,MATCH(A75,'Baseline Calcs &amp; EFs'!$B$585:$B$606,0)):INDEX('Baseline Calcs &amp; EFs'!$D$585:$D$606,MATCH(A75,'Baseline Calcs &amp; EFs'!$B$585:$B$606,0))),SUM(INDEX('Baseline Calcs &amp; EFs'!$E$585:$E$606,MATCH(A75,'Baseline Calcs &amp; EFs'!$B$585:$B$606,0)):INDEX('Baseline Calcs &amp; EFs'!$F$585:$F$606,MATCH(A75,'Baseline Calcs &amp; EFs'!$B$585:$B$606,0)))),"")</f>
        <v>0</v>
      </c>
      <c r="K75" s="297" t="str">
        <f>IFERROR(INDEX('Baseline Calcs &amp; EFs'!$H$449:$H$470, MATCH(A75,'Baseline Calcs &amp; EFs'!$B$449:$B$470,0)),"")</f>
        <v/>
      </c>
      <c r="L75" s="297" t="s">
        <v>198</v>
      </c>
      <c r="M75" s="297">
        <f t="shared" si="4"/>
        <v>0</v>
      </c>
      <c r="N75" s="299" t="str">
        <f t="shared" si="5"/>
        <v/>
      </c>
    </row>
    <row r="76" spans="1:14" ht="16.8" x14ac:dyDescent="0.3">
      <c r="A76" s="59" t="s">
        <v>140</v>
      </c>
      <c r="B76" s="297" t="str">
        <f>IFERROR(INDEX('MP Calcs &amp; EFs'!$D$52:$D$73, MATCH(A76,'MP Calcs &amp; EFs'!$B$52:$B$73,0)),"")</f>
        <v/>
      </c>
      <c r="C76" s="297" t="str" cm="1">
        <f t="array" ref="C76">IFERROR(_xlfn.IFS(INDEX('MP Calcs &amp; EFs'!$I$8:$I$29, MATCH(A76,'MP Calcs &amp; EFs'!$B$8:$B$29,0))='Master Plan Data Entry'!$O$23,SUMIF('MP Calcs &amp; EFs'!$B$178:$B$222,A76,'MP Calcs &amp; EFs'!$AG$178:$AG$222),INDEX('MP Calcs &amp; EFs'!$I$8:$I$29, MATCH(A76,'MP Calcs &amp; EFs'!$B$8:$B$29,0))='Master Plan Data Entry'!$O$21,SUMIF('MP Calcs &amp; EFs'!$B$230:$B$275,A76,'MP Calcs &amp; EFs'!$AG$230:$AG$275),INDEX('MP Calcs &amp; EFs'!$I$8:$I$29, MATCH(A76,'MP Calcs &amp; EFs'!$B$8:$B$29,0))='Master Plan Data Entry'!$O$22,SUMIF('MP Calcs &amp; EFs'!$B$283:$B$328,A76,'MP Calcs &amp; EFs'!$AG$283:$AG$328),TRUE,""),"")</f>
        <v/>
      </c>
      <c r="D76" s="82">
        <f>IFERROR(IF('MP Calcs &amp; EFs'!$B$37="Default", SUM(INDEX('MP Calcs &amp; EFs'!$C$587:$C$608,MATCH(A76,'MP Calcs &amp; EFs'!$B$587:$B$608,0)):INDEX('MP Calcs &amp; EFs'!$D$587:$D$608,MATCH(A76,'MP Calcs &amp; EFs'!$B$587:$B$608,0))),SUM(INDEX('MP Calcs &amp; EFs'!$E$587:$E$608,MATCH(A76,'MP Calcs &amp; EFs'!$B$587:$B$608,0)):INDEX('MP Calcs &amp; EFs'!$F$587:$F$608,MATCH(A76,'MP Calcs &amp; EFs'!$B$587:$B$608,0)))),"")</f>
        <v>0</v>
      </c>
      <c r="E76" s="297" t="str">
        <f>IFERROR(INDEX('MP Calcs &amp; EFs'!$H$451:$H$472, MATCH(A76,'MP Calcs &amp; EFs'!$B$451:$B$472,0)),"")</f>
        <v/>
      </c>
      <c r="F76" s="82" t="s">
        <v>198</v>
      </c>
      <c r="G76" s="82">
        <f t="shared" si="3"/>
        <v>0</v>
      </c>
      <c r="H76" s="297" t="str">
        <f>IFERROR(INDEX('Baseline Calcs &amp; EFs'!$D$50:$D$71, MATCH(A76,'Baseline Calcs &amp; EFs'!$B$50:$B$71,0)),"")</f>
        <v/>
      </c>
      <c r="I76" s="297" t="str" cm="1">
        <f t="array" ref="I76">IFERROR(_xlfn.IFS(INDEX('Baseline Calcs &amp; EFs'!$I$6:$I$27, MATCH(A76,'Baseline Calcs &amp; EFs'!$B$6:$B$27,0))='Baseline Data Entry'!$O$23,SUMIF('Baseline Calcs &amp; EFs'!$B$176:$B$220,A76,'Baseline Calcs &amp; EFs'!$AG$176:$AG$220),INDEX('Baseline Calcs &amp; EFs'!$I$6:$I$27, MATCH(A76,'Baseline Calcs &amp; EFs'!$B$6:$B$27,0))='Baseline Data Entry'!$O$21,SUMIF('Baseline Calcs &amp; EFs'!$B$228:$B$273,A76,'Baseline Calcs &amp; EFs'!$AG$228:$AG$273),INDEX('Baseline Calcs &amp; EFs'!$I$6:$I$27, MATCH(A76,'Baseline Calcs &amp; EFs'!$B$6:$B$27,0))='Baseline Data Entry'!$O$22,SUMIF('Baseline Calcs &amp; EFs'!$B$281:$B$326,A76,'Baseline Calcs &amp; EFs'!$AG$281:$AG$326),TRUE,""),"")</f>
        <v/>
      </c>
      <c r="J76" s="297">
        <f>IFERROR(IF('Baseline Calcs &amp; EFs'!$B$35="Default", SUM(INDEX('Baseline Calcs &amp; EFs'!$C$585:$C$606,MATCH(A76,'Baseline Calcs &amp; EFs'!$B$585:$B$606,0)):INDEX('Baseline Calcs &amp; EFs'!$D$585:$D$606,MATCH(A76,'Baseline Calcs &amp; EFs'!$B$585:$B$606,0))),SUM(INDEX('Baseline Calcs &amp; EFs'!$E$585:$E$606,MATCH(A76,'Baseline Calcs &amp; EFs'!$B$585:$B$606,0)):INDEX('Baseline Calcs &amp; EFs'!$F$585:$F$606,MATCH(A76,'Baseline Calcs &amp; EFs'!$B$585:$B$606,0)))),"")</f>
        <v>0</v>
      </c>
      <c r="K76" s="297" t="str">
        <f>IFERROR(INDEX('Baseline Calcs &amp; EFs'!$H$449:$H$470, MATCH(A76,'Baseline Calcs &amp; EFs'!$B$449:$B$470,0)),"")</f>
        <v/>
      </c>
      <c r="L76" s="297" t="s">
        <v>198</v>
      </c>
      <c r="M76" s="297">
        <f t="shared" si="4"/>
        <v>0</v>
      </c>
      <c r="N76" s="299" t="str">
        <f t="shared" si="5"/>
        <v/>
      </c>
    </row>
    <row r="77" spans="1:14" ht="16.8" x14ac:dyDescent="0.3">
      <c r="A77" s="59" t="s">
        <v>160</v>
      </c>
      <c r="B77" s="297" t="str">
        <f>IFERROR(INDEX('MP Calcs &amp; EFs'!$D$52:$D$73, MATCH(A77,'MP Calcs &amp; EFs'!$B$52:$B$73,0)),"")</f>
        <v/>
      </c>
      <c r="C77" s="297" t="str" cm="1">
        <f t="array" ref="C77">IFERROR(_xlfn.IFS(INDEX('MP Calcs &amp; EFs'!$I$8:$I$29, MATCH(A77,'MP Calcs &amp; EFs'!$B$8:$B$29,0))='Master Plan Data Entry'!$O$23,SUMIF('MP Calcs &amp; EFs'!$B$178:$B$222,A77,'MP Calcs &amp; EFs'!$AG$178:$AG$222),INDEX('MP Calcs &amp; EFs'!$I$8:$I$29, MATCH(A77,'MP Calcs &amp; EFs'!$B$8:$B$29,0))='Master Plan Data Entry'!$O$21,SUMIF('MP Calcs &amp; EFs'!$B$230:$B$275,A77,'MP Calcs &amp; EFs'!$AG$230:$AG$275),INDEX('MP Calcs &amp; EFs'!$I$8:$I$29, MATCH(A77,'MP Calcs &amp; EFs'!$B$8:$B$29,0))='Master Plan Data Entry'!$O$22,SUMIF('MP Calcs &amp; EFs'!$B$283:$B$328,A77,'MP Calcs &amp; EFs'!$AG$283:$AG$328),TRUE,""),"")</f>
        <v/>
      </c>
      <c r="D77" s="82">
        <f>IFERROR(IF('MP Calcs &amp; EFs'!$B$37="Default", SUM(INDEX('MP Calcs &amp; EFs'!$C$587:$C$608,MATCH(A77,'MP Calcs &amp; EFs'!$B$587:$B$608,0)):INDEX('MP Calcs &amp; EFs'!$D$587:$D$608,MATCH(A77,'MP Calcs &amp; EFs'!$B$587:$B$608,0))),SUM(INDEX('MP Calcs &amp; EFs'!$E$587:$E$608,MATCH(A77,'MP Calcs &amp; EFs'!$B$587:$B$608,0)):INDEX('MP Calcs &amp; EFs'!$F$587:$F$608,MATCH(A77,'MP Calcs &amp; EFs'!$B$587:$B$608,0)))),"")</f>
        <v>0</v>
      </c>
      <c r="E77" s="297" t="str">
        <f>IFERROR(INDEX('MP Calcs &amp; EFs'!$H$451:$H$472, MATCH(A77,'MP Calcs &amp; EFs'!$B$451:$B$472,0)),"")</f>
        <v/>
      </c>
      <c r="F77" s="82" t="s">
        <v>198</v>
      </c>
      <c r="G77" s="82">
        <f t="shared" si="3"/>
        <v>0</v>
      </c>
      <c r="H77" s="297" t="str">
        <f>IFERROR(INDEX('Baseline Calcs &amp; EFs'!$D$50:$D$71, MATCH(A77,'Baseline Calcs &amp; EFs'!$B$50:$B$71,0)),"")</f>
        <v/>
      </c>
      <c r="I77" s="297" t="str" cm="1">
        <f t="array" ref="I77">IFERROR(_xlfn.IFS(INDEX('Baseline Calcs &amp; EFs'!$I$6:$I$27, MATCH(A77,'Baseline Calcs &amp; EFs'!$B$6:$B$27,0))='Baseline Data Entry'!$O$23,SUMIF('Baseline Calcs &amp; EFs'!$B$176:$B$220,A77,'Baseline Calcs &amp; EFs'!$AG$176:$AG$220),INDEX('Baseline Calcs &amp; EFs'!$I$6:$I$27, MATCH(A77,'Baseline Calcs &amp; EFs'!$B$6:$B$27,0))='Baseline Data Entry'!$O$21,SUMIF('Baseline Calcs &amp; EFs'!$B$228:$B$273,A77,'Baseline Calcs &amp; EFs'!$AG$228:$AG$273),INDEX('Baseline Calcs &amp; EFs'!$I$6:$I$27, MATCH(A77,'Baseline Calcs &amp; EFs'!$B$6:$B$27,0))='Baseline Data Entry'!$O$22,SUMIF('Baseline Calcs &amp; EFs'!$B$281:$B$326,A77,'Baseline Calcs &amp; EFs'!$AG$281:$AG$326),TRUE,""),"")</f>
        <v/>
      </c>
      <c r="J77" s="297">
        <f>IFERROR(IF('Baseline Calcs &amp; EFs'!$B$35="Default", SUM(INDEX('Baseline Calcs &amp; EFs'!$C$585:$C$606,MATCH(A77,'Baseline Calcs &amp; EFs'!$B$585:$B$606,0)):INDEX('Baseline Calcs &amp; EFs'!$D$585:$D$606,MATCH(A77,'Baseline Calcs &amp; EFs'!$B$585:$B$606,0))),SUM(INDEX('Baseline Calcs &amp; EFs'!$E$585:$E$606,MATCH(A77,'Baseline Calcs &amp; EFs'!$B$585:$B$606,0)):INDEX('Baseline Calcs &amp; EFs'!$F$585:$F$606,MATCH(A77,'Baseline Calcs &amp; EFs'!$B$585:$B$606,0)))),"")</f>
        <v>0</v>
      </c>
      <c r="K77" s="297" t="str">
        <f>IFERROR(INDEX('Baseline Calcs &amp; EFs'!$H$449:$H$470, MATCH(A77,'Baseline Calcs &amp; EFs'!$B$449:$B$470,0)),"")</f>
        <v/>
      </c>
      <c r="L77" s="297" t="s">
        <v>198</v>
      </c>
      <c r="M77" s="297">
        <f t="shared" si="4"/>
        <v>0</v>
      </c>
      <c r="N77" s="299" t="str">
        <f t="shared" si="5"/>
        <v/>
      </c>
    </row>
    <row r="78" spans="1:14" ht="16.8" x14ac:dyDescent="0.3">
      <c r="A78" s="59" t="s">
        <v>142</v>
      </c>
      <c r="B78" s="297" t="str">
        <f>IFERROR(INDEX('MP Calcs &amp; EFs'!$D$52:$D$73, MATCH(A78,'MP Calcs &amp; EFs'!$B$52:$B$73,0)),"")</f>
        <v/>
      </c>
      <c r="C78" s="297" t="str" cm="1">
        <f t="array" ref="C78">IFERROR(_xlfn.IFS(INDEX('MP Calcs &amp; EFs'!$I$8:$I$29, MATCH(A78,'MP Calcs &amp; EFs'!$B$8:$B$29,0))='Master Plan Data Entry'!$O$23,SUMIF('MP Calcs &amp; EFs'!$B$178:$B$222,A78,'MP Calcs &amp; EFs'!$AG$178:$AG$222),INDEX('MP Calcs &amp; EFs'!$I$8:$I$29, MATCH(A78,'MP Calcs &amp; EFs'!$B$8:$B$29,0))='Master Plan Data Entry'!$O$21,SUMIF('MP Calcs &amp; EFs'!$B$230:$B$275,A78,'MP Calcs &amp; EFs'!$AG$230:$AG$275),INDEX('MP Calcs &amp; EFs'!$I$8:$I$29, MATCH(A78,'MP Calcs &amp; EFs'!$B$8:$B$29,0))='Master Plan Data Entry'!$O$22,SUMIF('MP Calcs &amp; EFs'!$B$283:$B$328,A78,'MP Calcs &amp; EFs'!$AG$283:$AG$328),TRUE,""),"")</f>
        <v/>
      </c>
      <c r="D78" s="82">
        <f>IFERROR(IF('MP Calcs &amp; EFs'!$B$37="Default", SUM(INDEX('MP Calcs &amp; EFs'!$C$587:$C$608,MATCH(A78,'MP Calcs &amp; EFs'!$B$587:$B$608,0)):INDEX('MP Calcs &amp; EFs'!$D$587:$D$608,MATCH(A78,'MP Calcs &amp; EFs'!$B$587:$B$608,0))),SUM(INDEX('MP Calcs &amp; EFs'!$E$587:$E$608,MATCH(A78,'MP Calcs &amp; EFs'!$B$587:$B$608,0)):INDEX('MP Calcs &amp; EFs'!$F$587:$F$608,MATCH(A78,'MP Calcs &amp; EFs'!$B$587:$B$608,0)))),"")</f>
        <v>0</v>
      </c>
      <c r="E78" s="297" t="str">
        <f>IFERROR(INDEX('MP Calcs &amp; EFs'!$H$451:$H$472, MATCH(A78,'MP Calcs &amp; EFs'!$B$451:$B$472,0)),"")</f>
        <v/>
      </c>
      <c r="F78" s="82" t="s">
        <v>198</v>
      </c>
      <c r="G78" s="82">
        <f t="shared" si="3"/>
        <v>0</v>
      </c>
      <c r="H78" s="297" t="str">
        <f>IFERROR(INDEX('Baseline Calcs &amp; EFs'!$D$50:$D$71, MATCH(A78,'Baseline Calcs &amp; EFs'!$B$50:$B$71,0)),"")</f>
        <v/>
      </c>
      <c r="I78" s="297" t="str" cm="1">
        <f t="array" ref="I78">IFERROR(_xlfn.IFS(INDEX('Baseline Calcs &amp; EFs'!$I$6:$I$27, MATCH(A78,'Baseline Calcs &amp; EFs'!$B$6:$B$27,0))='Baseline Data Entry'!$O$23,SUMIF('Baseline Calcs &amp; EFs'!$B$176:$B$220,A78,'Baseline Calcs &amp; EFs'!$AG$176:$AG$220),INDEX('Baseline Calcs &amp; EFs'!$I$6:$I$27, MATCH(A78,'Baseline Calcs &amp; EFs'!$B$6:$B$27,0))='Baseline Data Entry'!$O$21,SUMIF('Baseline Calcs &amp; EFs'!$B$228:$B$273,A78,'Baseline Calcs &amp; EFs'!$AG$228:$AG$273),INDEX('Baseline Calcs &amp; EFs'!$I$6:$I$27, MATCH(A78,'Baseline Calcs &amp; EFs'!$B$6:$B$27,0))='Baseline Data Entry'!$O$22,SUMIF('Baseline Calcs &amp; EFs'!$B$281:$B$326,A78,'Baseline Calcs &amp; EFs'!$AG$281:$AG$326),TRUE,""),"")</f>
        <v/>
      </c>
      <c r="J78" s="297">
        <f>IFERROR(IF('Baseline Calcs &amp; EFs'!$B$35="Default", SUM(INDEX('Baseline Calcs &amp; EFs'!$C$585:$C$606,MATCH(A78,'Baseline Calcs &amp; EFs'!$B$585:$B$606,0)):INDEX('Baseline Calcs &amp; EFs'!$D$585:$D$606,MATCH(A78,'Baseline Calcs &amp; EFs'!$B$585:$B$606,0))),SUM(INDEX('Baseline Calcs &amp; EFs'!$E$585:$E$606,MATCH(A78,'Baseline Calcs &amp; EFs'!$B$585:$B$606,0)):INDEX('Baseline Calcs &amp; EFs'!$F$585:$F$606,MATCH(A78,'Baseline Calcs &amp; EFs'!$B$585:$B$606,0)))),"")</f>
        <v>0</v>
      </c>
      <c r="K78" s="297" t="str">
        <f>IFERROR(INDEX('Baseline Calcs &amp; EFs'!$H$449:$H$470, MATCH(A78,'Baseline Calcs &amp; EFs'!$B$449:$B$470,0)),"")</f>
        <v/>
      </c>
      <c r="L78" s="297" t="s">
        <v>198</v>
      </c>
      <c r="M78" s="297">
        <f t="shared" si="4"/>
        <v>0</v>
      </c>
      <c r="N78" s="299" t="str">
        <f t="shared" si="5"/>
        <v/>
      </c>
    </row>
    <row r="79" spans="1:14" ht="16.8" x14ac:dyDescent="0.3">
      <c r="A79" s="59" t="s">
        <v>152</v>
      </c>
      <c r="B79" s="297" t="str">
        <f>IFERROR(INDEX('MP Calcs &amp; EFs'!$D$52:$D$73, MATCH(A79,'MP Calcs &amp; EFs'!$B$52:$B$73,0)),"")</f>
        <v/>
      </c>
      <c r="C79" s="297" t="str" cm="1">
        <f t="array" ref="C79">IFERROR(_xlfn.IFS(INDEX('MP Calcs &amp; EFs'!$I$8:$I$29, MATCH(A79,'MP Calcs &amp; EFs'!$B$8:$B$29,0))='Master Plan Data Entry'!$O$23,SUMIF('MP Calcs &amp; EFs'!$B$178:$B$222,A79,'MP Calcs &amp; EFs'!$AG$178:$AG$222),INDEX('MP Calcs &amp; EFs'!$I$8:$I$29, MATCH(A79,'MP Calcs &amp; EFs'!$B$8:$B$29,0))='Master Plan Data Entry'!$O$21,SUMIF('MP Calcs &amp; EFs'!$B$230:$B$275,A79,'MP Calcs &amp; EFs'!$AG$230:$AG$275),INDEX('MP Calcs &amp; EFs'!$I$8:$I$29, MATCH(A79,'MP Calcs &amp; EFs'!$B$8:$B$29,0))='Master Plan Data Entry'!$O$22,SUMIF('MP Calcs &amp; EFs'!$B$283:$B$328,A79,'MP Calcs &amp; EFs'!$AG$283:$AG$328),TRUE,""),"")</f>
        <v/>
      </c>
      <c r="D79" s="82">
        <f>IFERROR(IF('MP Calcs &amp; EFs'!$B$37="Default", SUM(INDEX('MP Calcs &amp; EFs'!$C$587:$C$608,MATCH(A79,'MP Calcs &amp; EFs'!$B$587:$B$608,0)):INDEX('MP Calcs &amp; EFs'!$D$587:$D$608,MATCH(A79,'MP Calcs &amp; EFs'!$B$587:$B$608,0))),SUM(INDEX('MP Calcs &amp; EFs'!$E$587:$E$608,MATCH(A79,'MP Calcs &amp; EFs'!$B$587:$B$608,0)):INDEX('MP Calcs &amp; EFs'!$F$587:$F$608,MATCH(A79,'MP Calcs &amp; EFs'!$B$587:$B$608,0)))),"")</f>
        <v>0</v>
      </c>
      <c r="E79" s="297" t="str">
        <f>IFERROR(INDEX('MP Calcs &amp; EFs'!$H$451:$H$472, MATCH(A79,'MP Calcs &amp; EFs'!$B$451:$B$472,0)),"")</f>
        <v/>
      </c>
      <c r="F79" s="82" t="s">
        <v>198</v>
      </c>
      <c r="G79" s="82">
        <f t="shared" si="3"/>
        <v>0</v>
      </c>
      <c r="H79" s="297" t="str">
        <f>IFERROR(INDEX('Baseline Calcs &amp; EFs'!$D$50:$D$71, MATCH(A79,'Baseline Calcs &amp; EFs'!$B$50:$B$71,0)),"")</f>
        <v/>
      </c>
      <c r="I79" s="297" t="str" cm="1">
        <f t="array" ref="I79">IFERROR(_xlfn.IFS(INDEX('Baseline Calcs &amp; EFs'!$I$6:$I$27, MATCH(A79,'Baseline Calcs &amp; EFs'!$B$6:$B$27,0))='Baseline Data Entry'!$O$23,SUMIF('Baseline Calcs &amp; EFs'!$B$176:$B$220,A79,'Baseline Calcs &amp; EFs'!$AG$176:$AG$220),INDEX('Baseline Calcs &amp; EFs'!$I$6:$I$27, MATCH(A79,'Baseline Calcs &amp; EFs'!$B$6:$B$27,0))='Baseline Data Entry'!$O$21,SUMIF('Baseline Calcs &amp; EFs'!$B$228:$B$273,A79,'Baseline Calcs &amp; EFs'!$AG$228:$AG$273),INDEX('Baseline Calcs &amp; EFs'!$I$6:$I$27, MATCH(A79,'Baseline Calcs &amp; EFs'!$B$6:$B$27,0))='Baseline Data Entry'!$O$22,SUMIF('Baseline Calcs &amp; EFs'!$B$281:$B$326,A79,'Baseline Calcs &amp; EFs'!$AG$281:$AG$326),TRUE,""),"")</f>
        <v/>
      </c>
      <c r="J79" s="297">
        <f>IFERROR(IF('Baseline Calcs &amp; EFs'!$B$35="Default", SUM(INDEX('Baseline Calcs &amp; EFs'!$C$585:$C$606,MATCH(A79,'Baseline Calcs &amp; EFs'!$B$585:$B$606,0)):INDEX('Baseline Calcs &amp; EFs'!$D$585:$D$606,MATCH(A79,'Baseline Calcs &amp; EFs'!$B$585:$B$606,0))),SUM(INDEX('Baseline Calcs &amp; EFs'!$E$585:$E$606,MATCH(A79,'Baseline Calcs &amp; EFs'!$B$585:$B$606,0)):INDEX('Baseline Calcs &amp; EFs'!$F$585:$F$606,MATCH(A79,'Baseline Calcs &amp; EFs'!$B$585:$B$606,0)))),"")</f>
        <v>0</v>
      </c>
      <c r="K79" s="297" t="str">
        <f>IFERROR(INDEX('Baseline Calcs &amp; EFs'!$H$449:$H$470, MATCH(A79,'Baseline Calcs &amp; EFs'!$B$449:$B$470,0)),"")</f>
        <v/>
      </c>
      <c r="L79" s="297" t="s">
        <v>198</v>
      </c>
      <c r="M79" s="297">
        <f t="shared" si="4"/>
        <v>0</v>
      </c>
      <c r="N79" s="299" t="str">
        <f t="shared" si="5"/>
        <v/>
      </c>
    </row>
    <row r="80" spans="1:14" ht="16.8" x14ac:dyDescent="0.3">
      <c r="A80" s="59" t="s">
        <v>138</v>
      </c>
      <c r="B80" s="297" t="str">
        <f>IFERROR(INDEX('MP Calcs &amp; EFs'!$D$52:$D$73, MATCH(A80,'MP Calcs &amp; EFs'!$B$52:$B$73,0)),"")</f>
        <v/>
      </c>
      <c r="C80" s="297" t="str" cm="1">
        <f t="array" ref="C80">IFERROR(_xlfn.IFS(INDEX('MP Calcs &amp; EFs'!$I$8:$I$29, MATCH(A80,'MP Calcs &amp; EFs'!$B$8:$B$29,0))='Master Plan Data Entry'!$O$23,SUMIF('MP Calcs &amp; EFs'!$B$178:$B$222,A80,'MP Calcs &amp; EFs'!$AG$178:$AG$222),INDEX('MP Calcs &amp; EFs'!$I$8:$I$29, MATCH(A80,'MP Calcs &amp; EFs'!$B$8:$B$29,0))='Master Plan Data Entry'!$O$21,SUMIF('MP Calcs &amp; EFs'!$B$230:$B$275,A80,'MP Calcs &amp; EFs'!$AG$230:$AG$275),INDEX('MP Calcs &amp; EFs'!$I$8:$I$29, MATCH(A80,'MP Calcs &amp; EFs'!$B$8:$B$29,0))='Master Plan Data Entry'!$O$22,SUMIF('MP Calcs &amp; EFs'!$B$283:$B$328,A80,'MP Calcs &amp; EFs'!$AG$283:$AG$328),TRUE,""),"")</f>
        <v/>
      </c>
      <c r="D80" s="82">
        <f>IFERROR(IF('MP Calcs &amp; EFs'!$B$37="Default", SUM(INDEX('MP Calcs &amp; EFs'!$C$587:$C$608,MATCH(A80,'MP Calcs &amp; EFs'!$B$587:$B$608,0)):INDEX('MP Calcs &amp; EFs'!$D$587:$D$608,MATCH(A80,'MP Calcs &amp; EFs'!$B$587:$B$608,0))),SUM(INDEX('MP Calcs &amp; EFs'!$E$587:$E$608,MATCH(A80,'MP Calcs &amp; EFs'!$B$587:$B$608,0)):INDEX('MP Calcs &amp; EFs'!$F$587:$F$608,MATCH(A80,'MP Calcs &amp; EFs'!$B$587:$B$608,0)))),"")</f>
        <v>0</v>
      </c>
      <c r="E80" s="297" t="str">
        <f>IFERROR(INDEX('MP Calcs &amp; EFs'!$H$451:$H$472, MATCH(A80,'MP Calcs &amp; EFs'!$B$451:$B$472,0)),"")</f>
        <v/>
      </c>
      <c r="F80" s="82" t="s">
        <v>198</v>
      </c>
      <c r="G80" s="82">
        <f t="shared" si="3"/>
        <v>0</v>
      </c>
      <c r="H80" s="297" t="str">
        <f>IFERROR(INDEX('Baseline Calcs &amp; EFs'!$D$50:$D$71, MATCH(A80,'Baseline Calcs &amp; EFs'!$B$50:$B$71,0)),"")</f>
        <v/>
      </c>
      <c r="I80" s="297" t="str" cm="1">
        <f t="array" ref="I80">IFERROR(_xlfn.IFS(INDEX('Baseline Calcs &amp; EFs'!$I$6:$I$27, MATCH(A80,'Baseline Calcs &amp; EFs'!$B$6:$B$27,0))='Baseline Data Entry'!$O$23,SUMIF('Baseline Calcs &amp; EFs'!$B$176:$B$220,A80,'Baseline Calcs &amp; EFs'!$AG$176:$AG$220),INDEX('Baseline Calcs &amp; EFs'!$I$6:$I$27, MATCH(A80,'Baseline Calcs &amp; EFs'!$B$6:$B$27,0))='Baseline Data Entry'!$O$21,SUMIF('Baseline Calcs &amp; EFs'!$B$228:$B$273,A80,'Baseline Calcs &amp; EFs'!$AG$228:$AG$273),INDEX('Baseline Calcs &amp; EFs'!$I$6:$I$27, MATCH(A80,'Baseline Calcs &amp; EFs'!$B$6:$B$27,0))='Baseline Data Entry'!$O$22,SUMIF('Baseline Calcs &amp; EFs'!$B$281:$B$326,A80,'Baseline Calcs &amp; EFs'!$AG$281:$AG$326),TRUE,""),"")</f>
        <v/>
      </c>
      <c r="J80" s="297">
        <f>IFERROR(IF('Baseline Calcs &amp; EFs'!$B$35="Default", SUM(INDEX('Baseline Calcs &amp; EFs'!$C$585:$C$606,MATCH(A80,'Baseline Calcs &amp; EFs'!$B$585:$B$606,0)):INDEX('Baseline Calcs &amp; EFs'!$D$585:$D$606,MATCH(A80,'Baseline Calcs &amp; EFs'!$B$585:$B$606,0))),SUM(INDEX('Baseline Calcs &amp; EFs'!$E$585:$E$606,MATCH(A80,'Baseline Calcs &amp; EFs'!$B$585:$B$606,0)):INDEX('Baseline Calcs &amp; EFs'!$F$585:$F$606,MATCH(A80,'Baseline Calcs &amp; EFs'!$B$585:$B$606,0)))),"")</f>
        <v>0</v>
      </c>
      <c r="K80" s="297" t="str">
        <f>IFERROR(INDEX('Baseline Calcs &amp; EFs'!$H$449:$H$470, MATCH(A80,'Baseline Calcs &amp; EFs'!$B$449:$B$470,0)),"")</f>
        <v/>
      </c>
      <c r="L80" s="297" t="s">
        <v>198</v>
      </c>
      <c r="M80" s="297">
        <f t="shared" si="4"/>
        <v>0</v>
      </c>
      <c r="N80" s="299" t="str">
        <f t="shared" si="5"/>
        <v/>
      </c>
    </row>
    <row r="81" spans="1:14" ht="16.8" x14ac:dyDescent="0.3">
      <c r="A81" s="59" t="s">
        <v>136</v>
      </c>
      <c r="B81" s="297" t="str">
        <f>IFERROR(INDEX('MP Calcs &amp; EFs'!$D$52:$D$73, MATCH(A81,'MP Calcs &amp; EFs'!$B$52:$B$73,0)),"")</f>
        <v/>
      </c>
      <c r="C81" s="297" t="str" cm="1">
        <f t="array" ref="C81">IFERROR(_xlfn.IFS(INDEX('MP Calcs &amp; EFs'!$I$8:$I$29, MATCH(A81,'MP Calcs &amp; EFs'!$B$8:$B$29,0))='Master Plan Data Entry'!$O$23,SUMIF('MP Calcs &amp; EFs'!$B$178:$B$222,A81,'MP Calcs &amp; EFs'!$AG$178:$AG$222),INDEX('MP Calcs &amp; EFs'!$I$8:$I$29, MATCH(A81,'MP Calcs &amp; EFs'!$B$8:$B$29,0))='Master Plan Data Entry'!$O$21,SUMIF('MP Calcs &amp; EFs'!$B$230:$B$275,A81,'MP Calcs &amp; EFs'!$AG$230:$AG$275),INDEX('MP Calcs &amp; EFs'!$I$8:$I$29, MATCH(A81,'MP Calcs &amp; EFs'!$B$8:$B$29,0))='Master Plan Data Entry'!$O$22,SUMIF('MP Calcs &amp; EFs'!$B$283:$B$328,A81,'MP Calcs &amp; EFs'!$AG$283:$AG$328),TRUE,""),"")</f>
        <v/>
      </c>
      <c r="D81" s="82">
        <f>IFERROR(IF('MP Calcs &amp; EFs'!$B$37="Default", SUM(INDEX('MP Calcs &amp; EFs'!$C$587:$C$608,MATCH(A81,'MP Calcs &amp; EFs'!$B$587:$B$608,0)):INDEX('MP Calcs &amp; EFs'!$D$587:$D$608,MATCH(A81,'MP Calcs &amp; EFs'!$B$587:$B$608,0))),SUM(INDEX('MP Calcs &amp; EFs'!$E$587:$E$608,MATCH(A81,'MP Calcs &amp; EFs'!$B$587:$B$608,0)):INDEX('MP Calcs &amp; EFs'!$F$587:$F$608,MATCH(A81,'MP Calcs &amp; EFs'!$B$587:$B$608,0)))),"")</f>
        <v>0</v>
      </c>
      <c r="E81" s="297" t="str">
        <f>IFERROR(INDEX('MP Calcs &amp; EFs'!$H$451:$H$472, MATCH(A81,'MP Calcs &amp; EFs'!$B$451:$B$472,0)),"")</f>
        <v/>
      </c>
      <c r="F81" s="82" t="s">
        <v>198</v>
      </c>
      <c r="G81" s="82">
        <f t="shared" si="3"/>
        <v>0</v>
      </c>
      <c r="H81" s="297" t="str">
        <f>IFERROR(INDEX('Baseline Calcs &amp; EFs'!$D$50:$D$71, MATCH(A81,'Baseline Calcs &amp; EFs'!$B$50:$B$71,0)),"")</f>
        <v/>
      </c>
      <c r="I81" s="297" t="str" cm="1">
        <f t="array" ref="I81">IFERROR(_xlfn.IFS(INDEX('Baseline Calcs &amp; EFs'!$I$6:$I$27, MATCH(A81,'Baseline Calcs &amp; EFs'!$B$6:$B$27,0))='Baseline Data Entry'!$O$23,SUMIF('Baseline Calcs &amp; EFs'!$B$176:$B$220,A81,'Baseline Calcs &amp; EFs'!$AG$176:$AG$220),INDEX('Baseline Calcs &amp; EFs'!$I$6:$I$27, MATCH(A81,'Baseline Calcs &amp; EFs'!$B$6:$B$27,0))='Baseline Data Entry'!$O$21,SUMIF('Baseline Calcs &amp; EFs'!$B$228:$B$273,A81,'Baseline Calcs &amp; EFs'!$AG$228:$AG$273),INDEX('Baseline Calcs &amp; EFs'!$I$6:$I$27, MATCH(A81,'Baseline Calcs &amp; EFs'!$B$6:$B$27,0))='Baseline Data Entry'!$O$22,SUMIF('Baseline Calcs &amp; EFs'!$B$281:$B$326,A81,'Baseline Calcs &amp; EFs'!$AG$281:$AG$326),TRUE,""),"")</f>
        <v/>
      </c>
      <c r="J81" s="297">
        <f>IFERROR(IF('Baseline Calcs &amp; EFs'!$B$35="Default", SUM(INDEX('Baseline Calcs &amp; EFs'!$C$585:$C$606,MATCH(A81,'Baseline Calcs &amp; EFs'!$B$585:$B$606,0)):INDEX('Baseline Calcs &amp; EFs'!$D$585:$D$606,MATCH(A81,'Baseline Calcs &amp; EFs'!$B$585:$B$606,0))),SUM(INDEX('Baseline Calcs &amp; EFs'!$E$585:$E$606,MATCH(A81,'Baseline Calcs &amp; EFs'!$B$585:$B$606,0)):INDEX('Baseline Calcs &amp; EFs'!$F$585:$F$606,MATCH(A81,'Baseline Calcs &amp; EFs'!$B$585:$B$606,0)))),"")</f>
        <v>0</v>
      </c>
      <c r="K81" s="297" t="str">
        <f>IFERROR(INDEX('Baseline Calcs &amp; EFs'!$H$449:$H$470, MATCH(A81,'Baseline Calcs &amp; EFs'!$B$449:$B$470,0)),"")</f>
        <v/>
      </c>
      <c r="L81" s="297" t="s">
        <v>198</v>
      </c>
      <c r="M81" s="297">
        <f t="shared" si="4"/>
        <v>0</v>
      </c>
      <c r="N81" s="299" t="str">
        <f t="shared" si="5"/>
        <v/>
      </c>
    </row>
    <row r="82" spans="1:14" ht="16.8" x14ac:dyDescent="0.3">
      <c r="A82" s="59" t="s">
        <v>146</v>
      </c>
      <c r="B82" s="297" t="str">
        <f>IFERROR(INDEX('MP Calcs &amp; EFs'!$D$52:$D$73, MATCH(A82,'MP Calcs &amp; EFs'!$B$52:$B$73,0)),"")</f>
        <v/>
      </c>
      <c r="C82" s="297" t="str" cm="1">
        <f t="array" ref="C82">IFERROR(_xlfn.IFS(INDEX('MP Calcs &amp; EFs'!$I$8:$I$29, MATCH(A82,'MP Calcs &amp; EFs'!$B$8:$B$29,0))='Master Plan Data Entry'!$O$23,SUMIF('MP Calcs &amp; EFs'!$B$178:$B$222,A82,'MP Calcs &amp; EFs'!$AG$178:$AG$222),INDEX('MP Calcs &amp; EFs'!$I$8:$I$29, MATCH(A82,'MP Calcs &amp; EFs'!$B$8:$B$29,0))='Master Plan Data Entry'!$O$21,SUMIF('MP Calcs &amp; EFs'!$B$230:$B$275,A82,'MP Calcs &amp; EFs'!$AG$230:$AG$275),INDEX('MP Calcs &amp; EFs'!$I$8:$I$29, MATCH(A82,'MP Calcs &amp; EFs'!$B$8:$B$29,0))='Master Plan Data Entry'!$O$22,SUMIF('MP Calcs &amp; EFs'!$B$283:$B$328,A82,'MP Calcs &amp; EFs'!$AG$283:$AG$328),TRUE,""),"")</f>
        <v/>
      </c>
      <c r="D82" s="82">
        <f>IFERROR(IF('MP Calcs &amp; EFs'!$B$37="Default", SUM(INDEX('MP Calcs &amp; EFs'!$C$587:$C$608,MATCH(A82,'MP Calcs &amp; EFs'!$B$587:$B$608,0)):INDEX('MP Calcs &amp; EFs'!$D$587:$D$608,MATCH(A82,'MP Calcs &amp; EFs'!$B$587:$B$608,0))),SUM(INDEX('MP Calcs &amp; EFs'!$E$587:$E$608,MATCH(A82,'MP Calcs &amp; EFs'!$B$587:$B$608,0)):INDEX('MP Calcs &amp; EFs'!$F$587:$F$608,MATCH(A82,'MP Calcs &amp; EFs'!$B$587:$B$608,0)))),"")</f>
        <v>0</v>
      </c>
      <c r="E82" s="297" t="str">
        <f>IFERROR(INDEX('MP Calcs &amp; EFs'!$H$451:$H$472, MATCH(A82,'MP Calcs &amp; EFs'!$B$451:$B$472,0)),"")</f>
        <v/>
      </c>
      <c r="F82" s="82" t="s">
        <v>198</v>
      </c>
      <c r="G82" s="82">
        <f t="shared" si="3"/>
        <v>0</v>
      </c>
      <c r="H82" s="297" t="str">
        <f>IFERROR(INDEX('Baseline Calcs &amp; EFs'!$D$50:$D$71, MATCH(A82,'Baseline Calcs &amp; EFs'!$B$50:$B$71,0)),"")</f>
        <v/>
      </c>
      <c r="I82" s="297" t="str" cm="1">
        <f t="array" ref="I82">IFERROR(_xlfn.IFS(INDEX('Baseline Calcs &amp; EFs'!$I$6:$I$27, MATCH(A82,'Baseline Calcs &amp; EFs'!$B$6:$B$27,0))='Baseline Data Entry'!$O$23,SUMIF('Baseline Calcs &amp; EFs'!$B$176:$B$220,A82,'Baseline Calcs &amp; EFs'!$AG$176:$AG$220),INDEX('Baseline Calcs &amp; EFs'!$I$6:$I$27, MATCH(A82,'Baseline Calcs &amp; EFs'!$B$6:$B$27,0))='Baseline Data Entry'!$O$21,SUMIF('Baseline Calcs &amp; EFs'!$B$228:$B$273,A82,'Baseline Calcs &amp; EFs'!$AG$228:$AG$273),INDEX('Baseline Calcs &amp; EFs'!$I$6:$I$27, MATCH(A82,'Baseline Calcs &amp; EFs'!$B$6:$B$27,0))='Baseline Data Entry'!$O$22,SUMIF('Baseline Calcs &amp; EFs'!$B$281:$B$326,A82,'Baseline Calcs &amp; EFs'!$AG$281:$AG$326),TRUE,""),"")</f>
        <v/>
      </c>
      <c r="J82" s="297">
        <f>IFERROR(IF('Baseline Calcs &amp; EFs'!$B$35="Default", SUM(INDEX('Baseline Calcs &amp; EFs'!$C$585:$C$606,MATCH(A82,'Baseline Calcs &amp; EFs'!$B$585:$B$606,0)):INDEX('Baseline Calcs &amp; EFs'!$D$585:$D$606,MATCH(A82,'Baseline Calcs &amp; EFs'!$B$585:$B$606,0))),SUM(INDEX('Baseline Calcs &amp; EFs'!$E$585:$E$606,MATCH(A82,'Baseline Calcs &amp; EFs'!$B$585:$B$606,0)):INDEX('Baseline Calcs &amp; EFs'!$F$585:$F$606,MATCH(A82,'Baseline Calcs &amp; EFs'!$B$585:$B$606,0)))),"")</f>
        <v>0</v>
      </c>
      <c r="K82" s="297" t="str">
        <f>IFERROR(INDEX('Baseline Calcs &amp; EFs'!$H$449:$H$470, MATCH(A82,'Baseline Calcs &amp; EFs'!$B$449:$B$470,0)),"")</f>
        <v/>
      </c>
      <c r="L82" s="297" t="s">
        <v>198</v>
      </c>
      <c r="M82" s="297">
        <f t="shared" si="4"/>
        <v>0</v>
      </c>
      <c r="N82" s="299" t="str">
        <f t="shared" si="5"/>
        <v/>
      </c>
    </row>
    <row r="83" spans="1:14" ht="16.8" x14ac:dyDescent="0.3">
      <c r="A83" s="59" t="s">
        <v>150</v>
      </c>
      <c r="B83" s="297" t="str">
        <f>IFERROR(INDEX('MP Calcs &amp; EFs'!$D$52:$D$73, MATCH(A83,'MP Calcs &amp; EFs'!$B$52:$B$73,0)),"")</f>
        <v/>
      </c>
      <c r="C83" s="297" t="str" cm="1">
        <f t="array" ref="C83">IFERROR(_xlfn.IFS(INDEX('MP Calcs &amp; EFs'!$I$8:$I$29, MATCH(A83,'MP Calcs &amp; EFs'!$B$8:$B$29,0))='Master Plan Data Entry'!$O$23,SUMIF('MP Calcs &amp; EFs'!$B$178:$B$222,A83,'MP Calcs &amp; EFs'!$AG$178:$AG$222),INDEX('MP Calcs &amp; EFs'!$I$8:$I$29, MATCH(A83,'MP Calcs &amp; EFs'!$B$8:$B$29,0))='Master Plan Data Entry'!$O$21,SUMIF('MP Calcs &amp; EFs'!$B$230:$B$275,A83,'MP Calcs &amp; EFs'!$AG$230:$AG$275),INDEX('MP Calcs &amp; EFs'!$I$8:$I$29, MATCH(A83,'MP Calcs &amp; EFs'!$B$8:$B$29,0))='Master Plan Data Entry'!$O$22,SUMIF('MP Calcs &amp; EFs'!$B$283:$B$328,A83,'MP Calcs &amp; EFs'!$AG$283:$AG$328),TRUE,""),"")</f>
        <v/>
      </c>
      <c r="D83" s="82">
        <f>IFERROR(IF('MP Calcs &amp; EFs'!$B$37="Default", SUM(INDEX('MP Calcs &amp; EFs'!$C$587:$C$608,MATCH(A83,'MP Calcs &amp; EFs'!$B$587:$B$608,0)):INDEX('MP Calcs &amp; EFs'!$D$587:$D$608,MATCH(A83,'MP Calcs &amp; EFs'!$B$587:$B$608,0))),SUM(INDEX('MP Calcs &amp; EFs'!$E$587:$E$608,MATCH(A83,'MP Calcs &amp; EFs'!$B$587:$B$608,0)):INDEX('MP Calcs &amp; EFs'!$F$587:$F$608,MATCH(A83,'MP Calcs &amp; EFs'!$B$587:$B$608,0)))),"")</f>
        <v>0</v>
      </c>
      <c r="E83" s="297" t="str">
        <f>IFERROR(INDEX('MP Calcs &amp; EFs'!$H$451:$H$472, MATCH(A83,'MP Calcs &amp; EFs'!$B$451:$B$472,0)),"")</f>
        <v/>
      </c>
      <c r="F83" s="82" t="s">
        <v>198</v>
      </c>
      <c r="G83" s="82">
        <f t="shared" si="3"/>
        <v>0</v>
      </c>
      <c r="H83" s="297" t="str">
        <f>IFERROR(INDEX('Baseline Calcs &amp; EFs'!$D$50:$D$71, MATCH(A83,'Baseline Calcs &amp; EFs'!$B$50:$B$71,0)),"")</f>
        <v/>
      </c>
      <c r="I83" s="297" t="str" cm="1">
        <f t="array" ref="I83">IFERROR(_xlfn.IFS(INDEX('Baseline Calcs &amp; EFs'!$I$6:$I$27, MATCH(A83,'Baseline Calcs &amp; EFs'!$B$6:$B$27,0))='Baseline Data Entry'!$O$23,SUMIF('Baseline Calcs &amp; EFs'!$B$176:$B$220,A83,'Baseline Calcs &amp; EFs'!$AG$176:$AG$220),INDEX('Baseline Calcs &amp; EFs'!$I$6:$I$27, MATCH(A83,'Baseline Calcs &amp; EFs'!$B$6:$B$27,0))='Baseline Data Entry'!$O$21,SUMIF('Baseline Calcs &amp; EFs'!$B$228:$B$273,A83,'Baseline Calcs &amp; EFs'!$AG$228:$AG$273),INDEX('Baseline Calcs &amp; EFs'!$I$6:$I$27, MATCH(A83,'Baseline Calcs &amp; EFs'!$B$6:$B$27,0))='Baseline Data Entry'!$O$22,SUMIF('Baseline Calcs &amp; EFs'!$B$281:$B$326,A83,'Baseline Calcs &amp; EFs'!$AG$281:$AG$326),TRUE,""),"")</f>
        <v/>
      </c>
      <c r="J83" s="297">
        <f>IFERROR(IF('Baseline Calcs &amp; EFs'!$B$35="Default", SUM(INDEX('Baseline Calcs &amp; EFs'!$C$585:$C$606,MATCH(A83,'Baseline Calcs &amp; EFs'!$B$585:$B$606,0)):INDEX('Baseline Calcs &amp; EFs'!$D$585:$D$606,MATCH(A83,'Baseline Calcs &amp; EFs'!$B$585:$B$606,0))),SUM(INDEX('Baseline Calcs &amp; EFs'!$E$585:$E$606,MATCH(A83,'Baseline Calcs &amp; EFs'!$B$585:$B$606,0)):INDEX('Baseline Calcs &amp; EFs'!$F$585:$F$606,MATCH(A83,'Baseline Calcs &amp; EFs'!$B$585:$B$606,0)))),"")</f>
        <v>0</v>
      </c>
      <c r="K83" s="297" t="str">
        <f>IFERROR(INDEX('Baseline Calcs &amp; EFs'!$H$449:$H$470, MATCH(A83,'Baseline Calcs &amp; EFs'!$B$449:$B$470,0)),"")</f>
        <v/>
      </c>
      <c r="L83" s="297" t="s">
        <v>198</v>
      </c>
      <c r="M83" s="297">
        <f t="shared" si="4"/>
        <v>0</v>
      </c>
      <c r="N83" s="299" t="str">
        <f t="shared" si="5"/>
        <v/>
      </c>
    </row>
    <row r="84" spans="1:14" ht="16.8" x14ac:dyDescent="0.3">
      <c r="A84" s="59" t="s">
        <v>119</v>
      </c>
      <c r="B84" s="297" t="str">
        <f>IFERROR(INDEX('MP Calcs &amp; EFs'!$D$52:$D$73, MATCH(A84,'MP Calcs &amp; EFs'!$B$52:$B$73,0)),"")</f>
        <v/>
      </c>
      <c r="C84" s="297" t="str" cm="1">
        <f t="array" ref="C84">IFERROR(_xlfn.IFS(INDEX('MP Calcs &amp; EFs'!$I$8:$I$29, MATCH(A84,'MP Calcs &amp; EFs'!$B$8:$B$29,0))='Master Plan Data Entry'!$O$23,SUMIF('MP Calcs &amp; EFs'!$B$178:$B$222,A84,'MP Calcs &amp; EFs'!$AG$178:$AG$222),INDEX('MP Calcs &amp; EFs'!$I$8:$I$29, MATCH(A84,'MP Calcs &amp; EFs'!$B$8:$B$29,0))='Master Plan Data Entry'!$O$21,SUMIF('MP Calcs &amp; EFs'!$B$230:$B$275,A84,'MP Calcs &amp; EFs'!$AG$230:$AG$275),INDEX('MP Calcs &amp; EFs'!$I$8:$I$29, MATCH(A84,'MP Calcs &amp; EFs'!$B$8:$B$29,0))='Master Plan Data Entry'!$O$22,SUMIF('MP Calcs &amp; EFs'!$B$283:$B$328,A84,'MP Calcs &amp; EFs'!$AG$283:$AG$328),TRUE,""),"")</f>
        <v/>
      </c>
      <c r="D84" s="82">
        <f>IFERROR(IF('MP Calcs &amp; EFs'!$B$37="Default", SUM(INDEX('MP Calcs &amp; EFs'!$C$587:$C$608,MATCH(A84,'MP Calcs &amp; EFs'!$B$587:$B$608,0)):INDEX('MP Calcs &amp; EFs'!$D$587:$D$608,MATCH(A84,'MP Calcs &amp; EFs'!$B$587:$B$608,0))),SUM(INDEX('MP Calcs &amp; EFs'!$E$587:$E$608,MATCH(A84,'MP Calcs &amp; EFs'!$B$587:$B$608,0)):INDEX('MP Calcs &amp; EFs'!$F$587:$F$608,MATCH(A84,'MP Calcs &amp; EFs'!$B$587:$B$608,0)))),"")</f>
        <v>0</v>
      </c>
      <c r="E84" s="297" t="str">
        <f>IFERROR(INDEX('MP Calcs &amp; EFs'!$H$451:$H$472, MATCH(A84,'MP Calcs &amp; EFs'!$B$451:$B$472,0)),"")</f>
        <v/>
      </c>
      <c r="F84" s="82" t="s">
        <v>198</v>
      </c>
      <c r="G84" s="82">
        <f t="shared" si="3"/>
        <v>0</v>
      </c>
      <c r="H84" s="297" t="str">
        <f>IFERROR(INDEX('Baseline Calcs &amp; EFs'!$D$50:$D$71, MATCH(A84,'Baseline Calcs &amp; EFs'!$B$50:$B$71,0)),"")</f>
        <v/>
      </c>
      <c r="I84" s="297" t="str" cm="1">
        <f t="array" ref="I84">IFERROR(_xlfn.IFS(INDEX('Baseline Calcs &amp; EFs'!$I$6:$I$27, MATCH(A84,'Baseline Calcs &amp; EFs'!$B$6:$B$27,0))='Baseline Data Entry'!$O$23,SUMIF('Baseline Calcs &amp; EFs'!$B$176:$B$220,A84,'Baseline Calcs &amp; EFs'!$AG$176:$AG$220),INDEX('Baseline Calcs &amp; EFs'!$I$6:$I$27, MATCH(A84,'Baseline Calcs &amp; EFs'!$B$6:$B$27,0))='Baseline Data Entry'!$O$21,SUMIF('Baseline Calcs &amp; EFs'!$B$228:$B$273,A84,'Baseline Calcs &amp; EFs'!$AG$228:$AG$273),INDEX('Baseline Calcs &amp; EFs'!$I$6:$I$27, MATCH(A84,'Baseline Calcs &amp; EFs'!$B$6:$B$27,0))='Baseline Data Entry'!$O$22,SUMIF('Baseline Calcs &amp; EFs'!$B$281:$B$326,A84,'Baseline Calcs &amp; EFs'!$AG$281:$AG$326),TRUE,""),"")</f>
        <v/>
      </c>
      <c r="J84" s="297">
        <f>IFERROR(IF('Baseline Calcs &amp; EFs'!$B$35="Default", SUM(INDEX('Baseline Calcs &amp; EFs'!$C$585:$C$606,MATCH(A84,'Baseline Calcs &amp; EFs'!$B$585:$B$606,0)):INDEX('Baseline Calcs &amp; EFs'!$D$585:$D$606,MATCH(A84,'Baseline Calcs &amp; EFs'!$B$585:$B$606,0))),SUM(INDEX('Baseline Calcs &amp; EFs'!$E$585:$E$606,MATCH(A84,'Baseline Calcs &amp; EFs'!$B$585:$B$606,0)):INDEX('Baseline Calcs &amp; EFs'!$F$585:$F$606,MATCH(A84,'Baseline Calcs &amp; EFs'!$B$585:$B$606,0)))),"")</f>
        <v>0</v>
      </c>
      <c r="K84" s="297" t="str">
        <f>IFERROR(INDEX('Baseline Calcs &amp; EFs'!$H$449:$H$470, MATCH(A84,'Baseline Calcs &amp; EFs'!$B$449:$B$470,0)),"")</f>
        <v/>
      </c>
      <c r="L84" s="297" t="s">
        <v>198</v>
      </c>
      <c r="M84" s="297">
        <f t="shared" si="4"/>
        <v>0</v>
      </c>
      <c r="N84" s="299" t="str">
        <f t="shared" si="5"/>
        <v/>
      </c>
    </row>
    <row r="85" spans="1:14" ht="16.8" x14ac:dyDescent="0.3">
      <c r="A85" s="59" t="s">
        <v>122</v>
      </c>
      <c r="B85" s="297" t="str">
        <f>IFERROR(INDEX('MP Calcs &amp; EFs'!$D$52:$D$73, MATCH(A85,'MP Calcs &amp; EFs'!$B$52:$B$73,0)),"")</f>
        <v/>
      </c>
      <c r="C85" s="297" t="str" cm="1">
        <f t="array" ref="C85">IFERROR(_xlfn.IFS(INDEX('MP Calcs &amp; EFs'!$I$8:$I$29, MATCH(A85,'MP Calcs &amp; EFs'!$B$8:$B$29,0))='Master Plan Data Entry'!$O$23,SUMIF('MP Calcs &amp; EFs'!$B$178:$B$222,A85,'MP Calcs &amp; EFs'!$AG$178:$AG$222),INDEX('MP Calcs &amp; EFs'!$I$8:$I$29, MATCH(A85,'MP Calcs &amp; EFs'!$B$8:$B$29,0))='Master Plan Data Entry'!$O$21,SUMIF('MP Calcs &amp; EFs'!$B$230:$B$275,A85,'MP Calcs &amp; EFs'!$AG$230:$AG$275),INDEX('MP Calcs &amp; EFs'!$I$8:$I$29, MATCH(A85,'MP Calcs &amp; EFs'!$B$8:$B$29,0))='Master Plan Data Entry'!$O$22,SUMIF('MP Calcs &amp; EFs'!$B$283:$B$328,A85,'MP Calcs &amp; EFs'!$AG$283:$AG$328),TRUE,""),"")</f>
        <v/>
      </c>
      <c r="D85" s="82">
        <f>IFERROR(IF('MP Calcs &amp; EFs'!$B$37="Default", SUM(INDEX('MP Calcs &amp; EFs'!$C$587:$C$608,MATCH(A85,'MP Calcs &amp; EFs'!$B$587:$B$608,0)):INDEX('MP Calcs &amp; EFs'!$D$587:$D$608,MATCH(A85,'MP Calcs &amp; EFs'!$B$587:$B$608,0))),SUM(INDEX('MP Calcs &amp; EFs'!$E$587:$E$608,MATCH(A85,'MP Calcs &amp; EFs'!$B$587:$B$608,0)):INDEX('MP Calcs &amp; EFs'!$F$587:$F$608,MATCH(A85,'MP Calcs &amp; EFs'!$B$587:$B$608,0)))),"")</f>
        <v>0</v>
      </c>
      <c r="E85" s="297" t="str">
        <f>IFERROR(INDEX('MP Calcs &amp; EFs'!$H$451:$H$472, MATCH(A85,'MP Calcs &amp; EFs'!$B$451:$B$472,0)),"")</f>
        <v/>
      </c>
      <c r="F85" s="82" t="s">
        <v>198</v>
      </c>
      <c r="G85" s="82">
        <f t="shared" si="3"/>
        <v>0</v>
      </c>
      <c r="H85" s="297" t="str">
        <f>IFERROR(INDEX('Baseline Calcs &amp; EFs'!$D$50:$D$71, MATCH(A85,'Baseline Calcs &amp; EFs'!$B$50:$B$71,0)),"")</f>
        <v/>
      </c>
      <c r="I85" s="297" t="str" cm="1">
        <f t="array" ref="I85">IFERROR(_xlfn.IFS(INDEX('Baseline Calcs &amp; EFs'!$I$6:$I$27, MATCH(A85,'Baseline Calcs &amp; EFs'!$B$6:$B$27,0))='Baseline Data Entry'!$O$23,SUMIF('Baseline Calcs &amp; EFs'!$B$176:$B$220,A85,'Baseline Calcs &amp; EFs'!$AG$176:$AG$220),INDEX('Baseline Calcs &amp; EFs'!$I$6:$I$27, MATCH(A85,'Baseline Calcs &amp; EFs'!$B$6:$B$27,0))='Baseline Data Entry'!$O$21,SUMIF('Baseline Calcs &amp; EFs'!$B$228:$B$273,A85,'Baseline Calcs &amp; EFs'!$AG$228:$AG$273),INDEX('Baseline Calcs &amp; EFs'!$I$6:$I$27, MATCH(A85,'Baseline Calcs &amp; EFs'!$B$6:$B$27,0))='Baseline Data Entry'!$O$22,SUMIF('Baseline Calcs &amp; EFs'!$B$281:$B$326,A85,'Baseline Calcs &amp; EFs'!$AG$281:$AG$326),TRUE,""),"")</f>
        <v/>
      </c>
      <c r="J85" s="297">
        <f>IFERROR(IF('Baseline Calcs &amp; EFs'!$B$35="Default", SUM(INDEX('Baseline Calcs &amp; EFs'!$C$585:$C$606,MATCH(A85,'Baseline Calcs &amp; EFs'!$B$585:$B$606,0)):INDEX('Baseline Calcs &amp; EFs'!$D$585:$D$606,MATCH(A85,'Baseline Calcs &amp; EFs'!$B$585:$B$606,0))),SUM(INDEX('Baseline Calcs &amp; EFs'!$E$585:$E$606,MATCH(A85,'Baseline Calcs &amp; EFs'!$B$585:$B$606,0)):INDEX('Baseline Calcs &amp; EFs'!$F$585:$F$606,MATCH(A85,'Baseline Calcs &amp; EFs'!$B$585:$B$606,0)))),"")</f>
        <v>0</v>
      </c>
      <c r="K85" s="297" t="str">
        <f>IFERROR(INDEX('Baseline Calcs &amp; EFs'!$H$449:$H$470, MATCH(A85,'Baseline Calcs &amp; EFs'!$B$449:$B$470,0)),"")</f>
        <v/>
      </c>
      <c r="L85" s="297" t="s">
        <v>198</v>
      </c>
      <c r="M85" s="297">
        <f t="shared" si="4"/>
        <v>0</v>
      </c>
      <c r="N85" s="299" t="str">
        <f t="shared" si="5"/>
        <v/>
      </c>
    </row>
    <row r="86" spans="1:14" ht="16.8" x14ac:dyDescent="0.3">
      <c r="A86" s="59" t="s">
        <v>128</v>
      </c>
      <c r="B86" s="297" t="str">
        <f>IFERROR(INDEX('MP Calcs &amp; EFs'!$D$52:$D$73, MATCH(A86,'MP Calcs &amp; EFs'!$B$52:$B$73,0)),"")</f>
        <v/>
      </c>
      <c r="C86" s="297" t="str" cm="1">
        <f t="array" ref="C86">IFERROR(_xlfn.IFS(INDEX('MP Calcs &amp; EFs'!$I$8:$I$29, MATCH(A86,'MP Calcs &amp; EFs'!$B$8:$B$29,0))='Master Plan Data Entry'!$O$23,SUMIF('MP Calcs &amp; EFs'!$B$178:$B$222,A86,'MP Calcs &amp; EFs'!$AG$178:$AG$222),INDEX('MP Calcs &amp; EFs'!$I$8:$I$29, MATCH(A86,'MP Calcs &amp; EFs'!$B$8:$B$29,0))='Master Plan Data Entry'!$O$21,SUMIF('MP Calcs &amp; EFs'!$B$230:$B$275,A86,'MP Calcs &amp; EFs'!$AG$230:$AG$275),INDEX('MP Calcs &amp; EFs'!$I$8:$I$29, MATCH(A86,'MP Calcs &amp; EFs'!$B$8:$B$29,0))='Master Plan Data Entry'!$O$22,SUMIF('MP Calcs &amp; EFs'!$B$283:$B$328,A86,'MP Calcs &amp; EFs'!$AG$283:$AG$328),TRUE,""),"")</f>
        <v/>
      </c>
      <c r="D86" s="82">
        <f>IFERROR(IF('MP Calcs &amp; EFs'!$B$37="Default", SUM(INDEX('MP Calcs &amp; EFs'!$C$587:$C$608,MATCH(A86,'MP Calcs &amp; EFs'!$B$587:$B$608,0)):INDEX('MP Calcs &amp; EFs'!$D$587:$D$608,MATCH(A86,'MP Calcs &amp; EFs'!$B$587:$B$608,0))),SUM(INDEX('MP Calcs &amp; EFs'!$E$587:$E$608,MATCH(A86,'MP Calcs &amp; EFs'!$B$587:$B$608,0)):INDEX('MP Calcs &amp; EFs'!$F$587:$F$608,MATCH(A86,'MP Calcs &amp; EFs'!$B$587:$B$608,0)))),"")</f>
        <v>0</v>
      </c>
      <c r="E86" s="297" t="str">
        <f>IFERROR(INDEX('MP Calcs &amp; EFs'!$H$451:$H$472, MATCH(A86,'MP Calcs &amp; EFs'!$B$451:$B$472,0)),"")</f>
        <v/>
      </c>
      <c r="F86" s="82" t="s">
        <v>198</v>
      </c>
      <c r="G86" s="82">
        <f t="shared" si="3"/>
        <v>0</v>
      </c>
      <c r="H86" s="297" t="str">
        <f>IFERROR(INDEX('Baseline Calcs &amp; EFs'!$D$50:$D$71, MATCH(A86,'Baseline Calcs &amp; EFs'!$B$50:$B$71,0)),"")</f>
        <v/>
      </c>
      <c r="I86" s="297" t="str" cm="1">
        <f t="array" ref="I86">IFERROR(_xlfn.IFS(INDEX('Baseline Calcs &amp; EFs'!$I$6:$I$27, MATCH(A86,'Baseline Calcs &amp; EFs'!$B$6:$B$27,0))='Baseline Data Entry'!$O$23,SUMIF('Baseline Calcs &amp; EFs'!$B$176:$B$220,A86,'Baseline Calcs &amp; EFs'!$AG$176:$AG$220),INDEX('Baseline Calcs &amp; EFs'!$I$6:$I$27, MATCH(A86,'Baseline Calcs &amp; EFs'!$B$6:$B$27,0))='Baseline Data Entry'!$O$21,SUMIF('Baseline Calcs &amp; EFs'!$B$228:$B$273,A86,'Baseline Calcs &amp; EFs'!$AG$228:$AG$273),INDEX('Baseline Calcs &amp; EFs'!$I$6:$I$27, MATCH(A86,'Baseline Calcs &amp; EFs'!$B$6:$B$27,0))='Baseline Data Entry'!$O$22,SUMIF('Baseline Calcs &amp; EFs'!$B$281:$B$326,A86,'Baseline Calcs &amp; EFs'!$AG$281:$AG$326),TRUE,""),"")</f>
        <v/>
      </c>
      <c r="J86" s="297">
        <f>IFERROR(IF('Baseline Calcs &amp; EFs'!$B$35="Default", SUM(INDEX('Baseline Calcs &amp; EFs'!$C$585:$C$606,MATCH(A86,'Baseline Calcs &amp; EFs'!$B$585:$B$606,0)):INDEX('Baseline Calcs &amp; EFs'!$D$585:$D$606,MATCH(A86,'Baseline Calcs &amp; EFs'!$B$585:$B$606,0))),SUM(INDEX('Baseline Calcs &amp; EFs'!$E$585:$E$606,MATCH(A86,'Baseline Calcs &amp; EFs'!$B$585:$B$606,0)):INDEX('Baseline Calcs &amp; EFs'!$F$585:$F$606,MATCH(A86,'Baseline Calcs &amp; EFs'!$B$585:$B$606,0)))),"")</f>
        <v>0</v>
      </c>
      <c r="K86" s="297" t="str">
        <f>IFERROR(INDEX('Baseline Calcs &amp; EFs'!$H$449:$H$470, MATCH(A86,'Baseline Calcs &amp; EFs'!$B$449:$B$470,0)),"")</f>
        <v/>
      </c>
      <c r="L86" s="297" t="s">
        <v>198</v>
      </c>
      <c r="M86" s="297">
        <f t="shared" si="4"/>
        <v>0</v>
      </c>
      <c r="N86" s="299" t="str">
        <f t="shared" si="5"/>
        <v/>
      </c>
    </row>
    <row r="87" spans="1:14" ht="16.8" x14ac:dyDescent="0.3">
      <c r="A87" s="59" t="s">
        <v>134</v>
      </c>
      <c r="B87" s="297" t="str">
        <f>IFERROR(INDEX('MP Calcs &amp; EFs'!$D$52:$D$73, MATCH(A87,'MP Calcs &amp; EFs'!$B$52:$B$73,0)),"")</f>
        <v/>
      </c>
      <c r="C87" s="297" t="str" cm="1">
        <f t="array" ref="C87">IFERROR(_xlfn.IFS(INDEX('MP Calcs &amp; EFs'!$I$8:$I$29, MATCH(A87,'MP Calcs &amp; EFs'!$B$8:$B$29,0))='Master Plan Data Entry'!$O$23,SUMIF('MP Calcs &amp; EFs'!$B$178:$B$222,A87,'MP Calcs &amp; EFs'!$AG$178:$AG$222),INDEX('MP Calcs &amp; EFs'!$I$8:$I$29, MATCH(A87,'MP Calcs &amp; EFs'!$B$8:$B$29,0))='Master Plan Data Entry'!$O$21,SUMIF('MP Calcs &amp; EFs'!$B$230:$B$275,A87,'MP Calcs &amp; EFs'!$AG$230:$AG$275),INDEX('MP Calcs &amp; EFs'!$I$8:$I$29, MATCH(A87,'MP Calcs &amp; EFs'!$B$8:$B$29,0))='Master Plan Data Entry'!$O$22,SUMIF('MP Calcs &amp; EFs'!$B$283:$B$328,A87,'MP Calcs &amp; EFs'!$AG$283:$AG$328),TRUE,""),"")</f>
        <v/>
      </c>
      <c r="D87" s="82">
        <f>IFERROR(IF('MP Calcs &amp; EFs'!$B$37="Default", SUM(INDEX('MP Calcs &amp; EFs'!$C$587:$C$608,MATCH(A87,'MP Calcs &amp; EFs'!$B$587:$B$608,0)):INDEX('MP Calcs &amp; EFs'!$D$587:$D$608,MATCH(A87,'MP Calcs &amp; EFs'!$B$587:$B$608,0))),SUM(INDEX('MP Calcs &amp; EFs'!$E$587:$E$608,MATCH(A87,'MP Calcs &amp; EFs'!$B$587:$B$608,0)):INDEX('MP Calcs &amp; EFs'!$F$587:$F$608,MATCH(A87,'MP Calcs &amp; EFs'!$B$587:$B$608,0)))),"")</f>
        <v>0</v>
      </c>
      <c r="E87" s="297" t="str">
        <f>IFERROR(INDEX('MP Calcs &amp; EFs'!$H$451:$H$472, MATCH(A87,'MP Calcs &amp; EFs'!$B$451:$B$472,0)),"")</f>
        <v/>
      </c>
      <c r="F87" s="82" t="s">
        <v>198</v>
      </c>
      <c r="G87" s="82">
        <f t="shared" si="3"/>
        <v>0</v>
      </c>
      <c r="H87" s="297" t="str">
        <f>IFERROR(INDEX('Baseline Calcs &amp; EFs'!$D$50:$D$71, MATCH(A87,'Baseline Calcs &amp; EFs'!$B$50:$B$71,0)),"")</f>
        <v/>
      </c>
      <c r="I87" s="297" t="str" cm="1">
        <f t="array" ref="I87">IFERROR(_xlfn.IFS(INDEX('Baseline Calcs &amp; EFs'!$I$6:$I$27, MATCH(A87,'Baseline Calcs &amp; EFs'!$B$6:$B$27,0))='Baseline Data Entry'!$O$23,SUMIF('Baseline Calcs &amp; EFs'!$B$176:$B$220,A87,'Baseline Calcs &amp; EFs'!$AG$176:$AG$220),INDEX('Baseline Calcs &amp; EFs'!$I$6:$I$27, MATCH(A87,'Baseline Calcs &amp; EFs'!$B$6:$B$27,0))='Baseline Data Entry'!$O$21,SUMIF('Baseline Calcs &amp; EFs'!$B$228:$B$273,A87,'Baseline Calcs &amp; EFs'!$AG$228:$AG$273),INDEX('Baseline Calcs &amp; EFs'!$I$6:$I$27, MATCH(A87,'Baseline Calcs &amp; EFs'!$B$6:$B$27,0))='Baseline Data Entry'!$O$22,SUMIF('Baseline Calcs &amp; EFs'!$B$281:$B$326,A87,'Baseline Calcs &amp; EFs'!$AG$281:$AG$326),TRUE,""),"")</f>
        <v/>
      </c>
      <c r="J87" s="297">
        <f>IFERROR(IF('Baseline Calcs &amp; EFs'!$B$35="Default", SUM(INDEX('Baseline Calcs &amp; EFs'!$C$585:$C$606,MATCH(A87,'Baseline Calcs &amp; EFs'!$B$585:$B$606,0)):INDEX('Baseline Calcs &amp; EFs'!$D$585:$D$606,MATCH(A87,'Baseline Calcs &amp; EFs'!$B$585:$B$606,0))),SUM(INDEX('Baseline Calcs &amp; EFs'!$E$585:$E$606,MATCH(A87,'Baseline Calcs &amp; EFs'!$B$585:$B$606,0)):INDEX('Baseline Calcs &amp; EFs'!$F$585:$F$606,MATCH(A87,'Baseline Calcs &amp; EFs'!$B$585:$B$606,0)))),"")</f>
        <v>0</v>
      </c>
      <c r="K87" s="297" t="str">
        <f>IFERROR(INDEX('Baseline Calcs &amp; EFs'!$H$449:$H$470, MATCH(A87,'Baseline Calcs &amp; EFs'!$B$449:$B$470,0)),"")</f>
        <v/>
      </c>
      <c r="L87" s="297" t="s">
        <v>198</v>
      </c>
      <c r="M87" s="297">
        <f t="shared" si="4"/>
        <v>0</v>
      </c>
      <c r="N87" s="299" t="str">
        <f t="shared" si="5"/>
        <v/>
      </c>
    </row>
    <row r="88" spans="1:14" ht="16.8" x14ac:dyDescent="0.3">
      <c r="A88" s="59" t="s">
        <v>126</v>
      </c>
      <c r="B88" s="297" t="str">
        <f>IFERROR(INDEX('MP Calcs &amp; EFs'!$D$52:$D$73, MATCH(A88,'MP Calcs &amp; EFs'!$B$52:$B$73,0)),"")</f>
        <v/>
      </c>
      <c r="C88" s="297" t="str" cm="1">
        <f t="array" ref="C88">IFERROR(_xlfn.IFS(INDEX('MP Calcs &amp; EFs'!$I$8:$I$29, MATCH(A88,'MP Calcs &amp; EFs'!$B$8:$B$29,0))='Master Plan Data Entry'!$O$23,SUMIF('MP Calcs &amp; EFs'!$B$178:$B$222,A88,'MP Calcs &amp; EFs'!$AG$178:$AG$222),INDEX('MP Calcs &amp; EFs'!$I$8:$I$29, MATCH(A88,'MP Calcs &amp; EFs'!$B$8:$B$29,0))='Master Plan Data Entry'!$O$21,SUMIF('MP Calcs &amp; EFs'!$B$230:$B$275,A88,'MP Calcs &amp; EFs'!$AG$230:$AG$275),INDEX('MP Calcs &amp; EFs'!$I$8:$I$29, MATCH(A88,'MP Calcs &amp; EFs'!$B$8:$B$29,0))='Master Plan Data Entry'!$O$22,SUMIF('MP Calcs &amp; EFs'!$B$283:$B$328,A88,'MP Calcs &amp; EFs'!$AG$283:$AG$328),TRUE,""),"")</f>
        <v/>
      </c>
      <c r="D88" s="82">
        <f>IFERROR(IF('MP Calcs &amp; EFs'!$B$37="Default", SUM(INDEX('MP Calcs &amp; EFs'!$C$587:$C$608,MATCH(A88,'MP Calcs &amp; EFs'!$B$587:$B$608,0)):INDEX('MP Calcs &amp; EFs'!$D$587:$D$608,MATCH(A88,'MP Calcs &amp; EFs'!$B$587:$B$608,0))),SUM(INDEX('MP Calcs &amp; EFs'!$E$587:$E$608,MATCH(A88,'MP Calcs &amp; EFs'!$B$587:$B$608,0)):INDEX('MP Calcs &amp; EFs'!$F$587:$F$608,MATCH(A88,'MP Calcs &amp; EFs'!$B$587:$B$608,0)))),"")</f>
        <v>0</v>
      </c>
      <c r="E88" s="297" t="str">
        <f>IFERROR(INDEX('MP Calcs &amp; EFs'!$H$451:$H$472, MATCH(A88,'MP Calcs &amp; EFs'!$B$451:$B$472,0)),"")</f>
        <v/>
      </c>
      <c r="F88" s="82" t="s">
        <v>198</v>
      </c>
      <c r="G88" s="82">
        <f t="shared" si="3"/>
        <v>0</v>
      </c>
      <c r="H88" s="297" t="str">
        <f>IFERROR(INDEX('Baseline Calcs &amp; EFs'!$D$50:$D$71, MATCH(A88,'Baseline Calcs &amp; EFs'!$B$50:$B$71,0)),"")</f>
        <v/>
      </c>
      <c r="I88" s="297" t="str" cm="1">
        <f t="array" ref="I88">IFERROR(_xlfn.IFS(INDEX('Baseline Calcs &amp; EFs'!$I$6:$I$27, MATCH(A88,'Baseline Calcs &amp; EFs'!$B$6:$B$27,0))='Baseline Data Entry'!$O$23,SUMIF('Baseline Calcs &amp; EFs'!$B$176:$B$220,A88,'Baseline Calcs &amp; EFs'!$AG$176:$AG$220),INDEX('Baseline Calcs &amp; EFs'!$I$6:$I$27, MATCH(A88,'Baseline Calcs &amp; EFs'!$B$6:$B$27,0))='Baseline Data Entry'!$O$21,SUMIF('Baseline Calcs &amp; EFs'!$B$228:$B$273,A88,'Baseline Calcs &amp; EFs'!$AG$228:$AG$273),INDEX('Baseline Calcs &amp; EFs'!$I$6:$I$27, MATCH(A88,'Baseline Calcs &amp; EFs'!$B$6:$B$27,0))='Baseline Data Entry'!$O$22,SUMIF('Baseline Calcs &amp; EFs'!$B$281:$B$326,A88,'Baseline Calcs &amp; EFs'!$AG$281:$AG$326),TRUE,""),"")</f>
        <v/>
      </c>
      <c r="J88" s="297">
        <f>IFERROR(IF('Baseline Calcs &amp; EFs'!$B$35="Default", SUM(INDEX('Baseline Calcs &amp; EFs'!$C$585:$C$606,MATCH(A88,'Baseline Calcs &amp; EFs'!$B$585:$B$606,0)):INDEX('Baseline Calcs &amp; EFs'!$D$585:$D$606,MATCH(A88,'Baseline Calcs &amp; EFs'!$B$585:$B$606,0))),SUM(INDEX('Baseline Calcs &amp; EFs'!$E$585:$E$606,MATCH(A88,'Baseline Calcs &amp; EFs'!$B$585:$B$606,0)):INDEX('Baseline Calcs &amp; EFs'!$F$585:$F$606,MATCH(A88,'Baseline Calcs &amp; EFs'!$B$585:$B$606,0)))),"")</f>
        <v>0</v>
      </c>
      <c r="K88" s="297" t="str">
        <f>IFERROR(INDEX('Baseline Calcs &amp; EFs'!$H$449:$H$470, MATCH(A88,'Baseline Calcs &amp; EFs'!$B$449:$B$470,0)),"")</f>
        <v/>
      </c>
      <c r="L88" s="297" t="s">
        <v>198</v>
      </c>
      <c r="M88" s="297">
        <f t="shared" si="4"/>
        <v>0</v>
      </c>
      <c r="N88" s="299" t="str">
        <f t="shared" si="5"/>
        <v/>
      </c>
    </row>
    <row r="89" spans="1:14" ht="16.8" x14ac:dyDescent="0.3">
      <c r="A89" s="59" t="s">
        <v>130</v>
      </c>
      <c r="B89" s="297" t="str">
        <f>IFERROR(INDEX('MP Calcs &amp; EFs'!$D$52:$D$73, MATCH(A89,'MP Calcs &amp; EFs'!$B$52:$B$73,0)),"")</f>
        <v/>
      </c>
      <c r="C89" s="297" t="str" cm="1">
        <f t="array" ref="C89">IFERROR(_xlfn.IFS(INDEX('MP Calcs &amp; EFs'!$I$8:$I$29, MATCH(A89,'MP Calcs &amp; EFs'!$B$8:$B$29,0))='Master Plan Data Entry'!$O$23,SUMIF('MP Calcs &amp; EFs'!$B$178:$B$222,A89,'MP Calcs &amp; EFs'!$AG$178:$AG$222),INDEX('MP Calcs &amp; EFs'!$I$8:$I$29, MATCH(A89,'MP Calcs &amp; EFs'!$B$8:$B$29,0))='Master Plan Data Entry'!$O$21,SUMIF('MP Calcs &amp; EFs'!$B$230:$B$275,A89,'MP Calcs &amp; EFs'!$AG$230:$AG$275),INDEX('MP Calcs &amp; EFs'!$I$8:$I$29, MATCH(A89,'MP Calcs &amp; EFs'!$B$8:$B$29,0))='Master Plan Data Entry'!$O$22,SUMIF('MP Calcs &amp; EFs'!$B$283:$B$328,A89,'MP Calcs &amp; EFs'!$AG$283:$AG$328),TRUE,""),"")</f>
        <v/>
      </c>
      <c r="D89" s="82">
        <f>IFERROR(IF('MP Calcs &amp; EFs'!$B$37="Default", SUM(INDEX('MP Calcs &amp; EFs'!$C$587:$C$608,MATCH(A89,'MP Calcs &amp; EFs'!$B$587:$B$608,0)):INDEX('MP Calcs &amp; EFs'!$D$587:$D$608,MATCH(A89,'MP Calcs &amp; EFs'!$B$587:$B$608,0))),SUM(INDEX('MP Calcs &amp; EFs'!$E$587:$E$608,MATCH(A89,'MP Calcs &amp; EFs'!$B$587:$B$608,0)):INDEX('MP Calcs &amp; EFs'!$F$587:$F$608,MATCH(A89,'MP Calcs &amp; EFs'!$B$587:$B$608,0)))),"")</f>
        <v>0</v>
      </c>
      <c r="E89" s="297" t="str">
        <f>IFERROR(INDEX('MP Calcs &amp; EFs'!$H$451:$H$472, MATCH(A89,'MP Calcs &amp; EFs'!$B$451:$B$472,0)),"")</f>
        <v/>
      </c>
      <c r="F89" s="82" t="s">
        <v>198</v>
      </c>
      <c r="G89" s="82">
        <f t="shared" si="3"/>
        <v>0</v>
      </c>
      <c r="H89" s="297" t="str">
        <f>IFERROR(INDEX('Baseline Calcs &amp; EFs'!$D$50:$D$71, MATCH(A89,'Baseline Calcs &amp; EFs'!$B$50:$B$71,0)),"")</f>
        <v/>
      </c>
      <c r="I89" s="297" t="str" cm="1">
        <f t="array" ref="I89">IFERROR(_xlfn.IFS(INDEX('Baseline Calcs &amp; EFs'!$I$6:$I$27, MATCH(A89,'Baseline Calcs &amp; EFs'!$B$6:$B$27,0))='Baseline Data Entry'!$O$23,SUMIF('Baseline Calcs &amp; EFs'!$B$176:$B$220,A89,'Baseline Calcs &amp; EFs'!$AG$176:$AG$220),INDEX('Baseline Calcs &amp; EFs'!$I$6:$I$27, MATCH(A89,'Baseline Calcs &amp; EFs'!$B$6:$B$27,0))='Baseline Data Entry'!$O$21,SUMIF('Baseline Calcs &amp; EFs'!$B$228:$B$273,A89,'Baseline Calcs &amp; EFs'!$AG$228:$AG$273),INDEX('Baseline Calcs &amp; EFs'!$I$6:$I$27, MATCH(A89,'Baseline Calcs &amp; EFs'!$B$6:$B$27,0))='Baseline Data Entry'!$O$22,SUMIF('Baseline Calcs &amp; EFs'!$B$281:$B$326,A89,'Baseline Calcs &amp; EFs'!$AG$281:$AG$326),TRUE,""),"")</f>
        <v/>
      </c>
      <c r="J89" s="297">
        <f>IFERROR(IF('Baseline Calcs &amp; EFs'!$B$35="Default", SUM(INDEX('Baseline Calcs &amp; EFs'!$C$585:$C$606,MATCH(A89,'Baseline Calcs &amp; EFs'!$B$585:$B$606,0)):INDEX('Baseline Calcs &amp; EFs'!$D$585:$D$606,MATCH(A89,'Baseline Calcs &amp; EFs'!$B$585:$B$606,0))),SUM(INDEX('Baseline Calcs &amp; EFs'!$E$585:$E$606,MATCH(A89,'Baseline Calcs &amp; EFs'!$B$585:$B$606,0)):INDEX('Baseline Calcs &amp; EFs'!$F$585:$F$606,MATCH(A89,'Baseline Calcs &amp; EFs'!$B$585:$B$606,0)))),"")</f>
        <v>0</v>
      </c>
      <c r="K89" s="297" t="str">
        <f>IFERROR(INDEX('Baseline Calcs &amp; EFs'!$H$449:$H$470, MATCH(A89,'Baseline Calcs &amp; EFs'!$B$449:$B$470,0)),"")</f>
        <v/>
      </c>
      <c r="L89" s="297" t="s">
        <v>198</v>
      </c>
      <c r="M89" s="297">
        <f t="shared" si="4"/>
        <v>0</v>
      </c>
      <c r="N89" s="299" t="str">
        <f t="shared" si="5"/>
        <v/>
      </c>
    </row>
    <row r="90" spans="1:14" ht="16.8" x14ac:dyDescent="0.3">
      <c r="A90" s="59" t="s">
        <v>132</v>
      </c>
      <c r="B90" s="297" t="str">
        <f>IFERROR(INDEX('MP Calcs &amp; EFs'!$D$52:$D$73, MATCH(A90,'MP Calcs &amp; EFs'!$B$52:$B$73,0)),"")</f>
        <v/>
      </c>
      <c r="C90" s="297" t="str" cm="1">
        <f t="array" ref="C90">IFERROR(_xlfn.IFS(INDEX('MP Calcs &amp; EFs'!$I$8:$I$29, MATCH(A90,'MP Calcs &amp; EFs'!$B$8:$B$29,0))='Master Plan Data Entry'!$O$23,SUMIF('MP Calcs &amp; EFs'!$B$178:$B$222,A90,'MP Calcs &amp; EFs'!$AG$178:$AG$222),INDEX('MP Calcs &amp; EFs'!$I$8:$I$29, MATCH(A90,'MP Calcs &amp; EFs'!$B$8:$B$29,0))='Master Plan Data Entry'!$O$21,SUMIF('MP Calcs &amp; EFs'!$B$230:$B$275,A90,'MP Calcs &amp; EFs'!$AG$230:$AG$275),INDEX('MP Calcs &amp; EFs'!$I$8:$I$29, MATCH(A90,'MP Calcs &amp; EFs'!$B$8:$B$29,0))='Master Plan Data Entry'!$O$22,SUMIF('MP Calcs &amp; EFs'!$B$283:$B$328,A90,'MP Calcs &amp; EFs'!$AG$283:$AG$328),TRUE,""),"")</f>
        <v/>
      </c>
      <c r="D90" s="82">
        <f>IFERROR(IF('MP Calcs &amp; EFs'!$B$37="Default", SUM(INDEX('MP Calcs &amp; EFs'!$C$587:$C$608,MATCH(A90,'MP Calcs &amp; EFs'!$B$587:$B$608,0)):INDEX('MP Calcs &amp; EFs'!$D$587:$D$608,MATCH(A90,'MP Calcs &amp; EFs'!$B$587:$B$608,0))),SUM(INDEX('MP Calcs &amp; EFs'!$E$587:$E$608,MATCH(A90,'MP Calcs &amp; EFs'!$B$587:$B$608,0)):INDEX('MP Calcs &amp; EFs'!$F$587:$F$608,MATCH(A90,'MP Calcs &amp; EFs'!$B$587:$B$608,0)))),"")</f>
        <v>0</v>
      </c>
      <c r="E90" s="297" t="str">
        <f>IFERROR(INDEX('MP Calcs &amp; EFs'!$H$451:$H$472, MATCH(A90,'MP Calcs &amp; EFs'!$B$451:$B$472,0)),"")</f>
        <v/>
      </c>
      <c r="F90" s="82" t="s">
        <v>198</v>
      </c>
      <c r="G90" s="82">
        <f t="shared" si="3"/>
        <v>0</v>
      </c>
      <c r="H90" s="297" t="str">
        <f>IFERROR(INDEX('Baseline Calcs &amp; EFs'!$D$50:$D$71, MATCH(A90,'Baseline Calcs &amp; EFs'!$B$50:$B$71,0)),"")</f>
        <v/>
      </c>
      <c r="I90" s="297" t="str" cm="1">
        <f t="array" ref="I90">IFERROR(_xlfn.IFS(INDEX('Baseline Calcs &amp; EFs'!$I$6:$I$27, MATCH(A90,'Baseline Calcs &amp; EFs'!$B$6:$B$27,0))='Baseline Data Entry'!$O$23,SUMIF('Baseline Calcs &amp; EFs'!$B$176:$B$220,A90,'Baseline Calcs &amp; EFs'!$AG$176:$AG$220),INDEX('Baseline Calcs &amp; EFs'!$I$6:$I$27, MATCH(A90,'Baseline Calcs &amp; EFs'!$B$6:$B$27,0))='Baseline Data Entry'!$O$21,SUMIF('Baseline Calcs &amp; EFs'!$B$228:$B$273,A90,'Baseline Calcs &amp; EFs'!$AG$228:$AG$273),INDEX('Baseline Calcs &amp; EFs'!$I$6:$I$27, MATCH(A90,'Baseline Calcs &amp; EFs'!$B$6:$B$27,0))='Baseline Data Entry'!$O$22,SUMIF('Baseline Calcs &amp; EFs'!$B$281:$B$326,A90,'Baseline Calcs &amp; EFs'!$AG$281:$AG$326),TRUE,""),"")</f>
        <v/>
      </c>
      <c r="J90" s="297">
        <f>IFERROR(IF('Baseline Calcs &amp; EFs'!$B$35="Default", SUM(INDEX('Baseline Calcs &amp; EFs'!$C$585:$C$606,MATCH(A90,'Baseline Calcs &amp; EFs'!$B$585:$B$606,0)):INDEX('Baseline Calcs &amp; EFs'!$D$585:$D$606,MATCH(A90,'Baseline Calcs &amp; EFs'!$B$585:$B$606,0))),SUM(INDEX('Baseline Calcs &amp; EFs'!$E$585:$E$606,MATCH(A90,'Baseline Calcs &amp; EFs'!$B$585:$B$606,0)):INDEX('Baseline Calcs &amp; EFs'!$F$585:$F$606,MATCH(A90,'Baseline Calcs &amp; EFs'!$B$585:$B$606,0)))),"")</f>
        <v>0</v>
      </c>
      <c r="K90" s="297" t="str">
        <f>IFERROR(INDEX('Baseline Calcs &amp; EFs'!$H$449:$H$470, MATCH(A90,'Baseline Calcs &amp; EFs'!$B$449:$B$470,0)),"")</f>
        <v/>
      </c>
      <c r="L90" s="297" t="s">
        <v>198</v>
      </c>
      <c r="M90" s="297">
        <f t="shared" si="4"/>
        <v>0</v>
      </c>
      <c r="N90" s="299" t="str">
        <f t="shared" si="5"/>
        <v/>
      </c>
    </row>
    <row r="91" spans="1:14" ht="16.8" x14ac:dyDescent="0.3">
      <c r="A91" s="59" t="s">
        <v>148</v>
      </c>
      <c r="B91" s="297" t="str">
        <f>IFERROR(INDEX('MP Calcs &amp; EFs'!$D$52:$D$73, MATCH(A91,'MP Calcs &amp; EFs'!$B$52:$B$73,0)),"")</f>
        <v/>
      </c>
      <c r="C91" s="297" t="str" cm="1">
        <f t="array" ref="C91">IFERROR(_xlfn.IFS(INDEX('MP Calcs &amp; EFs'!$I$8:$I$29, MATCH(A91,'MP Calcs &amp; EFs'!$B$8:$B$29,0))='Master Plan Data Entry'!$O$23,SUMIF('MP Calcs &amp; EFs'!$B$178:$B$222,A91,'MP Calcs &amp; EFs'!$AG$178:$AG$222),INDEX('MP Calcs &amp; EFs'!$I$8:$I$29, MATCH(A91,'MP Calcs &amp; EFs'!$B$8:$B$29,0))='Master Plan Data Entry'!$O$21,SUMIF('MP Calcs &amp; EFs'!$B$230:$B$275,A91,'MP Calcs &amp; EFs'!$AG$230:$AG$275),INDEX('MP Calcs &amp; EFs'!$I$8:$I$29, MATCH(A91,'MP Calcs &amp; EFs'!$B$8:$B$29,0))='Master Plan Data Entry'!$O$22,SUMIF('MP Calcs &amp; EFs'!$B$283:$B$328,A91,'MP Calcs &amp; EFs'!$AG$283:$AG$328),TRUE,""),"")</f>
        <v/>
      </c>
      <c r="D91" s="82">
        <f>IFERROR(IF('MP Calcs &amp; EFs'!$B$37="Default", SUM(INDEX('MP Calcs &amp; EFs'!$C$587:$C$608,MATCH(A91,'MP Calcs &amp; EFs'!$B$587:$B$608,0)):INDEX('MP Calcs &amp; EFs'!$D$587:$D$608,MATCH(A91,'MP Calcs &amp; EFs'!$B$587:$B$608,0))),SUM(INDEX('MP Calcs &amp; EFs'!$E$587:$E$608,MATCH(A91,'MP Calcs &amp; EFs'!$B$587:$B$608,0)):INDEX('MP Calcs &amp; EFs'!$F$587:$F$608,MATCH(A91,'MP Calcs &amp; EFs'!$B$587:$B$608,0)))),"")</f>
        <v>0</v>
      </c>
      <c r="E91" s="297" t="str">
        <f>IFERROR(INDEX('MP Calcs &amp; EFs'!$H$451:$H$472, MATCH(A91,'MP Calcs &amp; EFs'!$B$451:$B$472,0)),"")</f>
        <v/>
      </c>
      <c r="F91" s="82" t="s">
        <v>198</v>
      </c>
      <c r="G91" s="82">
        <f t="shared" si="3"/>
        <v>0</v>
      </c>
      <c r="H91" s="297" t="str">
        <f>IFERROR(INDEX('Baseline Calcs &amp; EFs'!$D$50:$D$71, MATCH(A91,'Baseline Calcs &amp; EFs'!$B$50:$B$71,0)),"")</f>
        <v/>
      </c>
      <c r="I91" s="297" t="str" cm="1">
        <f t="array" ref="I91">IFERROR(_xlfn.IFS(INDEX('Baseline Calcs &amp; EFs'!$I$6:$I$27, MATCH(A91,'Baseline Calcs &amp; EFs'!$B$6:$B$27,0))='Baseline Data Entry'!$O$23,SUMIF('Baseline Calcs &amp; EFs'!$B$176:$B$220,A91,'Baseline Calcs &amp; EFs'!$AG$176:$AG$220),INDEX('Baseline Calcs &amp; EFs'!$I$6:$I$27, MATCH(A91,'Baseline Calcs &amp; EFs'!$B$6:$B$27,0))='Baseline Data Entry'!$O$21,SUMIF('Baseline Calcs &amp; EFs'!$B$228:$B$273,A91,'Baseline Calcs &amp; EFs'!$AG$228:$AG$273),INDEX('Baseline Calcs &amp; EFs'!$I$6:$I$27, MATCH(A91,'Baseline Calcs &amp; EFs'!$B$6:$B$27,0))='Baseline Data Entry'!$O$22,SUMIF('Baseline Calcs &amp; EFs'!$B$281:$B$326,A91,'Baseline Calcs &amp; EFs'!$AG$281:$AG$326),TRUE,""),"")</f>
        <v/>
      </c>
      <c r="J91" s="297">
        <f>IFERROR(IF('Baseline Calcs &amp; EFs'!$B$35="Default", SUM(INDEX('Baseline Calcs &amp; EFs'!$C$585:$C$606,MATCH(A91,'Baseline Calcs &amp; EFs'!$B$585:$B$606,0)):INDEX('Baseline Calcs &amp; EFs'!$D$585:$D$606,MATCH(A91,'Baseline Calcs &amp; EFs'!$B$585:$B$606,0))),SUM(INDEX('Baseline Calcs &amp; EFs'!$E$585:$E$606,MATCH(A91,'Baseline Calcs &amp; EFs'!$B$585:$B$606,0)):INDEX('Baseline Calcs &amp; EFs'!$F$585:$F$606,MATCH(A91,'Baseline Calcs &amp; EFs'!$B$585:$B$606,0)))),"")</f>
        <v>0</v>
      </c>
      <c r="K91" s="297" t="str">
        <f>IFERROR(INDEX('Baseline Calcs &amp; EFs'!$H$449:$H$470, MATCH(A91,'Baseline Calcs &amp; EFs'!$B$449:$B$470,0)),"")</f>
        <v/>
      </c>
      <c r="L91" s="297" t="s">
        <v>198</v>
      </c>
      <c r="M91" s="297">
        <f t="shared" si="4"/>
        <v>0</v>
      </c>
      <c r="N91" s="299" t="str">
        <f t="shared" si="5"/>
        <v/>
      </c>
    </row>
    <row r="92" spans="1:14" ht="16.8" x14ac:dyDescent="0.3">
      <c r="A92" s="59" t="s">
        <v>144</v>
      </c>
      <c r="B92" s="297" t="str">
        <f>IFERROR(INDEX('MP Calcs &amp; EFs'!$D$52:$D$73, MATCH(A92,'MP Calcs &amp; EFs'!$B$52:$B$73,0)),"")</f>
        <v/>
      </c>
      <c r="C92" s="297" t="str" cm="1">
        <f t="array" ref="C92">IFERROR(_xlfn.IFS(INDEX('MP Calcs &amp; EFs'!$I$8:$I$29, MATCH(A92,'MP Calcs &amp; EFs'!$B$8:$B$29,0))='Master Plan Data Entry'!$O$23,SUMIF('MP Calcs &amp; EFs'!$B$178:$B$222,A92,'MP Calcs &amp; EFs'!$AG$178:$AG$222),INDEX('MP Calcs &amp; EFs'!$I$8:$I$29, MATCH(A92,'MP Calcs &amp; EFs'!$B$8:$B$29,0))='Master Plan Data Entry'!$O$21,SUMIF('MP Calcs &amp; EFs'!$B$230:$B$275,A92,'MP Calcs &amp; EFs'!$AG$230:$AG$275),INDEX('MP Calcs &amp; EFs'!$I$8:$I$29, MATCH(A92,'MP Calcs &amp; EFs'!$B$8:$B$29,0))='Master Plan Data Entry'!$O$22,SUMIF('MP Calcs &amp; EFs'!$B$283:$B$328,A92,'MP Calcs &amp; EFs'!$AG$283:$AG$328),TRUE,""),"")</f>
        <v/>
      </c>
      <c r="D92" s="82">
        <f>IFERROR(IF('MP Calcs &amp; EFs'!$B$37="Default", SUM(INDEX('MP Calcs &amp; EFs'!$C$587:$C$608,MATCH(A92,'MP Calcs &amp; EFs'!$B$587:$B$608,0)):INDEX('MP Calcs &amp; EFs'!$D$587:$D$608,MATCH(A92,'MP Calcs &amp; EFs'!$B$587:$B$608,0))),SUM(INDEX('MP Calcs &amp; EFs'!$E$587:$E$608,MATCH(A92,'MP Calcs &amp; EFs'!$B$587:$B$608,0)):INDEX('MP Calcs &amp; EFs'!$F$587:$F$608,MATCH(A92,'MP Calcs &amp; EFs'!$B$587:$B$608,0)))),"")</f>
        <v>0</v>
      </c>
      <c r="E92" s="297" t="str">
        <f>IFERROR(INDEX('MP Calcs &amp; EFs'!$H$451:$H$472, MATCH(A92,'MP Calcs &amp; EFs'!$B$451:$B$472,0)),"")</f>
        <v/>
      </c>
      <c r="F92" s="82" t="s">
        <v>198</v>
      </c>
      <c r="G92" s="82">
        <f t="shared" si="3"/>
        <v>0</v>
      </c>
      <c r="H92" s="297" t="str">
        <f>IFERROR(INDEX('Baseline Calcs &amp; EFs'!$D$50:$D$71, MATCH(A92,'Baseline Calcs &amp; EFs'!$B$50:$B$71,0)),"")</f>
        <v/>
      </c>
      <c r="I92" s="297" t="str" cm="1">
        <f t="array" ref="I92">IFERROR(_xlfn.IFS(INDEX('Baseline Calcs &amp; EFs'!$I$6:$I$27, MATCH(A92,'Baseline Calcs &amp; EFs'!$B$6:$B$27,0))='Baseline Data Entry'!$O$23,SUMIF('Baseline Calcs &amp; EFs'!$B$176:$B$220,A92,'Baseline Calcs &amp; EFs'!$AG$176:$AG$220),INDEX('Baseline Calcs &amp; EFs'!$I$6:$I$27, MATCH(A92,'Baseline Calcs &amp; EFs'!$B$6:$B$27,0))='Baseline Data Entry'!$O$21,SUMIF('Baseline Calcs &amp; EFs'!$B$228:$B$273,A92,'Baseline Calcs &amp; EFs'!$AG$228:$AG$273),INDEX('Baseline Calcs &amp; EFs'!$I$6:$I$27, MATCH(A92,'Baseline Calcs &amp; EFs'!$B$6:$B$27,0))='Baseline Data Entry'!$O$22,SUMIF('Baseline Calcs &amp; EFs'!$B$281:$B$326,A92,'Baseline Calcs &amp; EFs'!$AG$281:$AG$326),TRUE,""),"")</f>
        <v/>
      </c>
      <c r="J92" s="297">
        <f>IFERROR(IF('Baseline Calcs &amp; EFs'!$B$35="Default", SUM(INDEX('Baseline Calcs &amp; EFs'!$C$585:$C$606,MATCH(A92,'Baseline Calcs &amp; EFs'!$B$585:$B$606,0)):INDEX('Baseline Calcs &amp; EFs'!$D$585:$D$606,MATCH(A92,'Baseline Calcs &amp; EFs'!$B$585:$B$606,0))),SUM(INDEX('Baseline Calcs &amp; EFs'!$E$585:$E$606,MATCH(A92,'Baseline Calcs &amp; EFs'!$B$585:$B$606,0)):INDEX('Baseline Calcs &amp; EFs'!$F$585:$F$606,MATCH(A92,'Baseline Calcs &amp; EFs'!$B$585:$B$606,0)))),"")</f>
        <v>0</v>
      </c>
      <c r="K92" s="297" t="str">
        <f>IFERROR(INDEX('Baseline Calcs &amp; EFs'!$H$449:$H$470, MATCH(A92,'Baseline Calcs &amp; EFs'!$B$449:$B$470,0)),"")</f>
        <v/>
      </c>
      <c r="L92" s="297" t="s">
        <v>198</v>
      </c>
      <c r="M92" s="297">
        <f t="shared" si="4"/>
        <v>0</v>
      </c>
      <c r="N92" s="299" t="str">
        <f t="shared" si="5"/>
        <v/>
      </c>
    </row>
    <row r="93" spans="1:14" ht="16.8" x14ac:dyDescent="0.3">
      <c r="A93" s="59" t="s">
        <v>158</v>
      </c>
      <c r="B93" s="297" t="str">
        <f>IFERROR(INDEX('MP Calcs &amp; EFs'!$D$52:$D$73, MATCH(A93,'MP Calcs &amp; EFs'!$B$52:$B$73,0)),"")</f>
        <v/>
      </c>
      <c r="C93" s="297" t="str" cm="1">
        <f t="array" ref="C93">IFERROR(_xlfn.IFS(INDEX('MP Calcs &amp; EFs'!$I$8:$I$29, MATCH(A93,'MP Calcs &amp; EFs'!$B$8:$B$29,0))='Master Plan Data Entry'!$O$23,SUMIF('MP Calcs &amp; EFs'!$B$178:$B$222,A93,'MP Calcs &amp; EFs'!$AG$178:$AG$222),INDEX('MP Calcs &amp; EFs'!$I$8:$I$29, MATCH(A93,'MP Calcs &amp; EFs'!$B$8:$B$29,0))='Master Plan Data Entry'!$O$21,SUMIF('MP Calcs &amp; EFs'!$B$230:$B$275,A93,'MP Calcs &amp; EFs'!$AG$230:$AG$275),INDEX('MP Calcs &amp; EFs'!$I$8:$I$29, MATCH(A93,'MP Calcs &amp; EFs'!$B$8:$B$29,0))='Master Plan Data Entry'!$O$22,SUMIF('MP Calcs &amp; EFs'!$B$283:$B$328,A93,'MP Calcs &amp; EFs'!$AG$283:$AG$328),TRUE,""),"")</f>
        <v/>
      </c>
      <c r="D93" s="82">
        <f>IFERROR(IF('MP Calcs &amp; EFs'!$B$37="Default", SUM(INDEX('MP Calcs &amp; EFs'!$C$587:$C$608,MATCH(A93,'MP Calcs &amp; EFs'!$B$587:$B$608,0)):INDEX('MP Calcs &amp; EFs'!$D$587:$D$608,MATCH(A93,'MP Calcs &amp; EFs'!$B$587:$B$608,0))),SUM(INDEX('MP Calcs &amp; EFs'!$E$587:$E$608,MATCH(A93,'MP Calcs &amp; EFs'!$B$587:$B$608,0)):INDEX('MP Calcs &amp; EFs'!$F$587:$F$608,MATCH(A93,'MP Calcs &amp; EFs'!$B$587:$B$608,0)))),"")</f>
        <v>0</v>
      </c>
      <c r="E93" s="297" t="str">
        <f>IFERROR(INDEX('MP Calcs &amp; EFs'!$H$451:$H$472, MATCH(A93,'MP Calcs &amp; EFs'!$B$451:$B$472,0)),"")</f>
        <v/>
      </c>
      <c r="F93" s="82" t="s">
        <v>198</v>
      </c>
      <c r="G93" s="82">
        <f t="shared" si="3"/>
        <v>0</v>
      </c>
      <c r="H93" s="297" t="str">
        <f>IFERROR(INDEX('Baseline Calcs &amp; EFs'!$D$50:$D$71, MATCH(A93,'Baseline Calcs &amp; EFs'!$B$50:$B$71,0)),"")</f>
        <v/>
      </c>
      <c r="I93" s="297" t="str" cm="1">
        <f t="array" ref="I93">IFERROR(_xlfn.IFS(INDEX('Baseline Calcs &amp; EFs'!$I$6:$I$27, MATCH(A93,'Baseline Calcs &amp; EFs'!$B$6:$B$27,0))='Baseline Data Entry'!$O$23,SUMIF('Baseline Calcs &amp; EFs'!$B$176:$B$220,A93,'Baseline Calcs &amp; EFs'!$AG$176:$AG$220),INDEX('Baseline Calcs &amp; EFs'!$I$6:$I$27, MATCH(A93,'Baseline Calcs &amp; EFs'!$B$6:$B$27,0))='Baseline Data Entry'!$O$21,SUMIF('Baseline Calcs &amp; EFs'!$B$228:$B$273,A93,'Baseline Calcs &amp; EFs'!$AG$228:$AG$273),INDEX('Baseline Calcs &amp; EFs'!$I$6:$I$27, MATCH(A93,'Baseline Calcs &amp; EFs'!$B$6:$B$27,0))='Baseline Data Entry'!$O$22,SUMIF('Baseline Calcs &amp; EFs'!$B$281:$B$326,A93,'Baseline Calcs &amp; EFs'!$AG$281:$AG$326),TRUE,""),"")</f>
        <v/>
      </c>
      <c r="J93" s="297">
        <f>IFERROR(IF('Baseline Calcs &amp; EFs'!$B$35="Default", SUM(INDEX('Baseline Calcs &amp; EFs'!$C$585:$C$606,MATCH(A93,'Baseline Calcs &amp; EFs'!$B$585:$B$606,0)):INDEX('Baseline Calcs &amp; EFs'!$D$585:$D$606,MATCH(A93,'Baseline Calcs &amp; EFs'!$B$585:$B$606,0))),SUM(INDEX('Baseline Calcs &amp; EFs'!$E$585:$E$606,MATCH(A93,'Baseline Calcs &amp; EFs'!$B$585:$B$606,0)):INDEX('Baseline Calcs &amp; EFs'!$F$585:$F$606,MATCH(A93,'Baseline Calcs &amp; EFs'!$B$585:$B$606,0)))),"")</f>
        <v>0</v>
      </c>
      <c r="K93" s="297" t="str">
        <f>IFERROR(INDEX('Baseline Calcs &amp; EFs'!$H$449:$H$470, MATCH(A93,'Baseline Calcs &amp; EFs'!$B$449:$B$470,0)),"")</f>
        <v/>
      </c>
      <c r="L93" s="297" t="s">
        <v>198</v>
      </c>
      <c r="M93" s="297">
        <f t="shared" si="4"/>
        <v>0</v>
      </c>
      <c r="N93" s="299" t="str">
        <f t="shared" si="5"/>
        <v/>
      </c>
    </row>
    <row r="97" spans="1:18" s="64" customFormat="1" ht="18" thickBot="1" x14ac:dyDescent="0.35">
      <c r="A97" s="64" t="s">
        <v>199</v>
      </c>
    </row>
    <row r="98" spans="1:18" ht="15" thickTop="1" thickBot="1" x14ac:dyDescent="0.3"/>
    <row r="99" spans="1:18" ht="30.9" customHeight="1" thickBot="1" x14ac:dyDescent="0.3">
      <c r="A99" s="418" t="s">
        <v>200</v>
      </c>
      <c r="B99" s="419"/>
      <c r="C99" s="419"/>
      <c r="D99" s="419"/>
      <c r="E99" s="419"/>
      <c r="F99" s="419"/>
      <c r="G99" s="419"/>
      <c r="H99" s="419"/>
      <c r="I99" s="419"/>
      <c r="J99" s="419"/>
      <c r="K99" s="419"/>
      <c r="L99" s="419"/>
      <c r="M99" s="419"/>
      <c r="N99" s="419"/>
      <c r="O99" s="419"/>
      <c r="P99" s="419"/>
      <c r="Q99" s="419"/>
      <c r="R99" s="420"/>
    </row>
    <row r="100" spans="1:18" ht="198" customHeight="1" thickBot="1" x14ac:dyDescent="0.3">
      <c r="A100" s="413"/>
      <c r="B100" s="414"/>
      <c r="C100" s="414"/>
      <c r="D100" s="414"/>
      <c r="E100" s="414"/>
      <c r="F100" s="414"/>
      <c r="G100" s="414"/>
      <c r="H100" s="414"/>
      <c r="I100" s="414"/>
      <c r="J100" s="414"/>
      <c r="K100" s="414"/>
      <c r="L100" s="414"/>
      <c r="M100" s="414"/>
      <c r="N100" s="414"/>
      <c r="O100" s="414"/>
      <c r="P100" s="414"/>
      <c r="Q100" s="414"/>
      <c r="R100" s="415"/>
    </row>
    <row r="101" spans="1:18" ht="14.4" thickBot="1" x14ac:dyDescent="0.3">
      <c r="A101" s="418" t="s">
        <v>201</v>
      </c>
      <c r="B101" s="419"/>
      <c r="C101" s="419"/>
      <c r="D101" s="419"/>
      <c r="E101" s="419"/>
      <c r="F101" s="419"/>
      <c r="G101" s="419"/>
      <c r="H101" s="419"/>
      <c r="I101" s="419"/>
      <c r="J101" s="419"/>
      <c r="K101" s="419"/>
      <c r="L101" s="419"/>
      <c r="M101" s="419"/>
      <c r="N101" s="419"/>
      <c r="O101" s="419"/>
      <c r="P101" s="419"/>
      <c r="Q101" s="419"/>
      <c r="R101" s="420"/>
    </row>
    <row r="102" spans="1:18" ht="122.1" customHeight="1" thickBot="1" x14ac:dyDescent="0.3">
      <c r="A102" s="413"/>
      <c r="B102" s="414"/>
      <c r="C102" s="414"/>
      <c r="D102" s="414"/>
      <c r="E102" s="414"/>
      <c r="F102" s="414"/>
      <c r="G102" s="414"/>
      <c r="H102" s="414"/>
      <c r="I102" s="414"/>
      <c r="J102" s="414"/>
      <c r="K102" s="414"/>
      <c r="L102" s="414"/>
      <c r="M102" s="414"/>
      <c r="N102" s="414"/>
      <c r="O102" s="414"/>
      <c r="P102" s="414"/>
      <c r="Q102" s="414"/>
      <c r="R102" s="415"/>
    </row>
    <row r="103" spans="1:18" ht="14.4" thickBot="1" x14ac:dyDescent="0.3">
      <c r="A103" s="418" t="s">
        <v>202</v>
      </c>
      <c r="B103" s="419"/>
      <c r="C103" s="419"/>
      <c r="D103" s="419"/>
      <c r="E103" s="419"/>
      <c r="F103" s="419"/>
      <c r="G103" s="419"/>
      <c r="H103" s="419"/>
      <c r="I103" s="419"/>
      <c r="J103" s="419"/>
      <c r="K103" s="419"/>
      <c r="L103" s="419"/>
      <c r="M103" s="419"/>
      <c r="N103" s="419"/>
      <c r="O103" s="419"/>
      <c r="P103" s="419"/>
      <c r="Q103" s="419"/>
      <c r="R103" s="420"/>
    </row>
    <row r="104" spans="1:18" ht="131.1" customHeight="1" thickBot="1" x14ac:dyDescent="0.3">
      <c r="A104" s="413"/>
      <c r="B104" s="414"/>
      <c r="C104" s="414"/>
      <c r="D104" s="414"/>
      <c r="E104" s="414"/>
      <c r="F104" s="414"/>
      <c r="G104" s="414"/>
      <c r="H104" s="414"/>
      <c r="I104" s="414"/>
      <c r="J104" s="414"/>
      <c r="K104" s="414"/>
      <c r="L104" s="414"/>
      <c r="M104" s="414"/>
      <c r="N104" s="414"/>
      <c r="O104" s="414"/>
      <c r="P104" s="414"/>
      <c r="Q104" s="414"/>
      <c r="R104" s="415"/>
    </row>
    <row r="105" spans="1:18" ht="14.4" thickBot="1" x14ac:dyDescent="0.3">
      <c r="A105" s="418" t="s">
        <v>203</v>
      </c>
      <c r="B105" s="419"/>
      <c r="C105" s="419"/>
      <c r="D105" s="419"/>
      <c r="E105" s="419"/>
      <c r="F105" s="419"/>
      <c r="G105" s="419"/>
      <c r="H105" s="419"/>
      <c r="I105" s="419"/>
      <c r="J105" s="419"/>
      <c r="K105" s="419"/>
      <c r="L105" s="419"/>
      <c r="M105" s="419"/>
      <c r="N105" s="419"/>
      <c r="O105" s="419"/>
      <c r="P105" s="419"/>
      <c r="Q105" s="419"/>
      <c r="R105" s="420"/>
    </row>
    <row r="106" spans="1:18" ht="138.6" customHeight="1" thickBot="1" x14ac:dyDescent="0.3">
      <c r="A106" s="421"/>
      <c r="B106" s="422"/>
      <c r="C106" s="422"/>
      <c r="D106" s="422"/>
      <c r="E106" s="422"/>
      <c r="F106" s="422"/>
      <c r="G106" s="422"/>
      <c r="H106" s="422"/>
      <c r="I106" s="422"/>
      <c r="J106" s="422"/>
      <c r="K106" s="422"/>
      <c r="L106" s="422"/>
      <c r="M106" s="422"/>
      <c r="N106" s="422"/>
      <c r="O106" s="422"/>
      <c r="P106" s="422"/>
      <c r="Q106" s="422"/>
      <c r="R106" s="423"/>
    </row>
  </sheetData>
  <sheetProtection algorithmName="SHA-512" hashValue="5rrjsm5cgRJP1qR4agGbmRUsUkPcABS+yS/XCjEnk4GcI7MKDMjHdWPVEbQPlDg1J18KUUrM72aGUubdff9DKQ==" saltValue="RTIULg9Mhm0YhXjFFrsEOQ==" spinCount="100000" sheet="1" objects="1" scenarios="1"/>
  <mergeCells count="12">
    <mergeCell ref="A100:R100"/>
    <mergeCell ref="B70:G70"/>
    <mergeCell ref="C50:D50"/>
    <mergeCell ref="A99:R99"/>
    <mergeCell ref="A106:R106"/>
    <mergeCell ref="A101:R101"/>
    <mergeCell ref="A102:R102"/>
    <mergeCell ref="A103:R103"/>
    <mergeCell ref="A104:R104"/>
    <mergeCell ref="A105:R105"/>
    <mergeCell ref="A64:B64"/>
    <mergeCell ref="H70:M70"/>
  </mergeCells>
  <pageMargins left="0.7" right="0.7" top="0.75" bottom="0.75" header="0.3" footer="0.3"/>
  <pageSetup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98608-E234-466C-A55A-FCC2066DB44D}">
  <sheetPr codeName="Sheet3">
    <tabColor theme="7" tint="0.79998168889431442"/>
  </sheetPr>
  <dimension ref="A1:AK104"/>
  <sheetViews>
    <sheetView showGridLines="0" topLeftCell="A45" zoomScale="70" zoomScaleNormal="70" workbookViewId="0">
      <selection activeCell="C22" sqref="C22"/>
    </sheetView>
  </sheetViews>
  <sheetFormatPr defaultColWidth="8.88671875" defaultRowHeight="13.8" x14ac:dyDescent="0.25"/>
  <cols>
    <col min="1" max="1" width="2.44140625" style="55" customWidth="1"/>
    <col min="2" max="2" width="43.109375" style="55" customWidth="1"/>
    <col min="3" max="3" width="29.88671875" style="55" customWidth="1"/>
    <col min="4" max="4" width="31.88671875" style="55" customWidth="1"/>
    <col min="5" max="5" width="31" style="55" customWidth="1"/>
    <col min="6" max="6" width="29.6640625" style="55" customWidth="1"/>
    <col min="7" max="7" width="30.44140625" style="55" customWidth="1"/>
    <col min="8" max="8" width="31.88671875" style="55" customWidth="1"/>
    <col min="9" max="9" width="58" style="55" customWidth="1"/>
    <col min="10" max="10" width="38.109375" style="55" customWidth="1"/>
    <col min="11" max="11" width="41.5546875" style="55" customWidth="1"/>
    <col min="12" max="12" width="46.44140625" style="55" customWidth="1"/>
    <col min="13" max="13" width="56.33203125" style="55" customWidth="1"/>
    <col min="14" max="14" width="52.44140625" style="55" hidden="1" customWidth="1"/>
    <col min="15" max="15" width="48.88671875" style="55" hidden="1" customWidth="1"/>
    <col min="16" max="16" width="43.88671875" style="55" hidden="1" customWidth="1"/>
    <col min="17" max="17" width="32.5546875" style="55" hidden="1" customWidth="1"/>
    <col min="18" max="18" width="27" style="55" customWidth="1"/>
    <col min="19" max="19" width="52.5546875" style="55" customWidth="1"/>
    <col min="20" max="20" width="31.44140625" style="55" customWidth="1"/>
    <col min="21" max="21" width="66.109375" style="55" customWidth="1"/>
    <col min="22" max="22" width="26.5546875" style="55" customWidth="1"/>
    <col min="23" max="23" width="35.88671875" style="55" hidden="1" customWidth="1"/>
    <col min="24" max="24" width="21.33203125" style="55" customWidth="1"/>
    <col min="25" max="25" width="23.88671875" style="55" customWidth="1"/>
    <col min="26" max="26" width="27.109375" style="55" hidden="1" customWidth="1"/>
    <col min="27" max="27" width="26.33203125" style="55" customWidth="1"/>
    <col min="28" max="28" width="0" style="55" hidden="1" customWidth="1"/>
    <col min="29" max="36" width="8.88671875" style="55"/>
    <col min="37" max="37" width="0" style="55" hidden="1" customWidth="1"/>
    <col min="38" max="38" width="8.88671875" style="55"/>
    <col min="39" max="39" width="8.88671875" style="55" customWidth="1"/>
    <col min="40" max="254" width="8.88671875" style="55"/>
    <col min="255" max="255" width="2.44140625" style="55" customWidth="1"/>
    <col min="256" max="256" width="32.109375" style="55" customWidth="1"/>
    <col min="257" max="257" width="23.6640625" style="55" customWidth="1"/>
    <col min="258" max="261" width="13.5546875" style="55" customWidth="1"/>
    <col min="262" max="262" width="10.44140625" style="55" customWidth="1"/>
    <col min="263" max="263" width="16.109375" style="55" customWidth="1"/>
    <col min="264" max="264" width="15.109375" style="55" customWidth="1"/>
    <col min="265" max="265" width="13.88671875" style="55" customWidth="1"/>
    <col min="266" max="266" width="16.44140625" style="55" customWidth="1"/>
    <col min="267" max="267" width="11.109375" style="55" customWidth="1"/>
    <col min="268" max="269" width="11.44140625" style="55" customWidth="1"/>
    <col min="270" max="510" width="8.88671875" style="55"/>
    <col min="511" max="511" width="2.44140625" style="55" customWidth="1"/>
    <col min="512" max="512" width="32.109375" style="55" customWidth="1"/>
    <col min="513" max="513" width="23.6640625" style="55" customWidth="1"/>
    <col min="514" max="517" width="13.5546875" style="55" customWidth="1"/>
    <col min="518" max="518" width="10.44140625" style="55" customWidth="1"/>
    <col min="519" max="519" width="16.109375" style="55" customWidth="1"/>
    <col min="520" max="520" width="15.109375" style="55" customWidth="1"/>
    <col min="521" max="521" width="13.88671875" style="55" customWidth="1"/>
    <col min="522" max="522" width="16.44140625" style="55" customWidth="1"/>
    <col min="523" max="523" width="11.109375" style="55" customWidth="1"/>
    <col min="524" max="525" width="11.44140625" style="55" customWidth="1"/>
    <col min="526" max="766" width="8.88671875" style="55"/>
    <col min="767" max="767" width="2.44140625" style="55" customWidth="1"/>
    <col min="768" max="768" width="32.109375" style="55" customWidth="1"/>
    <col min="769" max="769" width="23.6640625" style="55" customWidth="1"/>
    <col min="770" max="773" width="13.5546875" style="55" customWidth="1"/>
    <col min="774" max="774" width="10.44140625" style="55" customWidth="1"/>
    <col min="775" max="775" width="16.109375" style="55" customWidth="1"/>
    <col min="776" max="776" width="15.109375" style="55" customWidth="1"/>
    <col min="777" max="777" width="13.88671875" style="55" customWidth="1"/>
    <col min="778" max="778" width="16.44140625" style="55" customWidth="1"/>
    <col min="779" max="779" width="11.109375" style="55" customWidth="1"/>
    <col min="780" max="781" width="11.44140625" style="55" customWidth="1"/>
    <col min="782" max="1022" width="8.88671875" style="55"/>
    <col min="1023" max="1023" width="2.44140625" style="55" customWidth="1"/>
    <col min="1024" max="1024" width="32.109375" style="55" customWidth="1"/>
    <col min="1025" max="1025" width="23.6640625" style="55" customWidth="1"/>
    <col min="1026" max="1029" width="13.5546875" style="55" customWidth="1"/>
    <col min="1030" max="1030" width="10.44140625" style="55" customWidth="1"/>
    <col min="1031" max="1031" width="16.109375" style="55" customWidth="1"/>
    <col min="1032" max="1032" width="15.109375" style="55" customWidth="1"/>
    <col min="1033" max="1033" width="13.88671875" style="55" customWidth="1"/>
    <col min="1034" max="1034" width="16.44140625" style="55" customWidth="1"/>
    <col min="1035" max="1035" width="11.109375" style="55" customWidth="1"/>
    <col min="1036" max="1037" width="11.44140625" style="55" customWidth="1"/>
    <col min="1038" max="1278" width="8.88671875" style="55"/>
    <col min="1279" max="1279" width="2.44140625" style="55" customWidth="1"/>
    <col min="1280" max="1280" width="32.109375" style="55" customWidth="1"/>
    <col min="1281" max="1281" width="23.6640625" style="55" customWidth="1"/>
    <col min="1282" max="1285" width="13.5546875" style="55" customWidth="1"/>
    <col min="1286" max="1286" width="10.44140625" style="55" customWidth="1"/>
    <col min="1287" max="1287" width="16.109375" style="55" customWidth="1"/>
    <col min="1288" max="1288" width="15.109375" style="55" customWidth="1"/>
    <col min="1289" max="1289" width="13.88671875" style="55" customWidth="1"/>
    <col min="1290" max="1290" width="16.44140625" style="55" customWidth="1"/>
    <col min="1291" max="1291" width="11.109375" style="55" customWidth="1"/>
    <col min="1292" max="1293" width="11.44140625" style="55" customWidth="1"/>
    <col min="1294" max="1534" width="8.88671875" style="55"/>
    <col min="1535" max="1535" width="2.44140625" style="55" customWidth="1"/>
    <col min="1536" max="1536" width="32.109375" style="55" customWidth="1"/>
    <col min="1537" max="1537" width="23.6640625" style="55" customWidth="1"/>
    <col min="1538" max="1541" width="13.5546875" style="55" customWidth="1"/>
    <col min="1542" max="1542" width="10.44140625" style="55" customWidth="1"/>
    <col min="1543" max="1543" width="16.109375" style="55" customWidth="1"/>
    <col min="1544" max="1544" width="15.109375" style="55" customWidth="1"/>
    <col min="1545" max="1545" width="13.88671875" style="55" customWidth="1"/>
    <col min="1546" max="1546" width="16.44140625" style="55" customWidth="1"/>
    <col min="1547" max="1547" width="11.109375" style="55" customWidth="1"/>
    <col min="1548" max="1549" width="11.44140625" style="55" customWidth="1"/>
    <col min="1550" max="1790" width="8.88671875" style="55"/>
    <col min="1791" max="1791" width="2.44140625" style="55" customWidth="1"/>
    <col min="1792" max="1792" width="32.109375" style="55" customWidth="1"/>
    <col min="1793" max="1793" width="23.6640625" style="55" customWidth="1"/>
    <col min="1794" max="1797" width="13.5546875" style="55" customWidth="1"/>
    <col min="1798" max="1798" width="10.44140625" style="55" customWidth="1"/>
    <col min="1799" max="1799" width="16.109375" style="55" customWidth="1"/>
    <col min="1800" max="1800" width="15.109375" style="55" customWidth="1"/>
    <col min="1801" max="1801" width="13.88671875" style="55" customWidth="1"/>
    <col min="1802" max="1802" width="16.44140625" style="55" customWidth="1"/>
    <col min="1803" max="1803" width="11.109375" style="55" customWidth="1"/>
    <col min="1804" max="1805" width="11.44140625" style="55" customWidth="1"/>
    <col min="1806" max="2046" width="8.88671875" style="55"/>
    <col min="2047" max="2047" width="2.44140625" style="55" customWidth="1"/>
    <col min="2048" max="2048" width="32.109375" style="55" customWidth="1"/>
    <col min="2049" max="2049" width="23.6640625" style="55" customWidth="1"/>
    <col min="2050" max="2053" width="13.5546875" style="55" customWidth="1"/>
    <col min="2054" max="2054" width="10.44140625" style="55" customWidth="1"/>
    <col min="2055" max="2055" width="16.109375" style="55" customWidth="1"/>
    <col min="2056" max="2056" width="15.109375" style="55" customWidth="1"/>
    <col min="2057" max="2057" width="13.88671875" style="55" customWidth="1"/>
    <col min="2058" max="2058" width="16.44140625" style="55" customWidth="1"/>
    <col min="2059" max="2059" width="11.109375" style="55" customWidth="1"/>
    <col min="2060" max="2061" width="11.44140625" style="55" customWidth="1"/>
    <col min="2062" max="2302" width="8.88671875" style="55"/>
    <col min="2303" max="2303" width="2.44140625" style="55" customWidth="1"/>
    <col min="2304" max="2304" width="32.109375" style="55" customWidth="1"/>
    <col min="2305" max="2305" width="23.6640625" style="55" customWidth="1"/>
    <col min="2306" max="2309" width="13.5546875" style="55" customWidth="1"/>
    <col min="2310" max="2310" width="10.44140625" style="55" customWidth="1"/>
    <col min="2311" max="2311" width="16.109375" style="55" customWidth="1"/>
    <col min="2312" max="2312" width="15.109375" style="55" customWidth="1"/>
    <col min="2313" max="2313" width="13.88671875" style="55" customWidth="1"/>
    <col min="2314" max="2314" width="16.44140625" style="55" customWidth="1"/>
    <col min="2315" max="2315" width="11.109375" style="55" customWidth="1"/>
    <col min="2316" max="2317" width="11.44140625" style="55" customWidth="1"/>
    <col min="2318" max="2558" width="8.88671875" style="55"/>
    <col min="2559" max="2559" width="2.44140625" style="55" customWidth="1"/>
    <col min="2560" max="2560" width="32.109375" style="55" customWidth="1"/>
    <col min="2561" max="2561" width="23.6640625" style="55" customWidth="1"/>
    <col min="2562" max="2565" width="13.5546875" style="55" customWidth="1"/>
    <col min="2566" max="2566" width="10.44140625" style="55" customWidth="1"/>
    <col min="2567" max="2567" width="16.109375" style="55" customWidth="1"/>
    <col min="2568" max="2568" width="15.109375" style="55" customWidth="1"/>
    <col min="2569" max="2569" width="13.88671875" style="55" customWidth="1"/>
    <col min="2570" max="2570" width="16.44140625" style="55" customWidth="1"/>
    <col min="2571" max="2571" width="11.109375" style="55" customWidth="1"/>
    <col min="2572" max="2573" width="11.44140625" style="55" customWidth="1"/>
    <col min="2574" max="2814" width="8.88671875" style="55"/>
    <col min="2815" max="2815" width="2.44140625" style="55" customWidth="1"/>
    <col min="2816" max="2816" width="32.109375" style="55" customWidth="1"/>
    <col min="2817" max="2817" width="23.6640625" style="55" customWidth="1"/>
    <col min="2818" max="2821" width="13.5546875" style="55" customWidth="1"/>
    <col min="2822" max="2822" width="10.44140625" style="55" customWidth="1"/>
    <col min="2823" max="2823" width="16.109375" style="55" customWidth="1"/>
    <col min="2824" max="2824" width="15.109375" style="55" customWidth="1"/>
    <col min="2825" max="2825" width="13.88671875" style="55" customWidth="1"/>
    <col min="2826" max="2826" width="16.44140625" style="55" customWidth="1"/>
    <col min="2827" max="2827" width="11.109375" style="55" customWidth="1"/>
    <col min="2828" max="2829" width="11.44140625" style="55" customWidth="1"/>
    <col min="2830" max="3070" width="8.88671875" style="55"/>
    <col min="3071" max="3071" width="2.44140625" style="55" customWidth="1"/>
    <col min="3072" max="3072" width="32.109375" style="55" customWidth="1"/>
    <col min="3073" max="3073" width="23.6640625" style="55" customWidth="1"/>
    <col min="3074" max="3077" width="13.5546875" style="55" customWidth="1"/>
    <col min="3078" max="3078" width="10.44140625" style="55" customWidth="1"/>
    <col min="3079" max="3079" width="16.109375" style="55" customWidth="1"/>
    <col min="3080" max="3080" width="15.109375" style="55" customWidth="1"/>
    <col min="3081" max="3081" width="13.88671875" style="55" customWidth="1"/>
    <col min="3082" max="3082" width="16.44140625" style="55" customWidth="1"/>
    <col min="3083" max="3083" width="11.109375" style="55" customWidth="1"/>
    <col min="3084" max="3085" width="11.44140625" style="55" customWidth="1"/>
    <col min="3086" max="3326" width="8.88671875" style="55"/>
    <col min="3327" max="3327" width="2.44140625" style="55" customWidth="1"/>
    <col min="3328" max="3328" width="32.109375" style="55" customWidth="1"/>
    <col min="3329" max="3329" width="23.6640625" style="55" customWidth="1"/>
    <col min="3330" max="3333" width="13.5546875" style="55" customWidth="1"/>
    <col min="3334" max="3334" width="10.44140625" style="55" customWidth="1"/>
    <col min="3335" max="3335" width="16.109375" style="55" customWidth="1"/>
    <col min="3336" max="3336" width="15.109375" style="55" customWidth="1"/>
    <col min="3337" max="3337" width="13.88671875" style="55" customWidth="1"/>
    <col min="3338" max="3338" width="16.44140625" style="55" customWidth="1"/>
    <col min="3339" max="3339" width="11.109375" style="55" customWidth="1"/>
    <col min="3340" max="3341" width="11.44140625" style="55" customWidth="1"/>
    <col min="3342" max="3582" width="8.88671875" style="55"/>
    <col min="3583" max="3583" width="2.44140625" style="55" customWidth="1"/>
    <col min="3584" max="3584" width="32.109375" style="55" customWidth="1"/>
    <col min="3585" max="3585" width="23.6640625" style="55" customWidth="1"/>
    <col min="3586" max="3589" width="13.5546875" style="55" customWidth="1"/>
    <col min="3590" max="3590" width="10.44140625" style="55" customWidth="1"/>
    <col min="3591" max="3591" width="16.109375" style="55" customWidth="1"/>
    <col min="3592" max="3592" width="15.109375" style="55" customWidth="1"/>
    <col min="3593" max="3593" width="13.88671875" style="55" customWidth="1"/>
    <col min="3594" max="3594" width="16.44140625" style="55" customWidth="1"/>
    <col min="3595" max="3595" width="11.109375" style="55" customWidth="1"/>
    <col min="3596" max="3597" width="11.44140625" style="55" customWidth="1"/>
    <col min="3598" max="3838" width="8.88671875" style="55"/>
    <col min="3839" max="3839" width="2.44140625" style="55" customWidth="1"/>
    <col min="3840" max="3840" width="32.109375" style="55" customWidth="1"/>
    <col min="3841" max="3841" width="23.6640625" style="55" customWidth="1"/>
    <col min="3842" max="3845" width="13.5546875" style="55" customWidth="1"/>
    <col min="3846" max="3846" width="10.44140625" style="55" customWidth="1"/>
    <col min="3847" max="3847" width="16.109375" style="55" customWidth="1"/>
    <col min="3848" max="3848" width="15.109375" style="55" customWidth="1"/>
    <col min="3849" max="3849" width="13.88671875" style="55" customWidth="1"/>
    <col min="3850" max="3850" width="16.44140625" style="55" customWidth="1"/>
    <col min="3851" max="3851" width="11.109375" style="55" customWidth="1"/>
    <col min="3852" max="3853" width="11.44140625" style="55" customWidth="1"/>
    <col min="3854" max="4094" width="8.88671875" style="55"/>
    <col min="4095" max="4095" width="2.44140625" style="55" customWidth="1"/>
    <col min="4096" max="4096" width="32.109375" style="55" customWidth="1"/>
    <col min="4097" max="4097" width="23.6640625" style="55" customWidth="1"/>
    <col min="4098" max="4101" width="13.5546875" style="55" customWidth="1"/>
    <col min="4102" max="4102" width="10.44140625" style="55" customWidth="1"/>
    <col min="4103" max="4103" width="16.109375" style="55" customWidth="1"/>
    <col min="4104" max="4104" width="15.109375" style="55" customWidth="1"/>
    <col min="4105" max="4105" width="13.88671875" style="55" customWidth="1"/>
    <col min="4106" max="4106" width="16.44140625" style="55" customWidth="1"/>
    <col min="4107" max="4107" width="11.109375" style="55" customWidth="1"/>
    <col min="4108" max="4109" width="11.44140625" style="55" customWidth="1"/>
    <col min="4110" max="4350" width="8.88671875" style="55"/>
    <col min="4351" max="4351" width="2.44140625" style="55" customWidth="1"/>
    <col min="4352" max="4352" width="32.109375" style="55" customWidth="1"/>
    <col min="4353" max="4353" width="23.6640625" style="55" customWidth="1"/>
    <col min="4354" max="4357" width="13.5546875" style="55" customWidth="1"/>
    <col min="4358" max="4358" width="10.44140625" style="55" customWidth="1"/>
    <col min="4359" max="4359" width="16.109375" style="55" customWidth="1"/>
    <col min="4360" max="4360" width="15.109375" style="55" customWidth="1"/>
    <col min="4361" max="4361" width="13.88671875" style="55" customWidth="1"/>
    <col min="4362" max="4362" width="16.44140625" style="55" customWidth="1"/>
    <col min="4363" max="4363" width="11.109375" style="55" customWidth="1"/>
    <col min="4364" max="4365" width="11.44140625" style="55" customWidth="1"/>
    <col min="4366" max="4606" width="8.88671875" style="55"/>
    <col min="4607" max="4607" width="2.44140625" style="55" customWidth="1"/>
    <col min="4608" max="4608" width="32.109375" style="55" customWidth="1"/>
    <col min="4609" max="4609" width="23.6640625" style="55" customWidth="1"/>
    <col min="4610" max="4613" width="13.5546875" style="55" customWidth="1"/>
    <col min="4614" max="4614" width="10.44140625" style="55" customWidth="1"/>
    <col min="4615" max="4615" width="16.109375" style="55" customWidth="1"/>
    <col min="4616" max="4616" width="15.109375" style="55" customWidth="1"/>
    <col min="4617" max="4617" width="13.88671875" style="55" customWidth="1"/>
    <col min="4618" max="4618" width="16.44140625" style="55" customWidth="1"/>
    <col min="4619" max="4619" width="11.109375" style="55" customWidth="1"/>
    <col min="4620" max="4621" width="11.44140625" style="55" customWidth="1"/>
    <col min="4622" max="4862" width="8.88671875" style="55"/>
    <col min="4863" max="4863" width="2.44140625" style="55" customWidth="1"/>
    <col min="4864" max="4864" width="32.109375" style="55" customWidth="1"/>
    <col min="4865" max="4865" width="23.6640625" style="55" customWidth="1"/>
    <col min="4866" max="4869" width="13.5546875" style="55" customWidth="1"/>
    <col min="4870" max="4870" width="10.44140625" style="55" customWidth="1"/>
    <col min="4871" max="4871" width="16.109375" style="55" customWidth="1"/>
    <col min="4872" max="4872" width="15.109375" style="55" customWidth="1"/>
    <col min="4873" max="4873" width="13.88671875" style="55" customWidth="1"/>
    <col min="4874" max="4874" width="16.44140625" style="55" customWidth="1"/>
    <col min="4875" max="4875" width="11.109375" style="55" customWidth="1"/>
    <col min="4876" max="4877" width="11.44140625" style="55" customWidth="1"/>
    <col min="4878" max="5118" width="8.88671875" style="55"/>
    <col min="5119" max="5119" width="2.44140625" style="55" customWidth="1"/>
    <col min="5120" max="5120" width="32.109375" style="55" customWidth="1"/>
    <col min="5121" max="5121" width="23.6640625" style="55" customWidth="1"/>
    <col min="5122" max="5125" width="13.5546875" style="55" customWidth="1"/>
    <col min="5126" max="5126" width="10.44140625" style="55" customWidth="1"/>
    <col min="5127" max="5127" width="16.109375" style="55" customWidth="1"/>
    <col min="5128" max="5128" width="15.109375" style="55" customWidth="1"/>
    <col min="5129" max="5129" width="13.88671875" style="55" customWidth="1"/>
    <col min="5130" max="5130" width="16.44140625" style="55" customWidth="1"/>
    <col min="5131" max="5131" width="11.109375" style="55" customWidth="1"/>
    <col min="5132" max="5133" width="11.44140625" style="55" customWidth="1"/>
    <col min="5134" max="5374" width="8.88671875" style="55"/>
    <col min="5375" max="5375" width="2.44140625" style="55" customWidth="1"/>
    <col min="5376" max="5376" width="32.109375" style="55" customWidth="1"/>
    <col min="5377" max="5377" width="23.6640625" style="55" customWidth="1"/>
    <col min="5378" max="5381" width="13.5546875" style="55" customWidth="1"/>
    <col min="5382" max="5382" width="10.44140625" style="55" customWidth="1"/>
    <col min="5383" max="5383" width="16.109375" style="55" customWidth="1"/>
    <col min="5384" max="5384" width="15.109375" style="55" customWidth="1"/>
    <col min="5385" max="5385" width="13.88671875" style="55" customWidth="1"/>
    <col min="5386" max="5386" width="16.44140625" style="55" customWidth="1"/>
    <col min="5387" max="5387" width="11.109375" style="55" customWidth="1"/>
    <col min="5388" max="5389" width="11.44140625" style="55" customWidth="1"/>
    <col min="5390" max="5630" width="8.88671875" style="55"/>
    <col min="5631" max="5631" width="2.44140625" style="55" customWidth="1"/>
    <col min="5632" max="5632" width="32.109375" style="55" customWidth="1"/>
    <col min="5633" max="5633" width="23.6640625" style="55" customWidth="1"/>
    <col min="5634" max="5637" width="13.5546875" style="55" customWidth="1"/>
    <col min="5638" max="5638" width="10.44140625" style="55" customWidth="1"/>
    <col min="5639" max="5639" width="16.109375" style="55" customWidth="1"/>
    <col min="5640" max="5640" width="15.109375" style="55" customWidth="1"/>
    <col min="5641" max="5641" width="13.88671875" style="55" customWidth="1"/>
    <col min="5642" max="5642" width="16.44140625" style="55" customWidth="1"/>
    <col min="5643" max="5643" width="11.109375" style="55" customWidth="1"/>
    <col min="5644" max="5645" width="11.44140625" style="55" customWidth="1"/>
    <col min="5646" max="5886" width="8.88671875" style="55"/>
    <col min="5887" max="5887" width="2.44140625" style="55" customWidth="1"/>
    <col min="5888" max="5888" width="32.109375" style="55" customWidth="1"/>
    <col min="5889" max="5889" width="23.6640625" style="55" customWidth="1"/>
    <col min="5890" max="5893" width="13.5546875" style="55" customWidth="1"/>
    <col min="5894" max="5894" width="10.44140625" style="55" customWidth="1"/>
    <col min="5895" max="5895" width="16.109375" style="55" customWidth="1"/>
    <col min="5896" max="5896" width="15.109375" style="55" customWidth="1"/>
    <col min="5897" max="5897" width="13.88671875" style="55" customWidth="1"/>
    <col min="5898" max="5898" width="16.44140625" style="55" customWidth="1"/>
    <col min="5899" max="5899" width="11.109375" style="55" customWidth="1"/>
    <col min="5900" max="5901" width="11.44140625" style="55" customWidth="1"/>
    <col min="5902" max="6142" width="8.88671875" style="55"/>
    <col min="6143" max="6143" width="2.44140625" style="55" customWidth="1"/>
    <col min="6144" max="6144" width="32.109375" style="55" customWidth="1"/>
    <col min="6145" max="6145" width="23.6640625" style="55" customWidth="1"/>
    <col min="6146" max="6149" width="13.5546875" style="55" customWidth="1"/>
    <col min="6150" max="6150" width="10.44140625" style="55" customWidth="1"/>
    <col min="6151" max="6151" width="16.109375" style="55" customWidth="1"/>
    <col min="6152" max="6152" width="15.109375" style="55" customWidth="1"/>
    <col min="6153" max="6153" width="13.88671875" style="55" customWidth="1"/>
    <col min="6154" max="6154" width="16.44140625" style="55" customWidth="1"/>
    <col min="6155" max="6155" width="11.109375" style="55" customWidth="1"/>
    <col min="6156" max="6157" width="11.44140625" style="55" customWidth="1"/>
    <col min="6158" max="6398" width="8.88671875" style="55"/>
    <col min="6399" max="6399" width="2.44140625" style="55" customWidth="1"/>
    <col min="6400" max="6400" width="32.109375" style="55" customWidth="1"/>
    <col min="6401" max="6401" width="23.6640625" style="55" customWidth="1"/>
    <col min="6402" max="6405" width="13.5546875" style="55" customWidth="1"/>
    <col min="6406" max="6406" width="10.44140625" style="55" customWidth="1"/>
    <col min="6407" max="6407" width="16.109375" style="55" customWidth="1"/>
    <col min="6408" max="6408" width="15.109375" style="55" customWidth="1"/>
    <col min="6409" max="6409" width="13.88671875" style="55" customWidth="1"/>
    <col min="6410" max="6410" width="16.44140625" style="55" customWidth="1"/>
    <col min="6411" max="6411" width="11.109375" style="55" customWidth="1"/>
    <col min="6412" max="6413" width="11.44140625" style="55" customWidth="1"/>
    <col min="6414" max="6654" width="8.88671875" style="55"/>
    <col min="6655" max="6655" width="2.44140625" style="55" customWidth="1"/>
    <col min="6656" max="6656" width="32.109375" style="55" customWidth="1"/>
    <col min="6657" max="6657" width="23.6640625" style="55" customWidth="1"/>
    <col min="6658" max="6661" width="13.5546875" style="55" customWidth="1"/>
    <col min="6662" max="6662" width="10.44140625" style="55" customWidth="1"/>
    <col min="6663" max="6663" width="16.109375" style="55" customWidth="1"/>
    <col min="6664" max="6664" width="15.109375" style="55" customWidth="1"/>
    <col min="6665" max="6665" width="13.88671875" style="55" customWidth="1"/>
    <col min="6666" max="6666" width="16.44140625" style="55" customWidth="1"/>
    <col min="6667" max="6667" width="11.109375" style="55" customWidth="1"/>
    <col min="6668" max="6669" width="11.44140625" style="55" customWidth="1"/>
    <col min="6670" max="6910" width="8.88671875" style="55"/>
    <col min="6911" max="6911" width="2.44140625" style="55" customWidth="1"/>
    <col min="6912" max="6912" width="32.109375" style="55" customWidth="1"/>
    <col min="6913" max="6913" width="23.6640625" style="55" customWidth="1"/>
    <col min="6914" max="6917" width="13.5546875" style="55" customWidth="1"/>
    <col min="6918" max="6918" width="10.44140625" style="55" customWidth="1"/>
    <col min="6919" max="6919" width="16.109375" style="55" customWidth="1"/>
    <col min="6920" max="6920" width="15.109375" style="55" customWidth="1"/>
    <col min="6921" max="6921" width="13.88671875" style="55" customWidth="1"/>
    <col min="6922" max="6922" width="16.44140625" style="55" customWidth="1"/>
    <col min="6923" max="6923" width="11.109375" style="55" customWidth="1"/>
    <col min="6924" max="6925" width="11.44140625" style="55" customWidth="1"/>
    <col min="6926" max="7166" width="8.88671875" style="55"/>
    <col min="7167" max="7167" width="2.44140625" style="55" customWidth="1"/>
    <col min="7168" max="7168" width="32.109375" style="55" customWidth="1"/>
    <col min="7169" max="7169" width="23.6640625" style="55" customWidth="1"/>
    <col min="7170" max="7173" width="13.5546875" style="55" customWidth="1"/>
    <col min="7174" max="7174" width="10.44140625" style="55" customWidth="1"/>
    <col min="7175" max="7175" width="16.109375" style="55" customWidth="1"/>
    <col min="7176" max="7176" width="15.109375" style="55" customWidth="1"/>
    <col min="7177" max="7177" width="13.88671875" style="55" customWidth="1"/>
    <col min="7178" max="7178" width="16.44140625" style="55" customWidth="1"/>
    <col min="7179" max="7179" width="11.109375" style="55" customWidth="1"/>
    <col min="7180" max="7181" width="11.44140625" style="55" customWidth="1"/>
    <col min="7182" max="7422" width="8.88671875" style="55"/>
    <col min="7423" max="7423" width="2.44140625" style="55" customWidth="1"/>
    <col min="7424" max="7424" width="32.109375" style="55" customWidth="1"/>
    <col min="7425" max="7425" width="23.6640625" style="55" customWidth="1"/>
    <col min="7426" max="7429" width="13.5546875" style="55" customWidth="1"/>
    <col min="7430" max="7430" width="10.44140625" style="55" customWidth="1"/>
    <col min="7431" max="7431" width="16.109375" style="55" customWidth="1"/>
    <col min="7432" max="7432" width="15.109375" style="55" customWidth="1"/>
    <col min="7433" max="7433" width="13.88671875" style="55" customWidth="1"/>
    <col min="7434" max="7434" width="16.44140625" style="55" customWidth="1"/>
    <col min="7435" max="7435" width="11.109375" style="55" customWidth="1"/>
    <col min="7436" max="7437" width="11.44140625" style="55" customWidth="1"/>
    <col min="7438" max="7678" width="8.88671875" style="55"/>
    <col min="7679" max="7679" width="2.44140625" style="55" customWidth="1"/>
    <col min="7680" max="7680" width="32.109375" style="55" customWidth="1"/>
    <col min="7681" max="7681" width="23.6640625" style="55" customWidth="1"/>
    <col min="7682" max="7685" width="13.5546875" style="55" customWidth="1"/>
    <col min="7686" max="7686" width="10.44140625" style="55" customWidth="1"/>
    <col min="7687" max="7687" width="16.109375" style="55" customWidth="1"/>
    <col min="7688" max="7688" width="15.109375" style="55" customWidth="1"/>
    <col min="7689" max="7689" width="13.88671875" style="55" customWidth="1"/>
    <col min="7690" max="7690" width="16.44140625" style="55" customWidth="1"/>
    <col min="7691" max="7691" width="11.109375" style="55" customWidth="1"/>
    <col min="7692" max="7693" width="11.44140625" style="55" customWidth="1"/>
    <col min="7694" max="7934" width="8.88671875" style="55"/>
    <col min="7935" max="7935" width="2.44140625" style="55" customWidth="1"/>
    <col min="7936" max="7936" width="32.109375" style="55" customWidth="1"/>
    <col min="7937" max="7937" width="23.6640625" style="55" customWidth="1"/>
    <col min="7938" max="7941" width="13.5546875" style="55" customWidth="1"/>
    <col min="7942" max="7942" width="10.44140625" style="55" customWidth="1"/>
    <col min="7943" max="7943" width="16.109375" style="55" customWidth="1"/>
    <col min="7944" max="7944" width="15.109375" style="55" customWidth="1"/>
    <col min="7945" max="7945" width="13.88671875" style="55" customWidth="1"/>
    <col min="7946" max="7946" width="16.44140625" style="55" customWidth="1"/>
    <col min="7947" max="7947" width="11.109375" style="55" customWidth="1"/>
    <col min="7948" max="7949" width="11.44140625" style="55" customWidth="1"/>
    <col min="7950" max="8190" width="8.88671875" style="55"/>
    <col min="8191" max="8191" width="2.44140625" style="55" customWidth="1"/>
    <col min="8192" max="8192" width="32.109375" style="55" customWidth="1"/>
    <col min="8193" max="8193" width="23.6640625" style="55" customWidth="1"/>
    <col min="8194" max="8197" width="13.5546875" style="55" customWidth="1"/>
    <col min="8198" max="8198" width="10.44140625" style="55" customWidth="1"/>
    <col min="8199" max="8199" width="16.109375" style="55" customWidth="1"/>
    <col min="8200" max="8200" width="15.109375" style="55" customWidth="1"/>
    <col min="8201" max="8201" width="13.88671875" style="55" customWidth="1"/>
    <col min="8202" max="8202" width="16.44140625" style="55" customWidth="1"/>
    <col min="8203" max="8203" width="11.109375" style="55" customWidth="1"/>
    <col min="8204" max="8205" width="11.44140625" style="55" customWidth="1"/>
    <col min="8206" max="8446" width="8.88671875" style="55"/>
    <col min="8447" max="8447" width="2.44140625" style="55" customWidth="1"/>
    <col min="8448" max="8448" width="32.109375" style="55" customWidth="1"/>
    <col min="8449" max="8449" width="23.6640625" style="55" customWidth="1"/>
    <col min="8450" max="8453" width="13.5546875" style="55" customWidth="1"/>
    <col min="8454" max="8454" width="10.44140625" style="55" customWidth="1"/>
    <col min="8455" max="8455" width="16.109375" style="55" customWidth="1"/>
    <col min="8456" max="8456" width="15.109375" style="55" customWidth="1"/>
    <col min="8457" max="8457" width="13.88671875" style="55" customWidth="1"/>
    <col min="8458" max="8458" width="16.44140625" style="55" customWidth="1"/>
    <col min="8459" max="8459" width="11.109375" style="55" customWidth="1"/>
    <col min="8460" max="8461" width="11.44140625" style="55" customWidth="1"/>
    <col min="8462" max="8702" width="8.88671875" style="55"/>
    <col min="8703" max="8703" width="2.44140625" style="55" customWidth="1"/>
    <col min="8704" max="8704" width="32.109375" style="55" customWidth="1"/>
    <col min="8705" max="8705" width="23.6640625" style="55" customWidth="1"/>
    <col min="8706" max="8709" width="13.5546875" style="55" customWidth="1"/>
    <col min="8710" max="8710" width="10.44140625" style="55" customWidth="1"/>
    <col min="8711" max="8711" width="16.109375" style="55" customWidth="1"/>
    <col min="8712" max="8712" width="15.109375" style="55" customWidth="1"/>
    <col min="8713" max="8713" width="13.88671875" style="55" customWidth="1"/>
    <col min="8714" max="8714" width="16.44140625" style="55" customWidth="1"/>
    <col min="8715" max="8715" width="11.109375" style="55" customWidth="1"/>
    <col min="8716" max="8717" width="11.44140625" style="55" customWidth="1"/>
    <col min="8718" max="8958" width="8.88671875" style="55"/>
    <col min="8959" max="8959" width="2.44140625" style="55" customWidth="1"/>
    <col min="8960" max="8960" width="32.109375" style="55" customWidth="1"/>
    <col min="8961" max="8961" width="23.6640625" style="55" customWidth="1"/>
    <col min="8962" max="8965" width="13.5546875" style="55" customWidth="1"/>
    <col min="8966" max="8966" width="10.44140625" style="55" customWidth="1"/>
    <col min="8967" max="8967" width="16.109375" style="55" customWidth="1"/>
    <col min="8968" max="8968" width="15.109375" style="55" customWidth="1"/>
    <col min="8969" max="8969" width="13.88671875" style="55" customWidth="1"/>
    <col min="8970" max="8970" width="16.44140625" style="55" customWidth="1"/>
    <col min="8971" max="8971" width="11.109375" style="55" customWidth="1"/>
    <col min="8972" max="8973" width="11.44140625" style="55" customWidth="1"/>
    <col min="8974" max="9214" width="8.88671875" style="55"/>
    <col min="9215" max="9215" width="2.44140625" style="55" customWidth="1"/>
    <col min="9216" max="9216" width="32.109375" style="55" customWidth="1"/>
    <col min="9217" max="9217" width="23.6640625" style="55" customWidth="1"/>
    <col min="9218" max="9221" width="13.5546875" style="55" customWidth="1"/>
    <col min="9222" max="9222" width="10.44140625" style="55" customWidth="1"/>
    <col min="9223" max="9223" width="16.109375" style="55" customWidth="1"/>
    <col min="9224" max="9224" width="15.109375" style="55" customWidth="1"/>
    <col min="9225" max="9225" width="13.88671875" style="55" customWidth="1"/>
    <col min="9226" max="9226" width="16.44140625" style="55" customWidth="1"/>
    <col min="9227" max="9227" width="11.109375" style="55" customWidth="1"/>
    <col min="9228" max="9229" width="11.44140625" style="55" customWidth="1"/>
    <col min="9230" max="9470" width="8.88671875" style="55"/>
    <col min="9471" max="9471" width="2.44140625" style="55" customWidth="1"/>
    <col min="9472" max="9472" width="32.109375" style="55" customWidth="1"/>
    <col min="9473" max="9473" width="23.6640625" style="55" customWidth="1"/>
    <col min="9474" max="9477" width="13.5546875" style="55" customWidth="1"/>
    <col min="9478" max="9478" width="10.44140625" style="55" customWidth="1"/>
    <col min="9479" max="9479" width="16.109375" style="55" customWidth="1"/>
    <col min="9480" max="9480" width="15.109375" style="55" customWidth="1"/>
    <col min="9481" max="9481" width="13.88671875" style="55" customWidth="1"/>
    <col min="9482" max="9482" width="16.44140625" style="55" customWidth="1"/>
    <col min="9483" max="9483" width="11.109375" style="55" customWidth="1"/>
    <col min="9484" max="9485" width="11.44140625" style="55" customWidth="1"/>
    <col min="9486" max="9726" width="8.88671875" style="55"/>
    <col min="9727" max="9727" width="2.44140625" style="55" customWidth="1"/>
    <col min="9728" max="9728" width="32.109375" style="55" customWidth="1"/>
    <col min="9729" max="9729" width="23.6640625" style="55" customWidth="1"/>
    <col min="9730" max="9733" width="13.5546875" style="55" customWidth="1"/>
    <col min="9734" max="9734" width="10.44140625" style="55" customWidth="1"/>
    <col min="9735" max="9735" width="16.109375" style="55" customWidth="1"/>
    <col min="9736" max="9736" width="15.109375" style="55" customWidth="1"/>
    <col min="9737" max="9737" width="13.88671875" style="55" customWidth="1"/>
    <col min="9738" max="9738" width="16.44140625" style="55" customWidth="1"/>
    <col min="9739" max="9739" width="11.109375" style="55" customWidth="1"/>
    <col min="9740" max="9741" width="11.44140625" style="55" customWidth="1"/>
    <col min="9742" max="9982" width="8.88671875" style="55"/>
    <col min="9983" max="9983" width="2.44140625" style="55" customWidth="1"/>
    <col min="9984" max="9984" width="32.109375" style="55" customWidth="1"/>
    <col min="9985" max="9985" width="23.6640625" style="55" customWidth="1"/>
    <col min="9986" max="9989" width="13.5546875" style="55" customWidth="1"/>
    <col min="9990" max="9990" width="10.44140625" style="55" customWidth="1"/>
    <col min="9991" max="9991" width="16.109375" style="55" customWidth="1"/>
    <col min="9992" max="9992" width="15.109375" style="55" customWidth="1"/>
    <col min="9993" max="9993" width="13.88671875" style="55" customWidth="1"/>
    <col min="9994" max="9994" width="16.44140625" style="55" customWidth="1"/>
    <col min="9995" max="9995" width="11.109375" style="55" customWidth="1"/>
    <col min="9996" max="9997" width="11.44140625" style="55" customWidth="1"/>
    <col min="9998" max="10238" width="8.88671875" style="55"/>
    <col min="10239" max="10239" width="2.44140625" style="55" customWidth="1"/>
    <col min="10240" max="10240" width="32.109375" style="55" customWidth="1"/>
    <col min="10241" max="10241" width="23.6640625" style="55" customWidth="1"/>
    <col min="10242" max="10245" width="13.5546875" style="55" customWidth="1"/>
    <col min="10246" max="10246" width="10.44140625" style="55" customWidth="1"/>
    <col min="10247" max="10247" width="16.109375" style="55" customWidth="1"/>
    <col min="10248" max="10248" width="15.109375" style="55" customWidth="1"/>
    <col min="10249" max="10249" width="13.88671875" style="55" customWidth="1"/>
    <col min="10250" max="10250" width="16.44140625" style="55" customWidth="1"/>
    <col min="10251" max="10251" width="11.109375" style="55" customWidth="1"/>
    <col min="10252" max="10253" width="11.44140625" style="55" customWidth="1"/>
    <col min="10254" max="10494" width="8.88671875" style="55"/>
    <col min="10495" max="10495" width="2.44140625" style="55" customWidth="1"/>
    <col min="10496" max="10496" width="32.109375" style="55" customWidth="1"/>
    <col min="10497" max="10497" width="23.6640625" style="55" customWidth="1"/>
    <col min="10498" max="10501" width="13.5546875" style="55" customWidth="1"/>
    <col min="10502" max="10502" width="10.44140625" style="55" customWidth="1"/>
    <col min="10503" max="10503" width="16.109375" style="55" customWidth="1"/>
    <col min="10504" max="10504" width="15.109375" style="55" customWidth="1"/>
    <col min="10505" max="10505" width="13.88671875" style="55" customWidth="1"/>
    <col min="10506" max="10506" width="16.44140625" style="55" customWidth="1"/>
    <col min="10507" max="10507" width="11.109375" style="55" customWidth="1"/>
    <col min="10508" max="10509" width="11.44140625" style="55" customWidth="1"/>
    <col min="10510" max="10750" width="8.88671875" style="55"/>
    <col min="10751" max="10751" width="2.44140625" style="55" customWidth="1"/>
    <col min="10752" max="10752" width="32.109375" style="55" customWidth="1"/>
    <col min="10753" max="10753" width="23.6640625" style="55" customWidth="1"/>
    <col min="10754" max="10757" width="13.5546875" style="55" customWidth="1"/>
    <col min="10758" max="10758" width="10.44140625" style="55" customWidth="1"/>
    <col min="10759" max="10759" width="16.109375" style="55" customWidth="1"/>
    <col min="10760" max="10760" width="15.109375" style="55" customWidth="1"/>
    <col min="10761" max="10761" width="13.88671875" style="55" customWidth="1"/>
    <col min="10762" max="10762" width="16.44140625" style="55" customWidth="1"/>
    <col min="10763" max="10763" width="11.109375" style="55" customWidth="1"/>
    <col min="10764" max="10765" width="11.44140625" style="55" customWidth="1"/>
    <col min="10766" max="11006" width="8.88671875" style="55"/>
    <col min="11007" max="11007" width="2.44140625" style="55" customWidth="1"/>
    <col min="11008" max="11008" width="32.109375" style="55" customWidth="1"/>
    <col min="11009" max="11009" width="23.6640625" style="55" customWidth="1"/>
    <col min="11010" max="11013" width="13.5546875" style="55" customWidth="1"/>
    <col min="11014" max="11014" width="10.44140625" style="55" customWidth="1"/>
    <col min="11015" max="11015" width="16.109375" style="55" customWidth="1"/>
    <col min="11016" max="11016" width="15.109375" style="55" customWidth="1"/>
    <col min="11017" max="11017" width="13.88671875" style="55" customWidth="1"/>
    <col min="11018" max="11018" width="16.44140625" style="55" customWidth="1"/>
    <col min="11019" max="11019" width="11.109375" style="55" customWidth="1"/>
    <col min="11020" max="11021" width="11.44140625" style="55" customWidth="1"/>
    <col min="11022" max="11262" width="8.88671875" style="55"/>
    <col min="11263" max="11263" width="2.44140625" style="55" customWidth="1"/>
    <col min="11264" max="11264" width="32.109375" style="55" customWidth="1"/>
    <col min="11265" max="11265" width="23.6640625" style="55" customWidth="1"/>
    <col min="11266" max="11269" width="13.5546875" style="55" customWidth="1"/>
    <col min="11270" max="11270" width="10.44140625" style="55" customWidth="1"/>
    <col min="11271" max="11271" width="16.109375" style="55" customWidth="1"/>
    <col min="11272" max="11272" width="15.109375" style="55" customWidth="1"/>
    <col min="11273" max="11273" width="13.88671875" style="55" customWidth="1"/>
    <col min="11274" max="11274" width="16.44140625" style="55" customWidth="1"/>
    <col min="11275" max="11275" width="11.109375" style="55" customWidth="1"/>
    <col min="11276" max="11277" width="11.44140625" style="55" customWidth="1"/>
    <col min="11278" max="11518" width="8.88671875" style="55"/>
    <col min="11519" max="11519" width="2.44140625" style="55" customWidth="1"/>
    <col min="11520" max="11520" width="32.109375" style="55" customWidth="1"/>
    <col min="11521" max="11521" width="23.6640625" style="55" customWidth="1"/>
    <col min="11522" max="11525" width="13.5546875" style="55" customWidth="1"/>
    <col min="11526" max="11526" width="10.44140625" style="55" customWidth="1"/>
    <col min="11527" max="11527" width="16.109375" style="55" customWidth="1"/>
    <col min="11528" max="11528" width="15.109375" style="55" customWidth="1"/>
    <col min="11529" max="11529" width="13.88671875" style="55" customWidth="1"/>
    <col min="11530" max="11530" width="16.44140625" style="55" customWidth="1"/>
    <col min="11531" max="11531" width="11.109375" style="55" customWidth="1"/>
    <col min="11532" max="11533" width="11.44140625" style="55" customWidth="1"/>
    <col min="11534" max="11774" width="8.88671875" style="55"/>
    <col min="11775" max="11775" width="2.44140625" style="55" customWidth="1"/>
    <col min="11776" max="11776" width="32.109375" style="55" customWidth="1"/>
    <col min="11777" max="11777" width="23.6640625" style="55" customWidth="1"/>
    <col min="11778" max="11781" width="13.5546875" style="55" customWidth="1"/>
    <col min="11782" max="11782" width="10.44140625" style="55" customWidth="1"/>
    <col min="11783" max="11783" width="16.109375" style="55" customWidth="1"/>
    <col min="11784" max="11784" width="15.109375" style="55" customWidth="1"/>
    <col min="11785" max="11785" width="13.88671875" style="55" customWidth="1"/>
    <col min="11786" max="11786" width="16.44140625" style="55" customWidth="1"/>
    <col min="11787" max="11787" width="11.109375" style="55" customWidth="1"/>
    <col min="11788" max="11789" width="11.44140625" style="55" customWidth="1"/>
    <col min="11790" max="12030" width="8.88671875" style="55"/>
    <col min="12031" max="12031" width="2.44140625" style="55" customWidth="1"/>
    <col min="12032" max="12032" width="32.109375" style="55" customWidth="1"/>
    <col min="12033" max="12033" width="23.6640625" style="55" customWidth="1"/>
    <col min="12034" max="12037" width="13.5546875" style="55" customWidth="1"/>
    <col min="12038" max="12038" width="10.44140625" style="55" customWidth="1"/>
    <col min="12039" max="12039" width="16.109375" style="55" customWidth="1"/>
    <col min="12040" max="12040" width="15.109375" style="55" customWidth="1"/>
    <col min="12041" max="12041" width="13.88671875" style="55" customWidth="1"/>
    <col min="12042" max="12042" width="16.44140625" style="55" customWidth="1"/>
    <col min="12043" max="12043" width="11.109375" style="55" customWidth="1"/>
    <col min="12044" max="12045" width="11.44140625" style="55" customWidth="1"/>
    <col min="12046" max="12286" width="8.88671875" style="55"/>
    <col min="12287" max="12287" width="2.44140625" style="55" customWidth="1"/>
    <col min="12288" max="12288" width="32.109375" style="55" customWidth="1"/>
    <col min="12289" max="12289" width="23.6640625" style="55" customWidth="1"/>
    <col min="12290" max="12293" width="13.5546875" style="55" customWidth="1"/>
    <col min="12294" max="12294" width="10.44140625" style="55" customWidth="1"/>
    <col min="12295" max="12295" width="16.109375" style="55" customWidth="1"/>
    <col min="12296" max="12296" width="15.109375" style="55" customWidth="1"/>
    <col min="12297" max="12297" width="13.88671875" style="55" customWidth="1"/>
    <col min="12298" max="12298" width="16.44140625" style="55" customWidth="1"/>
    <col min="12299" max="12299" width="11.109375" style="55" customWidth="1"/>
    <col min="12300" max="12301" width="11.44140625" style="55" customWidth="1"/>
    <col min="12302" max="12542" width="8.88671875" style="55"/>
    <col min="12543" max="12543" width="2.44140625" style="55" customWidth="1"/>
    <col min="12544" max="12544" width="32.109375" style="55" customWidth="1"/>
    <col min="12545" max="12545" width="23.6640625" style="55" customWidth="1"/>
    <col min="12546" max="12549" width="13.5546875" style="55" customWidth="1"/>
    <col min="12550" max="12550" width="10.44140625" style="55" customWidth="1"/>
    <col min="12551" max="12551" width="16.109375" style="55" customWidth="1"/>
    <col min="12552" max="12552" width="15.109375" style="55" customWidth="1"/>
    <col min="12553" max="12553" width="13.88671875" style="55" customWidth="1"/>
    <col min="12554" max="12554" width="16.44140625" style="55" customWidth="1"/>
    <col min="12555" max="12555" width="11.109375" style="55" customWidth="1"/>
    <col min="12556" max="12557" width="11.44140625" style="55" customWidth="1"/>
    <col min="12558" max="12798" width="8.88671875" style="55"/>
    <col min="12799" max="12799" width="2.44140625" style="55" customWidth="1"/>
    <col min="12800" max="12800" width="32.109375" style="55" customWidth="1"/>
    <col min="12801" max="12801" width="23.6640625" style="55" customWidth="1"/>
    <col min="12802" max="12805" width="13.5546875" style="55" customWidth="1"/>
    <col min="12806" max="12806" width="10.44140625" style="55" customWidth="1"/>
    <col min="12807" max="12807" width="16.109375" style="55" customWidth="1"/>
    <col min="12808" max="12808" width="15.109375" style="55" customWidth="1"/>
    <col min="12809" max="12809" width="13.88671875" style="55" customWidth="1"/>
    <col min="12810" max="12810" width="16.44140625" style="55" customWidth="1"/>
    <col min="12811" max="12811" width="11.109375" style="55" customWidth="1"/>
    <col min="12812" max="12813" width="11.44140625" style="55" customWidth="1"/>
    <col min="12814" max="13054" width="8.88671875" style="55"/>
    <col min="13055" max="13055" width="2.44140625" style="55" customWidth="1"/>
    <col min="13056" max="13056" width="32.109375" style="55" customWidth="1"/>
    <col min="13057" max="13057" width="23.6640625" style="55" customWidth="1"/>
    <col min="13058" max="13061" width="13.5546875" style="55" customWidth="1"/>
    <col min="13062" max="13062" width="10.44140625" style="55" customWidth="1"/>
    <col min="13063" max="13063" width="16.109375" style="55" customWidth="1"/>
    <col min="13064" max="13064" width="15.109375" style="55" customWidth="1"/>
    <col min="13065" max="13065" width="13.88671875" style="55" customWidth="1"/>
    <col min="13066" max="13066" width="16.44140625" style="55" customWidth="1"/>
    <col min="13067" max="13067" width="11.109375" style="55" customWidth="1"/>
    <col min="13068" max="13069" width="11.44140625" style="55" customWidth="1"/>
    <col min="13070" max="13310" width="8.88671875" style="55"/>
    <col min="13311" max="13311" width="2.44140625" style="55" customWidth="1"/>
    <col min="13312" max="13312" width="32.109375" style="55" customWidth="1"/>
    <col min="13313" max="13313" width="23.6640625" style="55" customWidth="1"/>
    <col min="13314" max="13317" width="13.5546875" style="55" customWidth="1"/>
    <col min="13318" max="13318" width="10.44140625" style="55" customWidth="1"/>
    <col min="13319" max="13319" width="16.109375" style="55" customWidth="1"/>
    <col min="13320" max="13320" width="15.109375" style="55" customWidth="1"/>
    <col min="13321" max="13321" width="13.88671875" style="55" customWidth="1"/>
    <col min="13322" max="13322" width="16.44140625" style="55" customWidth="1"/>
    <col min="13323" max="13323" width="11.109375" style="55" customWidth="1"/>
    <col min="13324" max="13325" width="11.44140625" style="55" customWidth="1"/>
    <col min="13326" max="13566" width="8.88671875" style="55"/>
    <col min="13567" max="13567" width="2.44140625" style="55" customWidth="1"/>
    <col min="13568" max="13568" width="32.109375" style="55" customWidth="1"/>
    <col min="13569" max="13569" width="23.6640625" style="55" customWidth="1"/>
    <col min="13570" max="13573" width="13.5546875" style="55" customWidth="1"/>
    <col min="13574" max="13574" width="10.44140625" style="55" customWidth="1"/>
    <col min="13575" max="13575" width="16.109375" style="55" customWidth="1"/>
    <col min="13576" max="13576" width="15.109375" style="55" customWidth="1"/>
    <col min="13577" max="13577" width="13.88671875" style="55" customWidth="1"/>
    <col min="13578" max="13578" width="16.44140625" style="55" customWidth="1"/>
    <col min="13579" max="13579" width="11.109375" style="55" customWidth="1"/>
    <col min="13580" max="13581" width="11.44140625" style="55" customWidth="1"/>
    <col min="13582" max="13822" width="8.88671875" style="55"/>
    <col min="13823" max="13823" width="2.44140625" style="55" customWidth="1"/>
    <col min="13824" max="13824" width="32.109375" style="55" customWidth="1"/>
    <col min="13825" max="13825" width="23.6640625" style="55" customWidth="1"/>
    <col min="13826" max="13829" width="13.5546875" style="55" customWidth="1"/>
    <col min="13830" max="13830" width="10.44140625" style="55" customWidth="1"/>
    <col min="13831" max="13831" width="16.109375" style="55" customWidth="1"/>
    <col min="13832" max="13832" width="15.109375" style="55" customWidth="1"/>
    <col min="13833" max="13833" width="13.88671875" style="55" customWidth="1"/>
    <col min="13834" max="13834" width="16.44140625" style="55" customWidth="1"/>
    <col min="13835" max="13835" width="11.109375" style="55" customWidth="1"/>
    <col min="13836" max="13837" width="11.44140625" style="55" customWidth="1"/>
    <col min="13838" max="14078" width="8.88671875" style="55"/>
    <col min="14079" max="14079" width="2.44140625" style="55" customWidth="1"/>
    <col min="14080" max="14080" width="32.109375" style="55" customWidth="1"/>
    <col min="14081" max="14081" width="23.6640625" style="55" customWidth="1"/>
    <col min="14082" max="14085" width="13.5546875" style="55" customWidth="1"/>
    <col min="14086" max="14086" width="10.44140625" style="55" customWidth="1"/>
    <col min="14087" max="14087" width="16.109375" style="55" customWidth="1"/>
    <col min="14088" max="14088" width="15.109375" style="55" customWidth="1"/>
    <col min="14089" max="14089" width="13.88671875" style="55" customWidth="1"/>
    <col min="14090" max="14090" width="16.44140625" style="55" customWidth="1"/>
    <col min="14091" max="14091" width="11.109375" style="55" customWidth="1"/>
    <col min="14092" max="14093" width="11.44140625" style="55" customWidth="1"/>
    <col min="14094" max="14334" width="8.88671875" style="55"/>
    <col min="14335" max="14335" width="2.44140625" style="55" customWidth="1"/>
    <col min="14336" max="14336" width="32.109375" style="55" customWidth="1"/>
    <col min="14337" max="14337" width="23.6640625" style="55" customWidth="1"/>
    <col min="14338" max="14341" width="13.5546875" style="55" customWidth="1"/>
    <col min="14342" max="14342" width="10.44140625" style="55" customWidth="1"/>
    <col min="14343" max="14343" width="16.109375" style="55" customWidth="1"/>
    <col min="14344" max="14344" width="15.109375" style="55" customWidth="1"/>
    <col min="14345" max="14345" width="13.88671875" style="55" customWidth="1"/>
    <col min="14346" max="14346" width="16.44140625" style="55" customWidth="1"/>
    <col min="14347" max="14347" width="11.109375" style="55" customWidth="1"/>
    <col min="14348" max="14349" width="11.44140625" style="55" customWidth="1"/>
    <col min="14350" max="14590" width="8.88671875" style="55"/>
    <col min="14591" max="14591" width="2.44140625" style="55" customWidth="1"/>
    <col min="14592" max="14592" width="32.109375" style="55" customWidth="1"/>
    <col min="14593" max="14593" width="23.6640625" style="55" customWidth="1"/>
    <col min="14594" max="14597" width="13.5546875" style="55" customWidth="1"/>
    <col min="14598" max="14598" width="10.44140625" style="55" customWidth="1"/>
    <col min="14599" max="14599" width="16.109375" style="55" customWidth="1"/>
    <col min="14600" max="14600" width="15.109375" style="55" customWidth="1"/>
    <col min="14601" max="14601" width="13.88671875" style="55" customWidth="1"/>
    <col min="14602" max="14602" width="16.44140625" style="55" customWidth="1"/>
    <col min="14603" max="14603" width="11.109375" style="55" customWidth="1"/>
    <col min="14604" max="14605" width="11.44140625" style="55" customWidth="1"/>
    <col min="14606" max="14846" width="8.88671875" style="55"/>
    <col min="14847" max="14847" width="2.44140625" style="55" customWidth="1"/>
    <col min="14848" max="14848" width="32.109375" style="55" customWidth="1"/>
    <col min="14849" max="14849" width="23.6640625" style="55" customWidth="1"/>
    <col min="14850" max="14853" width="13.5546875" style="55" customWidth="1"/>
    <col min="14854" max="14854" width="10.44140625" style="55" customWidth="1"/>
    <col min="14855" max="14855" width="16.109375" style="55" customWidth="1"/>
    <col min="14856" max="14856" width="15.109375" style="55" customWidth="1"/>
    <col min="14857" max="14857" width="13.88671875" style="55" customWidth="1"/>
    <col min="14858" max="14858" width="16.44140625" style="55" customWidth="1"/>
    <col min="14859" max="14859" width="11.109375" style="55" customWidth="1"/>
    <col min="14860" max="14861" width="11.44140625" style="55" customWidth="1"/>
    <col min="14862" max="15102" width="8.88671875" style="55"/>
    <col min="15103" max="15103" width="2.44140625" style="55" customWidth="1"/>
    <col min="15104" max="15104" width="32.109375" style="55" customWidth="1"/>
    <col min="15105" max="15105" width="23.6640625" style="55" customWidth="1"/>
    <col min="15106" max="15109" width="13.5546875" style="55" customWidth="1"/>
    <col min="15110" max="15110" width="10.44140625" style="55" customWidth="1"/>
    <col min="15111" max="15111" width="16.109375" style="55" customWidth="1"/>
    <col min="15112" max="15112" width="15.109375" style="55" customWidth="1"/>
    <col min="15113" max="15113" width="13.88671875" style="55" customWidth="1"/>
    <col min="15114" max="15114" width="16.44140625" style="55" customWidth="1"/>
    <col min="15115" max="15115" width="11.109375" style="55" customWidth="1"/>
    <col min="15116" max="15117" width="11.44140625" style="55" customWidth="1"/>
    <col min="15118" max="15358" width="8.88671875" style="55"/>
    <col min="15359" max="15359" width="2.44140625" style="55" customWidth="1"/>
    <col min="15360" max="15360" width="32.109375" style="55" customWidth="1"/>
    <col min="15361" max="15361" width="23.6640625" style="55" customWidth="1"/>
    <col min="15362" max="15365" width="13.5546875" style="55" customWidth="1"/>
    <col min="15366" max="15366" width="10.44140625" style="55" customWidth="1"/>
    <col min="15367" max="15367" width="16.109375" style="55" customWidth="1"/>
    <col min="15368" max="15368" width="15.109375" style="55" customWidth="1"/>
    <col min="15369" max="15369" width="13.88671875" style="55" customWidth="1"/>
    <col min="15370" max="15370" width="16.44140625" style="55" customWidth="1"/>
    <col min="15371" max="15371" width="11.109375" style="55" customWidth="1"/>
    <col min="15372" max="15373" width="11.44140625" style="55" customWidth="1"/>
    <col min="15374" max="15614" width="8.88671875" style="55"/>
    <col min="15615" max="15615" width="2.44140625" style="55" customWidth="1"/>
    <col min="15616" max="15616" width="32.109375" style="55" customWidth="1"/>
    <col min="15617" max="15617" width="23.6640625" style="55" customWidth="1"/>
    <col min="15618" max="15621" width="13.5546875" style="55" customWidth="1"/>
    <col min="15622" max="15622" width="10.44140625" style="55" customWidth="1"/>
    <col min="15623" max="15623" width="16.109375" style="55" customWidth="1"/>
    <col min="15624" max="15624" width="15.109375" style="55" customWidth="1"/>
    <col min="15625" max="15625" width="13.88671875" style="55" customWidth="1"/>
    <col min="15626" max="15626" width="16.44140625" style="55" customWidth="1"/>
    <col min="15627" max="15627" width="11.109375" style="55" customWidth="1"/>
    <col min="15628" max="15629" width="11.44140625" style="55" customWidth="1"/>
    <col min="15630" max="15870" width="8.88671875" style="55"/>
    <col min="15871" max="15871" width="2.44140625" style="55" customWidth="1"/>
    <col min="15872" max="15872" width="32.109375" style="55" customWidth="1"/>
    <col min="15873" max="15873" width="23.6640625" style="55" customWidth="1"/>
    <col min="15874" max="15877" width="13.5546875" style="55" customWidth="1"/>
    <col min="15878" max="15878" width="10.44140625" style="55" customWidth="1"/>
    <col min="15879" max="15879" width="16.109375" style="55" customWidth="1"/>
    <col min="15880" max="15880" width="15.109375" style="55" customWidth="1"/>
    <col min="15881" max="15881" width="13.88671875" style="55" customWidth="1"/>
    <col min="15882" max="15882" width="16.44140625" style="55" customWidth="1"/>
    <col min="15883" max="15883" width="11.109375" style="55" customWidth="1"/>
    <col min="15884" max="15885" width="11.44140625" style="55" customWidth="1"/>
    <col min="15886" max="16126" width="8.88671875" style="55"/>
    <col min="16127" max="16127" width="2.44140625" style="55" customWidth="1"/>
    <col min="16128" max="16128" width="32.109375" style="55" customWidth="1"/>
    <col min="16129" max="16129" width="23.6640625" style="55" customWidth="1"/>
    <col min="16130" max="16133" width="13.5546875" style="55" customWidth="1"/>
    <col min="16134" max="16134" width="10.44140625" style="55" customWidth="1"/>
    <col min="16135" max="16135" width="16.109375" style="55" customWidth="1"/>
    <col min="16136" max="16136" width="15.109375" style="55" customWidth="1"/>
    <col min="16137" max="16137" width="13.88671875" style="55" customWidth="1"/>
    <col min="16138" max="16138" width="16.44140625" style="55" customWidth="1"/>
    <col min="16139" max="16139" width="11.109375" style="55" customWidth="1"/>
    <col min="16140" max="16141" width="11.44140625" style="55" customWidth="1"/>
    <col min="16142" max="16384" width="8.88671875" style="55"/>
  </cols>
  <sheetData>
    <row r="1" spans="1:37" s="355" customFormat="1" ht="46.5" customHeight="1" thickTop="1" thickBot="1" x14ac:dyDescent="0.6">
      <c r="A1" s="353" t="s">
        <v>204</v>
      </c>
      <c r="B1" s="354"/>
      <c r="C1" s="354"/>
      <c r="I1" s="61"/>
      <c r="W1" s="55"/>
      <c r="AA1" s="356"/>
      <c r="AB1" s="357"/>
      <c r="AC1" s="357"/>
      <c r="AD1" s="357"/>
    </row>
    <row r="2" spans="1:37" s="359" customFormat="1" ht="18" thickTop="1" x14ac:dyDescent="0.25">
      <c r="A2" s="358"/>
      <c r="D2" s="312"/>
      <c r="F2" s="312"/>
      <c r="G2" s="312"/>
      <c r="W2" s="55"/>
      <c r="AA2" s="360"/>
      <c r="AB2" s="361"/>
      <c r="AC2" s="361"/>
      <c r="AD2" s="361"/>
    </row>
    <row r="3" spans="1:37" s="359" customFormat="1" ht="17.399999999999999" x14ac:dyDescent="0.25">
      <c r="A3" s="358"/>
      <c r="B3" s="362" t="s">
        <v>164</v>
      </c>
      <c r="C3" s="352"/>
      <c r="D3" s="312"/>
      <c r="F3" s="312"/>
      <c r="G3" s="312"/>
      <c r="W3" s="55"/>
      <c r="AA3" s="360"/>
      <c r="AB3" s="361"/>
      <c r="AC3" s="361"/>
      <c r="AD3" s="361"/>
    </row>
    <row r="4" spans="1:37" s="359" customFormat="1" ht="17.399999999999999" x14ac:dyDescent="0.25">
      <c r="A4" s="358"/>
      <c r="B4" s="362" t="s">
        <v>165</v>
      </c>
      <c r="C4" s="352"/>
      <c r="D4" s="312"/>
      <c r="F4" s="312"/>
      <c r="G4" s="312"/>
      <c r="W4" s="55"/>
      <c r="AA4" s="360"/>
      <c r="AB4" s="361"/>
      <c r="AC4" s="361"/>
      <c r="AD4" s="361"/>
    </row>
    <row r="5" spans="1:37" s="359" customFormat="1" ht="17.399999999999999" x14ac:dyDescent="0.25">
      <c r="A5" s="358"/>
      <c r="B5" s="362" t="s">
        <v>166</v>
      </c>
      <c r="C5" s="352"/>
      <c r="D5" s="312"/>
      <c r="F5" s="312"/>
      <c r="G5" s="312"/>
      <c r="W5" s="55"/>
      <c r="AA5" s="360"/>
      <c r="AB5" s="361"/>
      <c r="AC5" s="361"/>
      <c r="AD5" s="361"/>
    </row>
    <row r="6" spans="1:37" s="359" customFormat="1" ht="17.399999999999999" x14ac:dyDescent="0.25">
      <c r="A6" s="358"/>
      <c r="B6" s="362" t="s">
        <v>167</v>
      </c>
      <c r="C6" s="352"/>
      <c r="D6" s="312"/>
      <c r="F6" s="312"/>
      <c r="G6" s="312"/>
      <c r="W6" s="55"/>
      <c r="AA6" s="360"/>
      <c r="AB6" s="361"/>
      <c r="AC6" s="361"/>
      <c r="AD6" s="361"/>
    </row>
    <row r="7" spans="1:37" s="359" customFormat="1" ht="17.399999999999999" x14ac:dyDescent="0.25">
      <c r="A7" s="358"/>
      <c r="B7" s="362" t="s">
        <v>168</v>
      </c>
      <c r="C7" s="352"/>
      <c r="D7" s="312"/>
      <c r="F7" s="312"/>
      <c r="G7" s="312"/>
      <c r="W7" s="55"/>
      <c r="AA7" s="360"/>
      <c r="AB7" s="361"/>
      <c r="AC7" s="361"/>
      <c r="AD7" s="361"/>
    </row>
    <row r="8" spans="1:37" s="359" customFormat="1" ht="17.399999999999999" x14ac:dyDescent="0.25">
      <c r="A8" s="358"/>
      <c r="B8" s="362" t="s">
        <v>169</v>
      </c>
      <c r="C8" s="352"/>
      <c r="D8" s="312"/>
      <c r="F8" s="312"/>
      <c r="G8" s="312"/>
      <c r="W8" s="55"/>
      <c r="AA8" s="360"/>
      <c r="AB8" s="361"/>
      <c r="AC8" s="361"/>
      <c r="AD8" s="361"/>
    </row>
    <row r="9" spans="1:37" s="359" customFormat="1" ht="17.399999999999999" x14ac:dyDescent="0.25">
      <c r="A9" s="358"/>
      <c r="B9" s="362" t="s">
        <v>170</v>
      </c>
      <c r="C9" s="352"/>
      <c r="D9" s="312"/>
      <c r="F9" s="312"/>
      <c r="G9" s="312"/>
      <c r="W9" s="55"/>
      <c r="AA9" s="360"/>
      <c r="AB9" s="361"/>
      <c r="AC9" s="361"/>
      <c r="AD9" s="361"/>
    </row>
    <row r="10" spans="1:37" s="359" customFormat="1" ht="18" thickBot="1" x14ac:dyDescent="0.3">
      <c r="A10" s="358"/>
      <c r="B10" s="55"/>
      <c r="C10" s="361"/>
      <c r="D10" s="312"/>
      <c r="F10" s="312"/>
      <c r="G10" s="312"/>
      <c r="W10" s="55"/>
      <c r="AA10" s="360"/>
      <c r="AB10" s="361"/>
      <c r="AC10" s="361"/>
      <c r="AD10" s="361"/>
    </row>
    <row r="11" spans="1:37" s="80" customFormat="1" ht="25.8" thickTop="1" thickBot="1" x14ac:dyDescent="0.3">
      <c r="A11" s="77"/>
      <c r="B11" s="78" t="s">
        <v>205</v>
      </c>
      <c r="C11" s="79"/>
      <c r="D11" s="79"/>
      <c r="E11" s="79"/>
      <c r="F11" s="79"/>
      <c r="W11" s="55"/>
    </row>
    <row r="12" spans="1:37" s="359" customFormat="1" ht="18.600000000000001" thickTop="1" thickBot="1" x14ac:dyDescent="0.3">
      <c r="A12" s="358"/>
      <c r="B12" s="55"/>
      <c r="C12" s="361"/>
      <c r="D12" s="312"/>
      <c r="F12" s="312"/>
      <c r="G12" s="312"/>
      <c r="W12" s="55"/>
      <c r="AA12" s="360"/>
      <c r="AB12" s="361"/>
      <c r="AC12" s="361"/>
      <c r="AD12" s="361"/>
    </row>
    <row r="13" spans="1:37" s="359" customFormat="1" ht="18" thickTop="1" x14ac:dyDescent="0.3">
      <c r="A13" s="358"/>
      <c r="B13" s="56" t="s">
        <v>206</v>
      </c>
      <c r="C13" s="300"/>
      <c r="D13" s="312"/>
      <c r="F13" s="312"/>
      <c r="G13" s="312"/>
      <c r="W13" s="55"/>
      <c r="AA13" s="360"/>
      <c r="AB13" s="361"/>
      <c r="AC13" s="361"/>
      <c r="AD13" s="361"/>
    </row>
    <row r="14" spans="1:37" s="359" customFormat="1" ht="18" thickBot="1" x14ac:dyDescent="0.3">
      <c r="A14" s="358"/>
      <c r="B14" s="55"/>
      <c r="C14" s="361"/>
      <c r="D14" s="312"/>
      <c r="F14" s="312"/>
      <c r="G14" s="312"/>
      <c r="W14" s="55"/>
      <c r="AA14" s="360"/>
      <c r="AB14" s="361"/>
      <c r="AC14" s="361"/>
      <c r="AD14" s="361"/>
    </row>
    <row r="15" spans="1:37" s="80" customFormat="1" ht="25.8" thickTop="1" thickBot="1" x14ac:dyDescent="0.3">
      <c r="A15" s="77"/>
      <c r="B15" s="78" t="s">
        <v>207</v>
      </c>
      <c r="C15" s="79"/>
      <c r="D15" s="79"/>
      <c r="E15" s="79"/>
      <c r="F15" s="79"/>
      <c r="W15" s="55"/>
    </row>
    <row r="16" spans="1:37" ht="49.5" customHeight="1" thickTop="1" x14ac:dyDescent="0.25">
      <c r="B16" s="363"/>
      <c r="C16" s="5"/>
      <c r="AK16" s="55">
        <v>1</v>
      </c>
    </row>
    <row r="17" spans="2:37" ht="49.5" customHeight="1" x14ac:dyDescent="0.25">
      <c r="C17" s="5"/>
      <c r="Z17" s="55" t="s">
        <v>208</v>
      </c>
      <c r="AK17" s="55">
        <v>2</v>
      </c>
    </row>
    <row r="18" spans="2:37" ht="53.25" customHeight="1" x14ac:dyDescent="0.25">
      <c r="C18" s="5"/>
      <c r="Z18" s="55" t="s">
        <v>209</v>
      </c>
      <c r="AK18" s="55">
        <v>3</v>
      </c>
    </row>
    <row r="19" spans="2:37" ht="22.5" customHeight="1" thickBot="1" x14ac:dyDescent="0.35">
      <c r="C19" s="425" t="s">
        <v>210</v>
      </c>
      <c r="D19" s="426"/>
      <c r="E19" s="426"/>
      <c r="F19" s="426"/>
      <c r="G19" s="426"/>
      <c r="H19" s="426"/>
      <c r="I19" s="427"/>
      <c r="J19" s="425" t="s">
        <v>211</v>
      </c>
      <c r="K19" s="426"/>
      <c r="L19" s="426"/>
      <c r="M19" s="427"/>
      <c r="P19" s="55" t="s">
        <v>212</v>
      </c>
      <c r="AK19" s="55">
        <v>4</v>
      </c>
    </row>
    <row r="20" spans="2:37" ht="71.400000000000006" customHeight="1" thickTop="1" x14ac:dyDescent="0.25">
      <c r="B20" s="56" t="s">
        <v>101</v>
      </c>
      <c r="C20" s="81" t="s">
        <v>213</v>
      </c>
      <c r="D20" s="81" t="s">
        <v>214</v>
      </c>
      <c r="E20" s="81" t="s">
        <v>215</v>
      </c>
      <c r="F20" s="81" t="s">
        <v>216</v>
      </c>
      <c r="G20" s="81" t="s">
        <v>217</v>
      </c>
      <c r="H20" s="81" t="s">
        <v>218</v>
      </c>
      <c r="I20" s="81" t="s">
        <v>219</v>
      </c>
      <c r="J20" s="81" t="s">
        <v>220</v>
      </c>
      <c r="K20" s="81" t="s">
        <v>221</v>
      </c>
      <c r="L20" s="81" t="s">
        <v>222</v>
      </c>
      <c r="M20" s="81" t="s">
        <v>219</v>
      </c>
      <c r="O20" s="81" t="s">
        <v>107</v>
      </c>
      <c r="P20" s="55" t="s">
        <v>223</v>
      </c>
      <c r="AK20" s="55">
        <v>5</v>
      </c>
    </row>
    <row r="21" spans="2:37" ht="54" customHeight="1" x14ac:dyDescent="0.3">
      <c r="B21" s="59" t="s">
        <v>156</v>
      </c>
      <c r="C21" s="301"/>
      <c r="D21" s="302"/>
      <c r="E21" s="364"/>
      <c r="F21" s="364"/>
      <c r="G21" s="303"/>
      <c r="H21" s="304"/>
      <c r="I21" s="305"/>
      <c r="J21" s="303"/>
      <c r="K21" s="306"/>
      <c r="L21" s="364"/>
      <c r="M21" s="305"/>
      <c r="O21" s="59" t="s">
        <v>124</v>
      </c>
    </row>
    <row r="22" spans="2:37" ht="57.75" customHeight="1" x14ac:dyDescent="0.3">
      <c r="B22" s="59" t="s">
        <v>154</v>
      </c>
      <c r="C22" s="301"/>
      <c r="D22" s="302"/>
      <c r="E22" s="364"/>
      <c r="F22" s="364"/>
      <c r="G22" s="303"/>
      <c r="H22" s="303"/>
      <c r="I22" s="307"/>
      <c r="J22" s="303"/>
      <c r="K22" s="306"/>
      <c r="L22" s="364"/>
      <c r="M22" s="307"/>
      <c r="O22" s="59" t="s">
        <v>162</v>
      </c>
    </row>
    <row r="23" spans="2:37" ht="170.25" customHeight="1" x14ac:dyDescent="0.3">
      <c r="B23" s="59" t="s">
        <v>100</v>
      </c>
      <c r="C23" s="301"/>
      <c r="D23" s="302"/>
      <c r="E23" s="364"/>
      <c r="F23" s="364"/>
      <c r="G23" s="303"/>
      <c r="H23" s="303"/>
      <c r="I23" s="307"/>
      <c r="J23" s="303"/>
      <c r="K23" s="306"/>
      <c r="L23" s="303"/>
      <c r="M23" s="307"/>
      <c r="O23" s="59" t="s">
        <v>106</v>
      </c>
    </row>
    <row r="24" spans="2:37" ht="33" customHeight="1" x14ac:dyDescent="0.3">
      <c r="B24" s="159" t="s">
        <v>104</v>
      </c>
      <c r="C24" s="301"/>
      <c r="D24" s="302"/>
      <c r="E24" s="364"/>
      <c r="F24" s="364"/>
      <c r="G24" s="303"/>
      <c r="H24" s="303"/>
      <c r="I24" s="307"/>
      <c r="J24" s="303"/>
      <c r="K24" s="306"/>
      <c r="L24" s="303"/>
      <c r="M24" s="307"/>
    </row>
    <row r="25" spans="2:37" ht="84.75" customHeight="1" x14ac:dyDescent="0.3">
      <c r="B25" s="59" t="s">
        <v>140</v>
      </c>
      <c r="C25" s="301"/>
      <c r="D25" s="302"/>
      <c r="E25" s="364"/>
      <c r="F25" s="364"/>
      <c r="G25" s="303"/>
      <c r="H25" s="303"/>
      <c r="I25" s="307"/>
      <c r="J25" s="303"/>
      <c r="K25" s="306"/>
      <c r="L25" s="364"/>
      <c r="M25" s="307"/>
    </row>
    <row r="26" spans="2:37" ht="43.5" customHeight="1" x14ac:dyDescent="0.3">
      <c r="B26" s="60" t="s">
        <v>160</v>
      </c>
      <c r="C26" s="301"/>
      <c r="D26" s="364"/>
      <c r="E26" s="302"/>
      <c r="F26" s="303"/>
      <c r="G26" s="303"/>
      <c r="H26" s="303"/>
      <c r="I26" s="307"/>
      <c r="J26" s="303"/>
      <c r="K26" s="306"/>
      <c r="L26" s="303"/>
      <c r="M26" s="307"/>
    </row>
    <row r="27" spans="2:37" ht="66" customHeight="1" x14ac:dyDescent="0.3">
      <c r="B27" s="60" t="s">
        <v>142</v>
      </c>
      <c r="C27" s="301"/>
      <c r="D27" s="364"/>
      <c r="E27" s="302"/>
      <c r="F27" s="303"/>
      <c r="G27" s="303"/>
      <c r="H27" s="303"/>
      <c r="I27" s="307"/>
      <c r="J27" s="303"/>
      <c r="K27" s="306"/>
      <c r="L27" s="303"/>
      <c r="M27" s="307"/>
    </row>
    <row r="28" spans="2:37" ht="41.25" customHeight="1" x14ac:dyDescent="0.3">
      <c r="B28" s="60" t="s">
        <v>152</v>
      </c>
      <c r="C28" s="301"/>
      <c r="D28" s="364"/>
      <c r="E28" s="302"/>
      <c r="F28" s="303"/>
      <c r="G28" s="303"/>
      <c r="H28" s="303"/>
      <c r="I28" s="307"/>
      <c r="J28" s="303"/>
      <c r="K28" s="306"/>
      <c r="L28" s="303"/>
      <c r="M28" s="307"/>
    </row>
    <row r="29" spans="2:37" ht="26.25" customHeight="1" x14ac:dyDescent="0.3">
      <c r="B29" s="59" t="s">
        <v>138</v>
      </c>
      <c r="C29" s="301"/>
      <c r="D29" s="364"/>
      <c r="E29" s="302"/>
      <c r="F29" s="303"/>
      <c r="G29" s="303"/>
      <c r="H29" s="303"/>
      <c r="I29" s="307"/>
      <c r="J29" s="303"/>
      <c r="K29" s="306"/>
      <c r="L29" s="303"/>
      <c r="M29" s="307"/>
    </row>
    <row r="30" spans="2:37" ht="60.9" customHeight="1" x14ac:dyDescent="0.3">
      <c r="B30" s="60" t="s">
        <v>136</v>
      </c>
      <c r="C30" s="301"/>
      <c r="D30" s="364"/>
      <c r="E30" s="302"/>
      <c r="F30" s="303"/>
      <c r="G30" s="303"/>
      <c r="H30" s="303"/>
      <c r="I30" s="307"/>
      <c r="J30" s="303"/>
      <c r="K30" s="306"/>
      <c r="L30" s="303"/>
      <c r="M30" s="307"/>
    </row>
    <row r="31" spans="2:37" ht="33.75" customHeight="1" x14ac:dyDescent="0.3">
      <c r="B31" s="60" t="s">
        <v>146</v>
      </c>
      <c r="C31" s="301"/>
      <c r="D31" s="364"/>
      <c r="E31" s="302"/>
      <c r="F31" s="303"/>
      <c r="G31" s="303"/>
      <c r="H31" s="303"/>
      <c r="I31" s="307"/>
      <c r="J31" s="303"/>
      <c r="K31" s="306"/>
      <c r="L31" s="303"/>
      <c r="M31" s="307"/>
    </row>
    <row r="32" spans="2:37" ht="35.25" customHeight="1" x14ac:dyDescent="0.3">
      <c r="B32" s="60" t="s">
        <v>150</v>
      </c>
      <c r="C32" s="301"/>
      <c r="D32" s="364"/>
      <c r="E32" s="302"/>
      <c r="F32" s="303"/>
      <c r="G32" s="303"/>
      <c r="H32" s="303"/>
      <c r="I32" s="307"/>
      <c r="J32" s="303"/>
      <c r="K32" s="306"/>
      <c r="L32" s="303"/>
      <c r="M32" s="307"/>
    </row>
    <row r="33" spans="2:13" ht="99.75" customHeight="1" x14ac:dyDescent="0.3">
      <c r="B33" s="60" t="s">
        <v>119</v>
      </c>
      <c r="C33" s="301"/>
      <c r="D33" s="364"/>
      <c r="E33" s="302"/>
      <c r="F33" s="303"/>
      <c r="G33" s="303"/>
      <c r="H33" s="303"/>
      <c r="I33" s="307"/>
      <c r="J33" s="303"/>
      <c r="K33" s="306"/>
      <c r="L33" s="303"/>
      <c r="M33" s="307"/>
    </row>
    <row r="34" spans="2:13" ht="99.75" customHeight="1" x14ac:dyDescent="0.3">
      <c r="B34" s="60" t="s">
        <v>122</v>
      </c>
      <c r="C34" s="301"/>
      <c r="D34" s="364"/>
      <c r="E34" s="302"/>
      <c r="F34" s="303"/>
      <c r="G34" s="303"/>
      <c r="H34" s="303"/>
      <c r="I34" s="307"/>
      <c r="J34" s="303"/>
      <c r="K34" s="306"/>
      <c r="L34" s="303"/>
      <c r="M34" s="307"/>
    </row>
    <row r="35" spans="2:13" ht="38.25" customHeight="1" x14ac:dyDescent="0.3">
      <c r="B35" s="60" t="s">
        <v>128</v>
      </c>
      <c r="C35" s="301"/>
      <c r="D35" s="364"/>
      <c r="E35" s="302"/>
      <c r="F35" s="303"/>
      <c r="G35" s="303"/>
      <c r="H35" s="303"/>
      <c r="I35" s="307"/>
      <c r="J35" s="303"/>
      <c r="K35" s="306"/>
      <c r="L35" s="303"/>
      <c r="M35" s="307"/>
    </row>
    <row r="36" spans="2:13" ht="51.75" customHeight="1" x14ac:dyDescent="0.3">
      <c r="B36" s="60" t="s">
        <v>134</v>
      </c>
      <c r="C36" s="301"/>
      <c r="D36" s="364"/>
      <c r="E36" s="302"/>
      <c r="F36" s="303"/>
      <c r="G36" s="303"/>
      <c r="H36" s="303"/>
      <c r="I36" s="307"/>
      <c r="J36" s="303"/>
      <c r="K36" s="306"/>
      <c r="L36" s="303"/>
      <c r="M36" s="307"/>
    </row>
    <row r="37" spans="2:13" ht="23.25" customHeight="1" x14ac:dyDescent="0.3">
      <c r="B37" s="60" t="s">
        <v>126</v>
      </c>
      <c r="C37" s="301"/>
      <c r="D37" s="364"/>
      <c r="E37" s="302"/>
      <c r="F37" s="364"/>
      <c r="G37" s="303"/>
      <c r="H37" s="303"/>
      <c r="I37" s="307"/>
      <c r="J37" s="303"/>
      <c r="K37" s="306"/>
      <c r="L37" s="303"/>
      <c r="M37" s="307"/>
    </row>
    <row r="38" spans="2:13" ht="21" customHeight="1" x14ac:dyDescent="0.3">
      <c r="B38" s="60" t="s">
        <v>130</v>
      </c>
      <c r="C38" s="301"/>
      <c r="D38" s="364"/>
      <c r="E38" s="302"/>
      <c r="F38" s="303"/>
      <c r="G38" s="303"/>
      <c r="H38" s="303"/>
      <c r="I38" s="307"/>
      <c r="J38" s="303"/>
      <c r="K38" s="306"/>
      <c r="L38" s="303"/>
      <c r="M38" s="307"/>
    </row>
    <row r="39" spans="2:13" ht="51" customHeight="1" x14ac:dyDescent="0.3">
      <c r="B39" s="60" t="s">
        <v>132</v>
      </c>
      <c r="C39" s="301"/>
      <c r="D39" s="364"/>
      <c r="E39" s="302"/>
      <c r="F39" s="303"/>
      <c r="G39" s="303"/>
      <c r="H39" s="303"/>
      <c r="I39" s="307"/>
      <c r="J39" s="303"/>
      <c r="K39" s="306"/>
      <c r="L39" s="303"/>
      <c r="M39" s="307"/>
    </row>
    <row r="40" spans="2:13" ht="23.25" customHeight="1" x14ac:dyDescent="0.3">
      <c r="B40" s="60" t="s">
        <v>148</v>
      </c>
      <c r="C40" s="301"/>
      <c r="D40" s="364"/>
      <c r="E40" s="302"/>
      <c r="F40" s="303"/>
      <c r="G40" s="303"/>
      <c r="H40" s="303"/>
      <c r="I40" s="307"/>
      <c r="J40" s="303"/>
      <c r="K40" s="306"/>
      <c r="L40" s="303"/>
      <c r="M40" s="307"/>
    </row>
    <row r="41" spans="2:13" ht="67.5" customHeight="1" x14ac:dyDescent="0.3">
      <c r="B41" s="60" t="s">
        <v>144</v>
      </c>
      <c r="C41" s="301"/>
      <c r="D41" s="364"/>
      <c r="E41" s="302"/>
      <c r="F41" s="303"/>
      <c r="G41" s="303"/>
      <c r="H41" s="303"/>
      <c r="I41" s="307"/>
      <c r="J41" s="303"/>
      <c r="K41" s="306"/>
      <c r="L41" s="303"/>
      <c r="M41" s="307"/>
    </row>
    <row r="42" spans="2:13" ht="42.9" customHeight="1" x14ac:dyDescent="0.3">
      <c r="B42" s="60" t="s">
        <v>158</v>
      </c>
      <c r="C42" s="301"/>
      <c r="D42" s="364"/>
      <c r="E42" s="302"/>
      <c r="F42" s="303"/>
      <c r="G42" s="303"/>
      <c r="H42" s="303"/>
      <c r="I42" s="307"/>
      <c r="J42" s="303"/>
      <c r="K42" s="306"/>
      <c r="L42" s="303"/>
      <c r="M42" s="307"/>
    </row>
    <row r="45" spans="2:13" ht="41.4" x14ac:dyDescent="0.25">
      <c r="B45" s="81" t="s">
        <v>224</v>
      </c>
      <c r="C45" s="81" t="s">
        <v>225</v>
      </c>
    </row>
    <row r="46" spans="2:13" ht="16.8" x14ac:dyDescent="0.3">
      <c r="B46" s="301"/>
      <c r="C46" s="308"/>
    </row>
    <row r="49" spans="1:23" ht="24.6" customHeight="1" thickBot="1" x14ac:dyDescent="0.3"/>
    <row r="50" spans="1:23" s="80" customFormat="1" ht="25.8" thickTop="1" thickBot="1" x14ac:dyDescent="0.3">
      <c r="A50" s="77"/>
      <c r="B50" s="78" t="s">
        <v>194</v>
      </c>
      <c r="C50" s="79"/>
      <c r="D50" s="79"/>
      <c r="E50" s="79"/>
      <c r="F50" s="79"/>
      <c r="W50" s="55"/>
    </row>
    <row r="51" spans="1:23" ht="14.4" thickTop="1" x14ac:dyDescent="0.25"/>
    <row r="52" spans="1:23" ht="14.4" thickBot="1" x14ac:dyDescent="0.3"/>
    <row r="53" spans="1:23" ht="45.9" customHeight="1" thickTop="1" x14ac:dyDescent="0.25">
      <c r="B53" s="56" t="s">
        <v>226</v>
      </c>
      <c r="C53" s="56" t="s">
        <v>227</v>
      </c>
    </row>
    <row r="54" spans="1:23" ht="16.8" x14ac:dyDescent="0.3">
      <c r="B54" s="309"/>
      <c r="C54" s="310"/>
    </row>
    <row r="63" spans="1:23" ht="14.4" thickBot="1" x14ac:dyDescent="0.3"/>
    <row r="64" spans="1:23" ht="41.4" customHeight="1" thickTop="1" x14ac:dyDescent="0.25">
      <c r="B64" s="56" t="s">
        <v>228</v>
      </c>
      <c r="C64" s="56" t="s">
        <v>229</v>
      </c>
      <c r="D64" s="56" t="s">
        <v>230</v>
      </c>
      <c r="E64" s="56" t="s">
        <v>231</v>
      </c>
    </row>
    <row r="65" spans="1:23" ht="16.8" x14ac:dyDescent="0.3">
      <c r="B65" s="301"/>
      <c r="C65" s="311"/>
      <c r="D65" s="306"/>
      <c r="E65" s="306"/>
    </row>
    <row r="67" spans="1:23" ht="14.4" thickBot="1" x14ac:dyDescent="0.3"/>
    <row r="68" spans="1:23" s="80" customFormat="1" ht="25.8" thickTop="1" thickBot="1" x14ac:dyDescent="0.3">
      <c r="A68" s="77"/>
      <c r="B68" s="78" t="s">
        <v>111</v>
      </c>
      <c r="C68" s="79"/>
      <c r="D68" s="79"/>
      <c r="E68" s="79"/>
      <c r="F68" s="79"/>
      <c r="W68" s="55"/>
    </row>
    <row r="69" spans="1:23" ht="14.4" thickTop="1" x14ac:dyDescent="0.25"/>
    <row r="77" spans="1:23" ht="14.4" thickBot="1" x14ac:dyDescent="0.3"/>
    <row r="78" spans="1:23" ht="51.75" customHeight="1" thickTop="1" x14ac:dyDescent="0.25">
      <c r="B78" s="56" t="s">
        <v>232</v>
      </c>
      <c r="C78" s="83" t="s">
        <v>233</v>
      </c>
      <c r="D78" s="83" t="s">
        <v>234</v>
      </c>
    </row>
    <row r="79" spans="1:23" ht="16.8" x14ac:dyDescent="0.3">
      <c r="B79" s="60" t="s">
        <v>235</v>
      </c>
      <c r="C79" s="302"/>
      <c r="D79" s="302"/>
    </row>
    <row r="80" spans="1:23" ht="16.8" x14ac:dyDescent="0.3">
      <c r="B80" s="60" t="s">
        <v>236</v>
      </c>
      <c r="C80" s="302"/>
      <c r="D80" s="302"/>
    </row>
    <row r="81" spans="2:4" ht="16.8" x14ac:dyDescent="0.3">
      <c r="B81" s="365" t="s">
        <v>237</v>
      </c>
      <c r="C81" s="340"/>
      <c r="D81" s="339"/>
    </row>
    <row r="82" spans="2:4" ht="16.8" x14ac:dyDescent="0.3">
      <c r="B82" s="60" t="s">
        <v>238</v>
      </c>
      <c r="C82" s="302"/>
      <c r="D82" s="302"/>
    </row>
    <row r="83" spans="2:4" ht="16.8" x14ac:dyDescent="0.3">
      <c r="B83" s="60" t="s">
        <v>239</v>
      </c>
      <c r="C83" s="302"/>
      <c r="D83" s="302"/>
    </row>
    <row r="84" spans="2:4" ht="16.8" x14ac:dyDescent="0.3">
      <c r="B84" s="60" t="s">
        <v>240</v>
      </c>
      <c r="C84" s="302"/>
      <c r="D84" s="302"/>
    </row>
    <row r="85" spans="2:4" ht="16.8" x14ac:dyDescent="0.3">
      <c r="B85" s="366" t="s">
        <v>684</v>
      </c>
      <c r="C85" s="367">
        <f>SUM(C79:C84)</f>
        <v>0</v>
      </c>
      <c r="D85" s="367">
        <f>SUM(D79:D84)</f>
        <v>0</v>
      </c>
    </row>
    <row r="87" spans="2:4" x14ac:dyDescent="0.25">
      <c r="B87" s="107"/>
      <c r="C87" s="107"/>
    </row>
    <row r="88" spans="2:4" x14ac:dyDescent="0.25">
      <c r="B88" s="107"/>
      <c r="C88" s="107"/>
    </row>
    <row r="97" spans="2:4" ht="14.4" thickBot="1" x14ac:dyDescent="0.3"/>
    <row r="98" spans="2:4" ht="35.4" customHeight="1" thickTop="1" x14ac:dyDescent="0.25">
      <c r="B98" s="56" t="s">
        <v>232</v>
      </c>
      <c r="C98" s="83" t="s">
        <v>241</v>
      </c>
      <c r="D98" s="83" t="s">
        <v>242</v>
      </c>
    </row>
    <row r="99" spans="2:4" ht="16.8" x14ac:dyDescent="0.3">
      <c r="B99" s="60" t="s">
        <v>235</v>
      </c>
      <c r="C99" s="349"/>
      <c r="D99" s="303">
        <f>'Baseline Data Entry'!$C$88*C99</f>
        <v>0</v>
      </c>
    </row>
    <row r="100" spans="2:4" ht="16.8" x14ac:dyDescent="0.3">
      <c r="B100" s="60" t="s">
        <v>236</v>
      </c>
      <c r="C100" s="349"/>
      <c r="D100" s="303">
        <f>'Baseline Data Entry'!$C$88*C100</f>
        <v>0</v>
      </c>
    </row>
    <row r="101" spans="2:4" ht="16.8" x14ac:dyDescent="0.3">
      <c r="B101" s="60" t="s">
        <v>237</v>
      </c>
      <c r="C101" s="349"/>
      <c r="D101" s="303">
        <f>'Baseline Data Entry'!$C$88*C101</f>
        <v>0</v>
      </c>
    </row>
    <row r="102" spans="2:4" ht="16.8" x14ac:dyDescent="0.3">
      <c r="B102" s="60" t="s">
        <v>238</v>
      </c>
      <c r="C102" s="349"/>
      <c r="D102" s="303">
        <f>'Baseline Data Entry'!$C$88*C102</f>
        <v>0</v>
      </c>
    </row>
    <row r="103" spans="2:4" ht="16.8" x14ac:dyDescent="0.3">
      <c r="B103" s="60" t="s">
        <v>239</v>
      </c>
      <c r="C103" s="349"/>
      <c r="D103" s="303">
        <f>'Baseline Data Entry'!$C$88*C103</f>
        <v>0</v>
      </c>
    </row>
    <row r="104" spans="2:4" ht="16.8" x14ac:dyDescent="0.3">
      <c r="B104" s="60" t="s">
        <v>240</v>
      </c>
      <c r="C104" s="349"/>
      <c r="D104" s="303">
        <f>'Baseline Data Entry'!$C$88*C104</f>
        <v>0</v>
      </c>
    </row>
  </sheetData>
  <sheetProtection algorithmName="SHA-512" hashValue="MKMuwkzKyyPalDDZfPDAWoFAXtBSlwSI4aj68K1FzAasoRdNiRfaWLTMFQX1SUAlecPhG0zWnZ7geXUAq3CEcA==" saltValue="eAz7xX56sQw9yNhMlXdD9A==" spinCount="100000" sheet="1" objects="1" scenarios="1" selectLockedCells="1"/>
  <mergeCells count="2">
    <mergeCell ref="C19:I19"/>
    <mergeCell ref="J19:M19"/>
  </mergeCells>
  <conditionalFormatting sqref="C65">
    <cfRule type="expression" dxfId="58" priority="5">
      <formula>$B$65="Specified VMT"</formula>
    </cfRule>
  </conditionalFormatting>
  <conditionalFormatting sqref="D21:D25">
    <cfRule type="expression" dxfId="57" priority="2">
      <formula>C21="N"</formula>
    </cfRule>
  </conditionalFormatting>
  <conditionalFormatting sqref="D65">
    <cfRule type="expression" dxfId="56" priority="4">
      <formula>$B$65="Specified VMT"</formula>
    </cfRule>
  </conditionalFormatting>
  <conditionalFormatting sqref="D99:D104">
    <cfRule type="expression" dxfId="55" priority="3">
      <formula>AND($C$36="Y",$E$36="")</formula>
    </cfRule>
  </conditionalFormatting>
  <conditionalFormatting sqref="E26:E42">
    <cfRule type="expression" dxfId="54" priority="1">
      <formula>C26="N"</formula>
    </cfRule>
  </conditionalFormatting>
  <conditionalFormatting sqref="F26">
    <cfRule type="expression" dxfId="53" priority="24">
      <formula>AND($C$26="Y",$E$26="")</formula>
    </cfRule>
  </conditionalFormatting>
  <conditionalFormatting sqref="F27">
    <cfRule type="expression" dxfId="52" priority="23">
      <formula>AND($C$27="Y",$E$27="")</formula>
    </cfRule>
  </conditionalFormatting>
  <conditionalFormatting sqref="F28">
    <cfRule type="expression" dxfId="51" priority="21">
      <formula>AND($C$28="Y",$E$28="")</formula>
    </cfRule>
  </conditionalFormatting>
  <conditionalFormatting sqref="F29">
    <cfRule type="expression" dxfId="50" priority="20">
      <formula>AND($C$29="Y",$E$29="")</formula>
    </cfRule>
  </conditionalFormatting>
  <conditionalFormatting sqref="F30">
    <cfRule type="expression" dxfId="49" priority="19">
      <formula>AND($C$30="Y",$E$30="")</formula>
    </cfRule>
  </conditionalFormatting>
  <conditionalFormatting sqref="F31">
    <cfRule type="expression" dxfId="48" priority="16">
      <formula>AND($C$31="Y",$E$31="")</formula>
    </cfRule>
  </conditionalFormatting>
  <conditionalFormatting sqref="F32">
    <cfRule type="expression" dxfId="47" priority="15">
      <formula>AND($C$32="Y",$E$32="")</formula>
    </cfRule>
  </conditionalFormatting>
  <conditionalFormatting sqref="F33">
    <cfRule type="expression" dxfId="46" priority="14">
      <formula>AND($C$33="Y",$E$33="")</formula>
    </cfRule>
  </conditionalFormatting>
  <conditionalFormatting sqref="F34">
    <cfRule type="expression" dxfId="45" priority="13">
      <formula>AND($C$34="Y",$E$34="")</formula>
    </cfRule>
  </conditionalFormatting>
  <conditionalFormatting sqref="F35">
    <cfRule type="expression" dxfId="44" priority="12">
      <formula>AND($C$35="Y",$E$35="")</formula>
    </cfRule>
  </conditionalFormatting>
  <conditionalFormatting sqref="F36">
    <cfRule type="expression" dxfId="43" priority="11">
      <formula>AND($C$36="Y",$E$36="")</formula>
    </cfRule>
  </conditionalFormatting>
  <conditionalFormatting sqref="F38">
    <cfRule type="expression" dxfId="42" priority="10">
      <formula>AND($C$38="Y",$E$38="")</formula>
    </cfRule>
  </conditionalFormatting>
  <conditionalFormatting sqref="F39">
    <cfRule type="expression" dxfId="41" priority="9">
      <formula>AND($C$39="Y",$E$39="")</formula>
    </cfRule>
  </conditionalFormatting>
  <conditionalFormatting sqref="F40">
    <cfRule type="expression" dxfId="40" priority="8">
      <formula>AND($C$40="Y",$E$40="")</formula>
    </cfRule>
  </conditionalFormatting>
  <conditionalFormatting sqref="F41">
    <cfRule type="expression" dxfId="39" priority="7">
      <formula>AND($C$41="Y",$E$41="")</formula>
    </cfRule>
  </conditionalFormatting>
  <conditionalFormatting sqref="F42">
    <cfRule type="expression" dxfId="38" priority="6">
      <formula>AND($C$42="Y",$E$42="")</formula>
    </cfRule>
  </conditionalFormatting>
  <dataValidations count="4">
    <dataValidation type="list" allowBlank="1" showInputMessage="1" showErrorMessage="1" sqref="C21:C42 B46 I43:I48" xr:uid="{232D1DDB-64D0-4A1F-BE89-4B3BE41926DB}">
      <formula1>$Z$17:$Z$18</formula1>
    </dataValidation>
    <dataValidation type="list" allowBlank="1" showInputMessage="1" showErrorMessage="1" sqref="L23:L24 N43:N48 L26:L42" xr:uid="{D024B0DE-90EF-4E58-8B4B-A66889DCAC7B}">
      <formula1>$O$21:$O$23</formula1>
    </dataValidation>
    <dataValidation type="list" allowBlank="1" showInputMessage="1" showErrorMessage="1" sqref="C13" xr:uid="{DAAC9222-8C6C-4D48-B7B8-3C37E5ECF195}">
      <formula1>$AK$16:$AK$20</formula1>
    </dataValidation>
    <dataValidation type="list" allowBlank="1" showInputMessage="1" showErrorMessage="1" sqref="B65" xr:uid="{24C22B32-A0AF-4435-ACC0-3CB447776BF0}">
      <formula1>$P$19:$P$20</formula1>
    </dataValidation>
  </dataValidations>
  <pageMargins left="0.7" right="0.7" top="0.75" bottom="0.75" header="0.3" footer="0.3"/>
  <pageSetup orientation="portrait"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43DF0-2FD8-45A1-A2AC-87A3E9624EF4}">
  <sheetPr>
    <tabColor theme="7" tint="0.79998168889431442"/>
  </sheetPr>
  <dimension ref="A1:AK88"/>
  <sheetViews>
    <sheetView showGridLines="0" zoomScale="70" zoomScaleNormal="70" workbookViewId="0">
      <selection activeCell="C31" sqref="C31"/>
    </sheetView>
  </sheetViews>
  <sheetFormatPr defaultColWidth="8.88671875" defaultRowHeight="13.8" x14ac:dyDescent="0.25"/>
  <cols>
    <col min="1" max="1" width="2.44140625" style="55" customWidth="1"/>
    <col min="2" max="2" width="43.109375" style="55" customWidth="1"/>
    <col min="3" max="3" width="29.88671875" style="55" customWidth="1"/>
    <col min="4" max="4" width="31.88671875" style="55" customWidth="1"/>
    <col min="5" max="5" width="31" style="55" customWidth="1"/>
    <col min="6" max="6" width="29.6640625" style="55" customWidth="1"/>
    <col min="7" max="7" width="30.44140625" style="55" customWidth="1"/>
    <col min="8" max="8" width="31.88671875" style="55" customWidth="1"/>
    <col min="9" max="9" width="58" style="55" customWidth="1"/>
    <col min="10" max="10" width="38.109375" style="55" customWidth="1"/>
    <col min="11" max="11" width="41.5546875" style="55" customWidth="1"/>
    <col min="12" max="12" width="46.44140625" style="55" customWidth="1"/>
    <col min="13" max="13" width="56.33203125" style="55" customWidth="1"/>
    <col min="14" max="14" width="52.44140625" style="55" customWidth="1"/>
    <col min="15" max="15" width="48.88671875" style="55" hidden="1" customWidth="1"/>
    <col min="16" max="16" width="43.88671875" style="55" hidden="1" customWidth="1"/>
    <col min="17" max="17" width="32.5546875" style="55" customWidth="1"/>
    <col min="18" max="18" width="27" style="55" customWidth="1"/>
    <col min="19" max="19" width="52.5546875" style="55" customWidth="1"/>
    <col min="20" max="20" width="31.44140625" style="55" customWidth="1"/>
    <col min="21" max="21" width="66.109375" style="55" customWidth="1"/>
    <col min="22" max="22" width="26.5546875" style="55" customWidth="1"/>
    <col min="23" max="23" width="35.88671875" style="55" hidden="1" customWidth="1"/>
    <col min="24" max="24" width="21.33203125" style="55" customWidth="1"/>
    <col min="25" max="25" width="23.88671875" style="55" customWidth="1"/>
    <col min="26" max="26" width="27.109375" style="55" hidden="1" customWidth="1"/>
    <col min="27" max="27" width="26.33203125" style="55" customWidth="1"/>
    <col min="28" max="28" width="0" style="55" hidden="1" customWidth="1"/>
    <col min="29" max="36" width="8.88671875" style="55"/>
    <col min="37" max="37" width="0" style="55" hidden="1" customWidth="1"/>
    <col min="38" max="38" width="8.88671875" style="55"/>
    <col min="39" max="39" width="8.88671875" style="55" customWidth="1"/>
    <col min="40" max="254" width="8.88671875" style="55"/>
    <col min="255" max="255" width="2.44140625" style="55" customWidth="1"/>
    <col min="256" max="256" width="32.109375" style="55" customWidth="1"/>
    <col min="257" max="257" width="23.6640625" style="55" customWidth="1"/>
    <col min="258" max="261" width="13.5546875" style="55" customWidth="1"/>
    <col min="262" max="262" width="10.44140625" style="55" customWidth="1"/>
    <col min="263" max="263" width="16.109375" style="55" customWidth="1"/>
    <col min="264" max="264" width="15.109375" style="55" customWidth="1"/>
    <col min="265" max="265" width="13.88671875" style="55" customWidth="1"/>
    <col min="266" max="266" width="16.44140625" style="55" customWidth="1"/>
    <col min="267" max="267" width="11.109375" style="55" customWidth="1"/>
    <col min="268" max="269" width="11.44140625" style="55" customWidth="1"/>
    <col min="270" max="510" width="8.88671875" style="55"/>
    <col min="511" max="511" width="2.44140625" style="55" customWidth="1"/>
    <col min="512" max="512" width="32.109375" style="55" customWidth="1"/>
    <col min="513" max="513" width="23.6640625" style="55" customWidth="1"/>
    <col min="514" max="517" width="13.5546875" style="55" customWidth="1"/>
    <col min="518" max="518" width="10.44140625" style="55" customWidth="1"/>
    <col min="519" max="519" width="16.109375" style="55" customWidth="1"/>
    <col min="520" max="520" width="15.109375" style="55" customWidth="1"/>
    <col min="521" max="521" width="13.88671875" style="55" customWidth="1"/>
    <col min="522" max="522" width="16.44140625" style="55" customWidth="1"/>
    <col min="523" max="523" width="11.109375" style="55" customWidth="1"/>
    <col min="524" max="525" width="11.44140625" style="55" customWidth="1"/>
    <col min="526" max="766" width="8.88671875" style="55"/>
    <col min="767" max="767" width="2.44140625" style="55" customWidth="1"/>
    <col min="768" max="768" width="32.109375" style="55" customWidth="1"/>
    <col min="769" max="769" width="23.6640625" style="55" customWidth="1"/>
    <col min="770" max="773" width="13.5546875" style="55" customWidth="1"/>
    <col min="774" max="774" width="10.44140625" style="55" customWidth="1"/>
    <col min="775" max="775" width="16.109375" style="55" customWidth="1"/>
    <col min="776" max="776" width="15.109375" style="55" customWidth="1"/>
    <col min="777" max="777" width="13.88671875" style="55" customWidth="1"/>
    <col min="778" max="778" width="16.44140625" style="55" customWidth="1"/>
    <col min="779" max="779" width="11.109375" style="55" customWidth="1"/>
    <col min="780" max="781" width="11.44140625" style="55" customWidth="1"/>
    <col min="782" max="1022" width="8.88671875" style="55"/>
    <col min="1023" max="1023" width="2.44140625" style="55" customWidth="1"/>
    <col min="1024" max="1024" width="32.109375" style="55" customWidth="1"/>
    <col min="1025" max="1025" width="23.6640625" style="55" customWidth="1"/>
    <col min="1026" max="1029" width="13.5546875" style="55" customWidth="1"/>
    <col min="1030" max="1030" width="10.44140625" style="55" customWidth="1"/>
    <col min="1031" max="1031" width="16.109375" style="55" customWidth="1"/>
    <col min="1032" max="1032" width="15.109375" style="55" customWidth="1"/>
    <col min="1033" max="1033" width="13.88671875" style="55" customWidth="1"/>
    <col min="1034" max="1034" width="16.44140625" style="55" customWidth="1"/>
    <col min="1035" max="1035" width="11.109375" style="55" customWidth="1"/>
    <col min="1036" max="1037" width="11.44140625" style="55" customWidth="1"/>
    <col min="1038" max="1278" width="8.88671875" style="55"/>
    <col min="1279" max="1279" width="2.44140625" style="55" customWidth="1"/>
    <col min="1280" max="1280" width="32.109375" style="55" customWidth="1"/>
    <col min="1281" max="1281" width="23.6640625" style="55" customWidth="1"/>
    <col min="1282" max="1285" width="13.5546875" style="55" customWidth="1"/>
    <col min="1286" max="1286" width="10.44140625" style="55" customWidth="1"/>
    <col min="1287" max="1287" width="16.109375" style="55" customWidth="1"/>
    <col min="1288" max="1288" width="15.109375" style="55" customWidth="1"/>
    <col min="1289" max="1289" width="13.88671875" style="55" customWidth="1"/>
    <col min="1290" max="1290" width="16.44140625" style="55" customWidth="1"/>
    <col min="1291" max="1291" width="11.109375" style="55" customWidth="1"/>
    <col min="1292" max="1293" width="11.44140625" style="55" customWidth="1"/>
    <col min="1294" max="1534" width="8.88671875" style="55"/>
    <col min="1535" max="1535" width="2.44140625" style="55" customWidth="1"/>
    <col min="1536" max="1536" width="32.109375" style="55" customWidth="1"/>
    <col min="1537" max="1537" width="23.6640625" style="55" customWidth="1"/>
    <col min="1538" max="1541" width="13.5546875" style="55" customWidth="1"/>
    <col min="1542" max="1542" width="10.44140625" style="55" customWidth="1"/>
    <col min="1543" max="1543" width="16.109375" style="55" customWidth="1"/>
    <col min="1544" max="1544" width="15.109375" style="55" customWidth="1"/>
    <col min="1545" max="1545" width="13.88671875" style="55" customWidth="1"/>
    <col min="1546" max="1546" width="16.44140625" style="55" customWidth="1"/>
    <col min="1547" max="1547" width="11.109375" style="55" customWidth="1"/>
    <col min="1548" max="1549" width="11.44140625" style="55" customWidth="1"/>
    <col min="1550" max="1790" width="8.88671875" style="55"/>
    <col min="1791" max="1791" width="2.44140625" style="55" customWidth="1"/>
    <col min="1792" max="1792" width="32.109375" style="55" customWidth="1"/>
    <col min="1793" max="1793" width="23.6640625" style="55" customWidth="1"/>
    <col min="1794" max="1797" width="13.5546875" style="55" customWidth="1"/>
    <col min="1798" max="1798" width="10.44140625" style="55" customWidth="1"/>
    <col min="1799" max="1799" width="16.109375" style="55" customWidth="1"/>
    <col min="1800" max="1800" width="15.109375" style="55" customWidth="1"/>
    <col min="1801" max="1801" width="13.88671875" style="55" customWidth="1"/>
    <col min="1802" max="1802" width="16.44140625" style="55" customWidth="1"/>
    <col min="1803" max="1803" width="11.109375" style="55" customWidth="1"/>
    <col min="1804" max="1805" width="11.44140625" style="55" customWidth="1"/>
    <col min="1806" max="2046" width="8.88671875" style="55"/>
    <col min="2047" max="2047" width="2.44140625" style="55" customWidth="1"/>
    <col min="2048" max="2048" width="32.109375" style="55" customWidth="1"/>
    <col min="2049" max="2049" width="23.6640625" style="55" customWidth="1"/>
    <col min="2050" max="2053" width="13.5546875" style="55" customWidth="1"/>
    <col min="2054" max="2054" width="10.44140625" style="55" customWidth="1"/>
    <col min="2055" max="2055" width="16.109375" style="55" customWidth="1"/>
    <col min="2056" max="2056" width="15.109375" style="55" customWidth="1"/>
    <col min="2057" max="2057" width="13.88671875" style="55" customWidth="1"/>
    <col min="2058" max="2058" width="16.44140625" style="55" customWidth="1"/>
    <col min="2059" max="2059" width="11.109375" style="55" customWidth="1"/>
    <col min="2060" max="2061" width="11.44140625" style="55" customWidth="1"/>
    <col min="2062" max="2302" width="8.88671875" style="55"/>
    <col min="2303" max="2303" width="2.44140625" style="55" customWidth="1"/>
    <col min="2304" max="2304" width="32.109375" style="55" customWidth="1"/>
    <col min="2305" max="2305" width="23.6640625" style="55" customWidth="1"/>
    <col min="2306" max="2309" width="13.5546875" style="55" customWidth="1"/>
    <col min="2310" max="2310" width="10.44140625" style="55" customWidth="1"/>
    <col min="2311" max="2311" width="16.109375" style="55" customWidth="1"/>
    <col min="2312" max="2312" width="15.109375" style="55" customWidth="1"/>
    <col min="2313" max="2313" width="13.88671875" style="55" customWidth="1"/>
    <col min="2314" max="2314" width="16.44140625" style="55" customWidth="1"/>
    <col min="2315" max="2315" width="11.109375" style="55" customWidth="1"/>
    <col min="2316" max="2317" width="11.44140625" style="55" customWidth="1"/>
    <col min="2318" max="2558" width="8.88671875" style="55"/>
    <col min="2559" max="2559" width="2.44140625" style="55" customWidth="1"/>
    <col min="2560" max="2560" width="32.109375" style="55" customWidth="1"/>
    <col min="2561" max="2561" width="23.6640625" style="55" customWidth="1"/>
    <col min="2562" max="2565" width="13.5546875" style="55" customWidth="1"/>
    <col min="2566" max="2566" width="10.44140625" style="55" customWidth="1"/>
    <col min="2567" max="2567" width="16.109375" style="55" customWidth="1"/>
    <col min="2568" max="2568" width="15.109375" style="55" customWidth="1"/>
    <col min="2569" max="2569" width="13.88671875" style="55" customWidth="1"/>
    <col min="2570" max="2570" width="16.44140625" style="55" customWidth="1"/>
    <col min="2571" max="2571" width="11.109375" style="55" customWidth="1"/>
    <col min="2572" max="2573" width="11.44140625" style="55" customWidth="1"/>
    <col min="2574" max="2814" width="8.88671875" style="55"/>
    <col min="2815" max="2815" width="2.44140625" style="55" customWidth="1"/>
    <col min="2816" max="2816" width="32.109375" style="55" customWidth="1"/>
    <col min="2817" max="2817" width="23.6640625" style="55" customWidth="1"/>
    <col min="2818" max="2821" width="13.5546875" style="55" customWidth="1"/>
    <col min="2822" max="2822" width="10.44140625" style="55" customWidth="1"/>
    <col min="2823" max="2823" width="16.109375" style="55" customWidth="1"/>
    <col min="2824" max="2824" width="15.109375" style="55" customWidth="1"/>
    <col min="2825" max="2825" width="13.88671875" style="55" customWidth="1"/>
    <col min="2826" max="2826" width="16.44140625" style="55" customWidth="1"/>
    <col min="2827" max="2827" width="11.109375" style="55" customWidth="1"/>
    <col min="2828" max="2829" width="11.44140625" style="55" customWidth="1"/>
    <col min="2830" max="3070" width="8.88671875" style="55"/>
    <col min="3071" max="3071" width="2.44140625" style="55" customWidth="1"/>
    <col min="3072" max="3072" width="32.109375" style="55" customWidth="1"/>
    <col min="3073" max="3073" width="23.6640625" style="55" customWidth="1"/>
    <col min="3074" max="3077" width="13.5546875" style="55" customWidth="1"/>
    <col min="3078" max="3078" width="10.44140625" style="55" customWidth="1"/>
    <col min="3079" max="3079" width="16.109375" style="55" customWidth="1"/>
    <col min="3080" max="3080" width="15.109375" style="55" customWidth="1"/>
    <col min="3081" max="3081" width="13.88671875" style="55" customWidth="1"/>
    <col min="3082" max="3082" width="16.44140625" style="55" customWidth="1"/>
    <col min="3083" max="3083" width="11.109375" style="55" customWidth="1"/>
    <col min="3084" max="3085" width="11.44140625" style="55" customWidth="1"/>
    <col min="3086" max="3326" width="8.88671875" style="55"/>
    <col min="3327" max="3327" width="2.44140625" style="55" customWidth="1"/>
    <col min="3328" max="3328" width="32.109375" style="55" customWidth="1"/>
    <col min="3329" max="3329" width="23.6640625" style="55" customWidth="1"/>
    <col min="3330" max="3333" width="13.5546875" style="55" customWidth="1"/>
    <col min="3334" max="3334" width="10.44140625" style="55" customWidth="1"/>
    <col min="3335" max="3335" width="16.109375" style="55" customWidth="1"/>
    <col min="3336" max="3336" width="15.109375" style="55" customWidth="1"/>
    <col min="3337" max="3337" width="13.88671875" style="55" customWidth="1"/>
    <col min="3338" max="3338" width="16.44140625" style="55" customWidth="1"/>
    <col min="3339" max="3339" width="11.109375" style="55" customWidth="1"/>
    <col min="3340" max="3341" width="11.44140625" style="55" customWidth="1"/>
    <col min="3342" max="3582" width="8.88671875" style="55"/>
    <col min="3583" max="3583" width="2.44140625" style="55" customWidth="1"/>
    <col min="3584" max="3584" width="32.109375" style="55" customWidth="1"/>
    <col min="3585" max="3585" width="23.6640625" style="55" customWidth="1"/>
    <col min="3586" max="3589" width="13.5546875" style="55" customWidth="1"/>
    <col min="3590" max="3590" width="10.44140625" style="55" customWidth="1"/>
    <col min="3591" max="3591" width="16.109375" style="55" customWidth="1"/>
    <col min="3592" max="3592" width="15.109375" style="55" customWidth="1"/>
    <col min="3593" max="3593" width="13.88671875" style="55" customWidth="1"/>
    <col min="3594" max="3594" width="16.44140625" style="55" customWidth="1"/>
    <col min="3595" max="3595" width="11.109375" style="55" customWidth="1"/>
    <col min="3596" max="3597" width="11.44140625" style="55" customWidth="1"/>
    <col min="3598" max="3838" width="8.88671875" style="55"/>
    <col min="3839" max="3839" width="2.44140625" style="55" customWidth="1"/>
    <col min="3840" max="3840" width="32.109375" style="55" customWidth="1"/>
    <col min="3841" max="3841" width="23.6640625" style="55" customWidth="1"/>
    <col min="3842" max="3845" width="13.5546875" style="55" customWidth="1"/>
    <col min="3846" max="3846" width="10.44140625" style="55" customWidth="1"/>
    <col min="3847" max="3847" width="16.109375" style="55" customWidth="1"/>
    <col min="3848" max="3848" width="15.109375" style="55" customWidth="1"/>
    <col min="3849" max="3849" width="13.88671875" style="55" customWidth="1"/>
    <col min="3850" max="3850" width="16.44140625" style="55" customWidth="1"/>
    <col min="3851" max="3851" width="11.109375" style="55" customWidth="1"/>
    <col min="3852" max="3853" width="11.44140625" style="55" customWidth="1"/>
    <col min="3854" max="4094" width="8.88671875" style="55"/>
    <col min="4095" max="4095" width="2.44140625" style="55" customWidth="1"/>
    <col min="4096" max="4096" width="32.109375" style="55" customWidth="1"/>
    <col min="4097" max="4097" width="23.6640625" style="55" customWidth="1"/>
    <col min="4098" max="4101" width="13.5546875" style="55" customWidth="1"/>
    <col min="4102" max="4102" width="10.44140625" style="55" customWidth="1"/>
    <col min="4103" max="4103" width="16.109375" style="55" customWidth="1"/>
    <col min="4104" max="4104" width="15.109375" style="55" customWidth="1"/>
    <col min="4105" max="4105" width="13.88671875" style="55" customWidth="1"/>
    <col min="4106" max="4106" width="16.44140625" style="55" customWidth="1"/>
    <col min="4107" max="4107" width="11.109375" style="55" customWidth="1"/>
    <col min="4108" max="4109" width="11.44140625" style="55" customWidth="1"/>
    <col min="4110" max="4350" width="8.88671875" style="55"/>
    <col min="4351" max="4351" width="2.44140625" style="55" customWidth="1"/>
    <col min="4352" max="4352" width="32.109375" style="55" customWidth="1"/>
    <col min="4353" max="4353" width="23.6640625" style="55" customWidth="1"/>
    <col min="4354" max="4357" width="13.5546875" style="55" customWidth="1"/>
    <col min="4358" max="4358" width="10.44140625" style="55" customWidth="1"/>
    <col min="4359" max="4359" width="16.109375" style="55" customWidth="1"/>
    <col min="4360" max="4360" width="15.109375" style="55" customWidth="1"/>
    <col min="4361" max="4361" width="13.88671875" style="55" customWidth="1"/>
    <col min="4362" max="4362" width="16.44140625" style="55" customWidth="1"/>
    <col min="4363" max="4363" width="11.109375" style="55" customWidth="1"/>
    <col min="4364" max="4365" width="11.44140625" style="55" customWidth="1"/>
    <col min="4366" max="4606" width="8.88671875" style="55"/>
    <col min="4607" max="4607" width="2.44140625" style="55" customWidth="1"/>
    <col min="4608" max="4608" width="32.109375" style="55" customWidth="1"/>
    <col min="4609" max="4609" width="23.6640625" style="55" customWidth="1"/>
    <col min="4610" max="4613" width="13.5546875" style="55" customWidth="1"/>
    <col min="4614" max="4614" width="10.44140625" style="55" customWidth="1"/>
    <col min="4615" max="4615" width="16.109375" style="55" customWidth="1"/>
    <col min="4616" max="4616" width="15.109375" style="55" customWidth="1"/>
    <col min="4617" max="4617" width="13.88671875" style="55" customWidth="1"/>
    <col min="4618" max="4618" width="16.44140625" style="55" customWidth="1"/>
    <col min="4619" max="4619" width="11.109375" style="55" customWidth="1"/>
    <col min="4620" max="4621" width="11.44140625" style="55" customWidth="1"/>
    <col min="4622" max="4862" width="8.88671875" style="55"/>
    <col min="4863" max="4863" width="2.44140625" style="55" customWidth="1"/>
    <col min="4864" max="4864" width="32.109375" style="55" customWidth="1"/>
    <col min="4865" max="4865" width="23.6640625" style="55" customWidth="1"/>
    <col min="4866" max="4869" width="13.5546875" style="55" customWidth="1"/>
    <col min="4870" max="4870" width="10.44140625" style="55" customWidth="1"/>
    <col min="4871" max="4871" width="16.109375" style="55" customWidth="1"/>
    <col min="4872" max="4872" width="15.109375" style="55" customWidth="1"/>
    <col min="4873" max="4873" width="13.88671875" style="55" customWidth="1"/>
    <col min="4874" max="4874" width="16.44140625" style="55" customWidth="1"/>
    <col min="4875" max="4875" width="11.109375" style="55" customWidth="1"/>
    <col min="4876" max="4877" width="11.44140625" style="55" customWidth="1"/>
    <col min="4878" max="5118" width="8.88671875" style="55"/>
    <col min="5119" max="5119" width="2.44140625" style="55" customWidth="1"/>
    <col min="5120" max="5120" width="32.109375" style="55" customWidth="1"/>
    <col min="5121" max="5121" width="23.6640625" style="55" customWidth="1"/>
    <col min="5122" max="5125" width="13.5546875" style="55" customWidth="1"/>
    <col min="5126" max="5126" width="10.44140625" style="55" customWidth="1"/>
    <col min="5127" max="5127" width="16.109375" style="55" customWidth="1"/>
    <col min="5128" max="5128" width="15.109375" style="55" customWidth="1"/>
    <col min="5129" max="5129" width="13.88671875" style="55" customWidth="1"/>
    <col min="5130" max="5130" width="16.44140625" style="55" customWidth="1"/>
    <col min="5131" max="5131" width="11.109375" style="55" customWidth="1"/>
    <col min="5132" max="5133" width="11.44140625" style="55" customWidth="1"/>
    <col min="5134" max="5374" width="8.88671875" style="55"/>
    <col min="5375" max="5375" width="2.44140625" style="55" customWidth="1"/>
    <col min="5376" max="5376" width="32.109375" style="55" customWidth="1"/>
    <col min="5377" max="5377" width="23.6640625" style="55" customWidth="1"/>
    <col min="5378" max="5381" width="13.5546875" style="55" customWidth="1"/>
    <col min="5382" max="5382" width="10.44140625" style="55" customWidth="1"/>
    <col min="5383" max="5383" width="16.109375" style="55" customWidth="1"/>
    <col min="5384" max="5384" width="15.109375" style="55" customWidth="1"/>
    <col min="5385" max="5385" width="13.88671875" style="55" customWidth="1"/>
    <col min="5386" max="5386" width="16.44140625" style="55" customWidth="1"/>
    <col min="5387" max="5387" width="11.109375" style="55" customWidth="1"/>
    <col min="5388" max="5389" width="11.44140625" style="55" customWidth="1"/>
    <col min="5390" max="5630" width="8.88671875" style="55"/>
    <col min="5631" max="5631" width="2.44140625" style="55" customWidth="1"/>
    <col min="5632" max="5632" width="32.109375" style="55" customWidth="1"/>
    <col min="5633" max="5633" width="23.6640625" style="55" customWidth="1"/>
    <col min="5634" max="5637" width="13.5546875" style="55" customWidth="1"/>
    <col min="5638" max="5638" width="10.44140625" style="55" customWidth="1"/>
    <col min="5639" max="5639" width="16.109375" style="55" customWidth="1"/>
    <col min="5640" max="5640" width="15.109375" style="55" customWidth="1"/>
    <col min="5641" max="5641" width="13.88671875" style="55" customWidth="1"/>
    <col min="5642" max="5642" width="16.44140625" style="55" customWidth="1"/>
    <col min="5643" max="5643" width="11.109375" style="55" customWidth="1"/>
    <col min="5644" max="5645" width="11.44140625" style="55" customWidth="1"/>
    <col min="5646" max="5886" width="8.88671875" style="55"/>
    <col min="5887" max="5887" width="2.44140625" style="55" customWidth="1"/>
    <col min="5888" max="5888" width="32.109375" style="55" customWidth="1"/>
    <col min="5889" max="5889" width="23.6640625" style="55" customWidth="1"/>
    <col min="5890" max="5893" width="13.5546875" style="55" customWidth="1"/>
    <col min="5894" max="5894" width="10.44140625" style="55" customWidth="1"/>
    <col min="5895" max="5895" width="16.109375" style="55" customWidth="1"/>
    <col min="5896" max="5896" width="15.109375" style="55" customWidth="1"/>
    <col min="5897" max="5897" width="13.88671875" style="55" customWidth="1"/>
    <col min="5898" max="5898" width="16.44140625" style="55" customWidth="1"/>
    <col min="5899" max="5899" width="11.109375" style="55" customWidth="1"/>
    <col min="5900" max="5901" width="11.44140625" style="55" customWidth="1"/>
    <col min="5902" max="6142" width="8.88671875" style="55"/>
    <col min="6143" max="6143" width="2.44140625" style="55" customWidth="1"/>
    <col min="6144" max="6144" width="32.109375" style="55" customWidth="1"/>
    <col min="6145" max="6145" width="23.6640625" style="55" customWidth="1"/>
    <col min="6146" max="6149" width="13.5546875" style="55" customWidth="1"/>
    <col min="6150" max="6150" width="10.44140625" style="55" customWidth="1"/>
    <col min="6151" max="6151" width="16.109375" style="55" customWidth="1"/>
    <col min="6152" max="6152" width="15.109375" style="55" customWidth="1"/>
    <col min="6153" max="6153" width="13.88671875" style="55" customWidth="1"/>
    <col min="6154" max="6154" width="16.44140625" style="55" customWidth="1"/>
    <col min="6155" max="6155" width="11.109375" style="55" customWidth="1"/>
    <col min="6156" max="6157" width="11.44140625" style="55" customWidth="1"/>
    <col min="6158" max="6398" width="8.88671875" style="55"/>
    <col min="6399" max="6399" width="2.44140625" style="55" customWidth="1"/>
    <col min="6400" max="6400" width="32.109375" style="55" customWidth="1"/>
    <col min="6401" max="6401" width="23.6640625" style="55" customWidth="1"/>
    <col min="6402" max="6405" width="13.5546875" style="55" customWidth="1"/>
    <col min="6406" max="6406" width="10.44140625" style="55" customWidth="1"/>
    <col min="6407" max="6407" width="16.109375" style="55" customWidth="1"/>
    <col min="6408" max="6408" width="15.109375" style="55" customWidth="1"/>
    <col min="6409" max="6409" width="13.88671875" style="55" customWidth="1"/>
    <col min="6410" max="6410" width="16.44140625" style="55" customWidth="1"/>
    <col min="6411" max="6411" width="11.109375" style="55" customWidth="1"/>
    <col min="6412" max="6413" width="11.44140625" style="55" customWidth="1"/>
    <col min="6414" max="6654" width="8.88671875" style="55"/>
    <col min="6655" max="6655" width="2.44140625" style="55" customWidth="1"/>
    <col min="6656" max="6656" width="32.109375" style="55" customWidth="1"/>
    <col min="6657" max="6657" width="23.6640625" style="55" customWidth="1"/>
    <col min="6658" max="6661" width="13.5546875" style="55" customWidth="1"/>
    <col min="6662" max="6662" width="10.44140625" style="55" customWidth="1"/>
    <col min="6663" max="6663" width="16.109375" style="55" customWidth="1"/>
    <col min="6664" max="6664" width="15.109375" style="55" customWidth="1"/>
    <col min="6665" max="6665" width="13.88671875" style="55" customWidth="1"/>
    <col min="6666" max="6666" width="16.44140625" style="55" customWidth="1"/>
    <col min="6667" max="6667" width="11.109375" style="55" customWidth="1"/>
    <col min="6668" max="6669" width="11.44140625" style="55" customWidth="1"/>
    <col min="6670" max="6910" width="8.88671875" style="55"/>
    <col min="6911" max="6911" width="2.44140625" style="55" customWidth="1"/>
    <col min="6912" max="6912" width="32.109375" style="55" customWidth="1"/>
    <col min="6913" max="6913" width="23.6640625" style="55" customWidth="1"/>
    <col min="6914" max="6917" width="13.5546875" style="55" customWidth="1"/>
    <col min="6918" max="6918" width="10.44140625" style="55" customWidth="1"/>
    <col min="6919" max="6919" width="16.109375" style="55" customWidth="1"/>
    <col min="6920" max="6920" width="15.109375" style="55" customWidth="1"/>
    <col min="6921" max="6921" width="13.88671875" style="55" customWidth="1"/>
    <col min="6922" max="6922" width="16.44140625" style="55" customWidth="1"/>
    <col min="6923" max="6923" width="11.109375" style="55" customWidth="1"/>
    <col min="6924" max="6925" width="11.44140625" style="55" customWidth="1"/>
    <col min="6926" max="7166" width="8.88671875" style="55"/>
    <col min="7167" max="7167" width="2.44140625" style="55" customWidth="1"/>
    <col min="7168" max="7168" width="32.109375" style="55" customWidth="1"/>
    <col min="7169" max="7169" width="23.6640625" style="55" customWidth="1"/>
    <col min="7170" max="7173" width="13.5546875" style="55" customWidth="1"/>
    <col min="7174" max="7174" width="10.44140625" style="55" customWidth="1"/>
    <col min="7175" max="7175" width="16.109375" style="55" customWidth="1"/>
    <col min="7176" max="7176" width="15.109375" style="55" customWidth="1"/>
    <col min="7177" max="7177" width="13.88671875" style="55" customWidth="1"/>
    <col min="7178" max="7178" width="16.44140625" style="55" customWidth="1"/>
    <col min="7179" max="7179" width="11.109375" style="55" customWidth="1"/>
    <col min="7180" max="7181" width="11.44140625" style="55" customWidth="1"/>
    <col min="7182" max="7422" width="8.88671875" style="55"/>
    <col min="7423" max="7423" width="2.44140625" style="55" customWidth="1"/>
    <col min="7424" max="7424" width="32.109375" style="55" customWidth="1"/>
    <col min="7425" max="7425" width="23.6640625" style="55" customWidth="1"/>
    <col min="7426" max="7429" width="13.5546875" style="55" customWidth="1"/>
    <col min="7430" max="7430" width="10.44140625" style="55" customWidth="1"/>
    <col min="7431" max="7431" width="16.109375" style="55" customWidth="1"/>
    <col min="7432" max="7432" width="15.109375" style="55" customWidth="1"/>
    <col min="7433" max="7433" width="13.88671875" style="55" customWidth="1"/>
    <col min="7434" max="7434" width="16.44140625" style="55" customWidth="1"/>
    <col min="7435" max="7435" width="11.109375" style="55" customWidth="1"/>
    <col min="7436" max="7437" width="11.44140625" style="55" customWidth="1"/>
    <col min="7438" max="7678" width="8.88671875" style="55"/>
    <col min="7679" max="7679" width="2.44140625" style="55" customWidth="1"/>
    <col min="7680" max="7680" width="32.109375" style="55" customWidth="1"/>
    <col min="7681" max="7681" width="23.6640625" style="55" customWidth="1"/>
    <col min="7682" max="7685" width="13.5546875" style="55" customWidth="1"/>
    <col min="7686" max="7686" width="10.44140625" style="55" customWidth="1"/>
    <col min="7687" max="7687" width="16.109375" style="55" customWidth="1"/>
    <col min="7688" max="7688" width="15.109375" style="55" customWidth="1"/>
    <col min="7689" max="7689" width="13.88671875" style="55" customWidth="1"/>
    <col min="7690" max="7690" width="16.44140625" style="55" customWidth="1"/>
    <col min="7691" max="7691" width="11.109375" style="55" customWidth="1"/>
    <col min="7692" max="7693" width="11.44140625" style="55" customWidth="1"/>
    <col min="7694" max="7934" width="8.88671875" style="55"/>
    <col min="7935" max="7935" width="2.44140625" style="55" customWidth="1"/>
    <col min="7936" max="7936" width="32.109375" style="55" customWidth="1"/>
    <col min="7937" max="7937" width="23.6640625" style="55" customWidth="1"/>
    <col min="7938" max="7941" width="13.5546875" style="55" customWidth="1"/>
    <col min="7942" max="7942" width="10.44140625" style="55" customWidth="1"/>
    <col min="7943" max="7943" width="16.109375" style="55" customWidth="1"/>
    <col min="7944" max="7944" width="15.109375" style="55" customWidth="1"/>
    <col min="7945" max="7945" width="13.88671875" style="55" customWidth="1"/>
    <col min="7946" max="7946" width="16.44140625" style="55" customWidth="1"/>
    <col min="7947" max="7947" width="11.109375" style="55" customWidth="1"/>
    <col min="7948" max="7949" width="11.44140625" style="55" customWidth="1"/>
    <col min="7950" max="8190" width="8.88671875" style="55"/>
    <col min="8191" max="8191" width="2.44140625" style="55" customWidth="1"/>
    <col min="8192" max="8192" width="32.109375" style="55" customWidth="1"/>
    <col min="8193" max="8193" width="23.6640625" style="55" customWidth="1"/>
    <col min="8194" max="8197" width="13.5546875" style="55" customWidth="1"/>
    <col min="8198" max="8198" width="10.44140625" style="55" customWidth="1"/>
    <col min="8199" max="8199" width="16.109375" style="55" customWidth="1"/>
    <col min="8200" max="8200" width="15.109375" style="55" customWidth="1"/>
    <col min="8201" max="8201" width="13.88671875" style="55" customWidth="1"/>
    <col min="8202" max="8202" width="16.44140625" style="55" customWidth="1"/>
    <col min="8203" max="8203" width="11.109375" style="55" customWidth="1"/>
    <col min="8204" max="8205" width="11.44140625" style="55" customWidth="1"/>
    <col min="8206" max="8446" width="8.88671875" style="55"/>
    <col min="8447" max="8447" width="2.44140625" style="55" customWidth="1"/>
    <col min="8448" max="8448" width="32.109375" style="55" customWidth="1"/>
    <col min="8449" max="8449" width="23.6640625" style="55" customWidth="1"/>
    <col min="8450" max="8453" width="13.5546875" style="55" customWidth="1"/>
    <col min="8454" max="8454" width="10.44140625" style="55" customWidth="1"/>
    <col min="8455" max="8455" width="16.109375" style="55" customWidth="1"/>
    <col min="8456" max="8456" width="15.109375" style="55" customWidth="1"/>
    <col min="8457" max="8457" width="13.88671875" style="55" customWidth="1"/>
    <col min="8458" max="8458" width="16.44140625" style="55" customWidth="1"/>
    <col min="8459" max="8459" width="11.109375" style="55" customWidth="1"/>
    <col min="8460" max="8461" width="11.44140625" style="55" customWidth="1"/>
    <col min="8462" max="8702" width="8.88671875" style="55"/>
    <col min="8703" max="8703" width="2.44140625" style="55" customWidth="1"/>
    <col min="8704" max="8704" width="32.109375" style="55" customWidth="1"/>
    <col min="8705" max="8705" width="23.6640625" style="55" customWidth="1"/>
    <col min="8706" max="8709" width="13.5546875" style="55" customWidth="1"/>
    <col min="8710" max="8710" width="10.44140625" style="55" customWidth="1"/>
    <col min="8711" max="8711" width="16.109375" style="55" customWidth="1"/>
    <col min="8712" max="8712" width="15.109375" style="55" customWidth="1"/>
    <col min="8713" max="8713" width="13.88671875" style="55" customWidth="1"/>
    <col min="8714" max="8714" width="16.44140625" style="55" customWidth="1"/>
    <col min="8715" max="8715" width="11.109375" style="55" customWidth="1"/>
    <col min="8716" max="8717" width="11.44140625" style="55" customWidth="1"/>
    <col min="8718" max="8958" width="8.88671875" style="55"/>
    <col min="8959" max="8959" width="2.44140625" style="55" customWidth="1"/>
    <col min="8960" max="8960" width="32.109375" style="55" customWidth="1"/>
    <col min="8961" max="8961" width="23.6640625" style="55" customWidth="1"/>
    <col min="8962" max="8965" width="13.5546875" style="55" customWidth="1"/>
    <col min="8966" max="8966" width="10.44140625" style="55" customWidth="1"/>
    <col min="8967" max="8967" width="16.109375" style="55" customWidth="1"/>
    <col min="8968" max="8968" width="15.109375" style="55" customWidth="1"/>
    <col min="8969" max="8969" width="13.88671875" style="55" customWidth="1"/>
    <col min="8970" max="8970" width="16.44140625" style="55" customWidth="1"/>
    <col min="8971" max="8971" width="11.109375" style="55" customWidth="1"/>
    <col min="8972" max="8973" width="11.44140625" style="55" customWidth="1"/>
    <col min="8974" max="9214" width="8.88671875" style="55"/>
    <col min="9215" max="9215" width="2.44140625" style="55" customWidth="1"/>
    <col min="9216" max="9216" width="32.109375" style="55" customWidth="1"/>
    <col min="9217" max="9217" width="23.6640625" style="55" customWidth="1"/>
    <col min="9218" max="9221" width="13.5546875" style="55" customWidth="1"/>
    <col min="9222" max="9222" width="10.44140625" style="55" customWidth="1"/>
    <col min="9223" max="9223" width="16.109375" style="55" customWidth="1"/>
    <col min="9224" max="9224" width="15.109375" style="55" customWidth="1"/>
    <col min="9225" max="9225" width="13.88671875" style="55" customWidth="1"/>
    <col min="9226" max="9226" width="16.44140625" style="55" customWidth="1"/>
    <col min="9227" max="9227" width="11.109375" style="55" customWidth="1"/>
    <col min="9228" max="9229" width="11.44140625" style="55" customWidth="1"/>
    <col min="9230" max="9470" width="8.88671875" style="55"/>
    <col min="9471" max="9471" width="2.44140625" style="55" customWidth="1"/>
    <col min="9472" max="9472" width="32.109375" style="55" customWidth="1"/>
    <col min="9473" max="9473" width="23.6640625" style="55" customWidth="1"/>
    <col min="9474" max="9477" width="13.5546875" style="55" customWidth="1"/>
    <col min="9478" max="9478" width="10.44140625" style="55" customWidth="1"/>
    <col min="9479" max="9479" width="16.109375" style="55" customWidth="1"/>
    <col min="9480" max="9480" width="15.109375" style="55" customWidth="1"/>
    <col min="9481" max="9481" width="13.88671875" style="55" customWidth="1"/>
    <col min="9482" max="9482" width="16.44140625" style="55" customWidth="1"/>
    <col min="9483" max="9483" width="11.109375" style="55" customWidth="1"/>
    <col min="9484" max="9485" width="11.44140625" style="55" customWidth="1"/>
    <col min="9486" max="9726" width="8.88671875" style="55"/>
    <col min="9727" max="9727" width="2.44140625" style="55" customWidth="1"/>
    <col min="9728" max="9728" width="32.109375" style="55" customWidth="1"/>
    <col min="9729" max="9729" width="23.6640625" style="55" customWidth="1"/>
    <col min="9730" max="9733" width="13.5546875" style="55" customWidth="1"/>
    <col min="9734" max="9734" width="10.44140625" style="55" customWidth="1"/>
    <col min="9735" max="9735" width="16.109375" style="55" customWidth="1"/>
    <col min="9736" max="9736" width="15.109375" style="55" customWidth="1"/>
    <col min="9737" max="9737" width="13.88671875" style="55" customWidth="1"/>
    <col min="9738" max="9738" width="16.44140625" style="55" customWidth="1"/>
    <col min="9739" max="9739" width="11.109375" style="55" customWidth="1"/>
    <col min="9740" max="9741" width="11.44140625" style="55" customWidth="1"/>
    <col min="9742" max="9982" width="8.88671875" style="55"/>
    <col min="9983" max="9983" width="2.44140625" style="55" customWidth="1"/>
    <col min="9984" max="9984" width="32.109375" style="55" customWidth="1"/>
    <col min="9985" max="9985" width="23.6640625" style="55" customWidth="1"/>
    <col min="9986" max="9989" width="13.5546875" style="55" customWidth="1"/>
    <col min="9990" max="9990" width="10.44140625" style="55" customWidth="1"/>
    <col min="9991" max="9991" width="16.109375" style="55" customWidth="1"/>
    <col min="9992" max="9992" width="15.109375" style="55" customWidth="1"/>
    <col min="9993" max="9993" width="13.88671875" style="55" customWidth="1"/>
    <col min="9994" max="9994" width="16.44140625" style="55" customWidth="1"/>
    <col min="9995" max="9995" width="11.109375" style="55" customWidth="1"/>
    <col min="9996" max="9997" width="11.44140625" style="55" customWidth="1"/>
    <col min="9998" max="10238" width="8.88671875" style="55"/>
    <col min="10239" max="10239" width="2.44140625" style="55" customWidth="1"/>
    <col min="10240" max="10240" width="32.109375" style="55" customWidth="1"/>
    <col min="10241" max="10241" width="23.6640625" style="55" customWidth="1"/>
    <col min="10242" max="10245" width="13.5546875" style="55" customWidth="1"/>
    <col min="10246" max="10246" width="10.44140625" style="55" customWidth="1"/>
    <col min="10247" max="10247" width="16.109375" style="55" customWidth="1"/>
    <col min="10248" max="10248" width="15.109375" style="55" customWidth="1"/>
    <col min="10249" max="10249" width="13.88671875" style="55" customWidth="1"/>
    <col min="10250" max="10250" width="16.44140625" style="55" customWidth="1"/>
    <col min="10251" max="10251" width="11.109375" style="55" customWidth="1"/>
    <col min="10252" max="10253" width="11.44140625" style="55" customWidth="1"/>
    <col min="10254" max="10494" width="8.88671875" style="55"/>
    <col min="10495" max="10495" width="2.44140625" style="55" customWidth="1"/>
    <col min="10496" max="10496" width="32.109375" style="55" customWidth="1"/>
    <col min="10497" max="10497" width="23.6640625" style="55" customWidth="1"/>
    <col min="10498" max="10501" width="13.5546875" style="55" customWidth="1"/>
    <col min="10502" max="10502" width="10.44140625" style="55" customWidth="1"/>
    <col min="10503" max="10503" width="16.109375" style="55" customWidth="1"/>
    <col min="10504" max="10504" width="15.109375" style="55" customWidth="1"/>
    <col min="10505" max="10505" width="13.88671875" style="55" customWidth="1"/>
    <col min="10506" max="10506" width="16.44140625" style="55" customWidth="1"/>
    <col min="10507" max="10507" width="11.109375" style="55" customWidth="1"/>
    <col min="10508" max="10509" width="11.44140625" style="55" customWidth="1"/>
    <col min="10510" max="10750" width="8.88671875" style="55"/>
    <col min="10751" max="10751" width="2.44140625" style="55" customWidth="1"/>
    <col min="10752" max="10752" width="32.109375" style="55" customWidth="1"/>
    <col min="10753" max="10753" width="23.6640625" style="55" customWidth="1"/>
    <col min="10754" max="10757" width="13.5546875" style="55" customWidth="1"/>
    <col min="10758" max="10758" width="10.44140625" style="55" customWidth="1"/>
    <col min="10759" max="10759" width="16.109375" style="55" customWidth="1"/>
    <col min="10760" max="10760" width="15.109375" style="55" customWidth="1"/>
    <col min="10761" max="10761" width="13.88671875" style="55" customWidth="1"/>
    <col min="10762" max="10762" width="16.44140625" style="55" customWidth="1"/>
    <col min="10763" max="10763" width="11.109375" style="55" customWidth="1"/>
    <col min="10764" max="10765" width="11.44140625" style="55" customWidth="1"/>
    <col min="10766" max="11006" width="8.88671875" style="55"/>
    <col min="11007" max="11007" width="2.44140625" style="55" customWidth="1"/>
    <col min="11008" max="11008" width="32.109375" style="55" customWidth="1"/>
    <col min="11009" max="11009" width="23.6640625" style="55" customWidth="1"/>
    <col min="11010" max="11013" width="13.5546875" style="55" customWidth="1"/>
    <col min="11014" max="11014" width="10.44140625" style="55" customWidth="1"/>
    <col min="11015" max="11015" width="16.109375" style="55" customWidth="1"/>
    <col min="11016" max="11016" width="15.109375" style="55" customWidth="1"/>
    <col min="11017" max="11017" width="13.88671875" style="55" customWidth="1"/>
    <col min="11018" max="11018" width="16.44140625" style="55" customWidth="1"/>
    <col min="11019" max="11019" width="11.109375" style="55" customWidth="1"/>
    <col min="11020" max="11021" width="11.44140625" style="55" customWidth="1"/>
    <col min="11022" max="11262" width="8.88671875" style="55"/>
    <col min="11263" max="11263" width="2.44140625" style="55" customWidth="1"/>
    <col min="11264" max="11264" width="32.109375" style="55" customWidth="1"/>
    <col min="11265" max="11265" width="23.6640625" style="55" customWidth="1"/>
    <col min="11266" max="11269" width="13.5546875" style="55" customWidth="1"/>
    <col min="11270" max="11270" width="10.44140625" style="55" customWidth="1"/>
    <col min="11271" max="11271" width="16.109375" style="55" customWidth="1"/>
    <col min="11272" max="11272" width="15.109375" style="55" customWidth="1"/>
    <col min="11273" max="11273" width="13.88671875" style="55" customWidth="1"/>
    <col min="11274" max="11274" width="16.44140625" style="55" customWidth="1"/>
    <col min="11275" max="11275" width="11.109375" style="55" customWidth="1"/>
    <col min="11276" max="11277" width="11.44140625" style="55" customWidth="1"/>
    <col min="11278" max="11518" width="8.88671875" style="55"/>
    <col min="11519" max="11519" width="2.44140625" style="55" customWidth="1"/>
    <col min="11520" max="11520" width="32.109375" style="55" customWidth="1"/>
    <col min="11521" max="11521" width="23.6640625" style="55" customWidth="1"/>
    <col min="11522" max="11525" width="13.5546875" style="55" customWidth="1"/>
    <col min="11526" max="11526" width="10.44140625" style="55" customWidth="1"/>
    <col min="11527" max="11527" width="16.109375" style="55" customWidth="1"/>
    <col min="11528" max="11528" width="15.109375" style="55" customWidth="1"/>
    <col min="11529" max="11529" width="13.88671875" style="55" customWidth="1"/>
    <col min="11530" max="11530" width="16.44140625" style="55" customWidth="1"/>
    <col min="11531" max="11531" width="11.109375" style="55" customWidth="1"/>
    <col min="11532" max="11533" width="11.44140625" style="55" customWidth="1"/>
    <col min="11534" max="11774" width="8.88671875" style="55"/>
    <col min="11775" max="11775" width="2.44140625" style="55" customWidth="1"/>
    <col min="11776" max="11776" width="32.109375" style="55" customWidth="1"/>
    <col min="11777" max="11777" width="23.6640625" style="55" customWidth="1"/>
    <col min="11778" max="11781" width="13.5546875" style="55" customWidth="1"/>
    <col min="11782" max="11782" width="10.44140625" style="55" customWidth="1"/>
    <col min="11783" max="11783" width="16.109375" style="55" customWidth="1"/>
    <col min="11784" max="11784" width="15.109375" style="55" customWidth="1"/>
    <col min="11785" max="11785" width="13.88671875" style="55" customWidth="1"/>
    <col min="11786" max="11786" width="16.44140625" style="55" customWidth="1"/>
    <col min="11787" max="11787" width="11.109375" style="55" customWidth="1"/>
    <col min="11788" max="11789" width="11.44140625" style="55" customWidth="1"/>
    <col min="11790" max="12030" width="8.88671875" style="55"/>
    <col min="12031" max="12031" width="2.44140625" style="55" customWidth="1"/>
    <col min="12032" max="12032" width="32.109375" style="55" customWidth="1"/>
    <col min="12033" max="12033" width="23.6640625" style="55" customWidth="1"/>
    <col min="12034" max="12037" width="13.5546875" style="55" customWidth="1"/>
    <col min="12038" max="12038" width="10.44140625" style="55" customWidth="1"/>
    <col min="12039" max="12039" width="16.109375" style="55" customWidth="1"/>
    <col min="12040" max="12040" width="15.109375" style="55" customWidth="1"/>
    <col min="12041" max="12041" width="13.88671875" style="55" customWidth="1"/>
    <col min="12042" max="12042" width="16.44140625" style="55" customWidth="1"/>
    <col min="12043" max="12043" width="11.109375" style="55" customWidth="1"/>
    <col min="12044" max="12045" width="11.44140625" style="55" customWidth="1"/>
    <col min="12046" max="12286" width="8.88671875" style="55"/>
    <col min="12287" max="12287" width="2.44140625" style="55" customWidth="1"/>
    <col min="12288" max="12288" width="32.109375" style="55" customWidth="1"/>
    <col min="12289" max="12289" width="23.6640625" style="55" customWidth="1"/>
    <col min="12290" max="12293" width="13.5546875" style="55" customWidth="1"/>
    <col min="12294" max="12294" width="10.44140625" style="55" customWidth="1"/>
    <col min="12295" max="12295" width="16.109375" style="55" customWidth="1"/>
    <col min="12296" max="12296" width="15.109375" style="55" customWidth="1"/>
    <col min="12297" max="12297" width="13.88671875" style="55" customWidth="1"/>
    <col min="12298" max="12298" width="16.44140625" style="55" customWidth="1"/>
    <col min="12299" max="12299" width="11.109375" style="55" customWidth="1"/>
    <col min="12300" max="12301" width="11.44140625" style="55" customWidth="1"/>
    <col min="12302" max="12542" width="8.88671875" style="55"/>
    <col min="12543" max="12543" width="2.44140625" style="55" customWidth="1"/>
    <col min="12544" max="12544" width="32.109375" style="55" customWidth="1"/>
    <col min="12545" max="12545" width="23.6640625" style="55" customWidth="1"/>
    <col min="12546" max="12549" width="13.5546875" style="55" customWidth="1"/>
    <col min="12550" max="12550" width="10.44140625" style="55" customWidth="1"/>
    <col min="12551" max="12551" width="16.109375" style="55" customWidth="1"/>
    <col min="12552" max="12552" width="15.109375" style="55" customWidth="1"/>
    <col min="12553" max="12553" width="13.88671875" style="55" customWidth="1"/>
    <col min="12554" max="12554" width="16.44140625" style="55" customWidth="1"/>
    <col min="12555" max="12555" width="11.109375" style="55" customWidth="1"/>
    <col min="12556" max="12557" width="11.44140625" style="55" customWidth="1"/>
    <col min="12558" max="12798" width="8.88671875" style="55"/>
    <col min="12799" max="12799" width="2.44140625" style="55" customWidth="1"/>
    <col min="12800" max="12800" width="32.109375" style="55" customWidth="1"/>
    <col min="12801" max="12801" width="23.6640625" style="55" customWidth="1"/>
    <col min="12802" max="12805" width="13.5546875" style="55" customWidth="1"/>
    <col min="12806" max="12806" width="10.44140625" style="55" customWidth="1"/>
    <col min="12807" max="12807" width="16.109375" style="55" customWidth="1"/>
    <col min="12808" max="12808" width="15.109375" style="55" customWidth="1"/>
    <col min="12809" max="12809" width="13.88671875" style="55" customWidth="1"/>
    <col min="12810" max="12810" width="16.44140625" style="55" customWidth="1"/>
    <col min="12811" max="12811" width="11.109375" style="55" customWidth="1"/>
    <col min="12812" max="12813" width="11.44140625" style="55" customWidth="1"/>
    <col min="12814" max="13054" width="8.88671875" style="55"/>
    <col min="13055" max="13055" width="2.44140625" style="55" customWidth="1"/>
    <col min="13056" max="13056" width="32.109375" style="55" customWidth="1"/>
    <col min="13057" max="13057" width="23.6640625" style="55" customWidth="1"/>
    <col min="13058" max="13061" width="13.5546875" style="55" customWidth="1"/>
    <col min="13062" max="13062" width="10.44140625" style="55" customWidth="1"/>
    <col min="13063" max="13063" width="16.109375" style="55" customWidth="1"/>
    <col min="13064" max="13064" width="15.109375" style="55" customWidth="1"/>
    <col min="13065" max="13065" width="13.88671875" style="55" customWidth="1"/>
    <col min="13066" max="13066" width="16.44140625" style="55" customWidth="1"/>
    <col min="13067" max="13067" width="11.109375" style="55" customWidth="1"/>
    <col min="13068" max="13069" width="11.44140625" style="55" customWidth="1"/>
    <col min="13070" max="13310" width="8.88671875" style="55"/>
    <col min="13311" max="13311" width="2.44140625" style="55" customWidth="1"/>
    <col min="13312" max="13312" width="32.109375" style="55" customWidth="1"/>
    <col min="13313" max="13313" width="23.6640625" style="55" customWidth="1"/>
    <col min="13314" max="13317" width="13.5546875" style="55" customWidth="1"/>
    <col min="13318" max="13318" width="10.44140625" style="55" customWidth="1"/>
    <col min="13319" max="13319" width="16.109375" style="55" customWidth="1"/>
    <col min="13320" max="13320" width="15.109375" style="55" customWidth="1"/>
    <col min="13321" max="13321" width="13.88671875" style="55" customWidth="1"/>
    <col min="13322" max="13322" width="16.44140625" style="55" customWidth="1"/>
    <col min="13323" max="13323" width="11.109375" style="55" customWidth="1"/>
    <col min="13324" max="13325" width="11.44140625" style="55" customWidth="1"/>
    <col min="13326" max="13566" width="8.88671875" style="55"/>
    <col min="13567" max="13567" width="2.44140625" style="55" customWidth="1"/>
    <col min="13568" max="13568" width="32.109375" style="55" customWidth="1"/>
    <col min="13569" max="13569" width="23.6640625" style="55" customWidth="1"/>
    <col min="13570" max="13573" width="13.5546875" style="55" customWidth="1"/>
    <col min="13574" max="13574" width="10.44140625" style="55" customWidth="1"/>
    <col min="13575" max="13575" width="16.109375" style="55" customWidth="1"/>
    <col min="13576" max="13576" width="15.109375" style="55" customWidth="1"/>
    <col min="13577" max="13577" width="13.88671875" style="55" customWidth="1"/>
    <col min="13578" max="13578" width="16.44140625" style="55" customWidth="1"/>
    <col min="13579" max="13579" width="11.109375" style="55" customWidth="1"/>
    <col min="13580" max="13581" width="11.44140625" style="55" customWidth="1"/>
    <col min="13582" max="13822" width="8.88671875" style="55"/>
    <col min="13823" max="13823" width="2.44140625" style="55" customWidth="1"/>
    <col min="13824" max="13824" width="32.109375" style="55" customWidth="1"/>
    <col min="13825" max="13825" width="23.6640625" style="55" customWidth="1"/>
    <col min="13826" max="13829" width="13.5546875" style="55" customWidth="1"/>
    <col min="13830" max="13830" width="10.44140625" style="55" customWidth="1"/>
    <col min="13831" max="13831" width="16.109375" style="55" customWidth="1"/>
    <col min="13832" max="13832" width="15.109375" style="55" customWidth="1"/>
    <col min="13833" max="13833" width="13.88671875" style="55" customWidth="1"/>
    <col min="13834" max="13834" width="16.44140625" style="55" customWidth="1"/>
    <col min="13835" max="13835" width="11.109375" style="55" customWidth="1"/>
    <col min="13836" max="13837" width="11.44140625" style="55" customWidth="1"/>
    <col min="13838" max="14078" width="8.88671875" style="55"/>
    <col min="14079" max="14079" width="2.44140625" style="55" customWidth="1"/>
    <col min="14080" max="14080" width="32.109375" style="55" customWidth="1"/>
    <col min="14081" max="14081" width="23.6640625" style="55" customWidth="1"/>
    <col min="14082" max="14085" width="13.5546875" style="55" customWidth="1"/>
    <col min="14086" max="14086" width="10.44140625" style="55" customWidth="1"/>
    <col min="14087" max="14087" width="16.109375" style="55" customWidth="1"/>
    <col min="14088" max="14088" width="15.109375" style="55" customWidth="1"/>
    <col min="14089" max="14089" width="13.88671875" style="55" customWidth="1"/>
    <col min="14090" max="14090" width="16.44140625" style="55" customWidth="1"/>
    <col min="14091" max="14091" width="11.109375" style="55" customWidth="1"/>
    <col min="14092" max="14093" width="11.44140625" style="55" customWidth="1"/>
    <col min="14094" max="14334" width="8.88671875" style="55"/>
    <col min="14335" max="14335" width="2.44140625" style="55" customWidth="1"/>
    <col min="14336" max="14336" width="32.109375" style="55" customWidth="1"/>
    <col min="14337" max="14337" width="23.6640625" style="55" customWidth="1"/>
    <col min="14338" max="14341" width="13.5546875" style="55" customWidth="1"/>
    <col min="14342" max="14342" width="10.44140625" style="55" customWidth="1"/>
    <col min="14343" max="14343" width="16.109375" style="55" customWidth="1"/>
    <col min="14344" max="14344" width="15.109375" style="55" customWidth="1"/>
    <col min="14345" max="14345" width="13.88671875" style="55" customWidth="1"/>
    <col min="14346" max="14346" width="16.44140625" style="55" customWidth="1"/>
    <col min="14347" max="14347" width="11.109375" style="55" customWidth="1"/>
    <col min="14348" max="14349" width="11.44140625" style="55" customWidth="1"/>
    <col min="14350" max="14590" width="8.88671875" style="55"/>
    <col min="14591" max="14591" width="2.44140625" style="55" customWidth="1"/>
    <col min="14592" max="14592" width="32.109375" style="55" customWidth="1"/>
    <col min="14593" max="14593" width="23.6640625" style="55" customWidth="1"/>
    <col min="14594" max="14597" width="13.5546875" style="55" customWidth="1"/>
    <col min="14598" max="14598" width="10.44140625" style="55" customWidth="1"/>
    <col min="14599" max="14599" width="16.109375" style="55" customWidth="1"/>
    <col min="14600" max="14600" width="15.109375" style="55" customWidth="1"/>
    <col min="14601" max="14601" width="13.88671875" style="55" customWidth="1"/>
    <col min="14602" max="14602" width="16.44140625" style="55" customWidth="1"/>
    <col min="14603" max="14603" width="11.109375" style="55" customWidth="1"/>
    <col min="14604" max="14605" width="11.44140625" style="55" customWidth="1"/>
    <col min="14606" max="14846" width="8.88671875" style="55"/>
    <col min="14847" max="14847" width="2.44140625" style="55" customWidth="1"/>
    <col min="14848" max="14848" width="32.109375" style="55" customWidth="1"/>
    <col min="14849" max="14849" width="23.6640625" style="55" customWidth="1"/>
    <col min="14850" max="14853" width="13.5546875" style="55" customWidth="1"/>
    <col min="14854" max="14854" width="10.44140625" style="55" customWidth="1"/>
    <col min="14855" max="14855" width="16.109375" style="55" customWidth="1"/>
    <col min="14856" max="14856" width="15.109375" style="55" customWidth="1"/>
    <col min="14857" max="14857" width="13.88671875" style="55" customWidth="1"/>
    <col min="14858" max="14858" width="16.44140625" style="55" customWidth="1"/>
    <col min="14859" max="14859" width="11.109375" style="55" customWidth="1"/>
    <col min="14860" max="14861" width="11.44140625" style="55" customWidth="1"/>
    <col min="14862" max="15102" width="8.88671875" style="55"/>
    <col min="15103" max="15103" width="2.44140625" style="55" customWidth="1"/>
    <col min="15104" max="15104" width="32.109375" style="55" customWidth="1"/>
    <col min="15105" max="15105" width="23.6640625" style="55" customWidth="1"/>
    <col min="15106" max="15109" width="13.5546875" style="55" customWidth="1"/>
    <col min="15110" max="15110" width="10.44140625" style="55" customWidth="1"/>
    <col min="15111" max="15111" width="16.109375" style="55" customWidth="1"/>
    <col min="15112" max="15112" width="15.109375" style="55" customWidth="1"/>
    <col min="15113" max="15113" width="13.88671875" style="55" customWidth="1"/>
    <col min="15114" max="15114" width="16.44140625" style="55" customWidth="1"/>
    <col min="15115" max="15115" width="11.109375" style="55" customWidth="1"/>
    <col min="15116" max="15117" width="11.44140625" style="55" customWidth="1"/>
    <col min="15118" max="15358" width="8.88671875" style="55"/>
    <col min="15359" max="15359" width="2.44140625" style="55" customWidth="1"/>
    <col min="15360" max="15360" width="32.109375" style="55" customWidth="1"/>
    <col min="15361" max="15361" width="23.6640625" style="55" customWidth="1"/>
    <col min="15362" max="15365" width="13.5546875" style="55" customWidth="1"/>
    <col min="15366" max="15366" width="10.44140625" style="55" customWidth="1"/>
    <col min="15367" max="15367" width="16.109375" style="55" customWidth="1"/>
    <col min="15368" max="15368" width="15.109375" style="55" customWidth="1"/>
    <col min="15369" max="15369" width="13.88671875" style="55" customWidth="1"/>
    <col min="15370" max="15370" width="16.44140625" style="55" customWidth="1"/>
    <col min="15371" max="15371" width="11.109375" style="55" customWidth="1"/>
    <col min="15372" max="15373" width="11.44140625" style="55" customWidth="1"/>
    <col min="15374" max="15614" width="8.88671875" style="55"/>
    <col min="15615" max="15615" width="2.44140625" style="55" customWidth="1"/>
    <col min="15616" max="15616" width="32.109375" style="55" customWidth="1"/>
    <col min="15617" max="15617" width="23.6640625" style="55" customWidth="1"/>
    <col min="15618" max="15621" width="13.5546875" style="55" customWidth="1"/>
    <col min="15622" max="15622" width="10.44140625" style="55" customWidth="1"/>
    <col min="15623" max="15623" width="16.109375" style="55" customWidth="1"/>
    <col min="15624" max="15624" width="15.109375" style="55" customWidth="1"/>
    <col min="15625" max="15625" width="13.88671875" style="55" customWidth="1"/>
    <col min="15626" max="15626" width="16.44140625" style="55" customWidth="1"/>
    <col min="15627" max="15627" width="11.109375" style="55" customWidth="1"/>
    <col min="15628" max="15629" width="11.44140625" style="55" customWidth="1"/>
    <col min="15630" max="15870" width="8.88671875" style="55"/>
    <col min="15871" max="15871" width="2.44140625" style="55" customWidth="1"/>
    <col min="15872" max="15872" width="32.109375" style="55" customWidth="1"/>
    <col min="15873" max="15873" width="23.6640625" style="55" customWidth="1"/>
    <col min="15874" max="15877" width="13.5546875" style="55" customWidth="1"/>
    <col min="15878" max="15878" width="10.44140625" style="55" customWidth="1"/>
    <col min="15879" max="15879" width="16.109375" style="55" customWidth="1"/>
    <col min="15880" max="15880" width="15.109375" style="55" customWidth="1"/>
    <col min="15881" max="15881" width="13.88671875" style="55" customWidth="1"/>
    <col min="15882" max="15882" width="16.44140625" style="55" customWidth="1"/>
    <col min="15883" max="15883" width="11.109375" style="55" customWidth="1"/>
    <col min="15884" max="15885" width="11.44140625" style="55" customWidth="1"/>
    <col min="15886" max="16126" width="8.88671875" style="55"/>
    <col min="16127" max="16127" width="2.44140625" style="55" customWidth="1"/>
    <col min="16128" max="16128" width="32.109375" style="55" customWidth="1"/>
    <col min="16129" max="16129" width="23.6640625" style="55" customWidth="1"/>
    <col min="16130" max="16133" width="13.5546875" style="55" customWidth="1"/>
    <col min="16134" max="16134" width="10.44140625" style="55" customWidth="1"/>
    <col min="16135" max="16135" width="16.109375" style="55" customWidth="1"/>
    <col min="16136" max="16136" width="15.109375" style="55" customWidth="1"/>
    <col min="16137" max="16137" width="13.88671875" style="55" customWidth="1"/>
    <col min="16138" max="16138" width="16.44140625" style="55" customWidth="1"/>
    <col min="16139" max="16139" width="11.109375" style="55" customWidth="1"/>
    <col min="16140" max="16141" width="11.44140625" style="55" customWidth="1"/>
    <col min="16142" max="16384" width="8.88671875" style="55"/>
  </cols>
  <sheetData>
    <row r="1" spans="1:37" s="355" customFormat="1" ht="46.5" customHeight="1" thickTop="1" thickBot="1" x14ac:dyDescent="0.6">
      <c r="A1" s="353" t="s">
        <v>243</v>
      </c>
      <c r="B1" s="354"/>
      <c r="C1" s="354"/>
      <c r="I1" s="61"/>
      <c r="W1" s="55"/>
      <c r="AA1" s="356"/>
      <c r="AB1" s="357"/>
      <c r="AC1" s="357"/>
      <c r="AD1" s="357"/>
    </row>
    <row r="2" spans="1:37" s="359" customFormat="1" ht="18" thickTop="1" x14ac:dyDescent="0.25">
      <c r="A2" s="358"/>
      <c r="F2" s="312"/>
      <c r="G2" s="312"/>
      <c r="W2" s="55"/>
      <c r="AA2" s="360"/>
      <c r="AB2" s="361"/>
      <c r="AC2" s="361"/>
      <c r="AD2" s="361"/>
    </row>
    <row r="3" spans="1:37" s="359" customFormat="1" ht="17.399999999999999" x14ac:dyDescent="0.25">
      <c r="A3" s="358"/>
      <c r="B3" s="362" t="s">
        <v>164</v>
      </c>
      <c r="C3" s="368"/>
      <c r="F3" s="312"/>
      <c r="G3" s="312"/>
      <c r="W3" s="55"/>
      <c r="AA3" s="360"/>
      <c r="AB3" s="361"/>
      <c r="AC3" s="361"/>
      <c r="AD3" s="361"/>
    </row>
    <row r="4" spans="1:37" s="359" customFormat="1" ht="17.399999999999999" x14ac:dyDescent="0.25">
      <c r="A4" s="358"/>
      <c r="B4" s="362" t="s">
        <v>165</v>
      </c>
      <c r="C4" s="368" t="str">
        <f>IF('Master Plan Data Entry'!C4="","",'Master Plan Data Entry'!C4)</f>
        <v/>
      </c>
      <c r="D4" s="312"/>
      <c r="F4" s="312"/>
      <c r="G4" s="312"/>
      <c r="W4" s="55"/>
      <c r="AA4" s="360"/>
      <c r="AB4" s="361"/>
      <c r="AC4" s="361"/>
      <c r="AD4" s="361"/>
    </row>
    <row r="5" spans="1:37" s="359" customFormat="1" ht="17.399999999999999" x14ac:dyDescent="0.25">
      <c r="A5" s="358"/>
      <c r="B5" s="362" t="s">
        <v>166</v>
      </c>
      <c r="C5" s="369" t="str">
        <f>IF('Master Plan Data Entry'!C5="","",'Master Plan Data Entry'!C5)</f>
        <v/>
      </c>
      <c r="D5" s="312"/>
      <c r="F5" s="312"/>
      <c r="G5" s="312"/>
      <c r="W5" s="55"/>
      <c r="AA5" s="360"/>
      <c r="AB5" s="361"/>
      <c r="AC5" s="361"/>
      <c r="AD5" s="361"/>
    </row>
    <row r="6" spans="1:37" s="359" customFormat="1" ht="17.399999999999999" x14ac:dyDescent="0.25">
      <c r="A6" s="358"/>
      <c r="B6" s="362" t="s">
        <v>167</v>
      </c>
      <c r="C6" s="368" t="str">
        <f>IF('Master Plan Data Entry'!C6="","",'Master Plan Data Entry'!C6)</f>
        <v/>
      </c>
      <c r="D6" s="312"/>
      <c r="F6" s="312"/>
      <c r="G6" s="312"/>
      <c r="W6" s="55"/>
      <c r="AA6" s="360"/>
      <c r="AB6" s="361"/>
      <c r="AC6" s="361"/>
      <c r="AD6" s="361"/>
    </row>
    <row r="7" spans="1:37" s="359" customFormat="1" ht="17.399999999999999" x14ac:dyDescent="0.25">
      <c r="A7" s="358"/>
      <c r="B7" s="362" t="s">
        <v>168</v>
      </c>
      <c r="C7" s="368" t="str">
        <f>IF('Master Plan Data Entry'!C7="","",'Master Plan Data Entry'!C7)</f>
        <v/>
      </c>
      <c r="D7" s="312"/>
      <c r="F7" s="312"/>
      <c r="G7" s="312"/>
      <c r="W7" s="55"/>
      <c r="AA7" s="360"/>
      <c r="AB7" s="361"/>
      <c r="AC7" s="361"/>
      <c r="AD7" s="361"/>
    </row>
    <row r="8" spans="1:37" s="359" customFormat="1" ht="17.399999999999999" x14ac:dyDescent="0.25">
      <c r="A8" s="358"/>
      <c r="B8" s="362" t="s">
        <v>169</v>
      </c>
      <c r="C8" s="368" t="str">
        <f>IF('Master Plan Data Entry'!C8="","",'Master Plan Data Entry'!C8)</f>
        <v/>
      </c>
      <c r="D8" s="312"/>
      <c r="F8" s="312"/>
      <c r="G8" s="312"/>
      <c r="W8" s="55"/>
      <c r="AA8" s="360"/>
      <c r="AB8" s="361"/>
      <c r="AC8" s="361"/>
      <c r="AD8" s="361"/>
    </row>
    <row r="9" spans="1:37" s="359" customFormat="1" ht="17.399999999999999" x14ac:dyDescent="0.25">
      <c r="A9" s="358"/>
      <c r="B9" s="362" t="s">
        <v>170</v>
      </c>
      <c r="C9" s="368" t="str">
        <f>IF('Master Plan Data Entry'!C9="","",'Master Plan Data Entry'!C9)</f>
        <v/>
      </c>
      <c r="D9" s="312"/>
      <c r="F9" s="312"/>
      <c r="G9" s="312"/>
      <c r="W9" s="55"/>
      <c r="AA9" s="360"/>
      <c r="AB9" s="361"/>
      <c r="AC9" s="361"/>
      <c r="AD9" s="361"/>
    </row>
    <row r="10" spans="1:37" s="359" customFormat="1" ht="18" thickBot="1" x14ac:dyDescent="0.3">
      <c r="A10" s="358"/>
      <c r="B10" s="55"/>
      <c r="C10" s="361"/>
      <c r="D10" s="312"/>
      <c r="F10" s="312"/>
      <c r="G10" s="312"/>
      <c r="W10" s="55"/>
      <c r="AA10" s="360"/>
      <c r="AB10" s="361"/>
      <c r="AC10" s="361"/>
      <c r="AD10" s="361"/>
    </row>
    <row r="11" spans="1:37" s="80" customFormat="1" ht="25.8" thickTop="1" thickBot="1" x14ac:dyDescent="0.3">
      <c r="A11" s="77"/>
      <c r="B11" s="78" t="s">
        <v>205</v>
      </c>
      <c r="C11" s="79"/>
      <c r="D11" s="79"/>
      <c r="E11" s="79"/>
      <c r="F11" s="79"/>
      <c r="W11" s="55"/>
    </row>
    <row r="12" spans="1:37" s="359" customFormat="1" ht="18.600000000000001" thickTop="1" thickBot="1" x14ac:dyDescent="0.3">
      <c r="A12" s="358"/>
      <c r="B12" s="55"/>
      <c r="C12" s="361"/>
      <c r="D12" s="312"/>
      <c r="F12" s="312"/>
      <c r="G12" s="312"/>
      <c r="W12" s="55"/>
      <c r="AA12" s="360"/>
      <c r="AB12" s="361"/>
      <c r="AC12" s="361"/>
      <c r="AD12" s="361"/>
    </row>
    <row r="13" spans="1:37" s="359" customFormat="1" ht="18" thickTop="1" x14ac:dyDescent="0.3">
      <c r="A13" s="358"/>
      <c r="B13" s="56" t="s">
        <v>206</v>
      </c>
      <c r="C13" s="372" t="str">
        <f>IF(ISNUMBER('Master Plan Data Entry'!C13),'Master Plan Data Entry'!C13,"")</f>
        <v/>
      </c>
      <c r="D13" s="312"/>
      <c r="F13" s="312"/>
      <c r="G13" s="312"/>
      <c r="W13" s="55"/>
      <c r="AA13" s="360"/>
      <c r="AB13" s="361"/>
      <c r="AC13" s="361"/>
      <c r="AD13" s="361"/>
    </row>
    <row r="14" spans="1:37" s="359" customFormat="1" ht="18" thickBot="1" x14ac:dyDescent="0.3">
      <c r="A14" s="358"/>
      <c r="B14" s="55"/>
      <c r="C14" s="361"/>
      <c r="D14" s="312"/>
      <c r="F14" s="312"/>
      <c r="G14" s="312"/>
      <c r="W14" s="55"/>
      <c r="AA14" s="360"/>
      <c r="AB14" s="361"/>
      <c r="AC14" s="361"/>
      <c r="AD14" s="361"/>
    </row>
    <row r="15" spans="1:37" s="80" customFormat="1" ht="25.8" thickTop="1" thickBot="1" x14ac:dyDescent="0.3">
      <c r="A15" s="77"/>
      <c r="B15" s="78" t="s">
        <v>207</v>
      </c>
      <c r="C15" s="79"/>
      <c r="D15" s="79"/>
      <c r="E15" s="79"/>
      <c r="F15" s="79"/>
      <c r="W15" s="55"/>
    </row>
    <row r="16" spans="1:37" ht="49.5" customHeight="1" thickTop="1" x14ac:dyDescent="0.25">
      <c r="B16" s="363"/>
      <c r="C16" s="5"/>
      <c r="AK16" s="55">
        <v>1</v>
      </c>
    </row>
    <row r="17" spans="2:37" ht="49.5" customHeight="1" x14ac:dyDescent="0.25">
      <c r="C17" s="5"/>
      <c r="Z17" s="55" t="s">
        <v>208</v>
      </c>
      <c r="AK17" s="55">
        <v>2</v>
      </c>
    </row>
    <row r="18" spans="2:37" ht="53.25" customHeight="1" x14ac:dyDescent="0.25">
      <c r="C18" s="5"/>
      <c r="Z18" s="55" t="s">
        <v>209</v>
      </c>
      <c r="AK18" s="55">
        <v>3</v>
      </c>
    </row>
    <row r="19" spans="2:37" ht="22.5" customHeight="1" thickBot="1" x14ac:dyDescent="0.35">
      <c r="C19" s="425" t="s">
        <v>210</v>
      </c>
      <c r="D19" s="426"/>
      <c r="E19" s="426"/>
      <c r="F19" s="426"/>
      <c r="G19" s="426"/>
      <c r="H19" s="426"/>
      <c r="I19" s="427"/>
      <c r="J19" s="425" t="s">
        <v>211</v>
      </c>
      <c r="K19" s="426"/>
      <c r="L19" s="426"/>
      <c r="M19" s="427"/>
      <c r="P19" s="55" t="s">
        <v>212</v>
      </c>
      <c r="AK19" s="55">
        <v>4</v>
      </c>
    </row>
    <row r="20" spans="2:37" ht="71.400000000000006" customHeight="1" thickTop="1" x14ac:dyDescent="0.25">
      <c r="B20" s="56" t="s">
        <v>101</v>
      </c>
      <c r="C20" s="81" t="s">
        <v>213</v>
      </c>
      <c r="D20" s="81" t="s">
        <v>214</v>
      </c>
      <c r="E20" s="81" t="s">
        <v>215</v>
      </c>
      <c r="F20" s="81" t="s">
        <v>216</v>
      </c>
      <c r="G20" s="81" t="s">
        <v>217</v>
      </c>
      <c r="H20" s="81" t="s">
        <v>218</v>
      </c>
      <c r="I20" s="81" t="s">
        <v>219</v>
      </c>
      <c r="J20" s="81" t="s">
        <v>220</v>
      </c>
      <c r="K20" s="81" t="s">
        <v>221</v>
      </c>
      <c r="L20" s="81" t="s">
        <v>222</v>
      </c>
      <c r="M20" s="81" t="s">
        <v>219</v>
      </c>
      <c r="O20" s="81" t="s">
        <v>107</v>
      </c>
      <c r="P20" s="55" t="s">
        <v>223</v>
      </c>
      <c r="AK20" s="55">
        <v>5</v>
      </c>
    </row>
    <row r="21" spans="2:37" ht="54" customHeight="1" x14ac:dyDescent="0.3">
      <c r="B21" s="59" t="s">
        <v>156</v>
      </c>
      <c r="C21" s="301"/>
      <c r="D21" s="302"/>
      <c r="E21" s="364"/>
      <c r="F21" s="364"/>
      <c r="G21" s="303"/>
      <c r="H21" s="304"/>
      <c r="I21" s="305"/>
      <c r="J21" s="303"/>
      <c r="K21" s="306"/>
      <c r="L21" s="364"/>
      <c r="M21" s="305"/>
      <c r="O21" s="59" t="s">
        <v>124</v>
      </c>
    </row>
    <row r="22" spans="2:37" ht="57.75" customHeight="1" x14ac:dyDescent="0.3">
      <c r="B22" s="59" t="s">
        <v>154</v>
      </c>
      <c r="C22" s="301"/>
      <c r="D22" s="302"/>
      <c r="E22" s="364"/>
      <c r="F22" s="364"/>
      <c r="G22" s="303"/>
      <c r="H22" s="303"/>
      <c r="I22" s="307"/>
      <c r="J22" s="303"/>
      <c r="K22" s="306"/>
      <c r="L22" s="364"/>
      <c r="M22" s="307"/>
      <c r="O22" s="59" t="s">
        <v>162</v>
      </c>
    </row>
    <row r="23" spans="2:37" ht="170.25" customHeight="1" x14ac:dyDescent="0.3">
      <c r="B23" s="59" t="s">
        <v>100</v>
      </c>
      <c r="C23" s="301"/>
      <c r="D23" s="302"/>
      <c r="E23" s="364"/>
      <c r="F23" s="364"/>
      <c r="G23" s="303"/>
      <c r="H23" s="303"/>
      <c r="I23" s="307"/>
      <c r="J23" s="303"/>
      <c r="K23" s="306"/>
      <c r="L23" s="303"/>
      <c r="M23" s="307"/>
      <c r="O23" s="59" t="s">
        <v>106</v>
      </c>
    </row>
    <row r="24" spans="2:37" ht="33" customHeight="1" x14ac:dyDescent="0.3">
      <c r="B24" s="159" t="s">
        <v>104</v>
      </c>
      <c r="C24" s="301"/>
      <c r="D24" s="302"/>
      <c r="E24" s="364"/>
      <c r="F24" s="364"/>
      <c r="G24" s="303"/>
      <c r="H24" s="303"/>
      <c r="I24" s="307"/>
      <c r="J24" s="303"/>
      <c r="K24" s="306"/>
      <c r="L24" s="303"/>
      <c r="M24" s="307"/>
    </row>
    <row r="25" spans="2:37" ht="84.75" customHeight="1" x14ac:dyDescent="0.3">
      <c r="B25" s="59" t="s">
        <v>140</v>
      </c>
      <c r="C25" s="301"/>
      <c r="D25" s="302"/>
      <c r="E25" s="364"/>
      <c r="F25" s="364"/>
      <c r="G25" s="303"/>
      <c r="H25" s="303"/>
      <c r="I25" s="307"/>
      <c r="J25" s="303"/>
      <c r="K25" s="306"/>
      <c r="L25" s="364"/>
      <c r="M25" s="307"/>
    </row>
    <row r="26" spans="2:37" ht="43.5" customHeight="1" x14ac:dyDescent="0.3">
      <c r="B26" s="60" t="s">
        <v>160</v>
      </c>
      <c r="C26" s="301"/>
      <c r="D26" s="364"/>
      <c r="E26" s="302"/>
      <c r="F26" s="303"/>
      <c r="G26" s="303"/>
      <c r="H26" s="303"/>
      <c r="I26" s="307"/>
      <c r="J26" s="303"/>
      <c r="K26" s="306"/>
      <c r="L26" s="303"/>
      <c r="M26" s="307"/>
    </row>
    <row r="27" spans="2:37" ht="66" customHeight="1" x14ac:dyDescent="0.3">
      <c r="B27" s="60" t="s">
        <v>142</v>
      </c>
      <c r="C27" s="301"/>
      <c r="D27" s="364"/>
      <c r="E27" s="302"/>
      <c r="F27" s="303"/>
      <c r="G27" s="303"/>
      <c r="H27" s="303"/>
      <c r="I27" s="307"/>
      <c r="J27" s="303"/>
      <c r="K27" s="306"/>
      <c r="L27" s="303"/>
      <c r="M27" s="307"/>
    </row>
    <row r="28" spans="2:37" ht="41.25" customHeight="1" x14ac:dyDescent="0.3">
      <c r="B28" s="60" t="s">
        <v>152</v>
      </c>
      <c r="C28" s="301"/>
      <c r="D28" s="364"/>
      <c r="E28" s="302"/>
      <c r="F28" s="303"/>
      <c r="G28" s="303"/>
      <c r="H28" s="303"/>
      <c r="I28" s="307"/>
      <c r="J28" s="303"/>
      <c r="K28" s="306"/>
      <c r="L28" s="303"/>
      <c r="M28" s="307"/>
    </row>
    <row r="29" spans="2:37" ht="26.25" customHeight="1" x14ac:dyDescent="0.3">
      <c r="B29" s="59" t="s">
        <v>138</v>
      </c>
      <c r="C29" s="301"/>
      <c r="D29" s="364"/>
      <c r="E29" s="302"/>
      <c r="F29" s="303"/>
      <c r="G29" s="303"/>
      <c r="H29" s="303"/>
      <c r="I29" s="307"/>
      <c r="J29" s="303"/>
      <c r="K29" s="306"/>
      <c r="L29" s="303"/>
      <c r="M29" s="307"/>
    </row>
    <row r="30" spans="2:37" ht="60.9" customHeight="1" x14ac:dyDescent="0.3">
      <c r="B30" s="60" t="s">
        <v>136</v>
      </c>
      <c r="C30" s="301"/>
      <c r="D30" s="364"/>
      <c r="E30" s="302"/>
      <c r="F30" s="303"/>
      <c r="G30" s="303"/>
      <c r="H30" s="303"/>
      <c r="I30" s="307"/>
      <c r="J30" s="303"/>
      <c r="K30" s="306"/>
      <c r="L30" s="303"/>
      <c r="M30" s="307"/>
    </row>
    <row r="31" spans="2:37" ht="33.75" customHeight="1" x14ac:dyDescent="0.3">
      <c r="B31" s="60" t="s">
        <v>146</v>
      </c>
      <c r="C31" s="301"/>
      <c r="D31" s="364"/>
      <c r="E31" s="302"/>
      <c r="F31" s="303"/>
      <c r="G31" s="303"/>
      <c r="H31" s="303"/>
      <c r="I31" s="307"/>
      <c r="J31" s="303"/>
      <c r="K31" s="306"/>
      <c r="L31" s="303"/>
      <c r="M31" s="307"/>
    </row>
    <row r="32" spans="2:37" ht="35.25" customHeight="1" x14ac:dyDescent="0.3">
      <c r="B32" s="60" t="s">
        <v>150</v>
      </c>
      <c r="C32" s="301"/>
      <c r="D32" s="364"/>
      <c r="E32" s="302"/>
      <c r="F32" s="303"/>
      <c r="G32" s="303"/>
      <c r="H32" s="303"/>
      <c r="I32" s="307"/>
      <c r="J32" s="303"/>
      <c r="K32" s="306"/>
      <c r="L32" s="303"/>
      <c r="M32" s="307"/>
    </row>
    <row r="33" spans="2:13" ht="99.75" customHeight="1" x14ac:dyDescent="0.3">
      <c r="B33" s="60" t="s">
        <v>119</v>
      </c>
      <c r="C33" s="301"/>
      <c r="D33" s="364"/>
      <c r="E33" s="302"/>
      <c r="F33" s="303"/>
      <c r="G33" s="303"/>
      <c r="H33" s="303"/>
      <c r="I33" s="307"/>
      <c r="J33" s="303"/>
      <c r="K33" s="306"/>
      <c r="L33" s="303"/>
      <c r="M33" s="307"/>
    </row>
    <row r="34" spans="2:13" ht="99.75" customHeight="1" x14ac:dyDescent="0.3">
      <c r="B34" s="60" t="s">
        <v>122</v>
      </c>
      <c r="C34" s="301"/>
      <c r="D34" s="364"/>
      <c r="E34" s="302"/>
      <c r="F34" s="303"/>
      <c r="G34" s="303"/>
      <c r="H34" s="303"/>
      <c r="I34" s="307"/>
      <c r="J34" s="303"/>
      <c r="K34" s="306"/>
      <c r="L34" s="303"/>
      <c r="M34" s="307"/>
    </row>
    <row r="35" spans="2:13" ht="38.25" customHeight="1" x14ac:dyDescent="0.3">
      <c r="B35" s="60" t="s">
        <v>128</v>
      </c>
      <c r="C35" s="301"/>
      <c r="D35" s="364"/>
      <c r="E35" s="302"/>
      <c r="F35" s="303"/>
      <c r="G35" s="303"/>
      <c r="H35" s="303"/>
      <c r="I35" s="307"/>
      <c r="J35" s="303"/>
      <c r="K35" s="306"/>
      <c r="L35" s="303"/>
      <c r="M35" s="307"/>
    </row>
    <row r="36" spans="2:13" ht="51.75" customHeight="1" x14ac:dyDescent="0.3">
      <c r="B36" s="60" t="s">
        <v>134</v>
      </c>
      <c r="C36" s="301"/>
      <c r="D36" s="364"/>
      <c r="E36" s="302"/>
      <c r="F36" s="303"/>
      <c r="G36" s="303"/>
      <c r="H36" s="303"/>
      <c r="I36" s="307"/>
      <c r="J36" s="303"/>
      <c r="K36" s="306"/>
      <c r="L36" s="303"/>
      <c r="M36" s="307"/>
    </row>
    <row r="37" spans="2:13" ht="23.25" customHeight="1" x14ac:dyDescent="0.3">
      <c r="B37" s="60" t="s">
        <v>126</v>
      </c>
      <c r="C37" s="301"/>
      <c r="D37" s="364"/>
      <c r="E37" s="302"/>
      <c r="F37" s="364"/>
      <c r="G37" s="303"/>
      <c r="H37" s="303"/>
      <c r="I37" s="307"/>
      <c r="J37" s="303"/>
      <c r="K37" s="306"/>
      <c r="L37" s="303"/>
      <c r="M37" s="307"/>
    </row>
    <row r="38" spans="2:13" ht="21" customHeight="1" x14ac:dyDescent="0.3">
      <c r="B38" s="60" t="s">
        <v>130</v>
      </c>
      <c r="C38" s="301"/>
      <c r="D38" s="364"/>
      <c r="E38" s="302"/>
      <c r="F38" s="303"/>
      <c r="G38" s="303"/>
      <c r="H38" s="303"/>
      <c r="I38" s="307"/>
      <c r="J38" s="303"/>
      <c r="K38" s="306"/>
      <c r="L38" s="303"/>
      <c r="M38" s="307"/>
    </row>
    <row r="39" spans="2:13" ht="51" customHeight="1" x14ac:dyDescent="0.3">
      <c r="B39" s="60" t="s">
        <v>132</v>
      </c>
      <c r="C39" s="301"/>
      <c r="D39" s="364"/>
      <c r="E39" s="302"/>
      <c r="F39" s="303"/>
      <c r="G39" s="303"/>
      <c r="H39" s="303"/>
      <c r="I39" s="307"/>
      <c r="J39" s="303"/>
      <c r="K39" s="306"/>
      <c r="L39" s="303"/>
      <c r="M39" s="307"/>
    </row>
    <row r="40" spans="2:13" ht="23.25" customHeight="1" x14ac:dyDescent="0.3">
      <c r="B40" s="60" t="s">
        <v>148</v>
      </c>
      <c r="C40" s="301"/>
      <c r="D40" s="364"/>
      <c r="E40" s="302"/>
      <c r="F40" s="303"/>
      <c r="G40" s="303"/>
      <c r="H40" s="303"/>
      <c r="I40" s="307"/>
      <c r="J40" s="303"/>
      <c r="K40" s="306"/>
      <c r="L40" s="303"/>
      <c r="M40" s="307"/>
    </row>
    <row r="41" spans="2:13" ht="67.5" customHeight="1" x14ac:dyDescent="0.3">
      <c r="B41" s="60" t="s">
        <v>144</v>
      </c>
      <c r="C41" s="301"/>
      <c r="D41" s="364"/>
      <c r="E41" s="302"/>
      <c r="F41" s="303"/>
      <c r="G41" s="303"/>
      <c r="H41" s="303"/>
      <c r="I41" s="307"/>
      <c r="J41" s="303"/>
      <c r="K41" s="306"/>
      <c r="L41" s="303"/>
      <c r="M41" s="307"/>
    </row>
    <row r="42" spans="2:13" ht="42.9" customHeight="1" x14ac:dyDescent="0.3">
      <c r="B42" s="60" t="s">
        <v>158</v>
      </c>
      <c r="C42" s="301"/>
      <c r="D42" s="364"/>
      <c r="E42" s="302"/>
      <c r="F42" s="303"/>
      <c r="G42" s="303"/>
      <c r="H42" s="303"/>
      <c r="I42" s="307"/>
      <c r="J42" s="303"/>
      <c r="K42" s="306"/>
      <c r="L42" s="303"/>
      <c r="M42" s="307"/>
    </row>
    <row r="45" spans="2:13" ht="41.4" x14ac:dyDescent="0.25">
      <c r="B45" s="81" t="s">
        <v>224</v>
      </c>
      <c r="C45" s="81" t="s">
        <v>225</v>
      </c>
    </row>
    <row r="46" spans="2:13" ht="16.8" x14ac:dyDescent="0.3">
      <c r="B46" s="301"/>
      <c r="C46" s="308"/>
    </row>
    <row r="49" spans="1:23" ht="24.6" customHeight="1" thickBot="1" x14ac:dyDescent="0.3"/>
    <row r="50" spans="1:23" s="80" customFormat="1" ht="25.8" thickTop="1" thickBot="1" x14ac:dyDescent="0.3">
      <c r="A50" s="77"/>
      <c r="B50" s="78" t="s">
        <v>194</v>
      </c>
      <c r="C50" s="79"/>
      <c r="D50" s="79"/>
      <c r="E50" s="79"/>
      <c r="F50" s="79"/>
      <c r="W50" s="55"/>
    </row>
    <row r="51" spans="1:23" ht="14.4" thickTop="1" x14ac:dyDescent="0.25"/>
    <row r="52" spans="1:23" ht="14.4" thickBot="1" x14ac:dyDescent="0.3"/>
    <row r="53" spans="1:23" ht="45.9" customHeight="1" thickTop="1" x14ac:dyDescent="0.25">
      <c r="B53" s="56" t="s">
        <v>226</v>
      </c>
      <c r="C53" s="56" t="s">
        <v>227</v>
      </c>
    </row>
    <row r="54" spans="1:23" ht="16.8" x14ac:dyDescent="0.3">
      <c r="B54" s="309"/>
      <c r="C54" s="310"/>
    </row>
    <row r="63" spans="1:23" ht="14.4" thickBot="1" x14ac:dyDescent="0.3"/>
    <row r="64" spans="1:23" ht="53.4" customHeight="1" thickTop="1" x14ac:dyDescent="0.25">
      <c r="B64" s="56" t="s">
        <v>228</v>
      </c>
      <c r="C64" s="56" t="s">
        <v>229</v>
      </c>
      <c r="D64" s="56" t="s">
        <v>230</v>
      </c>
      <c r="E64" s="56" t="s">
        <v>231</v>
      </c>
    </row>
    <row r="65" spans="1:23" ht="16.8" x14ac:dyDescent="0.3">
      <c r="B65" s="301"/>
      <c r="C65" s="311"/>
      <c r="D65" s="306"/>
      <c r="E65" s="306"/>
    </row>
    <row r="67" spans="1:23" ht="14.4" thickBot="1" x14ac:dyDescent="0.3"/>
    <row r="68" spans="1:23" s="80" customFormat="1" ht="25.8" thickTop="1" thickBot="1" x14ac:dyDescent="0.3">
      <c r="A68" s="77"/>
      <c r="B68" s="78" t="s">
        <v>111</v>
      </c>
      <c r="C68" s="79"/>
      <c r="D68" s="79"/>
      <c r="E68" s="79"/>
      <c r="F68" s="79"/>
      <c r="W68" s="55"/>
    </row>
    <row r="69" spans="1:23" ht="14.4" thickTop="1" x14ac:dyDescent="0.25"/>
    <row r="80" spans="1:23" ht="14.4" thickBot="1" x14ac:dyDescent="0.3"/>
    <row r="81" spans="2:3" ht="51.75" customHeight="1" thickTop="1" x14ac:dyDescent="0.25">
      <c r="B81" s="56" t="s">
        <v>244</v>
      </c>
      <c r="C81" s="83" t="s">
        <v>245</v>
      </c>
    </row>
    <row r="82" spans="2:3" ht="16.8" x14ac:dyDescent="0.3">
      <c r="B82" s="60" t="s">
        <v>235</v>
      </c>
      <c r="C82" s="302"/>
    </row>
    <row r="83" spans="2:3" ht="16.8" x14ac:dyDescent="0.3">
      <c r="B83" s="60" t="s">
        <v>236</v>
      </c>
      <c r="C83" s="302"/>
    </row>
    <row r="84" spans="2:3" ht="16.8" x14ac:dyDescent="0.3">
      <c r="B84" s="370" t="s">
        <v>237</v>
      </c>
      <c r="C84" s="338"/>
    </row>
    <row r="85" spans="2:3" ht="16.8" x14ac:dyDescent="0.3">
      <c r="B85" s="60" t="s">
        <v>238</v>
      </c>
      <c r="C85" s="302"/>
    </row>
    <row r="86" spans="2:3" ht="16.8" x14ac:dyDescent="0.3">
      <c r="B86" s="60" t="s">
        <v>239</v>
      </c>
      <c r="C86" s="302"/>
    </row>
    <row r="87" spans="2:3" ht="16.8" x14ac:dyDescent="0.3">
      <c r="B87" s="60" t="s">
        <v>240</v>
      </c>
      <c r="C87" s="302"/>
    </row>
    <row r="88" spans="2:3" ht="16.8" x14ac:dyDescent="0.3">
      <c r="B88" s="371" t="s">
        <v>246</v>
      </c>
      <c r="C88" s="302"/>
    </row>
  </sheetData>
  <sheetProtection algorithmName="SHA-512" hashValue="cGwRHlqigRbFa4DyvJ6YQQEcrXFsron+ap5HjBAtYDdebXIuUDaNgzy7/7pGhAYllfrNDht4R5RwlauoVhtFMg==" saltValue="+hiMPgr1WFuGeMlRQ+4LUQ==" spinCount="100000" sheet="1" objects="1" scenarios="1" selectLockedCells="1"/>
  <mergeCells count="2">
    <mergeCell ref="C19:I19"/>
    <mergeCell ref="J19:M19"/>
  </mergeCells>
  <conditionalFormatting sqref="C65">
    <cfRule type="expression" dxfId="37" priority="4">
      <formula>$B$65="Specified VMT"</formula>
    </cfRule>
  </conditionalFormatting>
  <conditionalFormatting sqref="D21:D25">
    <cfRule type="expression" dxfId="36" priority="2">
      <formula>C21="N"</formula>
    </cfRule>
  </conditionalFormatting>
  <conditionalFormatting sqref="D65">
    <cfRule type="expression" dxfId="35" priority="3">
      <formula>$B$65="Specified VMT"</formula>
    </cfRule>
  </conditionalFormatting>
  <conditionalFormatting sqref="E26:E42">
    <cfRule type="expression" dxfId="34" priority="1">
      <formula>C26="N"</formula>
    </cfRule>
  </conditionalFormatting>
  <conditionalFormatting sqref="F26">
    <cfRule type="expression" dxfId="33" priority="22">
      <formula>AND($C$26="Y",$E$26="")</formula>
    </cfRule>
  </conditionalFormatting>
  <conditionalFormatting sqref="F27">
    <cfRule type="expression" dxfId="32" priority="21">
      <formula>AND($C$27="Y",$E$27="")</formula>
    </cfRule>
  </conditionalFormatting>
  <conditionalFormatting sqref="F28">
    <cfRule type="expression" dxfId="31" priority="20">
      <formula>AND($C$28="Y",$E$28="")</formula>
    </cfRule>
  </conditionalFormatting>
  <conditionalFormatting sqref="F29">
    <cfRule type="expression" dxfId="30" priority="19">
      <formula>AND($C$29="Y",$E$29="")</formula>
    </cfRule>
  </conditionalFormatting>
  <conditionalFormatting sqref="F30">
    <cfRule type="expression" dxfId="29" priority="18">
      <formula>AND($C$30="Y",$E$30="")</formula>
    </cfRule>
  </conditionalFormatting>
  <conditionalFormatting sqref="F31">
    <cfRule type="expression" dxfId="28" priority="17">
      <formula>AND($C$31="Y",$E$31="")</formula>
    </cfRule>
  </conditionalFormatting>
  <conditionalFormatting sqref="F32">
    <cfRule type="expression" dxfId="27" priority="16">
      <formula>AND($C$32="Y",$E$32="")</formula>
    </cfRule>
  </conditionalFormatting>
  <conditionalFormatting sqref="F33">
    <cfRule type="expression" dxfId="26" priority="15">
      <formula>AND($C$33="Y",$E$33="")</formula>
    </cfRule>
  </conditionalFormatting>
  <conditionalFormatting sqref="F34">
    <cfRule type="expression" dxfId="25" priority="14">
      <formula>AND($C$34="Y",$E$34="")</formula>
    </cfRule>
  </conditionalFormatting>
  <conditionalFormatting sqref="F35">
    <cfRule type="expression" dxfId="24" priority="13">
      <formula>AND($C$35="Y",$E$35="")</formula>
    </cfRule>
  </conditionalFormatting>
  <conditionalFormatting sqref="F36">
    <cfRule type="expression" dxfId="23" priority="12">
      <formula>AND($C$36="Y",$E$36="")</formula>
    </cfRule>
  </conditionalFormatting>
  <conditionalFormatting sqref="F38">
    <cfRule type="expression" dxfId="22" priority="11">
      <formula>AND($C$38="Y",$E$38="")</formula>
    </cfRule>
  </conditionalFormatting>
  <conditionalFormatting sqref="F39">
    <cfRule type="expression" dxfId="21" priority="10">
      <formula>AND($C$39="Y",$E$39="")</formula>
    </cfRule>
  </conditionalFormatting>
  <conditionalFormatting sqref="F40">
    <cfRule type="expression" dxfId="20" priority="9">
      <formula>AND($C$40="Y",$E$40="")</formula>
    </cfRule>
  </conditionalFormatting>
  <conditionalFormatting sqref="F41">
    <cfRule type="expression" dxfId="19" priority="8">
      <formula>AND($C$41="Y",$E$41="")</formula>
    </cfRule>
  </conditionalFormatting>
  <conditionalFormatting sqref="F42">
    <cfRule type="expression" dxfId="18" priority="7">
      <formula>AND($C$42="Y",$E$42="")</formula>
    </cfRule>
  </conditionalFormatting>
  <dataValidations count="3">
    <dataValidation type="list" allowBlank="1" showInputMessage="1" showErrorMessage="1" sqref="B65" xr:uid="{3B9BF233-1BD4-4241-BC1B-FF0A71906FAD}">
      <formula1>$P$19:$P$20</formula1>
    </dataValidation>
    <dataValidation type="list" allowBlank="1" showInputMessage="1" showErrorMessage="1" sqref="L23:L24 N43:N48 L26:L42" xr:uid="{BBA6E489-A1AC-4424-8D13-BD89457CB474}">
      <formula1>$O$21:$O$23</formula1>
    </dataValidation>
    <dataValidation type="list" allowBlank="1" showInputMessage="1" showErrorMessage="1" sqref="C21:C42 B46 I43:I48" xr:uid="{3FA2EDF6-CB0F-4217-8127-60A30438BDF7}">
      <formula1>$Z$17:$Z$18</formula1>
    </dataValidation>
  </dataValidations>
  <pageMargins left="0.7" right="0.7" top="0.75" bottom="0.75" header="0.3" footer="0.3"/>
  <pageSetup orientation="portrait" horizontalDpi="1200" verticalDpi="12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4D7EA-77B6-459E-A8DE-8FB9E0E480FA}">
  <sheetPr>
    <tabColor theme="5" tint="0.79998168889431442"/>
  </sheetPr>
  <dimension ref="A1:X37"/>
  <sheetViews>
    <sheetView showGridLines="0" zoomScaleNormal="100" workbookViewId="0">
      <selection activeCell="C34" sqref="C34"/>
    </sheetView>
  </sheetViews>
  <sheetFormatPr defaultColWidth="8.6640625" defaultRowHeight="13.8" x14ac:dyDescent="0.25"/>
  <cols>
    <col min="1" max="1" width="8.6640625" style="55"/>
    <col min="2" max="2" width="44" style="55" customWidth="1"/>
    <col min="3" max="3" width="58.6640625" style="55" customWidth="1"/>
    <col min="4" max="4" width="37.5546875" style="55" customWidth="1"/>
    <col min="5" max="5" width="47.44140625" style="55" customWidth="1"/>
    <col min="6" max="6" width="28.44140625" style="55" customWidth="1"/>
    <col min="7" max="7" width="18.88671875" style="55" customWidth="1"/>
    <col min="8" max="8" width="35.88671875" style="55" customWidth="1"/>
    <col min="9" max="9" width="53.88671875" style="55" customWidth="1"/>
    <col min="10" max="10" width="40.33203125" style="55" customWidth="1"/>
    <col min="11" max="11" width="13.5546875" style="55" customWidth="1"/>
    <col min="12" max="12" width="18.109375" style="55" customWidth="1"/>
    <col min="13" max="13" width="22.44140625" style="55" customWidth="1"/>
    <col min="14" max="16384" width="8.6640625" style="55"/>
  </cols>
  <sheetData>
    <row r="1" spans="1:24" s="84" customFormat="1" ht="50.1" customHeight="1" x14ac:dyDescent="0.3">
      <c r="A1" s="84" t="s">
        <v>247</v>
      </c>
      <c r="X1" s="85"/>
    </row>
    <row r="2" spans="1:24" s="84" customFormat="1" ht="50.1" customHeight="1" x14ac:dyDescent="0.3">
      <c r="X2" s="85"/>
    </row>
    <row r="3" spans="1:24" s="89" customFormat="1" ht="25.2" thickBot="1" x14ac:dyDescent="0.3">
      <c r="A3" s="86"/>
      <c r="B3" s="87" t="s">
        <v>248</v>
      </c>
      <c r="C3" s="88"/>
      <c r="D3" s="88"/>
      <c r="E3" s="88"/>
      <c r="F3" s="88"/>
    </row>
    <row r="4" spans="1:24" ht="16.8" thickTop="1" thickBot="1" x14ac:dyDescent="0.35">
      <c r="B4" s="90" t="s">
        <v>24</v>
      </c>
      <c r="J4" s="2"/>
      <c r="K4" s="2"/>
      <c r="L4" s="5"/>
    </row>
    <row r="5" spans="1:24" ht="14.4" thickTop="1" x14ac:dyDescent="0.25">
      <c r="B5" s="56" t="s">
        <v>685</v>
      </c>
      <c r="C5" s="91">
        <f>'MP Calcs &amp; EFs'!C5</f>
        <v>0</v>
      </c>
      <c r="J5" s="2"/>
      <c r="K5" s="2"/>
      <c r="L5" s="5"/>
    </row>
    <row r="6" spans="1:24" ht="16.2" thickBot="1" x14ac:dyDescent="0.35">
      <c r="B6" s="90"/>
      <c r="J6" s="2"/>
      <c r="K6" s="2"/>
      <c r="L6" s="5"/>
    </row>
    <row r="7" spans="1:24" ht="43.5" customHeight="1" thickTop="1" x14ac:dyDescent="0.25">
      <c r="B7" s="56" t="s">
        <v>101</v>
      </c>
      <c r="C7" s="81" t="s">
        <v>214</v>
      </c>
      <c r="D7" s="81" t="s">
        <v>215</v>
      </c>
      <c r="E7" s="81" t="s">
        <v>217</v>
      </c>
      <c r="F7" s="81" t="s">
        <v>249</v>
      </c>
      <c r="G7" s="81" t="s">
        <v>250</v>
      </c>
      <c r="H7" s="81" t="s">
        <v>221</v>
      </c>
      <c r="I7" s="81" t="s">
        <v>222</v>
      </c>
    </row>
    <row r="8" spans="1:24" x14ac:dyDescent="0.25">
      <c r="B8" s="59" t="s">
        <v>156</v>
      </c>
      <c r="C8" s="289" t="str">
        <f>'MP Calcs &amp; EFs'!C8</f>
        <v/>
      </c>
      <c r="D8" s="290"/>
      <c r="E8" s="291" t="str">
        <f>'MP Calcs &amp; EFs'!E8</f>
        <v/>
      </c>
      <c r="F8" s="291" t="str">
        <f>'MP Calcs &amp; EFs'!F8</f>
        <v/>
      </c>
      <c r="G8" s="289" t="str">
        <f>'MP Calcs &amp; EFs'!G8</f>
        <v/>
      </c>
      <c r="H8" s="292" t="str">
        <f>'MP Calcs &amp; EFs'!H8</f>
        <v/>
      </c>
      <c r="I8" s="294" t="str">
        <f>'MP Calcs &amp; EFs'!I8</f>
        <v/>
      </c>
    </row>
    <row r="9" spans="1:24" x14ac:dyDescent="0.25">
      <c r="B9" s="59" t="s">
        <v>154</v>
      </c>
      <c r="C9" s="289" t="str">
        <f>'MP Calcs &amp; EFs'!C9</f>
        <v/>
      </c>
      <c r="D9" s="290"/>
      <c r="E9" s="291" t="str">
        <f>'MP Calcs &amp; EFs'!E9</f>
        <v/>
      </c>
      <c r="F9" s="291" t="str">
        <f>'MP Calcs &amp; EFs'!F9</f>
        <v/>
      </c>
      <c r="G9" s="289" t="str">
        <f>'MP Calcs &amp; EFs'!G9</f>
        <v/>
      </c>
      <c r="H9" s="292" t="str">
        <f>'MP Calcs &amp; EFs'!H9</f>
        <v/>
      </c>
      <c r="I9" s="294" t="str">
        <f>'MP Calcs &amp; EFs'!I9</f>
        <v/>
      </c>
      <c r="J9" s="2"/>
      <c r="K9" s="5"/>
    </row>
    <row r="10" spans="1:24" x14ac:dyDescent="0.25">
      <c r="B10" s="59" t="s">
        <v>100</v>
      </c>
      <c r="C10" s="289" t="str">
        <f>'MP Calcs &amp; EFs'!C10</f>
        <v/>
      </c>
      <c r="D10" s="290"/>
      <c r="E10" s="291" t="str">
        <f>'MP Calcs &amp; EFs'!E10</f>
        <v/>
      </c>
      <c r="F10" s="291" t="str">
        <f>'MP Calcs &amp; EFs'!F10</f>
        <v/>
      </c>
      <c r="G10" s="289" t="str">
        <f>'MP Calcs &amp; EFs'!G10</f>
        <v/>
      </c>
      <c r="H10" s="292" t="str">
        <f>'MP Calcs &amp; EFs'!H10</f>
        <v/>
      </c>
      <c r="I10" s="294" t="str">
        <f>'MP Calcs &amp; EFs'!I10</f>
        <v/>
      </c>
      <c r="J10" s="2"/>
      <c r="K10" s="5"/>
    </row>
    <row r="11" spans="1:24" x14ac:dyDescent="0.25">
      <c r="B11" s="59" t="s">
        <v>104</v>
      </c>
      <c r="C11" s="289" t="str">
        <f>'MP Calcs &amp; EFs'!C11</f>
        <v/>
      </c>
      <c r="D11" s="290"/>
      <c r="E11" s="291" t="str">
        <f>'MP Calcs &amp; EFs'!E11</f>
        <v/>
      </c>
      <c r="F11" s="291" t="str">
        <f>'MP Calcs &amp; EFs'!F11</f>
        <v/>
      </c>
      <c r="G11" s="289" t="str">
        <f>'MP Calcs &amp; EFs'!G11</f>
        <v/>
      </c>
      <c r="H11" s="292" t="str">
        <f>'MP Calcs &amp; EFs'!H11</f>
        <v/>
      </c>
      <c r="I11" s="294" t="str">
        <f>'MP Calcs &amp; EFs'!I11</f>
        <v/>
      </c>
      <c r="J11" s="2"/>
      <c r="K11" s="5"/>
    </row>
    <row r="12" spans="1:24" x14ac:dyDescent="0.25">
      <c r="B12" s="59" t="s">
        <v>140</v>
      </c>
      <c r="C12" s="289" t="str">
        <f>'MP Calcs &amp; EFs'!C12</f>
        <v/>
      </c>
      <c r="D12" s="290"/>
      <c r="E12" s="291" t="str">
        <f>'MP Calcs &amp; EFs'!E12</f>
        <v/>
      </c>
      <c r="F12" s="291" t="str">
        <f>'MP Calcs &amp; EFs'!F12</f>
        <v/>
      </c>
      <c r="G12" s="289" t="str">
        <f>'MP Calcs &amp; EFs'!G12</f>
        <v/>
      </c>
      <c r="H12" s="292" t="str">
        <f>'MP Calcs &amp; EFs'!H12</f>
        <v/>
      </c>
      <c r="I12" s="294" t="str">
        <f>'MP Calcs &amp; EFs'!I12</f>
        <v/>
      </c>
      <c r="J12" s="2"/>
      <c r="K12" s="5"/>
    </row>
    <row r="13" spans="1:24" ht="20.100000000000001" customHeight="1" x14ac:dyDescent="0.25">
      <c r="B13" s="59" t="s">
        <v>160</v>
      </c>
      <c r="C13" s="290"/>
      <c r="D13" s="289" t="str">
        <f>'MP Calcs &amp; EFs'!D13</f>
        <v/>
      </c>
      <c r="E13" s="293" t="str">
        <f>'MP Calcs &amp; EFs'!E13</f>
        <v/>
      </c>
      <c r="F13" s="291" t="str">
        <f>'MP Calcs &amp; EFs'!F13</f>
        <v/>
      </c>
      <c r="G13" s="289" t="str">
        <f>'MP Calcs &amp; EFs'!G13</f>
        <v/>
      </c>
      <c r="H13" s="292" t="str">
        <f>'MP Calcs &amp; EFs'!H13</f>
        <v/>
      </c>
      <c r="I13" s="294" t="str">
        <f>'MP Calcs &amp; EFs'!I13</f>
        <v/>
      </c>
      <c r="J13" s="2"/>
      <c r="K13" s="5"/>
    </row>
    <row r="14" spans="1:24" x14ac:dyDescent="0.25">
      <c r="B14" s="59" t="s">
        <v>142</v>
      </c>
      <c r="C14" s="290"/>
      <c r="D14" s="289" t="str">
        <f>'MP Calcs &amp; EFs'!D14</f>
        <v/>
      </c>
      <c r="E14" s="293" t="str">
        <f>'MP Calcs &amp; EFs'!E14</f>
        <v/>
      </c>
      <c r="F14" s="291" t="str">
        <f>'MP Calcs &amp; EFs'!F14</f>
        <v/>
      </c>
      <c r="G14" s="289" t="str">
        <f>'MP Calcs &amp; EFs'!G14</f>
        <v/>
      </c>
      <c r="H14" s="292" t="str">
        <f>'MP Calcs &amp; EFs'!H14</f>
        <v/>
      </c>
      <c r="I14" s="294" t="str">
        <f>'MP Calcs &amp; EFs'!I14</f>
        <v/>
      </c>
      <c r="J14" s="2"/>
      <c r="K14" s="5"/>
    </row>
    <row r="15" spans="1:24" x14ac:dyDescent="0.25">
      <c r="B15" s="59" t="s">
        <v>152</v>
      </c>
      <c r="C15" s="290"/>
      <c r="D15" s="289" t="str">
        <f>'MP Calcs &amp; EFs'!D15</f>
        <v/>
      </c>
      <c r="E15" s="293" t="str">
        <f>'MP Calcs &amp; EFs'!E15</f>
        <v/>
      </c>
      <c r="F15" s="291" t="str">
        <f>'MP Calcs &amp; EFs'!F15</f>
        <v/>
      </c>
      <c r="G15" s="289" t="str">
        <f>'MP Calcs &amp; EFs'!G15</f>
        <v/>
      </c>
      <c r="H15" s="292" t="str">
        <f>'MP Calcs &amp; EFs'!H15</f>
        <v/>
      </c>
      <c r="I15" s="294" t="str">
        <f>'MP Calcs &amp; EFs'!I15</f>
        <v/>
      </c>
      <c r="J15" s="2"/>
      <c r="K15" s="5"/>
    </row>
    <row r="16" spans="1:24" x14ac:dyDescent="0.25">
      <c r="B16" s="59" t="s">
        <v>138</v>
      </c>
      <c r="C16" s="290"/>
      <c r="D16" s="289" t="str">
        <f>'MP Calcs &amp; EFs'!D16</f>
        <v/>
      </c>
      <c r="E16" s="293" t="str">
        <f>'MP Calcs &amp; EFs'!E16</f>
        <v/>
      </c>
      <c r="F16" s="291" t="str">
        <f>'MP Calcs &amp; EFs'!F16</f>
        <v/>
      </c>
      <c r="G16" s="289" t="str">
        <f>'MP Calcs &amp; EFs'!G16</f>
        <v/>
      </c>
      <c r="H16" s="292" t="str">
        <f>'MP Calcs &amp; EFs'!H16</f>
        <v/>
      </c>
      <c r="I16" s="294" t="str">
        <f>'MP Calcs &amp; EFs'!I16</f>
        <v/>
      </c>
      <c r="J16" s="2"/>
      <c r="K16" s="5"/>
    </row>
    <row r="17" spans="2:11" x14ac:dyDescent="0.25">
      <c r="B17" s="59" t="s">
        <v>136</v>
      </c>
      <c r="C17" s="290"/>
      <c r="D17" s="289" t="str">
        <f>'MP Calcs &amp; EFs'!D17</f>
        <v/>
      </c>
      <c r="E17" s="293" t="str">
        <f>'MP Calcs &amp; EFs'!E17</f>
        <v/>
      </c>
      <c r="F17" s="291" t="str">
        <f>'MP Calcs &amp; EFs'!F17</f>
        <v/>
      </c>
      <c r="G17" s="289" t="str">
        <f>'MP Calcs &amp; EFs'!G17</f>
        <v/>
      </c>
      <c r="H17" s="292" t="str">
        <f>'MP Calcs &amp; EFs'!H17</f>
        <v/>
      </c>
      <c r="I17" s="294" t="str">
        <f>'MP Calcs &amp; EFs'!I17</f>
        <v/>
      </c>
      <c r="J17" s="2"/>
      <c r="K17" s="5"/>
    </row>
    <row r="18" spans="2:11" x14ac:dyDescent="0.25">
      <c r="B18" s="59" t="s">
        <v>146</v>
      </c>
      <c r="C18" s="290"/>
      <c r="D18" s="289" t="str">
        <f>'MP Calcs &amp; EFs'!D18</f>
        <v/>
      </c>
      <c r="E18" s="293" t="str">
        <f>'MP Calcs &amp; EFs'!E18</f>
        <v/>
      </c>
      <c r="F18" s="291" t="str">
        <f>'MP Calcs &amp; EFs'!F18</f>
        <v/>
      </c>
      <c r="G18" s="289" t="str">
        <f>'MP Calcs &amp; EFs'!G18</f>
        <v/>
      </c>
      <c r="H18" s="292" t="str">
        <f>'MP Calcs &amp; EFs'!H18</f>
        <v/>
      </c>
      <c r="I18" s="294" t="str">
        <f>'MP Calcs &amp; EFs'!I18</f>
        <v/>
      </c>
      <c r="J18" s="2"/>
      <c r="K18" s="5"/>
    </row>
    <row r="19" spans="2:11" x14ac:dyDescent="0.25">
      <c r="B19" s="59" t="s">
        <v>150</v>
      </c>
      <c r="C19" s="290"/>
      <c r="D19" s="289" t="str">
        <f>'MP Calcs &amp; EFs'!D19</f>
        <v/>
      </c>
      <c r="E19" s="293" t="str">
        <f>'MP Calcs &amp; EFs'!E19</f>
        <v/>
      </c>
      <c r="F19" s="291" t="str">
        <f>'MP Calcs &amp; EFs'!F19</f>
        <v/>
      </c>
      <c r="G19" s="289" t="str">
        <f>'MP Calcs &amp; EFs'!G19</f>
        <v/>
      </c>
      <c r="H19" s="292" t="str">
        <f>'MP Calcs &amp; EFs'!H19</f>
        <v/>
      </c>
      <c r="I19" s="294" t="str">
        <f>'MP Calcs &amp; EFs'!I19</f>
        <v/>
      </c>
      <c r="J19" s="2"/>
      <c r="K19" s="5"/>
    </row>
    <row r="20" spans="2:11" x14ac:dyDescent="0.25">
      <c r="B20" s="60" t="s">
        <v>119</v>
      </c>
      <c r="C20" s="290"/>
      <c r="D20" s="289" t="str">
        <f>'MP Calcs &amp; EFs'!D20</f>
        <v/>
      </c>
      <c r="E20" s="293" t="str">
        <f>'MP Calcs &amp; EFs'!E20</f>
        <v/>
      </c>
      <c r="F20" s="291" t="str">
        <f>'MP Calcs &amp; EFs'!F20</f>
        <v/>
      </c>
      <c r="G20" s="289" t="str">
        <f>'MP Calcs &amp; EFs'!G20</f>
        <v/>
      </c>
      <c r="H20" s="292" t="str">
        <f>'MP Calcs &amp; EFs'!H20</f>
        <v/>
      </c>
      <c r="I20" s="294" t="str">
        <f>'MP Calcs &amp; EFs'!I20</f>
        <v/>
      </c>
      <c r="J20" s="2"/>
      <c r="K20" s="5"/>
    </row>
    <row r="21" spans="2:11" x14ac:dyDescent="0.25">
      <c r="B21" s="59" t="s">
        <v>122</v>
      </c>
      <c r="C21" s="290"/>
      <c r="D21" s="289" t="str">
        <f>'MP Calcs &amp; EFs'!D21</f>
        <v/>
      </c>
      <c r="E21" s="293" t="str">
        <f>'MP Calcs &amp; EFs'!E21</f>
        <v/>
      </c>
      <c r="F21" s="291" t="str">
        <f>'MP Calcs &amp; EFs'!F21</f>
        <v/>
      </c>
      <c r="G21" s="289" t="str">
        <f>'MP Calcs &amp; EFs'!G21</f>
        <v/>
      </c>
      <c r="H21" s="292" t="str">
        <f>'MP Calcs &amp; EFs'!H21</f>
        <v/>
      </c>
      <c r="I21" s="294" t="str">
        <f>'MP Calcs &amp; EFs'!I21</f>
        <v/>
      </c>
      <c r="J21" s="2"/>
      <c r="K21" s="5"/>
    </row>
    <row r="22" spans="2:11" x14ac:dyDescent="0.25">
      <c r="B22" s="59" t="s">
        <v>128</v>
      </c>
      <c r="C22" s="290"/>
      <c r="D22" s="289" t="str">
        <f>'MP Calcs &amp; EFs'!D22</f>
        <v/>
      </c>
      <c r="E22" s="293" t="str">
        <f>'MP Calcs &amp; EFs'!E22</f>
        <v/>
      </c>
      <c r="F22" s="291" t="str">
        <f>'MP Calcs &amp; EFs'!F22</f>
        <v/>
      </c>
      <c r="G22" s="289" t="str">
        <f>'MP Calcs &amp; EFs'!G22</f>
        <v/>
      </c>
      <c r="H22" s="292" t="str">
        <f>'MP Calcs &amp; EFs'!H22</f>
        <v/>
      </c>
      <c r="I22" s="294" t="str">
        <f>'MP Calcs &amp; EFs'!I22</f>
        <v/>
      </c>
      <c r="J22" s="2"/>
      <c r="K22" s="5"/>
    </row>
    <row r="23" spans="2:11" x14ac:dyDescent="0.25">
      <c r="B23" s="59" t="s">
        <v>134</v>
      </c>
      <c r="C23" s="290"/>
      <c r="D23" s="289" t="str">
        <f>'MP Calcs &amp; EFs'!D23</f>
        <v/>
      </c>
      <c r="E23" s="293" t="str">
        <f>'MP Calcs &amp; EFs'!E23</f>
        <v/>
      </c>
      <c r="F23" s="291" t="str">
        <f>'MP Calcs &amp; EFs'!F23</f>
        <v/>
      </c>
      <c r="G23" s="289" t="str">
        <f>'MP Calcs &amp; EFs'!G23</f>
        <v/>
      </c>
      <c r="H23" s="292" t="str">
        <f>'MP Calcs &amp; EFs'!H23</f>
        <v/>
      </c>
      <c r="I23" s="294" t="str">
        <f>'MP Calcs &amp; EFs'!I23</f>
        <v/>
      </c>
      <c r="J23" s="2"/>
      <c r="K23" s="5"/>
    </row>
    <row r="24" spans="2:11" x14ac:dyDescent="0.25">
      <c r="B24" s="59" t="s">
        <v>126</v>
      </c>
      <c r="C24" s="290"/>
      <c r="D24" s="289" t="str">
        <f>'MP Calcs &amp; EFs'!D24</f>
        <v/>
      </c>
      <c r="E24" s="293" t="str">
        <f>'MP Calcs &amp; EFs'!E24</f>
        <v/>
      </c>
      <c r="F24" s="291" t="str">
        <f>'MP Calcs &amp; EFs'!F24</f>
        <v/>
      </c>
      <c r="G24" s="289" t="str">
        <f>'MP Calcs &amp; EFs'!G24</f>
        <v/>
      </c>
      <c r="H24" s="292" t="str">
        <f>'MP Calcs &amp; EFs'!H24</f>
        <v/>
      </c>
      <c r="I24" s="294" t="str">
        <f>'MP Calcs &amp; EFs'!I24</f>
        <v/>
      </c>
      <c r="J24" s="2"/>
      <c r="K24" s="5"/>
    </row>
    <row r="25" spans="2:11" x14ac:dyDescent="0.25">
      <c r="B25" s="59" t="s">
        <v>130</v>
      </c>
      <c r="C25" s="290"/>
      <c r="D25" s="289" t="str">
        <f>'MP Calcs &amp; EFs'!D25</f>
        <v/>
      </c>
      <c r="E25" s="293" t="str">
        <f>'MP Calcs &amp; EFs'!E25</f>
        <v/>
      </c>
      <c r="F25" s="291" t="str">
        <f>'MP Calcs &amp; EFs'!F25</f>
        <v/>
      </c>
      <c r="G25" s="289" t="str">
        <f>'MP Calcs &amp; EFs'!G25</f>
        <v/>
      </c>
      <c r="H25" s="292" t="str">
        <f>'MP Calcs &amp; EFs'!H25</f>
        <v/>
      </c>
      <c r="I25" s="294" t="str">
        <f>'MP Calcs &amp; EFs'!I25</f>
        <v/>
      </c>
      <c r="J25" s="2"/>
      <c r="K25" s="5"/>
    </row>
    <row r="26" spans="2:11" x14ac:dyDescent="0.25">
      <c r="B26" s="59" t="s">
        <v>132</v>
      </c>
      <c r="C26" s="290"/>
      <c r="D26" s="289" t="str">
        <f>'MP Calcs &amp; EFs'!D26</f>
        <v/>
      </c>
      <c r="E26" s="293" t="str">
        <f>'MP Calcs &amp; EFs'!E26</f>
        <v/>
      </c>
      <c r="F26" s="291" t="str">
        <f>'MP Calcs &amp; EFs'!F26</f>
        <v/>
      </c>
      <c r="G26" s="289" t="str">
        <f>'MP Calcs &amp; EFs'!G26</f>
        <v/>
      </c>
      <c r="H26" s="292" t="str">
        <f>'MP Calcs &amp; EFs'!H26</f>
        <v/>
      </c>
      <c r="I26" s="294" t="str">
        <f>'MP Calcs &amp; EFs'!I26</f>
        <v/>
      </c>
      <c r="J26" s="2"/>
      <c r="K26" s="5"/>
    </row>
    <row r="27" spans="2:11" x14ac:dyDescent="0.25">
      <c r="B27" s="59" t="s">
        <v>148</v>
      </c>
      <c r="C27" s="290"/>
      <c r="D27" s="289" t="str">
        <f>'MP Calcs &amp; EFs'!D27</f>
        <v/>
      </c>
      <c r="E27" s="293" t="str">
        <f>'MP Calcs &amp; EFs'!E27</f>
        <v/>
      </c>
      <c r="F27" s="291" t="str">
        <f>'MP Calcs &amp; EFs'!F27</f>
        <v/>
      </c>
      <c r="G27" s="289" t="str">
        <f>'MP Calcs &amp; EFs'!G27</f>
        <v/>
      </c>
      <c r="H27" s="292" t="str">
        <f>'MP Calcs &amp; EFs'!H27</f>
        <v/>
      </c>
      <c r="I27" s="294" t="str">
        <f>'MP Calcs &amp; EFs'!I27</f>
        <v/>
      </c>
      <c r="J27" s="2"/>
      <c r="K27" s="5"/>
    </row>
    <row r="28" spans="2:11" x14ac:dyDescent="0.25">
      <c r="B28" s="59" t="s">
        <v>144</v>
      </c>
      <c r="C28" s="290"/>
      <c r="D28" s="289" t="str">
        <f>'MP Calcs &amp; EFs'!D28</f>
        <v/>
      </c>
      <c r="E28" s="293" t="str">
        <f>'MP Calcs &amp; EFs'!E28</f>
        <v/>
      </c>
      <c r="F28" s="291" t="str">
        <f>'MP Calcs &amp; EFs'!F28</f>
        <v/>
      </c>
      <c r="G28" s="289" t="str">
        <f>'MP Calcs &amp; EFs'!G28</f>
        <v/>
      </c>
      <c r="H28" s="292" t="str">
        <f>'MP Calcs &amp; EFs'!H28</f>
        <v/>
      </c>
      <c r="I28" s="294" t="str">
        <f>'MP Calcs &amp; EFs'!I28</f>
        <v/>
      </c>
      <c r="J28" s="2"/>
      <c r="K28" s="5"/>
    </row>
    <row r="29" spans="2:11" x14ac:dyDescent="0.25">
      <c r="B29" s="59" t="s">
        <v>158</v>
      </c>
      <c r="C29" s="290"/>
      <c r="D29" s="289" t="str">
        <f>'MP Calcs &amp; EFs'!D29</f>
        <v/>
      </c>
      <c r="E29" s="293" t="str">
        <f>'MP Calcs &amp; EFs'!E29</f>
        <v/>
      </c>
      <c r="F29" s="291" t="str">
        <f>'MP Calcs &amp; EFs'!F29</f>
        <v/>
      </c>
      <c r="G29" s="289" t="str">
        <f>'MP Calcs &amp; EFs'!G29</f>
        <v/>
      </c>
      <c r="H29" s="292" t="str">
        <f>'MP Calcs &amp; EFs'!H29</f>
        <v/>
      </c>
      <c r="I29" s="294" t="str">
        <f>'MP Calcs &amp; EFs'!I29</f>
        <v/>
      </c>
      <c r="J29" s="2"/>
      <c r="K29" s="5"/>
    </row>
    <row r="31" spans="2:11" ht="27.6" x14ac:dyDescent="0.25">
      <c r="B31" s="81" t="s">
        <v>251</v>
      </c>
      <c r="C31" s="99" t="str">
        <f>'MP Calcs &amp; EFs'!C31</f>
        <v/>
      </c>
    </row>
    <row r="33" spans="2:6" x14ac:dyDescent="0.25">
      <c r="B33" s="81" t="s">
        <v>252</v>
      </c>
      <c r="C33" s="81" t="s">
        <v>253</v>
      </c>
      <c r="D33" s="81" t="s">
        <v>254</v>
      </c>
    </row>
    <row r="34" spans="2:6" x14ac:dyDescent="0.25">
      <c r="B34" s="97" t="str">
        <f>'MP Calcs &amp; EFs'!B34</f>
        <v/>
      </c>
      <c r="C34" s="98" t="str">
        <f>'MP Calcs &amp; EFs'!C34</f>
        <v/>
      </c>
      <c r="D34" s="98" t="str">
        <f>'MP Calcs &amp; EFs'!D34</f>
        <v/>
      </c>
    </row>
    <row r="35" spans="2:6" ht="14.4" thickBot="1" x14ac:dyDescent="0.3"/>
    <row r="36" spans="2:6" ht="28.2" thickTop="1" x14ac:dyDescent="0.25">
      <c r="B36" s="56" t="s">
        <v>228</v>
      </c>
      <c r="C36" s="56" t="s">
        <v>229</v>
      </c>
      <c r="D36" s="56" t="s">
        <v>230</v>
      </c>
      <c r="E36" s="56" t="s">
        <v>231</v>
      </c>
      <c r="F36" s="56" t="s">
        <v>255</v>
      </c>
    </row>
    <row r="37" spans="2:6" x14ac:dyDescent="0.25">
      <c r="B37" s="94" t="str">
        <f>'MP Calcs &amp; EFs'!B37</f>
        <v/>
      </c>
      <c r="C37" s="289" t="str">
        <f>'MP Calcs &amp; EFs'!C37</f>
        <v/>
      </c>
      <c r="D37" s="292" t="str">
        <f>'MP Calcs &amp; EFs'!D37</f>
        <v/>
      </c>
      <c r="E37" s="292" t="str">
        <f>'MP Calcs &amp; EFs'!E37</f>
        <v/>
      </c>
      <c r="F37" s="292" t="str">
        <f>'MP Calcs &amp; EFs'!F37</f>
        <v/>
      </c>
    </row>
  </sheetData>
  <sheetProtection algorithmName="SHA-512" hashValue="kaBF/+TJn+hoEOBOAozSrfjp6U1F6F3qQ/zMqwuZvFZ9AlZPuQACMl4/MbBaY03+/lEgP53ULWNRKSUI1+2WJA==" saltValue="DKJsm9KPj5LTvyVzau1N8w==" spinCount="100000" sheet="1" objects="1" scenarios="1" formatColumns="0" formatRows="0"/>
  <conditionalFormatting sqref="B37:F37">
    <cfRule type="beginsWith" dxfId="17" priority="4" operator="beginsWith" text="Error">
      <formula>LEFT(B37,LEN("Error"))="Error"</formula>
    </cfRule>
  </conditionalFormatting>
  <conditionalFormatting sqref="C5">
    <cfRule type="beginsWith" dxfId="16" priority="1" operator="beginsWith" text="Error">
      <formula>LEFT(C5,LEN("Error"))="Error"</formula>
    </cfRule>
  </conditionalFormatting>
  <conditionalFormatting sqref="C31 B34:D34 B37:F37">
    <cfRule type="containsText" dxfId="15" priority="2" operator="containsText" text="Error">
      <formula>NOT(ISERROR(SEARCH("Error",B31)))</formula>
    </cfRule>
  </conditionalFormatting>
  <conditionalFormatting sqref="C31">
    <cfRule type="beginsWith" dxfId="14" priority="5" operator="beginsWith" text="Error">
      <formula>LEFT(C31,LEN("Error"))="Error"</formula>
    </cfRule>
  </conditionalFormatting>
  <conditionalFormatting sqref="C8:I29">
    <cfRule type="beginsWith" dxfId="13" priority="6" operator="beginsWith" text="Error">
      <formula>LEFT(C8,LEN("Error"))="Error"</formula>
    </cfRule>
  </conditionalFormatting>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0A7EE-F14F-4A76-8223-E0545FFF6A9A}">
  <sheetPr>
    <tabColor theme="5" tint="0.79998168889431442"/>
  </sheetPr>
  <dimension ref="A1:X42"/>
  <sheetViews>
    <sheetView showGridLines="0" topLeftCell="A23" zoomScaleNormal="100" workbookViewId="0">
      <selection activeCell="E31" sqref="E31"/>
    </sheetView>
  </sheetViews>
  <sheetFormatPr defaultRowHeight="14.4" x14ac:dyDescent="0.3"/>
  <cols>
    <col min="2" max="4" width="35.44140625" customWidth="1"/>
    <col min="5" max="5" width="51.6640625" customWidth="1"/>
    <col min="6" max="6" width="54" customWidth="1"/>
    <col min="7" max="8" width="35.44140625" customWidth="1"/>
    <col min="9" max="9" width="59.109375" customWidth="1"/>
  </cols>
  <sheetData>
    <row r="1" spans="1:24" s="84" customFormat="1" ht="50.1" customHeight="1" x14ac:dyDescent="0.3">
      <c r="A1" s="84" t="s">
        <v>256</v>
      </c>
      <c r="X1" s="85"/>
    </row>
    <row r="2" spans="1:24" s="84" customFormat="1" ht="50.1" customHeight="1" x14ac:dyDescent="0.3">
      <c r="X2" s="85"/>
    </row>
    <row r="3" spans="1:24" s="89" customFormat="1" ht="25.2" thickBot="1" x14ac:dyDescent="0.3">
      <c r="A3" s="86"/>
      <c r="B3" s="87" t="s">
        <v>248</v>
      </c>
      <c r="C3" s="88"/>
      <c r="D3" s="88"/>
      <c r="E3" s="88"/>
      <c r="F3" s="88"/>
    </row>
    <row r="4" spans="1:24" s="55" customFormat="1" ht="16.8" thickTop="1" thickBot="1" x14ac:dyDescent="0.35">
      <c r="B4" s="90" t="s">
        <v>26</v>
      </c>
      <c r="J4" s="2"/>
      <c r="K4" s="2"/>
      <c r="L4" s="5"/>
    </row>
    <row r="5" spans="1:24" s="55" customFormat="1" thickTop="1" x14ac:dyDescent="0.25">
      <c r="B5" s="56" t="s">
        <v>685</v>
      </c>
      <c r="C5" s="91">
        <f>'Master Plan Key Calc Inputs'!C5</f>
        <v>0</v>
      </c>
      <c r="J5" s="2"/>
      <c r="K5" s="2"/>
      <c r="L5" s="5"/>
    </row>
    <row r="6" spans="1:24" s="55" customFormat="1" ht="16.2" thickBot="1" x14ac:dyDescent="0.35">
      <c r="B6" s="90"/>
      <c r="J6" s="2"/>
      <c r="K6" s="2"/>
      <c r="L6" s="5"/>
    </row>
    <row r="7" spans="1:24" s="55" customFormat="1" ht="43.5" customHeight="1" thickTop="1" x14ac:dyDescent="0.25">
      <c r="B7" s="56" t="s">
        <v>101</v>
      </c>
      <c r="C7" s="81" t="s">
        <v>214</v>
      </c>
      <c r="D7" s="81" t="s">
        <v>215</v>
      </c>
      <c r="E7" s="81" t="s">
        <v>217</v>
      </c>
      <c r="F7" s="81" t="s">
        <v>249</v>
      </c>
      <c r="G7" s="81" t="s">
        <v>250</v>
      </c>
      <c r="H7" s="81" t="s">
        <v>221</v>
      </c>
      <c r="I7" s="81" t="s">
        <v>222</v>
      </c>
    </row>
    <row r="8" spans="1:24" s="55" customFormat="1" ht="13.8" x14ac:dyDescent="0.25">
      <c r="B8" s="59" t="s">
        <v>156</v>
      </c>
      <c r="C8" s="289" t="str">
        <f>'Baseline Calcs &amp; EFs'!C6</f>
        <v/>
      </c>
      <c r="D8" s="290"/>
      <c r="E8" s="291" t="str">
        <f>'Baseline Calcs &amp; EFs'!E6</f>
        <v/>
      </c>
      <c r="F8" s="291" t="str">
        <f>'Baseline Calcs &amp; EFs'!F6</f>
        <v/>
      </c>
      <c r="G8" s="289" t="str">
        <f>'Baseline Calcs &amp; EFs'!G6</f>
        <v/>
      </c>
      <c r="H8" s="295" t="str">
        <f>'Baseline Calcs &amp; EFs'!H6</f>
        <v/>
      </c>
      <c r="I8" s="294" t="str">
        <f>'Baseline Calcs &amp; EFs'!I6</f>
        <v/>
      </c>
    </row>
    <row r="9" spans="1:24" s="55" customFormat="1" ht="13.8" x14ac:dyDescent="0.25">
      <c r="B9" s="59" t="s">
        <v>154</v>
      </c>
      <c r="C9" s="289" t="str">
        <f>'Baseline Calcs &amp; EFs'!C7</f>
        <v/>
      </c>
      <c r="D9" s="290"/>
      <c r="E9" s="291" t="str">
        <f>'Baseline Calcs &amp; EFs'!E7</f>
        <v/>
      </c>
      <c r="F9" s="291" t="str">
        <f>'Baseline Calcs &amp; EFs'!F7</f>
        <v/>
      </c>
      <c r="G9" s="289" t="str">
        <f>'Baseline Calcs &amp; EFs'!G7</f>
        <v/>
      </c>
      <c r="H9" s="295" t="str">
        <f>'Baseline Calcs &amp; EFs'!H7</f>
        <v/>
      </c>
      <c r="I9" s="294" t="str">
        <f>'Baseline Calcs &amp; EFs'!I7</f>
        <v/>
      </c>
      <c r="J9" s="2"/>
      <c r="K9" s="5"/>
    </row>
    <row r="10" spans="1:24" s="55" customFormat="1" ht="13.8" x14ac:dyDescent="0.25">
      <c r="B10" s="59" t="s">
        <v>100</v>
      </c>
      <c r="C10" s="289" t="str">
        <f>'Baseline Calcs &amp; EFs'!C8</f>
        <v/>
      </c>
      <c r="D10" s="290"/>
      <c r="E10" s="291" t="str">
        <f>'Baseline Calcs &amp; EFs'!E8</f>
        <v/>
      </c>
      <c r="F10" s="291" t="str">
        <f>'Baseline Calcs &amp; EFs'!F8</f>
        <v/>
      </c>
      <c r="G10" s="289" t="str">
        <f>'Baseline Calcs &amp; EFs'!G8</f>
        <v/>
      </c>
      <c r="H10" s="295" t="str">
        <f>'Baseline Calcs &amp; EFs'!H8</f>
        <v/>
      </c>
      <c r="I10" s="294" t="str">
        <f>'Baseline Calcs &amp; EFs'!I8</f>
        <v/>
      </c>
      <c r="J10" s="2"/>
      <c r="K10" s="5"/>
    </row>
    <row r="11" spans="1:24" s="55" customFormat="1" ht="13.8" x14ac:dyDescent="0.25">
      <c r="B11" s="59" t="s">
        <v>104</v>
      </c>
      <c r="C11" s="289" t="str">
        <f>'Baseline Calcs &amp; EFs'!C9</f>
        <v/>
      </c>
      <c r="D11" s="290"/>
      <c r="E11" s="291" t="str">
        <f>'Baseline Calcs &amp; EFs'!E9</f>
        <v/>
      </c>
      <c r="F11" s="291" t="str">
        <f>'Baseline Calcs &amp; EFs'!F9</f>
        <v/>
      </c>
      <c r="G11" s="289" t="str">
        <f>'Baseline Calcs &amp; EFs'!G9</f>
        <v/>
      </c>
      <c r="H11" s="295" t="str">
        <f>'Baseline Calcs &amp; EFs'!H9</f>
        <v/>
      </c>
      <c r="I11" s="294" t="str">
        <f>'Baseline Calcs &amp; EFs'!I9</f>
        <v/>
      </c>
      <c r="J11" s="2"/>
      <c r="K11" s="5"/>
    </row>
    <row r="12" spans="1:24" s="55" customFormat="1" ht="13.8" x14ac:dyDescent="0.25">
      <c r="B12" s="59" t="s">
        <v>140</v>
      </c>
      <c r="C12" s="289" t="str">
        <f>'Baseline Calcs &amp; EFs'!C10</f>
        <v/>
      </c>
      <c r="D12" s="290"/>
      <c r="E12" s="291" t="str">
        <f>'Baseline Calcs &amp; EFs'!E10</f>
        <v/>
      </c>
      <c r="F12" s="291" t="str">
        <f>'Baseline Calcs &amp; EFs'!F10</f>
        <v/>
      </c>
      <c r="G12" s="289" t="str">
        <f>'Baseline Calcs &amp; EFs'!G10</f>
        <v/>
      </c>
      <c r="H12" s="295" t="str">
        <f>'Baseline Calcs &amp; EFs'!H10</f>
        <v/>
      </c>
      <c r="I12" s="294" t="str">
        <f>'Baseline Calcs &amp; EFs'!I10</f>
        <v/>
      </c>
      <c r="J12" s="2"/>
      <c r="K12" s="5"/>
    </row>
    <row r="13" spans="1:24" s="55" customFormat="1" ht="20.100000000000001" customHeight="1" x14ac:dyDescent="0.25">
      <c r="B13" s="59" t="s">
        <v>160</v>
      </c>
      <c r="C13" s="290"/>
      <c r="D13" s="289" t="str">
        <f>'Baseline Calcs &amp; EFs'!D11</f>
        <v/>
      </c>
      <c r="E13" s="293" t="str">
        <f>'Baseline Calcs &amp; EFs'!E11</f>
        <v/>
      </c>
      <c r="F13" s="291" t="str">
        <f>'Baseline Calcs &amp; EFs'!F11</f>
        <v/>
      </c>
      <c r="G13" s="289" t="str">
        <f>'Baseline Calcs &amp; EFs'!G11</f>
        <v/>
      </c>
      <c r="H13" s="295" t="str">
        <f>'Baseline Calcs &amp; EFs'!H11</f>
        <v/>
      </c>
      <c r="I13" s="294" t="str">
        <f>'Baseline Calcs &amp; EFs'!I11</f>
        <v/>
      </c>
      <c r="J13" s="2"/>
      <c r="K13" s="5"/>
    </row>
    <row r="14" spans="1:24" s="55" customFormat="1" ht="13.8" x14ac:dyDescent="0.25">
      <c r="B14" s="59" t="s">
        <v>142</v>
      </c>
      <c r="C14" s="290"/>
      <c r="D14" s="289" t="str">
        <f>'Baseline Calcs &amp; EFs'!D12</f>
        <v/>
      </c>
      <c r="E14" s="293" t="str">
        <f>'Baseline Calcs &amp; EFs'!E12</f>
        <v/>
      </c>
      <c r="F14" s="291" t="str">
        <f>'Baseline Calcs &amp; EFs'!F12</f>
        <v/>
      </c>
      <c r="G14" s="289" t="str">
        <f>'Baseline Calcs &amp; EFs'!G12</f>
        <v/>
      </c>
      <c r="H14" s="295" t="str">
        <f>'Baseline Calcs &amp; EFs'!H12</f>
        <v/>
      </c>
      <c r="I14" s="294" t="str">
        <f>'Baseline Calcs &amp; EFs'!I12</f>
        <v/>
      </c>
      <c r="J14" s="2"/>
      <c r="K14" s="5"/>
    </row>
    <row r="15" spans="1:24" s="55" customFormat="1" ht="13.8" x14ac:dyDescent="0.25">
      <c r="B15" s="59" t="s">
        <v>152</v>
      </c>
      <c r="C15" s="290"/>
      <c r="D15" s="289" t="str">
        <f>'Baseline Calcs &amp; EFs'!D13</f>
        <v/>
      </c>
      <c r="E15" s="293" t="str">
        <f>'Baseline Calcs &amp; EFs'!E13</f>
        <v/>
      </c>
      <c r="F15" s="291" t="str">
        <f>'Baseline Calcs &amp; EFs'!F13</f>
        <v/>
      </c>
      <c r="G15" s="289" t="str">
        <f>'Baseline Calcs &amp; EFs'!G13</f>
        <v/>
      </c>
      <c r="H15" s="295" t="str">
        <f>'Baseline Calcs &amp; EFs'!H13</f>
        <v/>
      </c>
      <c r="I15" s="294" t="str">
        <f>'Baseline Calcs &amp; EFs'!I13</f>
        <v/>
      </c>
      <c r="J15" s="2"/>
      <c r="K15" s="5"/>
    </row>
    <row r="16" spans="1:24" s="55" customFormat="1" ht="13.8" x14ac:dyDescent="0.25">
      <c r="B16" s="59" t="s">
        <v>138</v>
      </c>
      <c r="C16" s="290"/>
      <c r="D16" s="289" t="str">
        <f>'Baseline Calcs &amp; EFs'!D14</f>
        <v/>
      </c>
      <c r="E16" s="293" t="str">
        <f>'Baseline Calcs &amp; EFs'!E14</f>
        <v/>
      </c>
      <c r="F16" s="291" t="str">
        <f>'Baseline Calcs &amp; EFs'!F14</f>
        <v/>
      </c>
      <c r="G16" s="289" t="str">
        <f>'Baseline Calcs &amp; EFs'!G14</f>
        <v/>
      </c>
      <c r="H16" s="295" t="str">
        <f>'Baseline Calcs &amp; EFs'!H14</f>
        <v/>
      </c>
      <c r="I16" s="294" t="str">
        <f>'Baseline Calcs &amp; EFs'!I14</f>
        <v/>
      </c>
      <c r="J16" s="2"/>
      <c r="K16" s="5"/>
    </row>
    <row r="17" spans="2:11" s="55" customFormat="1" ht="13.8" x14ac:dyDescent="0.25">
      <c r="B17" s="59" t="s">
        <v>136</v>
      </c>
      <c r="C17" s="290"/>
      <c r="D17" s="289" t="str">
        <f>'Baseline Calcs &amp; EFs'!D15</f>
        <v/>
      </c>
      <c r="E17" s="293" t="str">
        <f>'Baseline Calcs &amp; EFs'!E15</f>
        <v/>
      </c>
      <c r="F17" s="291" t="str">
        <f>'Baseline Calcs &amp; EFs'!F15</f>
        <v/>
      </c>
      <c r="G17" s="289" t="str">
        <f>'Baseline Calcs &amp; EFs'!G15</f>
        <v/>
      </c>
      <c r="H17" s="295" t="str">
        <f>'Baseline Calcs &amp; EFs'!H15</f>
        <v/>
      </c>
      <c r="I17" s="294" t="str">
        <f>'Baseline Calcs &amp; EFs'!I15</f>
        <v/>
      </c>
      <c r="J17" s="2"/>
      <c r="K17" s="5"/>
    </row>
    <row r="18" spans="2:11" s="55" customFormat="1" ht="13.8" x14ac:dyDescent="0.25">
      <c r="B18" s="59" t="s">
        <v>146</v>
      </c>
      <c r="C18" s="290"/>
      <c r="D18" s="289" t="str">
        <f>'Baseline Calcs &amp; EFs'!D16</f>
        <v/>
      </c>
      <c r="E18" s="293" t="str">
        <f>'Baseline Calcs &amp; EFs'!E16</f>
        <v/>
      </c>
      <c r="F18" s="291" t="str">
        <f>'Baseline Calcs &amp; EFs'!F16</f>
        <v/>
      </c>
      <c r="G18" s="289" t="str">
        <f>'Baseline Calcs &amp; EFs'!G16</f>
        <v/>
      </c>
      <c r="H18" s="295" t="str">
        <f>'Baseline Calcs &amp; EFs'!H16</f>
        <v/>
      </c>
      <c r="I18" s="294" t="str">
        <f>'Baseline Calcs &amp; EFs'!I16</f>
        <v/>
      </c>
      <c r="J18" s="2"/>
      <c r="K18" s="5"/>
    </row>
    <row r="19" spans="2:11" s="55" customFormat="1" ht="13.8" x14ac:dyDescent="0.25">
      <c r="B19" s="59" t="s">
        <v>150</v>
      </c>
      <c r="C19" s="290"/>
      <c r="D19" s="289" t="str">
        <f>'Baseline Calcs &amp; EFs'!D17</f>
        <v/>
      </c>
      <c r="E19" s="293" t="str">
        <f>'Baseline Calcs &amp; EFs'!E17</f>
        <v/>
      </c>
      <c r="F19" s="291" t="str">
        <f>'Baseline Calcs &amp; EFs'!F17</f>
        <v/>
      </c>
      <c r="G19" s="289" t="str">
        <f>'Baseline Calcs &amp; EFs'!G17</f>
        <v/>
      </c>
      <c r="H19" s="295" t="str">
        <f>'Baseline Calcs &amp; EFs'!H17</f>
        <v/>
      </c>
      <c r="I19" s="294" t="str">
        <f>'Baseline Calcs &amp; EFs'!I17</f>
        <v/>
      </c>
      <c r="J19" s="2"/>
      <c r="K19" s="5"/>
    </row>
    <row r="20" spans="2:11" s="55" customFormat="1" ht="13.8" x14ac:dyDescent="0.25">
      <c r="B20" s="60" t="s">
        <v>119</v>
      </c>
      <c r="C20" s="290"/>
      <c r="D20" s="289" t="str">
        <f>'Baseline Calcs &amp; EFs'!D18</f>
        <v/>
      </c>
      <c r="E20" s="293" t="str">
        <f>'Baseline Calcs &amp; EFs'!E18</f>
        <v/>
      </c>
      <c r="F20" s="291" t="str">
        <f>'Baseline Calcs &amp; EFs'!F18</f>
        <v/>
      </c>
      <c r="G20" s="289" t="str">
        <f>'Baseline Calcs &amp; EFs'!G18</f>
        <v/>
      </c>
      <c r="H20" s="295" t="str">
        <f>'Baseline Calcs &amp; EFs'!H18</f>
        <v/>
      </c>
      <c r="I20" s="294" t="str">
        <f>'Baseline Calcs &amp; EFs'!I18</f>
        <v/>
      </c>
      <c r="J20" s="2"/>
      <c r="K20" s="5"/>
    </row>
    <row r="21" spans="2:11" s="55" customFormat="1" ht="13.8" x14ac:dyDescent="0.25">
      <c r="B21" s="59" t="s">
        <v>122</v>
      </c>
      <c r="C21" s="290"/>
      <c r="D21" s="289" t="str">
        <f>'Baseline Calcs &amp; EFs'!D19</f>
        <v/>
      </c>
      <c r="E21" s="293" t="str">
        <f>'Baseline Calcs &amp; EFs'!E19</f>
        <v/>
      </c>
      <c r="F21" s="291" t="str">
        <f>'Baseline Calcs &amp; EFs'!F19</f>
        <v/>
      </c>
      <c r="G21" s="289" t="str">
        <f>'Baseline Calcs &amp; EFs'!G19</f>
        <v/>
      </c>
      <c r="H21" s="295" t="str">
        <f>'Baseline Calcs &amp; EFs'!H19</f>
        <v/>
      </c>
      <c r="I21" s="294" t="str">
        <f>'Baseline Calcs &amp; EFs'!I19</f>
        <v/>
      </c>
      <c r="J21" s="2"/>
      <c r="K21" s="5"/>
    </row>
    <row r="22" spans="2:11" s="55" customFormat="1" ht="13.8" x14ac:dyDescent="0.25">
      <c r="B22" s="59" t="s">
        <v>128</v>
      </c>
      <c r="C22" s="290"/>
      <c r="D22" s="289" t="str">
        <f>'Baseline Calcs &amp; EFs'!D20</f>
        <v/>
      </c>
      <c r="E22" s="293" t="str">
        <f>'Baseline Calcs &amp; EFs'!E20</f>
        <v/>
      </c>
      <c r="F22" s="291" t="str">
        <f>'Baseline Calcs &amp; EFs'!F20</f>
        <v/>
      </c>
      <c r="G22" s="289" t="str">
        <f>'Baseline Calcs &amp; EFs'!G20</f>
        <v/>
      </c>
      <c r="H22" s="295" t="str">
        <f>'Baseline Calcs &amp; EFs'!H20</f>
        <v/>
      </c>
      <c r="I22" s="294" t="str">
        <f>'Baseline Calcs &amp; EFs'!I20</f>
        <v/>
      </c>
      <c r="J22" s="2"/>
      <c r="K22" s="5"/>
    </row>
    <row r="23" spans="2:11" s="55" customFormat="1" ht="13.8" x14ac:dyDescent="0.25">
      <c r="B23" s="59" t="s">
        <v>134</v>
      </c>
      <c r="C23" s="290"/>
      <c r="D23" s="289" t="str">
        <f>'Baseline Calcs &amp; EFs'!D21</f>
        <v/>
      </c>
      <c r="E23" s="293" t="str">
        <f>'Baseline Calcs &amp; EFs'!E21</f>
        <v/>
      </c>
      <c r="F23" s="291" t="str">
        <f>'Baseline Calcs &amp; EFs'!F21</f>
        <v/>
      </c>
      <c r="G23" s="289" t="str">
        <f>'Baseline Calcs &amp; EFs'!G21</f>
        <v/>
      </c>
      <c r="H23" s="295" t="str">
        <f>'Baseline Calcs &amp; EFs'!H21</f>
        <v/>
      </c>
      <c r="I23" s="294" t="str">
        <f>'Baseline Calcs &amp; EFs'!I21</f>
        <v/>
      </c>
      <c r="J23" s="2"/>
      <c r="K23" s="5"/>
    </row>
    <row r="24" spans="2:11" s="55" customFormat="1" ht="13.8" x14ac:dyDescent="0.25">
      <c r="B24" s="59" t="s">
        <v>126</v>
      </c>
      <c r="C24" s="290"/>
      <c r="D24" s="289" t="str">
        <f>'Baseline Calcs &amp; EFs'!D22</f>
        <v/>
      </c>
      <c r="E24" s="293" t="str">
        <f>'Baseline Calcs &amp; EFs'!E22</f>
        <v/>
      </c>
      <c r="F24" s="291" t="str">
        <f>'Baseline Calcs &amp; EFs'!F22</f>
        <v/>
      </c>
      <c r="G24" s="289" t="str">
        <f>'Baseline Calcs &amp; EFs'!G22</f>
        <v/>
      </c>
      <c r="H24" s="295" t="str">
        <f>'Baseline Calcs &amp; EFs'!H22</f>
        <v/>
      </c>
      <c r="I24" s="294" t="str">
        <f>'Baseline Calcs &amp; EFs'!I22</f>
        <v/>
      </c>
      <c r="J24" s="2"/>
      <c r="K24" s="5"/>
    </row>
    <row r="25" spans="2:11" s="55" customFormat="1" ht="13.8" x14ac:dyDescent="0.25">
      <c r="B25" s="59" t="s">
        <v>130</v>
      </c>
      <c r="C25" s="290"/>
      <c r="D25" s="289" t="str">
        <f>'Baseline Calcs &amp; EFs'!D23</f>
        <v/>
      </c>
      <c r="E25" s="293" t="str">
        <f>'Baseline Calcs &amp; EFs'!E23</f>
        <v/>
      </c>
      <c r="F25" s="291" t="str">
        <f>'Baseline Calcs &amp; EFs'!F23</f>
        <v/>
      </c>
      <c r="G25" s="289" t="str">
        <f>'Baseline Calcs &amp; EFs'!G23</f>
        <v/>
      </c>
      <c r="H25" s="295" t="str">
        <f>'Baseline Calcs &amp; EFs'!H23</f>
        <v/>
      </c>
      <c r="I25" s="294" t="str">
        <f>'Baseline Calcs &amp; EFs'!I23</f>
        <v/>
      </c>
      <c r="J25" s="2"/>
      <c r="K25" s="5"/>
    </row>
    <row r="26" spans="2:11" s="55" customFormat="1" ht="13.8" x14ac:dyDescent="0.25">
      <c r="B26" s="59" t="s">
        <v>132</v>
      </c>
      <c r="C26" s="290"/>
      <c r="D26" s="289" t="str">
        <f>'Baseline Calcs &amp; EFs'!D24</f>
        <v/>
      </c>
      <c r="E26" s="293" t="str">
        <f>'Baseline Calcs &amp; EFs'!E24</f>
        <v/>
      </c>
      <c r="F26" s="291" t="str">
        <f>'Baseline Calcs &amp; EFs'!F24</f>
        <v/>
      </c>
      <c r="G26" s="289" t="str">
        <f>'Baseline Calcs &amp; EFs'!G24</f>
        <v/>
      </c>
      <c r="H26" s="295" t="str">
        <f>'Baseline Calcs &amp; EFs'!H24</f>
        <v/>
      </c>
      <c r="I26" s="294" t="str">
        <f>'Baseline Calcs &amp; EFs'!I24</f>
        <v/>
      </c>
      <c r="J26" s="2"/>
      <c r="K26" s="5"/>
    </row>
    <row r="27" spans="2:11" s="55" customFormat="1" ht="13.8" x14ac:dyDescent="0.25">
      <c r="B27" s="59" t="s">
        <v>148</v>
      </c>
      <c r="C27" s="290"/>
      <c r="D27" s="289" t="str">
        <f>'Baseline Calcs &amp; EFs'!D25</f>
        <v/>
      </c>
      <c r="E27" s="293" t="str">
        <f>'Baseline Calcs &amp; EFs'!E25</f>
        <v/>
      </c>
      <c r="F27" s="291" t="str">
        <f>'Baseline Calcs &amp; EFs'!F25</f>
        <v/>
      </c>
      <c r="G27" s="289" t="str">
        <f>'Baseline Calcs &amp; EFs'!G25</f>
        <v/>
      </c>
      <c r="H27" s="295" t="str">
        <f>'Baseline Calcs &amp; EFs'!H25</f>
        <v/>
      </c>
      <c r="I27" s="294" t="str">
        <f>'Baseline Calcs &amp; EFs'!I25</f>
        <v/>
      </c>
      <c r="J27" s="2"/>
      <c r="K27" s="5"/>
    </row>
    <row r="28" spans="2:11" s="55" customFormat="1" ht="13.8" x14ac:dyDescent="0.25">
      <c r="B28" s="59" t="s">
        <v>144</v>
      </c>
      <c r="C28" s="290"/>
      <c r="D28" s="289" t="str">
        <f>'Baseline Calcs &amp; EFs'!D26</f>
        <v/>
      </c>
      <c r="E28" s="293" t="str">
        <f>'Baseline Calcs &amp; EFs'!E26</f>
        <v/>
      </c>
      <c r="F28" s="291" t="str">
        <f>'Baseline Calcs &amp; EFs'!F26</f>
        <v/>
      </c>
      <c r="G28" s="289" t="str">
        <f>'Baseline Calcs &amp; EFs'!G26</f>
        <v/>
      </c>
      <c r="H28" s="295" t="str">
        <f>'Baseline Calcs &amp; EFs'!H26</f>
        <v/>
      </c>
      <c r="I28" s="294" t="str">
        <f>'Baseline Calcs &amp; EFs'!I26</f>
        <v/>
      </c>
      <c r="J28" s="2"/>
      <c r="K28" s="5"/>
    </row>
    <row r="29" spans="2:11" s="55" customFormat="1" ht="13.8" x14ac:dyDescent="0.25">
      <c r="B29" s="59" t="s">
        <v>158</v>
      </c>
      <c r="C29" s="290"/>
      <c r="D29" s="289" t="str">
        <f>'Baseline Calcs &amp; EFs'!D27</f>
        <v/>
      </c>
      <c r="E29" s="293" t="str">
        <f>'Baseline Calcs &amp; EFs'!E27</f>
        <v/>
      </c>
      <c r="F29" s="291" t="str">
        <f>'Baseline Calcs &amp; EFs'!F27</f>
        <v/>
      </c>
      <c r="G29" s="289" t="str">
        <f>'Baseline Calcs &amp; EFs'!G27</f>
        <v/>
      </c>
      <c r="H29" s="295" t="str">
        <f>'Baseline Calcs &amp; EFs'!H27</f>
        <v/>
      </c>
      <c r="I29" s="294" t="str">
        <f>'Baseline Calcs &amp; EFs'!I27</f>
        <v/>
      </c>
      <c r="J29" s="2"/>
      <c r="K29" s="5"/>
    </row>
    <row r="30" spans="2:11" s="55" customFormat="1" ht="13.8" x14ac:dyDescent="0.25"/>
    <row r="31" spans="2:11" s="55" customFormat="1" ht="29.1" customHeight="1" x14ac:dyDescent="0.25">
      <c r="B31" s="81" t="s">
        <v>251</v>
      </c>
      <c r="C31" s="99" t="str">
        <f>'Baseline Calcs &amp; EFs'!C29</f>
        <v/>
      </c>
    </row>
    <row r="32" spans="2:11" s="55" customFormat="1" ht="13.8" x14ac:dyDescent="0.25"/>
    <row r="33" spans="2:6" s="55" customFormat="1" ht="29.1" customHeight="1" x14ac:dyDescent="0.25">
      <c r="B33" s="81" t="s">
        <v>252</v>
      </c>
      <c r="C33" s="81" t="s">
        <v>253</v>
      </c>
      <c r="D33" s="81" t="s">
        <v>254</v>
      </c>
    </row>
    <row r="34" spans="2:6" s="55" customFormat="1" ht="13.8" x14ac:dyDescent="0.25">
      <c r="B34" s="97" t="str">
        <f>'Baseline Calcs &amp; EFs'!B32</f>
        <v/>
      </c>
      <c r="C34" s="296" t="str">
        <f>'Baseline Calcs &amp; EFs'!C32</f>
        <v/>
      </c>
      <c r="D34" s="296" t="str">
        <f>'Baseline Calcs &amp; EFs'!D32</f>
        <v/>
      </c>
    </row>
    <row r="35" spans="2:6" s="55" customFormat="1" thickBot="1" x14ac:dyDescent="0.3"/>
    <row r="36" spans="2:6" s="55" customFormat="1" ht="29.4" customHeight="1" thickTop="1" x14ac:dyDescent="0.25">
      <c r="B36" s="56" t="s">
        <v>228</v>
      </c>
      <c r="C36" s="56" t="s">
        <v>229</v>
      </c>
      <c r="D36" s="56" t="s">
        <v>230</v>
      </c>
      <c r="E36" s="56" t="s">
        <v>231</v>
      </c>
      <c r="F36" s="56" t="s">
        <v>255</v>
      </c>
    </row>
    <row r="37" spans="2:6" s="55" customFormat="1" ht="13.8" x14ac:dyDescent="0.25">
      <c r="B37" s="94" t="str">
        <f>'Baseline Calcs &amp; EFs'!B35</f>
        <v/>
      </c>
      <c r="C37" s="289" t="str">
        <f>'Baseline Calcs &amp; EFs'!C35</f>
        <v/>
      </c>
      <c r="D37" s="289" t="str">
        <f>'Baseline Calcs &amp; EFs'!D35</f>
        <v/>
      </c>
      <c r="E37" s="289" t="str">
        <f>'Baseline Calcs &amp; EFs'!E35</f>
        <v/>
      </c>
      <c r="F37" s="295" t="str">
        <f>'Baseline Calcs &amp; EFs'!F35</f>
        <v/>
      </c>
    </row>
    <row r="38" spans="2:6" s="55" customFormat="1" ht="13.8" x14ac:dyDescent="0.25"/>
    <row r="39" spans="2:6" s="55" customFormat="1" ht="13.8" x14ac:dyDescent="0.25"/>
    <row r="40" spans="2:6" s="55" customFormat="1" ht="13.8" x14ac:dyDescent="0.25"/>
    <row r="41" spans="2:6" s="55" customFormat="1" ht="13.8" x14ac:dyDescent="0.25"/>
    <row r="42" spans="2:6" s="55" customFormat="1" ht="13.8" x14ac:dyDescent="0.25"/>
  </sheetData>
  <sheetProtection algorithmName="SHA-512" hashValue="wFi3dz/9940ak6CSt4vir0Oqln5IozJVa9VzPgLq7r/7AMwd5d6QFcZuwooOOjMUPb8ySjp6J+XasUkvo7BBJg==" saltValue="z28MvG542DsQqlmGpO4uGA==" spinCount="100000" sheet="1" objects="1" scenarios="1" formatColumns="0" formatRows="0"/>
  <conditionalFormatting sqref="B37:F37">
    <cfRule type="beginsWith" dxfId="12" priority="2" operator="beginsWith" text="Error">
      <formula>LEFT(B37,LEN("Error"))="Error"</formula>
    </cfRule>
  </conditionalFormatting>
  <conditionalFormatting sqref="C5">
    <cfRule type="beginsWith" dxfId="11" priority="1" operator="beginsWith" text="Error">
      <formula>LEFT(C5,LEN("Error"))="Error"</formula>
    </cfRule>
  </conditionalFormatting>
  <conditionalFormatting sqref="C31">
    <cfRule type="beginsWith" dxfId="10" priority="3" operator="beginsWith" text="Error">
      <formula>LEFT(C31,LEN("Error"))="Error"</formula>
    </cfRule>
  </conditionalFormatting>
  <conditionalFormatting sqref="C8:I29">
    <cfRule type="beginsWith" dxfId="9" priority="4" operator="beginsWith" text="Error">
      <formula>LEFT(C8,LEN("Error"))="Error"</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BEF63-8618-4F4B-BB06-7F6D8D323BBC}">
  <sheetPr codeName="Sheet5">
    <tabColor theme="2" tint="-9.9978637043366805E-2"/>
  </sheetPr>
  <dimension ref="A1:AV773"/>
  <sheetViews>
    <sheetView showGridLines="0" tabSelected="1" zoomScale="85" zoomScaleNormal="85" workbookViewId="0">
      <selection activeCell="A3" sqref="A3:XFD38"/>
    </sheetView>
  </sheetViews>
  <sheetFormatPr defaultRowHeight="13.8" x14ac:dyDescent="0.25"/>
  <cols>
    <col min="1" max="1" width="6.109375" style="55" customWidth="1"/>
    <col min="2" max="2" width="61" style="55" customWidth="1"/>
    <col min="3" max="3" width="34.109375" style="55" customWidth="1"/>
    <col min="4" max="4" width="48.44140625" style="55" customWidth="1"/>
    <col min="5" max="5" width="33.88671875" style="55" customWidth="1"/>
    <col min="6" max="6" width="41" style="55" customWidth="1"/>
    <col min="7" max="7" width="25" style="55" customWidth="1"/>
    <col min="8" max="8" width="27.44140625" style="55" customWidth="1"/>
    <col min="9" max="9" width="37.5546875" style="55" customWidth="1"/>
    <col min="10" max="10" width="24.88671875" style="55" customWidth="1"/>
    <col min="11" max="11" width="47.6640625" style="55" customWidth="1"/>
    <col min="12" max="12" width="22" style="55" customWidth="1"/>
    <col min="13" max="13" width="20.6640625" style="55" customWidth="1"/>
    <col min="14" max="14" width="25" style="55" customWidth="1"/>
    <col min="15" max="15" width="19.6640625" style="55" customWidth="1"/>
    <col min="16" max="16" width="19" style="55" customWidth="1"/>
    <col min="17" max="17" width="14.33203125" style="55" customWidth="1"/>
    <col min="18" max="18" width="16.33203125" style="55" customWidth="1"/>
    <col min="19" max="19" width="17.109375" style="55" customWidth="1"/>
    <col min="20" max="20" width="18.5546875" style="55" customWidth="1"/>
    <col min="21" max="21" width="18.109375" style="55" customWidth="1"/>
    <col min="22" max="22" width="18.44140625" style="55" customWidth="1"/>
    <col min="23" max="23" width="24" style="55" customWidth="1"/>
    <col min="24" max="24" width="16.44140625" style="55" customWidth="1"/>
    <col min="25" max="25" width="16.5546875" style="55" customWidth="1"/>
    <col min="26" max="26" width="20.5546875" style="55" customWidth="1"/>
    <col min="27" max="27" width="16.88671875" style="55" customWidth="1"/>
    <col min="28" max="28" width="15.109375" style="55" customWidth="1"/>
    <col min="29" max="29" width="20.6640625" style="55" customWidth="1"/>
    <col min="30" max="30" width="25.88671875" style="55" customWidth="1"/>
    <col min="31" max="31" width="31.109375" style="55" customWidth="1"/>
    <col min="32" max="33" width="23.5546875" style="55" customWidth="1"/>
    <col min="34" max="34" width="15.44140625" style="55" customWidth="1"/>
    <col min="35" max="35" width="13.5546875" style="55" customWidth="1"/>
    <col min="36" max="36" width="18.33203125" style="55" customWidth="1"/>
    <col min="37" max="37" width="15.109375" style="55" customWidth="1"/>
    <col min="38" max="38" width="18.44140625" style="55" customWidth="1"/>
    <col min="39" max="39" width="13.5546875" style="55" customWidth="1"/>
    <col min="40" max="40" width="13.88671875" style="55" customWidth="1"/>
    <col min="41" max="41" width="17.44140625" style="55" customWidth="1"/>
    <col min="42" max="43" width="13.88671875" style="55" customWidth="1"/>
    <col min="44" max="44" width="13.44140625" style="55" customWidth="1"/>
    <col min="45" max="45" width="15" style="55" customWidth="1"/>
    <col min="46" max="46" width="15.44140625" style="55" customWidth="1"/>
    <col min="47" max="47" width="16" style="55" customWidth="1"/>
    <col min="48" max="48" width="17.88671875" style="55" customWidth="1"/>
    <col min="49" max="49" width="18.5546875" style="55" customWidth="1"/>
    <col min="50" max="50" width="16.88671875" style="55" customWidth="1"/>
    <col min="51" max="257" width="8.6640625" style="55"/>
    <col min="258" max="258" width="30.44140625" style="55" customWidth="1"/>
    <col min="259" max="259" width="35.44140625" style="55" customWidth="1"/>
    <col min="260" max="260" width="45.109375" style="55" customWidth="1"/>
    <col min="261" max="261" width="24.44140625" style="55" customWidth="1"/>
    <col min="262" max="262" width="19.5546875" style="55" customWidth="1"/>
    <col min="263" max="263" width="21.109375" style="55" customWidth="1"/>
    <col min="264" max="264" width="27.44140625" style="55" customWidth="1"/>
    <col min="265" max="265" width="29.5546875" style="55" customWidth="1"/>
    <col min="266" max="266" width="20.88671875" style="55" customWidth="1"/>
    <col min="267" max="267" width="28.6640625" style="55" customWidth="1"/>
    <col min="268" max="513" width="8.6640625" style="55"/>
    <col min="514" max="514" width="30.44140625" style="55" customWidth="1"/>
    <col min="515" max="515" width="35.44140625" style="55" customWidth="1"/>
    <col min="516" max="516" width="45.109375" style="55" customWidth="1"/>
    <col min="517" max="517" width="24.44140625" style="55" customWidth="1"/>
    <col min="518" max="518" width="19.5546875" style="55" customWidth="1"/>
    <col min="519" max="519" width="21.109375" style="55" customWidth="1"/>
    <col min="520" max="520" width="27.44140625" style="55" customWidth="1"/>
    <col min="521" max="521" width="29.5546875" style="55" customWidth="1"/>
    <col min="522" max="522" width="20.88671875" style="55" customWidth="1"/>
    <col min="523" max="523" width="28.6640625" style="55" customWidth="1"/>
    <col min="524" max="769" width="8.6640625" style="55"/>
    <col min="770" max="770" width="30.44140625" style="55" customWidth="1"/>
    <col min="771" max="771" width="35.44140625" style="55" customWidth="1"/>
    <col min="772" max="772" width="45.109375" style="55" customWidth="1"/>
    <col min="773" max="773" width="24.44140625" style="55" customWidth="1"/>
    <col min="774" max="774" width="19.5546875" style="55" customWidth="1"/>
    <col min="775" max="775" width="21.109375" style="55" customWidth="1"/>
    <col min="776" max="776" width="27.44140625" style="55" customWidth="1"/>
    <col min="777" max="777" width="29.5546875" style="55" customWidth="1"/>
    <col min="778" max="778" width="20.88671875" style="55" customWidth="1"/>
    <col min="779" max="779" width="28.6640625" style="55" customWidth="1"/>
    <col min="780" max="1025" width="8.6640625" style="55"/>
    <col min="1026" max="1026" width="30.44140625" style="55" customWidth="1"/>
    <col min="1027" max="1027" width="35.44140625" style="55" customWidth="1"/>
    <col min="1028" max="1028" width="45.109375" style="55" customWidth="1"/>
    <col min="1029" max="1029" width="24.44140625" style="55" customWidth="1"/>
    <col min="1030" max="1030" width="19.5546875" style="55" customWidth="1"/>
    <col min="1031" max="1031" width="21.109375" style="55" customWidth="1"/>
    <col min="1032" max="1032" width="27.44140625" style="55" customWidth="1"/>
    <col min="1033" max="1033" width="29.5546875" style="55" customWidth="1"/>
    <col min="1034" max="1034" width="20.88671875" style="55" customWidth="1"/>
    <col min="1035" max="1035" width="28.6640625" style="55" customWidth="1"/>
    <col min="1036" max="1281" width="8.6640625" style="55"/>
    <col min="1282" max="1282" width="30.44140625" style="55" customWidth="1"/>
    <col min="1283" max="1283" width="35.44140625" style="55" customWidth="1"/>
    <col min="1284" max="1284" width="45.109375" style="55" customWidth="1"/>
    <col min="1285" max="1285" width="24.44140625" style="55" customWidth="1"/>
    <col min="1286" max="1286" width="19.5546875" style="55" customWidth="1"/>
    <col min="1287" max="1287" width="21.109375" style="55" customWidth="1"/>
    <col min="1288" max="1288" width="27.44140625" style="55" customWidth="1"/>
    <col min="1289" max="1289" width="29.5546875" style="55" customWidth="1"/>
    <col min="1290" max="1290" width="20.88671875" style="55" customWidth="1"/>
    <col min="1291" max="1291" width="28.6640625" style="55" customWidth="1"/>
    <col min="1292" max="1537" width="8.6640625" style="55"/>
    <col min="1538" max="1538" width="30.44140625" style="55" customWidth="1"/>
    <col min="1539" max="1539" width="35.44140625" style="55" customWidth="1"/>
    <col min="1540" max="1540" width="45.109375" style="55" customWidth="1"/>
    <col min="1541" max="1541" width="24.44140625" style="55" customWidth="1"/>
    <col min="1542" max="1542" width="19.5546875" style="55" customWidth="1"/>
    <col min="1543" max="1543" width="21.109375" style="55" customWidth="1"/>
    <col min="1544" max="1544" width="27.44140625" style="55" customWidth="1"/>
    <col min="1545" max="1545" width="29.5546875" style="55" customWidth="1"/>
    <col min="1546" max="1546" width="20.88671875" style="55" customWidth="1"/>
    <col min="1547" max="1547" width="28.6640625" style="55" customWidth="1"/>
    <col min="1548" max="1793" width="8.6640625" style="55"/>
    <col min="1794" max="1794" width="30.44140625" style="55" customWidth="1"/>
    <col min="1795" max="1795" width="35.44140625" style="55" customWidth="1"/>
    <col min="1796" max="1796" width="45.109375" style="55" customWidth="1"/>
    <col min="1797" max="1797" width="24.44140625" style="55" customWidth="1"/>
    <col min="1798" max="1798" width="19.5546875" style="55" customWidth="1"/>
    <col min="1799" max="1799" width="21.109375" style="55" customWidth="1"/>
    <col min="1800" max="1800" width="27.44140625" style="55" customWidth="1"/>
    <col min="1801" max="1801" width="29.5546875" style="55" customWidth="1"/>
    <col min="1802" max="1802" width="20.88671875" style="55" customWidth="1"/>
    <col min="1803" max="1803" width="28.6640625" style="55" customWidth="1"/>
    <col min="1804" max="2049" width="8.6640625" style="55"/>
    <col min="2050" max="2050" width="30.44140625" style="55" customWidth="1"/>
    <col min="2051" max="2051" width="35.44140625" style="55" customWidth="1"/>
    <col min="2052" max="2052" width="45.109375" style="55" customWidth="1"/>
    <col min="2053" max="2053" width="24.44140625" style="55" customWidth="1"/>
    <col min="2054" max="2054" width="19.5546875" style="55" customWidth="1"/>
    <col min="2055" max="2055" width="21.109375" style="55" customWidth="1"/>
    <col min="2056" max="2056" width="27.44140625" style="55" customWidth="1"/>
    <col min="2057" max="2057" width="29.5546875" style="55" customWidth="1"/>
    <col min="2058" max="2058" width="20.88671875" style="55" customWidth="1"/>
    <col min="2059" max="2059" width="28.6640625" style="55" customWidth="1"/>
    <col min="2060" max="2305" width="8.6640625" style="55"/>
    <col min="2306" max="2306" width="30.44140625" style="55" customWidth="1"/>
    <col min="2307" max="2307" width="35.44140625" style="55" customWidth="1"/>
    <col min="2308" max="2308" width="45.109375" style="55" customWidth="1"/>
    <col min="2309" max="2309" width="24.44140625" style="55" customWidth="1"/>
    <col min="2310" max="2310" width="19.5546875" style="55" customWidth="1"/>
    <col min="2311" max="2311" width="21.109375" style="55" customWidth="1"/>
    <col min="2312" max="2312" width="27.44140625" style="55" customWidth="1"/>
    <col min="2313" max="2313" width="29.5546875" style="55" customWidth="1"/>
    <col min="2314" max="2314" width="20.88671875" style="55" customWidth="1"/>
    <col min="2315" max="2315" width="28.6640625" style="55" customWidth="1"/>
    <col min="2316" max="2561" width="8.6640625" style="55"/>
    <col min="2562" max="2562" width="30.44140625" style="55" customWidth="1"/>
    <col min="2563" max="2563" width="35.44140625" style="55" customWidth="1"/>
    <col min="2564" max="2564" width="45.109375" style="55" customWidth="1"/>
    <col min="2565" max="2565" width="24.44140625" style="55" customWidth="1"/>
    <col min="2566" max="2566" width="19.5546875" style="55" customWidth="1"/>
    <col min="2567" max="2567" width="21.109375" style="55" customWidth="1"/>
    <col min="2568" max="2568" width="27.44140625" style="55" customWidth="1"/>
    <col min="2569" max="2569" width="29.5546875" style="55" customWidth="1"/>
    <col min="2570" max="2570" width="20.88671875" style="55" customWidth="1"/>
    <col min="2571" max="2571" width="28.6640625" style="55" customWidth="1"/>
    <col min="2572" max="2817" width="8.6640625" style="55"/>
    <col min="2818" max="2818" width="30.44140625" style="55" customWidth="1"/>
    <col min="2819" max="2819" width="35.44140625" style="55" customWidth="1"/>
    <col min="2820" max="2820" width="45.109375" style="55" customWidth="1"/>
    <col min="2821" max="2821" width="24.44140625" style="55" customWidth="1"/>
    <col min="2822" max="2822" width="19.5546875" style="55" customWidth="1"/>
    <col min="2823" max="2823" width="21.109375" style="55" customWidth="1"/>
    <col min="2824" max="2824" width="27.44140625" style="55" customWidth="1"/>
    <col min="2825" max="2825" width="29.5546875" style="55" customWidth="1"/>
    <col min="2826" max="2826" width="20.88671875" style="55" customWidth="1"/>
    <col min="2827" max="2827" width="28.6640625" style="55" customWidth="1"/>
    <col min="2828" max="3073" width="8.6640625" style="55"/>
    <col min="3074" max="3074" width="30.44140625" style="55" customWidth="1"/>
    <col min="3075" max="3075" width="35.44140625" style="55" customWidth="1"/>
    <col min="3076" max="3076" width="45.109375" style="55" customWidth="1"/>
    <col min="3077" max="3077" width="24.44140625" style="55" customWidth="1"/>
    <col min="3078" max="3078" width="19.5546875" style="55" customWidth="1"/>
    <col min="3079" max="3079" width="21.109375" style="55" customWidth="1"/>
    <col min="3080" max="3080" width="27.44140625" style="55" customWidth="1"/>
    <col min="3081" max="3081" width="29.5546875" style="55" customWidth="1"/>
    <col min="3082" max="3082" width="20.88671875" style="55" customWidth="1"/>
    <col min="3083" max="3083" width="28.6640625" style="55" customWidth="1"/>
    <col min="3084" max="3329" width="8.6640625" style="55"/>
    <col min="3330" max="3330" width="30.44140625" style="55" customWidth="1"/>
    <col min="3331" max="3331" width="35.44140625" style="55" customWidth="1"/>
    <col min="3332" max="3332" width="45.109375" style="55" customWidth="1"/>
    <col min="3333" max="3333" width="24.44140625" style="55" customWidth="1"/>
    <col min="3334" max="3334" width="19.5546875" style="55" customWidth="1"/>
    <col min="3335" max="3335" width="21.109375" style="55" customWidth="1"/>
    <col min="3336" max="3336" width="27.44140625" style="55" customWidth="1"/>
    <col min="3337" max="3337" width="29.5546875" style="55" customWidth="1"/>
    <col min="3338" max="3338" width="20.88671875" style="55" customWidth="1"/>
    <col min="3339" max="3339" width="28.6640625" style="55" customWidth="1"/>
    <col min="3340" max="3585" width="8.6640625" style="55"/>
    <col min="3586" max="3586" width="30.44140625" style="55" customWidth="1"/>
    <col min="3587" max="3587" width="35.44140625" style="55" customWidth="1"/>
    <col min="3588" max="3588" width="45.109375" style="55" customWidth="1"/>
    <col min="3589" max="3589" width="24.44140625" style="55" customWidth="1"/>
    <col min="3590" max="3590" width="19.5546875" style="55" customWidth="1"/>
    <col min="3591" max="3591" width="21.109375" style="55" customWidth="1"/>
    <col min="3592" max="3592" width="27.44140625" style="55" customWidth="1"/>
    <col min="3593" max="3593" width="29.5546875" style="55" customWidth="1"/>
    <col min="3594" max="3594" width="20.88671875" style="55" customWidth="1"/>
    <col min="3595" max="3595" width="28.6640625" style="55" customWidth="1"/>
    <col min="3596" max="3841" width="8.6640625" style="55"/>
    <col min="3842" max="3842" width="30.44140625" style="55" customWidth="1"/>
    <col min="3843" max="3843" width="35.44140625" style="55" customWidth="1"/>
    <col min="3844" max="3844" width="45.109375" style="55" customWidth="1"/>
    <col min="3845" max="3845" width="24.44140625" style="55" customWidth="1"/>
    <col min="3846" max="3846" width="19.5546875" style="55" customWidth="1"/>
    <col min="3847" max="3847" width="21.109375" style="55" customWidth="1"/>
    <col min="3848" max="3848" width="27.44140625" style="55" customWidth="1"/>
    <col min="3849" max="3849" width="29.5546875" style="55" customWidth="1"/>
    <col min="3850" max="3850" width="20.88671875" style="55" customWidth="1"/>
    <col min="3851" max="3851" width="28.6640625" style="55" customWidth="1"/>
    <col min="3852" max="4097" width="8.6640625" style="55"/>
    <col min="4098" max="4098" width="30.44140625" style="55" customWidth="1"/>
    <col min="4099" max="4099" width="35.44140625" style="55" customWidth="1"/>
    <col min="4100" max="4100" width="45.109375" style="55" customWidth="1"/>
    <col min="4101" max="4101" width="24.44140625" style="55" customWidth="1"/>
    <col min="4102" max="4102" width="19.5546875" style="55" customWidth="1"/>
    <col min="4103" max="4103" width="21.109375" style="55" customWidth="1"/>
    <col min="4104" max="4104" width="27.44140625" style="55" customWidth="1"/>
    <col min="4105" max="4105" width="29.5546875" style="55" customWidth="1"/>
    <col min="4106" max="4106" width="20.88671875" style="55" customWidth="1"/>
    <col min="4107" max="4107" width="28.6640625" style="55" customWidth="1"/>
    <col min="4108" max="4353" width="8.6640625" style="55"/>
    <col min="4354" max="4354" width="30.44140625" style="55" customWidth="1"/>
    <col min="4355" max="4355" width="35.44140625" style="55" customWidth="1"/>
    <col min="4356" max="4356" width="45.109375" style="55" customWidth="1"/>
    <col min="4357" max="4357" width="24.44140625" style="55" customWidth="1"/>
    <col min="4358" max="4358" width="19.5546875" style="55" customWidth="1"/>
    <col min="4359" max="4359" width="21.109375" style="55" customWidth="1"/>
    <col min="4360" max="4360" width="27.44140625" style="55" customWidth="1"/>
    <col min="4361" max="4361" width="29.5546875" style="55" customWidth="1"/>
    <col min="4362" max="4362" width="20.88671875" style="55" customWidth="1"/>
    <col min="4363" max="4363" width="28.6640625" style="55" customWidth="1"/>
    <col min="4364" max="4609" width="8.6640625" style="55"/>
    <col min="4610" max="4610" width="30.44140625" style="55" customWidth="1"/>
    <col min="4611" max="4611" width="35.44140625" style="55" customWidth="1"/>
    <col min="4612" max="4612" width="45.109375" style="55" customWidth="1"/>
    <col min="4613" max="4613" width="24.44140625" style="55" customWidth="1"/>
    <col min="4614" max="4614" width="19.5546875" style="55" customWidth="1"/>
    <col min="4615" max="4615" width="21.109375" style="55" customWidth="1"/>
    <col min="4616" max="4616" width="27.44140625" style="55" customWidth="1"/>
    <col min="4617" max="4617" width="29.5546875" style="55" customWidth="1"/>
    <col min="4618" max="4618" width="20.88671875" style="55" customWidth="1"/>
    <col min="4619" max="4619" width="28.6640625" style="55" customWidth="1"/>
    <col min="4620" max="4865" width="8.6640625" style="55"/>
    <col min="4866" max="4866" width="30.44140625" style="55" customWidth="1"/>
    <col min="4867" max="4867" width="35.44140625" style="55" customWidth="1"/>
    <col min="4868" max="4868" width="45.109375" style="55" customWidth="1"/>
    <col min="4869" max="4869" width="24.44140625" style="55" customWidth="1"/>
    <col min="4870" max="4870" width="19.5546875" style="55" customWidth="1"/>
    <col min="4871" max="4871" width="21.109375" style="55" customWidth="1"/>
    <col min="4872" max="4872" width="27.44140625" style="55" customWidth="1"/>
    <col min="4873" max="4873" width="29.5546875" style="55" customWidth="1"/>
    <col min="4874" max="4874" width="20.88671875" style="55" customWidth="1"/>
    <col min="4875" max="4875" width="28.6640625" style="55" customWidth="1"/>
    <col min="4876" max="5121" width="8.6640625" style="55"/>
    <col min="5122" max="5122" width="30.44140625" style="55" customWidth="1"/>
    <col min="5123" max="5123" width="35.44140625" style="55" customWidth="1"/>
    <col min="5124" max="5124" width="45.109375" style="55" customWidth="1"/>
    <col min="5125" max="5125" width="24.44140625" style="55" customWidth="1"/>
    <col min="5126" max="5126" width="19.5546875" style="55" customWidth="1"/>
    <col min="5127" max="5127" width="21.109375" style="55" customWidth="1"/>
    <col min="5128" max="5128" width="27.44140625" style="55" customWidth="1"/>
    <col min="5129" max="5129" width="29.5546875" style="55" customWidth="1"/>
    <col min="5130" max="5130" width="20.88671875" style="55" customWidth="1"/>
    <col min="5131" max="5131" width="28.6640625" style="55" customWidth="1"/>
    <col min="5132" max="5377" width="8.6640625" style="55"/>
    <col min="5378" max="5378" width="30.44140625" style="55" customWidth="1"/>
    <col min="5379" max="5379" width="35.44140625" style="55" customWidth="1"/>
    <col min="5380" max="5380" width="45.109375" style="55" customWidth="1"/>
    <col min="5381" max="5381" width="24.44140625" style="55" customWidth="1"/>
    <col min="5382" max="5382" width="19.5546875" style="55" customWidth="1"/>
    <col min="5383" max="5383" width="21.109375" style="55" customWidth="1"/>
    <col min="5384" max="5384" width="27.44140625" style="55" customWidth="1"/>
    <col min="5385" max="5385" width="29.5546875" style="55" customWidth="1"/>
    <col min="5386" max="5386" width="20.88671875" style="55" customWidth="1"/>
    <col min="5387" max="5387" width="28.6640625" style="55" customWidth="1"/>
    <col min="5388" max="5633" width="8.6640625" style="55"/>
    <col min="5634" max="5634" width="30.44140625" style="55" customWidth="1"/>
    <col min="5635" max="5635" width="35.44140625" style="55" customWidth="1"/>
    <col min="5636" max="5636" width="45.109375" style="55" customWidth="1"/>
    <col min="5637" max="5637" width="24.44140625" style="55" customWidth="1"/>
    <col min="5638" max="5638" width="19.5546875" style="55" customWidth="1"/>
    <col min="5639" max="5639" width="21.109375" style="55" customWidth="1"/>
    <col min="5640" max="5640" width="27.44140625" style="55" customWidth="1"/>
    <col min="5641" max="5641" width="29.5546875" style="55" customWidth="1"/>
    <col min="5642" max="5642" width="20.88671875" style="55" customWidth="1"/>
    <col min="5643" max="5643" width="28.6640625" style="55" customWidth="1"/>
    <col min="5644" max="5889" width="8.6640625" style="55"/>
    <col min="5890" max="5890" width="30.44140625" style="55" customWidth="1"/>
    <col min="5891" max="5891" width="35.44140625" style="55" customWidth="1"/>
    <col min="5892" max="5892" width="45.109375" style="55" customWidth="1"/>
    <col min="5893" max="5893" width="24.44140625" style="55" customWidth="1"/>
    <col min="5894" max="5894" width="19.5546875" style="55" customWidth="1"/>
    <col min="5895" max="5895" width="21.109375" style="55" customWidth="1"/>
    <col min="5896" max="5896" width="27.44140625" style="55" customWidth="1"/>
    <col min="5897" max="5897" width="29.5546875" style="55" customWidth="1"/>
    <col min="5898" max="5898" width="20.88671875" style="55" customWidth="1"/>
    <col min="5899" max="5899" width="28.6640625" style="55" customWidth="1"/>
    <col min="5900" max="6145" width="8.6640625" style="55"/>
    <col min="6146" max="6146" width="30.44140625" style="55" customWidth="1"/>
    <col min="6147" max="6147" width="35.44140625" style="55" customWidth="1"/>
    <col min="6148" max="6148" width="45.109375" style="55" customWidth="1"/>
    <col min="6149" max="6149" width="24.44140625" style="55" customWidth="1"/>
    <col min="6150" max="6150" width="19.5546875" style="55" customWidth="1"/>
    <col min="6151" max="6151" width="21.109375" style="55" customWidth="1"/>
    <col min="6152" max="6152" width="27.44140625" style="55" customWidth="1"/>
    <col min="6153" max="6153" width="29.5546875" style="55" customWidth="1"/>
    <col min="6154" max="6154" width="20.88671875" style="55" customWidth="1"/>
    <col min="6155" max="6155" width="28.6640625" style="55" customWidth="1"/>
    <col min="6156" max="6401" width="8.6640625" style="55"/>
    <col min="6402" max="6402" width="30.44140625" style="55" customWidth="1"/>
    <col min="6403" max="6403" width="35.44140625" style="55" customWidth="1"/>
    <col min="6404" max="6404" width="45.109375" style="55" customWidth="1"/>
    <col min="6405" max="6405" width="24.44140625" style="55" customWidth="1"/>
    <col min="6406" max="6406" width="19.5546875" style="55" customWidth="1"/>
    <col min="6407" max="6407" width="21.109375" style="55" customWidth="1"/>
    <col min="6408" max="6408" width="27.44140625" style="55" customWidth="1"/>
    <col min="6409" max="6409" width="29.5546875" style="55" customWidth="1"/>
    <col min="6410" max="6410" width="20.88671875" style="55" customWidth="1"/>
    <col min="6411" max="6411" width="28.6640625" style="55" customWidth="1"/>
    <col min="6412" max="6657" width="8.6640625" style="55"/>
    <col min="6658" max="6658" width="30.44140625" style="55" customWidth="1"/>
    <col min="6659" max="6659" width="35.44140625" style="55" customWidth="1"/>
    <col min="6660" max="6660" width="45.109375" style="55" customWidth="1"/>
    <col min="6661" max="6661" width="24.44140625" style="55" customWidth="1"/>
    <col min="6662" max="6662" width="19.5546875" style="55" customWidth="1"/>
    <col min="6663" max="6663" width="21.109375" style="55" customWidth="1"/>
    <col min="6664" max="6664" width="27.44140625" style="55" customWidth="1"/>
    <col min="6665" max="6665" width="29.5546875" style="55" customWidth="1"/>
    <col min="6666" max="6666" width="20.88671875" style="55" customWidth="1"/>
    <col min="6667" max="6667" width="28.6640625" style="55" customWidth="1"/>
    <col min="6668" max="6913" width="8.6640625" style="55"/>
    <col min="6914" max="6914" width="30.44140625" style="55" customWidth="1"/>
    <col min="6915" max="6915" width="35.44140625" style="55" customWidth="1"/>
    <col min="6916" max="6916" width="45.109375" style="55" customWidth="1"/>
    <col min="6917" max="6917" width="24.44140625" style="55" customWidth="1"/>
    <col min="6918" max="6918" width="19.5546875" style="55" customWidth="1"/>
    <col min="6919" max="6919" width="21.109375" style="55" customWidth="1"/>
    <col min="6920" max="6920" width="27.44140625" style="55" customWidth="1"/>
    <col min="6921" max="6921" width="29.5546875" style="55" customWidth="1"/>
    <col min="6922" max="6922" width="20.88671875" style="55" customWidth="1"/>
    <col min="6923" max="6923" width="28.6640625" style="55" customWidth="1"/>
    <col min="6924" max="7169" width="8.6640625" style="55"/>
    <col min="7170" max="7170" width="30.44140625" style="55" customWidth="1"/>
    <col min="7171" max="7171" width="35.44140625" style="55" customWidth="1"/>
    <col min="7172" max="7172" width="45.109375" style="55" customWidth="1"/>
    <col min="7173" max="7173" width="24.44140625" style="55" customWidth="1"/>
    <col min="7174" max="7174" width="19.5546875" style="55" customWidth="1"/>
    <col min="7175" max="7175" width="21.109375" style="55" customWidth="1"/>
    <col min="7176" max="7176" width="27.44140625" style="55" customWidth="1"/>
    <col min="7177" max="7177" width="29.5546875" style="55" customWidth="1"/>
    <col min="7178" max="7178" width="20.88671875" style="55" customWidth="1"/>
    <col min="7179" max="7179" width="28.6640625" style="55" customWidth="1"/>
    <col min="7180" max="7425" width="8.6640625" style="55"/>
    <col min="7426" max="7426" width="30.44140625" style="55" customWidth="1"/>
    <col min="7427" max="7427" width="35.44140625" style="55" customWidth="1"/>
    <col min="7428" max="7428" width="45.109375" style="55" customWidth="1"/>
    <col min="7429" max="7429" width="24.44140625" style="55" customWidth="1"/>
    <col min="7430" max="7430" width="19.5546875" style="55" customWidth="1"/>
    <col min="7431" max="7431" width="21.109375" style="55" customWidth="1"/>
    <col min="7432" max="7432" width="27.44140625" style="55" customWidth="1"/>
    <col min="7433" max="7433" width="29.5546875" style="55" customWidth="1"/>
    <col min="7434" max="7434" width="20.88671875" style="55" customWidth="1"/>
    <col min="7435" max="7435" width="28.6640625" style="55" customWidth="1"/>
    <col min="7436" max="7681" width="8.6640625" style="55"/>
    <col min="7682" max="7682" width="30.44140625" style="55" customWidth="1"/>
    <col min="7683" max="7683" width="35.44140625" style="55" customWidth="1"/>
    <col min="7684" max="7684" width="45.109375" style="55" customWidth="1"/>
    <col min="7685" max="7685" width="24.44140625" style="55" customWidth="1"/>
    <col min="7686" max="7686" width="19.5546875" style="55" customWidth="1"/>
    <col min="7687" max="7687" width="21.109375" style="55" customWidth="1"/>
    <col min="7688" max="7688" width="27.44140625" style="55" customWidth="1"/>
    <col min="7689" max="7689" width="29.5546875" style="55" customWidth="1"/>
    <col min="7690" max="7690" width="20.88671875" style="55" customWidth="1"/>
    <col min="7691" max="7691" width="28.6640625" style="55" customWidth="1"/>
    <col min="7692" max="7937" width="8.6640625" style="55"/>
    <col min="7938" max="7938" width="30.44140625" style="55" customWidth="1"/>
    <col min="7939" max="7939" width="35.44140625" style="55" customWidth="1"/>
    <col min="7940" max="7940" width="45.109375" style="55" customWidth="1"/>
    <col min="7941" max="7941" width="24.44140625" style="55" customWidth="1"/>
    <col min="7942" max="7942" width="19.5546875" style="55" customWidth="1"/>
    <col min="7943" max="7943" width="21.109375" style="55" customWidth="1"/>
    <col min="7944" max="7944" width="27.44140625" style="55" customWidth="1"/>
    <col min="7945" max="7945" width="29.5546875" style="55" customWidth="1"/>
    <col min="7946" max="7946" width="20.88671875" style="55" customWidth="1"/>
    <col min="7947" max="7947" width="28.6640625" style="55" customWidth="1"/>
    <col min="7948" max="8193" width="8.6640625" style="55"/>
    <col min="8194" max="8194" width="30.44140625" style="55" customWidth="1"/>
    <col min="8195" max="8195" width="35.44140625" style="55" customWidth="1"/>
    <col min="8196" max="8196" width="45.109375" style="55" customWidth="1"/>
    <col min="8197" max="8197" width="24.44140625" style="55" customWidth="1"/>
    <col min="8198" max="8198" width="19.5546875" style="55" customWidth="1"/>
    <col min="8199" max="8199" width="21.109375" style="55" customWidth="1"/>
    <col min="8200" max="8200" width="27.44140625" style="55" customWidth="1"/>
    <col min="8201" max="8201" width="29.5546875" style="55" customWidth="1"/>
    <col min="8202" max="8202" width="20.88671875" style="55" customWidth="1"/>
    <col min="8203" max="8203" width="28.6640625" style="55" customWidth="1"/>
    <col min="8204" max="8449" width="8.6640625" style="55"/>
    <col min="8450" max="8450" width="30.44140625" style="55" customWidth="1"/>
    <col min="8451" max="8451" width="35.44140625" style="55" customWidth="1"/>
    <col min="8452" max="8452" width="45.109375" style="55" customWidth="1"/>
    <col min="8453" max="8453" width="24.44140625" style="55" customWidth="1"/>
    <col min="8454" max="8454" width="19.5546875" style="55" customWidth="1"/>
    <col min="8455" max="8455" width="21.109375" style="55" customWidth="1"/>
    <col min="8456" max="8456" width="27.44140625" style="55" customWidth="1"/>
    <col min="8457" max="8457" width="29.5546875" style="55" customWidth="1"/>
    <col min="8458" max="8458" width="20.88671875" style="55" customWidth="1"/>
    <col min="8459" max="8459" width="28.6640625" style="55" customWidth="1"/>
    <col min="8460" max="8705" width="8.6640625" style="55"/>
    <col min="8706" max="8706" width="30.44140625" style="55" customWidth="1"/>
    <col min="8707" max="8707" width="35.44140625" style="55" customWidth="1"/>
    <col min="8708" max="8708" width="45.109375" style="55" customWidth="1"/>
    <col min="8709" max="8709" width="24.44140625" style="55" customWidth="1"/>
    <col min="8710" max="8710" width="19.5546875" style="55" customWidth="1"/>
    <col min="8711" max="8711" width="21.109375" style="55" customWidth="1"/>
    <col min="8712" max="8712" width="27.44140625" style="55" customWidth="1"/>
    <col min="8713" max="8713" width="29.5546875" style="55" customWidth="1"/>
    <col min="8714" max="8714" width="20.88671875" style="55" customWidth="1"/>
    <col min="8715" max="8715" width="28.6640625" style="55" customWidth="1"/>
    <col min="8716" max="8961" width="8.6640625" style="55"/>
    <col min="8962" max="8962" width="30.44140625" style="55" customWidth="1"/>
    <col min="8963" max="8963" width="35.44140625" style="55" customWidth="1"/>
    <col min="8964" max="8964" width="45.109375" style="55" customWidth="1"/>
    <col min="8965" max="8965" width="24.44140625" style="55" customWidth="1"/>
    <col min="8966" max="8966" width="19.5546875" style="55" customWidth="1"/>
    <col min="8967" max="8967" width="21.109375" style="55" customWidth="1"/>
    <col min="8968" max="8968" width="27.44140625" style="55" customWidth="1"/>
    <col min="8969" max="8969" width="29.5546875" style="55" customWidth="1"/>
    <col min="8970" max="8970" width="20.88671875" style="55" customWidth="1"/>
    <col min="8971" max="8971" width="28.6640625" style="55" customWidth="1"/>
    <col min="8972" max="9217" width="8.6640625" style="55"/>
    <col min="9218" max="9218" width="30.44140625" style="55" customWidth="1"/>
    <col min="9219" max="9219" width="35.44140625" style="55" customWidth="1"/>
    <col min="9220" max="9220" width="45.109375" style="55" customWidth="1"/>
    <col min="9221" max="9221" width="24.44140625" style="55" customWidth="1"/>
    <col min="9222" max="9222" width="19.5546875" style="55" customWidth="1"/>
    <col min="9223" max="9223" width="21.109375" style="55" customWidth="1"/>
    <col min="9224" max="9224" width="27.44140625" style="55" customWidth="1"/>
    <col min="9225" max="9225" width="29.5546875" style="55" customWidth="1"/>
    <col min="9226" max="9226" width="20.88671875" style="55" customWidth="1"/>
    <col min="9227" max="9227" width="28.6640625" style="55" customWidth="1"/>
    <col min="9228" max="9473" width="8.6640625" style="55"/>
    <col min="9474" max="9474" width="30.44140625" style="55" customWidth="1"/>
    <col min="9475" max="9475" width="35.44140625" style="55" customWidth="1"/>
    <col min="9476" max="9476" width="45.109375" style="55" customWidth="1"/>
    <col min="9477" max="9477" width="24.44140625" style="55" customWidth="1"/>
    <col min="9478" max="9478" width="19.5546875" style="55" customWidth="1"/>
    <col min="9479" max="9479" width="21.109375" style="55" customWidth="1"/>
    <col min="9480" max="9480" width="27.44140625" style="55" customWidth="1"/>
    <col min="9481" max="9481" width="29.5546875" style="55" customWidth="1"/>
    <col min="9482" max="9482" width="20.88671875" style="55" customWidth="1"/>
    <col min="9483" max="9483" width="28.6640625" style="55" customWidth="1"/>
    <col min="9484" max="9729" width="8.6640625" style="55"/>
    <col min="9730" max="9730" width="30.44140625" style="55" customWidth="1"/>
    <col min="9731" max="9731" width="35.44140625" style="55" customWidth="1"/>
    <col min="9732" max="9732" width="45.109375" style="55" customWidth="1"/>
    <col min="9733" max="9733" width="24.44140625" style="55" customWidth="1"/>
    <col min="9734" max="9734" width="19.5546875" style="55" customWidth="1"/>
    <col min="9735" max="9735" width="21.109375" style="55" customWidth="1"/>
    <col min="9736" max="9736" width="27.44140625" style="55" customWidth="1"/>
    <col min="9737" max="9737" width="29.5546875" style="55" customWidth="1"/>
    <col min="9738" max="9738" width="20.88671875" style="55" customWidth="1"/>
    <col min="9739" max="9739" width="28.6640625" style="55" customWidth="1"/>
    <col min="9740" max="9985" width="8.6640625" style="55"/>
    <col min="9986" max="9986" width="30.44140625" style="55" customWidth="1"/>
    <col min="9987" max="9987" width="35.44140625" style="55" customWidth="1"/>
    <col min="9988" max="9988" width="45.109375" style="55" customWidth="1"/>
    <col min="9989" max="9989" width="24.44140625" style="55" customWidth="1"/>
    <col min="9990" max="9990" width="19.5546875" style="55" customWidth="1"/>
    <col min="9991" max="9991" width="21.109375" style="55" customWidth="1"/>
    <col min="9992" max="9992" width="27.44140625" style="55" customWidth="1"/>
    <col min="9993" max="9993" width="29.5546875" style="55" customWidth="1"/>
    <col min="9994" max="9994" width="20.88671875" style="55" customWidth="1"/>
    <col min="9995" max="9995" width="28.6640625" style="55" customWidth="1"/>
    <col min="9996" max="10241" width="8.6640625" style="55"/>
    <col min="10242" max="10242" width="30.44140625" style="55" customWidth="1"/>
    <col min="10243" max="10243" width="35.44140625" style="55" customWidth="1"/>
    <col min="10244" max="10244" width="45.109375" style="55" customWidth="1"/>
    <col min="10245" max="10245" width="24.44140625" style="55" customWidth="1"/>
    <col min="10246" max="10246" width="19.5546875" style="55" customWidth="1"/>
    <col min="10247" max="10247" width="21.109375" style="55" customWidth="1"/>
    <col min="10248" max="10248" width="27.44140625" style="55" customWidth="1"/>
    <col min="10249" max="10249" width="29.5546875" style="55" customWidth="1"/>
    <col min="10250" max="10250" width="20.88671875" style="55" customWidth="1"/>
    <col min="10251" max="10251" width="28.6640625" style="55" customWidth="1"/>
    <col min="10252" max="10497" width="8.6640625" style="55"/>
    <col min="10498" max="10498" width="30.44140625" style="55" customWidth="1"/>
    <col min="10499" max="10499" width="35.44140625" style="55" customWidth="1"/>
    <col min="10500" max="10500" width="45.109375" style="55" customWidth="1"/>
    <col min="10501" max="10501" width="24.44140625" style="55" customWidth="1"/>
    <col min="10502" max="10502" width="19.5546875" style="55" customWidth="1"/>
    <col min="10503" max="10503" width="21.109375" style="55" customWidth="1"/>
    <col min="10504" max="10504" width="27.44140625" style="55" customWidth="1"/>
    <col min="10505" max="10505" width="29.5546875" style="55" customWidth="1"/>
    <col min="10506" max="10506" width="20.88671875" style="55" customWidth="1"/>
    <col min="10507" max="10507" width="28.6640625" style="55" customWidth="1"/>
    <col min="10508" max="10753" width="8.6640625" style="55"/>
    <col min="10754" max="10754" width="30.44140625" style="55" customWidth="1"/>
    <col min="10755" max="10755" width="35.44140625" style="55" customWidth="1"/>
    <col min="10756" max="10756" width="45.109375" style="55" customWidth="1"/>
    <col min="10757" max="10757" width="24.44140625" style="55" customWidth="1"/>
    <col min="10758" max="10758" width="19.5546875" style="55" customWidth="1"/>
    <col min="10759" max="10759" width="21.109375" style="55" customWidth="1"/>
    <col min="10760" max="10760" width="27.44140625" style="55" customWidth="1"/>
    <col min="10761" max="10761" width="29.5546875" style="55" customWidth="1"/>
    <col min="10762" max="10762" width="20.88671875" style="55" customWidth="1"/>
    <col min="10763" max="10763" width="28.6640625" style="55" customWidth="1"/>
    <col min="10764" max="11009" width="8.6640625" style="55"/>
    <col min="11010" max="11010" width="30.44140625" style="55" customWidth="1"/>
    <col min="11011" max="11011" width="35.44140625" style="55" customWidth="1"/>
    <col min="11012" max="11012" width="45.109375" style="55" customWidth="1"/>
    <col min="11013" max="11013" width="24.44140625" style="55" customWidth="1"/>
    <col min="11014" max="11014" width="19.5546875" style="55" customWidth="1"/>
    <col min="11015" max="11015" width="21.109375" style="55" customWidth="1"/>
    <col min="11016" max="11016" width="27.44140625" style="55" customWidth="1"/>
    <col min="11017" max="11017" width="29.5546875" style="55" customWidth="1"/>
    <col min="11018" max="11018" width="20.88671875" style="55" customWidth="1"/>
    <col min="11019" max="11019" width="28.6640625" style="55" customWidth="1"/>
    <col min="11020" max="11265" width="8.6640625" style="55"/>
    <col min="11266" max="11266" width="30.44140625" style="55" customWidth="1"/>
    <col min="11267" max="11267" width="35.44140625" style="55" customWidth="1"/>
    <col min="11268" max="11268" width="45.109375" style="55" customWidth="1"/>
    <col min="11269" max="11269" width="24.44140625" style="55" customWidth="1"/>
    <col min="11270" max="11270" width="19.5546875" style="55" customWidth="1"/>
    <col min="11271" max="11271" width="21.109375" style="55" customWidth="1"/>
    <col min="11272" max="11272" width="27.44140625" style="55" customWidth="1"/>
    <col min="11273" max="11273" width="29.5546875" style="55" customWidth="1"/>
    <col min="11274" max="11274" width="20.88671875" style="55" customWidth="1"/>
    <col min="11275" max="11275" width="28.6640625" style="55" customWidth="1"/>
    <col min="11276" max="11521" width="8.6640625" style="55"/>
    <col min="11522" max="11522" width="30.44140625" style="55" customWidth="1"/>
    <col min="11523" max="11523" width="35.44140625" style="55" customWidth="1"/>
    <col min="11524" max="11524" width="45.109375" style="55" customWidth="1"/>
    <col min="11525" max="11525" width="24.44140625" style="55" customWidth="1"/>
    <col min="11526" max="11526" width="19.5546875" style="55" customWidth="1"/>
    <col min="11527" max="11527" width="21.109375" style="55" customWidth="1"/>
    <col min="11528" max="11528" width="27.44140625" style="55" customWidth="1"/>
    <col min="11529" max="11529" width="29.5546875" style="55" customWidth="1"/>
    <col min="11530" max="11530" width="20.88671875" style="55" customWidth="1"/>
    <col min="11531" max="11531" width="28.6640625" style="55" customWidth="1"/>
    <col min="11532" max="11777" width="8.6640625" style="55"/>
    <col min="11778" max="11778" width="30.44140625" style="55" customWidth="1"/>
    <col min="11779" max="11779" width="35.44140625" style="55" customWidth="1"/>
    <col min="11780" max="11780" width="45.109375" style="55" customWidth="1"/>
    <col min="11781" max="11781" width="24.44140625" style="55" customWidth="1"/>
    <col min="11782" max="11782" width="19.5546875" style="55" customWidth="1"/>
    <col min="11783" max="11783" width="21.109375" style="55" customWidth="1"/>
    <col min="11784" max="11784" width="27.44140625" style="55" customWidth="1"/>
    <col min="11785" max="11785" width="29.5546875" style="55" customWidth="1"/>
    <col min="11786" max="11786" width="20.88671875" style="55" customWidth="1"/>
    <col min="11787" max="11787" width="28.6640625" style="55" customWidth="1"/>
    <col min="11788" max="12033" width="8.6640625" style="55"/>
    <col min="12034" max="12034" width="30.44140625" style="55" customWidth="1"/>
    <col min="12035" max="12035" width="35.44140625" style="55" customWidth="1"/>
    <col min="12036" max="12036" width="45.109375" style="55" customWidth="1"/>
    <col min="12037" max="12037" width="24.44140625" style="55" customWidth="1"/>
    <col min="12038" max="12038" width="19.5546875" style="55" customWidth="1"/>
    <col min="12039" max="12039" width="21.109375" style="55" customWidth="1"/>
    <col min="12040" max="12040" width="27.44140625" style="55" customWidth="1"/>
    <col min="12041" max="12041" width="29.5546875" style="55" customWidth="1"/>
    <col min="12042" max="12042" width="20.88671875" style="55" customWidth="1"/>
    <col min="12043" max="12043" width="28.6640625" style="55" customWidth="1"/>
    <col min="12044" max="12289" width="8.6640625" style="55"/>
    <col min="12290" max="12290" width="30.44140625" style="55" customWidth="1"/>
    <col min="12291" max="12291" width="35.44140625" style="55" customWidth="1"/>
    <col min="12292" max="12292" width="45.109375" style="55" customWidth="1"/>
    <col min="12293" max="12293" width="24.44140625" style="55" customWidth="1"/>
    <col min="12294" max="12294" width="19.5546875" style="55" customWidth="1"/>
    <col min="12295" max="12295" width="21.109375" style="55" customWidth="1"/>
    <col min="12296" max="12296" width="27.44140625" style="55" customWidth="1"/>
    <col min="12297" max="12297" width="29.5546875" style="55" customWidth="1"/>
    <col min="12298" max="12298" width="20.88671875" style="55" customWidth="1"/>
    <col min="12299" max="12299" width="28.6640625" style="55" customWidth="1"/>
    <col min="12300" max="12545" width="8.6640625" style="55"/>
    <col min="12546" max="12546" width="30.44140625" style="55" customWidth="1"/>
    <col min="12547" max="12547" width="35.44140625" style="55" customWidth="1"/>
    <col min="12548" max="12548" width="45.109375" style="55" customWidth="1"/>
    <col min="12549" max="12549" width="24.44140625" style="55" customWidth="1"/>
    <col min="12550" max="12550" width="19.5546875" style="55" customWidth="1"/>
    <col min="12551" max="12551" width="21.109375" style="55" customWidth="1"/>
    <col min="12552" max="12552" width="27.44140625" style="55" customWidth="1"/>
    <col min="12553" max="12553" width="29.5546875" style="55" customWidth="1"/>
    <col min="12554" max="12554" width="20.88671875" style="55" customWidth="1"/>
    <col min="12555" max="12555" width="28.6640625" style="55" customWidth="1"/>
    <col min="12556" max="12801" width="8.6640625" style="55"/>
    <col min="12802" max="12802" width="30.44140625" style="55" customWidth="1"/>
    <col min="12803" max="12803" width="35.44140625" style="55" customWidth="1"/>
    <col min="12804" max="12804" width="45.109375" style="55" customWidth="1"/>
    <col min="12805" max="12805" width="24.44140625" style="55" customWidth="1"/>
    <col min="12806" max="12806" width="19.5546875" style="55" customWidth="1"/>
    <col min="12807" max="12807" width="21.109375" style="55" customWidth="1"/>
    <col min="12808" max="12808" width="27.44140625" style="55" customWidth="1"/>
    <col min="12809" max="12809" width="29.5546875" style="55" customWidth="1"/>
    <col min="12810" max="12810" width="20.88671875" style="55" customWidth="1"/>
    <col min="12811" max="12811" width="28.6640625" style="55" customWidth="1"/>
    <col min="12812" max="13057" width="8.6640625" style="55"/>
    <col min="13058" max="13058" width="30.44140625" style="55" customWidth="1"/>
    <col min="13059" max="13059" width="35.44140625" style="55" customWidth="1"/>
    <col min="13060" max="13060" width="45.109375" style="55" customWidth="1"/>
    <col min="13061" max="13061" width="24.44140625" style="55" customWidth="1"/>
    <col min="13062" max="13062" width="19.5546875" style="55" customWidth="1"/>
    <col min="13063" max="13063" width="21.109375" style="55" customWidth="1"/>
    <col min="13064" max="13064" width="27.44140625" style="55" customWidth="1"/>
    <col min="13065" max="13065" width="29.5546875" style="55" customWidth="1"/>
    <col min="13066" max="13066" width="20.88671875" style="55" customWidth="1"/>
    <col min="13067" max="13067" width="28.6640625" style="55" customWidth="1"/>
    <col min="13068" max="13313" width="8.6640625" style="55"/>
    <col min="13314" max="13314" width="30.44140625" style="55" customWidth="1"/>
    <col min="13315" max="13315" width="35.44140625" style="55" customWidth="1"/>
    <col min="13316" max="13316" width="45.109375" style="55" customWidth="1"/>
    <col min="13317" max="13317" width="24.44140625" style="55" customWidth="1"/>
    <col min="13318" max="13318" width="19.5546875" style="55" customWidth="1"/>
    <col min="13319" max="13319" width="21.109375" style="55" customWidth="1"/>
    <col min="13320" max="13320" width="27.44140625" style="55" customWidth="1"/>
    <col min="13321" max="13321" width="29.5546875" style="55" customWidth="1"/>
    <col min="13322" max="13322" width="20.88671875" style="55" customWidth="1"/>
    <col min="13323" max="13323" width="28.6640625" style="55" customWidth="1"/>
    <col min="13324" max="13569" width="8.6640625" style="55"/>
    <col min="13570" max="13570" width="30.44140625" style="55" customWidth="1"/>
    <col min="13571" max="13571" width="35.44140625" style="55" customWidth="1"/>
    <col min="13572" max="13572" width="45.109375" style="55" customWidth="1"/>
    <col min="13573" max="13573" width="24.44140625" style="55" customWidth="1"/>
    <col min="13574" max="13574" width="19.5546875" style="55" customWidth="1"/>
    <col min="13575" max="13575" width="21.109375" style="55" customWidth="1"/>
    <col min="13576" max="13576" width="27.44140625" style="55" customWidth="1"/>
    <col min="13577" max="13577" width="29.5546875" style="55" customWidth="1"/>
    <col min="13578" max="13578" width="20.88671875" style="55" customWidth="1"/>
    <col min="13579" max="13579" width="28.6640625" style="55" customWidth="1"/>
    <col min="13580" max="13825" width="8.6640625" style="55"/>
    <col min="13826" max="13826" width="30.44140625" style="55" customWidth="1"/>
    <col min="13827" max="13827" width="35.44140625" style="55" customWidth="1"/>
    <col min="13828" max="13828" width="45.109375" style="55" customWidth="1"/>
    <col min="13829" max="13829" width="24.44140625" style="55" customWidth="1"/>
    <col min="13830" max="13830" width="19.5546875" style="55" customWidth="1"/>
    <col min="13831" max="13831" width="21.109375" style="55" customWidth="1"/>
    <col min="13832" max="13832" width="27.44140625" style="55" customWidth="1"/>
    <col min="13833" max="13833" width="29.5546875" style="55" customWidth="1"/>
    <col min="13834" max="13834" width="20.88671875" style="55" customWidth="1"/>
    <col min="13835" max="13835" width="28.6640625" style="55" customWidth="1"/>
    <col min="13836" max="14081" width="8.6640625" style="55"/>
    <col min="14082" max="14082" width="30.44140625" style="55" customWidth="1"/>
    <col min="14083" max="14083" width="35.44140625" style="55" customWidth="1"/>
    <col min="14084" max="14084" width="45.109375" style="55" customWidth="1"/>
    <col min="14085" max="14085" width="24.44140625" style="55" customWidth="1"/>
    <col min="14086" max="14086" width="19.5546875" style="55" customWidth="1"/>
    <col min="14087" max="14087" width="21.109375" style="55" customWidth="1"/>
    <col min="14088" max="14088" width="27.44140625" style="55" customWidth="1"/>
    <col min="14089" max="14089" width="29.5546875" style="55" customWidth="1"/>
    <col min="14090" max="14090" width="20.88671875" style="55" customWidth="1"/>
    <col min="14091" max="14091" width="28.6640625" style="55" customWidth="1"/>
    <col min="14092" max="14337" width="8.6640625" style="55"/>
    <col min="14338" max="14338" width="30.44140625" style="55" customWidth="1"/>
    <col min="14339" max="14339" width="35.44140625" style="55" customWidth="1"/>
    <col min="14340" max="14340" width="45.109375" style="55" customWidth="1"/>
    <col min="14341" max="14341" width="24.44140625" style="55" customWidth="1"/>
    <col min="14342" max="14342" width="19.5546875" style="55" customWidth="1"/>
    <col min="14343" max="14343" width="21.109375" style="55" customWidth="1"/>
    <col min="14344" max="14344" width="27.44140625" style="55" customWidth="1"/>
    <col min="14345" max="14345" width="29.5546875" style="55" customWidth="1"/>
    <col min="14346" max="14346" width="20.88671875" style="55" customWidth="1"/>
    <col min="14347" max="14347" width="28.6640625" style="55" customWidth="1"/>
    <col min="14348" max="14593" width="8.6640625" style="55"/>
    <col min="14594" max="14594" width="30.44140625" style="55" customWidth="1"/>
    <col min="14595" max="14595" width="35.44140625" style="55" customWidth="1"/>
    <col min="14596" max="14596" width="45.109375" style="55" customWidth="1"/>
    <col min="14597" max="14597" width="24.44140625" style="55" customWidth="1"/>
    <col min="14598" max="14598" width="19.5546875" style="55" customWidth="1"/>
    <col min="14599" max="14599" width="21.109375" style="55" customWidth="1"/>
    <col min="14600" max="14600" width="27.44140625" style="55" customWidth="1"/>
    <col min="14601" max="14601" width="29.5546875" style="55" customWidth="1"/>
    <col min="14602" max="14602" width="20.88671875" style="55" customWidth="1"/>
    <col min="14603" max="14603" width="28.6640625" style="55" customWidth="1"/>
    <col min="14604" max="14849" width="8.6640625" style="55"/>
    <col min="14850" max="14850" width="30.44140625" style="55" customWidth="1"/>
    <col min="14851" max="14851" width="35.44140625" style="55" customWidth="1"/>
    <col min="14852" max="14852" width="45.109375" style="55" customWidth="1"/>
    <col min="14853" max="14853" width="24.44140625" style="55" customWidth="1"/>
    <col min="14854" max="14854" width="19.5546875" style="55" customWidth="1"/>
    <col min="14855" max="14855" width="21.109375" style="55" customWidth="1"/>
    <col min="14856" max="14856" width="27.44140625" style="55" customWidth="1"/>
    <col min="14857" max="14857" width="29.5546875" style="55" customWidth="1"/>
    <col min="14858" max="14858" width="20.88671875" style="55" customWidth="1"/>
    <col min="14859" max="14859" width="28.6640625" style="55" customWidth="1"/>
    <col min="14860" max="15105" width="8.6640625" style="55"/>
    <col min="15106" max="15106" width="30.44140625" style="55" customWidth="1"/>
    <col min="15107" max="15107" width="35.44140625" style="55" customWidth="1"/>
    <col min="15108" max="15108" width="45.109375" style="55" customWidth="1"/>
    <col min="15109" max="15109" width="24.44140625" style="55" customWidth="1"/>
    <col min="15110" max="15110" width="19.5546875" style="55" customWidth="1"/>
    <col min="15111" max="15111" width="21.109375" style="55" customWidth="1"/>
    <col min="15112" max="15112" width="27.44140625" style="55" customWidth="1"/>
    <col min="15113" max="15113" width="29.5546875" style="55" customWidth="1"/>
    <col min="15114" max="15114" width="20.88671875" style="55" customWidth="1"/>
    <col min="15115" max="15115" width="28.6640625" style="55" customWidth="1"/>
    <col min="15116" max="15361" width="8.6640625" style="55"/>
    <col min="15362" max="15362" width="30.44140625" style="55" customWidth="1"/>
    <col min="15363" max="15363" width="35.44140625" style="55" customWidth="1"/>
    <col min="15364" max="15364" width="45.109375" style="55" customWidth="1"/>
    <col min="15365" max="15365" width="24.44140625" style="55" customWidth="1"/>
    <col min="15366" max="15366" width="19.5546875" style="55" customWidth="1"/>
    <col min="15367" max="15367" width="21.109375" style="55" customWidth="1"/>
    <col min="15368" max="15368" width="27.44140625" style="55" customWidth="1"/>
    <col min="15369" max="15369" width="29.5546875" style="55" customWidth="1"/>
    <col min="15370" max="15370" width="20.88671875" style="55" customWidth="1"/>
    <col min="15371" max="15371" width="28.6640625" style="55" customWidth="1"/>
    <col min="15372" max="15617" width="8.6640625" style="55"/>
    <col min="15618" max="15618" width="30.44140625" style="55" customWidth="1"/>
    <col min="15619" max="15619" width="35.44140625" style="55" customWidth="1"/>
    <col min="15620" max="15620" width="45.109375" style="55" customWidth="1"/>
    <col min="15621" max="15621" width="24.44140625" style="55" customWidth="1"/>
    <col min="15622" max="15622" width="19.5546875" style="55" customWidth="1"/>
    <col min="15623" max="15623" width="21.109375" style="55" customWidth="1"/>
    <col min="15624" max="15624" width="27.44140625" style="55" customWidth="1"/>
    <col min="15625" max="15625" width="29.5546875" style="55" customWidth="1"/>
    <col min="15626" max="15626" width="20.88671875" style="55" customWidth="1"/>
    <col min="15627" max="15627" width="28.6640625" style="55" customWidth="1"/>
    <col min="15628" max="15873" width="8.6640625" style="55"/>
    <col min="15874" max="15874" width="30.44140625" style="55" customWidth="1"/>
    <col min="15875" max="15875" width="35.44140625" style="55" customWidth="1"/>
    <col min="15876" max="15876" width="45.109375" style="55" customWidth="1"/>
    <col min="15877" max="15877" width="24.44140625" style="55" customWidth="1"/>
    <col min="15878" max="15878" width="19.5546875" style="55" customWidth="1"/>
    <col min="15879" max="15879" width="21.109375" style="55" customWidth="1"/>
    <col min="15880" max="15880" width="27.44140625" style="55" customWidth="1"/>
    <col min="15881" max="15881" width="29.5546875" style="55" customWidth="1"/>
    <col min="15882" max="15882" width="20.88671875" style="55" customWidth="1"/>
    <col min="15883" max="15883" width="28.6640625" style="55" customWidth="1"/>
    <col min="15884" max="16129" width="8.6640625" style="55"/>
    <col min="16130" max="16130" width="30.44140625" style="55" customWidth="1"/>
    <col min="16131" max="16131" width="35.44140625" style="55" customWidth="1"/>
    <col min="16132" max="16132" width="45.109375" style="55" customWidth="1"/>
    <col min="16133" max="16133" width="24.44140625" style="55" customWidth="1"/>
    <col min="16134" max="16134" width="19.5546875" style="55" customWidth="1"/>
    <col min="16135" max="16135" width="21.109375" style="55" customWidth="1"/>
    <col min="16136" max="16136" width="27.44140625" style="55" customWidth="1"/>
    <col min="16137" max="16137" width="29.5546875" style="55" customWidth="1"/>
    <col min="16138" max="16138" width="20.88671875" style="55" customWidth="1"/>
    <col min="16139" max="16139" width="28.6640625" style="55" customWidth="1"/>
    <col min="16140" max="16384" width="8.6640625" style="55"/>
  </cols>
  <sheetData>
    <row r="1" spans="1:24" s="84" customFormat="1" ht="50.1" customHeight="1" x14ac:dyDescent="0.3">
      <c r="A1" s="84" t="s">
        <v>257</v>
      </c>
      <c r="X1" s="85"/>
    </row>
    <row r="2" spans="1:24" s="84" customFormat="1" ht="51" customHeight="1" thickBot="1" x14ac:dyDescent="0.35">
      <c r="X2" s="85"/>
    </row>
    <row r="3" spans="1:24" s="89" customFormat="1" ht="25.2" hidden="1" thickBot="1" x14ac:dyDescent="0.3">
      <c r="A3" s="86"/>
      <c r="B3" s="87" t="s">
        <v>248</v>
      </c>
      <c r="C3" s="88"/>
      <c r="D3" s="88"/>
      <c r="E3" s="88"/>
      <c r="F3" s="88"/>
    </row>
    <row r="4" spans="1:24" ht="16.8" hidden="1" thickTop="1" thickBot="1" x14ac:dyDescent="0.35">
      <c r="B4" s="90" t="s">
        <v>258</v>
      </c>
      <c r="J4" s="2"/>
      <c r="K4" s="2"/>
      <c r="L4" s="5"/>
    </row>
    <row r="5" spans="1:24" ht="14.4" hidden="1" thickTop="1" x14ac:dyDescent="0.25">
      <c r="B5" s="56" t="s">
        <v>685</v>
      </c>
      <c r="C5" s="91">
        <f>IF(AND('Master Plan Data Entry'!C13="",COUNTIF('Master Plan Data Entry'!$C$21:$C$42,"Y")&gt;0), "Error, need GWP value filled out",'Master Plan Data Entry'!C13)</f>
        <v>0</v>
      </c>
      <c r="J5" s="2"/>
      <c r="K5" s="2"/>
      <c r="L5" s="5"/>
    </row>
    <row r="6" spans="1:24" ht="16.2" hidden="1" thickBot="1" x14ac:dyDescent="0.35">
      <c r="B6" s="90"/>
      <c r="J6" s="2"/>
      <c r="K6" s="2"/>
      <c r="L6" s="5"/>
    </row>
    <row r="7" spans="1:24" ht="49.5" hidden="1" customHeight="1" thickTop="1" x14ac:dyDescent="0.25">
      <c r="B7" s="56" t="s">
        <v>101</v>
      </c>
      <c r="C7" s="81" t="s">
        <v>214</v>
      </c>
      <c r="D7" s="81" t="s">
        <v>215</v>
      </c>
      <c r="E7" s="81" t="s">
        <v>217</v>
      </c>
      <c r="F7" s="81" t="s">
        <v>218</v>
      </c>
      <c r="G7" s="81" t="s">
        <v>250</v>
      </c>
      <c r="H7" s="81" t="s">
        <v>221</v>
      </c>
      <c r="I7" s="81" t="s">
        <v>222</v>
      </c>
      <c r="J7" s="2"/>
    </row>
    <row r="8" spans="1:24" hidden="1" x14ac:dyDescent="0.25">
      <c r="B8" s="59" t="s">
        <v>156</v>
      </c>
      <c r="C8" s="91" t="str" cm="1">
        <f t="array" ref="C8">_xlfn.IFS(AND('Master Plan Data Entry'!C21="Y",'Master Plan Data Entry'!D21&lt;&gt;""),'Master Plan Data Entry'!D21, AND('Master Plan Data Entry'!C21 = "Y", 'Master Plan Data Entry'!D21 = ""),"Error, need total number of residential units", TRUE, "")</f>
        <v/>
      </c>
      <c r="D8" s="92"/>
      <c r="E8" s="93" t="str" cm="1">
        <f t="array" ref="E8">_xlfn.IFS(AND('Master Plan Data Entry'!C21="Y",'Master Plan Data Entry'!G21&lt;&gt;""),'Master Plan Data Entry'!G21, AND('Master Plan Data Entry'!C21="Y", 'Master Plan Data Entry'!G21=""), INDEX('MP Calcs &amp; EFs'!$C$613:$C$615, MATCH(INDEX('MP Calcs &amp; EFs'!$C$623:$C$644, MATCH('MP Calcs &amp; EFs'!B8,'MP Calcs &amp; EFs'!$B$623:$B$644,0)),'MP Calcs &amp; EFs'!$B$613:$B$619,0)), 'Master Plan Data Entry'!C21 = "N", "N/A", TRUE, "")</f>
        <v/>
      </c>
      <c r="F8" s="93" t="str" cm="1">
        <f t="array" ref="F8">IFERROR(_xlfn.IFS('Master Plan Data Entry'!C21="N", "N/A", AND('Master Plan Data Entry'!C21="Y", 'Master Plan Data Entry'!H21 =""), 'MP Calcs &amp; EFs'!$E$370, AND('Master Plan Data Entry'!H21&lt;&gt;"",'Master Plan Data Entry'!C21="Y",('Master Plan Data Entry'!H21+'MP Calcs &amp; EFs'!H8)&lt;2050),"Error, building lifespan must extend to at least 2050",AND('Master Plan Data Entry'!H21&lt;&gt;"",'Master Plan Data Entry'!C21="Y"), 'Master Plan Data Entry'!H21),"")</f>
        <v/>
      </c>
      <c r="G8" s="93" t="str" cm="1">
        <f t="array" ref="G8">IFERROR(_xlfn.IFS(AND('Master Plan Data Entry'!J21&lt;&gt;"",'Master Plan Data Entry'!C21="Y"),'Master Plan Data Entry'!J21, 'Master Plan Data Entry'!C21="N", "N/A", AND('Master Plan Data Entry'!C21="Y",'Master Plan Data Entry'!J21=""), 0),"")</f>
        <v/>
      </c>
      <c r="H8" s="99" t="str" cm="1">
        <f t="array" ref="H8">_xlfn.IFS(AND('Master Plan Data Entry'!C21="Y", 'Master Plan Data Entry'!K21&lt;&gt;""),'Master Plan Data Entry'!K21, AND('Master Plan Data Entry'!C21="Y",'Master Plan Data Entry'!K21=""),'Master Plan Data Entry'!$C$9, 'Master Plan Data Entry'!C21="N", "N/A", AND('Master Plan Data Entry'!K21="",'Master Plan Data Entry'!C9="",'Master Plan Data Entry'!C21="Y" ),"Error, either the project start year of the Master Plan or the projected first year of building use must be filled out", TRUE, "")</f>
        <v/>
      </c>
      <c r="I8" s="99" t="str" cm="1">
        <f t="array" ref="I8">IFERROR(_xlfn.IFS(AND('Master Plan Data Entry'!L21="", 'Master Plan Data Entry'!C21="Y"), "Baseline", 'Master Plan Data Entry'!C21="N", "N/A", AND('Master Plan Data Entry'!C21="Y", 'Master Plan Data Entry'!L21&lt;&gt;""),'Master Plan Data Entry'!L21),"")</f>
        <v/>
      </c>
      <c r="J8" s="2"/>
    </row>
    <row r="9" spans="1:24" hidden="1" x14ac:dyDescent="0.25">
      <c r="B9" s="59" t="s">
        <v>154</v>
      </c>
      <c r="C9" s="91" t="str" cm="1">
        <f t="array" ref="C9">_xlfn.IFS(AND('Master Plan Data Entry'!C22="Y",'Master Plan Data Entry'!D22&lt;&gt;""),'Master Plan Data Entry'!D22, AND('Master Plan Data Entry'!C22 = "Y", 'Master Plan Data Entry'!D22 = ""),"Error, need total number of residential units", TRUE, "")</f>
        <v/>
      </c>
      <c r="D9" s="92"/>
      <c r="E9" s="93" t="str" cm="1">
        <f t="array" ref="E9">_xlfn.IFS(AND('Master Plan Data Entry'!C22="Y",'Master Plan Data Entry'!G22&lt;&gt;""),'Master Plan Data Entry'!G22, AND('Master Plan Data Entry'!C22="Y", 'Master Plan Data Entry'!G22=""), INDEX('MP Calcs &amp; EFs'!$C$613:$C$615, MATCH(INDEX('MP Calcs &amp; EFs'!$C$623:$C$644, MATCH('MP Calcs &amp; EFs'!B9,'MP Calcs &amp; EFs'!$B$623:$B$644,0)),'MP Calcs &amp; EFs'!$B$613:$B$619,0)), 'Master Plan Data Entry'!C22 = "N", "N/A", TRUE, "")</f>
        <v/>
      </c>
      <c r="F9" s="93" t="str" cm="1">
        <f t="array" ref="F9">IFERROR(_xlfn.IFS('Master Plan Data Entry'!C22="N", "N/A", AND('Master Plan Data Entry'!C22="Y", 'Master Plan Data Entry'!H22 =""), 'MP Calcs &amp; EFs'!$E$370, AND('Master Plan Data Entry'!H22&lt;&gt;"",'Master Plan Data Entry'!C22="Y",('Master Plan Data Entry'!H22+'MP Calcs &amp; EFs'!H9)&lt;2050),"Error, building lifespan must extend to at least 2050",AND('Master Plan Data Entry'!H22&lt;&gt;"",'Master Plan Data Entry'!C22="Y"), 'Master Plan Data Entry'!H22),"")</f>
        <v/>
      </c>
      <c r="G9" s="93" t="str" cm="1">
        <f t="array" ref="G9">IFERROR(_xlfn.IFS(AND('Master Plan Data Entry'!J22&lt;&gt;"",'Master Plan Data Entry'!C22="Y"),'Master Plan Data Entry'!J22, 'Master Plan Data Entry'!C22="N", "N/A", AND('Master Plan Data Entry'!C22="Y",'Master Plan Data Entry'!J22=""), 0),"")</f>
        <v/>
      </c>
      <c r="H9" s="99" t="str" cm="1">
        <f t="array" ref="H9">_xlfn.IFS(AND('Master Plan Data Entry'!C22="Y", 'Master Plan Data Entry'!K22&lt;&gt;""),'Master Plan Data Entry'!K22, AND('Master Plan Data Entry'!C22="Y",'Master Plan Data Entry'!K22=""),'Master Plan Data Entry'!$C$9, 'Master Plan Data Entry'!C22="N", "N/A", AND('Master Plan Data Entry'!K22="",'Master Plan Data Entry'!C10="",'Master Plan Data Entry'!C22="Y" ),"Error, either the project start year of the Master Plan or the projected first year of building use must be filled out", TRUE, "")</f>
        <v/>
      </c>
      <c r="I9" s="99" t="str" cm="1">
        <f t="array" ref="I9">IFERROR(_xlfn.IFS(AND('Master Plan Data Entry'!L22="", 'Master Plan Data Entry'!C22="Y"), "Baseline", 'Master Plan Data Entry'!C22="N", "N/A", AND('Master Plan Data Entry'!C22="Y", 'Master Plan Data Entry'!L22&lt;&gt;""),'Master Plan Data Entry'!L22),"")</f>
        <v/>
      </c>
      <c r="J9" s="2"/>
      <c r="K9" s="2"/>
      <c r="L9" s="5"/>
    </row>
    <row r="10" spans="1:24" hidden="1" x14ac:dyDescent="0.25">
      <c r="B10" s="59" t="s">
        <v>100</v>
      </c>
      <c r="C10" s="91" t="str" cm="1">
        <f t="array" ref="C10">_xlfn.IFS(AND('Master Plan Data Entry'!C23="Y",'Master Plan Data Entry'!D23&lt;&gt;""),'Master Plan Data Entry'!D23, AND('Master Plan Data Entry'!C23 = "Y", 'Master Plan Data Entry'!D23 = ""),"Error, need total number of residential units", TRUE, "")</f>
        <v/>
      </c>
      <c r="D10" s="92"/>
      <c r="E10" s="93" t="str" cm="1">
        <f t="array" ref="E10">_xlfn.IFS(AND('Master Plan Data Entry'!C23="Y",'Master Plan Data Entry'!G23&lt;&gt;""),'Master Plan Data Entry'!G23, AND('Master Plan Data Entry'!C23="Y", 'Master Plan Data Entry'!G23=""), INDEX('MP Calcs &amp; EFs'!$C$613:$C$615, MATCH(INDEX('MP Calcs &amp; EFs'!$C$623:$C$644, MATCH('MP Calcs &amp; EFs'!B10,'MP Calcs &amp; EFs'!$B$623:$B$644,0)),'MP Calcs &amp; EFs'!$B$613:$B$619,0)), 'Master Plan Data Entry'!C23 = "N", "N/A", TRUE, "")</f>
        <v/>
      </c>
      <c r="F10" s="93" t="str" cm="1">
        <f t="array" ref="F10">IFERROR(_xlfn.IFS('Master Plan Data Entry'!C23="N", "N/A", AND('Master Plan Data Entry'!C23="Y", 'Master Plan Data Entry'!H23 =""), 'MP Calcs &amp; EFs'!$E$370, AND('Master Plan Data Entry'!H23&lt;&gt;"",'Master Plan Data Entry'!C23="Y",('Master Plan Data Entry'!H23+'MP Calcs &amp; EFs'!H10)&lt;2050),"Error, building lifespan must extend to at least 2050",AND('Master Plan Data Entry'!H23&lt;&gt;"",'Master Plan Data Entry'!C23="Y"), 'Master Plan Data Entry'!H23),"")</f>
        <v/>
      </c>
      <c r="G10" s="93" t="str" cm="1">
        <f t="array" ref="G10">IFERROR(_xlfn.IFS(AND('Master Plan Data Entry'!J23&lt;&gt;"",'Master Plan Data Entry'!C23="Y"),'Master Plan Data Entry'!J23, 'Master Plan Data Entry'!C23="N", "N/A", AND('Master Plan Data Entry'!C23="Y",'Master Plan Data Entry'!J23=""), 0),"")</f>
        <v/>
      </c>
      <c r="H10" s="99" t="str" cm="1">
        <f t="array" ref="H10">_xlfn.IFS(AND('Master Plan Data Entry'!C23="Y", 'Master Plan Data Entry'!K23&lt;&gt;""),'Master Plan Data Entry'!K23, AND('Master Plan Data Entry'!C23="Y",'Master Plan Data Entry'!K23=""),'Master Plan Data Entry'!$C$9, 'Master Plan Data Entry'!C23="N", "N/A", AND('Master Plan Data Entry'!K23="",'Master Plan Data Entry'!C11="",'Master Plan Data Entry'!C23="Y" ),"Error, either the project start year of the Master Plan or the projected first year of building use must be filled out", TRUE, "")</f>
        <v/>
      </c>
      <c r="I10" s="99" t="str" cm="1">
        <f t="array" ref="I10">_xlfn.IFS(AND('Master Plan Data Entry'!L23="",'Master Plan Data Entry'!C23="Y"),"Baseline",'Master Plan Data Entry'!C23="N","N/A",AND('Master Plan Data Entry'!D23*'MP Calcs &amp; EFs'!C91&lt;25,'Master Plan Data Entry'!D23&lt;&gt;"",'Master Plan Data Entry'!L23&lt;&gt;"Baseline"),"Error, there are no energy efficiency targets for buildings less than 25 thousand square feet. Please enter Baseline for your energy efficiency choice",AND('Master Plan Data Entry'!C23="Y",'Master Plan Data Entry'!L23&lt;&gt;""),'Master Plan Data Entry'!L23, TRUE, "")</f>
        <v/>
      </c>
      <c r="J10" s="2"/>
      <c r="K10" s="2"/>
      <c r="L10" s="5"/>
    </row>
    <row r="11" spans="1:24" hidden="1" x14ac:dyDescent="0.25">
      <c r="B11" s="59" t="s">
        <v>104</v>
      </c>
      <c r="C11" s="91" t="str" cm="1">
        <f t="array" ref="C11">_xlfn.IFS(AND('Master Plan Data Entry'!C24="Y",'Master Plan Data Entry'!D24&lt;&gt;""),'Master Plan Data Entry'!D24, AND('Master Plan Data Entry'!C24 = "Y", 'Master Plan Data Entry'!D24 = ""),"Error, need total number of residential units", TRUE, "")</f>
        <v/>
      </c>
      <c r="D11" s="92"/>
      <c r="E11" s="93" t="str" cm="1">
        <f t="array" ref="E11">_xlfn.IFS(AND('Master Plan Data Entry'!C24="Y",'Master Plan Data Entry'!G24&lt;&gt;""),'Master Plan Data Entry'!G24, AND('Master Plan Data Entry'!C24="Y", 'Master Plan Data Entry'!G24=""), INDEX('MP Calcs &amp; EFs'!$C$613:$C$615, MATCH(INDEX('MP Calcs &amp; EFs'!$C$623:$C$644, MATCH('MP Calcs &amp; EFs'!B11,'MP Calcs &amp; EFs'!$B$623:$B$644,0)),'MP Calcs &amp; EFs'!$B$613:$B$619,0)), 'Master Plan Data Entry'!C24 = "N", "N/A", TRUE, "")</f>
        <v/>
      </c>
      <c r="F11" s="93" t="str" cm="1">
        <f t="array" ref="F11">IFERROR(_xlfn.IFS('Master Plan Data Entry'!C24="N", "N/A", AND('Master Plan Data Entry'!C24="Y", 'Master Plan Data Entry'!H24 =""), 'MP Calcs &amp; EFs'!$E$370, AND('Master Plan Data Entry'!H24&lt;&gt;"",'Master Plan Data Entry'!C24="Y",('Master Plan Data Entry'!H24+'MP Calcs &amp; EFs'!H11)&lt;2050),"Error, building lifespan must extend to at least 2050",AND('Master Plan Data Entry'!H24&lt;&gt;"",'Master Plan Data Entry'!C24="Y"), 'Master Plan Data Entry'!H24),"")</f>
        <v/>
      </c>
      <c r="G11" s="93" t="str" cm="1">
        <f t="array" ref="G11">IFERROR(_xlfn.IFS(AND('Master Plan Data Entry'!J24&lt;&gt;"",'Master Plan Data Entry'!C24="Y"),'Master Plan Data Entry'!J24, 'Master Plan Data Entry'!C24="N", "N/A", AND('Master Plan Data Entry'!C24="Y",'Master Plan Data Entry'!J24=""), 0),"")</f>
        <v/>
      </c>
      <c r="H11" s="99" t="str" cm="1">
        <f t="array" ref="H11">_xlfn.IFS(AND('Master Plan Data Entry'!C24="Y", 'Master Plan Data Entry'!K24&lt;&gt;""),'Master Plan Data Entry'!K24, AND('Master Plan Data Entry'!C24="Y",'Master Plan Data Entry'!K24=""),'Master Plan Data Entry'!$C$9, 'Master Plan Data Entry'!C24="N", "N/A", AND('Master Plan Data Entry'!K24="",'Master Plan Data Entry'!C12="",'Master Plan Data Entry'!C24="Y" ),"Error, either the project start year of the Master Plan or the projected first year of building use must be filled out", TRUE, "")</f>
        <v/>
      </c>
      <c r="I11" s="99" t="str" cm="1">
        <f t="array" ref="I11">_xlfn.IFS(AND('Master Plan Data Entry'!L24="",'Master Plan Data Entry'!C24="Y"),"Baseline",'Master Plan Data Entry'!C24="N","N/A",AND('Master Plan Data Entry'!D24*'MP Calcs &amp; EFs'!C92&lt;25, 'Master Plan Data Entry'!D24&lt;&gt;"",'Master Plan Data Entry'!L24&lt;&gt;"Baseline"),"Error, there are no energy efficiency targets for buildings less than 25 thousand square feet. Please enter Baseline for your energy efficiency choice",AND('Master Plan Data Entry'!C24="Y",'Master Plan Data Entry'!L24&lt;&gt;""),'Master Plan Data Entry'!L24, TRUE, "")</f>
        <v/>
      </c>
      <c r="J11" s="2"/>
      <c r="K11" s="2"/>
      <c r="L11" s="5"/>
    </row>
    <row r="12" spans="1:24" hidden="1" x14ac:dyDescent="0.25">
      <c r="B12" s="59" t="s">
        <v>140</v>
      </c>
      <c r="C12" s="91" t="str" cm="1">
        <f t="array" ref="C12">_xlfn.IFS(AND('Master Plan Data Entry'!C25="Y",'Master Plan Data Entry'!D25&lt;&gt;""),'Master Plan Data Entry'!D25, AND('Master Plan Data Entry'!C25 = "Y", 'Master Plan Data Entry'!D25 = ""),"Error, need total number of residential units", TRUE, "")</f>
        <v/>
      </c>
      <c r="D12" s="92"/>
      <c r="E12" s="93" t="str" cm="1">
        <f t="array" ref="E12">_xlfn.IFS(AND('Master Plan Data Entry'!C25="Y",'Master Plan Data Entry'!G25&lt;&gt;""),'Master Plan Data Entry'!G25, AND('Master Plan Data Entry'!C25="Y", 'Master Plan Data Entry'!G25=""), INDEX('MP Calcs &amp; EFs'!$C$613:$C$615, MATCH(INDEX('MP Calcs &amp; EFs'!$C$623:$C$644, MATCH('MP Calcs &amp; EFs'!B12,'MP Calcs &amp; EFs'!$B$623:$B$644,0)),'MP Calcs &amp; EFs'!$B$613:$B$619,0)), 'Master Plan Data Entry'!C25 = "N", "N/A", TRUE, "")</f>
        <v/>
      </c>
      <c r="F12" s="93" t="str" cm="1">
        <f t="array" ref="F12">IFERROR(_xlfn.IFS('Master Plan Data Entry'!C25="N", "N/A", AND('Master Plan Data Entry'!C25="Y", 'Master Plan Data Entry'!H25 =""), 'MP Calcs &amp; EFs'!$E$370, AND('Master Plan Data Entry'!H25&lt;&gt;"",'Master Plan Data Entry'!C25="Y",('Master Plan Data Entry'!H25+'MP Calcs &amp; EFs'!H12)&lt;2050),"Error, building lifespan must extend to at least 2050",AND('Master Plan Data Entry'!H25&lt;&gt;"",'Master Plan Data Entry'!C25="Y"), 'Master Plan Data Entry'!H25),"")</f>
        <v/>
      </c>
      <c r="G12" s="93" t="str" cm="1">
        <f t="array" ref="G12">IFERROR(_xlfn.IFS(AND('Master Plan Data Entry'!J25&lt;&gt;"",'Master Plan Data Entry'!C25="Y"),'Master Plan Data Entry'!J25, 'Master Plan Data Entry'!C25="N", "N/A", AND('Master Plan Data Entry'!C25="Y",'Master Plan Data Entry'!J25=""), 0),"")</f>
        <v/>
      </c>
      <c r="H12" s="99" t="str" cm="1">
        <f t="array" ref="H12">_xlfn.IFS(AND('Master Plan Data Entry'!C25="Y", 'Master Plan Data Entry'!K25&lt;&gt;""),'Master Plan Data Entry'!K25, AND('Master Plan Data Entry'!C25="Y",'Master Plan Data Entry'!K25=""),'Master Plan Data Entry'!$C$9, 'Master Plan Data Entry'!C25="N", "N/A", AND('Master Plan Data Entry'!K25="",'Master Plan Data Entry'!C13="",'Master Plan Data Entry'!C25="Y" ),"Error, either the project start year of the Master Plan or the projected first year of building use must be filled out", TRUE, "")</f>
        <v/>
      </c>
      <c r="I12" s="99" t="str" cm="1">
        <f t="array" ref="I12">IFERROR(_xlfn.IFS(AND('Master Plan Data Entry'!L25="", 'Master Plan Data Entry'!C25="Y"), "Baseline", 'Master Plan Data Entry'!C25="N", "N/A", AND('Master Plan Data Entry'!C25="Y", 'Master Plan Data Entry'!L25&lt;&gt;""),'Master Plan Data Entry'!L25),"")</f>
        <v/>
      </c>
      <c r="J12" s="2"/>
      <c r="K12" s="2"/>
      <c r="L12" s="5"/>
    </row>
    <row r="13" spans="1:24" hidden="1" x14ac:dyDescent="0.25">
      <c r="B13" s="59" t="s">
        <v>160</v>
      </c>
      <c r="C13" s="95"/>
      <c r="D13" s="93" t="str" cm="1">
        <f t="array" ref="D13">_xlfn.IFS(AND('Master Plan Data Entry'!C26="Y",'Master Plan Data Entry'!E26&lt;&gt;""),'Master Plan Data Entry'!E26, AND('Master Plan Data Entry'!C26 = "Y", 'Master Plan Data Entry'!E26 = "", 'Master Plan Data Entry'!F26 &lt;&gt; ""), INDEX($C$89:$C$111, MATCH(B13,$B$89:$B$111,0))*'Master Plan Data Entry'!F26,AND('Master Plan Data Entry'!C26="Y",'Master Plan Data Entry'!E26="",'Master Plan Data Entry'!F26=""), "Error, need total number of buildings or total commercial square footage", TRUE, "")</f>
        <v/>
      </c>
      <c r="E13" s="100" t="str" cm="1">
        <f t="array" ref="E13">_xlfn.IFS(AND('Master Plan Data Entry'!C26="Y",'Master Plan Data Entry'!G26&lt;&gt;""),'Master Plan Data Entry'!G26, AND('Master Plan Data Entry'!C26="Y", 'Master Plan Data Entry'!G26=""), INDEX('MP Calcs &amp; EFs'!$D$613:$D$619, MATCH(INDEX('MP Calcs &amp; EFs'!$C$623:$C$644, MATCH('MP Calcs &amp; EFs'!B13,'MP Calcs &amp; EFs'!$B$623:$B$644,0)),'MP Calcs &amp; EFs'!$B$613:$B$619,0)), 'Master Plan Data Entry'!C26 = "N", "N/A", TRUE, "")</f>
        <v/>
      </c>
      <c r="F13" s="93" t="str" cm="1">
        <f t="array" ref="F13">IFERROR(_xlfn.IFS('Master Plan Data Entry'!C26="N", "N/A", AND('Master Plan Data Entry'!C26="Y", 'Master Plan Data Entry'!H26 =""), 'MP Calcs &amp; EFs'!$E$370, AND('Master Plan Data Entry'!H26&lt;&gt;"",'Master Plan Data Entry'!C26="Y",('Master Plan Data Entry'!H26+'MP Calcs &amp; EFs'!H13)&lt;2050),"Error, building lifespan must extend to at least 2050",AND('Master Plan Data Entry'!H26&lt;&gt;"",'Master Plan Data Entry'!C26="Y"), 'Master Plan Data Entry'!H26),"")</f>
        <v/>
      </c>
      <c r="G13" s="93" t="str" cm="1">
        <f t="array" ref="G13">IFERROR(_xlfn.IFS(AND('Master Plan Data Entry'!J26&lt;&gt;"",'Master Plan Data Entry'!C26="Y"),'Master Plan Data Entry'!J26, 'Master Plan Data Entry'!C26="N", "N/A", AND('Master Plan Data Entry'!C26="Y",'Master Plan Data Entry'!J26=""), 0),"")</f>
        <v/>
      </c>
      <c r="H13" s="99" t="str" cm="1">
        <f t="array" ref="H13">_xlfn.IFS(AND('Master Plan Data Entry'!C26="Y", 'Master Plan Data Entry'!K26&lt;&gt;""),'Master Plan Data Entry'!K26, AND('Master Plan Data Entry'!C26="Y",'Master Plan Data Entry'!K26=""),'Master Plan Data Entry'!$C$9, 'Master Plan Data Entry'!C26="N", "N/A", AND('Master Plan Data Entry'!K26="",'Master Plan Data Entry'!C14="",'Master Plan Data Entry'!C26="Y" ),"Error, either the project start year of the Master Plan or the projected first year of building use must be filled out", TRUE, "")</f>
        <v/>
      </c>
      <c r="I13" s="99" t="str" cm="1">
        <f t="array" ref="I13">_xlfn.IFS(AND('Master Plan Data Entry'!L26="",'Master Plan Data Entry'!C26="Y"),"Baseline",'Master Plan Data Entry'!C26="N","N/A",AND('Master Plan Data Entry'!E26&lt;25,'Master Plan Data Entry'!E26&lt;&gt;"", 'Master Plan Data Entry'!L26&lt;&gt;"Baseline"),"Error, there are no energy efficiency targets for buildings less than 25 thousand square feet. Please enter Baseline for your energy efficiency choice",AND('Master Plan Data Entry'!C26="Y",'Master Plan Data Entry'!L26&lt;&gt;""),'Master Plan Data Entry'!L26, TRUE, "")</f>
        <v/>
      </c>
      <c r="J13" s="2"/>
      <c r="K13" s="2"/>
      <c r="L13" s="5"/>
    </row>
    <row r="14" spans="1:24" hidden="1" x14ac:dyDescent="0.25">
      <c r="B14" s="59" t="s">
        <v>142</v>
      </c>
      <c r="C14" s="95"/>
      <c r="D14" s="93" t="str" cm="1">
        <f t="array" ref="D14">_xlfn.IFS(AND('Master Plan Data Entry'!C27="Y",'Master Plan Data Entry'!E27&lt;&gt;""),'Master Plan Data Entry'!E27, AND('Master Plan Data Entry'!C27 = "Y", 'Master Plan Data Entry'!E27 = "", 'Master Plan Data Entry'!F27 &lt;&gt; ""), INDEX($C$89:$C$111, MATCH(B14,$B$89:$B$111,0))*'Master Plan Data Entry'!F27,AND('Master Plan Data Entry'!C27="Y",'Master Plan Data Entry'!E27="",'Master Plan Data Entry'!F27=""), "Error, need total number of buildings or total commercial square footage", TRUE, "")</f>
        <v/>
      </c>
      <c r="E14" s="100" t="str" cm="1">
        <f t="array" ref="E14">_xlfn.IFS(AND('Master Plan Data Entry'!C27="Y",'Master Plan Data Entry'!G27&lt;&gt;""),'Master Plan Data Entry'!G27, AND('Master Plan Data Entry'!C27="Y", 'Master Plan Data Entry'!G27=""), INDEX('MP Calcs &amp; EFs'!$D$613:$D$619, MATCH(INDEX('MP Calcs &amp; EFs'!$C$623:$C$644, MATCH('MP Calcs &amp; EFs'!B14,'MP Calcs &amp; EFs'!$B$623:$B$644,0)),'MP Calcs &amp; EFs'!$B$613:$B$619,0)), 'Master Plan Data Entry'!C27 = "N", "N/A", TRUE, "")</f>
        <v/>
      </c>
      <c r="F14" s="93" t="str" cm="1">
        <f t="array" ref="F14">IFERROR(_xlfn.IFS('Master Plan Data Entry'!C27="N", "N/A", AND('Master Plan Data Entry'!C27="Y", 'Master Plan Data Entry'!H27 =""), 'MP Calcs &amp; EFs'!$E$370, AND('Master Plan Data Entry'!H27&lt;&gt;"",'Master Plan Data Entry'!C27="Y",('Master Plan Data Entry'!H27+'MP Calcs &amp; EFs'!H14)&lt;2050),"Error, building lifespan must extend to at least 2050",AND('Master Plan Data Entry'!H27&lt;&gt;"",'Master Plan Data Entry'!C27="Y"), 'Master Plan Data Entry'!H27),"")</f>
        <v/>
      </c>
      <c r="G14" s="93" t="str" cm="1">
        <f t="array" ref="G14">IFERROR(_xlfn.IFS(AND('Master Plan Data Entry'!J27&lt;&gt;"",'Master Plan Data Entry'!C27="Y"),'Master Plan Data Entry'!J27, 'Master Plan Data Entry'!C27="N", "N/A", AND('Master Plan Data Entry'!C27="Y",'Master Plan Data Entry'!J27=""), 0),"")</f>
        <v/>
      </c>
      <c r="H14" s="99" t="str" cm="1">
        <f t="array" ref="H14">_xlfn.IFS(AND('Master Plan Data Entry'!C27="Y", 'Master Plan Data Entry'!K27&lt;&gt;""),'Master Plan Data Entry'!K27, AND('Master Plan Data Entry'!C27="Y",'Master Plan Data Entry'!K27=""),'Master Plan Data Entry'!$C$9, 'Master Plan Data Entry'!C27="N", "N/A", AND('Master Plan Data Entry'!K27="",'Master Plan Data Entry'!C15="",'Master Plan Data Entry'!C27="Y" ),"Error, either the project start year of the Master Plan or the projected first year of building use must be filled out", TRUE, "")</f>
        <v/>
      </c>
      <c r="I14" s="99" t="str" cm="1">
        <f t="array" ref="I14">_xlfn.IFS(AND('Master Plan Data Entry'!L27="",'Master Plan Data Entry'!C27="Y"),"Baseline",'Master Plan Data Entry'!C27="N","N/A",AND('Master Plan Data Entry'!E27&lt;25,'Master Plan Data Entry'!E27&lt;&gt;"", 'Master Plan Data Entry'!L27&lt;&gt;"Baseline"),"Error, there are no energy efficiency targets for buildings less than 25 thousand square feet. Please enter Baseline for your energy efficiency choice",AND('Master Plan Data Entry'!C27="Y",'Master Plan Data Entry'!L27&lt;&gt;""),'Master Plan Data Entry'!L27, TRUE, "")</f>
        <v/>
      </c>
      <c r="J14" s="2"/>
      <c r="K14" s="2"/>
      <c r="L14" s="5"/>
    </row>
    <row r="15" spans="1:24" hidden="1" x14ac:dyDescent="0.25">
      <c r="B15" s="59" t="s">
        <v>152</v>
      </c>
      <c r="C15" s="95"/>
      <c r="D15" s="93" t="str" cm="1">
        <f t="array" ref="D15">_xlfn.IFS(AND('Master Plan Data Entry'!C28="Y",'Master Plan Data Entry'!E28&lt;&gt;""),'Master Plan Data Entry'!E28, AND('Master Plan Data Entry'!C28 = "Y", 'Master Plan Data Entry'!E28 = "", 'Master Plan Data Entry'!F28 &lt;&gt; ""), INDEX($C$89:$C$111, MATCH(B15,$B$89:$B$111,0))*'Master Plan Data Entry'!F28,AND('Master Plan Data Entry'!C28="Y",'Master Plan Data Entry'!E28="",'Master Plan Data Entry'!F28=""), "Error, need total number of buildings or total commercial square footage", TRUE, "")</f>
        <v/>
      </c>
      <c r="E15" s="100" t="str" cm="1">
        <f t="array" ref="E15">_xlfn.IFS(AND('Master Plan Data Entry'!C28="Y",'Master Plan Data Entry'!G28&lt;&gt;""),'Master Plan Data Entry'!G28, AND('Master Plan Data Entry'!C28="Y", 'Master Plan Data Entry'!G28=""), INDEX('MP Calcs &amp; EFs'!$D$613:$D$619, MATCH(INDEX('MP Calcs &amp; EFs'!$C$623:$C$644, MATCH('MP Calcs &amp; EFs'!B15,'MP Calcs &amp; EFs'!$B$623:$B$644,0)),'MP Calcs &amp; EFs'!$B$613:$B$619,0)), 'Master Plan Data Entry'!C28 = "N", "N/A", TRUE, "")</f>
        <v/>
      </c>
      <c r="F15" s="93" t="str" cm="1">
        <f t="array" ref="F15">IFERROR(_xlfn.IFS('Master Plan Data Entry'!C28="N", "N/A", AND('Master Plan Data Entry'!C28="Y", 'Master Plan Data Entry'!H28 =""), 'MP Calcs &amp; EFs'!$E$370, AND('Master Plan Data Entry'!H28&lt;&gt;"",'Master Plan Data Entry'!C28="Y",('Master Plan Data Entry'!H28+'MP Calcs &amp; EFs'!H15)&lt;2050),"Error, building lifespan must extend to at least 2050",AND('Master Plan Data Entry'!H28&lt;&gt;"",'Master Plan Data Entry'!C28="Y"), 'Master Plan Data Entry'!H28),"")</f>
        <v/>
      </c>
      <c r="G15" s="93" t="str" cm="1">
        <f t="array" ref="G15">IFERROR(_xlfn.IFS(AND('Master Plan Data Entry'!J28&lt;&gt;"",'Master Plan Data Entry'!C28="Y"),'Master Plan Data Entry'!J28, 'Master Plan Data Entry'!C28="N", "N/A", AND('Master Plan Data Entry'!C28="Y",'Master Plan Data Entry'!J28=""), 0),"")</f>
        <v/>
      </c>
      <c r="H15" s="99" t="str" cm="1">
        <f t="array" ref="H15">_xlfn.IFS(AND('Master Plan Data Entry'!C28="Y", 'Master Plan Data Entry'!K28&lt;&gt;""),'Master Plan Data Entry'!K28, AND('Master Plan Data Entry'!C28="Y",'Master Plan Data Entry'!K28=""),'Master Plan Data Entry'!$C$9, 'Master Plan Data Entry'!C28="N", "N/A", AND('Master Plan Data Entry'!K28="",'Master Plan Data Entry'!C16="",'Master Plan Data Entry'!C28="Y" ),"Error, either the project start year of the Master Plan or the projected first year of building use must be filled out", TRUE, "")</f>
        <v/>
      </c>
      <c r="I15" s="99" t="str" cm="1">
        <f t="array" ref="I15">_xlfn.IFS(AND('Master Plan Data Entry'!L28="",'Master Plan Data Entry'!C28="Y"),"Baseline",'Master Plan Data Entry'!C28="N","N/A",AND('Master Plan Data Entry'!E28&lt;25,'Master Plan Data Entry'!E28&lt;&gt;"", 'Master Plan Data Entry'!L28&lt;&gt;"Baseline"),"Error, there are no energy efficiency targets for buildings less than 25 thousand square feet. Please enter Baseline for your energy efficiency choice",AND('Master Plan Data Entry'!C28="Y",'Master Plan Data Entry'!L28&lt;&gt;""),'Master Plan Data Entry'!L28, TRUE, "")</f>
        <v/>
      </c>
      <c r="J15" s="2"/>
      <c r="K15" s="2"/>
      <c r="L15" s="5"/>
    </row>
    <row r="16" spans="1:24" hidden="1" x14ac:dyDescent="0.25">
      <c r="B16" s="59" t="s">
        <v>138</v>
      </c>
      <c r="C16" s="95"/>
      <c r="D16" s="93" t="str" cm="1">
        <f t="array" ref="D16">_xlfn.IFS(AND('Master Plan Data Entry'!C29="Y",'Master Plan Data Entry'!E29&lt;&gt;""),'Master Plan Data Entry'!E29, AND('Master Plan Data Entry'!C29 = "Y", 'Master Plan Data Entry'!E29 = "", 'Master Plan Data Entry'!F29 &lt;&gt; ""), INDEX($C$89:$C$111, MATCH(B16,$B$89:$B$111,0))*'Master Plan Data Entry'!F29,AND('Master Plan Data Entry'!C29="Y",'Master Plan Data Entry'!E29="",'Master Plan Data Entry'!F29=""), "Error, need total number of buildings or total commercial square footage", TRUE, "")</f>
        <v/>
      </c>
      <c r="E16" s="100" t="str" cm="1">
        <f t="array" ref="E16">_xlfn.IFS(AND('Master Plan Data Entry'!C29="Y",'Master Plan Data Entry'!G29&lt;&gt;""),'Master Plan Data Entry'!G29, AND('Master Plan Data Entry'!C29="Y", 'Master Plan Data Entry'!G29=""), INDEX('MP Calcs &amp; EFs'!$D$613:$D$619, MATCH(INDEX('MP Calcs &amp; EFs'!$C$623:$C$644, MATCH('MP Calcs &amp; EFs'!B16,'MP Calcs &amp; EFs'!$B$623:$B$644,0)),'MP Calcs &amp; EFs'!$B$613:$B$619,0)), 'Master Plan Data Entry'!C29 = "N", "N/A", TRUE, "")</f>
        <v/>
      </c>
      <c r="F16" s="93" t="str" cm="1">
        <f t="array" ref="F16">IFERROR(_xlfn.IFS('Master Plan Data Entry'!C29="N", "N/A", AND('Master Plan Data Entry'!C29="Y", 'Master Plan Data Entry'!H29 =""), 'MP Calcs &amp; EFs'!$E$370, AND('Master Plan Data Entry'!H29&lt;&gt;"",'Master Plan Data Entry'!C29="Y",('Master Plan Data Entry'!H29+'MP Calcs &amp; EFs'!H16)&lt;2050),"Error, building lifespan must extend to at least 2050",AND('Master Plan Data Entry'!H29&lt;&gt;"",'Master Plan Data Entry'!C29="Y"), 'Master Plan Data Entry'!H29),"")</f>
        <v/>
      </c>
      <c r="G16" s="93" t="str" cm="1">
        <f t="array" ref="G16">IFERROR(_xlfn.IFS(AND('Master Plan Data Entry'!J29&lt;&gt;"",'Master Plan Data Entry'!C29="Y"),'Master Plan Data Entry'!J29, 'Master Plan Data Entry'!C29="N", "N/A", AND('Master Plan Data Entry'!C29="Y",'Master Plan Data Entry'!J29=""), 0),"")</f>
        <v/>
      </c>
      <c r="H16" s="99" t="str" cm="1">
        <f t="array" ref="H16">_xlfn.IFS(AND('Master Plan Data Entry'!C29="Y", 'Master Plan Data Entry'!K29&lt;&gt;""),'Master Plan Data Entry'!K29, AND('Master Plan Data Entry'!C29="Y",'Master Plan Data Entry'!K29=""),'Master Plan Data Entry'!$C$9, 'Master Plan Data Entry'!C29="N", "N/A", AND('Master Plan Data Entry'!K29="",'Master Plan Data Entry'!C17="",'Master Plan Data Entry'!C29="Y" ),"Error, either the project start year of the Master Plan or the projected first year of building use must be filled out", TRUE, "")</f>
        <v/>
      </c>
      <c r="I16" s="99" t="str" cm="1">
        <f t="array" ref="I16">_xlfn.IFS(AND('Master Plan Data Entry'!L29="",'Master Plan Data Entry'!C29="Y"),"Baseline",'Master Plan Data Entry'!C29="N","N/A",AND('Master Plan Data Entry'!E29&lt;25,'Master Plan Data Entry'!E29&lt;&gt;"", 'Master Plan Data Entry'!L29&lt;&gt;"Baseline"),"Error, there are no energy efficiency targets for buildings less than 25 thousand square feet. Please enter Baseline for your energy efficiency choice",AND('Master Plan Data Entry'!C29="Y",'Master Plan Data Entry'!L29&lt;&gt;""),'Master Plan Data Entry'!L29, TRUE, "")</f>
        <v/>
      </c>
      <c r="J16" s="2"/>
      <c r="K16" s="2"/>
      <c r="L16" s="5"/>
    </row>
    <row r="17" spans="2:12" hidden="1" x14ac:dyDescent="0.25">
      <c r="B17" s="59" t="s">
        <v>136</v>
      </c>
      <c r="C17" s="95"/>
      <c r="D17" s="93" t="str" cm="1">
        <f t="array" ref="D17">_xlfn.IFS(AND('Master Plan Data Entry'!C30="Y",'Master Plan Data Entry'!E30&lt;&gt;""),'Master Plan Data Entry'!E30, AND('Master Plan Data Entry'!C30 = "Y", 'Master Plan Data Entry'!E30 = "", 'Master Plan Data Entry'!F30 &lt;&gt; ""), INDEX($C$89:$C$111, MATCH(B17,$B$89:$B$111,0))*'Master Plan Data Entry'!F30,AND('Master Plan Data Entry'!C30="Y",'Master Plan Data Entry'!E30="",'Master Plan Data Entry'!F30=""), "Error, need total number of buildings or total commercial square footage", TRUE, "")</f>
        <v/>
      </c>
      <c r="E17" s="100" t="str" cm="1">
        <f t="array" ref="E17">_xlfn.IFS(AND('Master Plan Data Entry'!C30="Y",'Master Plan Data Entry'!G30&lt;&gt;""),'Master Plan Data Entry'!G30, AND('Master Plan Data Entry'!C30="Y", 'Master Plan Data Entry'!G30=""), INDEX('MP Calcs &amp; EFs'!$D$613:$D$619, MATCH(INDEX('MP Calcs &amp; EFs'!$C$623:$C$644, MATCH('MP Calcs &amp; EFs'!B17,'MP Calcs &amp; EFs'!$B$623:$B$644,0)),'MP Calcs &amp; EFs'!$B$613:$B$619,0)), 'Master Plan Data Entry'!C30 = "N", "N/A", TRUE, "")</f>
        <v/>
      </c>
      <c r="F17" s="93" t="str" cm="1">
        <f t="array" ref="F17">IFERROR(_xlfn.IFS('Master Plan Data Entry'!C30="N", "N/A", AND('Master Plan Data Entry'!C30="Y", 'Master Plan Data Entry'!H30 =""), 'MP Calcs &amp; EFs'!$E$370, AND('Master Plan Data Entry'!H30&lt;&gt;"",'Master Plan Data Entry'!C30="Y",('Master Plan Data Entry'!H30+'MP Calcs &amp; EFs'!H17)&lt;2050),"Error, building lifespan must extend to at least 2050",AND('Master Plan Data Entry'!H30&lt;&gt;"",'Master Plan Data Entry'!C30="Y"), 'Master Plan Data Entry'!H30),"")</f>
        <v/>
      </c>
      <c r="G17" s="93" t="str" cm="1">
        <f t="array" ref="G17">IFERROR(_xlfn.IFS(AND('Master Plan Data Entry'!J30&lt;&gt;"",'Master Plan Data Entry'!C30="Y"),'Master Plan Data Entry'!J30, 'Master Plan Data Entry'!C30="N", "N/A", AND('Master Plan Data Entry'!C30="Y",'Master Plan Data Entry'!J30=""), 0),"")</f>
        <v/>
      </c>
      <c r="H17" s="99" t="str" cm="1">
        <f t="array" ref="H17">_xlfn.IFS(AND('Master Plan Data Entry'!C30="Y", 'Master Plan Data Entry'!K30&lt;&gt;""),'Master Plan Data Entry'!K30, AND('Master Plan Data Entry'!C30="Y",'Master Plan Data Entry'!K30=""),'Master Plan Data Entry'!$C$9, 'Master Plan Data Entry'!C30="N", "N/A", AND('Master Plan Data Entry'!K30="",'Master Plan Data Entry'!C18="",'Master Plan Data Entry'!C30="Y" ),"Error, either the project start year of the Master Plan or the projected first year of building use must be filled out", TRUE, "")</f>
        <v/>
      </c>
      <c r="I17" s="99" t="str" cm="1">
        <f t="array" ref="I17">_xlfn.IFS(AND('Master Plan Data Entry'!L30="",'Master Plan Data Entry'!C30="Y"),"Baseline",'Master Plan Data Entry'!C30="N","N/A",AND('Master Plan Data Entry'!E30&lt;25,'Master Plan Data Entry'!E30&lt;&gt;"", 'Master Plan Data Entry'!L30&lt;&gt;"Baseline"),"Error, there are no energy efficiency targets for buildings less than 25 thousand square feet. Please enter Baseline for your energy efficiency choice",AND('Master Plan Data Entry'!C30="Y",'Master Plan Data Entry'!L30&lt;&gt;""),'Master Plan Data Entry'!L30, TRUE, "")</f>
        <v/>
      </c>
      <c r="J17" s="2"/>
      <c r="K17" s="2"/>
      <c r="L17" s="5"/>
    </row>
    <row r="18" spans="2:12" hidden="1" x14ac:dyDescent="0.25">
      <c r="B18" s="59" t="s">
        <v>146</v>
      </c>
      <c r="C18" s="95"/>
      <c r="D18" s="93" t="str" cm="1">
        <f t="array" ref="D18">_xlfn.IFS(AND('Master Plan Data Entry'!C31="Y",'Master Plan Data Entry'!E31&lt;&gt;""),'Master Plan Data Entry'!E31, AND('Master Plan Data Entry'!C31 = "Y", 'Master Plan Data Entry'!E31 = "", 'Master Plan Data Entry'!F31 &lt;&gt; ""), INDEX($C$89:$C$111, MATCH(B18,$B$89:$B$111,0))*'Master Plan Data Entry'!F31,AND('Master Plan Data Entry'!C31="Y",'Master Plan Data Entry'!E31="",'Master Plan Data Entry'!F31=""), "Error, need total number of buildings or total commercial square footage", TRUE, "")</f>
        <v/>
      </c>
      <c r="E18" s="100" t="str" cm="1">
        <f t="array" ref="E18">_xlfn.IFS(AND('Master Plan Data Entry'!C31="Y",'Master Plan Data Entry'!G31&lt;&gt;""),'Master Plan Data Entry'!G31, AND('Master Plan Data Entry'!C31="Y", 'Master Plan Data Entry'!G31=""), INDEX('MP Calcs &amp; EFs'!$D$613:$D$619, MATCH(INDEX('MP Calcs &amp; EFs'!$C$623:$C$644, MATCH('MP Calcs &amp; EFs'!B18,'MP Calcs &amp; EFs'!$B$623:$B$644,0)),'MP Calcs &amp; EFs'!$B$613:$B$619,0)), 'Master Plan Data Entry'!C31 = "N", "N/A", TRUE, "")</f>
        <v/>
      </c>
      <c r="F18" s="93" t="str" cm="1">
        <f t="array" ref="F18">IFERROR(_xlfn.IFS('Master Plan Data Entry'!C31="N", "N/A", AND('Master Plan Data Entry'!C31="Y", 'Master Plan Data Entry'!H31 =""), 'MP Calcs &amp; EFs'!$E$370, AND('Master Plan Data Entry'!H31&lt;&gt;"",'Master Plan Data Entry'!C31="Y",('Master Plan Data Entry'!H31+'MP Calcs &amp; EFs'!H18)&lt;2050),"Error, building lifespan must extend to at least 2050",AND('Master Plan Data Entry'!H31&lt;&gt;"",'Master Plan Data Entry'!C31="Y"), 'Master Plan Data Entry'!H31),"")</f>
        <v/>
      </c>
      <c r="G18" s="93" t="str" cm="1">
        <f t="array" ref="G18">IFERROR(_xlfn.IFS(AND('Master Plan Data Entry'!J31&lt;&gt;"",'Master Plan Data Entry'!C31="Y"),'Master Plan Data Entry'!J31, 'Master Plan Data Entry'!C31="N", "N/A", AND('Master Plan Data Entry'!C31="Y",'Master Plan Data Entry'!J31=""), 0),"")</f>
        <v/>
      </c>
      <c r="H18" s="99" t="str" cm="1">
        <f t="array" ref="H18">_xlfn.IFS(AND('Master Plan Data Entry'!C31="Y", 'Master Plan Data Entry'!K31&lt;&gt;""),'Master Plan Data Entry'!K31, AND('Master Plan Data Entry'!C31="Y",'Master Plan Data Entry'!K31=""),'Master Plan Data Entry'!$C$9, 'Master Plan Data Entry'!C31="N", "N/A", AND('Master Plan Data Entry'!K31="",'Master Plan Data Entry'!C19="",'Master Plan Data Entry'!C31="Y" ),"Error, either the project start year of the Master Plan or the projected first year of building use must be filled out", TRUE, "")</f>
        <v/>
      </c>
      <c r="I18" s="99" t="str" cm="1">
        <f t="array" ref="I18">_xlfn.IFS(AND('Master Plan Data Entry'!L31="",'Master Plan Data Entry'!C31="Y"),"Baseline",'Master Plan Data Entry'!C31="N","N/A",AND('Master Plan Data Entry'!E31&lt;25,'Master Plan Data Entry'!E31&lt;&gt;"", 'Master Plan Data Entry'!L31&lt;&gt;"Baseline"),"Error, there are no energy efficiency targets for buildings less than 25 thousand square feet. Please enter Baseline for your energy efficiency choice",AND('Master Plan Data Entry'!C31="Y",'Master Plan Data Entry'!L31&lt;&gt;""),'Master Plan Data Entry'!L31, TRUE, "")</f>
        <v/>
      </c>
      <c r="J18" s="2"/>
      <c r="K18" s="2"/>
      <c r="L18" s="5"/>
    </row>
    <row r="19" spans="2:12" hidden="1" x14ac:dyDescent="0.25">
      <c r="B19" s="59" t="s">
        <v>150</v>
      </c>
      <c r="C19" s="95"/>
      <c r="D19" s="93" t="str" cm="1">
        <f t="array" ref="D19">_xlfn.IFS(AND('Master Plan Data Entry'!C32="Y",'Master Plan Data Entry'!E32&lt;&gt;""),'Master Plan Data Entry'!E32, AND('Master Plan Data Entry'!C32 = "Y", 'Master Plan Data Entry'!E32 = "", 'Master Plan Data Entry'!F32 &lt;&gt; ""), INDEX($C$89:$C$111, MATCH(B19,$B$89:$B$111,0))*'Master Plan Data Entry'!F32,AND('Master Plan Data Entry'!C32="Y",'Master Plan Data Entry'!E32="",'Master Plan Data Entry'!F32=""), "Error, need total number of buildings or total commercial square footage", TRUE, "")</f>
        <v/>
      </c>
      <c r="E19" s="100" t="str" cm="1">
        <f t="array" ref="E19">_xlfn.IFS(AND('Master Plan Data Entry'!C32="Y",'Master Plan Data Entry'!G32&lt;&gt;""),'Master Plan Data Entry'!G32, AND('Master Plan Data Entry'!C32="Y", 'Master Plan Data Entry'!G32=""), INDEX('MP Calcs &amp; EFs'!$D$613:$D$619, MATCH(INDEX('MP Calcs &amp; EFs'!$C$623:$C$644, MATCH('MP Calcs &amp; EFs'!B19,'MP Calcs &amp; EFs'!$B$623:$B$644,0)),'MP Calcs &amp; EFs'!$B$613:$B$619,0)), 'Master Plan Data Entry'!C32 = "N", "N/A", TRUE, "")</f>
        <v/>
      </c>
      <c r="F19" s="93" t="str" cm="1">
        <f t="array" ref="F19">IFERROR(_xlfn.IFS('Master Plan Data Entry'!C32="N", "N/A", AND('Master Plan Data Entry'!C32="Y", 'Master Plan Data Entry'!H32 =""), 'MP Calcs &amp; EFs'!$E$370, AND('Master Plan Data Entry'!H32&lt;&gt;"",'Master Plan Data Entry'!C32="Y",('Master Plan Data Entry'!H32+'MP Calcs &amp; EFs'!H19)&lt;2050),"Error, building lifespan must extend to at least 2050",AND('Master Plan Data Entry'!H32&lt;&gt;"",'Master Plan Data Entry'!C32="Y"), 'Master Plan Data Entry'!H32),"")</f>
        <v/>
      </c>
      <c r="G19" s="93" t="str" cm="1">
        <f t="array" ref="G19">IFERROR(_xlfn.IFS(AND('Master Plan Data Entry'!J32&lt;&gt;"",'Master Plan Data Entry'!C32="Y"),'Master Plan Data Entry'!J32, 'Master Plan Data Entry'!C32="N", "N/A", AND('Master Plan Data Entry'!C32="Y",'Master Plan Data Entry'!J32=""), 0),"")</f>
        <v/>
      </c>
      <c r="H19" s="99" t="str" cm="1">
        <f t="array" ref="H19">_xlfn.IFS(AND('Master Plan Data Entry'!C32="Y", 'Master Plan Data Entry'!K32&lt;&gt;""),'Master Plan Data Entry'!K32, AND('Master Plan Data Entry'!C32="Y",'Master Plan Data Entry'!K32=""),'Master Plan Data Entry'!$C$9, 'Master Plan Data Entry'!C32="N", "N/A", AND('Master Plan Data Entry'!K32="",'Master Plan Data Entry'!C20="",'Master Plan Data Entry'!C32="Y" ),"Error, either the project start year of the Master Plan or the projected first year of building use must be filled out", TRUE, "")</f>
        <v/>
      </c>
      <c r="I19" s="99" t="str" cm="1">
        <f t="array" ref="I19">_xlfn.IFS(AND('Master Plan Data Entry'!L32="",'Master Plan Data Entry'!C32="Y"),"Baseline",'Master Plan Data Entry'!C32="N","N/A",AND('Master Plan Data Entry'!E32&lt;25,'Master Plan Data Entry'!E32&lt;&gt;"", 'Master Plan Data Entry'!L32&lt;&gt;"Baseline"),"Error, there are no energy efficiency targets for buildings less than 25 thousand square feet. Please enter Baseline for your energy efficiency choice",AND('Master Plan Data Entry'!C32="Y",'Master Plan Data Entry'!L32&lt;&gt;""),'Master Plan Data Entry'!L32, TRUE, "")</f>
        <v/>
      </c>
      <c r="J19" s="2"/>
      <c r="K19" s="2"/>
      <c r="L19" s="5"/>
    </row>
    <row r="20" spans="2:12" hidden="1" x14ac:dyDescent="0.25">
      <c r="B20" s="60" t="s">
        <v>119</v>
      </c>
      <c r="C20" s="95"/>
      <c r="D20" s="93" t="str" cm="1">
        <f t="array" ref="D20">_xlfn.IFS(AND('Master Plan Data Entry'!C33="Y",'Master Plan Data Entry'!E33&lt;&gt;""),'Master Plan Data Entry'!E33, AND('Master Plan Data Entry'!C33 = "Y", 'Master Plan Data Entry'!E33 = "", 'Master Plan Data Entry'!F33 &lt;&gt; ""), INDEX($C$89:$C$111, MATCH(B20,$B$89:$B$111,0))*'Master Plan Data Entry'!F33,AND('Master Plan Data Entry'!C33="Y",'Master Plan Data Entry'!E33="",'Master Plan Data Entry'!F33=""), "Error, need total number of buildings or total commercial square footage", TRUE, "")</f>
        <v/>
      </c>
      <c r="E20" s="100" t="str" cm="1">
        <f t="array" ref="E20">_xlfn.IFS(AND('Master Plan Data Entry'!C33="Y",'Master Plan Data Entry'!G33&lt;&gt;""),'Master Plan Data Entry'!G33, AND('Master Plan Data Entry'!C33="Y", 'Master Plan Data Entry'!G33=""), INDEX('MP Calcs &amp; EFs'!$D$613:$D$619, MATCH(INDEX('MP Calcs &amp; EFs'!$C$623:$C$644, MATCH('MP Calcs &amp; EFs'!B20,'MP Calcs &amp; EFs'!$B$623:$B$644,0)),'MP Calcs &amp; EFs'!$B$613:$B$619,0)), 'Master Plan Data Entry'!C33 = "N", "N/A", TRUE, "")</f>
        <v/>
      </c>
      <c r="F20" s="93" t="str" cm="1">
        <f t="array" ref="F20">IFERROR(_xlfn.IFS('Master Plan Data Entry'!C33="N", "N/A", AND('Master Plan Data Entry'!C33="Y", 'Master Plan Data Entry'!H33 =""), 'MP Calcs &amp; EFs'!$E$370, AND('Master Plan Data Entry'!H33&lt;&gt;"",'Master Plan Data Entry'!C33="Y",('Master Plan Data Entry'!H33+'MP Calcs &amp; EFs'!H20)&lt;2050),"Error, building lifespan must extend to at least 2050",AND('Master Plan Data Entry'!H33&lt;&gt;"",'Master Plan Data Entry'!C33="Y"), 'Master Plan Data Entry'!H33),"")</f>
        <v/>
      </c>
      <c r="G20" s="93" t="str" cm="1">
        <f t="array" ref="G20">IFERROR(_xlfn.IFS(AND('Master Plan Data Entry'!J33&lt;&gt;"",'Master Plan Data Entry'!C33="Y"),'Master Plan Data Entry'!J33, 'Master Plan Data Entry'!C33="N", "N/A", AND('Master Plan Data Entry'!C33="Y",'Master Plan Data Entry'!J33=""), 0),"")</f>
        <v/>
      </c>
      <c r="H20" s="99" t="str" cm="1">
        <f t="array" ref="H20">_xlfn.IFS(AND('Master Plan Data Entry'!C33="Y", 'Master Plan Data Entry'!K33&lt;&gt;""),'Master Plan Data Entry'!K33, AND('Master Plan Data Entry'!C33="Y",'Master Plan Data Entry'!K33=""),'Master Plan Data Entry'!$C$9, 'Master Plan Data Entry'!C33="N", "N/A", AND('Master Plan Data Entry'!K33="",'Master Plan Data Entry'!C21="",'Master Plan Data Entry'!C33="Y" ),"Error, either the project start year of the Master Plan or the projected first year of building use must be filled out", TRUE, "")</f>
        <v/>
      </c>
      <c r="I20" s="99" t="str" cm="1">
        <f t="array" ref="I20">_xlfn.IFS(AND('Master Plan Data Entry'!L33="",'Master Plan Data Entry'!C33="Y"),"Baseline",'Master Plan Data Entry'!C33="N","N/A",AND('Master Plan Data Entry'!E33&lt;25,'Master Plan Data Entry'!E33&lt;&gt;"", 'Master Plan Data Entry'!L33&lt;&gt;"Baseline"),"Error, there are no energy efficiency targets for buildings less than 25 thousand square feet. Please enter Baseline for your energy efficiency choice",AND('Master Plan Data Entry'!C33="Y",'Master Plan Data Entry'!L33&lt;&gt;""),'Master Plan Data Entry'!L33, TRUE, "")</f>
        <v/>
      </c>
      <c r="J20" s="2"/>
      <c r="K20" s="2"/>
      <c r="L20" s="5"/>
    </row>
    <row r="21" spans="2:12" hidden="1" x14ac:dyDescent="0.25">
      <c r="B21" s="59" t="s">
        <v>122</v>
      </c>
      <c r="C21" s="95"/>
      <c r="D21" s="93" t="str" cm="1">
        <f t="array" ref="D21">_xlfn.IFS(AND('Master Plan Data Entry'!C34="Y",'Master Plan Data Entry'!E34&lt;&gt;""),'Master Plan Data Entry'!E34, AND('Master Plan Data Entry'!C34 = "Y", 'Master Plan Data Entry'!E34 = "", 'Master Plan Data Entry'!F34 &lt;&gt; ""), INDEX($C$89:$C$111, MATCH(B21,$B$89:$B$111,0))*'Master Plan Data Entry'!F34,AND('Master Plan Data Entry'!C34="Y",'Master Plan Data Entry'!E34="",'Master Plan Data Entry'!F34=""), "Error, need total number of buildings or total commercial square footage", TRUE, "")</f>
        <v/>
      </c>
      <c r="E21" s="100" t="str" cm="1">
        <f t="array" ref="E21">_xlfn.IFS(AND('Master Plan Data Entry'!C34="Y",'Master Plan Data Entry'!G34&lt;&gt;""),'Master Plan Data Entry'!G34, AND('Master Plan Data Entry'!C34="Y", 'Master Plan Data Entry'!G34=""), INDEX('MP Calcs &amp; EFs'!$D$613:$D$619, MATCH(INDEX('MP Calcs &amp; EFs'!$C$623:$C$644, MATCH('MP Calcs &amp; EFs'!B21,'MP Calcs &amp; EFs'!$B$623:$B$644,0)),'MP Calcs &amp; EFs'!$B$613:$B$619,0)), 'Master Plan Data Entry'!C34 = "N", "N/A", TRUE, "")</f>
        <v/>
      </c>
      <c r="F21" s="93" t="str" cm="1">
        <f t="array" ref="F21">IFERROR(_xlfn.IFS('Master Plan Data Entry'!C34="N", "N/A", AND('Master Plan Data Entry'!C34="Y", 'Master Plan Data Entry'!H34 =""), 'MP Calcs &amp; EFs'!$E$370, AND('Master Plan Data Entry'!H34&lt;&gt;"",'Master Plan Data Entry'!C34="Y",('Master Plan Data Entry'!H34+'MP Calcs &amp; EFs'!H21)&lt;2050),"Error, building lifespan must extend to at least 2050",AND('Master Plan Data Entry'!H34&lt;&gt;"",'Master Plan Data Entry'!C34="Y"), 'Master Plan Data Entry'!H34),"")</f>
        <v/>
      </c>
      <c r="G21" s="93" t="str" cm="1">
        <f t="array" ref="G21">IFERROR(_xlfn.IFS(AND('Master Plan Data Entry'!J34&lt;&gt;"",'Master Plan Data Entry'!C34="Y"),'Master Plan Data Entry'!J34, 'Master Plan Data Entry'!C34="N", "N/A", AND('Master Plan Data Entry'!C34="Y",'Master Plan Data Entry'!J34=""), 0),"")</f>
        <v/>
      </c>
      <c r="H21" s="99" t="str" cm="1">
        <f t="array" ref="H21">_xlfn.IFS(AND('Master Plan Data Entry'!C34="Y", 'Master Plan Data Entry'!K34&lt;&gt;""),'Master Plan Data Entry'!K34, AND('Master Plan Data Entry'!C34="Y",'Master Plan Data Entry'!K34=""),'Master Plan Data Entry'!$C$9, 'Master Plan Data Entry'!C34="N", "N/A", AND('Master Plan Data Entry'!K34="",'Master Plan Data Entry'!C22="",'Master Plan Data Entry'!C34="Y" ),"Error, either the project start year of the Master Plan or the projected first year of building use must be filled out", TRUE, "")</f>
        <v/>
      </c>
      <c r="I21" s="99" t="str" cm="1">
        <f t="array" ref="I21">_xlfn.IFS(AND('Master Plan Data Entry'!L34="",'Master Plan Data Entry'!C34="Y"),"Baseline",'Master Plan Data Entry'!C34="N","N/A",AND('Master Plan Data Entry'!E34&lt;25,'Master Plan Data Entry'!E34&lt;&gt;"", 'Master Plan Data Entry'!L34&lt;&gt;"Baseline"),"Error, there are no energy efficiency targets for buildings less than 25 thousand square feet. Please enter Baseline for your energy efficiency choice",AND('Master Plan Data Entry'!C34="Y",'Master Plan Data Entry'!L34&lt;&gt;""),'Master Plan Data Entry'!L34, TRUE, "")</f>
        <v/>
      </c>
      <c r="J21" s="2"/>
      <c r="K21" s="2"/>
      <c r="L21" s="5"/>
    </row>
    <row r="22" spans="2:12" hidden="1" x14ac:dyDescent="0.25">
      <c r="B22" s="59" t="s">
        <v>128</v>
      </c>
      <c r="C22" s="95"/>
      <c r="D22" s="93" t="str" cm="1">
        <f t="array" ref="D22">_xlfn.IFS(AND('Master Plan Data Entry'!C35="Y",'Master Plan Data Entry'!E35&lt;&gt;""),'Master Plan Data Entry'!E35, AND('Master Plan Data Entry'!C35 = "Y", 'Master Plan Data Entry'!E35 = "", 'Master Plan Data Entry'!F35 &lt;&gt; ""), INDEX($C$89:$C$111, MATCH(B22,$B$89:$B$111,0))*'Master Plan Data Entry'!F35,AND('Master Plan Data Entry'!C35="Y",'Master Plan Data Entry'!E35="",'Master Plan Data Entry'!F35=""), "Error, need total number of buildings or total commercial square footage", TRUE, "")</f>
        <v/>
      </c>
      <c r="E22" s="100" t="str" cm="1">
        <f t="array" ref="E22">_xlfn.IFS(AND('Master Plan Data Entry'!C35="Y",'Master Plan Data Entry'!G35&lt;&gt;""),'Master Plan Data Entry'!G35, AND('Master Plan Data Entry'!C35="Y", 'Master Plan Data Entry'!G35=""), INDEX('MP Calcs &amp; EFs'!$D$613:$D$619, MATCH(INDEX('MP Calcs &amp; EFs'!$C$623:$C$644, MATCH('MP Calcs &amp; EFs'!B22,'MP Calcs &amp; EFs'!$B$623:$B$644,0)),'MP Calcs &amp; EFs'!$B$613:$B$619,0)), 'Master Plan Data Entry'!C35 = "N", "N/A", TRUE, "")</f>
        <v/>
      </c>
      <c r="F22" s="93" t="str" cm="1">
        <f t="array" ref="F22">IFERROR(_xlfn.IFS('Master Plan Data Entry'!C35="N", "N/A", AND('Master Plan Data Entry'!C35="Y", 'Master Plan Data Entry'!H35 =""), 'MP Calcs &amp; EFs'!$E$370, AND('Master Plan Data Entry'!H35&lt;&gt;"",'Master Plan Data Entry'!C35="Y",('Master Plan Data Entry'!H35+'MP Calcs &amp; EFs'!H22)&lt;2050),"Error, building lifespan must extend to at least 2050",AND('Master Plan Data Entry'!H35&lt;&gt;"",'Master Plan Data Entry'!C35="Y"), 'Master Plan Data Entry'!H35),"")</f>
        <v/>
      </c>
      <c r="G22" s="93" t="str" cm="1">
        <f t="array" ref="G22">IFERROR(_xlfn.IFS(AND('Master Plan Data Entry'!J35&lt;&gt;"",'Master Plan Data Entry'!C35="Y"),'Master Plan Data Entry'!J35, 'Master Plan Data Entry'!C35="N", "N/A", AND('Master Plan Data Entry'!C35="Y",'Master Plan Data Entry'!J35=""), 0),"")</f>
        <v/>
      </c>
      <c r="H22" s="99" t="str" cm="1">
        <f t="array" ref="H22">_xlfn.IFS(AND('Master Plan Data Entry'!C35="Y", 'Master Plan Data Entry'!K35&lt;&gt;""),'Master Plan Data Entry'!K35, AND('Master Plan Data Entry'!C35="Y",'Master Plan Data Entry'!K35=""),'Master Plan Data Entry'!$C$9, 'Master Plan Data Entry'!C35="N", "N/A", AND('Master Plan Data Entry'!K35="",'Master Plan Data Entry'!C23="",'Master Plan Data Entry'!C35="Y" ),"Error, either the project start year of the Master Plan or the projected first year of building use must be filled out", TRUE, "")</f>
        <v/>
      </c>
      <c r="I22" s="99" t="str" cm="1">
        <f t="array" ref="I22">_xlfn.IFS(AND('Master Plan Data Entry'!L35="",'Master Plan Data Entry'!C35="Y"),"Baseline",'Master Plan Data Entry'!C35="N","N/A",AND('Master Plan Data Entry'!E35&lt;25,'Master Plan Data Entry'!E35&lt;&gt;"", 'Master Plan Data Entry'!L35&lt;&gt;"Baseline"),"Error, there are no energy efficiency targets for buildings less than 25 thousand square feet. Please enter Baseline for your energy efficiency choice",AND('Master Plan Data Entry'!C35="Y",'Master Plan Data Entry'!L35&lt;&gt;""),'Master Plan Data Entry'!L35, TRUE, "")</f>
        <v/>
      </c>
      <c r="J22" s="2"/>
      <c r="K22" s="2"/>
      <c r="L22" s="5"/>
    </row>
    <row r="23" spans="2:12" hidden="1" x14ac:dyDescent="0.25">
      <c r="B23" s="59" t="s">
        <v>134</v>
      </c>
      <c r="C23" s="95"/>
      <c r="D23" s="93" t="str" cm="1">
        <f t="array" ref="D23">_xlfn.IFS(AND('Master Plan Data Entry'!C36="Y",'Master Plan Data Entry'!E36&lt;&gt;""),'Master Plan Data Entry'!E36, AND('Master Plan Data Entry'!C36 = "Y", 'Master Plan Data Entry'!E36 = "", 'Master Plan Data Entry'!F36 &lt;&gt; ""), INDEX($C$89:$C$111, MATCH(B23,$B$89:$B$111,0))*'Master Plan Data Entry'!F36,AND('Master Plan Data Entry'!C36="Y",'Master Plan Data Entry'!E36="",'Master Plan Data Entry'!F36=""), "Error, need total number of buildings or total commercial square footage", TRUE, "")</f>
        <v/>
      </c>
      <c r="E23" s="100" t="str" cm="1">
        <f t="array" ref="E23">_xlfn.IFS(AND('Master Plan Data Entry'!C36="Y",'Master Plan Data Entry'!G36&lt;&gt;""),'Master Plan Data Entry'!G36, AND('Master Plan Data Entry'!C36="Y", 'Master Plan Data Entry'!G36=""), INDEX('MP Calcs &amp; EFs'!$D$613:$D$619, MATCH(INDEX('MP Calcs &amp; EFs'!$C$623:$C$644, MATCH('MP Calcs &amp; EFs'!B23,'MP Calcs &amp; EFs'!$B$623:$B$644,0)),'MP Calcs &amp; EFs'!$B$613:$B$619,0)), 'Master Plan Data Entry'!C36 = "N", "N/A", TRUE, "")</f>
        <v/>
      </c>
      <c r="F23" s="93" t="str" cm="1">
        <f t="array" ref="F23">IFERROR(_xlfn.IFS('Master Plan Data Entry'!C36="N", "N/A", AND('Master Plan Data Entry'!C36="Y", 'Master Plan Data Entry'!H36 =""), 'MP Calcs &amp; EFs'!$E$370, AND('Master Plan Data Entry'!H36&lt;&gt;"",'Master Plan Data Entry'!C36="Y",('Master Plan Data Entry'!H36+'MP Calcs &amp; EFs'!H23)&lt;2050),"Error, building lifespan must extend to at least 2050",AND('Master Plan Data Entry'!H36&lt;&gt;"",'Master Plan Data Entry'!C36="Y"), 'Master Plan Data Entry'!H36),"")</f>
        <v/>
      </c>
      <c r="G23" s="93" t="str" cm="1">
        <f t="array" ref="G23">IFERROR(_xlfn.IFS(AND('Master Plan Data Entry'!J36&lt;&gt;"",'Master Plan Data Entry'!C36="Y"),'Master Plan Data Entry'!J36, 'Master Plan Data Entry'!C36="N", "N/A", AND('Master Plan Data Entry'!C36="Y",'Master Plan Data Entry'!J36=""), 0),"")</f>
        <v/>
      </c>
      <c r="H23" s="99" t="str" cm="1">
        <f t="array" ref="H23">_xlfn.IFS(AND('Master Plan Data Entry'!C36="Y", 'Master Plan Data Entry'!K36&lt;&gt;""),'Master Plan Data Entry'!K36, AND('Master Plan Data Entry'!C36="Y",'Master Plan Data Entry'!K36=""),'Master Plan Data Entry'!$C$9, 'Master Plan Data Entry'!C36="N", "N/A", AND('Master Plan Data Entry'!K36="",'Master Plan Data Entry'!C24="",'Master Plan Data Entry'!C36="Y" ),"Error, either the project start year of the Master Plan or the projected first year of building use must be filled out", TRUE, "")</f>
        <v/>
      </c>
      <c r="I23" s="99" t="str" cm="1">
        <f t="array" ref="I23">_xlfn.IFS(AND('Master Plan Data Entry'!L36="",'Master Plan Data Entry'!C36="Y"),"Baseline",'Master Plan Data Entry'!C36="N","N/A",AND('Master Plan Data Entry'!E36&lt;25,'Master Plan Data Entry'!E36&lt;&gt;"", 'Master Plan Data Entry'!L36&lt;&gt;"Baseline"),"Error, there are no energy efficiency targets for buildings less than 25 thousand square feet. Please enter Baseline for your energy efficiency choice",AND('Master Plan Data Entry'!C36="Y",'Master Plan Data Entry'!L36&lt;&gt;""),'Master Plan Data Entry'!L36, TRUE, "")</f>
        <v/>
      </c>
      <c r="J23" s="2"/>
      <c r="K23" s="2"/>
      <c r="L23" s="5"/>
    </row>
    <row r="24" spans="2:12" hidden="1" x14ac:dyDescent="0.25">
      <c r="B24" s="59" t="s">
        <v>126</v>
      </c>
      <c r="C24" s="95"/>
      <c r="D24" s="93" t="str" cm="1">
        <f t="array" ref="D24">_xlfn.IFS(AND('Master Plan Data Entry'!C37="Y",'Master Plan Data Entry'!E37&lt;&gt;""),'Master Plan Data Entry'!E37, AND('Master Plan Data Entry'!C37 = "Y", 'Master Plan Data Entry'!E37 = "", 'Master Plan Data Entry'!F37 &lt;&gt; ""), INDEX($C$89:$C$111, MATCH(B24,$B$89:$B$111,0))*'Master Plan Data Entry'!F37,AND('Master Plan Data Entry'!C37="Y",'Master Plan Data Entry'!E37="",'Master Plan Data Entry'!F37=""), "Error, need total number of buildings or total commercial square footage", TRUE, "")</f>
        <v/>
      </c>
      <c r="E24" s="100" t="str" cm="1">
        <f t="array" ref="E24">_xlfn.IFS(AND('Master Plan Data Entry'!C37="Y",'Master Plan Data Entry'!G37&lt;&gt;""),'Master Plan Data Entry'!G37, AND('Master Plan Data Entry'!C37="Y", 'Master Plan Data Entry'!G37=""), INDEX('MP Calcs &amp; EFs'!$D$613:$D$619, MATCH(INDEX('MP Calcs &amp; EFs'!$C$623:$C$644, MATCH('MP Calcs &amp; EFs'!B24,'MP Calcs &amp; EFs'!$B$623:$B$644,0)),'MP Calcs &amp; EFs'!$B$613:$B$619,0)), 'Master Plan Data Entry'!C37 = "N", "N/A", TRUE, "")</f>
        <v/>
      </c>
      <c r="F24" s="93" t="str" cm="1">
        <f t="array" ref="F24">IFERROR(_xlfn.IFS('Master Plan Data Entry'!C37="N", "N/A", AND('Master Plan Data Entry'!C37="Y", 'Master Plan Data Entry'!H37 =""), 'MP Calcs &amp; EFs'!$E$370, AND('Master Plan Data Entry'!H37&lt;&gt;"",'Master Plan Data Entry'!C37="Y",('Master Plan Data Entry'!H37+'MP Calcs &amp; EFs'!H24)&lt;2050),"Error, building lifespan must extend to at least 2050",AND('Master Plan Data Entry'!H37&lt;&gt;"",'Master Plan Data Entry'!C37="Y"), 'Master Plan Data Entry'!H37),"")</f>
        <v/>
      </c>
      <c r="G24" s="93" t="str" cm="1">
        <f t="array" ref="G24">IFERROR(_xlfn.IFS(AND('Master Plan Data Entry'!J37&lt;&gt;"",'Master Plan Data Entry'!C37="Y"),'Master Plan Data Entry'!J37, 'Master Plan Data Entry'!C37="N", "N/A", AND('Master Plan Data Entry'!C37="Y",'Master Plan Data Entry'!J37=""), 0),"")</f>
        <v/>
      </c>
      <c r="H24" s="99" t="str" cm="1">
        <f t="array" ref="H24">_xlfn.IFS(AND('Master Plan Data Entry'!C37="Y", 'Master Plan Data Entry'!K37&lt;&gt;""),'Master Plan Data Entry'!K37, AND('Master Plan Data Entry'!C37="Y",'Master Plan Data Entry'!K37=""),'Master Plan Data Entry'!$C$9, 'Master Plan Data Entry'!C37="N", "N/A", AND('Master Plan Data Entry'!K37="",'Master Plan Data Entry'!C25="",'Master Plan Data Entry'!C37="Y" ),"Error, either the project start year of the Master Plan or the projected first year of building use must be filled out", TRUE, "")</f>
        <v/>
      </c>
      <c r="I24" s="99" t="str" cm="1">
        <f t="array" ref="I24">_xlfn.IFS(AND('Master Plan Data Entry'!L37="",'Master Plan Data Entry'!C37="Y"),"Baseline",'Master Plan Data Entry'!C37="N","N/A",AND('Master Plan Data Entry'!E37&lt;25,'Master Plan Data Entry'!E37&lt;&gt;"", 'Master Plan Data Entry'!L37&lt;&gt;"Baseline"),"Error, there are no energy efficiency targets for buildings less than 25 thousand square feet. Please enter Baseline for your energy efficiency choice",AND('Master Plan Data Entry'!C37="Y",'Master Plan Data Entry'!L37&lt;&gt;""),'Master Plan Data Entry'!L37, TRUE, "")</f>
        <v/>
      </c>
      <c r="J24" s="2"/>
      <c r="K24" s="2"/>
      <c r="L24" s="5"/>
    </row>
    <row r="25" spans="2:12" hidden="1" x14ac:dyDescent="0.25">
      <c r="B25" s="59" t="s">
        <v>130</v>
      </c>
      <c r="C25" s="95"/>
      <c r="D25" s="93" t="str" cm="1">
        <f t="array" ref="D25">_xlfn.IFS(AND('Master Plan Data Entry'!C38="Y",'Master Plan Data Entry'!E38&lt;&gt;""),'Master Plan Data Entry'!E38, AND('Master Plan Data Entry'!C38 = "Y", 'Master Plan Data Entry'!E38 = "", 'Master Plan Data Entry'!F38 &lt;&gt; ""), INDEX($C$89:$C$111, MATCH(B25,$B$89:$B$111,0))*'Master Plan Data Entry'!F38,AND('Master Plan Data Entry'!C38="Y",'Master Plan Data Entry'!E38="",'Master Plan Data Entry'!F38=""), "Error, need total number of buildings or total commercial square footage", TRUE, "")</f>
        <v/>
      </c>
      <c r="E25" s="100" t="str" cm="1">
        <f t="array" ref="E25">_xlfn.IFS(AND('Master Plan Data Entry'!C38="Y",'Master Plan Data Entry'!G38&lt;&gt;""),'Master Plan Data Entry'!G38, AND('Master Plan Data Entry'!C38="Y", 'Master Plan Data Entry'!G38=""), INDEX('MP Calcs &amp; EFs'!$D$613:$D$619, MATCH(INDEX('MP Calcs &amp; EFs'!$C$623:$C$644, MATCH('MP Calcs &amp; EFs'!B25,'MP Calcs &amp; EFs'!$B$623:$B$644,0)),'MP Calcs &amp; EFs'!$B$613:$B$619,0)), 'Master Plan Data Entry'!C38 = "N", "N/A", TRUE, "")</f>
        <v/>
      </c>
      <c r="F25" s="93" t="str" cm="1">
        <f t="array" ref="F25">IFERROR(_xlfn.IFS('Master Plan Data Entry'!C38="N", "N/A", AND('Master Plan Data Entry'!C38="Y", 'Master Plan Data Entry'!H38 =""), 'MP Calcs &amp; EFs'!$E$370, AND('Master Plan Data Entry'!H38&lt;&gt;"",'Master Plan Data Entry'!C38="Y",('Master Plan Data Entry'!H38+'MP Calcs &amp; EFs'!H25)&lt;2050),"Error, building lifespan must extend to at least 2050",AND('Master Plan Data Entry'!H38&lt;&gt;"",'Master Plan Data Entry'!C38="Y"), 'Master Plan Data Entry'!H38),"")</f>
        <v/>
      </c>
      <c r="G25" s="93" t="str" cm="1">
        <f t="array" ref="G25">IFERROR(_xlfn.IFS(AND('Master Plan Data Entry'!J38&lt;&gt;"",'Master Plan Data Entry'!C38="Y"),'Master Plan Data Entry'!J38, 'Master Plan Data Entry'!C38="N", "N/A", AND('Master Plan Data Entry'!C38="Y",'Master Plan Data Entry'!J38=""), 0),"")</f>
        <v/>
      </c>
      <c r="H25" s="99" t="str" cm="1">
        <f t="array" ref="H25">_xlfn.IFS(AND('Master Plan Data Entry'!C38="Y", 'Master Plan Data Entry'!K38&lt;&gt;""),'Master Plan Data Entry'!K38, AND('Master Plan Data Entry'!C38="Y",'Master Plan Data Entry'!K38=""),'Master Plan Data Entry'!$C$9, 'Master Plan Data Entry'!C38="N", "N/A", AND('Master Plan Data Entry'!K38="",'Master Plan Data Entry'!C26="",'Master Plan Data Entry'!C38="Y" ),"Error, either the project start year of the Master Plan or the projected first year of building use must be filled out", TRUE, "")</f>
        <v/>
      </c>
      <c r="I25" s="99" t="str" cm="1">
        <f t="array" ref="I25">_xlfn.IFS(AND('Master Plan Data Entry'!L38="",'Master Plan Data Entry'!C38="Y"),"Baseline",'Master Plan Data Entry'!C38="N","N/A",AND('Master Plan Data Entry'!E38&lt;25,'Master Plan Data Entry'!E38&lt;&gt;"", 'Master Plan Data Entry'!L38&lt;&gt;"Baseline"),"Error, there are no energy efficiency targets for buildings less than 25 thousand square feet. Please enter Baseline for your energy efficiency choice",AND('Master Plan Data Entry'!C38="Y",'Master Plan Data Entry'!L38&lt;&gt;""),'Master Plan Data Entry'!L38, TRUE, "")</f>
        <v/>
      </c>
      <c r="J25" s="2"/>
      <c r="K25" s="2"/>
      <c r="L25" s="5"/>
    </row>
    <row r="26" spans="2:12" hidden="1" x14ac:dyDescent="0.25">
      <c r="B26" s="59" t="s">
        <v>132</v>
      </c>
      <c r="C26" s="95"/>
      <c r="D26" s="93" t="str" cm="1">
        <f t="array" ref="D26">_xlfn.IFS(AND('Master Plan Data Entry'!C39="Y",'Master Plan Data Entry'!E39&lt;&gt;""),'Master Plan Data Entry'!E39, AND('Master Plan Data Entry'!C39 = "Y", 'Master Plan Data Entry'!E39 = "", 'Master Plan Data Entry'!F39 &lt;&gt; ""), INDEX($C$89:$C$111, MATCH(B26,$B$89:$B$111,0))*'Master Plan Data Entry'!F39,AND('Master Plan Data Entry'!C39="Y",'Master Plan Data Entry'!E39="",'Master Plan Data Entry'!F39=""), "Error, need total number of buildings or total commercial square footage", TRUE, "")</f>
        <v/>
      </c>
      <c r="E26" s="100" t="str" cm="1">
        <f t="array" ref="E26">_xlfn.IFS(AND('Master Plan Data Entry'!C39="Y",'Master Plan Data Entry'!G39&lt;&gt;""),'Master Plan Data Entry'!G39, AND('Master Plan Data Entry'!C39="Y", 'Master Plan Data Entry'!G39=""), INDEX('MP Calcs &amp; EFs'!$D$613:$D$619, MATCH(INDEX('MP Calcs &amp; EFs'!$C$623:$C$644, MATCH('MP Calcs &amp; EFs'!B26,'MP Calcs &amp; EFs'!$B$623:$B$644,0)),'MP Calcs &amp; EFs'!$B$613:$B$619,0)), 'Master Plan Data Entry'!C39 = "N", "N/A", TRUE, "")</f>
        <v/>
      </c>
      <c r="F26" s="93" t="str" cm="1">
        <f t="array" ref="F26">IFERROR(_xlfn.IFS('Master Plan Data Entry'!C39="N", "N/A", AND('Master Plan Data Entry'!C39="Y", 'Master Plan Data Entry'!H39 =""), 'MP Calcs &amp; EFs'!$E$370, AND('Master Plan Data Entry'!H39&lt;&gt;"",'Master Plan Data Entry'!C39="Y",('Master Plan Data Entry'!H39+'MP Calcs &amp; EFs'!H26)&lt;2050),"Error, building lifespan must extend to at least 2050",AND('Master Plan Data Entry'!H39&lt;&gt;"",'Master Plan Data Entry'!C39="Y"), 'Master Plan Data Entry'!H39),"")</f>
        <v/>
      </c>
      <c r="G26" s="93" t="str" cm="1">
        <f t="array" ref="G26">IFERROR(_xlfn.IFS(AND('Master Plan Data Entry'!J39&lt;&gt;"",'Master Plan Data Entry'!C39="Y"),'Master Plan Data Entry'!J39, 'Master Plan Data Entry'!C39="N", "N/A", AND('Master Plan Data Entry'!C39="Y",'Master Plan Data Entry'!J39=""), 0),"")</f>
        <v/>
      </c>
      <c r="H26" s="99" t="str" cm="1">
        <f t="array" ref="H26">_xlfn.IFS(AND('Master Plan Data Entry'!C39="Y", 'Master Plan Data Entry'!K39&lt;&gt;""),'Master Plan Data Entry'!K39, AND('Master Plan Data Entry'!C39="Y",'Master Plan Data Entry'!K39=""),'Master Plan Data Entry'!$C$9, 'Master Plan Data Entry'!C39="N", "N/A", AND('Master Plan Data Entry'!K39="",'Master Plan Data Entry'!C27="",'Master Plan Data Entry'!C39="Y" ),"Error, either the project start year of the Master Plan or the projected first year of building use must be filled out", TRUE, "")</f>
        <v/>
      </c>
      <c r="I26" s="99" t="str" cm="1">
        <f t="array" ref="I26">_xlfn.IFS(AND('Master Plan Data Entry'!L39="",'Master Plan Data Entry'!C39="Y"),"Baseline",'Master Plan Data Entry'!C39="N","N/A",AND('Master Plan Data Entry'!E39&lt;25,'Master Plan Data Entry'!E39&lt;&gt;"", 'Master Plan Data Entry'!L39&lt;&gt;"Baseline"),"Error, there are no energy efficiency targets for buildings less than 25 thousand square feet. Please enter Baseline for your energy efficiency choice",AND('Master Plan Data Entry'!C39="Y",'Master Plan Data Entry'!L39&lt;&gt;""),'Master Plan Data Entry'!L39, TRUE, "")</f>
        <v/>
      </c>
      <c r="J26" s="2"/>
      <c r="K26" s="2"/>
      <c r="L26" s="5"/>
    </row>
    <row r="27" spans="2:12" hidden="1" x14ac:dyDescent="0.25">
      <c r="B27" s="59" t="s">
        <v>148</v>
      </c>
      <c r="C27" s="95"/>
      <c r="D27" s="93" t="str" cm="1">
        <f t="array" ref="D27">_xlfn.IFS(AND('Master Plan Data Entry'!C40="Y",'Master Plan Data Entry'!E40&lt;&gt;""),'Master Plan Data Entry'!E40, AND('Master Plan Data Entry'!C40 = "Y", 'Master Plan Data Entry'!E40 = "", 'Master Plan Data Entry'!F40 &lt;&gt; ""), INDEX($C$89:$C$111, MATCH(B27,$B$89:$B$111,0))*'Master Plan Data Entry'!F40,AND('Master Plan Data Entry'!C40="Y",'Master Plan Data Entry'!E40="",'Master Plan Data Entry'!F40=""), "Error, need total number of buildings or total commercial square footage", TRUE, "")</f>
        <v/>
      </c>
      <c r="E27" s="100" t="str" cm="1">
        <f t="array" ref="E27">_xlfn.IFS(AND('Master Plan Data Entry'!C40="Y",'Master Plan Data Entry'!G40&lt;&gt;""),'Master Plan Data Entry'!G40, AND('Master Plan Data Entry'!C40="Y", 'Master Plan Data Entry'!G40=""), INDEX('MP Calcs &amp; EFs'!$D$613:$D$619, MATCH(INDEX('MP Calcs &amp; EFs'!$C$623:$C$644, MATCH('MP Calcs &amp; EFs'!B27,'MP Calcs &amp; EFs'!$B$623:$B$644,0)),'MP Calcs &amp; EFs'!$B$613:$B$619,0)), 'Master Plan Data Entry'!C40 = "N", "N/A", TRUE, "")</f>
        <v/>
      </c>
      <c r="F27" s="93" t="str" cm="1">
        <f t="array" ref="F27">IFERROR(_xlfn.IFS('Master Plan Data Entry'!C40="N", "N/A", AND('Master Plan Data Entry'!C40="Y", 'Master Plan Data Entry'!H40 =""), 'MP Calcs &amp; EFs'!$E$370, AND('Master Plan Data Entry'!H40&lt;&gt;"",'Master Plan Data Entry'!C40="Y",('Master Plan Data Entry'!H40+'MP Calcs &amp; EFs'!H27)&lt;2050),"Error, building lifespan must extend to at least 2050",AND('Master Plan Data Entry'!H40&lt;&gt;"",'Master Plan Data Entry'!C40="Y"), 'Master Plan Data Entry'!H40),"")</f>
        <v/>
      </c>
      <c r="G27" s="93" t="str" cm="1">
        <f t="array" ref="G27">IFERROR(_xlfn.IFS(AND('Master Plan Data Entry'!J40&lt;&gt;"",'Master Plan Data Entry'!C40="Y"),'Master Plan Data Entry'!J40, 'Master Plan Data Entry'!C40="N", "N/A", AND('Master Plan Data Entry'!C40="Y",'Master Plan Data Entry'!J40=""), 0),"")</f>
        <v/>
      </c>
      <c r="H27" s="99" t="str" cm="1">
        <f t="array" ref="H27">_xlfn.IFS(AND('Master Plan Data Entry'!C40="Y", 'Master Plan Data Entry'!K40&lt;&gt;""),'Master Plan Data Entry'!K40, AND('Master Plan Data Entry'!C40="Y",'Master Plan Data Entry'!K40=""),'Master Plan Data Entry'!$C$9, 'Master Plan Data Entry'!C40="N", "N/A", AND('Master Plan Data Entry'!K40="",'Master Plan Data Entry'!C28="",'Master Plan Data Entry'!C40="Y" ),"Error, either the project start year of the Master Plan or the projected first year of building use must be filled out", TRUE, "")</f>
        <v/>
      </c>
      <c r="I27" s="99" t="str" cm="1">
        <f t="array" ref="I27">_xlfn.IFS(AND('Master Plan Data Entry'!L40="",'Master Plan Data Entry'!C40="Y"),"Baseline",'Master Plan Data Entry'!C40="N","N/A",AND('Master Plan Data Entry'!E40&lt;25,'Master Plan Data Entry'!E40&lt;&gt;"", 'Master Plan Data Entry'!L40&lt;&gt;"Baseline"),"Error, there are no energy efficiency targets for buildings less than 25 thousand square feet. Please enter Baseline for your energy efficiency choice",AND('Master Plan Data Entry'!C40="Y",'Master Plan Data Entry'!L40&lt;&gt;""),'Master Plan Data Entry'!L40, TRUE, "")</f>
        <v/>
      </c>
      <c r="J27" s="2"/>
      <c r="K27" s="2"/>
      <c r="L27" s="5"/>
    </row>
    <row r="28" spans="2:12" hidden="1" x14ac:dyDescent="0.25">
      <c r="B28" s="59" t="s">
        <v>144</v>
      </c>
      <c r="C28" s="95"/>
      <c r="D28" s="93" t="str" cm="1">
        <f t="array" ref="D28">_xlfn.IFS(AND('Master Plan Data Entry'!C41="Y",'Master Plan Data Entry'!E41&lt;&gt;""),'Master Plan Data Entry'!E41, AND('Master Plan Data Entry'!C41 = "Y", 'Master Plan Data Entry'!E41 = "", 'Master Plan Data Entry'!F41 &lt;&gt; ""), INDEX($C$89:$C$111, MATCH(B28,$B$89:$B$111,0))*'Master Plan Data Entry'!F41,AND('Master Plan Data Entry'!C41="Y",'Master Plan Data Entry'!E41="",'Master Plan Data Entry'!F41=""), "Error, need total number of buildings or total commercial square footage", TRUE, "")</f>
        <v/>
      </c>
      <c r="E28" s="100" t="str" cm="1">
        <f t="array" ref="E28">_xlfn.IFS(AND('Master Plan Data Entry'!C41="Y",'Master Plan Data Entry'!G41&lt;&gt;""),'Master Plan Data Entry'!G41, AND('Master Plan Data Entry'!C41="Y", 'Master Plan Data Entry'!G41=""), INDEX('MP Calcs &amp; EFs'!$D$613:$D$619, MATCH(INDEX('MP Calcs &amp; EFs'!$C$623:$C$644, MATCH('MP Calcs &amp; EFs'!B28,'MP Calcs &amp; EFs'!$B$623:$B$644,0)),'MP Calcs &amp; EFs'!$B$613:$B$619,0)), 'Master Plan Data Entry'!C41 = "N", "N/A", TRUE, "")</f>
        <v/>
      </c>
      <c r="F28" s="93" t="str" cm="1">
        <f t="array" ref="F28">IFERROR(_xlfn.IFS('Master Plan Data Entry'!C41="N", "N/A", AND('Master Plan Data Entry'!C41="Y", 'Master Plan Data Entry'!H41 =""), 'MP Calcs &amp; EFs'!$E$370, AND('Master Plan Data Entry'!H41&lt;&gt;"",'Master Plan Data Entry'!C41="Y",('Master Plan Data Entry'!H41+'MP Calcs &amp; EFs'!H28)&lt;2050),"Error, building lifespan must extend to at least 2050",AND('Master Plan Data Entry'!H41&lt;&gt;"",'Master Plan Data Entry'!C41="Y"), 'Master Plan Data Entry'!H41),"")</f>
        <v/>
      </c>
      <c r="G28" s="93" t="str" cm="1">
        <f t="array" ref="G28">IFERROR(_xlfn.IFS(AND('Master Plan Data Entry'!J41&lt;&gt;"",'Master Plan Data Entry'!C41="Y"),'Master Plan Data Entry'!J41, 'Master Plan Data Entry'!C41="N", "N/A", AND('Master Plan Data Entry'!C41="Y",'Master Plan Data Entry'!J41=""), 0),"")</f>
        <v/>
      </c>
      <c r="H28" s="99" t="str" cm="1">
        <f t="array" ref="H28">_xlfn.IFS(AND('Master Plan Data Entry'!C41="Y", 'Master Plan Data Entry'!K41&lt;&gt;""),'Master Plan Data Entry'!K41, AND('Master Plan Data Entry'!C41="Y",'Master Plan Data Entry'!K41=""),'Master Plan Data Entry'!$C$9, 'Master Plan Data Entry'!C41="N", "N/A", AND('Master Plan Data Entry'!K41="",'Master Plan Data Entry'!C29="",'Master Plan Data Entry'!C41="Y" ),"Error, either the project start year of the Master Plan or the projected first year of building use must be filled out", TRUE, "")</f>
        <v/>
      </c>
      <c r="I28" s="99" t="str" cm="1">
        <f t="array" ref="I28">_xlfn.IFS(AND('Master Plan Data Entry'!L41="",'Master Plan Data Entry'!C41="Y"),"Baseline",'Master Plan Data Entry'!C41="N","N/A",AND('Master Plan Data Entry'!E41&lt;25,'Master Plan Data Entry'!E41&lt;&gt;"", 'Master Plan Data Entry'!L41&lt;&gt;"Baseline"),"Error, there are no energy efficiency targets for buildings less than 25 thousand square feet. Please enter Baseline for your energy efficiency choice",AND('Master Plan Data Entry'!C41="Y",'Master Plan Data Entry'!L41&lt;&gt;""),'Master Plan Data Entry'!L41, TRUE, "")</f>
        <v/>
      </c>
      <c r="J28" s="2"/>
      <c r="K28" s="2"/>
      <c r="L28" s="5"/>
    </row>
    <row r="29" spans="2:12" ht="12.6" hidden="1" customHeight="1" x14ac:dyDescent="0.25">
      <c r="B29" s="59" t="s">
        <v>158</v>
      </c>
      <c r="C29" s="95"/>
      <c r="D29" s="93" t="str" cm="1">
        <f t="array" ref="D29">_xlfn.IFS(AND('Master Plan Data Entry'!C42="Y",'Master Plan Data Entry'!E42&lt;&gt;""),'Master Plan Data Entry'!E42, AND('Master Plan Data Entry'!C42 = "Y", 'Master Plan Data Entry'!E42 = "", 'Master Plan Data Entry'!F42 &lt;&gt; ""), INDEX($C$89:$C$111, MATCH(B29,$B$89:$B$111,0))*'Master Plan Data Entry'!F42,AND('Master Plan Data Entry'!C42="Y",'Master Plan Data Entry'!E42="",'Master Plan Data Entry'!F42=""), "Error, need total number of buildings or total commercial square footage", TRUE, "")</f>
        <v/>
      </c>
      <c r="E29" s="100" t="str" cm="1">
        <f t="array" ref="E29">_xlfn.IFS(AND('Master Plan Data Entry'!C42="Y",'Master Plan Data Entry'!G42&lt;&gt;""),'Master Plan Data Entry'!G42, AND('Master Plan Data Entry'!C42="Y", 'Master Plan Data Entry'!G42=""), INDEX('MP Calcs &amp; EFs'!$D$613:$D$619, MATCH(INDEX('MP Calcs &amp; EFs'!$C$623:$C$644, MATCH('MP Calcs &amp; EFs'!B29,'MP Calcs &amp; EFs'!$B$623:$B$644,0)),'MP Calcs &amp; EFs'!$B$613:$B$619,0)), 'Master Plan Data Entry'!C42 = "N", "N/A", TRUE, "")</f>
        <v/>
      </c>
      <c r="F29" s="93" t="str" cm="1">
        <f t="array" ref="F29">IFERROR(_xlfn.IFS('Master Plan Data Entry'!C42="N", "N/A", AND('Master Plan Data Entry'!C42="Y", 'Master Plan Data Entry'!H42 =""), 'MP Calcs &amp; EFs'!$E$370, AND('Master Plan Data Entry'!H42&lt;&gt;"",'Master Plan Data Entry'!C42="Y",('Master Plan Data Entry'!H42+'MP Calcs &amp; EFs'!H29)&lt;2050),"Error, building lifespan must extend to at least 2050",AND('Master Plan Data Entry'!H42&lt;&gt;"",'Master Plan Data Entry'!C42="Y"), 'Master Plan Data Entry'!H42),"")</f>
        <v/>
      </c>
      <c r="G29" s="93" t="str" cm="1">
        <f t="array" ref="G29">IFERROR(_xlfn.IFS(AND('Master Plan Data Entry'!J42&lt;&gt;"",'Master Plan Data Entry'!C42="Y"),'Master Plan Data Entry'!J42, 'Master Plan Data Entry'!C42="N", "N/A", AND('Master Plan Data Entry'!C42="Y",'Master Plan Data Entry'!J42=""), 0),"")</f>
        <v/>
      </c>
      <c r="H29" s="99" t="str" cm="1">
        <f t="array" ref="H29">_xlfn.IFS(AND('Master Plan Data Entry'!C42="Y", 'Master Plan Data Entry'!K42&lt;&gt;""),'Master Plan Data Entry'!K42, AND('Master Plan Data Entry'!C42="Y",'Master Plan Data Entry'!K42=""),'Master Plan Data Entry'!$C$9, 'Master Plan Data Entry'!C42="N", "N/A", AND('Master Plan Data Entry'!K42="",'Master Plan Data Entry'!C30="",'Master Plan Data Entry'!C42="Y" ),"Error, either the project start year of the Master Plan or the projected first year of building use must be filled out", TRUE, "")</f>
        <v/>
      </c>
      <c r="I29" s="99" t="str" cm="1">
        <f t="array" ref="I29">_xlfn.IFS(AND('Master Plan Data Entry'!L42="",'Master Plan Data Entry'!C42="Y"),"Baseline",'Master Plan Data Entry'!C42="N","N/A",AND('Master Plan Data Entry'!E42&lt;25,'Master Plan Data Entry'!E42&lt;&gt;"", 'Master Plan Data Entry'!L42&lt;&gt;"Baseline"),"Error, there are no energy efficiency targets for buildings less than 25 thousand square feet. Please enter Baseline for your energy efficiency choice",AND('Master Plan Data Entry'!C42="Y",'Master Plan Data Entry'!L42&lt;&gt;""),'Master Plan Data Entry'!L42, TRUE, "")</f>
        <v/>
      </c>
      <c r="J29" s="2"/>
      <c r="K29" s="2"/>
      <c r="L29" s="5"/>
    </row>
    <row r="30" spans="2:12" hidden="1" x14ac:dyDescent="0.25">
      <c r="J30" s="2"/>
      <c r="K30" s="2"/>
      <c r="L30" s="5"/>
    </row>
    <row r="31" spans="2:12" ht="19.5" hidden="1" customHeight="1" x14ac:dyDescent="0.25">
      <c r="B31" s="81" t="s">
        <v>251</v>
      </c>
      <c r="C31" s="99" t="str" cm="1">
        <f t="array" ref="C31">_xlfn.IFS(AND('Master Plan Data Entry'!B46="Y",'Master Plan Data Entry'!C46=""), "Error, need to enter square footage", 'Master Plan Data Entry'!B46="N", "", AND('Master Plan Data Entry'!B46="Y",'Master Plan Data Entry'!C46&lt;&gt;""),'Master Plan Data Entry'!C46, TRUE, "")</f>
        <v/>
      </c>
      <c r="J31" s="2"/>
      <c r="K31" s="2"/>
      <c r="L31" s="5"/>
    </row>
    <row r="32" spans="2:12" hidden="1" x14ac:dyDescent="0.25">
      <c r="J32" s="2"/>
      <c r="K32" s="2"/>
      <c r="L32" s="5"/>
    </row>
    <row r="33" spans="1:13" hidden="1" x14ac:dyDescent="0.25">
      <c r="B33" s="81" t="s">
        <v>252</v>
      </c>
      <c r="C33" s="81" t="s">
        <v>253</v>
      </c>
      <c r="D33" s="81" t="s">
        <v>254</v>
      </c>
      <c r="E33" s="81" t="s">
        <v>259</v>
      </c>
      <c r="I33" s="2"/>
      <c r="J33" s="2"/>
      <c r="K33" s="2"/>
      <c r="L33" s="5"/>
    </row>
    <row r="34" spans="1:13" hidden="1" x14ac:dyDescent="0.25">
      <c r="B34" s="101" t="str" cm="1">
        <f t="array" ref="B34">IFERROR(_xlfn.IFS(AND('Master Plan Data Entry'!B54&lt;&gt;"", 'Master Plan Data Entry'!C54&lt;&gt;""), 'Master Plan Data Entry'!B54, AND('Master Plan Data Entry'!B54="", 'Master Plan Data Entry'!C54="",'Master Plan Data Entry'!C13=""),"",AND('Master Plan Data Entry'!B54="", 'Master Plan Data Entry'!C54=""), 0.01, TRUE, "Error, the EV penetration rate and achievement year must all be filled out"),"")</f>
        <v/>
      </c>
      <c r="C34" s="102" t="str" cm="1">
        <f t="array" ref="C34">_xlfn.IFS('Master Plan Data Entry'!C54&gt;2060, "Error, year too large", 'Master Plan Data Entry'!C54&lt;'Master Plan Data Entry'!D54, "Error, penetration achievement year is smaller than start year", 'Master Plan Data Entry'!C54 &lt;&gt; "", 'Master Plan Data Entry'!C54, 'Master Plan Data Entry'!C13 = "", "", TRUE, 2060)</f>
        <v/>
      </c>
      <c r="D34" s="103" t="str">
        <f>IF(ISNUMBER('Master Plan Data Entry'!C13),2018,"")</f>
        <v/>
      </c>
      <c r="E34" s="104" t="str">
        <f>IF(ISNUMBER('Master Plan Data Entry'!C13),0.01,"")</f>
        <v/>
      </c>
      <c r="I34" s="2"/>
      <c r="J34" s="2"/>
      <c r="K34" s="2"/>
      <c r="L34" s="5"/>
    </row>
    <row r="35" spans="1:13" ht="14.4" hidden="1" thickBot="1" x14ac:dyDescent="0.3">
      <c r="J35" s="2"/>
      <c r="K35" s="2"/>
      <c r="L35" s="5"/>
    </row>
    <row r="36" spans="1:13" ht="28.2" hidden="1" thickTop="1" x14ac:dyDescent="0.25">
      <c r="B36" s="56" t="s">
        <v>228</v>
      </c>
      <c r="C36" s="56" t="s">
        <v>229</v>
      </c>
      <c r="D36" s="56" t="s">
        <v>230</v>
      </c>
      <c r="E36" s="56" t="s">
        <v>231</v>
      </c>
      <c r="F36" s="56" t="s">
        <v>255</v>
      </c>
      <c r="K36" s="2"/>
      <c r="L36" s="2"/>
      <c r="M36" s="5"/>
    </row>
    <row r="37" spans="1:13" hidden="1" x14ac:dyDescent="0.25">
      <c r="B37" s="99" t="str">
        <f>IF('Master Plan Data Entry'!B65="","",'Master Plan Data Entry'!B65)</f>
        <v/>
      </c>
      <c r="C37" s="289" t="str" cm="1">
        <f t="array" ref="C37">_xlfn.IFS(AND('Master Plan Data Entry'!B65="Specified VMT", 'Master Plan Data Entry'!C65=""), "Error, enter total annual projected VMT for projection year", 'Master Plan Data Entry'!B65="Default","N/A",  'Master Plan Data Entry'!B65="", "", TRUE,'Master Plan Data Entry'!C65)</f>
        <v/>
      </c>
      <c r="D37" s="292" t="str" cm="1">
        <f t="array" ref="D37">_xlfn.IFS(AND('Master Plan Data Entry'!B65="Specified VMT",'Master Plan Data Entry'!D65=""), "Error, enter VMT Projection Year",'Master Plan Data Entry'!B65="Default","N/A",'Master Plan Data Entry'!B65="", "",  AND(ISNUMBER('Master Plan Data Entry'!D65), 'Master Plan Data Entry'!D65&gt;F37, 'Master Plan Data Entry'!D65&gt;2018),'Master Plan Data Entry'!D65, TRUE, "Error, the VMT projection year must be greater than the master plan start year and 2018")</f>
        <v/>
      </c>
      <c r="E37" s="102" t="str" cm="1">
        <f t="array" ref="E37">_xlfn.IFS(AND('Master Plan Data Entry'!B65="Specified VMT",'Master Plan Data Entry'!E65=""),"MWCOG Montgomery County Population Projection",'Master Plan Data Entry'!B65="Default","N/A",AND('Master Plan Data Entry'!B65="",'Master Plan Data Entry'!E65=""),"",TRUE,'Master Plan Data Entry'!E65)</f>
        <v/>
      </c>
      <c r="F37" s="102" t="str" cm="1">
        <f t="array" ref="F37">_xlfn.IFS(AND('Master Plan Data Entry'!C13&lt;&gt;"",'Master Plan Data Entry'!C9=""), "Error, need a projected start year of master plan", 'Master Plan Data Entry'!C9="","", TRUE,'Master Plan Data Entry'!C9)</f>
        <v/>
      </c>
      <c r="K37" s="2"/>
      <c r="L37" s="2"/>
      <c r="M37" s="5"/>
    </row>
    <row r="38" spans="1:13" ht="14.4" hidden="1" thickBot="1" x14ac:dyDescent="0.3">
      <c r="J38" s="2"/>
      <c r="K38" s="2"/>
      <c r="L38" s="5"/>
    </row>
    <row r="39" spans="1:13" s="80" customFormat="1" ht="27.6" customHeight="1" thickTop="1" thickBot="1" x14ac:dyDescent="0.3">
      <c r="A39" s="77"/>
      <c r="B39" s="78" t="s">
        <v>210</v>
      </c>
      <c r="C39" s="79"/>
      <c r="D39" s="79"/>
      <c r="E39" s="79"/>
      <c r="F39" s="79"/>
    </row>
    <row r="40" spans="1:13" ht="14.4" thickTop="1" x14ac:dyDescent="0.25"/>
    <row r="49" spans="1:4" s="76" customFormat="1" ht="27" customHeight="1" x14ac:dyDescent="0.25">
      <c r="A49" s="261" t="s">
        <v>260</v>
      </c>
    </row>
    <row r="50" spans="1:4" ht="14.4" thickBot="1" x14ac:dyDescent="0.3"/>
    <row r="51" spans="1:4" ht="42" thickTop="1" x14ac:dyDescent="0.25">
      <c r="B51" s="56" t="s">
        <v>101</v>
      </c>
      <c r="C51" s="56" t="s">
        <v>261</v>
      </c>
      <c r="D51" s="56" t="s">
        <v>262</v>
      </c>
    </row>
    <row r="52" spans="1:4" x14ac:dyDescent="0.25">
      <c r="B52" s="59" t="s">
        <v>156</v>
      </c>
      <c r="C52" s="105" t="s">
        <v>263</v>
      </c>
      <c r="D52" s="106" t="str">
        <f>IFERROR(C8*C89*1000*$C$83*'Conversions and Lists'!$F$51, "")</f>
        <v/>
      </c>
    </row>
    <row r="53" spans="1:4" x14ac:dyDescent="0.25">
      <c r="B53" s="59" t="s">
        <v>154</v>
      </c>
      <c r="C53" s="105" t="s">
        <v>263</v>
      </c>
      <c r="D53" s="106" t="str">
        <f>IFERROR(C9*C90*1000*$C$83*'Conversions and Lists'!$F$51, "")</f>
        <v/>
      </c>
    </row>
    <row r="54" spans="1:4" x14ac:dyDescent="0.25">
      <c r="B54" s="59" t="s">
        <v>100</v>
      </c>
      <c r="C54" s="105" t="s">
        <v>263</v>
      </c>
      <c r="D54" s="106" t="str">
        <f>IFERROR(C10*C91*1000*$C$83*'Conversions and Lists'!$F$51, "")</f>
        <v/>
      </c>
    </row>
    <row r="55" spans="1:4" x14ac:dyDescent="0.25">
      <c r="B55" s="59" t="s">
        <v>104</v>
      </c>
      <c r="C55" s="105" t="s">
        <v>263</v>
      </c>
      <c r="D55" s="106" t="str">
        <f>IFERROR(C11*C92*1000*$C$83*'Conversions and Lists'!$F$51, "")</f>
        <v/>
      </c>
    </row>
    <row r="56" spans="1:4" x14ac:dyDescent="0.25">
      <c r="B56" s="59" t="s">
        <v>140</v>
      </c>
      <c r="C56" s="105" t="s">
        <v>263</v>
      </c>
      <c r="D56" s="106" t="str">
        <f>IFERROR(C12*C93*1000*$C$83*'Conversions and Lists'!$F$51, "")</f>
        <v/>
      </c>
    </row>
    <row r="57" spans="1:4" x14ac:dyDescent="0.25">
      <c r="B57" s="59" t="s">
        <v>160</v>
      </c>
      <c r="C57" s="105" t="s">
        <v>264</v>
      </c>
      <c r="D57" s="106" t="str">
        <f>IFERROR(INDEX($C$81:$C$83, MATCH(C57,$B$81:$B$83,0))*1000*INDEX($D$13:$D$29, MATCH(B57,$B$13:$B$29,0))*'Conversions and Lists'!$F$51,"")</f>
        <v/>
      </c>
    </row>
    <row r="58" spans="1:4" x14ac:dyDescent="0.25">
      <c r="B58" s="59" t="s">
        <v>142</v>
      </c>
      <c r="C58" s="59" t="s">
        <v>265</v>
      </c>
      <c r="D58" s="106" t="str">
        <f>IFERROR(INDEX($C$81:$C$83, MATCH(C58,$B$81:$B$83,0))*1000*INDEX($D$13:$D$29, MATCH(B58,$B$13:$B$29,0))*'Conversions and Lists'!$F$51,"")</f>
        <v/>
      </c>
    </row>
    <row r="59" spans="1:4" x14ac:dyDescent="0.25">
      <c r="B59" s="59" t="s">
        <v>152</v>
      </c>
      <c r="C59" s="105" t="s">
        <v>264</v>
      </c>
      <c r="D59" s="106" t="str">
        <f>IFERROR(INDEX($C$81:$C$83, MATCH(C59,$B$81:$B$83,0))*1000*INDEX($D$13:$D$29, MATCH(B59,$B$13:$B$29,0))*'Conversions and Lists'!$F$51,"")</f>
        <v/>
      </c>
    </row>
    <row r="60" spans="1:4" x14ac:dyDescent="0.25">
      <c r="B60" s="59" t="s">
        <v>138</v>
      </c>
      <c r="C60" s="105" t="s">
        <v>264</v>
      </c>
      <c r="D60" s="106" t="str">
        <f>IFERROR(INDEX($C$81:$C$83, MATCH(C60,$B$81:$B$83,0))*1000*INDEX($D$13:$D$29, MATCH(B60,$B$13:$B$29,0))*'Conversions and Lists'!$F$51,"")</f>
        <v/>
      </c>
    </row>
    <row r="61" spans="1:4" x14ac:dyDescent="0.25">
      <c r="B61" s="59" t="s">
        <v>136</v>
      </c>
      <c r="C61" s="105" t="s">
        <v>264</v>
      </c>
      <c r="D61" s="106" t="str">
        <f>IFERROR(INDEX($C$81:$C$83, MATCH(C61,$B$81:$B$83,0))*1000*INDEX($D$13:$D$29, MATCH(B61,$B$13:$B$29,0))*'Conversions and Lists'!$F$51,"")</f>
        <v/>
      </c>
    </row>
    <row r="62" spans="1:4" x14ac:dyDescent="0.25">
      <c r="B62" s="59" t="s">
        <v>146</v>
      </c>
      <c r="C62" s="105" t="s">
        <v>264</v>
      </c>
      <c r="D62" s="106" t="str">
        <f>IFERROR(INDEX($C$81:$C$83, MATCH(C62,$B$81:$B$83,0))*1000*INDEX($D$13:$D$29, MATCH(B62,$B$13:$B$29,0))*'Conversions and Lists'!$F$51,"")</f>
        <v/>
      </c>
    </row>
    <row r="63" spans="1:4" x14ac:dyDescent="0.25">
      <c r="B63" s="59" t="s">
        <v>150</v>
      </c>
      <c r="C63" s="105" t="s">
        <v>264</v>
      </c>
      <c r="D63" s="106" t="str">
        <f>IFERROR(INDEX($C$81:$C$83, MATCH(C63,$B$81:$B$83,0))*1000*INDEX($D$13:$D$29, MATCH(B63,$B$13:$B$29,0))*'Conversions and Lists'!$F$51,"")</f>
        <v/>
      </c>
    </row>
    <row r="64" spans="1:4" x14ac:dyDescent="0.25">
      <c r="B64" s="60" t="s">
        <v>119</v>
      </c>
      <c r="C64" s="105" t="s">
        <v>264</v>
      </c>
      <c r="D64" s="106" t="str">
        <f>IFERROR(INDEX($C$81:$C$83, MATCH(C64,$B$81:$B$83,0))*1000*INDEX($D$13:$D$29, MATCH(B64,$B$13:$B$29,0))*'Conversions and Lists'!$F$51,"")</f>
        <v/>
      </c>
    </row>
    <row r="65" spans="1:10" x14ac:dyDescent="0.25">
      <c r="B65" s="59" t="s">
        <v>122</v>
      </c>
      <c r="C65" s="105" t="s">
        <v>264</v>
      </c>
      <c r="D65" s="106" t="str">
        <f>IFERROR(INDEX($C$81:$C$83, MATCH(C65,$B$81:$B$83,0))*1000*INDEX($D$13:$D$29, MATCH(B65,$B$13:$B$29,0))*'Conversions and Lists'!$F$51,"")</f>
        <v/>
      </c>
    </row>
    <row r="66" spans="1:10" x14ac:dyDescent="0.25">
      <c r="B66" s="59" t="s">
        <v>128</v>
      </c>
      <c r="C66" s="105" t="s">
        <v>264</v>
      </c>
      <c r="D66" s="106" t="str">
        <f>IFERROR(INDEX($C$81:$C$83, MATCH(C66,$B$81:$B$83,0))*1000*INDEX($D$13:$D$29, MATCH(B66,$B$13:$B$29,0))*'Conversions and Lists'!$F$51,"")</f>
        <v/>
      </c>
    </row>
    <row r="67" spans="1:10" x14ac:dyDescent="0.25">
      <c r="B67" s="59" t="s">
        <v>134</v>
      </c>
      <c r="C67" s="105" t="s">
        <v>264</v>
      </c>
      <c r="D67" s="106" t="str">
        <f>IFERROR(INDEX($C$81:$C$83, MATCH(C67,$B$81:$B$83,0))*1000*INDEX($D$13:$D$29, MATCH(B67,$B$13:$B$29,0))*'Conversions and Lists'!$F$51,"")</f>
        <v/>
      </c>
    </row>
    <row r="68" spans="1:10" x14ac:dyDescent="0.25">
      <c r="B68" s="59" t="s">
        <v>126</v>
      </c>
      <c r="C68" s="105" t="s">
        <v>264</v>
      </c>
      <c r="D68" s="106" t="str">
        <f>IFERROR(INDEX($C$81:$C$83, MATCH(C68,$B$81:$B$83,0))*1000*INDEX($D$13:$D$29, MATCH(B68,$B$13:$B$29,0))*'Conversions and Lists'!$F$51,"")</f>
        <v/>
      </c>
    </row>
    <row r="69" spans="1:10" x14ac:dyDescent="0.25">
      <c r="B69" s="59" t="s">
        <v>130</v>
      </c>
      <c r="C69" s="105" t="s">
        <v>264</v>
      </c>
      <c r="D69" s="106" t="str">
        <f>IFERROR(INDEX($C$81:$C$83, MATCH(C69,$B$81:$B$83,0))*1000*INDEX($D$13:$D$29, MATCH(B69,$B$13:$B$29,0))*'Conversions and Lists'!$F$51,"")</f>
        <v/>
      </c>
    </row>
    <row r="70" spans="1:10" x14ac:dyDescent="0.25">
      <c r="B70" s="59" t="s">
        <v>132</v>
      </c>
      <c r="C70" s="105" t="s">
        <v>264</v>
      </c>
      <c r="D70" s="106" t="str">
        <f>IFERROR(INDEX($C$81:$C$83, MATCH(C70,$B$81:$B$83,0))*1000*INDEX($D$13:$D$29, MATCH(B70,$B$13:$B$29,0))*'Conversions and Lists'!$F$51,"")</f>
        <v/>
      </c>
    </row>
    <row r="71" spans="1:10" x14ac:dyDescent="0.25">
      <c r="B71" s="59" t="s">
        <v>148</v>
      </c>
      <c r="C71" s="105" t="s">
        <v>264</v>
      </c>
      <c r="D71" s="106" t="str">
        <f>IFERROR(INDEX($C$81:$C$83, MATCH(C71,$B$81:$B$83,0))*1000*INDEX($D$13:$D$29, MATCH(B71,$B$13:$B$29,0))*'Conversions and Lists'!$F$51,"")</f>
        <v/>
      </c>
    </row>
    <row r="72" spans="1:10" x14ac:dyDescent="0.25">
      <c r="B72" s="59" t="s">
        <v>144</v>
      </c>
      <c r="C72" s="105" t="s">
        <v>264</v>
      </c>
      <c r="D72" s="106" t="str">
        <f>IFERROR(INDEX($C$81:$C$83, MATCH(C72,$B$81:$B$83,0))*1000*INDEX($D$13:$D$29, MATCH(B72,$B$13:$B$29,0))*'Conversions and Lists'!$F$51,"")</f>
        <v/>
      </c>
    </row>
    <row r="73" spans="1:10" x14ac:dyDescent="0.25">
      <c r="B73" s="59" t="s">
        <v>158</v>
      </c>
      <c r="C73" s="105" t="s">
        <v>264</v>
      </c>
      <c r="D73" s="106" t="str">
        <f>IFERROR(INDEX($C$81:$C$83, MATCH(C73,$B$81:$B$83,0))*1000*INDEX($D$13:$D$29, MATCH(B73,$B$13:$B$29,0))*'Conversions and Lists'!$F$51,"")</f>
        <v/>
      </c>
    </row>
    <row r="74" spans="1:10" ht="14.4" thickBot="1" x14ac:dyDescent="0.3">
      <c r="B74" s="107"/>
    </row>
    <row r="75" spans="1:10" ht="14.4" thickTop="1" x14ac:dyDescent="0.25">
      <c r="B75" s="56" t="s">
        <v>266</v>
      </c>
      <c r="C75" s="106">
        <f>IFERROR(('MP Calcs &amp; EFs'!E370/$D$131)*$C$121*'Master Plan Data Entry'!C46,"")</f>
        <v>0</v>
      </c>
    </row>
    <row r="76" spans="1:10" x14ac:dyDescent="0.25">
      <c r="B76" s="107"/>
    </row>
    <row r="77" spans="1:10" x14ac:dyDescent="0.25">
      <c r="B77" s="107"/>
    </row>
    <row r="78" spans="1:10" s="108" customFormat="1" ht="27" customHeight="1" x14ac:dyDescent="0.25">
      <c r="A78" s="260" t="s">
        <v>267</v>
      </c>
    </row>
    <row r="79" spans="1:10" ht="12" customHeight="1" thickBot="1" x14ac:dyDescent="0.3"/>
    <row r="80" spans="1:10" ht="14.4" thickTop="1" x14ac:dyDescent="0.25">
      <c r="B80" s="56" t="s">
        <v>268</v>
      </c>
      <c r="C80" s="56" t="s">
        <v>269</v>
      </c>
      <c r="D80" s="56" t="s">
        <v>270</v>
      </c>
      <c r="E80" s="56" t="s">
        <v>271</v>
      </c>
      <c r="F80" s="56" t="s">
        <v>272</v>
      </c>
      <c r="G80" s="56" t="s">
        <v>273</v>
      </c>
      <c r="H80" s="56" t="s">
        <v>274</v>
      </c>
      <c r="I80" s="56" t="s">
        <v>275</v>
      </c>
      <c r="J80" s="56" t="s">
        <v>276</v>
      </c>
    </row>
    <row r="81" spans="1:15" x14ac:dyDescent="0.25">
      <c r="B81" s="59" t="s">
        <v>265</v>
      </c>
      <c r="C81" s="109">
        <v>44.2</v>
      </c>
      <c r="D81" s="109" t="s">
        <v>277</v>
      </c>
      <c r="E81" s="109" t="s">
        <v>278</v>
      </c>
      <c r="F81" s="110" t="s">
        <v>279</v>
      </c>
      <c r="G81" s="109">
        <v>2020</v>
      </c>
      <c r="H81" s="109" t="s">
        <v>280</v>
      </c>
      <c r="I81" s="116">
        <v>44896</v>
      </c>
      <c r="J81" s="110" t="s">
        <v>281</v>
      </c>
    </row>
    <row r="82" spans="1:15" x14ac:dyDescent="0.25">
      <c r="B82" s="59" t="s">
        <v>264</v>
      </c>
      <c r="C82" s="109">
        <v>47.2</v>
      </c>
      <c r="D82" s="109" t="s">
        <v>277</v>
      </c>
      <c r="E82" s="109" t="s">
        <v>278</v>
      </c>
      <c r="F82" s="110" t="s">
        <v>282</v>
      </c>
      <c r="G82" s="109">
        <v>2020</v>
      </c>
      <c r="H82" s="109" t="s">
        <v>280</v>
      </c>
      <c r="I82" s="116">
        <v>44896</v>
      </c>
      <c r="J82" s="110"/>
    </row>
    <row r="83" spans="1:15" x14ac:dyDescent="0.25">
      <c r="B83" s="59" t="s">
        <v>263</v>
      </c>
      <c r="C83" s="111">
        <f>88/3500*1000</f>
        <v>25.142857142857142</v>
      </c>
      <c r="D83" s="109" t="s">
        <v>277</v>
      </c>
      <c r="E83" s="109" t="s">
        <v>283</v>
      </c>
      <c r="F83" s="110" t="s">
        <v>284</v>
      </c>
      <c r="G83" s="109">
        <v>2020</v>
      </c>
      <c r="H83" s="109" t="s">
        <v>280</v>
      </c>
      <c r="I83" s="116">
        <v>44896</v>
      </c>
      <c r="J83" s="110" t="s">
        <v>285</v>
      </c>
    </row>
    <row r="84" spans="1:15" x14ac:dyDescent="0.25">
      <c r="B84" s="112" t="s">
        <v>286</v>
      </c>
      <c r="J84" s="2"/>
      <c r="K84" s="2"/>
      <c r="L84" s="5"/>
    </row>
    <row r="85" spans="1:15" x14ac:dyDescent="0.25">
      <c r="J85" s="2"/>
      <c r="K85" s="2"/>
      <c r="L85" s="5"/>
    </row>
    <row r="86" spans="1:15" s="108" customFormat="1" ht="27" customHeight="1" x14ac:dyDescent="0.25">
      <c r="A86" s="260" t="s">
        <v>287</v>
      </c>
    </row>
    <row r="87" spans="1:15" ht="14.4" thickBot="1" x14ac:dyDescent="0.3">
      <c r="J87" s="6"/>
      <c r="K87" s="6"/>
      <c r="L87" s="3"/>
    </row>
    <row r="88" spans="1:15" ht="42" thickTop="1" x14ac:dyDescent="0.25">
      <c r="B88" s="56" t="s">
        <v>101</v>
      </c>
      <c r="C88" s="56" t="s">
        <v>288</v>
      </c>
      <c r="D88" s="56" t="s">
        <v>289</v>
      </c>
      <c r="E88" s="56" t="s">
        <v>290</v>
      </c>
      <c r="F88" s="56" t="s">
        <v>271</v>
      </c>
      <c r="G88" s="56" t="s">
        <v>272</v>
      </c>
      <c r="H88" s="56" t="s">
        <v>273</v>
      </c>
      <c r="I88" s="56" t="s">
        <v>291</v>
      </c>
      <c r="J88" s="56" t="s">
        <v>275</v>
      </c>
      <c r="K88" s="5"/>
      <c r="M88" s="6"/>
      <c r="N88" s="113"/>
      <c r="O88" s="3"/>
    </row>
    <row r="89" spans="1:15" x14ac:dyDescent="0.25">
      <c r="B89" s="59" t="s">
        <v>156</v>
      </c>
      <c r="C89" s="114">
        <f>2974/1000</f>
        <v>2.9740000000000002</v>
      </c>
      <c r="D89" s="92"/>
      <c r="E89" s="92"/>
      <c r="F89" s="110" t="s">
        <v>292</v>
      </c>
      <c r="G89" s="115" t="s">
        <v>293</v>
      </c>
      <c r="H89" s="109">
        <v>2015</v>
      </c>
      <c r="I89" s="109" t="s">
        <v>280</v>
      </c>
      <c r="J89" s="116">
        <v>44895</v>
      </c>
      <c r="K89" s="5"/>
      <c r="M89" s="6"/>
      <c r="N89" s="6"/>
      <c r="O89" s="7"/>
    </row>
    <row r="90" spans="1:15" x14ac:dyDescent="0.25">
      <c r="B90" s="59" t="s">
        <v>154</v>
      </c>
      <c r="C90" s="114">
        <f>2051/1000</f>
        <v>2.0510000000000002</v>
      </c>
      <c r="D90" s="92"/>
      <c r="E90" s="92"/>
      <c r="F90" s="110" t="s">
        <v>292</v>
      </c>
      <c r="G90" s="115" t="s">
        <v>293</v>
      </c>
      <c r="H90" s="109">
        <v>2015</v>
      </c>
      <c r="I90" s="109" t="s">
        <v>280</v>
      </c>
      <c r="J90" s="116">
        <v>44895</v>
      </c>
      <c r="K90" s="5"/>
      <c r="M90" s="6"/>
      <c r="N90" s="6"/>
      <c r="O90" s="7"/>
    </row>
    <row r="91" spans="1:15" x14ac:dyDescent="0.25">
      <c r="B91" s="59" t="s">
        <v>100</v>
      </c>
      <c r="C91" s="114">
        <f>1105/1000</f>
        <v>1.105</v>
      </c>
      <c r="D91" s="92"/>
      <c r="E91" s="92"/>
      <c r="F91" s="110" t="s">
        <v>292</v>
      </c>
      <c r="G91" s="115" t="s">
        <v>293</v>
      </c>
      <c r="H91" s="109">
        <v>2015</v>
      </c>
      <c r="I91" s="109" t="s">
        <v>280</v>
      </c>
      <c r="J91" s="116">
        <v>44895</v>
      </c>
      <c r="K91" s="5"/>
      <c r="M91" s="6"/>
      <c r="N91" s="6"/>
      <c r="O91" s="7"/>
    </row>
    <row r="92" spans="1:15" x14ac:dyDescent="0.25">
      <c r="B92" s="59" t="s">
        <v>104</v>
      </c>
      <c r="C92" s="114">
        <f>834/1000</f>
        <v>0.83399999999999996</v>
      </c>
      <c r="D92" s="92"/>
      <c r="E92" s="92"/>
      <c r="F92" s="110" t="s">
        <v>292</v>
      </c>
      <c r="G92" s="115" t="s">
        <v>293</v>
      </c>
      <c r="H92" s="109">
        <v>2015</v>
      </c>
      <c r="I92" s="109" t="s">
        <v>280</v>
      </c>
      <c r="J92" s="116">
        <v>44895</v>
      </c>
      <c r="K92" s="1"/>
      <c r="M92" s="6"/>
      <c r="N92" s="6"/>
      <c r="O92" s="7"/>
    </row>
    <row r="93" spans="1:15" x14ac:dyDescent="0.25">
      <c r="B93" s="59" t="s">
        <v>140</v>
      </c>
      <c r="C93" s="114">
        <f>1134/1000</f>
        <v>1.1339999999999999</v>
      </c>
      <c r="D93" s="92"/>
      <c r="E93" s="92"/>
      <c r="F93" s="110" t="s">
        <v>292</v>
      </c>
      <c r="G93" s="115" t="s">
        <v>293</v>
      </c>
      <c r="H93" s="109">
        <v>2015</v>
      </c>
      <c r="I93" s="109" t="s">
        <v>280</v>
      </c>
      <c r="J93" s="116">
        <v>44895</v>
      </c>
      <c r="K93" s="1"/>
      <c r="M93" s="6"/>
      <c r="N93" s="6"/>
      <c r="O93" s="7"/>
    </row>
    <row r="94" spans="1:15" x14ac:dyDescent="0.25">
      <c r="B94" s="59" t="s">
        <v>294</v>
      </c>
      <c r="C94" s="117">
        <f>(E94*1000)/(D94*1000)</f>
        <v>20.15126050420168</v>
      </c>
      <c r="D94" s="118">
        <v>119</v>
      </c>
      <c r="E94" s="118">
        <v>2398</v>
      </c>
      <c r="F94" s="110" t="s">
        <v>295</v>
      </c>
      <c r="G94" s="115" t="s">
        <v>296</v>
      </c>
      <c r="H94" s="109">
        <v>2018</v>
      </c>
      <c r="I94" s="109" t="s">
        <v>280</v>
      </c>
      <c r="J94" s="116">
        <v>44895</v>
      </c>
      <c r="K94" s="119"/>
      <c r="M94" s="6"/>
      <c r="N94" s="6"/>
      <c r="O94" s="7"/>
    </row>
    <row r="95" spans="1:15" x14ac:dyDescent="0.25">
      <c r="B95" s="59" t="s">
        <v>142</v>
      </c>
      <c r="C95" s="117">
        <f>(E95*1000)/(D95*1000)</f>
        <v>23.159420289855074</v>
      </c>
      <c r="D95" s="118">
        <v>138</v>
      </c>
      <c r="E95" s="118">
        <v>3196</v>
      </c>
      <c r="F95" s="110" t="s">
        <v>295</v>
      </c>
      <c r="G95" s="115" t="s">
        <v>296</v>
      </c>
      <c r="H95" s="109">
        <v>2018</v>
      </c>
      <c r="I95" s="109" t="s">
        <v>280</v>
      </c>
      <c r="J95" s="116">
        <v>44895</v>
      </c>
      <c r="K95" s="5"/>
      <c r="M95" s="6"/>
      <c r="N95" s="6"/>
      <c r="O95" s="7"/>
    </row>
    <row r="96" spans="1:15" x14ac:dyDescent="0.25">
      <c r="B96" s="59" t="s">
        <v>152</v>
      </c>
      <c r="C96" s="117">
        <f>(E96*1000)/(D96*1000)</f>
        <v>8.8055555555555554</v>
      </c>
      <c r="D96" s="118">
        <v>144</v>
      </c>
      <c r="E96" s="118">
        <v>1268</v>
      </c>
      <c r="F96" s="110" t="s">
        <v>295</v>
      </c>
      <c r="G96" s="110" t="s">
        <v>296</v>
      </c>
      <c r="H96" s="109">
        <v>2018</v>
      </c>
      <c r="I96" s="109" t="s">
        <v>280</v>
      </c>
      <c r="J96" s="116">
        <v>44895</v>
      </c>
      <c r="K96" s="3"/>
      <c r="M96" s="6"/>
      <c r="N96" s="6"/>
      <c r="O96" s="7"/>
    </row>
    <row r="97" spans="2:15" x14ac:dyDescent="0.25">
      <c r="B97" s="120" t="s">
        <v>138</v>
      </c>
      <c r="C97" s="121">
        <v>14.8</v>
      </c>
      <c r="D97" s="109">
        <v>350</v>
      </c>
      <c r="E97" s="109">
        <v>5193</v>
      </c>
      <c r="F97" s="110" t="s">
        <v>297</v>
      </c>
      <c r="G97" s="110" t="s">
        <v>296</v>
      </c>
      <c r="H97" s="109">
        <v>2018</v>
      </c>
      <c r="I97" s="109" t="s">
        <v>280</v>
      </c>
      <c r="J97" s="116">
        <v>44895</v>
      </c>
      <c r="K97" s="4"/>
      <c r="M97" s="6"/>
      <c r="N97" s="6"/>
      <c r="O97" s="7"/>
    </row>
    <row r="98" spans="2:15" x14ac:dyDescent="0.25">
      <c r="B98" s="120" t="s">
        <v>136</v>
      </c>
      <c r="C98" s="121">
        <v>33.5</v>
      </c>
      <c r="D98" s="109">
        <v>167</v>
      </c>
      <c r="E98" s="109">
        <v>5588</v>
      </c>
      <c r="F98" s="110" t="s">
        <v>297</v>
      </c>
      <c r="G98" s="115" t="s">
        <v>296</v>
      </c>
      <c r="H98" s="109">
        <v>2018</v>
      </c>
      <c r="I98" s="109" t="s">
        <v>280</v>
      </c>
      <c r="J98" s="116">
        <v>44895</v>
      </c>
      <c r="K98" s="4"/>
      <c r="M98" s="6"/>
      <c r="N98" s="6"/>
      <c r="O98" s="7"/>
    </row>
    <row r="99" spans="2:15" x14ac:dyDescent="0.25">
      <c r="B99" s="59" t="s">
        <v>146</v>
      </c>
      <c r="C99" s="117">
        <f>(E99*1000)/(D99*1000)</f>
        <v>12.164835164835164</v>
      </c>
      <c r="D99" s="118">
        <v>91</v>
      </c>
      <c r="E99" s="118">
        <v>1107</v>
      </c>
      <c r="F99" s="110" t="s">
        <v>295</v>
      </c>
      <c r="G99" s="110" t="s">
        <v>296</v>
      </c>
      <c r="H99" s="109">
        <v>2018</v>
      </c>
      <c r="I99" s="109" t="s">
        <v>280</v>
      </c>
      <c r="J99" s="116">
        <v>44895</v>
      </c>
      <c r="K99" s="113"/>
      <c r="M99" s="6"/>
      <c r="N99" s="6"/>
      <c r="O99" s="7"/>
    </row>
    <row r="100" spans="2:15" x14ac:dyDescent="0.25">
      <c r="B100" s="59" t="s">
        <v>150</v>
      </c>
      <c r="C100" s="117">
        <f>(E100*1000)/(D100*1000)</f>
        <v>9.5901639344262293</v>
      </c>
      <c r="D100" s="118">
        <v>61</v>
      </c>
      <c r="E100" s="118">
        <v>585</v>
      </c>
      <c r="F100" s="110" t="s">
        <v>295</v>
      </c>
      <c r="G100" s="110" t="s">
        <v>296</v>
      </c>
      <c r="H100" s="109">
        <v>2018</v>
      </c>
      <c r="I100" s="109" t="s">
        <v>280</v>
      </c>
      <c r="J100" s="116">
        <v>44895</v>
      </c>
      <c r="M100" s="6"/>
      <c r="N100" s="6"/>
      <c r="O100" s="7"/>
    </row>
    <row r="101" spans="2:15" x14ac:dyDescent="0.25">
      <c r="B101" s="60" t="s">
        <v>119</v>
      </c>
      <c r="C101" s="121">
        <v>30.6</v>
      </c>
      <c r="D101" s="109">
        <v>60</v>
      </c>
      <c r="E101" s="109">
        <v>1827</v>
      </c>
      <c r="F101" s="110" t="s">
        <v>297</v>
      </c>
      <c r="G101" s="110" t="s">
        <v>296</v>
      </c>
      <c r="H101" s="109">
        <v>2018</v>
      </c>
      <c r="I101" s="109" t="s">
        <v>280</v>
      </c>
      <c r="J101" s="116">
        <v>44895</v>
      </c>
      <c r="M101" s="6"/>
      <c r="N101" s="6"/>
      <c r="O101" s="7"/>
    </row>
    <row r="102" spans="2:15" x14ac:dyDescent="0.25">
      <c r="B102" s="120" t="s">
        <v>122</v>
      </c>
      <c r="C102" s="121">
        <v>40.299999999999997</v>
      </c>
      <c r="D102" s="109">
        <v>264</v>
      </c>
      <c r="E102" s="109">
        <v>10619</v>
      </c>
      <c r="F102" s="110" t="s">
        <v>297</v>
      </c>
      <c r="G102" s="110" t="s">
        <v>296</v>
      </c>
      <c r="H102" s="109">
        <v>2018</v>
      </c>
      <c r="I102" s="109" t="s">
        <v>280</v>
      </c>
      <c r="J102" s="116">
        <v>44895</v>
      </c>
      <c r="M102" s="6"/>
      <c r="N102" s="6"/>
      <c r="O102" s="7"/>
    </row>
    <row r="103" spans="2:15" x14ac:dyDescent="0.25">
      <c r="B103" s="59" t="s">
        <v>128</v>
      </c>
      <c r="C103" s="117">
        <f>(E103*1000)/(D103*1000)</f>
        <v>4.7586206896551726</v>
      </c>
      <c r="D103" s="118">
        <v>29</v>
      </c>
      <c r="E103" s="118">
        <v>138</v>
      </c>
      <c r="F103" s="110" t="s">
        <v>298</v>
      </c>
      <c r="G103" s="110" t="s">
        <v>296</v>
      </c>
      <c r="H103" s="109">
        <v>2018</v>
      </c>
      <c r="I103" s="109" t="s">
        <v>280</v>
      </c>
      <c r="J103" s="116">
        <v>44895</v>
      </c>
      <c r="M103" s="6"/>
      <c r="N103" s="6"/>
      <c r="O103" s="7"/>
    </row>
    <row r="104" spans="2:15" x14ac:dyDescent="0.25">
      <c r="B104" s="59" t="s">
        <v>134</v>
      </c>
      <c r="C104" s="117">
        <f>(E104*1000)/(D104*1000)</f>
        <v>35.5</v>
      </c>
      <c r="D104" s="118">
        <v>34</v>
      </c>
      <c r="E104" s="118">
        <v>1207</v>
      </c>
      <c r="F104" s="110" t="s">
        <v>298</v>
      </c>
      <c r="G104" s="110" t="s">
        <v>296</v>
      </c>
      <c r="H104" s="109">
        <v>2018</v>
      </c>
      <c r="I104" s="109" t="s">
        <v>280</v>
      </c>
      <c r="J104" s="116">
        <v>44895</v>
      </c>
      <c r="M104" s="6"/>
      <c r="N104" s="6"/>
      <c r="O104" s="7"/>
    </row>
    <row r="105" spans="2:15" x14ac:dyDescent="0.25">
      <c r="B105" s="59" t="s">
        <v>126</v>
      </c>
      <c r="C105" s="122" t="s">
        <v>299</v>
      </c>
      <c r="D105" s="109" t="s">
        <v>299</v>
      </c>
      <c r="E105" s="109" t="s">
        <v>299</v>
      </c>
      <c r="F105" s="110" t="s">
        <v>297</v>
      </c>
      <c r="G105" s="110" t="s">
        <v>296</v>
      </c>
      <c r="H105" s="109">
        <v>2018</v>
      </c>
      <c r="I105" s="109" t="s">
        <v>280</v>
      </c>
      <c r="J105" s="116">
        <v>44895</v>
      </c>
      <c r="M105" s="6"/>
      <c r="N105" s="6"/>
      <c r="O105" s="7"/>
    </row>
    <row r="106" spans="2:15" x14ac:dyDescent="0.25">
      <c r="B106" s="59" t="s">
        <v>300</v>
      </c>
      <c r="C106" s="117">
        <f t="shared" ref="C106:C108" si="0">(E106*1000)/(D106*1000)</f>
        <v>33.869565217391305</v>
      </c>
      <c r="D106" s="118">
        <v>23</v>
      </c>
      <c r="E106" s="118">
        <v>779</v>
      </c>
      <c r="F106" s="110" t="s">
        <v>298</v>
      </c>
      <c r="G106" s="110" t="s">
        <v>296</v>
      </c>
      <c r="H106" s="109">
        <v>2018</v>
      </c>
      <c r="I106" s="109" t="s">
        <v>280</v>
      </c>
      <c r="J106" s="116">
        <v>44895</v>
      </c>
    </row>
    <row r="107" spans="2:15" x14ac:dyDescent="0.25">
      <c r="B107" s="59" t="s">
        <v>130</v>
      </c>
      <c r="C107" s="117">
        <f t="shared" si="0"/>
        <v>367</v>
      </c>
      <c r="D107" s="118">
        <v>1</v>
      </c>
      <c r="E107" s="118">
        <v>367</v>
      </c>
      <c r="F107" s="110" t="s">
        <v>298</v>
      </c>
      <c r="G107" s="110" t="s">
        <v>296</v>
      </c>
      <c r="H107" s="109">
        <v>2018</v>
      </c>
      <c r="I107" s="109" t="s">
        <v>280</v>
      </c>
      <c r="J107" s="116">
        <v>44895</v>
      </c>
      <c r="M107" s="6"/>
      <c r="N107" s="6"/>
      <c r="O107" s="7"/>
    </row>
    <row r="108" spans="2:15" x14ac:dyDescent="0.25">
      <c r="B108" s="59" t="s">
        <v>132</v>
      </c>
      <c r="C108" s="117">
        <f t="shared" si="0"/>
        <v>19.61904761904762</v>
      </c>
      <c r="D108" s="118">
        <v>21</v>
      </c>
      <c r="E108" s="118">
        <v>412</v>
      </c>
      <c r="F108" s="110" t="s">
        <v>298</v>
      </c>
      <c r="G108" s="110" t="s">
        <v>296</v>
      </c>
      <c r="H108" s="109">
        <v>2018</v>
      </c>
      <c r="I108" s="109" t="s">
        <v>280</v>
      </c>
      <c r="J108" s="116">
        <v>44895</v>
      </c>
      <c r="M108" s="8"/>
      <c r="N108" s="5"/>
      <c r="O108" s="5"/>
    </row>
    <row r="109" spans="2:15" x14ac:dyDescent="0.25">
      <c r="B109" s="59" t="s">
        <v>301</v>
      </c>
      <c r="C109" s="121">
        <v>18.899999999999999</v>
      </c>
      <c r="D109" s="109">
        <v>81</v>
      </c>
      <c r="E109" s="109">
        <v>1538</v>
      </c>
      <c r="F109" s="110" t="s">
        <v>297</v>
      </c>
      <c r="G109" s="110" t="s">
        <v>296</v>
      </c>
      <c r="H109" s="109">
        <v>2018</v>
      </c>
      <c r="I109" s="109" t="s">
        <v>280</v>
      </c>
      <c r="J109" s="116">
        <v>44895</v>
      </c>
      <c r="M109" s="9"/>
      <c r="N109" s="8"/>
      <c r="O109" s="8"/>
    </row>
    <row r="110" spans="2:15" x14ac:dyDescent="0.25">
      <c r="B110" s="59" t="s">
        <v>144</v>
      </c>
      <c r="C110" s="121">
        <v>21.5</v>
      </c>
      <c r="D110" s="109">
        <v>113</v>
      </c>
      <c r="E110" s="109">
        <v>2435</v>
      </c>
      <c r="F110" s="110" t="s">
        <v>297</v>
      </c>
      <c r="G110" s="110" t="s">
        <v>296</v>
      </c>
      <c r="H110" s="109">
        <v>2018</v>
      </c>
      <c r="I110" s="109" t="s">
        <v>280</v>
      </c>
      <c r="J110" s="116">
        <v>44895</v>
      </c>
    </row>
    <row r="111" spans="2:15" x14ac:dyDescent="0.25">
      <c r="B111" s="59" t="s">
        <v>158</v>
      </c>
      <c r="C111" s="121">
        <v>7.8</v>
      </c>
      <c r="D111" s="109">
        <v>208</v>
      </c>
      <c r="E111" s="109">
        <v>1612</v>
      </c>
      <c r="F111" s="110" t="s">
        <v>297</v>
      </c>
      <c r="G111" s="110" t="s">
        <v>296</v>
      </c>
      <c r="H111" s="109">
        <v>2018</v>
      </c>
      <c r="I111" s="109" t="s">
        <v>280</v>
      </c>
      <c r="J111" s="116">
        <v>44895</v>
      </c>
    </row>
    <row r="112" spans="2:15" x14ac:dyDescent="0.25">
      <c r="B112" s="123" t="s">
        <v>302</v>
      </c>
    </row>
    <row r="114" spans="1:3" s="108" customFormat="1" ht="27" customHeight="1" x14ac:dyDescent="0.25">
      <c r="A114" s="260" t="s">
        <v>303</v>
      </c>
    </row>
    <row r="120" spans="1:3" ht="14.4" thickBot="1" x14ac:dyDescent="0.3"/>
    <row r="121" spans="1:3" ht="28.2" thickTop="1" x14ac:dyDescent="0.25">
      <c r="B121" s="56" t="s">
        <v>304</v>
      </c>
      <c r="C121" s="106">
        <f>AVERAGE(E131:E132)+AVERAGE(E141:E142)</f>
        <v>10.123999842171717</v>
      </c>
    </row>
    <row r="124" spans="1:3" x14ac:dyDescent="0.25">
      <c r="B124" s="162" t="s">
        <v>305</v>
      </c>
      <c r="C124" s="217" t="s">
        <v>306</v>
      </c>
    </row>
    <row r="125" spans="1:3" ht="14.4" x14ac:dyDescent="0.3">
      <c r="B125" s="162" t="s">
        <v>307</v>
      </c>
      <c r="C125" s="281" t="s">
        <v>308</v>
      </c>
    </row>
    <row r="126" spans="1:3" x14ac:dyDescent="0.25">
      <c r="B126" s="162" t="s">
        <v>309</v>
      </c>
      <c r="C126" s="217">
        <v>2012</v>
      </c>
    </row>
    <row r="127" spans="1:3" x14ac:dyDescent="0.25">
      <c r="B127" s="162" t="s">
        <v>7</v>
      </c>
      <c r="C127" s="278">
        <v>44896</v>
      </c>
    </row>
    <row r="128" spans="1:3" x14ac:dyDescent="0.25">
      <c r="B128" s="162" t="s">
        <v>310</v>
      </c>
      <c r="C128" s="217" t="s">
        <v>280</v>
      </c>
    </row>
    <row r="129" spans="1:36" ht="29.1" customHeight="1" thickBot="1" x14ac:dyDescent="0.3">
      <c r="B129" s="429" t="s">
        <v>311</v>
      </c>
      <c r="C129" s="429"/>
      <c r="D129" s="429"/>
      <c r="E129" s="429"/>
    </row>
    <row r="130" spans="1:36" ht="28.2" thickTop="1" x14ac:dyDescent="0.25">
      <c r="B130" s="56" t="s">
        <v>312</v>
      </c>
      <c r="C130" s="56" t="s">
        <v>313</v>
      </c>
      <c r="D130" s="56" t="s">
        <v>314</v>
      </c>
      <c r="E130" s="56" t="s">
        <v>315</v>
      </c>
    </row>
    <row r="131" spans="1:36" x14ac:dyDescent="0.25">
      <c r="B131" s="120" t="s">
        <v>316</v>
      </c>
      <c r="C131" s="121">
        <v>894307.47</v>
      </c>
      <c r="D131" s="121">
        <v>30</v>
      </c>
      <c r="E131" s="106">
        <f>(C131/(C136/1000))*'Conversions and Lists'!$F$51</f>
        <v>14.114701231060605</v>
      </c>
    </row>
    <row r="132" spans="1:36" x14ac:dyDescent="0.25">
      <c r="B132" s="120" t="s">
        <v>317</v>
      </c>
      <c r="C132" s="121">
        <f>387205.79/2</f>
        <v>193602.89499999999</v>
      </c>
      <c r="D132" s="121">
        <v>15</v>
      </c>
      <c r="E132" s="106">
        <f>((C132*2)/(C136/1000))*'Conversions and Lists'!$F$51</f>
        <v>6.1112024936868687</v>
      </c>
    </row>
    <row r="133" spans="1:36" x14ac:dyDescent="0.25">
      <c r="B133" s="55" t="s">
        <v>318</v>
      </c>
    </row>
    <row r="134" spans="1:36" ht="14.4" thickBot="1" x14ac:dyDescent="0.3"/>
    <row r="135" spans="1:36" ht="14.4" thickTop="1" x14ac:dyDescent="0.25">
      <c r="B135" s="56" t="s">
        <v>319</v>
      </c>
      <c r="C135" s="56" t="s">
        <v>320</v>
      </c>
    </row>
    <row r="136" spans="1:36" x14ac:dyDescent="0.25">
      <c r="B136" s="121">
        <v>1</v>
      </c>
      <c r="C136" s="121">
        <v>63360</v>
      </c>
    </row>
    <row r="137" spans="1:36" x14ac:dyDescent="0.25">
      <c r="B137" s="55" t="s">
        <v>321</v>
      </c>
    </row>
    <row r="139" spans="1:36" ht="14.4" thickBot="1" x14ac:dyDescent="0.3">
      <c r="B139" s="429" t="s">
        <v>322</v>
      </c>
      <c r="C139" s="429"/>
      <c r="D139" s="429"/>
      <c r="E139" s="429"/>
    </row>
    <row r="140" spans="1:36" ht="29.1" customHeight="1" thickTop="1" x14ac:dyDescent="0.25">
      <c r="B140" s="56" t="s">
        <v>312</v>
      </c>
      <c r="C140" s="56" t="s">
        <v>323</v>
      </c>
      <c r="D140" s="56" t="s">
        <v>314</v>
      </c>
      <c r="E140" s="56" t="s">
        <v>324</v>
      </c>
    </row>
    <row r="141" spans="1:36" ht="14.4" customHeight="1" x14ac:dyDescent="0.25">
      <c r="B141" s="120" t="s">
        <v>325</v>
      </c>
      <c r="C141" s="121">
        <v>300</v>
      </c>
      <c r="D141" s="121">
        <v>30</v>
      </c>
      <c r="E141" s="96">
        <f>(C141/(C136/1000))*'Conversions and Lists'!F51</f>
        <v>4.734848484848485E-3</v>
      </c>
    </row>
    <row r="142" spans="1:36" ht="41.4" customHeight="1" x14ac:dyDescent="0.25">
      <c r="B142" s="120" t="s">
        <v>326</v>
      </c>
      <c r="C142" s="121">
        <v>550</v>
      </c>
      <c r="D142" s="121">
        <v>15</v>
      </c>
      <c r="E142" s="96">
        <f>((C142*2)/(C136/1000))*'Conversions and Lists'!F51</f>
        <v>1.7361111111111112E-2</v>
      </c>
    </row>
    <row r="143" spans="1:36" s="127" customFormat="1" x14ac:dyDescent="0.25">
      <c r="A143" s="55"/>
      <c r="B143" s="55" t="s">
        <v>327</v>
      </c>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row>
    <row r="144" spans="1:36" ht="14.4" thickBot="1" x14ac:dyDescent="0.3"/>
    <row r="145" spans="1:6" s="80" customFormat="1" ht="25.8" thickTop="1" thickBot="1" x14ac:dyDescent="0.3">
      <c r="A145" s="77"/>
      <c r="B145" s="78" t="s">
        <v>211</v>
      </c>
      <c r="C145" s="79"/>
      <c r="D145" s="79"/>
      <c r="E145" s="79"/>
      <c r="F145" s="79"/>
    </row>
    <row r="146" spans="1:6" ht="14.4" thickTop="1" x14ac:dyDescent="0.25">
      <c r="E146" s="124"/>
    </row>
    <row r="147" spans="1:6" x14ac:dyDescent="0.25">
      <c r="E147" s="124"/>
    </row>
    <row r="148" spans="1:6" x14ac:dyDescent="0.25">
      <c r="E148" s="124"/>
    </row>
    <row r="149" spans="1:6" x14ac:dyDescent="0.25">
      <c r="E149" s="124"/>
    </row>
    <row r="150" spans="1:6" x14ac:dyDescent="0.25">
      <c r="E150" s="124"/>
    </row>
    <row r="151" spans="1:6" x14ac:dyDescent="0.25">
      <c r="E151" s="124"/>
    </row>
    <row r="152" spans="1:6" x14ac:dyDescent="0.25">
      <c r="E152" s="124"/>
    </row>
    <row r="153" spans="1:6" x14ac:dyDescent="0.25">
      <c r="E153" s="124"/>
    </row>
    <row r="154" spans="1:6" x14ac:dyDescent="0.25">
      <c r="E154" s="124"/>
    </row>
    <row r="155" spans="1:6" x14ac:dyDescent="0.25">
      <c r="E155" s="124"/>
    </row>
    <row r="156" spans="1:6" x14ac:dyDescent="0.25">
      <c r="E156" s="124"/>
    </row>
    <row r="157" spans="1:6" x14ac:dyDescent="0.25">
      <c r="E157" s="124"/>
    </row>
    <row r="158" spans="1:6" x14ac:dyDescent="0.25">
      <c r="E158" s="124"/>
    </row>
    <row r="159" spans="1:6" x14ac:dyDescent="0.25">
      <c r="E159" s="124"/>
    </row>
    <row r="160" spans="1:6" x14ac:dyDescent="0.25">
      <c r="E160" s="124"/>
    </row>
    <row r="161" spans="1:32" x14ac:dyDescent="0.25">
      <c r="E161" s="124"/>
    </row>
    <row r="162" spans="1:32" x14ac:dyDescent="0.25">
      <c r="E162" s="124"/>
    </row>
    <row r="163" spans="1:32" x14ac:dyDescent="0.25">
      <c r="E163" s="124"/>
    </row>
    <row r="164" spans="1:32" x14ac:dyDescent="0.25">
      <c r="E164" s="124"/>
    </row>
    <row r="165" spans="1:32" x14ac:dyDescent="0.25">
      <c r="E165" s="124"/>
    </row>
    <row r="166" spans="1:32" x14ac:dyDescent="0.25">
      <c r="E166" s="124"/>
    </row>
    <row r="167" spans="1:32" x14ac:dyDescent="0.25">
      <c r="E167" s="124"/>
    </row>
    <row r="168" spans="1:32" x14ac:dyDescent="0.25">
      <c r="E168" s="124"/>
    </row>
    <row r="169" spans="1:32" x14ac:dyDescent="0.25">
      <c r="E169" s="124"/>
    </row>
    <row r="170" spans="1:32" s="76" customFormat="1" ht="27" customHeight="1" x14ac:dyDescent="0.25">
      <c r="A170" s="261" t="s">
        <v>328</v>
      </c>
    </row>
    <row r="174" spans="1:32" ht="15.6" x14ac:dyDescent="0.3">
      <c r="A174" s="128"/>
      <c r="B174" s="129" t="s">
        <v>106</v>
      </c>
    </row>
    <row r="175" spans="1:32" x14ac:dyDescent="0.25">
      <c r="D175" s="431" t="s">
        <v>329</v>
      </c>
      <c r="E175" s="432"/>
      <c r="F175" s="432"/>
      <c r="G175" s="432"/>
      <c r="H175" s="432"/>
      <c r="I175" s="432"/>
      <c r="J175" s="432"/>
      <c r="K175" s="432"/>
      <c r="L175" s="432"/>
      <c r="M175" s="432"/>
      <c r="N175" s="432"/>
      <c r="O175" s="432"/>
      <c r="P175" s="432"/>
      <c r="Q175" s="432"/>
      <c r="R175" s="432"/>
      <c r="S175" s="432"/>
      <c r="T175" s="432"/>
      <c r="U175" s="432"/>
      <c r="V175" s="432"/>
      <c r="W175" s="432"/>
      <c r="X175" s="432"/>
      <c r="Y175" s="432"/>
      <c r="Z175" s="432"/>
      <c r="AA175" s="432"/>
      <c r="AB175" s="432"/>
      <c r="AC175" s="432"/>
      <c r="AD175" s="432"/>
      <c r="AE175" s="432"/>
      <c r="AF175" s="433"/>
    </row>
    <row r="176" spans="1:32" x14ac:dyDescent="0.25">
      <c r="D176" s="431" t="s">
        <v>330</v>
      </c>
      <c r="E176" s="432"/>
      <c r="F176" s="432"/>
      <c r="G176" s="432"/>
      <c r="H176" s="432"/>
      <c r="I176" s="432"/>
      <c r="J176" s="432"/>
      <c r="K176" s="432"/>
      <c r="L176" s="432"/>
      <c r="M176" s="432"/>
      <c r="N176" s="432"/>
      <c r="O176" s="432"/>
      <c r="P176" s="432"/>
      <c r="Q176" s="432"/>
      <c r="R176" s="432"/>
      <c r="S176" s="432"/>
      <c r="T176" s="432"/>
      <c r="U176" s="432"/>
      <c r="V176" s="432"/>
      <c r="W176" s="432"/>
      <c r="X176" s="432"/>
      <c r="Y176" s="432"/>
      <c r="Z176" s="432"/>
      <c r="AA176" s="432"/>
      <c r="AB176" s="432"/>
      <c r="AC176" s="432"/>
      <c r="AD176" s="432"/>
      <c r="AE176" s="432"/>
      <c r="AF176" s="433"/>
    </row>
    <row r="177" spans="2:33" ht="41.4" x14ac:dyDescent="0.25">
      <c r="B177" s="130" t="s">
        <v>331</v>
      </c>
      <c r="C177" s="131" t="s">
        <v>332</v>
      </c>
      <c r="D177" s="132">
        <v>2023</v>
      </c>
      <c r="E177" s="132">
        <v>2024</v>
      </c>
      <c r="F177" s="132">
        <v>2025</v>
      </c>
      <c r="G177" s="132">
        <v>2026</v>
      </c>
      <c r="H177" s="132">
        <v>2027</v>
      </c>
      <c r="I177" s="132">
        <v>2028</v>
      </c>
      <c r="J177" s="132">
        <v>2029</v>
      </c>
      <c r="K177" s="132">
        <v>2030</v>
      </c>
      <c r="L177" s="132">
        <v>2031</v>
      </c>
      <c r="M177" s="132">
        <v>2032</v>
      </c>
      <c r="N177" s="132">
        <v>2033</v>
      </c>
      <c r="O177" s="132">
        <v>2034</v>
      </c>
      <c r="P177" s="132">
        <v>2035</v>
      </c>
      <c r="Q177" s="132">
        <v>2036</v>
      </c>
      <c r="R177" s="132">
        <v>2037</v>
      </c>
      <c r="S177" s="132">
        <v>2038</v>
      </c>
      <c r="T177" s="132">
        <v>2039</v>
      </c>
      <c r="U177" s="132">
        <v>2040</v>
      </c>
      <c r="V177" s="132">
        <v>2041</v>
      </c>
      <c r="W177" s="132">
        <v>2042</v>
      </c>
      <c r="X177" s="132">
        <v>2043</v>
      </c>
      <c r="Y177" s="132">
        <v>2044</v>
      </c>
      <c r="Z177" s="132">
        <v>2045</v>
      </c>
      <c r="AA177" s="132">
        <v>2046</v>
      </c>
      <c r="AB177" s="132">
        <v>2047</v>
      </c>
      <c r="AC177" s="132">
        <v>2048</v>
      </c>
      <c r="AD177" s="132">
        <v>2049</v>
      </c>
      <c r="AE177" s="132">
        <v>2050</v>
      </c>
      <c r="AF177" s="132" t="s">
        <v>333</v>
      </c>
      <c r="AG177" s="132" t="s">
        <v>334</v>
      </c>
    </row>
    <row r="178" spans="2:33" x14ac:dyDescent="0.25">
      <c r="B178" s="107" t="s">
        <v>156</v>
      </c>
      <c r="C178" s="133" t="s">
        <v>335</v>
      </c>
      <c r="D178" s="134" t="str">
        <f>IFERROR(((INDEX($C$336:$C$338,MATCH($B$178,$B$336:$B$338,0))*$C$8*'Conversions and Lists'!$F$45)-(INDEX($G$8:$G$29,MATCH($B$178,$B$8:$B$29,0))*'Conversions and Lists'!$F$37))*K$383,"")</f>
        <v/>
      </c>
      <c r="E178" s="134" t="str">
        <f>IFERROR(((INDEX($C$336:$C$338,MATCH($B$178,$B$336:$B$338,0))*$C$8*'Conversions and Lists'!$F$45)-(INDEX($G$8:$G$29,MATCH($B$178,$B$8:$B$29,0))*'Conversions and Lists'!$F$37))*L$383,"")</f>
        <v/>
      </c>
      <c r="F178" s="134" t="str">
        <f>IFERROR(((INDEX($C$336:$C$338,MATCH($B$178,$B$336:$B$338,0))*$C$8*'Conversions and Lists'!$F$45)-(INDEX($G$8:$G$29,MATCH($B$178,$B$8:$B$29,0))*'Conversions and Lists'!$F$37))*M$383,"")</f>
        <v/>
      </c>
      <c r="G178" s="134" t="str">
        <f>IFERROR(((INDEX($C$336:$C$338,MATCH($B$178,$B$336:$B$338,0))*$C$8*'Conversions and Lists'!$F$45)-(INDEX($G$8:$G$29,MATCH($B$178,$B$8:$B$29,0))*'Conversions and Lists'!$F$37))*N$383,"")</f>
        <v/>
      </c>
      <c r="H178" s="134" t="str">
        <f>IFERROR(((INDEX($C$336:$C$338,MATCH($B$178,$B$336:$B$338,0))*$C$8*'Conversions and Lists'!$F$45)-(INDEX($G$8:$G$29,MATCH($B$178,$B$8:$B$29,0))*'Conversions and Lists'!$F$37))*O$383,"")</f>
        <v/>
      </c>
      <c r="I178" s="134" t="str">
        <f>IFERROR(((INDEX($C$336:$C$338,MATCH($B$178,$B$336:$B$338,0))*$C$8*'Conversions and Lists'!$F$45)-(INDEX($G$8:$G$29,MATCH($B$178,$B$8:$B$29,0))*'Conversions and Lists'!$F$37))*P$383,"")</f>
        <v/>
      </c>
      <c r="J178" s="134" t="str">
        <f>IFERROR(((INDEX($C$336:$C$338,MATCH($B$178,$B$336:$B$338,0))*$C$8*'Conversions and Lists'!$F$45)-(INDEX($G$8:$G$29,MATCH($B$178,$B$8:$B$29,0))*'Conversions and Lists'!$F$37))*Q$383,"")</f>
        <v/>
      </c>
      <c r="K178" s="134" t="str">
        <f>IFERROR(((INDEX($C$336:$C$338,MATCH($B$178,$B$336:$B$338,0))*$C$8*'Conversions and Lists'!$F$45)-(INDEX($G$8:$G$29,MATCH($B$178,$B$8:$B$29,0))*'Conversions and Lists'!$F$37))*R$383,"")</f>
        <v/>
      </c>
      <c r="L178" s="134" t="str">
        <f>IFERROR(((INDEX($C$336:$C$338,MATCH($B$178,$B$336:$B$338,0))*$C$8*'Conversions and Lists'!$F$45)-(INDEX($G$8:$G$29,MATCH($B$178,$B$8:$B$29,0))*'Conversions and Lists'!$F$37))*S$383,"")</f>
        <v/>
      </c>
      <c r="M178" s="134" t="str">
        <f>IFERROR(((INDEX($C$336:$C$338,MATCH($B$178,$B$336:$B$338,0))*$C$8*'Conversions and Lists'!$F$45)-(INDEX($G$8:$G$29,MATCH($B$178,$B$8:$B$29,0))*'Conversions and Lists'!$F$37))*T$383,"")</f>
        <v/>
      </c>
      <c r="N178" s="134" t="str">
        <f>IFERROR(((INDEX($C$336:$C$338,MATCH($B$178,$B$336:$B$338,0))*$C$8*'Conversions and Lists'!$F$45)-(INDEX($G$8:$G$29,MATCH($B$178,$B$8:$B$29,0))*'Conversions and Lists'!$F$37))*U$383,"")</f>
        <v/>
      </c>
      <c r="O178" s="134" t="str">
        <f>IFERROR(((INDEX($C$336:$C$338,MATCH($B$178,$B$336:$B$338,0))*$C$8*'Conversions and Lists'!$F$45)-(INDEX($G$8:$G$29,MATCH($B$178,$B$8:$B$29,0))*'Conversions and Lists'!$F$37))*V$383,"")</f>
        <v/>
      </c>
      <c r="P178" s="134" t="str">
        <f>IFERROR(((INDEX($C$336:$C$338,MATCH($B$178,$B$336:$B$338,0))*$C$8*'Conversions and Lists'!$F$45)-(INDEX($G$8:$G$29,MATCH($B$178,$B$8:$B$29,0))*'Conversions and Lists'!$F$37))*W$383,"")</f>
        <v/>
      </c>
      <c r="Q178" s="134" t="str">
        <f>IFERROR(((INDEX($C$336:$C$338,MATCH($B$178,$B$336:$B$338,0))*$C$8*'Conversions and Lists'!$F$45)-(INDEX($G$8:$G$29,MATCH($B$178,$B$8:$B$29,0))*'Conversions and Lists'!$F$37))*X$383,"")</f>
        <v/>
      </c>
      <c r="R178" s="134" t="str">
        <f>IFERROR(((INDEX($C$336:$C$338,MATCH($B$178,$B$336:$B$338,0))*$C$8*'Conversions and Lists'!$F$45)-(INDEX($G$8:$G$29,MATCH($B$178,$B$8:$B$29,0))*'Conversions and Lists'!$F$37))*Y$383,"")</f>
        <v/>
      </c>
      <c r="S178" s="134" t="str">
        <f>IFERROR(((INDEX($C$336:$C$338,MATCH($B$178,$B$336:$B$338,0))*$C$8*'Conversions and Lists'!$F$45)-(INDEX($G$8:$G$29,MATCH($B$178,$B$8:$B$29,0))*'Conversions and Lists'!$F$37))*Z$383,"")</f>
        <v/>
      </c>
      <c r="T178" s="134" t="str">
        <f>IFERROR(((INDEX($C$336:$C$338,MATCH($B$178,$B$336:$B$338,0))*$C$8*'Conversions and Lists'!$F$45)-(INDEX($G$8:$G$29,MATCH($B$178,$B$8:$B$29,0))*'Conversions and Lists'!$F$37))*AA$383,"")</f>
        <v/>
      </c>
      <c r="U178" s="134" t="str">
        <f>IFERROR(((INDEX($C$336:$C$338,MATCH($B$178,$B$336:$B$338,0))*$C$8*'Conversions and Lists'!$F$45)-(INDEX($G$8:$G$29,MATCH($B$178,$B$8:$B$29,0))*'Conversions and Lists'!$F$37))*AB$383,"")</f>
        <v/>
      </c>
      <c r="V178" s="134" t="str">
        <f>IFERROR(((INDEX($C$336:$C$338,MATCH($B$178,$B$336:$B$338,0))*$C$8*'Conversions and Lists'!$F$45)-(INDEX($G$8:$G$29,MATCH($B$178,$B$8:$B$29,0))*'Conversions and Lists'!$F$37))*AC$383,"")</f>
        <v/>
      </c>
      <c r="W178" s="134" t="str">
        <f>IFERROR(((INDEX($C$336:$C$338,MATCH($B$178,$B$336:$B$338,0))*$C$8*'Conversions and Lists'!$F$45)-(INDEX($G$8:$G$29,MATCH($B$178,$B$8:$B$29,0))*'Conversions and Lists'!$F$37))*AD$383,"")</f>
        <v/>
      </c>
      <c r="X178" s="134" t="str">
        <f>IFERROR(((INDEX($C$336:$C$338,MATCH($B$178,$B$336:$B$338,0))*$C$8*'Conversions and Lists'!$F$45)-(INDEX($G$8:$G$29,MATCH($B$178,$B$8:$B$29,0))*'Conversions and Lists'!$F$37))*AE$383,"")</f>
        <v/>
      </c>
      <c r="Y178" s="134" t="str">
        <f>IFERROR(((INDEX($C$336:$C$338,MATCH($B$178,$B$336:$B$338,0))*$C$8*'Conversions and Lists'!$F$45)-(INDEX($G$8:$G$29,MATCH($B$178,$B$8:$B$29,0))*'Conversions and Lists'!$F$37))*AF$383,"")</f>
        <v/>
      </c>
      <c r="Z178" s="134" t="str">
        <f>IFERROR(((INDEX($C$336:$C$338,MATCH($B$178,$B$336:$B$338,0))*$C$8*'Conversions and Lists'!$F$45)-(INDEX($G$8:$G$29,MATCH($B$178,$B$8:$B$29,0))*'Conversions and Lists'!$F$37))*AG$383,"")</f>
        <v/>
      </c>
      <c r="AA178" s="134" t="str">
        <f>IFERROR(((INDEX($C$336:$C$338,MATCH($B$178,$B$336:$B$338,0))*$C$8*'Conversions and Lists'!$F$45)-(INDEX($G$8:$G$29,MATCH($B$178,$B$8:$B$29,0))*'Conversions and Lists'!$F$37))*AH$383,"")</f>
        <v/>
      </c>
      <c r="AB178" s="134" t="str">
        <f>IFERROR(((INDEX($C$336:$C$338,MATCH($B$178,$B$336:$B$338,0))*$C$8*'Conversions and Lists'!$F$45)-(INDEX($G$8:$G$29,MATCH($B$178,$B$8:$B$29,0))*'Conversions and Lists'!$F$37))*AI$383,"")</f>
        <v/>
      </c>
      <c r="AC178" s="134" t="str">
        <f>IFERROR(((INDEX($C$336:$C$338,MATCH($B$178,$B$336:$B$338,0))*$C$8*'Conversions and Lists'!$F$45)-(INDEX($G$8:$G$29,MATCH($B$178,$B$8:$B$29,0))*'Conversions and Lists'!$F$37))*AJ$383,"")</f>
        <v/>
      </c>
      <c r="AD178" s="134" t="str">
        <f>IFERROR(((INDEX($C$336:$C$338,MATCH($B$178,$B$336:$B$338,0))*$C$8*'Conversions and Lists'!$F$45)-(INDEX($G$8:$G$29,MATCH($B$178,$B$8:$B$29,0))*'Conversions and Lists'!$F$37))*AK$383,"")</f>
        <v/>
      </c>
      <c r="AE178" s="134" t="str">
        <f>IFERROR(((INDEX($C$336:$C$338,MATCH($B$178,$B$336:$B$338,0))*$C$8*'Conversions and Lists'!$F$45)-(INDEX($G$8:$G$29,MATCH($B$178,$B$8:$B$29,0))*'Conversions and Lists'!$F$37))*AL$383,"")</f>
        <v/>
      </c>
      <c r="AF178" s="135" t="str">
        <f t="shared" ref="AF178:AF222" si="1">IFERROR(IF(((INDEX($F$8:$F$29,MATCH(B178,$B$8:$B$29,0))-($AE$177-INDEX($H$8:$H$29, MATCH(B178,$B$8:$B$29,0))))*AE178)&lt;0,0,((INDEX($F$8:$F$29,MATCH(B178,$B$8:$B$29,0))-($AE$177-INDEX($H$8:$H$29, MATCH(B178,$B$8:$B$29,0))))*AE178)),"")</f>
        <v/>
      </c>
      <c r="AG178" s="135" t="str">
        <f>IFERROR(SUM(INDEX(D178:AF178, MATCH(INDEX($H$8:$H$29,MATCH(B178,$B$8:$B$29,0)),$D$177:$AE$177,0)):AF178),"")</f>
        <v/>
      </c>
    </row>
    <row r="179" spans="2:33" x14ac:dyDescent="0.25">
      <c r="B179" s="136" t="s">
        <v>156</v>
      </c>
      <c r="C179" s="59" t="s">
        <v>336</v>
      </c>
      <c r="D179" s="137" t="str">
        <f>IFERROR(($C$8*INDEX($D$336:$D$338,MATCH($B$178,$B$336:$B$338,0))*'Conversions and Lists'!$O$45*'MP Calcs &amp; EFs'!$F$439*'Conversions and Lists'!$F$51),"")</f>
        <v/>
      </c>
      <c r="E179" s="137" t="str">
        <f>IFERROR(($C$8*INDEX($D$336:$D$338,MATCH($B$178,$B$336:$B$338,0))*'Conversions and Lists'!$O$45*'MP Calcs &amp; EFs'!$F$439*'Conversions and Lists'!$F$51),"")</f>
        <v/>
      </c>
      <c r="F179" s="137" t="str">
        <f>IFERROR(($C$8*INDEX($D$336:$D$338,MATCH($B$178,$B$336:$B$338,0))*'Conversions and Lists'!$O$45*'MP Calcs &amp; EFs'!$F$439*'Conversions and Lists'!$F$51),"")</f>
        <v/>
      </c>
      <c r="G179" s="137" t="str">
        <f>IFERROR(($C$8*INDEX($D$336:$D$338,MATCH($B$178,$B$336:$B$338,0))*'Conversions and Lists'!$O$45*'MP Calcs &amp; EFs'!$F$439*'Conversions and Lists'!$F$51),"")</f>
        <v/>
      </c>
      <c r="H179" s="137" t="str">
        <f>IFERROR(($C$8*INDEX($D$336:$D$338,MATCH($B$178,$B$336:$B$338,0))*'Conversions and Lists'!$O$45*'MP Calcs &amp; EFs'!$F$439*'Conversions and Lists'!$F$51),"")</f>
        <v/>
      </c>
      <c r="I179" s="137" t="str">
        <f>IFERROR(($C$8*INDEX($D$336:$D$338,MATCH($B$178,$B$336:$B$338,0))*'Conversions and Lists'!$O$45*'MP Calcs &amp; EFs'!$F$439*'Conversions and Lists'!$F$51),"")</f>
        <v/>
      </c>
      <c r="J179" s="137" t="str">
        <f>IFERROR(($C$8*INDEX($D$336:$D$338,MATCH($B$178,$B$336:$B$338,0))*'Conversions and Lists'!$O$45*'MP Calcs &amp; EFs'!$F$439*'Conversions and Lists'!$F$51),"")</f>
        <v/>
      </c>
      <c r="K179" s="137" t="str">
        <f>IFERROR(($C$8*INDEX($D$336:$D$338,MATCH($B$178,$B$336:$B$338,0))*'Conversions and Lists'!$O$45*'MP Calcs &amp; EFs'!$F$439*'Conversions and Lists'!$F$51),"")</f>
        <v/>
      </c>
      <c r="L179" s="137" t="str">
        <f>IFERROR(($C$8*INDEX($D$336:$D$338,MATCH($B$178,$B$336:$B$338,0))*'Conversions and Lists'!$O$45*'MP Calcs &amp; EFs'!$F$439*'Conversions and Lists'!$F$51),"")</f>
        <v/>
      </c>
      <c r="M179" s="137" t="str">
        <f>IFERROR(($C$8*INDEX($D$336:$D$338,MATCH($B$178,$B$336:$B$338,0))*'Conversions and Lists'!$O$45*'MP Calcs &amp; EFs'!$F$439*'Conversions and Lists'!$F$51),"")</f>
        <v/>
      </c>
      <c r="N179" s="137" t="str">
        <f>IFERROR(($C$8*INDEX($D$336:$D$338,MATCH($B$178,$B$336:$B$338,0))*'Conversions and Lists'!$O$45*'MP Calcs &amp; EFs'!$F$439*'Conversions and Lists'!$F$51),"")</f>
        <v/>
      </c>
      <c r="O179" s="137" t="str">
        <f>IFERROR(($C$8*INDEX($D$336:$D$338,MATCH($B$178,$B$336:$B$338,0))*'Conversions and Lists'!$O$45*'MP Calcs &amp; EFs'!$F$439*'Conversions and Lists'!$F$51),"")</f>
        <v/>
      </c>
      <c r="P179" s="137" t="str">
        <f>IFERROR(($C$8*INDEX($D$336:$D$338,MATCH($B$178,$B$336:$B$338,0))*'Conversions and Lists'!$O$45*'MP Calcs &amp; EFs'!$F$439*'Conversions and Lists'!$F$51),"")</f>
        <v/>
      </c>
      <c r="Q179" s="137" t="str">
        <f>IFERROR(($C$8*INDEX($D$336:$D$338,MATCH($B$178,$B$336:$B$338,0))*'Conversions and Lists'!$O$45*'MP Calcs &amp; EFs'!$F$439*'Conversions and Lists'!$F$51),"")</f>
        <v/>
      </c>
      <c r="R179" s="137" t="str">
        <f>IFERROR(($C$8*INDEX($D$336:$D$338,MATCH($B$178,$B$336:$B$338,0))*'Conversions and Lists'!$O$45*'MP Calcs &amp; EFs'!$F$439*'Conversions and Lists'!$F$51),"")</f>
        <v/>
      </c>
      <c r="S179" s="137" t="str">
        <f>IFERROR(($C$8*INDEX($D$336:$D$338,MATCH($B$178,$B$336:$B$338,0))*'Conversions and Lists'!$O$45*'MP Calcs &amp; EFs'!$F$439*'Conversions and Lists'!$F$51),"")</f>
        <v/>
      </c>
      <c r="T179" s="137" t="str">
        <f>IFERROR(($C$8*INDEX($D$336:$D$338,MATCH($B$178,$B$336:$B$338,0))*'Conversions and Lists'!$O$45*'MP Calcs &amp; EFs'!$F$439*'Conversions and Lists'!$F$51),"")</f>
        <v/>
      </c>
      <c r="U179" s="137" t="str">
        <f>IFERROR(($C$8*INDEX($D$336:$D$338,MATCH($B$178,$B$336:$B$338,0))*'Conversions and Lists'!$O$45*'MP Calcs &amp; EFs'!$F$439*'Conversions and Lists'!$F$51),"")</f>
        <v/>
      </c>
      <c r="V179" s="137" t="str">
        <f>IFERROR(($C$8*INDEX($D$336:$D$338,MATCH($B$178,$B$336:$B$338,0))*'Conversions and Lists'!$O$45*'MP Calcs &amp; EFs'!$F$439*'Conversions and Lists'!$F$51),"")</f>
        <v/>
      </c>
      <c r="W179" s="137" t="str">
        <f>IFERROR(($C$8*INDEX($D$336:$D$338,MATCH($B$178,$B$336:$B$338,0))*'Conversions and Lists'!$O$45*'MP Calcs &amp; EFs'!$F$439*'Conversions and Lists'!$F$51),"")</f>
        <v/>
      </c>
      <c r="X179" s="137" t="str">
        <f>IFERROR(($C$8*INDEX($D$336:$D$338,MATCH($B$178,$B$336:$B$338,0))*'Conversions and Lists'!$O$45*'MP Calcs &amp; EFs'!$F$439*'Conversions and Lists'!$F$51),"")</f>
        <v/>
      </c>
      <c r="Y179" s="137" t="str">
        <f>IFERROR(($C$8*INDEX($D$336:$D$338,MATCH($B$178,$B$336:$B$338,0))*'Conversions and Lists'!$O$45*'MP Calcs &amp; EFs'!$F$439*'Conversions and Lists'!$F$51),"")</f>
        <v/>
      </c>
      <c r="Z179" s="137" t="str">
        <f>IFERROR(($C$8*INDEX($D$336:$D$338,MATCH($B$178,$B$336:$B$338,0))*'Conversions and Lists'!$O$45*'MP Calcs &amp; EFs'!$F$439*'Conversions and Lists'!$F$51),"")</f>
        <v/>
      </c>
      <c r="AA179" s="137" t="str">
        <f>IFERROR(($C$8*INDEX($D$336:$D$338,MATCH($B$178,$B$336:$B$338,0))*'Conversions and Lists'!$O$45*'MP Calcs &amp; EFs'!$F$439*'Conversions and Lists'!$F$51),"")</f>
        <v/>
      </c>
      <c r="AB179" s="137" t="str">
        <f>IFERROR(($C$8*INDEX($D$336:$D$338,MATCH($B$178,$B$336:$B$338,0))*'Conversions and Lists'!$O$45*'MP Calcs &amp; EFs'!$F$439*'Conversions and Lists'!$F$51),"")</f>
        <v/>
      </c>
      <c r="AC179" s="137" t="str">
        <f>IFERROR(($C$8*INDEX($D$336:$D$338,MATCH($B$178,$B$336:$B$338,0))*'Conversions and Lists'!$O$45*'MP Calcs &amp; EFs'!$F$439*'Conversions and Lists'!$F$51),"")</f>
        <v/>
      </c>
      <c r="AD179" s="137" t="str">
        <f>IFERROR(($C$8*INDEX($D$336:$D$338,MATCH($B$178,$B$336:$B$338,0))*'Conversions and Lists'!$O$45*'MP Calcs &amp; EFs'!$F$439*'Conversions and Lists'!$F$51),"")</f>
        <v/>
      </c>
      <c r="AE179" s="137" t="str">
        <f>IFERROR(($C$8*INDEX($D$336:$D$338,MATCH($B$178,$B$336:$B$338,0))*'Conversions and Lists'!$O$45*'MP Calcs &amp; EFs'!$F$439*'Conversions and Lists'!$F$51),"")</f>
        <v/>
      </c>
      <c r="AF179" s="135" t="str">
        <f t="shared" si="1"/>
        <v/>
      </c>
      <c r="AG179" s="135" t="str">
        <f>IFERROR(SUM(INDEX(D179:AF179, MATCH(INDEX($H$8:$H$29,MATCH(B179,$B$8:$B$29,0)),$D$177:$AE$177,0)):AF179),"")</f>
        <v/>
      </c>
    </row>
    <row r="180" spans="2:33" x14ac:dyDescent="0.25">
      <c r="B180" s="136" t="s">
        <v>156</v>
      </c>
      <c r="C180" s="59" t="s">
        <v>337</v>
      </c>
      <c r="D180" s="137" t="str">
        <f>IFERROR(($C$8*INDEX($E$336:$E$338,MATCH($B$178,$B$336:$B$338,0))*$F$442*'Conversions and Lists'!$O$45*'Conversions and Lists'!$F$51),"")</f>
        <v/>
      </c>
      <c r="E180" s="137" t="str">
        <f>IFERROR(($C$8*INDEX($E$336:$E$338,MATCH($B$178,$B$336:$B$338,0))*$F$442*'Conversions and Lists'!$O$45*'Conversions and Lists'!$F$51),"")</f>
        <v/>
      </c>
      <c r="F180" s="137" t="str">
        <f>IFERROR(($C$8*INDEX($E$336:$E$338,MATCH($B$178,$B$336:$B$338,0))*$F$442*'Conversions and Lists'!$O$45*'Conversions and Lists'!$F$51),"")</f>
        <v/>
      </c>
      <c r="G180" s="137" t="str">
        <f>IFERROR(($C$8*INDEX($E$336:$E$338,MATCH($B$178,$B$336:$B$338,0))*$F$442*'Conversions and Lists'!$O$45*'Conversions and Lists'!$F$51),"")</f>
        <v/>
      </c>
      <c r="H180" s="137" t="str">
        <f>IFERROR(($C$8*INDEX($E$336:$E$338,MATCH($B$178,$B$336:$B$338,0))*$F$442*'Conversions and Lists'!$O$45*'Conversions and Lists'!$F$51),"")</f>
        <v/>
      </c>
      <c r="I180" s="137" t="str">
        <f>IFERROR(($C$8*INDEX($E$336:$E$338,MATCH($B$178,$B$336:$B$338,0))*$F$442*'Conversions and Lists'!$O$45*'Conversions and Lists'!$F$51),"")</f>
        <v/>
      </c>
      <c r="J180" s="137" t="str">
        <f>IFERROR(($C$8*INDEX($E$336:$E$338,MATCH($B$178,$B$336:$B$338,0))*$F$442*'Conversions and Lists'!$O$45*'Conversions and Lists'!$F$51),"")</f>
        <v/>
      </c>
      <c r="K180" s="137" t="str">
        <f>IFERROR(($C$8*INDEX($E$336:$E$338,MATCH($B$178,$B$336:$B$338,0))*$F$442*'Conversions and Lists'!$O$45*'Conversions and Lists'!$F$51),"")</f>
        <v/>
      </c>
      <c r="L180" s="137" t="str">
        <f>IFERROR(($C$8*INDEX($E$336:$E$338,MATCH($B$178,$B$336:$B$338,0))*$F$442*'Conversions and Lists'!$O$45*'Conversions and Lists'!$F$51),"")</f>
        <v/>
      </c>
      <c r="M180" s="137" t="str">
        <f>IFERROR(($C$8*INDEX($E$336:$E$338,MATCH($B$178,$B$336:$B$338,0))*$F$442*'Conversions and Lists'!$O$45*'Conversions and Lists'!$F$51),"")</f>
        <v/>
      </c>
      <c r="N180" s="137" t="str">
        <f>IFERROR(($C$8*INDEX($E$336:$E$338,MATCH($B$178,$B$336:$B$338,0))*$F$442*'Conversions and Lists'!$O$45*'Conversions and Lists'!$F$51),"")</f>
        <v/>
      </c>
      <c r="O180" s="137" t="str">
        <f>IFERROR(($C$8*INDEX($E$336:$E$338,MATCH($B$178,$B$336:$B$338,0))*$F$442*'Conversions and Lists'!$O$45*'Conversions and Lists'!$F$51),"")</f>
        <v/>
      </c>
      <c r="P180" s="137" t="str">
        <f>IFERROR(($C$8*INDEX($E$336:$E$338,MATCH($B$178,$B$336:$B$338,0))*$F$442*'Conversions and Lists'!$O$45*'Conversions and Lists'!$F$51),"")</f>
        <v/>
      </c>
      <c r="Q180" s="137" t="str">
        <f>IFERROR(($C$8*INDEX($E$336:$E$338,MATCH($B$178,$B$336:$B$338,0))*$F$442*'Conversions and Lists'!$O$45*'Conversions and Lists'!$F$51),"")</f>
        <v/>
      </c>
      <c r="R180" s="137" t="str">
        <f>IFERROR(($C$8*INDEX($E$336:$E$338,MATCH($B$178,$B$336:$B$338,0))*$F$442*'Conversions and Lists'!$O$45*'Conversions and Lists'!$F$51),"")</f>
        <v/>
      </c>
      <c r="S180" s="137" t="str">
        <f>IFERROR(($C$8*INDEX($E$336:$E$338,MATCH($B$178,$B$336:$B$338,0))*$F$442*'Conversions and Lists'!$O$45*'Conversions and Lists'!$F$51),"")</f>
        <v/>
      </c>
      <c r="T180" s="137" t="str">
        <f>IFERROR(($C$8*INDEX($E$336:$E$338,MATCH($B$178,$B$336:$B$338,0))*$F$442*'Conversions and Lists'!$O$45*'Conversions and Lists'!$F$51),"")</f>
        <v/>
      </c>
      <c r="U180" s="137" t="str">
        <f>IFERROR(($C$8*INDEX($E$336:$E$338,MATCH($B$178,$B$336:$B$338,0))*$F$442*'Conversions and Lists'!$O$45*'Conversions and Lists'!$F$51),"")</f>
        <v/>
      </c>
      <c r="V180" s="137" t="str">
        <f>IFERROR(($C$8*INDEX($E$336:$E$338,MATCH($B$178,$B$336:$B$338,0))*$F$442*'Conversions and Lists'!$O$45*'Conversions and Lists'!$F$51),"")</f>
        <v/>
      </c>
      <c r="W180" s="137" t="str">
        <f>IFERROR(($C$8*INDEX($E$336:$E$338,MATCH($B$178,$B$336:$B$338,0))*$F$442*'Conversions and Lists'!$O$45*'Conversions and Lists'!$F$51),"")</f>
        <v/>
      </c>
      <c r="X180" s="137" t="str">
        <f>IFERROR(($C$8*INDEX($E$336:$E$338,MATCH($B$178,$B$336:$B$338,0))*$F$442*'Conversions and Lists'!$O$45*'Conversions and Lists'!$F$51),"")</f>
        <v/>
      </c>
      <c r="Y180" s="137" t="str">
        <f>IFERROR(($C$8*INDEX($E$336:$E$338,MATCH($B$178,$B$336:$B$338,0))*$F$442*'Conversions and Lists'!$O$45*'Conversions and Lists'!$F$51),"")</f>
        <v/>
      </c>
      <c r="Z180" s="137" t="str">
        <f>IFERROR(($C$8*INDEX($E$336:$E$338,MATCH($B$178,$B$336:$B$338,0))*$F$442*'Conversions and Lists'!$O$45*'Conversions and Lists'!$F$51),"")</f>
        <v/>
      </c>
      <c r="AA180" s="137" t="str">
        <f>IFERROR(($C$8*INDEX($E$336:$E$338,MATCH($B$178,$B$336:$B$338,0))*$F$442*'Conversions and Lists'!$O$45*'Conversions and Lists'!$F$51),"")</f>
        <v/>
      </c>
      <c r="AB180" s="137" t="str">
        <f>IFERROR(($C$8*INDEX($E$336:$E$338,MATCH($B$178,$B$336:$B$338,0))*$F$442*'Conversions and Lists'!$O$45*'Conversions and Lists'!$F$51),"")</f>
        <v/>
      </c>
      <c r="AC180" s="137" t="str">
        <f>IFERROR(($C$8*INDEX($E$336:$E$338,MATCH($B$178,$B$336:$B$338,0))*$F$442*'Conversions and Lists'!$O$45*'Conversions and Lists'!$F$51),"")</f>
        <v/>
      </c>
      <c r="AD180" s="137" t="str">
        <f>IFERROR(($C$8*INDEX($E$336:$E$338,MATCH($B$178,$B$336:$B$338,0))*$F$442*'Conversions and Lists'!$O$45*'Conversions and Lists'!$F$51),"")</f>
        <v/>
      </c>
      <c r="AE180" s="137" t="str">
        <f>IFERROR(($C$8*INDEX($E$336:$E$338,MATCH($B$178,$B$336:$B$338,0))*$F$442*'Conversions and Lists'!$O$45*'Conversions and Lists'!$F$51),"")</f>
        <v/>
      </c>
      <c r="AF180" s="135" t="str">
        <f t="shared" si="1"/>
        <v/>
      </c>
      <c r="AG180" s="135" t="str">
        <f>IFERROR(SUM(INDEX(D180:AF180, MATCH(INDEX($H$8:$H$29,MATCH(B180,$B$8:$B$29,0)),$D$177:$AE$177,0)):AF180),"")</f>
        <v/>
      </c>
    </row>
    <row r="181" spans="2:33" ht="14.4" thickBot="1" x14ac:dyDescent="0.3">
      <c r="B181" s="138" t="s">
        <v>156</v>
      </c>
      <c r="C181" s="139" t="s">
        <v>338</v>
      </c>
      <c r="D181" s="140" t="str">
        <f>IFERROR(($C$8*INDEX($F$336:$F$338,MATCH($B$178,$B$336:$B$338,0))*$F$441*'Conversions and Lists'!$O$45*'Conversions and Lists'!$F$51),"")</f>
        <v/>
      </c>
      <c r="E181" s="140" t="str">
        <f>IFERROR(($C$8*INDEX($F$336:$F$338,MATCH($B$178,$B$336:$B$338,0))*$F$441*'Conversions and Lists'!$O$45*'Conversions and Lists'!$F$51),"")</f>
        <v/>
      </c>
      <c r="F181" s="140" t="str">
        <f>IFERROR(($C$8*INDEX($F$336:$F$338,MATCH($B$178,$B$336:$B$338,0))*$F$441*'Conversions and Lists'!$O$45*'Conversions and Lists'!$F$51),"")</f>
        <v/>
      </c>
      <c r="G181" s="140" t="str">
        <f>IFERROR(($C$8*INDEX($F$336:$F$338,MATCH($B$178,$B$336:$B$338,0))*$F$441*'Conversions and Lists'!$O$45*'Conversions and Lists'!$F$51),"")</f>
        <v/>
      </c>
      <c r="H181" s="140" t="str">
        <f>IFERROR(($C$8*INDEX($F$336:$F$338,MATCH($B$178,$B$336:$B$338,0))*$F$441*'Conversions and Lists'!$O$45*'Conversions and Lists'!$F$51),"")</f>
        <v/>
      </c>
      <c r="I181" s="140" t="str">
        <f>IFERROR(($C$8*INDEX($F$336:$F$338,MATCH($B$178,$B$336:$B$338,0))*$F$441*'Conversions and Lists'!$O$45*'Conversions and Lists'!$F$51),"")</f>
        <v/>
      </c>
      <c r="J181" s="140" t="str">
        <f>IFERROR(($C$8*INDEX($F$336:$F$338,MATCH($B$178,$B$336:$B$338,0))*$F$441*'Conversions and Lists'!$O$45*'Conversions and Lists'!$F$51),"")</f>
        <v/>
      </c>
      <c r="K181" s="140" t="str">
        <f>IFERROR(($C$8*INDEX($F$336:$F$338,MATCH($B$178,$B$336:$B$338,0))*$F$441*'Conversions and Lists'!$O$45*'Conversions and Lists'!$F$51),"")</f>
        <v/>
      </c>
      <c r="L181" s="140" t="str">
        <f>IFERROR(($C$8*INDEX($F$336:$F$338,MATCH($B$178,$B$336:$B$338,0))*$F$441*'Conversions and Lists'!$O$45*'Conversions and Lists'!$F$51),"")</f>
        <v/>
      </c>
      <c r="M181" s="140" t="str">
        <f>IFERROR(($C$8*INDEX($F$336:$F$338,MATCH($B$178,$B$336:$B$338,0))*$F$441*'Conversions and Lists'!$O$45*'Conversions and Lists'!$F$51),"")</f>
        <v/>
      </c>
      <c r="N181" s="140" t="str">
        <f>IFERROR(($C$8*INDEX($F$336:$F$338,MATCH($B$178,$B$336:$B$338,0))*$F$441*'Conversions and Lists'!$O$45*'Conversions and Lists'!$F$51),"")</f>
        <v/>
      </c>
      <c r="O181" s="140" t="str">
        <f>IFERROR(($C$8*INDEX($F$336:$F$338,MATCH($B$178,$B$336:$B$338,0))*$F$441*'Conversions and Lists'!$O$45*'Conversions and Lists'!$F$51),"")</f>
        <v/>
      </c>
      <c r="P181" s="140" t="str">
        <f>IFERROR(($C$8*INDEX($F$336:$F$338,MATCH($B$178,$B$336:$B$338,0))*$F$441*'Conversions and Lists'!$O$45*'Conversions and Lists'!$F$51),"")</f>
        <v/>
      </c>
      <c r="Q181" s="140" t="str">
        <f>IFERROR(($C$8*INDEX($F$336:$F$338,MATCH($B$178,$B$336:$B$338,0))*$F$441*'Conversions and Lists'!$O$45*'Conversions and Lists'!$F$51),"")</f>
        <v/>
      </c>
      <c r="R181" s="140" t="str">
        <f>IFERROR(($C$8*INDEX($F$336:$F$338,MATCH($B$178,$B$336:$B$338,0))*$F$441*'Conversions and Lists'!$O$45*'Conversions and Lists'!$F$51),"")</f>
        <v/>
      </c>
      <c r="S181" s="140" t="str">
        <f>IFERROR(($C$8*INDEX($F$336:$F$338,MATCH($B$178,$B$336:$B$338,0))*$F$441*'Conversions and Lists'!$O$45*'Conversions and Lists'!$F$51),"")</f>
        <v/>
      </c>
      <c r="T181" s="140" t="str">
        <f>IFERROR(($C$8*INDEX($F$336:$F$338,MATCH($B$178,$B$336:$B$338,0))*$F$441*'Conversions and Lists'!$O$45*'Conversions and Lists'!$F$51),"")</f>
        <v/>
      </c>
      <c r="U181" s="140" t="str">
        <f>IFERROR(($C$8*INDEX($F$336:$F$338,MATCH($B$178,$B$336:$B$338,0))*$F$441*'Conversions and Lists'!$O$45*'Conversions and Lists'!$F$51),"")</f>
        <v/>
      </c>
      <c r="V181" s="140" t="str">
        <f>IFERROR(($C$8*INDEX($F$336:$F$338,MATCH($B$178,$B$336:$B$338,0))*$F$441*'Conversions and Lists'!$O$45*'Conversions and Lists'!$F$51),"")</f>
        <v/>
      </c>
      <c r="W181" s="140" t="str">
        <f>IFERROR(($C$8*INDEX($F$336:$F$338,MATCH($B$178,$B$336:$B$338,0))*$F$441*'Conversions and Lists'!$O$45*'Conversions and Lists'!$F$51),"")</f>
        <v/>
      </c>
      <c r="X181" s="140" t="str">
        <f>IFERROR(($C$8*INDEX($F$336:$F$338,MATCH($B$178,$B$336:$B$338,0))*$F$441*'Conversions and Lists'!$O$45*'Conversions and Lists'!$F$51),"")</f>
        <v/>
      </c>
      <c r="Y181" s="140" t="str">
        <f>IFERROR(($C$8*INDEX($F$336:$F$338,MATCH($B$178,$B$336:$B$338,0))*$F$441*'Conversions and Lists'!$O$45*'Conversions and Lists'!$F$51),"")</f>
        <v/>
      </c>
      <c r="Z181" s="140" t="str">
        <f>IFERROR(($C$8*INDEX($F$336:$F$338,MATCH($B$178,$B$336:$B$338,0))*$F$441*'Conversions and Lists'!$O$45*'Conversions and Lists'!$F$51),"")</f>
        <v/>
      </c>
      <c r="AA181" s="140" t="str">
        <f>IFERROR(($C$8*INDEX($F$336:$F$338,MATCH($B$178,$B$336:$B$338,0))*$F$441*'Conversions and Lists'!$O$45*'Conversions and Lists'!$F$51),"")</f>
        <v/>
      </c>
      <c r="AB181" s="140" t="str">
        <f>IFERROR(($C$8*INDEX($F$336:$F$338,MATCH($B$178,$B$336:$B$338,0))*$F$441*'Conversions and Lists'!$O$45*'Conversions and Lists'!$F$51),"")</f>
        <v/>
      </c>
      <c r="AC181" s="140" t="str">
        <f>IFERROR(($C$8*INDEX($F$336:$F$338,MATCH($B$178,$B$336:$B$338,0))*$F$441*'Conversions and Lists'!$O$45*'Conversions and Lists'!$F$51),"")</f>
        <v/>
      </c>
      <c r="AD181" s="140" t="str">
        <f>IFERROR(($C$8*INDEX($F$336:$F$338,MATCH($B$178,$B$336:$B$338,0))*$F$441*'Conversions and Lists'!$O$45*'Conversions and Lists'!$F$51),"")</f>
        <v/>
      </c>
      <c r="AE181" s="140" t="str">
        <f>IFERROR(($C$8*INDEX($F$336:$F$338,MATCH($B$178,$B$336:$B$338,0))*$F$441*'Conversions and Lists'!$O$45*'Conversions and Lists'!$F$51),"")</f>
        <v/>
      </c>
      <c r="AF181" s="135" t="str">
        <f t="shared" si="1"/>
        <v/>
      </c>
      <c r="AG181" s="135" t="str">
        <f>IFERROR(SUM(INDEX(D181:AF181, MATCH(INDEX($H$8:$H$29,MATCH(B181,$B$8:$B$29,0)),$D$177:$AE$177,0)):AF181),"")</f>
        <v/>
      </c>
    </row>
    <row r="182" spans="2:33" x14ac:dyDescent="0.25">
      <c r="B182" s="107" t="s">
        <v>154</v>
      </c>
      <c r="C182" s="141" t="s">
        <v>335</v>
      </c>
      <c r="D182" s="142" t="str">
        <f>IFERROR(((INDEX($C$336:$C$338,MATCH($B$182,$B$336:$B$338,0))*$C$9*'Conversions and Lists'!$F$45)-(INDEX($G$8:$G$29,MATCH($B$182,$B$8:$B$29,0))*'Conversions and Lists'!$F$37))*K$383,"")</f>
        <v/>
      </c>
      <c r="E182" s="142" t="str">
        <f>IFERROR(((INDEX($C$336:$C$338,MATCH($B$182,$B$336:$B$338,0))*$C$9*'Conversions and Lists'!$F$45)-(INDEX($G$8:$G$29,MATCH($B$182,$B$8:$B$29,0))*'Conversions and Lists'!$F$37))*L$383,"")</f>
        <v/>
      </c>
      <c r="F182" s="142" t="str">
        <f>IFERROR(((INDEX($C$336:$C$338,MATCH($B$182,$B$336:$B$338,0))*$C$9*'Conversions and Lists'!$F$45)-(INDEX($G$8:$G$29,MATCH($B$182,$B$8:$B$29,0))*'Conversions and Lists'!$F$37))*M$383,"")</f>
        <v/>
      </c>
      <c r="G182" s="142" t="str">
        <f>IFERROR(((INDEX($C$336:$C$338,MATCH($B$182,$B$336:$B$338,0))*$C$9*'Conversions and Lists'!$F$45)-(INDEX($G$8:$G$29,MATCH($B$182,$B$8:$B$29,0))*'Conversions and Lists'!$F$37))*N$383,"")</f>
        <v/>
      </c>
      <c r="H182" s="142" t="str">
        <f>IFERROR(((INDEX($C$336:$C$338,MATCH($B$182,$B$336:$B$338,0))*$C$9*'Conversions and Lists'!$F$45)-(INDEX($G$8:$G$29,MATCH($B$182,$B$8:$B$29,0))*'Conversions and Lists'!$F$37))*O$383,"")</f>
        <v/>
      </c>
      <c r="I182" s="142" t="str">
        <f>IFERROR(((INDEX($C$336:$C$338,MATCH($B$182,$B$336:$B$338,0))*$C$9*'Conversions and Lists'!$F$45)-(INDEX($G$8:$G$29,MATCH($B$182,$B$8:$B$29,0))*'Conversions and Lists'!$F$37))*P$383,"")</f>
        <v/>
      </c>
      <c r="J182" s="142" t="str">
        <f>IFERROR(((INDEX($C$336:$C$338,MATCH($B$182,$B$336:$B$338,0))*$C$9*'Conversions and Lists'!$F$45)-(INDEX($G$8:$G$29,MATCH($B$182,$B$8:$B$29,0))*'Conversions and Lists'!$F$37))*Q$383,"")</f>
        <v/>
      </c>
      <c r="K182" s="142" t="str">
        <f>IFERROR(((INDEX($C$336:$C$338,MATCH($B$182,$B$336:$B$338,0))*$C$9*'Conversions and Lists'!$F$45)-(INDEX($G$8:$G$29,MATCH($B$182,$B$8:$B$29,0))*'Conversions and Lists'!$F$37))*R$383,"")</f>
        <v/>
      </c>
      <c r="L182" s="142" t="str">
        <f>IFERROR(((INDEX($C$336:$C$338,MATCH($B$182,$B$336:$B$338,0))*$C$9*'Conversions and Lists'!$F$45)-(INDEX($G$8:$G$29,MATCH($B$182,$B$8:$B$29,0))*'Conversions and Lists'!$F$37))*S$383,"")</f>
        <v/>
      </c>
      <c r="M182" s="142" t="str">
        <f>IFERROR(((INDEX($C$336:$C$338,MATCH($B$182,$B$336:$B$338,0))*$C$9*'Conversions and Lists'!$F$45)-(INDEX($G$8:$G$29,MATCH($B$182,$B$8:$B$29,0))*'Conversions and Lists'!$F$37))*T$383,"")</f>
        <v/>
      </c>
      <c r="N182" s="142" t="str">
        <f>IFERROR(((INDEX($C$336:$C$338,MATCH($B$182,$B$336:$B$338,0))*$C$9*'Conversions and Lists'!$F$45)-(INDEX($G$8:$G$29,MATCH($B$182,$B$8:$B$29,0))*'Conversions and Lists'!$F$37))*U$383,"")</f>
        <v/>
      </c>
      <c r="O182" s="142" t="str">
        <f>IFERROR(((INDEX($C$336:$C$338,MATCH($B$182,$B$336:$B$338,0))*$C$9*'Conversions and Lists'!$F$45)-(INDEX($G$8:$G$29,MATCH($B$182,$B$8:$B$29,0))*'Conversions and Lists'!$F$37))*V$383,"")</f>
        <v/>
      </c>
      <c r="P182" s="142" t="str">
        <f>IFERROR(((INDEX($C$336:$C$338,MATCH($B$182,$B$336:$B$338,0))*$C$9*'Conversions and Lists'!$F$45)-(INDEX($G$8:$G$29,MATCH($B$182,$B$8:$B$29,0))*'Conversions and Lists'!$F$37))*W$383,"")</f>
        <v/>
      </c>
      <c r="Q182" s="142" t="str">
        <f>IFERROR(((INDEX($C$336:$C$338,MATCH($B$182,$B$336:$B$338,0))*$C$9*'Conversions and Lists'!$F$45)-(INDEX($G$8:$G$29,MATCH($B$182,$B$8:$B$29,0))*'Conversions and Lists'!$F$37))*X$383,"")</f>
        <v/>
      </c>
      <c r="R182" s="142" t="str">
        <f>IFERROR(((INDEX($C$336:$C$338,MATCH($B$182,$B$336:$B$338,0))*$C$9*'Conversions and Lists'!$F$45)-(INDEX($G$8:$G$29,MATCH($B$182,$B$8:$B$29,0))*'Conversions and Lists'!$F$37))*Y$383,"")</f>
        <v/>
      </c>
      <c r="S182" s="142" t="str">
        <f>IFERROR(((INDEX($C$336:$C$338,MATCH($B$182,$B$336:$B$338,0))*$C$9*'Conversions and Lists'!$F$45)-(INDEX($G$8:$G$29,MATCH($B$182,$B$8:$B$29,0))*'Conversions and Lists'!$F$37))*Z$383,"")</f>
        <v/>
      </c>
      <c r="T182" s="142" t="str">
        <f>IFERROR(((INDEX($C$336:$C$338,MATCH($B$182,$B$336:$B$338,0))*$C$9*'Conversions and Lists'!$F$45)-(INDEX($G$8:$G$29,MATCH($B$182,$B$8:$B$29,0))*'Conversions and Lists'!$F$37))*AA$383,"")</f>
        <v/>
      </c>
      <c r="U182" s="142" t="str">
        <f>IFERROR(((INDEX($C$336:$C$338,MATCH($B$182,$B$336:$B$338,0))*$C$9*'Conversions and Lists'!$F$45)-(INDEX($G$8:$G$29,MATCH($B$182,$B$8:$B$29,0))*'Conversions and Lists'!$F$37))*AB$383,"")</f>
        <v/>
      </c>
      <c r="V182" s="142" t="str">
        <f>IFERROR(((INDEX($C$336:$C$338,MATCH($B$182,$B$336:$B$338,0))*$C$9*'Conversions and Lists'!$F$45)-(INDEX($G$8:$G$29,MATCH($B$182,$B$8:$B$29,0))*'Conversions and Lists'!$F$37))*AC$383,"")</f>
        <v/>
      </c>
      <c r="W182" s="142" t="str">
        <f>IFERROR(((INDEX($C$336:$C$338,MATCH($B$182,$B$336:$B$338,0))*$C$9*'Conversions and Lists'!$F$45)-(INDEX($G$8:$G$29,MATCH($B$182,$B$8:$B$29,0))*'Conversions and Lists'!$F$37))*AD$383,"")</f>
        <v/>
      </c>
      <c r="X182" s="142" t="str">
        <f>IFERROR(((INDEX($C$336:$C$338,MATCH($B$182,$B$336:$B$338,0))*$C$9*'Conversions and Lists'!$F$45)-(INDEX($G$8:$G$29,MATCH($B$182,$B$8:$B$29,0))*'Conversions and Lists'!$F$37))*AE$383,"")</f>
        <v/>
      </c>
      <c r="Y182" s="142" t="str">
        <f>IFERROR(((INDEX($C$336:$C$338,MATCH($B$182,$B$336:$B$338,0))*$C$9*'Conversions and Lists'!$F$45)-(INDEX($G$8:$G$29,MATCH($B$182,$B$8:$B$29,0))*'Conversions and Lists'!$F$37))*AF$383,"")</f>
        <v/>
      </c>
      <c r="Z182" s="142" t="str">
        <f>IFERROR(((INDEX($C$336:$C$338,MATCH($B$182,$B$336:$B$338,0))*$C$9*'Conversions and Lists'!$F$45)-(INDEX($G$8:$G$29,MATCH($B$182,$B$8:$B$29,0))*'Conversions and Lists'!$F$37))*AG$383,"")</f>
        <v/>
      </c>
      <c r="AA182" s="142" t="str">
        <f>IFERROR(((INDEX($C$336:$C$338,MATCH($B$182,$B$336:$B$338,0))*$C$9*'Conversions and Lists'!$F$45)-(INDEX($G$8:$G$29,MATCH($B$182,$B$8:$B$29,0))*'Conversions and Lists'!$F$37))*AH$383,"")</f>
        <v/>
      </c>
      <c r="AB182" s="142" t="str">
        <f>IFERROR(((INDEX($C$336:$C$338,MATCH($B$182,$B$336:$B$338,0))*$C$9*'Conversions and Lists'!$F$45)-(INDEX($G$8:$G$29,MATCH($B$182,$B$8:$B$29,0))*'Conversions and Lists'!$F$37))*AI$383,"")</f>
        <v/>
      </c>
      <c r="AC182" s="142" t="str">
        <f>IFERROR(((INDEX($C$336:$C$338,MATCH($B$182,$B$336:$B$338,0))*$C$9*'Conversions and Lists'!$F$45)-(INDEX($G$8:$G$29,MATCH($B$182,$B$8:$B$29,0))*'Conversions and Lists'!$F$37))*AJ$383,"")</f>
        <v/>
      </c>
      <c r="AD182" s="142" t="str">
        <f>IFERROR(((INDEX($C$336:$C$338,MATCH($B$182,$B$336:$B$338,0))*$C$9*'Conversions and Lists'!$F$45)-(INDEX($G$8:$G$29,MATCH($B$182,$B$8:$B$29,0))*'Conversions and Lists'!$F$37))*AK$383,"")</f>
        <v/>
      </c>
      <c r="AE182" s="142" t="str">
        <f>IFERROR(((INDEX($C$336:$C$338,MATCH($B$182,$B$336:$B$338,0))*$C$9*'Conversions and Lists'!$F$45)-(INDEX($G$8:$G$29,MATCH($B$182,$B$8:$B$29,0))*'Conversions and Lists'!$F$37))*AL$383,"")</f>
        <v/>
      </c>
      <c r="AF182" s="142" t="str">
        <f t="shared" si="1"/>
        <v/>
      </c>
      <c r="AG182" s="143" t="str">
        <f>IFERROR(SUM(INDEX(D182:AF182, MATCH(INDEX($H$8:$H$29,MATCH(B182,$B$8:$B$29,0)),$D$177:$AE$177,0)):AF182),"")</f>
        <v/>
      </c>
    </row>
    <row r="183" spans="2:33" ht="14.4" thickBot="1" x14ac:dyDescent="0.3">
      <c r="B183" s="138" t="s">
        <v>154</v>
      </c>
      <c r="C183" s="139" t="s">
        <v>336</v>
      </c>
      <c r="D183" s="140" t="str">
        <f>IFERROR(($C$9*INDEX($D$336:$D$338,MATCH($B$182,$B$336:$B$338,0))*'Conversions and Lists'!$O$45*'MP Calcs &amp; EFs'!$F$439*'Conversions and Lists'!$F$51),"")</f>
        <v/>
      </c>
      <c r="E183" s="140" t="str">
        <f>IFERROR(($C$9*INDEX($D$336:$D$338,MATCH($B$182,$B$336:$B$338,0))*'Conversions and Lists'!$O$45*'MP Calcs &amp; EFs'!$F$439*'Conversions and Lists'!$F$51),"")</f>
        <v/>
      </c>
      <c r="F183" s="140" t="str">
        <f>IFERROR(($C$9*INDEX($D$336:$D$338,MATCH($B$182,$B$336:$B$338,0))*'Conversions and Lists'!$O$45*'MP Calcs &amp; EFs'!$F$439*'Conversions and Lists'!$F$51),"")</f>
        <v/>
      </c>
      <c r="G183" s="140" t="str">
        <f>IFERROR(($C$9*INDEX($D$336:$D$338,MATCH($B$182,$B$336:$B$338,0))*'Conversions and Lists'!$O$45*'MP Calcs &amp; EFs'!$F$439*'Conversions and Lists'!$F$51),"")</f>
        <v/>
      </c>
      <c r="H183" s="140" t="str">
        <f>IFERROR(($C$9*INDEX($D$336:$D$338,MATCH($B$182,$B$336:$B$338,0))*'Conversions and Lists'!$O$45*'MP Calcs &amp; EFs'!$F$439*'Conversions and Lists'!$F$51),"")</f>
        <v/>
      </c>
      <c r="I183" s="140" t="str">
        <f>IFERROR(($C$9*INDEX($D$336:$D$338,MATCH($B$182,$B$336:$B$338,0))*'Conversions and Lists'!$O$45*'MP Calcs &amp; EFs'!$F$439*'Conversions and Lists'!$F$51),"")</f>
        <v/>
      </c>
      <c r="J183" s="140" t="str">
        <f>IFERROR(($C$9*INDEX($D$336:$D$338,MATCH($B$182,$B$336:$B$338,0))*'Conversions and Lists'!$O$45*'MP Calcs &amp; EFs'!$F$439*'Conversions and Lists'!$F$51),"")</f>
        <v/>
      </c>
      <c r="K183" s="140" t="str">
        <f>IFERROR(($C$9*INDEX($D$336:$D$338,MATCH($B$182,$B$336:$B$338,0))*'Conversions and Lists'!$O$45*'MP Calcs &amp; EFs'!$F$439*'Conversions and Lists'!$F$51),"")</f>
        <v/>
      </c>
      <c r="L183" s="140" t="str">
        <f>IFERROR(($C$9*INDEX($D$336:$D$338,MATCH($B$182,$B$336:$B$338,0))*'Conversions and Lists'!$O$45*'MP Calcs &amp; EFs'!$F$439*'Conversions and Lists'!$F$51),"")</f>
        <v/>
      </c>
      <c r="M183" s="140" t="str">
        <f>IFERROR(($C$9*INDEX($D$336:$D$338,MATCH($B$182,$B$336:$B$338,0))*'Conversions and Lists'!$O$45*'MP Calcs &amp; EFs'!$F$439*'Conversions and Lists'!$F$51),"")</f>
        <v/>
      </c>
      <c r="N183" s="140" t="str">
        <f>IFERROR(($C$9*INDEX($D$336:$D$338,MATCH($B$182,$B$336:$B$338,0))*'Conversions and Lists'!$O$45*'MP Calcs &amp; EFs'!$F$439*'Conversions and Lists'!$F$51),"")</f>
        <v/>
      </c>
      <c r="O183" s="140" t="str">
        <f>IFERROR(($C$9*INDEX($D$336:$D$338,MATCH($B$182,$B$336:$B$338,0))*'Conversions and Lists'!$O$45*'MP Calcs &amp; EFs'!$F$439*'Conversions and Lists'!$F$51),"")</f>
        <v/>
      </c>
      <c r="P183" s="140" t="str">
        <f>IFERROR(($C$9*INDEX($D$336:$D$338,MATCH($B$182,$B$336:$B$338,0))*'Conversions and Lists'!$O$45*'MP Calcs &amp; EFs'!$F$439*'Conversions and Lists'!$F$51),"")</f>
        <v/>
      </c>
      <c r="Q183" s="140" t="str">
        <f>IFERROR(($C$9*INDEX($D$336:$D$338,MATCH($B$182,$B$336:$B$338,0))*'Conversions and Lists'!$O$45*'MP Calcs &amp; EFs'!$F$439*'Conversions and Lists'!$F$51),"")</f>
        <v/>
      </c>
      <c r="R183" s="140" t="str">
        <f>IFERROR(($C$9*INDEX($D$336:$D$338,MATCH($B$182,$B$336:$B$338,0))*'Conversions and Lists'!$O$45*'MP Calcs &amp; EFs'!$F$439*'Conversions and Lists'!$F$51),"")</f>
        <v/>
      </c>
      <c r="S183" s="140" t="str">
        <f>IFERROR(($C$9*INDEX($D$336:$D$338,MATCH($B$182,$B$336:$B$338,0))*'Conversions and Lists'!$O$45*'MP Calcs &amp; EFs'!$F$439*'Conversions and Lists'!$F$51),"")</f>
        <v/>
      </c>
      <c r="T183" s="140" t="str">
        <f>IFERROR(($C$9*INDEX($D$336:$D$338,MATCH($B$182,$B$336:$B$338,0))*'Conversions and Lists'!$O$45*'MP Calcs &amp; EFs'!$F$439*'Conversions and Lists'!$F$51),"")</f>
        <v/>
      </c>
      <c r="U183" s="140" t="str">
        <f>IFERROR(($C$9*INDEX($D$336:$D$338,MATCH($B$182,$B$336:$B$338,0))*'Conversions and Lists'!$O$45*'MP Calcs &amp; EFs'!$F$439*'Conversions and Lists'!$F$51),"")</f>
        <v/>
      </c>
      <c r="V183" s="140" t="str">
        <f>IFERROR(($C$9*INDEX($D$336:$D$338,MATCH($B$182,$B$336:$B$338,0))*'Conversions and Lists'!$O$45*'MP Calcs &amp; EFs'!$F$439*'Conversions and Lists'!$F$51),"")</f>
        <v/>
      </c>
      <c r="W183" s="140" t="str">
        <f>IFERROR(($C$9*INDEX($D$336:$D$338,MATCH($B$182,$B$336:$B$338,0))*'Conversions and Lists'!$O$45*'MP Calcs &amp; EFs'!$F$439*'Conversions and Lists'!$F$51),"")</f>
        <v/>
      </c>
      <c r="X183" s="140" t="str">
        <f>IFERROR(($C$9*INDEX($D$336:$D$338,MATCH($B$182,$B$336:$B$338,0))*'Conversions and Lists'!$O$45*'MP Calcs &amp; EFs'!$F$439*'Conversions and Lists'!$F$51),"")</f>
        <v/>
      </c>
      <c r="Y183" s="140" t="str">
        <f>IFERROR(($C$9*INDEX($D$336:$D$338,MATCH($B$182,$B$336:$B$338,0))*'Conversions and Lists'!$O$45*'MP Calcs &amp; EFs'!$F$439*'Conversions and Lists'!$F$51),"")</f>
        <v/>
      </c>
      <c r="Z183" s="140" t="str">
        <f>IFERROR(($C$9*INDEX($D$336:$D$338,MATCH($B$182,$B$336:$B$338,0))*'Conversions and Lists'!$O$45*'MP Calcs &amp; EFs'!$F$439*'Conversions and Lists'!$F$51),"")</f>
        <v/>
      </c>
      <c r="AA183" s="140" t="str">
        <f>IFERROR(($C$9*INDEX($D$336:$D$338,MATCH($B$182,$B$336:$B$338,0))*'Conversions and Lists'!$O$45*'MP Calcs &amp; EFs'!$F$439*'Conversions and Lists'!$F$51),"")</f>
        <v/>
      </c>
      <c r="AB183" s="140" t="str">
        <f>IFERROR(($C$9*INDEX($D$336:$D$338,MATCH($B$182,$B$336:$B$338,0))*'Conversions and Lists'!$O$45*'MP Calcs &amp; EFs'!$F$439*'Conversions and Lists'!$F$51),"")</f>
        <v/>
      </c>
      <c r="AC183" s="140" t="str">
        <f>IFERROR(($C$9*INDEX($D$336:$D$338,MATCH($B$182,$B$336:$B$338,0))*'Conversions and Lists'!$O$45*'MP Calcs &amp; EFs'!$F$439*'Conversions and Lists'!$F$51),"")</f>
        <v/>
      </c>
      <c r="AD183" s="140" t="str">
        <f>IFERROR(($C$9*INDEX($D$336:$D$338,MATCH($B$182,$B$336:$B$338,0))*'Conversions and Lists'!$O$45*'MP Calcs &amp; EFs'!$F$439*'Conversions and Lists'!$F$51),"")</f>
        <v/>
      </c>
      <c r="AE183" s="140" t="str">
        <f>IFERROR(($C$9*INDEX($D$336:$D$338,MATCH($B$182,$B$336:$B$338,0))*'Conversions and Lists'!$O$45*'MP Calcs &amp; EFs'!$F$439*'Conversions and Lists'!$F$51),"")</f>
        <v/>
      </c>
      <c r="AF183" s="140" t="str">
        <f t="shared" si="1"/>
        <v/>
      </c>
      <c r="AG183" s="135" t="str">
        <f>IFERROR(SUM(INDEX(D183:AF183, MATCH(INDEX($H$8:$H$29,MATCH(B183,$B$8:$B$29,0)),$D$177:$AE$177,0)):AF183),"")</f>
        <v/>
      </c>
    </row>
    <row r="184" spans="2:33" x14ac:dyDescent="0.25">
      <c r="B184" s="144" t="s">
        <v>100</v>
      </c>
      <c r="C184" s="141" t="s">
        <v>335</v>
      </c>
      <c r="D184" s="142" t="str">
        <f>IFERROR(((((($C$10*$C$91))*10^6*$D$343*'Conversions and Lists'!$F$44)-(($G$10)*'Conversions and Lists'!$F$37))*K$383),"")</f>
        <v/>
      </c>
      <c r="E184" s="142" t="str">
        <f>IFERROR(((((($C$10*$C$91))*10^6*$D$343*'Conversions and Lists'!$F$44)-(($G$10)*'Conversions and Lists'!$F$37))*L$383),"")</f>
        <v/>
      </c>
      <c r="F184" s="142" t="str">
        <f>IFERROR(((((($C$10*$C$91))*10^6*$D$343*'Conversions and Lists'!$F$44)-(($G$10)*'Conversions and Lists'!$F$37))*M$383),"")</f>
        <v/>
      </c>
      <c r="G184" s="142" t="str">
        <f>IFERROR(((((($C$10*$C$91))*10^6*$D$343*'Conversions and Lists'!$F$44)-(($G$10)*'Conversions and Lists'!$F$37))*N$383),"")</f>
        <v/>
      </c>
      <c r="H184" s="142" t="str">
        <f>IFERROR(((((($C$10*$C$91))*10^6*$D$343*'Conversions and Lists'!$F$44)-(($G$10)*'Conversions and Lists'!$F$37))*O$383),"")</f>
        <v/>
      </c>
      <c r="I184" s="142" t="str">
        <f>IFERROR(((((($C$10*$C$91))*10^6*$D$343*'Conversions and Lists'!$F$44)-(($G$10)*'Conversions and Lists'!$F$37))*P$383),"")</f>
        <v/>
      </c>
      <c r="J184" s="142" t="str">
        <f>IFERROR(((((($C$10*$C$91))*10^6*$D$343*'Conversions and Lists'!$F$44)-(($G$10)*'Conversions and Lists'!$F$37))*Q$383),"")</f>
        <v/>
      </c>
      <c r="K184" s="142" t="str">
        <f>IFERROR(((((($C$10*$C$91))*10^6*$D$343*'Conversions and Lists'!$F$44)-(($G$10)*'Conversions and Lists'!$F$37))*R$383),"")</f>
        <v/>
      </c>
      <c r="L184" s="142" t="str">
        <f>IFERROR(((((($C$10*$C$91))*10^6*$D$343*'Conversions and Lists'!$F$44)-(($G$10)*'Conversions and Lists'!$F$37))*S$383),"")</f>
        <v/>
      </c>
      <c r="M184" s="142" t="str">
        <f>IFERROR(((((($C$10*$C$91))*10^6*$D$343*'Conversions and Lists'!$F$44)-(($G$10)*'Conversions and Lists'!$F$37))*T$383),"")</f>
        <v/>
      </c>
      <c r="N184" s="142" t="str">
        <f>IFERROR(((((($C$10*$C$91))*10^6*$D$343*'Conversions and Lists'!$F$44)-(($G$10)*'Conversions and Lists'!$F$37))*U$383),"")</f>
        <v/>
      </c>
      <c r="O184" s="142" t="str">
        <f>IFERROR(((((($C$10*$C$91))*10^6*$D$343*'Conversions and Lists'!$F$44)-(($G$10)*'Conversions and Lists'!$F$37))*V$383),"")</f>
        <v/>
      </c>
      <c r="P184" s="142" t="str">
        <f>IFERROR(((((($C$10*$C$91))*10^6*$D$343*'Conversions and Lists'!$F$44)-(($G$10)*'Conversions and Lists'!$F$37))*W$383),"")</f>
        <v/>
      </c>
      <c r="Q184" s="142" t="str">
        <f>IFERROR(((((($C$10*$C$91))*10^6*$D$343*'Conversions and Lists'!$F$44)-(($G$10)*'Conversions and Lists'!$F$37))*X$383),"")</f>
        <v/>
      </c>
      <c r="R184" s="142" t="str">
        <f>IFERROR(((((($C$10*$C$91))*10^6*$D$343*'Conversions and Lists'!$F$44)-(($G$10)*'Conversions and Lists'!$F$37))*Y$383),"")</f>
        <v/>
      </c>
      <c r="S184" s="142" t="str">
        <f>IFERROR(((((($C$10*$C$91))*10^6*$D$343*'Conversions and Lists'!$F$44)-(($G$10)*'Conversions and Lists'!$F$37))*Z$383),"")</f>
        <v/>
      </c>
      <c r="T184" s="142" t="str">
        <f>IFERROR(((((($C$10*$C$91))*10^6*$D$343*'Conversions and Lists'!$F$44)-(($G$10)*'Conversions and Lists'!$F$37))*AA$383),"")</f>
        <v/>
      </c>
      <c r="U184" s="142" t="str">
        <f>IFERROR(((((($C$10*$C$91))*10^6*$D$343*'Conversions and Lists'!$F$44)-(($G$10)*'Conversions and Lists'!$F$37))*AB$383),"")</f>
        <v/>
      </c>
      <c r="V184" s="142" t="str">
        <f>IFERROR(((((($C$10*$C$91))*10^6*$D$343*'Conversions and Lists'!$F$44)-(($G$10)*'Conversions and Lists'!$F$37))*AC$383),"")</f>
        <v/>
      </c>
      <c r="W184" s="142" t="str">
        <f>IFERROR(((((($C$10*$C$91))*10^6*$D$343*'Conversions and Lists'!$F$44)-(($G$10)*'Conversions and Lists'!$F$37))*AD$383),"")</f>
        <v/>
      </c>
      <c r="X184" s="142" t="str">
        <f>IFERROR(((((($C$10*$C$91))*10^6*$D$343*'Conversions and Lists'!$F$44)-(($G$10)*'Conversions and Lists'!$F$37))*AE$383),"")</f>
        <v/>
      </c>
      <c r="Y184" s="142" t="str">
        <f>IFERROR(((((($C$10*$C$91))*10^6*$D$343*'Conversions and Lists'!$F$44)-(($G$10)*'Conversions and Lists'!$F$37))*AF$383),"")</f>
        <v/>
      </c>
      <c r="Z184" s="142" t="str">
        <f>IFERROR(((((($C$10*$C$91))*10^6*$D$343*'Conversions and Lists'!$F$44)-(($G$10)*'Conversions and Lists'!$F$37))*AG$383),"")</f>
        <v/>
      </c>
      <c r="AA184" s="142" t="str">
        <f>IFERROR(((((($C$10*$C$91))*10^6*$D$343*'Conversions and Lists'!$F$44)-(($G$10)*'Conversions and Lists'!$F$37))*AH$383),"")</f>
        <v/>
      </c>
      <c r="AB184" s="142" t="str">
        <f>IFERROR(((((($C$10*$C$91))*10^6*$D$343*'Conversions and Lists'!$F$44)-(($G$10)*'Conversions and Lists'!$F$37))*AI$383),"")</f>
        <v/>
      </c>
      <c r="AC184" s="142" t="str">
        <f>IFERROR(((((($C$10*$C$91))*10^6*$D$343*'Conversions and Lists'!$F$44)-(($G$10)*'Conversions and Lists'!$F$37))*AJ$383),"")</f>
        <v/>
      </c>
      <c r="AD184" s="142" t="str">
        <f>IFERROR(((((($C$10*$C$91))*10^6*$D$343*'Conversions and Lists'!$F$44)-(($G$10)*'Conversions and Lists'!$F$37))*AK$383),"")</f>
        <v/>
      </c>
      <c r="AE184" s="142" t="str">
        <f>IFERROR(((((($C$10*$C$91))*10^6*$D$343*'Conversions and Lists'!$F$44)-(($G$10)*'Conversions and Lists'!$F$37))*AL$383),"")</f>
        <v/>
      </c>
      <c r="AF184" s="142" t="str">
        <f t="shared" si="1"/>
        <v/>
      </c>
      <c r="AG184" s="143" t="str">
        <f>IFERROR(SUM(INDEX(D184:AF184, MATCH(INDEX($H$8:$H$29,MATCH(B184,$B$8:$B$29,0)),$D$177:$AE$177,0)):AF184),"")</f>
        <v/>
      </c>
    </row>
    <row r="185" spans="2:33" ht="14.4" thickBot="1" x14ac:dyDescent="0.3">
      <c r="B185" s="138" t="s">
        <v>100</v>
      </c>
      <c r="C185" s="139" t="s">
        <v>336</v>
      </c>
      <c r="D185" s="140" t="str">
        <f>IFERROR(((($C$10*$C$91))*$C$343*$F$439*1000*1000*'Conversions and Lists'!$O$44*'Conversions and Lists'!$F$51), "")</f>
        <v/>
      </c>
      <c r="E185" s="140" t="str">
        <f>IFERROR(((($C$10*$C$91))*$C$343*$F$439*1000*1000*'Conversions and Lists'!$O$44*'Conversions and Lists'!$F$51), "")</f>
        <v/>
      </c>
      <c r="F185" s="140" t="str">
        <f>IFERROR(((($C$10*$C$91))*$C$343*$F$439*1000*1000*'Conversions and Lists'!$O$44*'Conversions and Lists'!$F$51), "")</f>
        <v/>
      </c>
      <c r="G185" s="140" t="str">
        <f>IFERROR(((($C$10*$C$91))*$C$343*$F$439*1000*1000*'Conversions and Lists'!$O$44*'Conversions and Lists'!$F$51), "")</f>
        <v/>
      </c>
      <c r="H185" s="140" t="str">
        <f>IFERROR(((($C$10*$C$91))*$C$343*$F$439*1000*1000*'Conversions and Lists'!$O$44*'Conversions and Lists'!$F$51), "")</f>
        <v/>
      </c>
      <c r="I185" s="140" t="str">
        <f>IFERROR(((($C$10*$C$91))*$C$343*$F$439*1000*1000*'Conversions and Lists'!$O$44*'Conversions and Lists'!$F$51), "")</f>
        <v/>
      </c>
      <c r="J185" s="140" t="str">
        <f>IFERROR(((($C$10*$C$91))*$C$343*$F$439*1000*1000*'Conversions and Lists'!$O$44*'Conversions and Lists'!$F$51), "")</f>
        <v/>
      </c>
      <c r="K185" s="140" t="str">
        <f>IFERROR(((($C$10*$C$91))*$C$343*$F$439*1000*1000*'Conversions and Lists'!$O$44*'Conversions and Lists'!$F$51), "")</f>
        <v/>
      </c>
      <c r="L185" s="140" t="str">
        <f>IFERROR(((($C$10*$C$91))*$C$343*$F$439*1000*1000*'Conversions and Lists'!$O$44*'Conversions and Lists'!$F$51), "")</f>
        <v/>
      </c>
      <c r="M185" s="140" t="str">
        <f>IFERROR(((($C$10*$C$91))*$C$343*$F$439*1000*1000*'Conversions and Lists'!$O$44*'Conversions and Lists'!$F$51), "")</f>
        <v/>
      </c>
      <c r="N185" s="140" t="str">
        <f>IFERROR(((($C$10*$C$91))*$C$343*$F$439*1000*1000*'Conversions and Lists'!$O$44*'Conversions and Lists'!$F$51), "")</f>
        <v/>
      </c>
      <c r="O185" s="140" t="str">
        <f>IFERROR(((($C$10*$C$91))*$C$343*$F$439*1000*1000*'Conversions and Lists'!$O$44*'Conversions and Lists'!$F$51), "")</f>
        <v/>
      </c>
      <c r="P185" s="140" t="str">
        <f>IFERROR(((($C$10*$C$91))*$C$343*$F$439*1000*1000*'Conversions and Lists'!$O$44*'Conversions and Lists'!$F$51), "")</f>
        <v/>
      </c>
      <c r="Q185" s="140" t="str">
        <f>IFERROR(((($C$10*$C$91))*$C$343*$F$439*1000*1000*'Conversions and Lists'!$O$44*'Conversions and Lists'!$F$51), "")</f>
        <v/>
      </c>
      <c r="R185" s="140" t="str">
        <f>IFERROR(((($C$10*$C$91))*$C$343*$F$439*1000*1000*'Conversions and Lists'!$O$44*'Conversions and Lists'!$F$51), "")</f>
        <v/>
      </c>
      <c r="S185" s="140" t="str">
        <f>IFERROR(((($C$10*$C$91))*$C$343*$F$439*1000*1000*'Conversions and Lists'!$O$44*'Conversions and Lists'!$F$51), "")</f>
        <v/>
      </c>
      <c r="T185" s="140" t="str">
        <f>IFERROR(((($C$10*$C$91))*$C$343*$F$439*1000*1000*'Conversions and Lists'!$O$44*'Conversions and Lists'!$F$51), "")</f>
        <v/>
      </c>
      <c r="U185" s="140" t="str">
        <f>IFERROR(((($C$10*$C$91))*$C$343*$F$439*1000*1000*'Conversions and Lists'!$O$44*'Conversions and Lists'!$F$51), "")</f>
        <v/>
      </c>
      <c r="V185" s="140" t="str">
        <f>IFERROR(((($C$10*$C$91))*$C$343*$F$439*1000*1000*'Conversions and Lists'!$O$44*'Conversions and Lists'!$F$51), "")</f>
        <v/>
      </c>
      <c r="W185" s="140" t="str">
        <f>IFERROR(((($C$10*$C$91))*$C$343*$F$439*1000*1000*'Conversions and Lists'!$O$44*'Conversions and Lists'!$F$51), "")</f>
        <v/>
      </c>
      <c r="X185" s="140" t="str">
        <f>IFERROR(((($C$10*$C$91))*$C$343*$F$439*1000*1000*'Conversions and Lists'!$O$44*'Conversions and Lists'!$F$51), "")</f>
        <v/>
      </c>
      <c r="Y185" s="140" t="str">
        <f>IFERROR(((($C$10*$C$91))*$C$343*$F$439*1000*1000*'Conversions and Lists'!$O$44*'Conversions and Lists'!$F$51), "")</f>
        <v/>
      </c>
      <c r="Z185" s="140" t="str">
        <f>IFERROR(((($C$10*$C$91))*$C$343*$F$439*1000*1000*'Conversions and Lists'!$O$44*'Conversions and Lists'!$F$51), "")</f>
        <v/>
      </c>
      <c r="AA185" s="140" t="str">
        <f>IFERROR(((($C$10*$C$91))*$C$343*$F$439*1000*1000*'Conversions and Lists'!$O$44*'Conversions and Lists'!$F$51), "")</f>
        <v/>
      </c>
      <c r="AB185" s="140" t="str">
        <f>IFERROR(((($C$10*$C$91))*$C$343*$F$439*1000*1000*'Conversions and Lists'!$O$44*'Conversions and Lists'!$F$51), "")</f>
        <v/>
      </c>
      <c r="AC185" s="140" t="str">
        <f>IFERROR(((($C$10*$C$91))*$C$343*$F$439*1000*1000*'Conversions and Lists'!$O$44*'Conversions and Lists'!$F$51), "")</f>
        <v/>
      </c>
      <c r="AD185" s="140" t="str">
        <f>IFERROR(((($C$10*$C$91))*$C$343*$F$439*1000*1000*'Conversions and Lists'!$O$44*'Conversions and Lists'!$F$51), "")</f>
        <v/>
      </c>
      <c r="AE185" s="140" t="str">
        <f>IFERROR(((($C$10*$C$91))*$C$343*$F$439*1000*1000*'Conversions and Lists'!$O$44*'Conversions and Lists'!$F$51), "")</f>
        <v/>
      </c>
      <c r="AF185" s="140" t="str">
        <f t="shared" si="1"/>
        <v/>
      </c>
      <c r="AG185" s="135" t="str">
        <f>IFERROR(SUM(INDEX(D185:AF185, MATCH(INDEX($H$8:$H$29,MATCH(B185,$B$8:$B$29,0)),$D$177:$AE$177,0)):AF185),"")</f>
        <v/>
      </c>
    </row>
    <row r="186" spans="2:33" x14ac:dyDescent="0.25">
      <c r="B186" s="144" t="s">
        <v>104</v>
      </c>
      <c r="C186" s="141" t="s">
        <v>335</v>
      </c>
      <c r="D186" s="142" t="str">
        <f>IFERROR(((((($C$11*$C$92))*10^6*$D$343*'Conversions and Lists'!$F$44)-(($G$11)*'Conversions and Lists'!$F$37))*K$383),"")</f>
        <v/>
      </c>
      <c r="E186" s="142" t="str">
        <f>IFERROR(((((($C$11*$C$92))*10^6*$D$343*'Conversions and Lists'!$F$44)-(($G$11)*'Conversions and Lists'!$F$37))*L$383),"")</f>
        <v/>
      </c>
      <c r="F186" s="142" t="str">
        <f>IFERROR(((((($C$11*$C$92))*10^6*$D$343*'Conversions and Lists'!$F$44)-(($G$11)*'Conversions and Lists'!$F$37))*M$383),"")</f>
        <v/>
      </c>
      <c r="G186" s="142" t="str">
        <f>IFERROR(((((($C$11*$C$92))*10^6*$D$343*'Conversions and Lists'!$F$44)-(($G$11)*'Conversions and Lists'!$F$37))*N$383),"")</f>
        <v/>
      </c>
      <c r="H186" s="142" t="str">
        <f>IFERROR(((((($C$11*$C$92))*10^6*$D$343*'Conversions and Lists'!$F$44)-(($G$11)*'Conversions and Lists'!$F$37))*O$383),"")</f>
        <v/>
      </c>
      <c r="I186" s="142" t="str">
        <f>IFERROR(((((($C$11*$C$92))*10^6*$D$343*'Conversions and Lists'!$F$44)-(($G$11)*'Conversions and Lists'!$F$37))*P$383),"")</f>
        <v/>
      </c>
      <c r="J186" s="142" t="str">
        <f>IFERROR(((((($C$11*$C$92))*10^6*$D$343*'Conversions and Lists'!$F$44)-(($G$11)*'Conversions and Lists'!$F$37))*Q$383),"")</f>
        <v/>
      </c>
      <c r="K186" s="142" t="str">
        <f>IFERROR(((((($C$11*$C$92))*10^6*$D$343*'Conversions and Lists'!$F$44)-(($G$11)*'Conversions and Lists'!$F$37))*R$383),"")</f>
        <v/>
      </c>
      <c r="L186" s="142" t="str">
        <f>IFERROR(((((($C$11*$C$92))*10^6*$D$343*'Conversions and Lists'!$F$44)-(($G$11)*'Conversions and Lists'!$F$37))*S$383),"")</f>
        <v/>
      </c>
      <c r="M186" s="142" t="str">
        <f>IFERROR(((((($C$11*$C$92))*10^6*$D$343*'Conversions and Lists'!$F$44)-(($G$11)*'Conversions and Lists'!$F$37))*T$383),"")</f>
        <v/>
      </c>
      <c r="N186" s="142" t="str">
        <f>IFERROR(((((($C$11*$C$92))*10^6*$D$343*'Conversions and Lists'!$F$44)-(($G$11)*'Conversions and Lists'!$F$37))*U$383),"")</f>
        <v/>
      </c>
      <c r="O186" s="142" t="str">
        <f>IFERROR(((((($C$11*$C$92))*10^6*$D$343*'Conversions and Lists'!$F$44)-(($G$11)*'Conversions and Lists'!$F$37))*V$383),"")</f>
        <v/>
      </c>
      <c r="P186" s="142" t="str">
        <f>IFERROR(((((($C$11*$C$92))*10^6*$D$343*'Conversions and Lists'!$F$44)-(($G$11)*'Conversions and Lists'!$F$37))*W$383),"")</f>
        <v/>
      </c>
      <c r="Q186" s="142" t="str">
        <f>IFERROR(((((($C$11*$C$92))*10^6*$D$343*'Conversions and Lists'!$F$44)-(($G$11)*'Conversions and Lists'!$F$37))*X$383),"")</f>
        <v/>
      </c>
      <c r="R186" s="142" t="str">
        <f>IFERROR(((((($C$11*$C$92))*10^6*$D$343*'Conversions and Lists'!$F$44)-(($G$11)*'Conversions and Lists'!$F$37))*Y$383),"")</f>
        <v/>
      </c>
      <c r="S186" s="142" t="str">
        <f>IFERROR(((((($C$11*$C$92))*10^6*$D$343*'Conversions and Lists'!$F$44)-(($G$11)*'Conversions and Lists'!$F$37))*Z$383),"")</f>
        <v/>
      </c>
      <c r="T186" s="142" t="str">
        <f>IFERROR(((((($C$11*$C$92))*10^6*$D$343*'Conversions and Lists'!$F$44)-(($G$11)*'Conversions and Lists'!$F$37))*AA$383),"")</f>
        <v/>
      </c>
      <c r="U186" s="142" t="str">
        <f>IFERROR(((((($C$11*$C$92))*10^6*$D$343*'Conversions and Lists'!$F$44)-(($G$11)*'Conversions and Lists'!$F$37))*AB$383),"")</f>
        <v/>
      </c>
      <c r="V186" s="142" t="str">
        <f>IFERROR(((((($C$11*$C$92))*10^6*$D$343*'Conversions and Lists'!$F$44)-(($G$11)*'Conversions and Lists'!$F$37))*AC$383),"")</f>
        <v/>
      </c>
      <c r="W186" s="142" t="str">
        <f>IFERROR(((((($C$11*$C$92))*10^6*$D$343*'Conversions and Lists'!$F$44)-(($G$11)*'Conversions and Lists'!$F$37))*AD$383),"")</f>
        <v/>
      </c>
      <c r="X186" s="142" t="str">
        <f>IFERROR(((((($C$11*$C$92))*10^6*$D$343*'Conversions and Lists'!$F$44)-(($G$11)*'Conversions and Lists'!$F$37))*AE$383),"")</f>
        <v/>
      </c>
      <c r="Y186" s="142" t="str">
        <f>IFERROR(((((($C$11*$C$92))*10^6*$D$343*'Conversions and Lists'!$F$44)-(($G$11)*'Conversions and Lists'!$F$37))*AF$383),"")</f>
        <v/>
      </c>
      <c r="Z186" s="142" t="str">
        <f>IFERROR(((((($C$11*$C$92))*10^6*$D$343*'Conversions and Lists'!$F$44)-(($G$11)*'Conversions and Lists'!$F$37))*AG$383),"")</f>
        <v/>
      </c>
      <c r="AA186" s="142" t="str">
        <f>IFERROR(((((($C$11*$C$92))*10^6*$D$343*'Conversions and Lists'!$F$44)-(($G$11)*'Conversions and Lists'!$F$37))*AH$383),"")</f>
        <v/>
      </c>
      <c r="AB186" s="142" t="str">
        <f>IFERROR(((((($C$11*$C$92))*10^6*$D$343*'Conversions and Lists'!$F$44)-(($G$11)*'Conversions and Lists'!$F$37))*AI$383),"")</f>
        <v/>
      </c>
      <c r="AC186" s="142" t="str">
        <f>IFERROR(((((($C$11*$C$92))*10^6*$D$343*'Conversions and Lists'!$F$44)-(($G$11)*'Conversions and Lists'!$F$37))*AJ$383),"")</f>
        <v/>
      </c>
      <c r="AD186" s="142" t="str">
        <f>IFERROR(((((($C$11*$C$92))*10^6*$D$343*'Conversions and Lists'!$F$44)-(($G$11)*'Conversions and Lists'!$F$37))*AK$383),"")</f>
        <v/>
      </c>
      <c r="AE186" s="142" t="str">
        <f>IFERROR(((((($C$11*$C$92))*10^6*$D$343*'Conversions and Lists'!$F$44)-(($G$11)*'Conversions and Lists'!$F$37))*AL$383),"")</f>
        <v/>
      </c>
      <c r="AF186" s="142" t="str">
        <f t="shared" si="1"/>
        <v/>
      </c>
      <c r="AG186" s="143" t="str">
        <f>IFERROR(SUM(INDEX(D186:AF186, MATCH(INDEX($H$8:$H$29,MATCH(B186,$B$8:$B$29,0)),$D$177:$AE$177,0)):AF186),"")</f>
        <v/>
      </c>
    </row>
    <row r="187" spans="2:33" ht="14.4" thickBot="1" x14ac:dyDescent="0.3">
      <c r="B187" s="138" t="s">
        <v>104</v>
      </c>
      <c r="C187" s="139" t="s">
        <v>336</v>
      </c>
      <c r="D187" s="140" t="str">
        <f>IFERROR(((($C$11*$C$92))*$C$343*$F$439*1000*1000*'Conversions and Lists'!$O$44*'Conversions and Lists'!$F$51), "")</f>
        <v/>
      </c>
      <c r="E187" s="140" t="str">
        <f>IFERROR(((($C$11*$C$92))*$C$343*$F$439*1000*1000*'Conversions and Lists'!$O$44*'Conversions and Lists'!$F$51), "")</f>
        <v/>
      </c>
      <c r="F187" s="140" t="str">
        <f>IFERROR(((($C$11*$C$92))*$C$343*$F$439*1000*1000*'Conversions and Lists'!$O$44*'Conversions and Lists'!$F$51), "")</f>
        <v/>
      </c>
      <c r="G187" s="140" t="str">
        <f>IFERROR(((($C$11*$C$92))*$C$343*$F$439*1000*1000*'Conversions and Lists'!$O$44*'Conversions and Lists'!$F$51), "")</f>
        <v/>
      </c>
      <c r="H187" s="140" t="str">
        <f>IFERROR(((($C$11*$C$92))*$C$343*$F$439*1000*1000*'Conversions and Lists'!$O$44*'Conversions and Lists'!$F$51), "")</f>
        <v/>
      </c>
      <c r="I187" s="140" t="str">
        <f>IFERROR(((($C$11*$C$92))*$C$343*$F$439*1000*1000*'Conversions and Lists'!$O$44*'Conversions and Lists'!$F$51), "")</f>
        <v/>
      </c>
      <c r="J187" s="140" t="str">
        <f>IFERROR(((($C$11*$C$92))*$C$343*$F$439*1000*1000*'Conversions and Lists'!$O$44*'Conversions and Lists'!$F$51), "")</f>
        <v/>
      </c>
      <c r="K187" s="140" t="str">
        <f>IFERROR(((($C$11*$C$92))*$C$343*$F$439*1000*1000*'Conversions and Lists'!$O$44*'Conversions and Lists'!$F$51), "")</f>
        <v/>
      </c>
      <c r="L187" s="140" t="str">
        <f>IFERROR(((($C$11*$C$92))*$C$343*$F$439*1000*1000*'Conversions and Lists'!$O$44*'Conversions and Lists'!$F$51), "")</f>
        <v/>
      </c>
      <c r="M187" s="140" t="str">
        <f>IFERROR(((($C$11*$C$92))*$C$343*$F$439*1000*1000*'Conversions and Lists'!$O$44*'Conversions and Lists'!$F$51), "")</f>
        <v/>
      </c>
      <c r="N187" s="140" t="str">
        <f>IFERROR(((($C$11*$C$92))*$C$343*$F$439*1000*1000*'Conversions and Lists'!$O$44*'Conversions and Lists'!$F$51), "")</f>
        <v/>
      </c>
      <c r="O187" s="140" t="str">
        <f>IFERROR(((($C$11*$C$92))*$C$343*$F$439*1000*1000*'Conversions and Lists'!$O$44*'Conversions and Lists'!$F$51), "")</f>
        <v/>
      </c>
      <c r="P187" s="140" t="str">
        <f>IFERROR(((($C$11*$C$92))*$C$343*$F$439*1000*1000*'Conversions and Lists'!$O$44*'Conversions and Lists'!$F$51), "")</f>
        <v/>
      </c>
      <c r="Q187" s="140" t="str">
        <f>IFERROR(((($C$11*$C$92))*$C$343*$F$439*1000*1000*'Conversions and Lists'!$O$44*'Conversions and Lists'!$F$51), "")</f>
        <v/>
      </c>
      <c r="R187" s="140" t="str">
        <f>IFERROR(((($C$11*$C$92))*$C$343*$F$439*1000*1000*'Conversions and Lists'!$O$44*'Conversions and Lists'!$F$51), "")</f>
        <v/>
      </c>
      <c r="S187" s="140" t="str">
        <f>IFERROR(((($C$11*$C$92))*$C$343*$F$439*1000*1000*'Conversions and Lists'!$O$44*'Conversions and Lists'!$F$51), "")</f>
        <v/>
      </c>
      <c r="T187" s="140" t="str">
        <f>IFERROR(((($C$11*$C$92))*$C$343*$F$439*1000*1000*'Conversions and Lists'!$O$44*'Conversions and Lists'!$F$51), "")</f>
        <v/>
      </c>
      <c r="U187" s="140" t="str">
        <f>IFERROR(((($C$11*$C$92))*$C$343*$F$439*1000*1000*'Conversions and Lists'!$O$44*'Conversions and Lists'!$F$51), "")</f>
        <v/>
      </c>
      <c r="V187" s="140" t="str">
        <f>IFERROR(((($C$11*$C$92))*$C$343*$F$439*1000*1000*'Conversions and Lists'!$O$44*'Conversions and Lists'!$F$51), "")</f>
        <v/>
      </c>
      <c r="W187" s="140" t="str">
        <f>IFERROR(((($C$11*$C$92))*$C$343*$F$439*1000*1000*'Conversions and Lists'!$O$44*'Conversions and Lists'!$F$51), "")</f>
        <v/>
      </c>
      <c r="X187" s="140" t="str">
        <f>IFERROR(((($C$11*$C$92))*$C$343*$F$439*1000*1000*'Conversions and Lists'!$O$44*'Conversions and Lists'!$F$51), "")</f>
        <v/>
      </c>
      <c r="Y187" s="140" t="str">
        <f>IFERROR(((($C$11*$C$92))*$C$343*$F$439*1000*1000*'Conversions and Lists'!$O$44*'Conversions and Lists'!$F$51), "")</f>
        <v/>
      </c>
      <c r="Z187" s="140" t="str">
        <f>IFERROR(((($C$11*$C$92))*$C$343*$F$439*1000*1000*'Conversions and Lists'!$O$44*'Conversions and Lists'!$F$51), "")</f>
        <v/>
      </c>
      <c r="AA187" s="140" t="str">
        <f>IFERROR(((($C$11*$C$92))*$C$343*$F$439*1000*1000*'Conversions and Lists'!$O$44*'Conversions and Lists'!$F$51), "")</f>
        <v/>
      </c>
      <c r="AB187" s="140" t="str">
        <f>IFERROR(((($C$11*$C$92))*$C$343*$F$439*1000*1000*'Conversions and Lists'!$O$44*'Conversions and Lists'!$F$51), "")</f>
        <v/>
      </c>
      <c r="AC187" s="140" t="str">
        <f>IFERROR(((($C$11*$C$92))*$C$343*$F$439*1000*1000*'Conversions and Lists'!$O$44*'Conversions and Lists'!$F$51), "")</f>
        <v/>
      </c>
      <c r="AD187" s="140" t="str">
        <f>IFERROR(((($C$11*$C$92))*$C$343*$F$439*1000*1000*'Conversions and Lists'!$O$44*'Conversions and Lists'!$F$51), "")</f>
        <v/>
      </c>
      <c r="AE187" s="140" t="str">
        <f>IFERROR(((($C$11*$C$92))*$C$343*$F$439*1000*1000*'Conversions and Lists'!$O$44*'Conversions and Lists'!$F$51), "")</f>
        <v/>
      </c>
      <c r="AF187" s="140" t="str">
        <f t="shared" si="1"/>
        <v/>
      </c>
      <c r="AG187" s="135" t="str">
        <f>IFERROR(SUM(INDEX(D187:AF187, MATCH(INDEX($H$8:$H$29,MATCH(B187,$B$8:$B$29,0)),$D$177:$AE$177,0)):AF187),"")</f>
        <v/>
      </c>
    </row>
    <row r="188" spans="2:33" x14ac:dyDescent="0.25">
      <c r="B188" s="144" t="s">
        <v>140</v>
      </c>
      <c r="C188" s="59" t="s">
        <v>335</v>
      </c>
      <c r="D188" s="142" t="str">
        <f>IFERROR(((INDEX($C$336:$C$338,MATCH($B$188,$B$336:$B$338,0))*$C$12*'Conversions and Lists'!$F$45)-(INDEX($G$8:$G$29,MATCH($B$188,$B$8:$B$29,0))*'Conversions and Lists'!$F$37))*K$383,"")</f>
        <v/>
      </c>
      <c r="E188" s="142" t="str">
        <f>IFERROR(((INDEX($C$336:$C$338,MATCH($B$188,$B$336:$B$338,0))*$C$12*'Conversions and Lists'!$F$45)-(INDEX($G$8:$G$29,MATCH($B$188,$B$8:$B$29,0))*'Conversions and Lists'!$F$37))*L$383,"")</f>
        <v/>
      </c>
      <c r="F188" s="142" t="str">
        <f>IFERROR(((INDEX($C$336:$C$338,MATCH($B$188,$B$336:$B$338,0))*$C$12*'Conversions and Lists'!$F$45)-(INDEX($G$8:$G$29,MATCH($B$188,$B$8:$B$29,0))*'Conversions and Lists'!$F$37))*M$383,"")</f>
        <v/>
      </c>
      <c r="G188" s="142" t="str">
        <f>IFERROR(((INDEX($C$336:$C$338,MATCH($B$188,$B$336:$B$338,0))*$C$12*'Conversions and Lists'!$F$45)-(INDEX($G$8:$G$29,MATCH($B$188,$B$8:$B$29,0))*'Conversions and Lists'!$F$37))*N$383,"")</f>
        <v/>
      </c>
      <c r="H188" s="142" t="str">
        <f>IFERROR(((INDEX($C$336:$C$338,MATCH($B$188,$B$336:$B$338,0))*$C$12*'Conversions and Lists'!$F$45)-(INDEX($G$8:$G$29,MATCH($B$188,$B$8:$B$29,0))*'Conversions and Lists'!$F$37))*O$383,"")</f>
        <v/>
      </c>
      <c r="I188" s="142" t="str">
        <f>IFERROR(((INDEX($C$336:$C$338,MATCH($B$188,$B$336:$B$338,0))*$C$12*'Conversions and Lists'!$F$45)-(INDEX($G$8:$G$29,MATCH($B$188,$B$8:$B$29,0))*'Conversions and Lists'!$F$37))*P$383,"")</f>
        <v/>
      </c>
      <c r="J188" s="142" t="str">
        <f>IFERROR(((INDEX($C$336:$C$338,MATCH($B$188,$B$336:$B$338,0))*$C$12*'Conversions and Lists'!$F$45)-(INDEX($G$8:$G$29,MATCH($B$188,$B$8:$B$29,0))*'Conversions and Lists'!$F$37))*Q$383,"")</f>
        <v/>
      </c>
      <c r="K188" s="142" t="str">
        <f>IFERROR(((INDEX($C$336:$C$338,MATCH($B$188,$B$336:$B$338,0))*$C$12*'Conversions and Lists'!$F$45)-(INDEX($G$8:$G$29,MATCH($B$188,$B$8:$B$29,0))*'Conversions and Lists'!$F$37))*R$383,"")</f>
        <v/>
      </c>
      <c r="L188" s="142" t="str">
        <f>IFERROR(((INDEX($C$336:$C$338,MATCH($B$188,$B$336:$B$338,0))*$C$12*'Conversions and Lists'!$F$45)-(INDEX($G$8:$G$29,MATCH($B$188,$B$8:$B$29,0))*'Conversions and Lists'!$F$37))*S$383,"")</f>
        <v/>
      </c>
      <c r="M188" s="142" t="str">
        <f>IFERROR(((INDEX($C$336:$C$338,MATCH($B$188,$B$336:$B$338,0))*$C$12*'Conversions and Lists'!$F$45)-(INDEX($G$8:$G$29,MATCH($B$188,$B$8:$B$29,0))*'Conversions and Lists'!$F$37))*T$383,"")</f>
        <v/>
      </c>
      <c r="N188" s="142" t="str">
        <f>IFERROR(((INDEX($C$336:$C$338,MATCH($B$188,$B$336:$B$338,0))*$C$12*'Conversions and Lists'!$F$45)-(INDEX($G$8:$G$29,MATCH($B$188,$B$8:$B$29,0))*'Conversions and Lists'!$F$37))*U$383,"")</f>
        <v/>
      </c>
      <c r="O188" s="142" t="str">
        <f>IFERROR(((INDEX($C$336:$C$338,MATCH($B$188,$B$336:$B$338,0))*$C$12*'Conversions and Lists'!$F$45)-(INDEX($G$8:$G$29,MATCH($B$188,$B$8:$B$29,0))*'Conversions and Lists'!$F$37))*V$383,"")</f>
        <v/>
      </c>
      <c r="P188" s="142" t="str">
        <f>IFERROR(((INDEX($C$336:$C$338,MATCH($B$188,$B$336:$B$338,0))*$C$12*'Conversions and Lists'!$F$45)-(INDEX($G$8:$G$29,MATCH($B$188,$B$8:$B$29,0))*'Conversions and Lists'!$F$37))*W$383,"")</f>
        <v/>
      </c>
      <c r="Q188" s="142" t="str">
        <f>IFERROR(((INDEX($C$336:$C$338,MATCH($B$188,$B$336:$B$338,0))*$C$12*'Conversions and Lists'!$F$45)-(INDEX($G$8:$G$29,MATCH($B$188,$B$8:$B$29,0))*'Conversions and Lists'!$F$37))*X$383,"")</f>
        <v/>
      </c>
      <c r="R188" s="142" t="str">
        <f>IFERROR(((INDEX($C$336:$C$338,MATCH($B$188,$B$336:$B$338,0))*$C$12*'Conversions and Lists'!$F$45)-(INDEX($G$8:$G$29,MATCH($B$188,$B$8:$B$29,0))*'Conversions and Lists'!$F$37))*Y$383,"")</f>
        <v/>
      </c>
      <c r="S188" s="142" t="str">
        <f>IFERROR(((INDEX($C$336:$C$338,MATCH($B$188,$B$336:$B$338,0))*$C$12*'Conversions and Lists'!$F$45)-(INDEX($G$8:$G$29,MATCH($B$188,$B$8:$B$29,0))*'Conversions and Lists'!$F$37))*Z$383,"")</f>
        <v/>
      </c>
      <c r="T188" s="142" t="str">
        <f>IFERROR(((INDEX($C$336:$C$338,MATCH($B$188,$B$336:$B$338,0))*$C$12*'Conversions and Lists'!$F$45)-(INDEX($G$8:$G$29,MATCH($B$188,$B$8:$B$29,0))*'Conversions and Lists'!$F$37))*AA$383,"")</f>
        <v/>
      </c>
      <c r="U188" s="142" t="str">
        <f>IFERROR(((INDEX($C$336:$C$338,MATCH($B$188,$B$336:$B$338,0))*$C$12*'Conversions and Lists'!$F$45)-(INDEX($G$8:$G$29,MATCH($B$188,$B$8:$B$29,0))*'Conversions and Lists'!$F$37))*AB$383,"")</f>
        <v/>
      </c>
      <c r="V188" s="142" t="str">
        <f>IFERROR(((INDEX($C$336:$C$338,MATCH($B$188,$B$336:$B$338,0))*$C$12*'Conversions and Lists'!$F$45)-(INDEX($G$8:$G$29,MATCH($B$188,$B$8:$B$29,0))*'Conversions and Lists'!$F$37))*AC$383,"")</f>
        <v/>
      </c>
      <c r="W188" s="142" t="str">
        <f>IFERROR(((INDEX($C$336:$C$338,MATCH($B$188,$B$336:$B$338,0))*$C$12*'Conversions and Lists'!$F$45)-(INDEX($G$8:$G$29,MATCH($B$188,$B$8:$B$29,0))*'Conversions and Lists'!$F$37))*AD$383,"")</f>
        <v/>
      </c>
      <c r="X188" s="142" t="str">
        <f>IFERROR(((INDEX($C$336:$C$338,MATCH($B$188,$B$336:$B$338,0))*$C$12*'Conversions and Lists'!$F$45)-(INDEX($G$8:$G$29,MATCH($B$188,$B$8:$B$29,0))*'Conversions and Lists'!$F$37))*AE$383,"")</f>
        <v/>
      </c>
      <c r="Y188" s="142" t="str">
        <f>IFERROR(((INDEX($C$336:$C$338,MATCH($B$188,$B$336:$B$338,0))*$C$12*'Conversions and Lists'!$F$45)-(INDEX($G$8:$G$29,MATCH($B$188,$B$8:$B$29,0))*'Conversions and Lists'!$F$37))*AF$383,"")</f>
        <v/>
      </c>
      <c r="Z188" s="142" t="str">
        <f>IFERROR(((INDEX($C$336:$C$338,MATCH($B$188,$B$336:$B$338,0))*$C$12*'Conversions and Lists'!$F$45)-(INDEX($G$8:$G$29,MATCH($B$188,$B$8:$B$29,0))*'Conversions and Lists'!$F$37))*AG$383,"")</f>
        <v/>
      </c>
      <c r="AA188" s="142" t="str">
        <f>IFERROR(((INDEX($C$336:$C$338,MATCH($B$188,$B$336:$B$338,0))*$C$12*'Conversions and Lists'!$F$45)-(INDEX($G$8:$G$29,MATCH($B$188,$B$8:$B$29,0))*'Conversions and Lists'!$F$37))*AH$383,"")</f>
        <v/>
      </c>
      <c r="AB188" s="142" t="str">
        <f>IFERROR(((INDEX($C$336:$C$338,MATCH($B$188,$B$336:$B$338,0))*$C$12*'Conversions and Lists'!$F$45)-(INDEX($G$8:$G$29,MATCH($B$188,$B$8:$B$29,0))*'Conversions and Lists'!$F$37))*AI$383,"")</f>
        <v/>
      </c>
      <c r="AC188" s="142" t="str">
        <f>IFERROR(((INDEX($C$336:$C$338,MATCH($B$188,$B$336:$B$338,0))*$C$12*'Conversions and Lists'!$F$45)-(INDEX($G$8:$G$29,MATCH($B$188,$B$8:$B$29,0))*'Conversions and Lists'!$F$37))*AJ$383,"")</f>
        <v/>
      </c>
      <c r="AD188" s="142" t="str">
        <f>IFERROR(((INDEX($C$336:$C$338,MATCH($B$188,$B$336:$B$338,0))*$C$12*'Conversions and Lists'!$F$45)-(INDEX($G$8:$G$29,MATCH($B$188,$B$8:$B$29,0))*'Conversions and Lists'!$F$37))*AK$383,"")</f>
        <v/>
      </c>
      <c r="AE188" s="142" t="str">
        <f>IFERROR(((INDEX($C$336:$C$338,MATCH($B$188,$B$336:$B$338,0))*$C$12*'Conversions and Lists'!$F$45)-(INDEX($G$8:$G$29,MATCH($B$188,$B$8:$B$29,0))*'Conversions and Lists'!$F$37))*AL$383,"")</f>
        <v/>
      </c>
      <c r="AF188" s="142" t="str">
        <f t="shared" si="1"/>
        <v/>
      </c>
      <c r="AG188" s="143" t="str">
        <f>IFERROR(SUM(INDEX(D188:AF188, MATCH(INDEX($H$8:$H$29,MATCH(B188,$B$8:$B$29,0)),$D$177:$AE$177,0)):AF188),"")</f>
        <v/>
      </c>
    </row>
    <row r="189" spans="2:33" ht="14.4" thickBot="1" x14ac:dyDescent="0.3">
      <c r="B189" s="138" t="s">
        <v>140</v>
      </c>
      <c r="C189" s="139" t="s">
        <v>338</v>
      </c>
      <c r="D189" s="140" t="str">
        <f>IFERROR(($C$12*INDEX($F$336:$F$338,MATCH($B$188,$B$336:$B$338,0))*$F$441*'Conversions and Lists'!$O$45*'Conversions and Lists'!$F$51), "")</f>
        <v/>
      </c>
      <c r="E189" s="140" t="str">
        <f>IFERROR(($C$12*INDEX($F$336:$F$338,MATCH($B$188,$B$336:$B$338,0))*$F$441*'Conversions and Lists'!$O$45*'Conversions and Lists'!$F$51), "")</f>
        <v/>
      </c>
      <c r="F189" s="140" t="str">
        <f>IFERROR(($C$12*INDEX($F$336:$F$338,MATCH($B$188,$B$336:$B$338,0))*$F$441*'Conversions and Lists'!$O$45*'Conversions and Lists'!$F$51), "")</f>
        <v/>
      </c>
      <c r="G189" s="140" t="str">
        <f>IFERROR(($C$12*INDEX($F$336:$F$338,MATCH($B$188,$B$336:$B$338,0))*$F$441*'Conversions and Lists'!$O$45*'Conversions and Lists'!$F$51), "")</f>
        <v/>
      </c>
      <c r="H189" s="140" t="str">
        <f>IFERROR(($C$12*INDEX($F$336:$F$338,MATCH($B$188,$B$336:$B$338,0))*$F$441*'Conversions and Lists'!$O$45*'Conversions and Lists'!$F$51), "")</f>
        <v/>
      </c>
      <c r="I189" s="140" t="str">
        <f>IFERROR(($C$12*INDEX($F$336:$F$338,MATCH($B$188,$B$336:$B$338,0))*$F$441*'Conversions and Lists'!$O$45*'Conversions and Lists'!$F$51), "")</f>
        <v/>
      </c>
      <c r="J189" s="140" t="str">
        <f>IFERROR(($C$12*INDEX($F$336:$F$338,MATCH($B$188,$B$336:$B$338,0))*$F$441*'Conversions and Lists'!$O$45*'Conversions and Lists'!$F$51), "")</f>
        <v/>
      </c>
      <c r="K189" s="140" t="str">
        <f>IFERROR(($C$12*INDEX($F$336:$F$338,MATCH($B$188,$B$336:$B$338,0))*$F$441*'Conversions and Lists'!$O$45*'Conversions and Lists'!$F$51), "")</f>
        <v/>
      </c>
      <c r="L189" s="140" t="str">
        <f>IFERROR(($C$12*INDEX($F$336:$F$338,MATCH($B$188,$B$336:$B$338,0))*$F$441*'Conversions and Lists'!$O$45*'Conversions and Lists'!$F$51), "")</f>
        <v/>
      </c>
      <c r="M189" s="140" t="str">
        <f>IFERROR(($C$12*INDEX($F$336:$F$338,MATCH($B$188,$B$336:$B$338,0))*$F$441*'Conversions and Lists'!$O$45*'Conversions and Lists'!$F$51), "")</f>
        <v/>
      </c>
      <c r="N189" s="140" t="str">
        <f>IFERROR(($C$12*INDEX($F$336:$F$338,MATCH($B$188,$B$336:$B$338,0))*$F$441*'Conversions and Lists'!$O$45*'Conversions and Lists'!$F$51), "")</f>
        <v/>
      </c>
      <c r="O189" s="140" t="str">
        <f>IFERROR(($C$12*INDEX($F$336:$F$338,MATCH($B$188,$B$336:$B$338,0))*$F$441*'Conversions and Lists'!$O$45*'Conversions and Lists'!$F$51), "")</f>
        <v/>
      </c>
      <c r="P189" s="140" t="str">
        <f>IFERROR(($C$12*INDEX($F$336:$F$338,MATCH($B$188,$B$336:$B$338,0))*$F$441*'Conversions and Lists'!$O$45*'Conversions and Lists'!$F$51), "")</f>
        <v/>
      </c>
      <c r="Q189" s="140" t="str">
        <f>IFERROR(($C$12*INDEX($F$336:$F$338,MATCH($B$188,$B$336:$B$338,0))*$F$441*'Conversions and Lists'!$O$45*'Conversions and Lists'!$F$51), "")</f>
        <v/>
      </c>
      <c r="R189" s="140" t="str">
        <f>IFERROR(($C$12*INDEX($F$336:$F$338,MATCH($B$188,$B$336:$B$338,0))*$F$441*'Conversions and Lists'!$O$45*'Conversions and Lists'!$F$51), "")</f>
        <v/>
      </c>
      <c r="S189" s="140" t="str">
        <f>IFERROR(($C$12*INDEX($F$336:$F$338,MATCH($B$188,$B$336:$B$338,0))*$F$441*'Conversions and Lists'!$O$45*'Conversions and Lists'!$F$51), "")</f>
        <v/>
      </c>
      <c r="T189" s="140" t="str">
        <f>IFERROR(($C$12*INDEX($F$336:$F$338,MATCH($B$188,$B$336:$B$338,0))*$F$441*'Conversions and Lists'!$O$45*'Conversions and Lists'!$F$51), "")</f>
        <v/>
      </c>
      <c r="U189" s="140" t="str">
        <f>IFERROR(($C$12*INDEX($F$336:$F$338,MATCH($B$188,$B$336:$B$338,0))*$F$441*'Conversions and Lists'!$O$45*'Conversions and Lists'!$F$51), "")</f>
        <v/>
      </c>
      <c r="V189" s="140" t="str">
        <f>IFERROR(($C$12*INDEX($F$336:$F$338,MATCH($B$188,$B$336:$B$338,0))*$F$441*'Conversions and Lists'!$O$45*'Conversions and Lists'!$F$51), "")</f>
        <v/>
      </c>
      <c r="W189" s="140" t="str">
        <f>IFERROR(($C$12*INDEX($F$336:$F$338,MATCH($B$188,$B$336:$B$338,0))*$F$441*'Conversions and Lists'!$O$45*'Conversions and Lists'!$F$51), "")</f>
        <v/>
      </c>
      <c r="X189" s="140" t="str">
        <f>IFERROR(($C$12*INDEX($F$336:$F$338,MATCH($B$188,$B$336:$B$338,0))*$F$441*'Conversions and Lists'!$O$45*'Conversions and Lists'!$F$51), "")</f>
        <v/>
      </c>
      <c r="Y189" s="140" t="str">
        <f>IFERROR(($C$12*INDEX($F$336:$F$338,MATCH($B$188,$B$336:$B$338,0))*$F$441*'Conversions and Lists'!$O$45*'Conversions and Lists'!$F$51), "")</f>
        <v/>
      </c>
      <c r="Z189" s="140" t="str">
        <f>IFERROR(($C$12*INDEX($F$336:$F$338,MATCH($B$188,$B$336:$B$338,0))*$F$441*'Conversions and Lists'!$O$45*'Conversions and Lists'!$F$51), "")</f>
        <v/>
      </c>
      <c r="AA189" s="140" t="str">
        <f>IFERROR(($C$12*INDEX($F$336:$F$338,MATCH($B$188,$B$336:$B$338,0))*$F$441*'Conversions and Lists'!$O$45*'Conversions and Lists'!$F$51), "")</f>
        <v/>
      </c>
      <c r="AB189" s="140" t="str">
        <f>IFERROR(($C$12*INDEX($F$336:$F$338,MATCH($B$188,$B$336:$B$338,0))*$F$441*'Conversions and Lists'!$O$45*'Conversions and Lists'!$F$51), "")</f>
        <v/>
      </c>
      <c r="AC189" s="140" t="str">
        <f>IFERROR(($C$12*INDEX($F$336:$F$338,MATCH($B$188,$B$336:$B$338,0))*$F$441*'Conversions and Lists'!$O$45*'Conversions and Lists'!$F$51), "")</f>
        <v/>
      </c>
      <c r="AD189" s="140" t="str">
        <f>IFERROR(($C$12*INDEX($F$336:$F$338,MATCH($B$188,$B$336:$B$338,0))*$F$441*'Conversions and Lists'!$O$45*'Conversions and Lists'!$F$51), "")</f>
        <v/>
      </c>
      <c r="AE189" s="140" t="str">
        <f>IFERROR(($C$12*INDEX($F$336:$F$338,MATCH($B$188,$B$336:$B$338,0))*$F$441*'Conversions and Lists'!$O$45*'Conversions and Lists'!$F$51), "")</f>
        <v/>
      </c>
      <c r="AF189" s="140" t="str">
        <f t="shared" si="1"/>
        <v/>
      </c>
      <c r="AG189" s="135" t="str">
        <f>IFERROR(SUM(INDEX(D189:AF189, MATCH(INDEX($H$8:$H$29,MATCH(B189,$B$8:$B$29,0)),$D$177:$AE$177,0)):AF189),"")</f>
        <v/>
      </c>
    </row>
    <row r="190" spans="2:33" x14ac:dyDescent="0.25">
      <c r="B190" s="144" t="s">
        <v>142</v>
      </c>
      <c r="C190" s="141" t="s">
        <v>335</v>
      </c>
      <c r="D190" s="142" t="str">
        <f>IFERROR((((INDEX($D$13:$D$29, MATCH('MP Calcs &amp; EFs'!B190,$B$13:$B$29,0))*INDEX('MP Calcs &amp; EFs'!$D$343:$D$360, MATCH('MP Calcs &amp; EFs'!B190,'MP Calcs &amp; EFs'!$B$343:$B$360,0))*10^6*'Conversions and Lists'!$F$44)-(INDEX($G$8:$G$29, MATCH(B190,$B$8:$B$29,0))*'Conversions and Lists'!$F$37))*'MP Calcs &amp; EFs'!$K$383),"")</f>
        <v/>
      </c>
      <c r="E190" s="142" t="str">
        <f>IFERROR((((INDEX($D$13:$D$29, MATCH('MP Calcs &amp; EFs'!$B$190,$B$13:$B$29,0))*INDEX('MP Calcs &amp; EFs'!$D$343:$D$360, MATCH('MP Calcs &amp; EFs'!$B$190,'MP Calcs &amp; EFs'!$B$343:$B$360,0))*10^6)-(INDEX($G$8:$G$29, MATCH($B$190,$B$8:$B$29,0))))*'Conversions and Lists'!$F$44*'MP Calcs &amp; EFs'!L$383)+(INDEX($D$13:$D$29, MATCH('MP Calcs &amp; EFs'!$B$190,$B$13:$B$29,0))*INDEX('MP Calcs &amp; EFs'!$C$343:$C$360, MATCH('MP Calcs &amp; EFs'!$B$190,'MP Calcs &amp; EFs'!$B$343:$B$360,0))*1000*'Conversions and Lists'!$O$44*'MP Calcs &amp; EFs'!$F$439*'Conversions and Lists'!$F$51*1000),"")</f>
        <v/>
      </c>
      <c r="F190" s="142" t="str">
        <f>IFERROR((((INDEX($D$13:$D$29, MATCH('MP Calcs &amp; EFs'!$B$190,$B$13:$B$29,0))*INDEX('MP Calcs &amp; EFs'!$D$343:$D$360, MATCH('MP Calcs &amp; EFs'!$B$190,'MP Calcs &amp; EFs'!$B$343:$B$360,0))*10^6)-(INDEX($G$8:$G$29, MATCH($B$190,$B$8:$B$29,0))))*'Conversions and Lists'!$F$44*'MP Calcs &amp; EFs'!M$383)+(INDEX($D$13:$D$29, MATCH('MP Calcs &amp; EFs'!$B$190,$B$13:$B$29,0))*INDEX('MP Calcs &amp; EFs'!$C$343:$C$360, MATCH('MP Calcs &amp; EFs'!$B$190,'MP Calcs &amp; EFs'!$B$343:$B$360,0))*1000*'Conversions and Lists'!$O$44*'MP Calcs &amp; EFs'!$F$439*'Conversions and Lists'!$F$51*1000),"")</f>
        <v/>
      </c>
      <c r="G190" s="142" t="str">
        <f>IFERROR((((INDEX($D$13:$D$29, MATCH('MP Calcs &amp; EFs'!$B$190,$B$13:$B$29,0))*INDEX('MP Calcs &amp; EFs'!$D$343:$D$360, MATCH('MP Calcs &amp; EFs'!$B$190,'MP Calcs &amp; EFs'!$B$343:$B$360,0))*10^6)-(INDEX($G$8:$G$29, MATCH($B$190,$B$8:$B$29,0))))*'Conversions and Lists'!$F$44*'MP Calcs &amp; EFs'!N$383)+(INDEX($D$13:$D$29, MATCH('MP Calcs &amp; EFs'!$B$190,$B$13:$B$29,0))*INDEX('MP Calcs &amp; EFs'!$C$343:$C$360, MATCH('MP Calcs &amp; EFs'!$B$190,'MP Calcs &amp; EFs'!$B$343:$B$360,0))*1000*'Conversions and Lists'!$O$44*'MP Calcs &amp; EFs'!$F$439*'Conversions and Lists'!$F$51*1000),"")</f>
        <v/>
      </c>
      <c r="H190" s="142" t="str">
        <f>IFERROR((((INDEX($D$13:$D$29, MATCH('MP Calcs &amp; EFs'!$B$190,$B$13:$B$29,0))*INDEX('MP Calcs &amp; EFs'!$D$343:$D$360, MATCH('MP Calcs &amp; EFs'!$B$190,'MP Calcs &amp; EFs'!$B$343:$B$360,0))*10^6)-(INDEX($G$8:$G$29, MATCH($B$190,$B$8:$B$29,0))))*'Conversions and Lists'!$F$44*'MP Calcs &amp; EFs'!O$383)+(INDEX($D$13:$D$29, MATCH('MP Calcs &amp; EFs'!$B$190,$B$13:$B$29,0))*INDEX('MP Calcs &amp; EFs'!$C$343:$C$360, MATCH('MP Calcs &amp; EFs'!$B$190,'MP Calcs &amp; EFs'!$B$343:$B$360,0))*1000*'Conversions and Lists'!$O$44*'MP Calcs &amp; EFs'!$F$439*'Conversions and Lists'!$F$51*1000),"")</f>
        <v/>
      </c>
      <c r="I190" s="142" t="str">
        <f>IFERROR((((INDEX($D$13:$D$29, MATCH('MP Calcs &amp; EFs'!$B$190,$B$13:$B$29,0))*INDEX('MP Calcs &amp; EFs'!$D$343:$D$360, MATCH('MP Calcs &amp; EFs'!$B$190,'MP Calcs &amp; EFs'!$B$343:$B$360,0))*10^6)-(INDEX($G$8:$G$29, MATCH($B$190,$B$8:$B$29,0))))*'Conversions and Lists'!$F$44*'MP Calcs &amp; EFs'!P$383)+(INDEX($D$13:$D$29, MATCH('MP Calcs &amp; EFs'!$B$190,$B$13:$B$29,0))*INDEX('MP Calcs &amp; EFs'!$C$343:$C$360, MATCH('MP Calcs &amp; EFs'!$B$190,'MP Calcs &amp; EFs'!$B$343:$B$360,0))*1000*'Conversions and Lists'!$O$44*'MP Calcs &amp; EFs'!$F$439*'Conversions and Lists'!$F$51*1000),"")</f>
        <v/>
      </c>
      <c r="J190" s="142" t="str">
        <f>IFERROR((((INDEX($D$13:$D$29, MATCH('MP Calcs &amp; EFs'!$B$190,$B$13:$B$29,0))*INDEX('MP Calcs &amp; EFs'!$D$343:$D$360, MATCH('MP Calcs &amp; EFs'!$B$190,'MP Calcs &amp; EFs'!$B$343:$B$360,0))*10^6)-(INDEX($G$8:$G$29, MATCH($B$190,$B$8:$B$29,0))))*'Conversions and Lists'!$F$44*'MP Calcs &amp; EFs'!Q$383)+(INDEX($D$13:$D$29, MATCH('MP Calcs &amp; EFs'!$B$190,$B$13:$B$29,0))*INDEX('MP Calcs &amp; EFs'!$C$343:$C$360, MATCH('MP Calcs &amp; EFs'!$B$190,'MP Calcs &amp; EFs'!$B$343:$B$360,0))*1000*'Conversions and Lists'!$O$44*'MP Calcs &amp; EFs'!$F$439*'Conversions and Lists'!$F$51*1000),"")</f>
        <v/>
      </c>
      <c r="K190" s="142" t="str">
        <f>IFERROR((((INDEX($D$13:$D$29, MATCH('MP Calcs &amp; EFs'!$B$190,$B$13:$B$29,0))*INDEX('MP Calcs &amp; EFs'!$D$343:$D$360, MATCH('MP Calcs &amp; EFs'!$B$190,'MP Calcs &amp; EFs'!$B$343:$B$360,0))*10^6)-(INDEX($G$8:$G$29, MATCH($B$190,$B$8:$B$29,0))))*'Conversions and Lists'!$F$44*'MP Calcs &amp; EFs'!R$383)+(INDEX($D$13:$D$29, MATCH('MP Calcs &amp; EFs'!$B$190,$B$13:$B$29,0))*INDEX('MP Calcs &amp; EFs'!$C$343:$C$360, MATCH('MP Calcs &amp; EFs'!$B$190,'MP Calcs &amp; EFs'!$B$343:$B$360,0))*1000*'Conversions and Lists'!$O$44*'MP Calcs &amp; EFs'!$F$439*'Conversions and Lists'!$F$51*1000),"")</f>
        <v/>
      </c>
      <c r="L190" s="142" t="str">
        <f>IFERROR((((INDEX($D$13:$D$29, MATCH('MP Calcs &amp; EFs'!$B$190,$B$13:$B$29,0))*INDEX('MP Calcs &amp; EFs'!$D$343:$D$360, MATCH('MP Calcs &amp; EFs'!$B$190,'MP Calcs &amp; EFs'!$B$343:$B$360,0))*10^6)-(INDEX($G$8:$G$29, MATCH($B$190,$B$8:$B$29,0))))*'Conversions and Lists'!$F$44*'MP Calcs &amp; EFs'!S$383)+(INDEX($D$13:$D$29, MATCH('MP Calcs &amp; EFs'!$B$190,$B$13:$B$29,0))*INDEX('MP Calcs &amp; EFs'!$C$343:$C$360, MATCH('MP Calcs &amp; EFs'!$B$190,'MP Calcs &amp; EFs'!$B$343:$B$360,0))*1000*'Conversions and Lists'!$O$44*'MP Calcs &amp; EFs'!$F$439*'Conversions and Lists'!$F$51*1000),"")</f>
        <v/>
      </c>
      <c r="M190" s="142" t="str">
        <f>IFERROR((((INDEX($D$13:$D$29, MATCH('MP Calcs &amp; EFs'!$B$190,$B$13:$B$29,0))*INDEX('MP Calcs &amp; EFs'!$D$343:$D$360, MATCH('MP Calcs &amp; EFs'!$B$190,'MP Calcs &amp; EFs'!$B$343:$B$360,0))*10^6)-(INDEX($G$8:$G$29, MATCH($B$190,$B$8:$B$29,0))))*'Conversions and Lists'!$F$44*'MP Calcs &amp; EFs'!T$383)+(INDEX($D$13:$D$29, MATCH('MP Calcs &amp; EFs'!$B$190,$B$13:$B$29,0))*INDEX('MP Calcs &amp; EFs'!$C$343:$C$360, MATCH('MP Calcs &amp; EFs'!$B$190,'MP Calcs &amp; EFs'!$B$343:$B$360,0))*1000*'Conversions and Lists'!$O$44*'MP Calcs &amp; EFs'!$F$439*'Conversions and Lists'!$F$51*1000),"")</f>
        <v/>
      </c>
      <c r="N190" s="142" t="str">
        <f>IFERROR((((INDEX($D$13:$D$29, MATCH('MP Calcs &amp; EFs'!$B$190,$B$13:$B$29,0))*INDEX('MP Calcs &amp; EFs'!$D$343:$D$360, MATCH('MP Calcs &amp; EFs'!$B$190,'MP Calcs &amp; EFs'!$B$343:$B$360,0))*10^6)-(INDEX($G$8:$G$29, MATCH($B$190,$B$8:$B$29,0))))*'Conversions and Lists'!$F$44*'MP Calcs &amp; EFs'!U$383)+(INDEX($D$13:$D$29, MATCH('MP Calcs &amp; EFs'!$B$190,$B$13:$B$29,0))*INDEX('MP Calcs &amp; EFs'!$C$343:$C$360, MATCH('MP Calcs &amp; EFs'!$B$190,'MP Calcs &amp; EFs'!$B$343:$B$360,0))*1000*'Conversions and Lists'!$O$44*'MP Calcs &amp; EFs'!$F$439*'Conversions and Lists'!$F$51*1000),"")</f>
        <v/>
      </c>
      <c r="O190" s="142" t="str">
        <f>IFERROR((((INDEX($D$13:$D$29, MATCH('MP Calcs &amp; EFs'!$B$190,$B$13:$B$29,0))*INDEX('MP Calcs &amp; EFs'!$D$343:$D$360, MATCH('MP Calcs &amp; EFs'!$B$190,'MP Calcs &amp; EFs'!$B$343:$B$360,0))*10^6)-(INDEX($G$8:$G$29, MATCH($B$190,$B$8:$B$29,0))))*'Conversions and Lists'!$F$44*'MP Calcs &amp; EFs'!V$383)+(INDEX($D$13:$D$29, MATCH('MP Calcs &amp; EFs'!$B$190,$B$13:$B$29,0))*INDEX('MP Calcs &amp; EFs'!$C$343:$C$360, MATCH('MP Calcs &amp; EFs'!$B$190,'MP Calcs &amp; EFs'!$B$343:$B$360,0))*1000*'Conversions and Lists'!$O$44*'MP Calcs &amp; EFs'!$F$439*'Conversions and Lists'!$F$51*1000),"")</f>
        <v/>
      </c>
      <c r="P190" s="142" t="str">
        <f>IFERROR((((INDEX($D$13:$D$29, MATCH('MP Calcs &amp; EFs'!$B$190,$B$13:$B$29,0))*INDEX('MP Calcs &amp; EFs'!$D$343:$D$360, MATCH('MP Calcs &amp; EFs'!$B$190,'MP Calcs &amp; EFs'!$B$343:$B$360,0))*10^6)-(INDEX($G$8:$G$29, MATCH($B$190,$B$8:$B$29,0))))*'Conversions and Lists'!$F$44*'MP Calcs &amp; EFs'!W$383)+(INDEX($D$13:$D$29, MATCH('MP Calcs &amp; EFs'!$B$190,$B$13:$B$29,0))*INDEX('MP Calcs &amp; EFs'!$C$343:$C$360, MATCH('MP Calcs &amp; EFs'!$B$190,'MP Calcs &amp; EFs'!$B$343:$B$360,0))*1000*'Conversions and Lists'!$O$44*'MP Calcs &amp; EFs'!$F$439*'Conversions and Lists'!$F$51*1000),"")</f>
        <v/>
      </c>
      <c r="Q190" s="142" t="str">
        <f>IFERROR((((INDEX($D$13:$D$29, MATCH('MP Calcs &amp; EFs'!$B$190,$B$13:$B$29,0))*INDEX('MP Calcs &amp; EFs'!$D$343:$D$360, MATCH('MP Calcs &amp; EFs'!$B$190,'MP Calcs &amp; EFs'!$B$343:$B$360,0))*10^6)-(INDEX($G$8:$G$29, MATCH($B$190,$B$8:$B$29,0))))*'Conversions and Lists'!$F$44*'MP Calcs &amp; EFs'!X$383)+(INDEX($D$13:$D$29, MATCH('MP Calcs &amp; EFs'!$B$190,$B$13:$B$29,0))*INDEX('MP Calcs &amp; EFs'!$C$343:$C$360, MATCH('MP Calcs &amp; EFs'!$B$190,'MP Calcs &amp; EFs'!$B$343:$B$360,0))*1000*'Conversions and Lists'!$O$44*'MP Calcs &amp; EFs'!$F$439*'Conversions and Lists'!$F$51*1000),"")</f>
        <v/>
      </c>
      <c r="R190" s="142" t="str">
        <f>IFERROR((((INDEX($D$13:$D$29, MATCH('MP Calcs &amp; EFs'!$B$190,$B$13:$B$29,0))*INDEX('MP Calcs &amp; EFs'!$D$343:$D$360, MATCH('MP Calcs &amp; EFs'!$B$190,'MP Calcs &amp; EFs'!$B$343:$B$360,0))*10^6)-(INDEX($G$8:$G$29, MATCH($B$190,$B$8:$B$29,0))))*'Conversions and Lists'!$F$44*'MP Calcs &amp; EFs'!Y$383)+(INDEX($D$13:$D$29, MATCH('MP Calcs &amp; EFs'!$B$190,$B$13:$B$29,0))*INDEX('MP Calcs &amp; EFs'!$C$343:$C$360, MATCH('MP Calcs &amp; EFs'!$B$190,'MP Calcs &amp; EFs'!$B$343:$B$360,0))*1000*'Conversions and Lists'!$O$44*'MP Calcs &amp; EFs'!$F$439*'Conversions and Lists'!$F$51*1000),"")</f>
        <v/>
      </c>
      <c r="S190" s="142" t="str">
        <f>IFERROR((((INDEX($D$13:$D$29, MATCH('MP Calcs &amp; EFs'!$B$190,$B$13:$B$29,0))*INDEX('MP Calcs &amp; EFs'!$D$343:$D$360, MATCH('MP Calcs &amp; EFs'!$B$190,'MP Calcs &amp; EFs'!$B$343:$B$360,0))*10^6)-(INDEX($G$8:$G$29, MATCH($B$190,$B$8:$B$29,0))))*'Conversions and Lists'!$F$44*'MP Calcs &amp; EFs'!Z$383)+(INDEX($D$13:$D$29, MATCH('MP Calcs &amp; EFs'!$B$190,$B$13:$B$29,0))*INDEX('MP Calcs &amp; EFs'!$C$343:$C$360, MATCH('MP Calcs &amp; EFs'!$B$190,'MP Calcs &amp; EFs'!$B$343:$B$360,0))*1000*'Conversions and Lists'!$O$44*'MP Calcs &amp; EFs'!$F$439*'Conversions and Lists'!$F$51*1000),"")</f>
        <v/>
      </c>
      <c r="T190" s="142" t="str">
        <f>IFERROR((((INDEX($D$13:$D$29, MATCH('MP Calcs &amp; EFs'!$B$190,$B$13:$B$29,0))*INDEX('MP Calcs &amp; EFs'!$D$343:$D$360, MATCH('MP Calcs &amp; EFs'!$B$190,'MP Calcs &amp; EFs'!$B$343:$B$360,0))*10^6)-(INDEX($G$8:$G$29, MATCH($B$190,$B$8:$B$29,0))))*'Conversions and Lists'!$F$44*'MP Calcs &amp; EFs'!AA$383)+(INDEX($D$13:$D$29, MATCH('MP Calcs &amp; EFs'!$B$190,$B$13:$B$29,0))*INDEX('MP Calcs &amp; EFs'!$C$343:$C$360, MATCH('MP Calcs &amp; EFs'!$B$190,'MP Calcs &amp; EFs'!$B$343:$B$360,0))*1000*'Conversions and Lists'!$O$44*'MP Calcs &amp; EFs'!$F$439*'Conversions and Lists'!$F$51*1000),"")</f>
        <v/>
      </c>
      <c r="U190" s="142" t="str">
        <f>IFERROR((((INDEX($D$13:$D$29, MATCH('MP Calcs &amp; EFs'!$B$190,$B$13:$B$29,0))*INDEX('MP Calcs &amp; EFs'!$D$343:$D$360, MATCH('MP Calcs &amp; EFs'!$B$190,'MP Calcs &amp; EFs'!$B$343:$B$360,0))*10^6)-(INDEX($G$8:$G$29, MATCH($B$190,$B$8:$B$29,0))))*'Conversions and Lists'!$F$44*'MP Calcs &amp; EFs'!AB$383)+(INDEX($D$13:$D$29, MATCH('MP Calcs &amp; EFs'!$B$190,$B$13:$B$29,0))*INDEX('MP Calcs &amp; EFs'!$C$343:$C$360, MATCH('MP Calcs &amp; EFs'!$B$190,'MP Calcs &amp; EFs'!$B$343:$B$360,0))*1000*'Conversions and Lists'!$O$44*'MP Calcs &amp; EFs'!$F$439*'Conversions and Lists'!$F$51*1000),"")</f>
        <v/>
      </c>
      <c r="V190" s="142" t="str">
        <f>IFERROR((((INDEX($D$13:$D$29, MATCH('MP Calcs &amp; EFs'!$B$190,$B$13:$B$29,0))*INDEX('MP Calcs &amp; EFs'!$D$343:$D$360, MATCH('MP Calcs &amp; EFs'!$B$190,'MP Calcs &amp; EFs'!$B$343:$B$360,0))*10^6)-(INDEX($G$8:$G$29, MATCH($B$190,$B$8:$B$29,0))))*'Conversions and Lists'!$F$44*'MP Calcs &amp; EFs'!AC$383)+(INDEX($D$13:$D$29, MATCH('MP Calcs &amp; EFs'!$B$190,$B$13:$B$29,0))*INDEX('MP Calcs &amp; EFs'!$C$343:$C$360, MATCH('MP Calcs &amp; EFs'!$B$190,'MP Calcs &amp; EFs'!$B$343:$B$360,0))*1000*'Conversions and Lists'!$O$44*'MP Calcs &amp; EFs'!$F$439*'Conversions and Lists'!$F$51*1000),"")</f>
        <v/>
      </c>
      <c r="W190" s="142" t="str">
        <f>IFERROR((((INDEX($D$13:$D$29, MATCH('MP Calcs &amp; EFs'!$B$190,$B$13:$B$29,0))*INDEX('MP Calcs &amp; EFs'!$D$343:$D$360, MATCH('MP Calcs &amp; EFs'!$B$190,'MP Calcs &amp; EFs'!$B$343:$B$360,0))*10^6)-(INDEX($G$8:$G$29, MATCH($B$190,$B$8:$B$29,0))))*'Conversions and Lists'!$F$44*'MP Calcs &amp; EFs'!AD$383)+(INDEX($D$13:$D$29, MATCH('MP Calcs &amp; EFs'!$B$190,$B$13:$B$29,0))*INDEX('MP Calcs &amp; EFs'!$C$343:$C$360, MATCH('MP Calcs &amp; EFs'!$B$190,'MP Calcs &amp; EFs'!$B$343:$B$360,0))*1000*'Conversions and Lists'!$O$44*'MP Calcs &amp; EFs'!$F$439*'Conversions and Lists'!$F$51*1000),"")</f>
        <v/>
      </c>
      <c r="X190" s="142" t="str">
        <f>IFERROR((((INDEX($D$13:$D$29, MATCH('MP Calcs &amp; EFs'!$B$190,$B$13:$B$29,0))*INDEX('MP Calcs &amp; EFs'!$D$343:$D$360, MATCH('MP Calcs &amp; EFs'!$B$190,'MP Calcs &amp; EFs'!$B$343:$B$360,0))*10^6)-(INDEX($G$8:$G$29, MATCH($B$190,$B$8:$B$29,0))))*'Conversions and Lists'!$F$44*'MP Calcs &amp; EFs'!AE$383)+(INDEX($D$13:$D$29, MATCH('MP Calcs &amp; EFs'!$B$190,$B$13:$B$29,0))*INDEX('MP Calcs &amp; EFs'!$C$343:$C$360, MATCH('MP Calcs &amp; EFs'!$B$190,'MP Calcs &amp; EFs'!$B$343:$B$360,0))*1000*'Conversions and Lists'!$O$44*'MP Calcs &amp; EFs'!$F$439*'Conversions and Lists'!$F$51*1000),"")</f>
        <v/>
      </c>
      <c r="Y190" s="142" t="str">
        <f>IFERROR((((INDEX($D$13:$D$29, MATCH('MP Calcs &amp; EFs'!$B$190,$B$13:$B$29,0))*INDEX('MP Calcs &amp; EFs'!$D$343:$D$360, MATCH('MP Calcs &amp; EFs'!$B$190,'MP Calcs &amp; EFs'!$B$343:$B$360,0))*10^6)-(INDEX($G$8:$G$29, MATCH($B$190,$B$8:$B$29,0))))*'Conversions and Lists'!$F$44*'MP Calcs &amp; EFs'!AF$383)+(INDEX($D$13:$D$29, MATCH('MP Calcs &amp; EFs'!$B$190,$B$13:$B$29,0))*INDEX('MP Calcs &amp; EFs'!$C$343:$C$360, MATCH('MP Calcs &amp; EFs'!$B$190,'MP Calcs &amp; EFs'!$B$343:$B$360,0))*1000*'Conversions and Lists'!$O$44*'MP Calcs &amp; EFs'!$F$439*'Conversions and Lists'!$F$51*1000),"")</f>
        <v/>
      </c>
      <c r="Z190" s="142" t="str">
        <f>IFERROR((((INDEX($D$13:$D$29, MATCH('MP Calcs &amp; EFs'!$B$190,$B$13:$B$29,0))*INDEX('MP Calcs &amp; EFs'!$D$343:$D$360, MATCH('MP Calcs &amp; EFs'!$B$190,'MP Calcs &amp; EFs'!$B$343:$B$360,0))*10^6)-(INDEX($G$8:$G$29, MATCH($B$190,$B$8:$B$29,0))))*'Conversions and Lists'!$F$44*'MP Calcs &amp; EFs'!AG$383)+(INDEX($D$13:$D$29, MATCH('MP Calcs &amp; EFs'!$B$190,$B$13:$B$29,0))*INDEX('MP Calcs &amp; EFs'!$C$343:$C$360, MATCH('MP Calcs &amp; EFs'!$B$190,'MP Calcs &amp; EFs'!$B$343:$B$360,0))*1000*'Conversions and Lists'!$O$44*'MP Calcs &amp; EFs'!$F$439*'Conversions and Lists'!$F$51*1000),"")</f>
        <v/>
      </c>
      <c r="AA190" s="142" t="str">
        <f>IFERROR((((INDEX($D$13:$D$29, MATCH('MP Calcs &amp; EFs'!$B$190,$B$13:$B$29,0))*INDEX('MP Calcs &amp; EFs'!$D$343:$D$360, MATCH('MP Calcs &amp; EFs'!$B$190,'MP Calcs &amp; EFs'!$B$343:$B$360,0))*10^6)-(INDEX($G$8:$G$29, MATCH($B$190,$B$8:$B$29,0))))*'Conversions and Lists'!$F$44*'MP Calcs &amp; EFs'!AH$383)+(INDEX($D$13:$D$29, MATCH('MP Calcs &amp; EFs'!$B$190,$B$13:$B$29,0))*INDEX('MP Calcs &amp; EFs'!$C$343:$C$360, MATCH('MP Calcs &amp; EFs'!$B$190,'MP Calcs &amp; EFs'!$B$343:$B$360,0))*1000*'Conversions and Lists'!$O$44*'MP Calcs &amp; EFs'!$F$439*'Conversions and Lists'!$F$51*1000),"")</f>
        <v/>
      </c>
      <c r="AB190" s="142" t="str">
        <f>IFERROR((((INDEX($D$13:$D$29, MATCH('MP Calcs &amp; EFs'!$B$190,$B$13:$B$29,0))*INDEX('MP Calcs &amp; EFs'!$D$343:$D$360, MATCH('MP Calcs &amp; EFs'!$B$190,'MP Calcs &amp; EFs'!$B$343:$B$360,0))*10^6)-(INDEX($G$8:$G$29, MATCH($B$190,$B$8:$B$29,0))))*'Conversions and Lists'!$F$44*'MP Calcs &amp; EFs'!AI$383)+(INDEX($D$13:$D$29, MATCH('MP Calcs &amp; EFs'!$B$190,$B$13:$B$29,0))*INDEX('MP Calcs &amp; EFs'!$C$343:$C$360, MATCH('MP Calcs &amp; EFs'!$B$190,'MP Calcs &amp; EFs'!$B$343:$B$360,0))*1000*'Conversions and Lists'!$O$44*'MP Calcs &amp; EFs'!$F$439*'Conversions and Lists'!$F$51*1000),"")</f>
        <v/>
      </c>
      <c r="AC190" s="142" t="str">
        <f>IFERROR((((INDEX($D$13:$D$29, MATCH('MP Calcs &amp; EFs'!$B$190,$B$13:$B$29,0))*INDEX('MP Calcs &amp; EFs'!$D$343:$D$360, MATCH('MP Calcs &amp; EFs'!$B$190,'MP Calcs &amp; EFs'!$B$343:$B$360,0))*10^6)-(INDEX($G$8:$G$29, MATCH($B$190,$B$8:$B$29,0))))*'Conversions and Lists'!$F$44*'MP Calcs &amp; EFs'!AJ$383)+(INDEX($D$13:$D$29, MATCH('MP Calcs &amp; EFs'!$B$190,$B$13:$B$29,0))*INDEX('MP Calcs &amp; EFs'!$C$343:$C$360, MATCH('MP Calcs &amp; EFs'!$B$190,'MP Calcs &amp; EFs'!$B$343:$B$360,0))*1000*'Conversions and Lists'!$O$44*'MP Calcs &amp; EFs'!$F$439*'Conversions and Lists'!$F$51*1000),"")</f>
        <v/>
      </c>
      <c r="AD190" s="142" t="str">
        <f>IFERROR((((INDEX($D$13:$D$29, MATCH('MP Calcs &amp; EFs'!$B$190,$B$13:$B$29,0))*INDEX('MP Calcs &amp; EFs'!$D$343:$D$360, MATCH('MP Calcs &amp; EFs'!$B$190,'MP Calcs &amp; EFs'!$B$343:$B$360,0))*10^6)-(INDEX($G$8:$G$29, MATCH($B$190,$B$8:$B$29,0))))*'Conversions and Lists'!$F$44*'MP Calcs &amp; EFs'!AK$383)+(INDEX($D$13:$D$29, MATCH('MP Calcs &amp; EFs'!$B$190,$B$13:$B$29,0))*INDEX('MP Calcs &amp; EFs'!$C$343:$C$360, MATCH('MP Calcs &amp; EFs'!$B$190,'MP Calcs &amp; EFs'!$B$343:$B$360,0))*1000*'Conversions and Lists'!$O$44*'MP Calcs &amp; EFs'!$F$439*'Conversions and Lists'!$F$51*1000),"")</f>
        <v/>
      </c>
      <c r="AE190" s="142" t="str">
        <f>IFERROR((((INDEX($D$13:$D$29, MATCH('MP Calcs &amp; EFs'!$B$190,$B$13:$B$29,0))*INDEX('MP Calcs &amp; EFs'!$D$343:$D$360, MATCH('MP Calcs &amp; EFs'!$B$190,'MP Calcs &amp; EFs'!$B$343:$B$360,0))*10^6)-(INDEX($G$8:$G$29, MATCH($B$190,$B$8:$B$29,0))))*'Conversions and Lists'!$F$44*'MP Calcs &amp; EFs'!AL$383)+(INDEX($D$13:$D$29, MATCH('MP Calcs &amp; EFs'!$B$190,$B$13:$B$29,0))*INDEX('MP Calcs &amp; EFs'!$C$343:$C$360, MATCH('MP Calcs &amp; EFs'!$B$190,'MP Calcs &amp; EFs'!$B$343:$B$360,0))*1000*'Conversions and Lists'!$O$44*'MP Calcs &amp; EFs'!$F$439*'Conversions and Lists'!$F$51*1000),"")</f>
        <v/>
      </c>
      <c r="AF190" s="142" t="str">
        <f t="shared" si="1"/>
        <v/>
      </c>
      <c r="AG190" s="143" t="str">
        <f>IFERROR(SUM(INDEX(D190:AF190, MATCH(INDEX($H$8:$H$29,MATCH(B190,$B$8:$B$29,0)),$D$177:$AE$177,0)):AF190),"")</f>
        <v/>
      </c>
    </row>
    <row r="191" spans="2:33" ht="14.4" thickBot="1" x14ac:dyDescent="0.3">
      <c r="B191" s="138" t="s">
        <v>142</v>
      </c>
      <c r="C191" s="139" t="s">
        <v>336</v>
      </c>
      <c r="D191" s="140" t="str">
        <f>IFERROR((INDEX($D$13:$D$29, MATCH('MP Calcs &amp; EFs'!$B$190,$B$13:$B$29,0))*INDEX('MP Calcs &amp; EFs'!$C$343:$C$360, MATCH('MP Calcs &amp; EFs'!$B$190,'MP Calcs &amp; EFs'!$B$343:$B$360,0))*1000*'Conversions and Lists'!$O$44*'MP Calcs &amp; EFs'!$F$439*'Conversions and Lists'!$F$51*1000),"")</f>
        <v/>
      </c>
      <c r="E191" s="140" t="str">
        <f>IFERROR((INDEX($D$13:$D$29, MATCH('MP Calcs &amp; EFs'!$B$190,$B$13:$B$29,0))*INDEX('MP Calcs &amp; EFs'!$C$343:$C$360, MATCH('MP Calcs &amp; EFs'!$B$190,'MP Calcs &amp; EFs'!$B$343:$B$360,0))*1000*'Conversions and Lists'!$O$44*'MP Calcs &amp; EFs'!$F$439*'Conversions and Lists'!$F$51*1000),"")</f>
        <v/>
      </c>
      <c r="F191" s="140" t="str">
        <f>IFERROR((INDEX($D$13:$D$29, MATCH('MP Calcs &amp; EFs'!$B$190,$B$13:$B$29,0))*INDEX('MP Calcs &amp; EFs'!$C$343:$C$360, MATCH('MP Calcs &amp; EFs'!$B$190,'MP Calcs &amp; EFs'!$B$343:$B$360,0))*1000*'Conversions and Lists'!$O$44*'MP Calcs &amp; EFs'!$F$439*'Conversions and Lists'!$F$51*1000),"")</f>
        <v/>
      </c>
      <c r="G191" s="140" t="str">
        <f>IFERROR((INDEX($D$13:$D$29, MATCH('MP Calcs &amp; EFs'!$B$190,$B$13:$B$29,0))*INDEX('MP Calcs &amp; EFs'!$C$343:$C$360, MATCH('MP Calcs &amp; EFs'!$B$190,'MP Calcs &amp; EFs'!$B$343:$B$360,0))*1000*'Conversions and Lists'!$O$44*'MP Calcs &amp; EFs'!$F$439*'Conversions and Lists'!$F$51*1000),"")</f>
        <v/>
      </c>
      <c r="H191" s="140" t="str">
        <f>IFERROR((INDEX($D$13:$D$29, MATCH('MP Calcs &amp; EFs'!$B$190,$B$13:$B$29,0))*INDEX('MP Calcs &amp; EFs'!$C$343:$C$360, MATCH('MP Calcs &amp; EFs'!$B$190,'MP Calcs &amp; EFs'!$B$343:$B$360,0))*1000*'Conversions and Lists'!$O$44*'MP Calcs &amp; EFs'!$F$439*'Conversions and Lists'!$F$51*1000),"")</f>
        <v/>
      </c>
      <c r="I191" s="140" t="str">
        <f>IFERROR((INDEX($D$13:$D$29, MATCH('MP Calcs &amp; EFs'!$B$190,$B$13:$B$29,0))*INDEX('MP Calcs &amp; EFs'!$C$343:$C$360, MATCH('MP Calcs &amp; EFs'!$B$190,'MP Calcs &amp; EFs'!$B$343:$B$360,0))*1000*'Conversions and Lists'!$O$44*'MP Calcs &amp; EFs'!$F$439*'Conversions and Lists'!$F$51*1000),"")</f>
        <v/>
      </c>
      <c r="J191" s="140" t="str">
        <f>IFERROR((INDEX($D$13:$D$29, MATCH('MP Calcs &amp; EFs'!$B$190,$B$13:$B$29,0))*INDEX('MP Calcs &amp; EFs'!$C$343:$C$360, MATCH('MP Calcs &amp; EFs'!$B$190,'MP Calcs &amp; EFs'!$B$343:$B$360,0))*1000*'Conversions and Lists'!$O$44*'MP Calcs &amp; EFs'!$F$439*'Conversions and Lists'!$F$51*1000),"")</f>
        <v/>
      </c>
      <c r="K191" s="140" t="str">
        <f>IFERROR((INDEX($D$13:$D$29, MATCH('MP Calcs &amp; EFs'!$B$190,$B$13:$B$29,0))*INDEX('MP Calcs &amp; EFs'!$C$343:$C$360, MATCH('MP Calcs &amp; EFs'!$B$190,'MP Calcs &amp; EFs'!$B$343:$B$360,0))*1000*'Conversions and Lists'!$O$44*'MP Calcs &amp; EFs'!$F$439*'Conversions and Lists'!$F$51*1000),"")</f>
        <v/>
      </c>
      <c r="L191" s="140" t="str">
        <f>IFERROR((INDEX($D$13:$D$29, MATCH('MP Calcs &amp; EFs'!$B$190,$B$13:$B$29,0))*INDEX('MP Calcs &amp; EFs'!$C$343:$C$360, MATCH('MP Calcs &amp; EFs'!$B$190,'MP Calcs &amp; EFs'!$B$343:$B$360,0))*1000*'Conversions and Lists'!$O$44*'MP Calcs &amp; EFs'!$F$439*'Conversions and Lists'!$F$51*1000),"")</f>
        <v/>
      </c>
      <c r="M191" s="140" t="str">
        <f>IFERROR((INDEX($D$13:$D$29, MATCH('MP Calcs &amp; EFs'!$B$190,$B$13:$B$29,0))*INDEX('MP Calcs &amp; EFs'!$C$343:$C$360, MATCH('MP Calcs &amp; EFs'!$B$190,'MP Calcs &amp; EFs'!$B$343:$B$360,0))*1000*'Conversions and Lists'!$O$44*'MP Calcs &amp; EFs'!$F$439*'Conversions and Lists'!$F$51*1000),"")</f>
        <v/>
      </c>
      <c r="N191" s="140" t="str">
        <f>IFERROR((INDEX($D$13:$D$29, MATCH('MP Calcs &amp; EFs'!$B$190,$B$13:$B$29,0))*INDEX('MP Calcs &amp; EFs'!$C$343:$C$360, MATCH('MP Calcs &amp; EFs'!$B$190,'MP Calcs &amp; EFs'!$B$343:$B$360,0))*1000*'Conversions and Lists'!$O$44*'MP Calcs &amp; EFs'!$F$439*'Conversions and Lists'!$F$51*1000),"")</f>
        <v/>
      </c>
      <c r="O191" s="140" t="str">
        <f>IFERROR((INDEX($D$13:$D$29, MATCH('MP Calcs &amp; EFs'!$B$190,$B$13:$B$29,0))*INDEX('MP Calcs &amp; EFs'!$C$343:$C$360, MATCH('MP Calcs &amp; EFs'!$B$190,'MP Calcs &amp; EFs'!$B$343:$B$360,0))*1000*'Conversions and Lists'!$O$44*'MP Calcs &amp; EFs'!$F$439*'Conversions and Lists'!$F$51*1000),"")</f>
        <v/>
      </c>
      <c r="P191" s="140" t="str">
        <f>IFERROR((INDEX($D$13:$D$29, MATCH('MP Calcs &amp; EFs'!$B$190,$B$13:$B$29,0))*INDEX('MP Calcs &amp; EFs'!$C$343:$C$360, MATCH('MP Calcs &amp; EFs'!$B$190,'MP Calcs &amp; EFs'!$B$343:$B$360,0))*1000*'Conversions and Lists'!$O$44*'MP Calcs &amp; EFs'!$F$439*'Conversions and Lists'!$F$51*1000),"")</f>
        <v/>
      </c>
      <c r="Q191" s="140" t="str">
        <f>IFERROR((INDEX($D$13:$D$29, MATCH('MP Calcs &amp; EFs'!$B$190,$B$13:$B$29,0))*INDEX('MP Calcs &amp; EFs'!$C$343:$C$360, MATCH('MP Calcs &amp; EFs'!$B$190,'MP Calcs &amp; EFs'!$B$343:$B$360,0))*1000*'Conversions and Lists'!$O$44*'MP Calcs &amp; EFs'!$F$439*'Conversions and Lists'!$F$51*1000),"")</f>
        <v/>
      </c>
      <c r="R191" s="140" t="str">
        <f>IFERROR((INDEX($D$13:$D$29, MATCH('MP Calcs &amp; EFs'!$B$190,$B$13:$B$29,0))*INDEX('MP Calcs &amp; EFs'!$C$343:$C$360, MATCH('MP Calcs &amp; EFs'!$B$190,'MP Calcs &amp; EFs'!$B$343:$B$360,0))*1000*'Conversions and Lists'!$O$44*'MP Calcs &amp; EFs'!$F$439*'Conversions and Lists'!$F$51*1000),"")</f>
        <v/>
      </c>
      <c r="S191" s="140" t="str">
        <f>IFERROR((INDEX($D$13:$D$29, MATCH('MP Calcs &amp; EFs'!$B$190,$B$13:$B$29,0))*INDEX('MP Calcs &amp; EFs'!$C$343:$C$360, MATCH('MP Calcs &amp; EFs'!$B$190,'MP Calcs &amp; EFs'!$B$343:$B$360,0))*1000*'Conversions and Lists'!$O$44*'MP Calcs &amp; EFs'!$F$439*'Conversions and Lists'!$F$51*1000),"")</f>
        <v/>
      </c>
      <c r="T191" s="140" t="str">
        <f>IFERROR((INDEX($D$13:$D$29, MATCH('MP Calcs &amp; EFs'!$B$190,$B$13:$B$29,0))*INDEX('MP Calcs &amp; EFs'!$C$343:$C$360, MATCH('MP Calcs &amp; EFs'!$B$190,'MP Calcs &amp; EFs'!$B$343:$B$360,0))*1000*'Conversions and Lists'!$O$44*'MP Calcs &amp; EFs'!$F$439*'Conversions and Lists'!$F$51*1000),"")</f>
        <v/>
      </c>
      <c r="U191" s="140" t="str">
        <f>IFERROR((INDEX($D$13:$D$29, MATCH('MP Calcs &amp; EFs'!$B$190,$B$13:$B$29,0))*INDEX('MP Calcs &amp; EFs'!$C$343:$C$360, MATCH('MP Calcs &amp; EFs'!$B$190,'MP Calcs &amp; EFs'!$B$343:$B$360,0))*1000*'Conversions and Lists'!$O$44*'MP Calcs &amp; EFs'!$F$439*'Conversions and Lists'!$F$51*1000),"")</f>
        <v/>
      </c>
      <c r="V191" s="140" t="str">
        <f>IFERROR((INDEX($D$13:$D$29, MATCH('MP Calcs &amp; EFs'!$B$190,$B$13:$B$29,0))*INDEX('MP Calcs &amp; EFs'!$C$343:$C$360, MATCH('MP Calcs &amp; EFs'!$B$190,'MP Calcs &amp; EFs'!$B$343:$B$360,0))*1000*'Conversions and Lists'!$O$44*'MP Calcs &amp; EFs'!$F$439*'Conversions and Lists'!$F$51*1000),"")</f>
        <v/>
      </c>
      <c r="W191" s="140" t="str">
        <f>IFERROR((INDEX($D$13:$D$29, MATCH('MP Calcs &amp; EFs'!$B$190,$B$13:$B$29,0))*INDEX('MP Calcs &amp; EFs'!$C$343:$C$360, MATCH('MP Calcs &amp; EFs'!$B$190,'MP Calcs &amp; EFs'!$B$343:$B$360,0))*1000*'Conversions and Lists'!$O$44*'MP Calcs &amp; EFs'!$F$439*'Conversions and Lists'!$F$51*1000),"")</f>
        <v/>
      </c>
      <c r="X191" s="140" t="str">
        <f>IFERROR((INDEX($D$13:$D$29, MATCH('MP Calcs &amp; EFs'!$B$190,$B$13:$B$29,0))*INDEX('MP Calcs &amp; EFs'!$C$343:$C$360, MATCH('MP Calcs &amp; EFs'!$B$190,'MP Calcs &amp; EFs'!$B$343:$B$360,0))*1000*'Conversions and Lists'!$O$44*'MP Calcs &amp; EFs'!$F$439*'Conversions and Lists'!$F$51*1000),"")</f>
        <v/>
      </c>
      <c r="Y191" s="140" t="str">
        <f>IFERROR((INDEX($D$13:$D$29, MATCH('MP Calcs &amp; EFs'!$B$190,$B$13:$B$29,0))*INDEX('MP Calcs &amp; EFs'!$C$343:$C$360, MATCH('MP Calcs &amp; EFs'!$B$190,'MP Calcs &amp; EFs'!$B$343:$B$360,0))*1000*'Conversions and Lists'!$O$44*'MP Calcs &amp; EFs'!$F$439*'Conversions and Lists'!$F$51*1000),"")</f>
        <v/>
      </c>
      <c r="Z191" s="140" t="str">
        <f>IFERROR((INDEX($D$13:$D$29, MATCH('MP Calcs &amp; EFs'!$B$190,$B$13:$B$29,0))*INDEX('MP Calcs &amp; EFs'!$C$343:$C$360, MATCH('MP Calcs &amp; EFs'!$B$190,'MP Calcs &amp; EFs'!$B$343:$B$360,0))*1000*'Conversions and Lists'!$O$44*'MP Calcs &amp; EFs'!$F$439*'Conversions and Lists'!$F$51*1000),"")</f>
        <v/>
      </c>
      <c r="AA191" s="140" t="str">
        <f>IFERROR((INDEX($D$13:$D$29, MATCH('MP Calcs &amp; EFs'!$B$190,$B$13:$B$29,0))*INDEX('MP Calcs &amp; EFs'!$C$343:$C$360, MATCH('MP Calcs &amp; EFs'!$B$190,'MP Calcs &amp; EFs'!$B$343:$B$360,0))*1000*'Conversions and Lists'!$O$44*'MP Calcs &amp; EFs'!$F$439*'Conversions and Lists'!$F$51*1000),"")</f>
        <v/>
      </c>
      <c r="AB191" s="140" t="str">
        <f>IFERROR((INDEX($D$13:$D$29, MATCH('MP Calcs &amp; EFs'!$B$190,$B$13:$B$29,0))*INDEX('MP Calcs &amp; EFs'!$C$343:$C$360, MATCH('MP Calcs &amp; EFs'!$B$190,'MP Calcs &amp; EFs'!$B$343:$B$360,0))*1000*'Conversions and Lists'!$O$44*'MP Calcs &amp; EFs'!$F$439*'Conversions and Lists'!$F$51*1000),"")</f>
        <v/>
      </c>
      <c r="AC191" s="140" t="str">
        <f>IFERROR((INDEX($D$13:$D$29, MATCH('MP Calcs &amp; EFs'!$B$190,$B$13:$B$29,0))*INDEX('MP Calcs &amp; EFs'!$C$343:$C$360, MATCH('MP Calcs &amp; EFs'!$B$190,'MP Calcs &amp; EFs'!$B$343:$B$360,0))*1000*'Conversions and Lists'!$O$44*'MP Calcs &amp; EFs'!$F$439*'Conversions and Lists'!$F$51*1000),"")</f>
        <v/>
      </c>
      <c r="AD191" s="140" t="str">
        <f>IFERROR((INDEX($D$13:$D$29, MATCH('MP Calcs &amp; EFs'!$B$190,$B$13:$B$29,0))*INDEX('MP Calcs &amp; EFs'!$C$343:$C$360, MATCH('MP Calcs &amp; EFs'!$B$190,'MP Calcs &amp; EFs'!$B$343:$B$360,0))*1000*'Conversions and Lists'!$O$44*'MP Calcs &amp; EFs'!$F$439*'Conversions and Lists'!$F$51*1000),"")</f>
        <v/>
      </c>
      <c r="AE191" s="140" t="str">
        <f>IFERROR((INDEX($D$13:$D$29, MATCH('MP Calcs &amp; EFs'!$B$190,$B$13:$B$29,0))*INDEX('MP Calcs &amp; EFs'!$C$343:$C$360, MATCH('MP Calcs &amp; EFs'!$B$190,'MP Calcs &amp; EFs'!$B$343:$B$360,0))*1000*'Conversions and Lists'!$O$44*'MP Calcs &amp; EFs'!$F$439*'Conversions and Lists'!$F$51*1000),"")</f>
        <v/>
      </c>
      <c r="AF191" s="140" t="str">
        <f t="shared" si="1"/>
        <v/>
      </c>
      <c r="AG191" s="135" t="str">
        <f>IFERROR(SUM(INDEX(D191:AF191, MATCH(INDEX($H$8:$H$29,MATCH(B191,$B$8:$B$29,0)),$D$177:$AE$177,0)):AF191),"")</f>
        <v/>
      </c>
    </row>
    <row r="192" spans="2:33" x14ac:dyDescent="0.25">
      <c r="B192" s="144" t="s">
        <v>144</v>
      </c>
      <c r="C192" s="141" t="s">
        <v>335</v>
      </c>
      <c r="D192" s="142" t="str">
        <f>IFERROR((((INDEX($D$13:$D$29, MATCH('MP Calcs &amp; EFs'!$B$192,$B$13:$B$29,0))*INDEX('MP Calcs &amp; EFs'!$D$343:$D$360, MATCH('MP Calcs &amp; EFs'!$B$192,'MP Calcs &amp; EFs'!$B$343:$B$360,0))*10^6*'Conversions and Lists'!$F$44)-(INDEX($G$8:$G$29, MATCH($B$192,$B$8:$B$29,0))*'Conversions and Lists'!$F$37))*'MP Calcs &amp; EFs'!K$383),"")</f>
        <v/>
      </c>
      <c r="E192" s="142" t="str">
        <f>IFERROR((((INDEX($D$13:$D$29, MATCH('MP Calcs &amp; EFs'!$B$192,$B$13:$B$29,0))*INDEX('MP Calcs &amp; EFs'!$D$343:$D$360, MATCH('MP Calcs &amp; EFs'!$B$192,'MP Calcs &amp; EFs'!$B$343:$B$360,0))*10^6*'Conversions and Lists'!$F$44)-(INDEX($G$8:$G$29, MATCH($B$192,$B$8:$B$29,0))*'Conversions and Lists'!$F$37))*'MP Calcs &amp; EFs'!L$383),"")</f>
        <v/>
      </c>
      <c r="F192" s="142" t="str">
        <f>IFERROR((((INDEX($D$13:$D$29, MATCH('MP Calcs &amp; EFs'!$B$192,$B$13:$B$29,0))*INDEX('MP Calcs &amp; EFs'!$D$343:$D$360, MATCH('MP Calcs &amp; EFs'!$B$192,'MP Calcs &amp; EFs'!$B$343:$B$360,0))*10^6*'Conversions and Lists'!$F$44)-(INDEX($G$8:$G$29, MATCH($B$192,$B$8:$B$29,0))*'Conversions and Lists'!$F$37))*'MP Calcs &amp; EFs'!M$383),"")</f>
        <v/>
      </c>
      <c r="G192" s="142" t="str">
        <f>IFERROR((((INDEX($D$13:$D$29, MATCH('MP Calcs &amp; EFs'!$B$192,$B$13:$B$29,0))*INDEX('MP Calcs &amp; EFs'!$D$343:$D$360, MATCH('MP Calcs &amp; EFs'!$B$192,'MP Calcs &amp; EFs'!$B$343:$B$360,0))*10^6*'Conversions and Lists'!$F$44)-(INDEX($G$8:$G$29, MATCH($B$192,$B$8:$B$29,0))*'Conversions and Lists'!$F$37))*'MP Calcs &amp; EFs'!N$383),"")</f>
        <v/>
      </c>
      <c r="H192" s="142" t="str">
        <f>IFERROR((((INDEX($D$13:$D$29, MATCH('MP Calcs &amp; EFs'!$B$192,$B$13:$B$29,0))*INDEX('MP Calcs &amp; EFs'!$D$343:$D$360, MATCH('MP Calcs &amp; EFs'!$B$192,'MP Calcs &amp; EFs'!$B$343:$B$360,0))*10^6*'Conversions and Lists'!$F$44)-(INDEX($G$8:$G$29, MATCH($B$192,$B$8:$B$29,0))*'Conversions and Lists'!$F$37))*'MP Calcs &amp; EFs'!O$383),"")</f>
        <v/>
      </c>
      <c r="I192" s="142" t="str">
        <f>IFERROR((((INDEX($D$13:$D$29, MATCH('MP Calcs &amp; EFs'!$B$192,$B$13:$B$29,0))*INDEX('MP Calcs &amp; EFs'!$D$343:$D$360, MATCH('MP Calcs &amp; EFs'!$B$192,'MP Calcs &amp; EFs'!$B$343:$B$360,0))*10^6*'Conversions and Lists'!$F$44)-(INDEX($G$8:$G$29, MATCH($B$192,$B$8:$B$29,0))*'Conversions and Lists'!$F$37))*'MP Calcs &amp; EFs'!P$383),"")</f>
        <v/>
      </c>
      <c r="J192" s="142" t="str">
        <f>IFERROR((((INDEX($D$13:$D$29, MATCH('MP Calcs &amp; EFs'!$B$192,$B$13:$B$29,0))*INDEX('MP Calcs &amp; EFs'!$D$343:$D$360, MATCH('MP Calcs &amp; EFs'!$B$192,'MP Calcs &amp; EFs'!$B$343:$B$360,0))*10^6*'Conversions and Lists'!$F$44)-(INDEX($G$8:$G$29, MATCH($B$192,$B$8:$B$29,0))*'Conversions and Lists'!$F$37))*'MP Calcs &amp; EFs'!Q$383),"")</f>
        <v/>
      </c>
      <c r="K192" s="142" t="str">
        <f>IFERROR((((INDEX($D$13:$D$29, MATCH('MP Calcs &amp; EFs'!$B$192,$B$13:$B$29,0))*INDEX('MP Calcs &amp; EFs'!$D$343:$D$360, MATCH('MP Calcs &amp; EFs'!$B$192,'MP Calcs &amp; EFs'!$B$343:$B$360,0))*10^6*'Conversions and Lists'!$F$44)-(INDEX($G$8:$G$29, MATCH($B$192,$B$8:$B$29,0))*'Conversions and Lists'!$F$37))*'MP Calcs &amp; EFs'!R$383),"")</f>
        <v/>
      </c>
      <c r="L192" s="142" t="str">
        <f>IFERROR((((INDEX($D$13:$D$29, MATCH('MP Calcs &amp; EFs'!$B$192,$B$13:$B$29,0))*INDEX('MP Calcs &amp; EFs'!$D$343:$D$360, MATCH('MP Calcs &amp; EFs'!$B$192,'MP Calcs &amp; EFs'!$B$343:$B$360,0))*10^6*'Conversions and Lists'!$F$44)-(INDEX($G$8:$G$29, MATCH($B$192,$B$8:$B$29,0))*'Conversions and Lists'!$F$37))*'MP Calcs &amp; EFs'!S$383),"")</f>
        <v/>
      </c>
      <c r="M192" s="142" t="str">
        <f>IFERROR((((INDEX($D$13:$D$29, MATCH('MP Calcs &amp; EFs'!$B$192,$B$13:$B$29,0))*INDEX('MP Calcs &amp; EFs'!$D$343:$D$360, MATCH('MP Calcs &amp; EFs'!$B$192,'MP Calcs &amp; EFs'!$B$343:$B$360,0))*10^6*'Conversions and Lists'!$F$44)-(INDEX($G$8:$G$29, MATCH($B$192,$B$8:$B$29,0))*'Conversions and Lists'!$F$37))*'MP Calcs &amp; EFs'!T$383),"")</f>
        <v/>
      </c>
      <c r="N192" s="142" t="str">
        <f>IFERROR((((INDEX($D$13:$D$29, MATCH('MP Calcs &amp; EFs'!$B$192,$B$13:$B$29,0))*INDEX('MP Calcs &amp; EFs'!$D$343:$D$360, MATCH('MP Calcs &amp; EFs'!$B$192,'MP Calcs &amp; EFs'!$B$343:$B$360,0))*10^6*'Conversions and Lists'!$F$44)-(INDEX($G$8:$G$29, MATCH($B$192,$B$8:$B$29,0))*'Conversions and Lists'!$F$37))*'MP Calcs &amp; EFs'!U$383),"")</f>
        <v/>
      </c>
      <c r="O192" s="142" t="str">
        <f>IFERROR((((INDEX($D$13:$D$29, MATCH('MP Calcs &amp; EFs'!$B$192,$B$13:$B$29,0))*INDEX('MP Calcs &amp; EFs'!$D$343:$D$360, MATCH('MP Calcs &amp; EFs'!$B$192,'MP Calcs &amp; EFs'!$B$343:$B$360,0))*10^6*'Conversions and Lists'!$F$44)-(INDEX($G$8:$G$29, MATCH($B$192,$B$8:$B$29,0))*'Conversions and Lists'!$F$37))*'MP Calcs &amp; EFs'!V$383),"")</f>
        <v/>
      </c>
      <c r="P192" s="142" t="str">
        <f>IFERROR((((INDEX($D$13:$D$29, MATCH('MP Calcs &amp; EFs'!$B$192,$B$13:$B$29,0))*INDEX('MP Calcs &amp; EFs'!$D$343:$D$360, MATCH('MP Calcs &amp; EFs'!$B$192,'MP Calcs &amp; EFs'!$B$343:$B$360,0))*10^6*'Conversions and Lists'!$F$44)-(INDEX($G$8:$G$29, MATCH($B$192,$B$8:$B$29,0))*'Conversions and Lists'!$F$37))*'MP Calcs &amp; EFs'!W$383),"")</f>
        <v/>
      </c>
      <c r="Q192" s="142" t="str">
        <f>IFERROR((((INDEX($D$13:$D$29, MATCH('MP Calcs &amp; EFs'!$B$192,$B$13:$B$29,0))*INDEX('MP Calcs &amp; EFs'!$D$343:$D$360, MATCH('MP Calcs &amp; EFs'!$B$192,'MP Calcs &amp; EFs'!$B$343:$B$360,0))*10^6*'Conversions and Lists'!$F$44)-(INDEX($G$8:$G$29, MATCH($B$192,$B$8:$B$29,0))*'Conversions and Lists'!$F$37))*'MP Calcs &amp; EFs'!X$383),"")</f>
        <v/>
      </c>
      <c r="R192" s="142" t="str">
        <f>IFERROR((((INDEX($D$13:$D$29, MATCH('MP Calcs &amp; EFs'!$B$192,$B$13:$B$29,0))*INDEX('MP Calcs &amp; EFs'!$D$343:$D$360, MATCH('MP Calcs &amp; EFs'!$B$192,'MP Calcs &amp; EFs'!$B$343:$B$360,0))*10^6*'Conversions and Lists'!$F$44)-(INDEX($G$8:$G$29, MATCH($B$192,$B$8:$B$29,0))*'Conversions and Lists'!$F$37))*'MP Calcs &amp; EFs'!Y$383),"")</f>
        <v/>
      </c>
      <c r="S192" s="142" t="str">
        <f>IFERROR((((INDEX($D$13:$D$29, MATCH('MP Calcs &amp; EFs'!$B$192,$B$13:$B$29,0))*INDEX('MP Calcs &amp; EFs'!$D$343:$D$360, MATCH('MP Calcs &amp; EFs'!$B$192,'MP Calcs &amp; EFs'!$B$343:$B$360,0))*10^6*'Conversions and Lists'!$F$44)-(INDEX($G$8:$G$29, MATCH($B$192,$B$8:$B$29,0))*'Conversions and Lists'!$F$37))*'MP Calcs &amp; EFs'!Z$383),"")</f>
        <v/>
      </c>
      <c r="T192" s="142" t="str">
        <f>IFERROR((((INDEX($D$13:$D$29, MATCH('MP Calcs &amp; EFs'!$B$192,$B$13:$B$29,0))*INDEX('MP Calcs &amp; EFs'!$D$343:$D$360, MATCH('MP Calcs &amp; EFs'!$B$192,'MP Calcs &amp; EFs'!$B$343:$B$360,0))*10^6*'Conversions and Lists'!$F$44)-(INDEX($G$8:$G$29, MATCH($B$192,$B$8:$B$29,0))*'Conversions and Lists'!$F$37))*'MP Calcs &amp; EFs'!AA$383),"")</f>
        <v/>
      </c>
      <c r="U192" s="142" t="str">
        <f>IFERROR((((INDEX($D$13:$D$29, MATCH('MP Calcs &amp; EFs'!$B$192,$B$13:$B$29,0))*INDEX('MP Calcs &amp; EFs'!$D$343:$D$360, MATCH('MP Calcs &amp; EFs'!$B$192,'MP Calcs &amp; EFs'!$B$343:$B$360,0))*10^6*'Conversions and Lists'!$F$44)-(INDEX($G$8:$G$29, MATCH($B$192,$B$8:$B$29,0))*'Conversions and Lists'!$F$37))*'MP Calcs &amp; EFs'!AB$383),"")</f>
        <v/>
      </c>
      <c r="V192" s="142" t="str">
        <f>IFERROR((((INDEX($D$13:$D$29, MATCH('MP Calcs &amp; EFs'!$B$192,$B$13:$B$29,0))*INDEX('MP Calcs &amp; EFs'!$D$343:$D$360, MATCH('MP Calcs &amp; EFs'!$B$192,'MP Calcs &amp; EFs'!$B$343:$B$360,0))*10^6*'Conversions and Lists'!$F$44)-(INDEX($G$8:$G$29, MATCH($B$192,$B$8:$B$29,0))*'Conversions and Lists'!$F$37))*'MP Calcs &amp; EFs'!AC$383),"")</f>
        <v/>
      </c>
      <c r="W192" s="142" t="str">
        <f>IFERROR((((INDEX($D$13:$D$29, MATCH('MP Calcs &amp; EFs'!$B$192,$B$13:$B$29,0))*INDEX('MP Calcs &amp; EFs'!$D$343:$D$360, MATCH('MP Calcs &amp; EFs'!$B$192,'MP Calcs &amp; EFs'!$B$343:$B$360,0))*10^6*'Conversions and Lists'!$F$44)-(INDEX($G$8:$G$29, MATCH($B$192,$B$8:$B$29,0))*'Conversions and Lists'!$F$37))*'MP Calcs &amp; EFs'!AD$383),"")</f>
        <v/>
      </c>
      <c r="X192" s="142" t="str">
        <f>IFERROR((((INDEX($D$13:$D$29, MATCH('MP Calcs &amp; EFs'!$B$192,$B$13:$B$29,0))*INDEX('MP Calcs &amp; EFs'!$D$343:$D$360, MATCH('MP Calcs &amp; EFs'!$B$192,'MP Calcs &amp; EFs'!$B$343:$B$360,0))*10^6*'Conversions and Lists'!$F$44)-(INDEX($G$8:$G$29, MATCH($B$192,$B$8:$B$29,0))*'Conversions and Lists'!$F$37))*'MP Calcs &amp; EFs'!AE$383),"")</f>
        <v/>
      </c>
      <c r="Y192" s="142" t="str">
        <f>IFERROR((((INDEX($D$13:$D$29, MATCH('MP Calcs &amp; EFs'!$B$192,$B$13:$B$29,0))*INDEX('MP Calcs &amp; EFs'!$D$343:$D$360, MATCH('MP Calcs &amp; EFs'!$B$192,'MP Calcs &amp; EFs'!$B$343:$B$360,0))*10^6*'Conversions and Lists'!$F$44)-(INDEX($G$8:$G$29, MATCH($B$192,$B$8:$B$29,0))*'Conversions and Lists'!$F$37))*'MP Calcs &amp; EFs'!AF$383),"")</f>
        <v/>
      </c>
      <c r="Z192" s="142" t="str">
        <f>IFERROR((((INDEX($D$13:$D$29, MATCH('MP Calcs &amp; EFs'!$B$192,$B$13:$B$29,0))*INDEX('MP Calcs &amp; EFs'!$D$343:$D$360, MATCH('MP Calcs &amp; EFs'!$B$192,'MP Calcs &amp; EFs'!$B$343:$B$360,0))*10^6*'Conversions and Lists'!$F$44)-(INDEX($G$8:$G$29, MATCH($B$192,$B$8:$B$29,0))*'Conversions and Lists'!$F$37))*'MP Calcs &amp; EFs'!AG$383),"")</f>
        <v/>
      </c>
      <c r="AA192" s="142" t="str">
        <f>IFERROR((((INDEX($D$13:$D$29, MATCH('MP Calcs &amp; EFs'!$B$192,$B$13:$B$29,0))*INDEX('MP Calcs &amp; EFs'!$D$343:$D$360, MATCH('MP Calcs &amp; EFs'!$B$192,'MP Calcs &amp; EFs'!$B$343:$B$360,0))*10^6*'Conversions and Lists'!$F$44)-(INDEX($G$8:$G$29, MATCH($B$192,$B$8:$B$29,0))*'Conversions and Lists'!$F$37))*'MP Calcs &amp; EFs'!AH$383),"")</f>
        <v/>
      </c>
      <c r="AB192" s="142" t="str">
        <f>IFERROR((((INDEX($D$13:$D$29, MATCH('MP Calcs &amp; EFs'!$B$192,$B$13:$B$29,0))*INDEX('MP Calcs &amp; EFs'!$D$343:$D$360, MATCH('MP Calcs &amp; EFs'!$B$192,'MP Calcs &amp; EFs'!$B$343:$B$360,0))*10^6*'Conversions and Lists'!$F$44)-(INDEX($G$8:$G$29, MATCH($B$192,$B$8:$B$29,0))*'Conversions and Lists'!$F$37))*'MP Calcs &amp; EFs'!AI$383),"")</f>
        <v/>
      </c>
      <c r="AC192" s="142" t="str">
        <f>IFERROR((((INDEX($D$13:$D$29, MATCH('MP Calcs &amp; EFs'!$B$192,$B$13:$B$29,0))*INDEX('MP Calcs &amp; EFs'!$D$343:$D$360, MATCH('MP Calcs &amp; EFs'!$B$192,'MP Calcs &amp; EFs'!$B$343:$B$360,0))*10^6*'Conversions and Lists'!$F$44)-(INDEX($G$8:$G$29, MATCH($B$192,$B$8:$B$29,0))*'Conversions and Lists'!$F$37))*'MP Calcs &amp; EFs'!AJ$383),"")</f>
        <v/>
      </c>
      <c r="AD192" s="142" t="str">
        <f>IFERROR((((INDEX($D$13:$D$29, MATCH('MP Calcs &amp; EFs'!$B$192,$B$13:$B$29,0))*INDEX('MP Calcs &amp; EFs'!$D$343:$D$360, MATCH('MP Calcs &amp; EFs'!$B$192,'MP Calcs &amp; EFs'!$B$343:$B$360,0))*10^6*'Conversions and Lists'!$F$44)-(INDEX($G$8:$G$29, MATCH($B$192,$B$8:$B$29,0))*'Conversions and Lists'!$F$37))*'MP Calcs &amp; EFs'!AK$383),"")</f>
        <v/>
      </c>
      <c r="AE192" s="142" t="str">
        <f>IFERROR((((INDEX($D$13:$D$29, MATCH('MP Calcs &amp; EFs'!$B$192,$B$13:$B$29,0))*INDEX('MP Calcs &amp; EFs'!$D$343:$D$360, MATCH('MP Calcs &amp; EFs'!$B$192,'MP Calcs &amp; EFs'!$B$343:$B$360,0))*10^6*'Conversions and Lists'!$F$44)-(INDEX($G$8:$G$29, MATCH($B$192,$B$8:$B$29,0))*'Conversions and Lists'!$F$37))*'MP Calcs &amp; EFs'!AL$383),"")</f>
        <v/>
      </c>
      <c r="AF192" s="142" t="str">
        <f t="shared" si="1"/>
        <v/>
      </c>
      <c r="AG192" s="143" t="str">
        <f>IFERROR(SUM(INDEX(D192:AF192, MATCH(INDEX($H$8:$H$29,MATCH(B192,$B$8:$B$29,0)),$D$177:$AE$177,0)):AF192),"")</f>
        <v/>
      </c>
    </row>
    <row r="193" spans="2:33" ht="14.4" thickBot="1" x14ac:dyDescent="0.3">
      <c r="B193" s="138" t="s">
        <v>144</v>
      </c>
      <c r="C193" s="139" t="s">
        <v>336</v>
      </c>
      <c r="D193" s="140" t="str">
        <f>IFERROR((INDEX($D$13:$D$29, MATCH('MP Calcs &amp; EFs'!$B$192,$B$13:$B$29,0))*INDEX('MP Calcs &amp; EFs'!$C$343:$C$360, MATCH('MP Calcs &amp; EFs'!$B$192,'MP Calcs &amp; EFs'!$B$343:$B$360,0))*1000*'Conversions and Lists'!$O$44*'MP Calcs &amp; EFs'!$F$439*'Conversions and Lists'!$F$51*1000),"")</f>
        <v/>
      </c>
      <c r="E193" s="140" t="str">
        <f>IFERROR((INDEX($D$13:$D$29, MATCH('MP Calcs &amp; EFs'!$B$192,$B$13:$B$29,0))*INDEX('MP Calcs &amp; EFs'!$C$343:$C$360, MATCH('MP Calcs &amp; EFs'!$B$192,'MP Calcs &amp; EFs'!$B$343:$B$360,0))*1000*'Conversions and Lists'!$O$44*'MP Calcs &amp; EFs'!$F$439*'Conversions and Lists'!$F$51*1000),"")</f>
        <v/>
      </c>
      <c r="F193" s="140" t="str">
        <f>IFERROR((INDEX($D$13:$D$29, MATCH('MP Calcs &amp; EFs'!$B$192,$B$13:$B$29,0))*INDEX('MP Calcs &amp; EFs'!$C$343:$C$360, MATCH('MP Calcs &amp; EFs'!$B$192,'MP Calcs &amp; EFs'!$B$343:$B$360,0))*1000*'Conversions and Lists'!$O$44*'MP Calcs &amp; EFs'!$F$439*'Conversions and Lists'!$F$51*1000),"")</f>
        <v/>
      </c>
      <c r="G193" s="140" t="str">
        <f>IFERROR((INDEX($D$13:$D$29, MATCH('MP Calcs &amp; EFs'!$B$192,$B$13:$B$29,0))*INDEX('MP Calcs &amp; EFs'!$C$343:$C$360, MATCH('MP Calcs &amp; EFs'!$B$192,'MP Calcs &amp; EFs'!$B$343:$B$360,0))*1000*'Conversions and Lists'!$O$44*'MP Calcs &amp; EFs'!$F$439*'Conversions and Lists'!$F$51*1000),"")</f>
        <v/>
      </c>
      <c r="H193" s="140" t="str">
        <f>IFERROR((INDEX($D$13:$D$29, MATCH('MP Calcs &amp; EFs'!$B$192,$B$13:$B$29,0))*INDEX('MP Calcs &amp; EFs'!$C$343:$C$360, MATCH('MP Calcs &amp; EFs'!$B$192,'MP Calcs &amp; EFs'!$B$343:$B$360,0))*1000*'Conversions and Lists'!$O$44*'MP Calcs &amp; EFs'!$F$439*'Conversions and Lists'!$F$51*1000),"")</f>
        <v/>
      </c>
      <c r="I193" s="140" t="str">
        <f>IFERROR((INDEX($D$13:$D$29, MATCH('MP Calcs &amp; EFs'!$B$192,$B$13:$B$29,0))*INDEX('MP Calcs &amp; EFs'!$C$343:$C$360, MATCH('MP Calcs &amp; EFs'!$B$192,'MP Calcs &amp; EFs'!$B$343:$B$360,0))*1000*'Conversions and Lists'!$O$44*'MP Calcs &amp; EFs'!$F$439*'Conversions and Lists'!$F$51*1000),"")</f>
        <v/>
      </c>
      <c r="J193" s="140" t="str">
        <f>IFERROR((INDEX($D$13:$D$29, MATCH('MP Calcs &amp; EFs'!$B$192,$B$13:$B$29,0))*INDEX('MP Calcs &amp; EFs'!$C$343:$C$360, MATCH('MP Calcs &amp; EFs'!$B$192,'MP Calcs &amp; EFs'!$B$343:$B$360,0))*1000*'Conversions and Lists'!$O$44*'MP Calcs &amp; EFs'!$F$439*'Conversions and Lists'!$F$51*1000),"")</f>
        <v/>
      </c>
      <c r="K193" s="140" t="str">
        <f>IFERROR((INDEX($D$13:$D$29, MATCH('MP Calcs &amp; EFs'!$B$192,$B$13:$B$29,0))*INDEX('MP Calcs &amp; EFs'!$C$343:$C$360, MATCH('MP Calcs &amp; EFs'!$B$192,'MP Calcs &amp; EFs'!$B$343:$B$360,0))*1000*'Conversions and Lists'!$O$44*'MP Calcs &amp; EFs'!$F$439*'Conversions and Lists'!$F$51*1000),"")</f>
        <v/>
      </c>
      <c r="L193" s="140" t="str">
        <f>IFERROR((INDEX($D$13:$D$29, MATCH('MP Calcs &amp; EFs'!$B$192,$B$13:$B$29,0))*INDEX('MP Calcs &amp; EFs'!$C$343:$C$360, MATCH('MP Calcs &amp; EFs'!$B$192,'MP Calcs &amp; EFs'!$B$343:$B$360,0))*1000*'Conversions and Lists'!$O$44*'MP Calcs &amp; EFs'!$F$439*'Conversions and Lists'!$F$51*1000),"")</f>
        <v/>
      </c>
      <c r="M193" s="140" t="str">
        <f>IFERROR((INDEX($D$13:$D$29, MATCH('MP Calcs &amp; EFs'!$B$192,$B$13:$B$29,0))*INDEX('MP Calcs &amp; EFs'!$C$343:$C$360, MATCH('MP Calcs &amp; EFs'!$B$192,'MP Calcs &amp; EFs'!$B$343:$B$360,0))*1000*'Conversions and Lists'!$O$44*'MP Calcs &amp; EFs'!$F$439*'Conversions and Lists'!$F$51*1000),"")</f>
        <v/>
      </c>
      <c r="N193" s="140" t="str">
        <f>IFERROR((INDEX($D$13:$D$29, MATCH('MP Calcs &amp; EFs'!$B$192,$B$13:$B$29,0))*INDEX('MP Calcs &amp; EFs'!$C$343:$C$360, MATCH('MP Calcs &amp; EFs'!$B$192,'MP Calcs &amp; EFs'!$B$343:$B$360,0))*1000*'Conversions and Lists'!$O$44*'MP Calcs &amp; EFs'!$F$439*'Conversions and Lists'!$F$51*1000),"")</f>
        <v/>
      </c>
      <c r="O193" s="140" t="str">
        <f>IFERROR((INDEX($D$13:$D$29, MATCH('MP Calcs &amp; EFs'!$B$192,$B$13:$B$29,0))*INDEX('MP Calcs &amp; EFs'!$C$343:$C$360, MATCH('MP Calcs &amp; EFs'!$B$192,'MP Calcs &amp; EFs'!$B$343:$B$360,0))*1000*'Conversions and Lists'!$O$44*'MP Calcs &amp; EFs'!$F$439*'Conversions and Lists'!$F$51*1000),"")</f>
        <v/>
      </c>
      <c r="P193" s="140" t="str">
        <f>IFERROR((INDEX($D$13:$D$29, MATCH('MP Calcs &amp; EFs'!$B$192,$B$13:$B$29,0))*INDEX('MP Calcs &amp; EFs'!$C$343:$C$360, MATCH('MP Calcs &amp; EFs'!$B$192,'MP Calcs &amp; EFs'!$B$343:$B$360,0))*1000*'Conversions and Lists'!$O$44*'MP Calcs &amp; EFs'!$F$439*'Conversions and Lists'!$F$51*1000),"")</f>
        <v/>
      </c>
      <c r="Q193" s="140" t="str">
        <f>IFERROR((INDEX($D$13:$D$29, MATCH('MP Calcs &amp; EFs'!$B$192,$B$13:$B$29,0))*INDEX('MP Calcs &amp; EFs'!$C$343:$C$360, MATCH('MP Calcs &amp; EFs'!$B$192,'MP Calcs &amp; EFs'!$B$343:$B$360,0))*1000*'Conversions and Lists'!$O$44*'MP Calcs &amp; EFs'!$F$439*'Conversions and Lists'!$F$51*1000),"")</f>
        <v/>
      </c>
      <c r="R193" s="140" t="str">
        <f>IFERROR((INDEX($D$13:$D$29, MATCH('MP Calcs &amp; EFs'!$B$192,$B$13:$B$29,0))*INDEX('MP Calcs &amp; EFs'!$C$343:$C$360, MATCH('MP Calcs &amp; EFs'!$B$192,'MP Calcs &amp; EFs'!$B$343:$B$360,0))*1000*'Conversions and Lists'!$O$44*'MP Calcs &amp; EFs'!$F$439*'Conversions and Lists'!$F$51*1000),"")</f>
        <v/>
      </c>
      <c r="S193" s="140" t="str">
        <f>IFERROR((INDEX($D$13:$D$29, MATCH('MP Calcs &amp; EFs'!$B$192,$B$13:$B$29,0))*INDEX('MP Calcs &amp; EFs'!$C$343:$C$360, MATCH('MP Calcs &amp; EFs'!$B$192,'MP Calcs &amp; EFs'!$B$343:$B$360,0))*1000*'Conversions and Lists'!$O$44*'MP Calcs &amp; EFs'!$F$439*'Conversions and Lists'!$F$51*1000),"")</f>
        <v/>
      </c>
      <c r="T193" s="140" t="str">
        <f>IFERROR((INDEX($D$13:$D$29, MATCH('MP Calcs &amp; EFs'!$B$192,$B$13:$B$29,0))*INDEX('MP Calcs &amp; EFs'!$C$343:$C$360, MATCH('MP Calcs &amp; EFs'!$B$192,'MP Calcs &amp; EFs'!$B$343:$B$360,0))*1000*'Conversions and Lists'!$O$44*'MP Calcs &amp; EFs'!$F$439*'Conversions and Lists'!$F$51*1000),"")</f>
        <v/>
      </c>
      <c r="U193" s="140" t="str">
        <f>IFERROR((INDEX($D$13:$D$29, MATCH('MP Calcs &amp; EFs'!$B$192,$B$13:$B$29,0))*INDEX('MP Calcs &amp; EFs'!$C$343:$C$360, MATCH('MP Calcs &amp; EFs'!$B$192,'MP Calcs &amp; EFs'!$B$343:$B$360,0))*1000*'Conversions and Lists'!$O$44*'MP Calcs &amp; EFs'!$F$439*'Conversions and Lists'!$F$51*1000),"")</f>
        <v/>
      </c>
      <c r="V193" s="140" t="str">
        <f>IFERROR((INDEX($D$13:$D$29, MATCH('MP Calcs &amp; EFs'!$B$192,$B$13:$B$29,0))*INDEX('MP Calcs &amp; EFs'!$C$343:$C$360, MATCH('MP Calcs &amp; EFs'!$B$192,'MP Calcs &amp; EFs'!$B$343:$B$360,0))*1000*'Conversions and Lists'!$O$44*'MP Calcs &amp; EFs'!$F$439*'Conversions and Lists'!$F$51*1000),"")</f>
        <v/>
      </c>
      <c r="W193" s="140" t="str">
        <f>IFERROR((INDEX($D$13:$D$29, MATCH('MP Calcs &amp; EFs'!$B$192,$B$13:$B$29,0))*INDEX('MP Calcs &amp; EFs'!$C$343:$C$360, MATCH('MP Calcs &amp; EFs'!$B$192,'MP Calcs &amp; EFs'!$B$343:$B$360,0))*1000*'Conversions and Lists'!$O$44*'MP Calcs &amp; EFs'!$F$439*'Conversions and Lists'!$F$51*1000),"")</f>
        <v/>
      </c>
      <c r="X193" s="140" t="str">
        <f>IFERROR((INDEX($D$13:$D$29, MATCH('MP Calcs &amp; EFs'!$B$192,$B$13:$B$29,0))*INDEX('MP Calcs &amp; EFs'!$C$343:$C$360, MATCH('MP Calcs &amp; EFs'!$B$192,'MP Calcs &amp; EFs'!$B$343:$B$360,0))*1000*'Conversions and Lists'!$O$44*'MP Calcs &amp; EFs'!$F$439*'Conversions and Lists'!$F$51*1000),"")</f>
        <v/>
      </c>
      <c r="Y193" s="140" t="str">
        <f>IFERROR((INDEX($D$13:$D$29, MATCH('MP Calcs &amp; EFs'!$B$192,$B$13:$B$29,0))*INDEX('MP Calcs &amp; EFs'!$C$343:$C$360, MATCH('MP Calcs &amp; EFs'!$B$192,'MP Calcs &amp; EFs'!$B$343:$B$360,0))*1000*'Conversions and Lists'!$O$44*'MP Calcs &amp; EFs'!$F$439*'Conversions and Lists'!$F$51*1000),"")</f>
        <v/>
      </c>
      <c r="Z193" s="140" t="str">
        <f>IFERROR((INDEX($D$13:$D$29, MATCH('MP Calcs &amp; EFs'!$B$192,$B$13:$B$29,0))*INDEX('MP Calcs &amp; EFs'!$C$343:$C$360, MATCH('MP Calcs &amp; EFs'!$B$192,'MP Calcs &amp; EFs'!$B$343:$B$360,0))*1000*'Conversions and Lists'!$O$44*'MP Calcs &amp; EFs'!$F$439*'Conversions and Lists'!$F$51*1000),"")</f>
        <v/>
      </c>
      <c r="AA193" s="140" t="str">
        <f>IFERROR((INDEX($D$13:$D$29, MATCH('MP Calcs &amp; EFs'!$B$192,$B$13:$B$29,0))*INDEX('MP Calcs &amp; EFs'!$C$343:$C$360, MATCH('MP Calcs &amp; EFs'!$B$192,'MP Calcs &amp; EFs'!$B$343:$B$360,0))*1000*'Conversions and Lists'!$O$44*'MP Calcs &amp; EFs'!$F$439*'Conversions and Lists'!$F$51*1000),"")</f>
        <v/>
      </c>
      <c r="AB193" s="140" t="str">
        <f>IFERROR((INDEX($D$13:$D$29, MATCH('MP Calcs &amp; EFs'!$B$192,$B$13:$B$29,0))*INDEX('MP Calcs &amp; EFs'!$C$343:$C$360, MATCH('MP Calcs &amp; EFs'!$B$192,'MP Calcs &amp; EFs'!$B$343:$B$360,0))*1000*'Conversions and Lists'!$O$44*'MP Calcs &amp; EFs'!$F$439*'Conversions and Lists'!$F$51*1000),"")</f>
        <v/>
      </c>
      <c r="AC193" s="140" t="str">
        <f>IFERROR((INDEX($D$13:$D$29, MATCH('MP Calcs &amp; EFs'!$B$192,$B$13:$B$29,0))*INDEX('MP Calcs &amp; EFs'!$C$343:$C$360, MATCH('MP Calcs &amp; EFs'!$B$192,'MP Calcs &amp; EFs'!$B$343:$B$360,0))*1000*'Conversions and Lists'!$O$44*'MP Calcs &amp; EFs'!$F$439*'Conversions and Lists'!$F$51*1000),"")</f>
        <v/>
      </c>
      <c r="AD193" s="140" t="str">
        <f>IFERROR((INDEX($D$13:$D$29, MATCH('MP Calcs &amp; EFs'!$B$192,$B$13:$B$29,0))*INDEX('MP Calcs &amp; EFs'!$C$343:$C$360, MATCH('MP Calcs &amp; EFs'!$B$192,'MP Calcs &amp; EFs'!$B$343:$B$360,0))*1000*'Conversions and Lists'!$O$44*'MP Calcs &amp; EFs'!$F$439*'Conversions and Lists'!$F$51*1000),"")</f>
        <v/>
      </c>
      <c r="AE193" s="140" t="str">
        <f>IFERROR((INDEX($D$13:$D$29, MATCH('MP Calcs &amp; EFs'!$B$192,$B$13:$B$29,0))*INDEX('MP Calcs &amp; EFs'!$C$343:$C$360, MATCH('MP Calcs &amp; EFs'!$B$192,'MP Calcs &amp; EFs'!$B$343:$B$360,0))*1000*'Conversions and Lists'!$O$44*'MP Calcs &amp; EFs'!$F$439*'Conversions and Lists'!$F$51*1000),"")</f>
        <v/>
      </c>
      <c r="AF193" s="140" t="str">
        <f t="shared" si="1"/>
        <v/>
      </c>
      <c r="AG193" s="135" t="str">
        <f>IFERROR(SUM(INDEX(D193:AF193, MATCH(INDEX($H$8:$H$29,MATCH(B193,$B$8:$B$29,0)),$D$177:$AE$177,0)):AF193),"")</f>
        <v/>
      </c>
    </row>
    <row r="194" spans="2:33" x14ac:dyDescent="0.25">
      <c r="B194" s="144" t="s">
        <v>130</v>
      </c>
      <c r="C194" s="141" t="s">
        <v>335</v>
      </c>
      <c r="D194" s="142" t="str">
        <f>IFERROR((((INDEX($D$13:$D$29, MATCH('MP Calcs &amp; EFs'!$B$194,$B$13:$B$29,0))*INDEX('MP Calcs &amp; EFs'!$D$343:$D$360, MATCH('MP Calcs &amp; EFs'!$B$194,'MP Calcs &amp; EFs'!$B$343:$B$360,0))*10^6*'Conversions and Lists'!$F$44)-(INDEX($G$8:$G$29, MATCH($B$194,$B$8:$B$29,0))*'Conversions and Lists'!$F$37))*'MP Calcs &amp; EFs'!K$383),"")</f>
        <v/>
      </c>
      <c r="E194" s="142" t="str">
        <f>IFERROR((((INDEX($D$13:$D$29, MATCH('MP Calcs &amp; EFs'!$B$194,$B$13:$B$29,0))*INDEX('MP Calcs &amp; EFs'!$D$343:$D$360, MATCH('MP Calcs &amp; EFs'!$B$194,'MP Calcs &amp; EFs'!$B$343:$B$360,0))*10^6*'Conversions and Lists'!$F$44)-(INDEX($G$8:$G$29, MATCH($B$194,$B$8:$B$29,0))*'Conversions and Lists'!$F$37))*'MP Calcs &amp; EFs'!L$383),"")</f>
        <v/>
      </c>
      <c r="F194" s="142" t="str">
        <f>IFERROR((((INDEX($D$13:$D$29, MATCH('MP Calcs &amp; EFs'!$B$194,$B$13:$B$29,0))*INDEX('MP Calcs &amp; EFs'!$D$343:$D$360, MATCH('MP Calcs &amp; EFs'!$B$194,'MP Calcs &amp; EFs'!$B$343:$B$360,0))*10^6*'Conversions and Lists'!$F$44)-(INDEX($G$8:$G$29, MATCH($B$194,$B$8:$B$29,0))*'Conversions and Lists'!$F$37))*'MP Calcs &amp; EFs'!M$383),"")</f>
        <v/>
      </c>
      <c r="G194" s="142" t="str">
        <f>IFERROR((((INDEX($D$13:$D$29, MATCH('MP Calcs &amp; EFs'!$B$194,$B$13:$B$29,0))*INDEX('MP Calcs &amp; EFs'!$D$343:$D$360, MATCH('MP Calcs &amp; EFs'!$B$194,'MP Calcs &amp; EFs'!$B$343:$B$360,0))*10^6*'Conversions and Lists'!$F$44)-(INDEX($G$8:$G$29, MATCH($B$194,$B$8:$B$29,0))*'Conversions and Lists'!$F$37))*'MP Calcs &amp; EFs'!N$383),"")</f>
        <v/>
      </c>
      <c r="H194" s="142" t="str">
        <f>IFERROR((((INDEX($D$13:$D$29, MATCH('MP Calcs &amp; EFs'!$B$194,$B$13:$B$29,0))*INDEX('MP Calcs &amp; EFs'!$D$343:$D$360, MATCH('MP Calcs &amp; EFs'!$B$194,'MP Calcs &amp; EFs'!$B$343:$B$360,0))*10^6*'Conversions and Lists'!$F$44)-(INDEX($G$8:$G$29, MATCH($B$194,$B$8:$B$29,0))*'Conversions and Lists'!$F$37))*'MP Calcs &amp; EFs'!O$383),"")</f>
        <v/>
      </c>
      <c r="I194" s="142" t="str">
        <f>IFERROR((((INDEX($D$13:$D$29, MATCH('MP Calcs &amp; EFs'!$B$194,$B$13:$B$29,0))*INDEX('MP Calcs &amp; EFs'!$D$343:$D$360, MATCH('MP Calcs &amp; EFs'!$B$194,'MP Calcs &amp; EFs'!$B$343:$B$360,0))*10^6*'Conversions and Lists'!$F$44)-(INDEX($G$8:$G$29, MATCH($B$194,$B$8:$B$29,0))*'Conversions and Lists'!$F$37))*'MP Calcs &amp; EFs'!P$383),"")</f>
        <v/>
      </c>
      <c r="J194" s="142" t="str">
        <f>IFERROR((((INDEX($D$13:$D$29, MATCH('MP Calcs &amp; EFs'!$B$194,$B$13:$B$29,0))*INDEX('MP Calcs &amp; EFs'!$D$343:$D$360, MATCH('MP Calcs &amp; EFs'!$B$194,'MP Calcs &amp; EFs'!$B$343:$B$360,0))*10^6*'Conversions and Lists'!$F$44)-(INDEX($G$8:$G$29, MATCH($B$194,$B$8:$B$29,0))*'Conversions and Lists'!$F$37))*'MP Calcs &amp; EFs'!Q$383),"")</f>
        <v/>
      </c>
      <c r="K194" s="142" t="str">
        <f>IFERROR((((INDEX($D$13:$D$29, MATCH('MP Calcs &amp; EFs'!$B$194,$B$13:$B$29,0))*INDEX('MP Calcs &amp; EFs'!$D$343:$D$360, MATCH('MP Calcs &amp; EFs'!$B$194,'MP Calcs &amp; EFs'!$B$343:$B$360,0))*10^6*'Conversions and Lists'!$F$44)-(INDEX($G$8:$G$29, MATCH($B$194,$B$8:$B$29,0))*'Conversions and Lists'!$F$37))*'MP Calcs &amp; EFs'!R$383),"")</f>
        <v/>
      </c>
      <c r="L194" s="142" t="str">
        <f>IFERROR((((INDEX($D$13:$D$29, MATCH('MP Calcs &amp; EFs'!$B$194,$B$13:$B$29,0))*INDEX('MP Calcs &amp; EFs'!$D$343:$D$360, MATCH('MP Calcs &amp; EFs'!$B$194,'MP Calcs &amp; EFs'!$B$343:$B$360,0))*10^6*'Conversions and Lists'!$F$44)-(INDEX($G$8:$G$29, MATCH($B$194,$B$8:$B$29,0))*'Conversions and Lists'!$F$37))*'MP Calcs &amp; EFs'!S$383),"")</f>
        <v/>
      </c>
      <c r="M194" s="142" t="str">
        <f>IFERROR((((INDEX($D$13:$D$29, MATCH('MP Calcs &amp; EFs'!$B$194,$B$13:$B$29,0))*INDEX('MP Calcs &amp; EFs'!$D$343:$D$360, MATCH('MP Calcs &amp; EFs'!$B$194,'MP Calcs &amp; EFs'!$B$343:$B$360,0))*10^6*'Conversions and Lists'!$F$44)-(INDEX($G$8:$G$29, MATCH($B$194,$B$8:$B$29,0))*'Conversions and Lists'!$F$37))*'MP Calcs &amp; EFs'!T$383),"")</f>
        <v/>
      </c>
      <c r="N194" s="142" t="str">
        <f>IFERROR((((INDEX($D$13:$D$29, MATCH('MP Calcs &amp; EFs'!$B$194,$B$13:$B$29,0))*INDEX('MP Calcs &amp; EFs'!$D$343:$D$360, MATCH('MP Calcs &amp; EFs'!$B$194,'MP Calcs &amp; EFs'!$B$343:$B$360,0))*10^6*'Conversions and Lists'!$F$44)-(INDEX($G$8:$G$29, MATCH($B$194,$B$8:$B$29,0))*'Conversions and Lists'!$F$37))*'MP Calcs &amp; EFs'!U$383),"")</f>
        <v/>
      </c>
      <c r="O194" s="142" t="str">
        <f>IFERROR((((INDEX($D$13:$D$29, MATCH('MP Calcs &amp; EFs'!$B$194,$B$13:$B$29,0))*INDEX('MP Calcs &amp; EFs'!$D$343:$D$360, MATCH('MP Calcs &amp; EFs'!$B$194,'MP Calcs &amp; EFs'!$B$343:$B$360,0))*10^6*'Conversions and Lists'!$F$44)-(INDEX($G$8:$G$29, MATCH($B$194,$B$8:$B$29,0))*'Conversions and Lists'!$F$37))*'MP Calcs &amp; EFs'!V$383),"")</f>
        <v/>
      </c>
      <c r="P194" s="142" t="str">
        <f>IFERROR((((INDEX($D$13:$D$29, MATCH('MP Calcs &amp; EFs'!$B$194,$B$13:$B$29,0))*INDEX('MP Calcs &amp; EFs'!$D$343:$D$360, MATCH('MP Calcs &amp; EFs'!$B$194,'MP Calcs &amp; EFs'!$B$343:$B$360,0))*10^6*'Conversions and Lists'!$F$44)-(INDEX($G$8:$G$29, MATCH($B$194,$B$8:$B$29,0))*'Conversions and Lists'!$F$37))*'MP Calcs &amp; EFs'!W$383),"")</f>
        <v/>
      </c>
      <c r="Q194" s="142" t="str">
        <f>IFERROR((((INDEX($D$13:$D$29, MATCH('MP Calcs &amp; EFs'!$B$194,$B$13:$B$29,0))*INDEX('MP Calcs &amp; EFs'!$D$343:$D$360, MATCH('MP Calcs &amp; EFs'!$B$194,'MP Calcs &amp; EFs'!$B$343:$B$360,0))*10^6*'Conversions and Lists'!$F$44)-(INDEX($G$8:$G$29, MATCH($B$194,$B$8:$B$29,0))*'Conversions and Lists'!$F$37))*'MP Calcs &amp; EFs'!X$383),"")</f>
        <v/>
      </c>
      <c r="R194" s="142" t="str">
        <f>IFERROR((((INDEX($D$13:$D$29, MATCH('MP Calcs &amp; EFs'!$B$194,$B$13:$B$29,0))*INDEX('MP Calcs &amp; EFs'!$D$343:$D$360, MATCH('MP Calcs &amp; EFs'!$B$194,'MP Calcs &amp; EFs'!$B$343:$B$360,0))*10^6*'Conversions and Lists'!$F$44)-(INDEX($G$8:$G$29, MATCH($B$194,$B$8:$B$29,0))*'Conversions and Lists'!$F$37))*'MP Calcs &amp; EFs'!Y$383),"")</f>
        <v/>
      </c>
      <c r="S194" s="142" t="str">
        <f>IFERROR((((INDEX($D$13:$D$29, MATCH('MP Calcs &amp; EFs'!$B$194,$B$13:$B$29,0))*INDEX('MP Calcs &amp; EFs'!$D$343:$D$360, MATCH('MP Calcs &amp; EFs'!$B$194,'MP Calcs &amp; EFs'!$B$343:$B$360,0))*10^6*'Conversions and Lists'!$F$44)-(INDEX($G$8:$G$29, MATCH($B$194,$B$8:$B$29,0))*'Conversions and Lists'!$F$37))*'MP Calcs &amp; EFs'!Z$383),"")</f>
        <v/>
      </c>
      <c r="T194" s="142" t="str">
        <f>IFERROR((((INDEX($D$13:$D$29, MATCH('MP Calcs &amp; EFs'!$B$194,$B$13:$B$29,0))*INDEX('MP Calcs &amp; EFs'!$D$343:$D$360, MATCH('MP Calcs &amp; EFs'!$B$194,'MP Calcs &amp; EFs'!$B$343:$B$360,0))*10^6*'Conversions and Lists'!$F$44)-(INDEX($G$8:$G$29, MATCH($B$194,$B$8:$B$29,0))*'Conversions and Lists'!$F$37))*'MP Calcs &amp; EFs'!AA$383),"")</f>
        <v/>
      </c>
      <c r="U194" s="142" t="str">
        <f>IFERROR((((INDEX($D$13:$D$29, MATCH('MP Calcs &amp; EFs'!$B$194,$B$13:$B$29,0))*INDEX('MP Calcs &amp; EFs'!$D$343:$D$360, MATCH('MP Calcs &amp; EFs'!$B$194,'MP Calcs &amp; EFs'!$B$343:$B$360,0))*10^6*'Conversions and Lists'!$F$44)-(INDEX($G$8:$G$29, MATCH($B$194,$B$8:$B$29,0))*'Conversions and Lists'!$F$37))*'MP Calcs &amp; EFs'!AB$383),"")</f>
        <v/>
      </c>
      <c r="V194" s="142" t="str">
        <f>IFERROR((((INDEX($D$13:$D$29, MATCH('MP Calcs &amp; EFs'!$B$194,$B$13:$B$29,0))*INDEX('MP Calcs &amp; EFs'!$D$343:$D$360, MATCH('MP Calcs &amp; EFs'!$B$194,'MP Calcs &amp; EFs'!$B$343:$B$360,0))*10^6*'Conversions and Lists'!$F$44)-(INDEX($G$8:$G$29, MATCH($B$194,$B$8:$B$29,0))*'Conversions and Lists'!$F$37))*'MP Calcs &amp; EFs'!AC$383),"")</f>
        <v/>
      </c>
      <c r="W194" s="142" t="str">
        <f>IFERROR((((INDEX($D$13:$D$29, MATCH('MP Calcs &amp; EFs'!$B$194,$B$13:$B$29,0))*INDEX('MP Calcs &amp; EFs'!$D$343:$D$360, MATCH('MP Calcs &amp; EFs'!$B$194,'MP Calcs &amp; EFs'!$B$343:$B$360,0))*10^6*'Conversions and Lists'!$F$44)-(INDEX($G$8:$G$29, MATCH($B$194,$B$8:$B$29,0))*'Conversions and Lists'!$F$37))*'MP Calcs &amp; EFs'!AD$383),"")</f>
        <v/>
      </c>
      <c r="X194" s="142" t="str">
        <f>IFERROR((((INDEX($D$13:$D$29, MATCH('MP Calcs &amp; EFs'!$B$194,$B$13:$B$29,0))*INDEX('MP Calcs &amp; EFs'!$D$343:$D$360, MATCH('MP Calcs &amp; EFs'!$B$194,'MP Calcs &amp; EFs'!$B$343:$B$360,0))*10^6*'Conversions and Lists'!$F$44)-(INDEX($G$8:$G$29, MATCH($B$194,$B$8:$B$29,0))*'Conversions and Lists'!$F$37))*'MP Calcs &amp; EFs'!AE$383),"")</f>
        <v/>
      </c>
      <c r="Y194" s="142" t="str">
        <f>IFERROR((((INDEX($D$13:$D$29, MATCH('MP Calcs &amp; EFs'!$B$194,$B$13:$B$29,0))*INDEX('MP Calcs &amp; EFs'!$D$343:$D$360, MATCH('MP Calcs &amp; EFs'!$B$194,'MP Calcs &amp; EFs'!$B$343:$B$360,0))*10^6*'Conversions and Lists'!$F$44)-(INDEX($G$8:$G$29, MATCH($B$194,$B$8:$B$29,0))*'Conversions and Lists'!$F$37))*'MP Calcs &amp; EFs'!AF$383),"")</f>
        <v/>
      </c>
      <c r="Z194" s="142" t="str">
        <f>IFERROR((((INDEX($D$13:$D$29, MATCH('MP Calcs &amp; EFs'!$B$194,$B$13:$B$29,0))*INDEX('MP Calcs &amp; EFs'!$D$343:$D$360, MATCH('MP Calcs &amp; EFs'!$B$194,'MP Calcs &amp; EFs'!$B$343:$B$360,0))*10^6*'Conversions and Lists'!$F$44)-(INDEX($G$8:$G$29, MATCH($B$194,$B$8:$B$29,0))*'Conversions and Lists'!$F$37))*'MP Calcs &amp; EFs'!AG$383),"")</f>
        <v/>
      </c>
      <c r="AA194" s="142" t="str">
        <f>IFERROR((((INDEX($D$13:$D$29, MATCH('MP Calcs &amp; EFs'!$B$194,$B$13:$B$29,0))*INDEX('MP Calcs &amp; EFs'!$D$343:$D$360, MATCH('MP Calcs &amp; EFs'!$B$194,'MP Calcs &amp; EFs'!$B$343:$B$360,0))*10^6*'Conversions and Lists'!$F$44)-(INDEX($G$8:$G$29, MATCH($B$194,$B$8:$B$29,0))*'Conversions and Lists'!$F$37))*'MP Calcs &amp; EFs'!AH$383),"")</f>
        <v/>
      </c>
      <c r="AB194" s="142" t="str">
        <f>IFERROR((((INDEX($D$13:$D$29, MATCH('MP Calcs &amp; EFs'!$B$194,$B$13:$B$29,0))*INDEX('MP Calcs &amp; EFs'!$D$343:$D$360, MATCH('MP Calcs &amp; EFs'!$B$194,'MP Calcs &amp; EFs'!$B$343:$B$360,0))*10^6*'Conversions and Lists'!$F$44)-(INDEX($G$8:$G$29, MATCH($B$194,$B$8:$B$29,0))*'Conversions and Lists'!$F$37))*'MP Calcs &amp; EFs'!AI$383),"")</f>
        <v/>
      </c>
      <c r="AC194" s="142" t="str">
        <f>IFERROR((((INDEX($D$13:$D$29, MATCH('MP Calcs &amp; EFs'!$B$194,$B$13:$B$29,0))*INDEX('MP Calcs &amp; EFs'!$D$343:$D$360, MATCH('MP Calcs &amp; EFs'!$B$194,'MP Calcs &amp; EFs'!$B$343:$B$360,0))*10^6*'Conversions and Lists'!$F$44)-(INDEX($G$8:$G$29, MATCH($B$194,$B$8:$B$29,0))*'Conversions and Lists'!$F$37))*'MP Calcs &amp; EFs'!AJ$383),"")</f>
        <v/>
      </c>
      <c r="AD194" s="142" t="str">
        <f>IFERROR((((INDEX($D$13:$D$29, MATCH('MP Calcs &amp; EFs'!$B$194,$B$13:$B$29,0))*INDEX('MP Calcs &amp; EFs'!$D$343:$D$360, MATCH('MP Calcs &amp; EFs'!$B$194,'MP Calcs &amp; EFs'!$B$343:$B$360,0))*10^6*'Conversions and Lists'!$F$44)-(INDEX($G$8:$G$29, MATCH($B$194,$B$8:$B$29,0))*'Conversions and Lists'!$F$37))*'MP Calcs &amp; EFs'!AK$383),"")</f>
        <v/>
      </c>
      <c r="AE194" s="142" t="str">
        <f>IFERROR((((INDEX($D$13:$D$29, MATCH('MP Calcs &amp; EFs'!$B$194,$B$13:$B$29,0))*INDEX('MP Calcs &amp; EFs'!$D$343:$D$360, MATCH('MP Calcs &amp; EFs'!$B$194,'MP Calcs &amp; EFs'!$B$343:$B$360,0))*10^6*'Conversions and Lists'!$F$44)-(INDEX($G$8:$G$29, MATCH($B$194,$B$8:$B$29,0))*'Conversions and Lists'!$F$37))*'MP Calcs &amp; EFs'!AL$383),"")</f>
        <v/>
      </c>
      <c r="AF194" s="142" t="str">
        <f t="shared" si="1"/>
        <v/>
      </c>
      <c r="AG194" s="143" t="str">
        <f>IFERROR(SUM(INDEX(D194:AF194, MATCH(INDEX($H$8:$H$29,MATCH($B$194,$B$8:$B$29,0)),$D$177:$AE$177,0)):AF194),"")</f>
        <v/>
      </c>
    </row>
    <row r="195" spans="2:33" ht="14.4" thickBot="1" x14ac:dyDescent="0.3">
      <c r="B195" s="138" t="s">
        <v>130</v>
      </c>
      <c r="C195" s="139" t="s">
        <v>336</v>
      </c>
      <c r="D195" s="140" t="str">
        <f>IFERROR((INDEX($D$13:$D$29, MATCH('MP Calcs &amp; EFs'!$B$194,$B$13:$B$29,0))*INDEX('MP Calcs &amp; EFs'!$C$343:$C$360, MATCH('MP Calcs &amp; EFs'!$B$194,'MP Calcs &amp; EFs'!$B$343:$B$360,0))*1000*'Conversions and Lists'!$O$44*'MP Calcs &amp; EFs'!$F$439*'Conversions and Lists'!$F$51*1000),"")</f>
        <v/>
      </c>
      <c r="E195" s="140" t="str">
        <f>IFERROR((INDEX($D$13:$D$29, MATCH('MP Calcs &amp; EFs'!$B$194,$B$13:$B$29,0))*INDEX('MP Calcs &amp; EFs'!$C$343:$C$360, MATCH('MP Calcs &amp; EFs'!$B$194,'MP Calcs &amp; EFs'!$B$343:$B$360,0))*1000*'Conversions and Lists'!$O$44*'MP Calcs &amp; EFs'!$F$439*'Conversions and Lists'!$F$51*1000),"")</f>
        <v/>
      </c>
      <c r="F195" s="140" t="str">
        <f>IFERROR((INDEX($D$13:$D$29, MATCH('MP Calcs &amp; EFs'!$B$194,$B$13:$B$29,0))*INDEX('MP Calcs &amp; EFs'!$C$343:$C$360, MATCH('MP Calcs &amp; EFs'!$B$194,'MP Calcs &amp; EFs'!$B$343:$B$360,0))*1000*'Conversions and Lists'!$O$44*'MP Calcs &amp; EFs'!$F$439*'Conversions and Lists'!$F$51*1000),"")</f>
        <v/>
      </c>
      <c r="G195" s="140" t="str">
        <f>IFERROR((INDEX($D$13:$D$29, MATCH('MP Calcs &amp; EFs'!$B$194,$B$13:$B$29,0))*INDEX('MP Calcs &amp; EFs'!$C$343:$C$360, MATCH('MP Calcs &amp; EFs'!$B$194,'MP Calcs &amp; EFs'!$B$343:$B$360,0))*1000*'Conversions and Lists'!$O$44*'MP Calcs &amp; EFs'!$F$439*'Conversions and Lists'!$F$51*1000),"")</f>
        <v/>
      </c>
      <c r="H195" s="140" t="str">
        <f>IFERROR((INDEX($D$13:$D$29, MATCH('MP Calcs &amp; EFs'!$B$194,$B$13:$B$29,0))*INDEX('MP Calcs &amp; EFs'!$C$343:$C$360, MATCH('MP Calcs &amp; EFs'!$B$194,'MP Calcs &amp; EFs'!$B$343:$B$360,0))*1000*'Conversions and Lists'!$O$44*'MP Calcs &amp; EFs'!$F$439*'Conversions and Lists'!$F$51*1000),"")</f>
        <v/>
      </c>
      <c r="I195" s="140" t="str">
        <f>IFERROR((INDEX($D$13:$D$29, MATCH('MP Calcs &amp; EFs'!$B$194,$B$13:$B$29,0))*INDEX('MP Calcs &amp; EFs'!$C$343:$C$360, MATCH('MP Calcs &amp; EFs'!$B$194,'MP Calcs &amp; EFs'!$B$343:$B$360,0))*1000*'Conversions and Lists'!$O$44*'MP Calcs &amp; EFs'!$F$439*'Conversions and Lists'!$F$51*1000),"")</f>
        <v/>
      </c>
      <c r="J195" s="140" t="str">
        <f>IFERROR((INDEX($D$13:$D$29, MATCH('MP Calcs &amp; EFs'!$B$194,$B$13:$B$29,0))*INDEX('MP Calcs &amp; EFs'!$C$343:$C$360, MATCH('MP Calcs &amp; EFs'!$B$194,'MP Calcs &amp; EFs'!$B$343:$B$360,0))*1000*'Conversions and Lists'!$O$44*'MP Calcs &amp; EFs'!$F$439*'Conversions and Lists'!$F$51*1000),"")</f>
        <v/>
      </c>
      <c r="K195" s="140" t="str">
        <f>IFERROR((INDEX($D$13:$D$29, MATCH('MP Calcs &amp; EFs'!$B$194,$B$13:$B$29,0))*INDEX('MP Calcs &amp; EFs'!$C$343:$C$360, MATCH('MP Calcs &amp; EFs'!$B$194,'MP Calcs &amp; EFs'!$B$343:$B$360,0))*1000*'Conversions and Lists'!$O$44*'MP Calcs &amp; EFs'!$F$439*'Conversions and Lists'!$F$51*1000),"")</f>
        <v/>
      </c>
      <c r="L195" s="140" t="str">
        <f>IFERROR((INDEX($D$13:$D$29, MATCH('MP Calcs &amp; EFs'!$B$194,$B$13:$B$29,0))*INDEX('MP Calcs &amp; EFs'!$C$343:$C$360, MATCH('MP Calcs &amp; EFs'!$B$194,'MP Calcs &amp; EFs'!$B$343:$B$360,0))*1000*'Conversions and Lists'!$O$44*'MP Calcs &amp; EFs'!$F$439*'Conversions and Lists'!$F$51*1000),"")</f>
        <v/>
      </c>
      <c r="M195" s="140" t="str">
        <f>IFERROR((INDEX($D$13:$D$29, MATCH('MP Calcs &amp; EFs'!$B$194,$B$13:$B$29,0))*INDEX('MP Calcs &amp; EFs'!$C$343:$C$360, MATCH('MP Calcs &amp; EFs'!$B$194,'MP Calcs &amp; EFs'!$B$343:$B$360,0))*1000*'Conversions and Lists'!$O$44*'MP Calcs &amp; EFs'!$F$439*'Conversions and Lists'!$F$51*1000),"")</f>
        <v/>
      </c>
      <c r="N195" s="140" t="str">
        <f>IFERROR((INDEX($D$13:$D$29, MATCH('MP Calcs &amp; EFs'!$B$194,$B$13:$B$29,0))*INDEX('MP Calcs &amp; EFs'!$C$343:$C$360, MATCH('MP Calcs &amp; EFs'!$B$194,'MP Calcs &amp; EFs'!$B$343:$B$360,0))*1000*'Conversions and Lists'!$O$44*'MP Calcs &amp; EFs'!$F$439*'Conversions and Lists'!$F$51*1000),"")</f>
        <v/>
      </c>
      <c r="O195" s="140" t="str">
        <f>IFERROR((INDEX($D$13:$D$29, MATCH('MP Calcs &amp; EFs'!$B$194,$B$13:$B$29,0))*INDEX('MP Calcs &amp; EFs'!$C$343:$C$360, MATCH('MP Calcs &amp; EFs'!$B$194,'MP Calcs &amp; EFs'!$B$343:$B$360,0))*1000*'Conversions and Lists'!$O$44*'MP Calcs &amp; EFs'!$F$439*'Conversions and Lists'!$F$51*1000),"")</f>
        <v/>
      </c>
      <c r="P195" s="140" t="str">
        <f>IFERROR((INDEX($D$13:$D$29, MATCH('MP Calcs &amp; EFs'!$B$194,$B$13:$B$29,0))*INDEX('MP Calcs &amp; EFs'!$C$343:$C$360, MATCH('MP Calcs &amp; EFs'!$B$194,'MP Calcs &amp; EFs'!$B$343:$B$360,0))*1000*'Conversions and Lists'!$O$44*'MP Calcs &amp; EFs'!$F$439*'Conversions and Lists'!$F$51*1000),"")</f>
        <v/>
      </c>
      <c r="Q195" s="140" t="str">
        <f>IFERROR((INDEX($D$13:$D$29, MATCH('MP Calcs &amp; EFs'!$B$194,$B$13:$B$29,0))*INDEX('MP Calcs &amp; EFs'!$C$343:$C$360, MATCH('MP Calcs &amp; EFs'!$B$194,'MP Calcs &amp; EFs'!$B$343:$B$360,0))*1000*'Conversions and Lists'!$O$44*'MP Calcs &amp; EFs'!$F$439*'Conversions and Lists'!$F$51*1000),"")</f>
        <v/>
      </c>
      <c r="R195" s="140" t="str">
        <f>IFERROR((INDEX($D$13:$D$29, MATCH('MP Calcs &amp; EFs'!$B$194,$B$13:$B$29,0))*INDEX('MP Calcs &amp; EFs'!$C$343:$C$360, MATCH('MP Calcs &amp; EFs'!$B$194,'MP Calcs &amp; EFs'!$B$343:$B$360,0))*1000*'Conversions and Lists'!$O$44*'MP Calcs &amp; EFs'!$F$439*'Conversions and Lists'!$F$51*1000),"")</f>
        <v/>
      </c>
      <c r="S195" s="140" t="str">
        <f>IFERROR((INDEX($D$13:$D$29, MATCH('MP Calcs &amp; EFs'!$B$194,$B$13:$B$29,0))*INDEX('MP Calcs &amp; EFs'!$C$343:$C$360, MATCH('MP Calcs &amp; EFs'!$B$194,'MP Calcs &amp; EFs'!$B$343:$B$360,0))*1000*'Conversions and Lists'!$O$44*'MP Calcs &amp; EFs'!$F$439*'Conversions and Lists'!$F$51*1000),"")</f>
        <v/>
      </c>
      <c r="T195" s="140" t="str">
        <f>IFERROR((INDEX($D$13:$D$29, MATCH('MP Calcs &amp; EFs'!$B$194,$B$13:$B$29,0))*INDEX('MP Calcs &amp; EFs'!$C$343:$C$360, MATCH('MP Calcs &amp; EFs'!$B$194,'MP Calcs &amp; EFs'!$B$343:$B$360,0))*1000*'Conversions and Lists'!$O$44*'MP Calcs &amp; EFs'!$F$439*'Conversions and Lists'!$F$51*1000),"")</f>
        <v/>
      </c>
      <c r="U195" s="140" t="str">
        <f>IFERROR((INDEX($D$13:$D$29, MATCH('MP Calcs &amp; EFs'!$B$194,$B$13:$B$29,0))*INDEX('MP Calcs &amp; EFs'!$C$343:$C$360, MATCH('MP Calcs &amp; EFs'!$B$194,'MP Calcs &amp; EFs'!$B$343:$B$360,0))*1000*'Conversions and Lists'!$O$44*'MP Calcs &amp; EFs'!$F$439*'Conversions and Lists'!$F$51*1000),"")</f>
        <v/>
      </c>
      <c r="V195" s="140" t="str">
        <f>IFERROR((INDEX($D$13:$D$29, MATCH('MP Calcs &amp; EFs'!$B$194,$B$13:$B$29,0))*INDEX('MP Calcs &amp; EFs'!$C$343:$C$360, MATCH('MP Calcs &amp; EFs'!$B$194,'MP Calcs &amp; EFs'!$B$343:$B$360,0))*1000*'Conversions and Lists'!$O$44*'MP Calcs &amp; EFs'!$F$439*'Conversions and Lists'!$F$51*1000),"")</f>
        <v/>
      </c>
      <c r="W195" s="140" t="str">
        <f>IFERROR((INDEX($D$13:$D$29, MATCH('MP Calcs &amp; EFs'!$B$194,$B$13:$B$29,0))*INDEX('MP Calcs &amp; EFs'!$C$343:$C$360, MATCH('MP Calcs &amp; EFs'!$B$194,'MP Calcs &amp; EFs'!$B$343:$B$360,0))*1000*'Conversions and Lists'!$O$44*'MP Calcs &amp; EFs'!$F$439*'Conversions and Lists'!$F$51*1000),"")</f>
        <v/>
      </c>
      <c r="X195" s="140" t="str">
        <f>IFERROR((INDEX($D$13:$D$29, MATCH('MP Calcs &amp; EFs'!$B$194,$B$13:$B$29,0))*INDEX('MP Calcs &amp; EFs'!$C$343:$C$360, MATCH('MP Calcs &amp; EFs'!$B$194,'MP Calcs &amp; EFs'!$B$343:$B$360,0))*1000*'Conversions and Lists'!$O$44*'MP Calcs &amp; EFs'!$F$439*'Conversions and Lists'!$F$51*1000),"")</f>
        <v/>
      </c>
      <c r="Y195" s="140" t="str">
        <f>IFERROR((INDEX($D$13:$D$29, MATCH('MP Calcs &amp; EFs'!$B$194,$B$13:$B$29,0))*INDEX('MP Calcs &amp; EFs'!$C$343:$C$360, MATCH('MP Calcs &amp; EFs'!$B$194,'MP Calcs &amp; EFs'!$B$343:$B$360,0))*1000*'Conversions and Lists'!$O$44*'MP Calcs &amp; EFs'!$F$439*'Conversions and Lists'!$F$51*1000),"")</f>
        <v/>
      </c>
      <c r="Z195" s="140" t="str">
        <f>IFERROR((INDEX($D$13:$D$29, MATCH('MP Calcs &amp; EFs'!$B$194,$B$13:$B$29,0))*INDEX('MP Calcs &amp; EFs'!$C$343:$C$360, MATCH('MP Calcs &amp; EFs'!$B$194,'MP Calcs &amp; EFs'!$B$343:$B$360,0))*1000*'Conversions and Lists'!$O$44*'MP Calcs &amp; EFs'!$F$439*'Conversions and Lists'!$F$51*1000),"")</f>
        <v/>
      </c>
      <c r="AA195" s="140" t="str">
        <f>IFERROR((INDEX($D$13:$D$29, MATCH('MP Calcs &amp; EFs'!$B$194,$B$13:$B$29,0))*INDEX('MP Calcs &amp; EFs'!$C$343:$C$360, MATCH('MP Calcs &amp; EFs'!$B$194,'MP Calcs &amp; EFs'!$B$343:$B$360,0))*1000*'Conversions and Lists'!$O$44*'MP Calcs &amp; EFs'!$F$439*'Conversions and Lists'!$F$51*1000),"")</f>
        <v/>
      </c>
      <c r="AB195" s="140" t="str">
        <f>IFERROR((INDEX($D$13:$D$29, MATCH('MP Calcs &amp; EFs'!$B$194,$B$13:$B$29,0))*INDEX('MP Calcs &amp; EFs'!$C$343:$C$360, MATCH('MP Calcs &amp; EFs'!$B$194,'MP Calcs &amp; EFs'!$B$343:$B$360,0))*1000*'Conversions and Lists'!$O$44*'MP Calcs &amp; EFs'!$F$439*'Conversions and Lists'!$F$51*1000),"")</f>
        <v/>
      </c>
      <c r="AC195" s="140" t="str">
        <f>IFERROR((INDEX($D$13:$D$29, MATCH('MP Calcs &amp; EFs'!$B$194,$B$13:$B$29,0))*INDEX('MP Calcs &amp; EFs'!$C$343:$C$360, MATCH('MP Calcs &amp; EFs'!$B$194,'MP Calcs &amp; EFs'!$B$343:$B$360,0))*1000*'Conversions and Lists'!$O$44*'MP Calcs &amp; EFs'!$F$439*'Conversions and Lists'!$F$51*1000),"")</f>
        <v/>
      </c>
      <c r="AD195" s="140" t="str">
        <f>IFERROR((INDEX($D$13:$D$29, MATCH('MP Calcs &amp; EFs'!$B$194,$B$13:$B$29,0))*INDEX('MP Calcs &amp; EFs'!$C$343:$C$360, MATCH('MP Calcs &amp; EFs'!$B$194,'MP Calcs &amp; EFs'!$B$343:$B$360,0))*1000*'Conversions and Lists'!$O$44*'MP Calcs &amp; EFs'!$F$439*'Conversions and Lists'!$F$51*1000),"")</f>
        <v/>
      </c>
      <c r="AE195" s="140" t="str">
        <f>IFERROR((INDEX($D$13:$D$29, MATCH('MP Calcs &amp; EFs'!$B$194,$B$13:$B$29,0))*INDEX('MP Calcs &amp; EFs'!$C$343:$C$360, MATCH('MP Calcs &amp; EFs'!$B$194,'MP Calcs &amp; EFs'!$B$343:$B$360,0))*1000*'Conversions and Lists'!$O$44*'MP Calcs &amp; EFs'!$F$439*'Conversions and Lists'!$F$51*1000),"")</f>
        <v/>
      </c>
      <c r="AF195" s="140" t="str">
        <f t="shared" si="1"/>
        <v/>
      </c>
      <c r="AG195" s="135" t="str">
        <f>IFERROR(SUM(INDEX(D195:AF195, MATCH(INDEX($H$8:$H$29,MATCH($B$194,$B$8:$B$29,0)),$D$177:$AE$177,0)):AF195),"")</f>
        <v/>
      </c>
    </row>
    <row r="196" spans="2:33" x14ac:dyDescent="0.25">
      <c r="B196" s="144" t="s">
        <v>136</v>
      </c>
      <c r="C196" s="141" t="s">
        <v>335</v>
      </c>
      <c r="D196" s="142" t="str">
        <f>IFERROR((((INDEX($D$13:$D$29, MATCH('MP Calcs &amp; EFs'!$B$196,$B$13:$B$29,0))*INDEX('MP Calcs &amp; EFs'!$D$343:$D$360, MATCH('MP Calcs &amp; EFs'!$B$196,'MP Calcs &amp; EFs'!$B$343:$B$360,0))*10^6*'Conversions and Lists'!$F$44)-(INDEX($G$8:$G$29, MATCH($B$196,$B$8:$B$29,0))*'Conversions and Lists'!$F$37))*'MP Calcs &amp; EFs'!K$383),"")</f>
        <v/>
      </c>
      <c r="E196" s="142" t="str">
        <f>IFERROR((((INDEX($D$13:$D$29, MATCH('MP Calcs &amp; EFs'!$B$196,$B$13:$B$29,0))*INDEX('MP Calcs &amp; EFs'!$D$343:$D$360, MATCH('MP Calcs &amp; EFs'!$B$196,'MP Calcs &amp; EFs'!$B$343:$B$360,0))*10^6*'Conversions and Lists'!$F$44)-(INDEX($G$8:$G$29, MATCH($B$196,$B$8:$B$29,0))*'Conversions and Lists'!$F$37))*'MP Calcs &amp; EFs'!L$383),"")</f>
        <v/>
      </c>
      <c r="F196" s="142" t="str">
        <f>IFERROR((((INDEX($D$13:$D$29, MATCH('MP Calcs &amp; EFs'!$B$196,$B$13:$B$29,0))*INDEX('MP Calcs &amp; EFs'!$D$343:$D$360, MATCH('MP Calcs &amp; EFs'!$B$196,'MP Calcs &amp; EFs'!$B$343:$B$360,0))*10^6*'Conversions and Lists'!$F$44)-(INDEX($G$8:$G$29, MATCH($B$196,$B$8:$B$29,0))*'Conversions and Lists'!$F$37))*'MP Calcs &amp; EFs'!M$383),"")</f>
        <v/>
      </c>
      <c r="G196" s="142" t="str">
        <f>IFERROR((((INDEX($D$13:$D$29, MATCH('MP Calcs &amp; EFs'!$B$196,$B$13:$B$29,0))*INDEX('MP Calcs &amp; EFs'!$D$343:$D$360, MATCH('MP Calcs &amp; EFs'!$B$196,'MP Calcs &amp; EFs'!$B$343:$B$360,0))*10^6*'Conversions and Lists'!$F$44)-(INDEX($G$8:$G$29, MATCH($B$196,$B$8:$B$29,0))*'Conversions and Lists'!$F$37))*'MP Calcs &amp; EFs'!N$383),"")</f>
        <v/>
      </c>
      <c r="H196" s="142" t="str">
        <f>IFERROR((((INDEX($D$13:$D$29, MATCH('MP Calcs &amp; EFs'!$B$196,$B$13:$B$29,0))*INDEX('MP Calcs &amp; EFs'!$D$343:$D$360, MATCH('MP Calcs &amp; EFs'!$B$196,'MP Calcs &amp; EFs'!$B$343:$B$360,0))*10^6*'Conversions and Lists'!$F$44)-(INDEX($G$8:$G$29, MATCH($B$196,$B$8:$B$29,0))*'Conversions and Lists'!$F$37))*'MP Calcs &amp; EFs'!O$383),"")</f>
        <v/>
      </c>
      <c r="I196" s="142" t="str">
        <f>IFERROR((((INDEX($D$13:$D$29, MATCH('MP Calcs &amp; EFs'!$B$196,$B$13:$B$29,0))*INDEX('MP Calcs &amp; EFs'!$D$343:$D$360, MATCH('MP Calcs &amp; EFs'!$B$196,'MP Calcs &amp; EFs'!$B$343:$B$360,0))*10^6*'Conversions and Lists'!$F$44)-(INDEX($G$8:$G$29, MATCH($B$196,$B$8:$B$29,0))*'Conversions and Lists'!$F$37))*'MP Calcs &amp; EFs'!P$383),"")</f>
        <v/>
      </c>
      <c r="J196" s="142" t="str">
        <f>IFERROR((((INDEX($D$13:$D$29, MATCH('MP Calcs &amp; EFs'!$B$196,$B$13:$B$29,0))*INDEX('MP Calcs &amp; EFs'!$D$343:$D$360, MATCH('MP Calcs &amp; EFs'!$B$196,'MP Calcs &amp; EFs'!$B$343:$B$360,0))*10^6*'Conversions and Lists'!$F$44)-(INDEX($G$8:$G$29, MATCH($B$196,$B$8:$B$29,0))*'Conversions and Lists'!$F$37))*'MP Calcs &amp; EFs'!Q$383),"")</f>
        <v/>
      </c>
      <c r="K196" s="142" t="str">
        <f>IFERROR((((INDEX($D$13:$D$29, MATCH('MP Calcs &amp; EFs'!$B$196,$B$13:$B$29,0))*INDEX('MP Calcs &amp; EFs'!$D$343:$D$360, MATCH('MP Calcs &amp; EFs'!$B$196,'MP Calcs &amp; EFs'!$B$343:$B$360,0))*10^6*'Conversions and Lists'!$F$44)-(INDEX($G$8:$G$29, MATCH($B$196,$B$8:$B$29,0))*'Conversions and Lists'!$F$37))*'MP Calcs &amp; EFs'!R$383),"")</f>
        <v/>
      </c>
      <c r="L196" s="142" t="str">
        <f>IFERROR((((INDEX($D$13:$D$29, MATCH('MP Calcs &amp; EFs'!$B$196,$B$13:$B$29,0))*INDEX('MP Calcs &amp; EFs'!$D$343:$D$360, MATCH('MP Calcs &amp; EFs'!$B$196,'MP Calcs &amp; EFs'!$B$343:$B$360,0))*10^6*'Conversions and Lists'!$F$44)-(INDEX($G$8:$G$29, MATCH($B$196,$B$8:$B$29,0))*'Conversions and Lists'!$F$37))*'MP Calcs &amp; EFs'!S$383),"")</f>
        <v/>
      </c>
      <c r="M196" s="142" t="str">
        <f>IFERROR((((INDEX($D$13:$D$29, MATCH('MP Calcs &amp; EFs'!$B$196,$B$13:$B$29,0))*INDEX('MP Calcs &amp; EFs'!$D$343:$D$360, MATCH('MP Calcs &amp; EFs'!$B$196,'MP Calcs &amp; EFs'!$B$343:$B$360,0))*10^6*'Conversions and Lists'!$F$44)-(INDEX($G$8:$G$29, MATCH($B$196,$B$8:$B$29,0))*'Conversions and Lists'!$F$37))*'MP Calcs &amp; EFs'!T$383),"")</f>
        <v/>
      </c>
      <c r="N196" s="142" t="str">
        <f>IFERROR((((INDEX($D$13:$D$29, MATCH('MP Calcs &amp; EFs'!$B$196,$B$13:$B$29,0))*INDEX('MP Calcs &amp; EFs'!$D$343:$D$360, MATCH('MP Calcs &amp; EFs'!$B$196,'MP Calcs &amp; EFs'!$B$343:$B$360,0))*10^6*'Conversions and Lists'!$F$44)-(INDEX($G$8:$G$29, MATCH($B$196,$B$8:$B$29,0))*'Conversions and Lists'!$F$37))*'MP Calcs &amp; EFs'!U$383),"")</f>
        <v/>
      </c>
      <c r="O196" s="142" t="str">
        <f>IFERROR((((INDEX($D$13:$D$29, MATCH('MP Calcs &amp; EFs'!$B$196,$B$13:$B$29,0))*INDEX('MP Calcs &amp; EFs'!$D$343:$D$360, MATCH('MP Calcs &amp; EFs'!$B$196,'MP Calcs &amp; EFs'!$B$343:$B$360,0))*10^6*'Conversions and Lists'!$F$44)-(INDEX($G$8:$G$29, MATCH($B$196,$B$8:$B$29,0))*'Conversions and Lists'!$F$37))*'MP Calcs &amp; EFs'!V$383),"")</f>
        <v/>
      </c>
      <c r="P196" s="142" t="str">
        <f>IFERROR((((INDEX($D$13:$D$29, MATCH('MP Calcs &amp; EFs'!$B$196,$B$13:$B$29,0))*INDEX('MP Calcs &amp; EFs'!$D$343:$D$360, MATCH('MP Calcs &amp; EFs'!$B$196,'MP Calcs &amp; EFs'!$B$343:$B$360,0))*10^6*'Conversions and Lists'!$F$44)-(INDEX($G$8:$G$29, MATCH($B$196,$B$8:$B$29,0))*'Conversions and Lists'!$F$37))*'MP Calcs &amp; EFs'!W$383),"")</f>
        <v/>
      </c>
      <c r="Q196" s="142" t="str">
        <f>IFERROR((((INDEX($D$13:$D$29, MATCH('MP Calcs &amp; EFs'!$B$196,$B$13:$B$29,0))*INDEX('MP Calcs &amp; EFs'!$D$343:$D$360, MATCH('MP Calcs &amp; EFs'!$B$196,'MP Calcs &amp; EFs'!$B$343:$B$360,0))*10^6*'Conversions and Lists'!$F$44)-(INDEX($G$8:$G$29, MATCH($B$196,$B$8:$B$29,0))*'Conversions and Lists'!$F$37))*'MP Calcs &amp; EFs'!X$383),"")</f>
        <v/>
      </c>
      <c r="R196" s="142" t="str">
        <f>IFERROR((((INDEX($D$13:$D$29, MATCH('MP Calcs &amp; EFs'!$B$196,$B$13:$B$29,0))*INDEX('MP Calcs &amp; EFs'!$D$343:$D$360, MATCH('MP Calcs &amp; EFs'!$B$196,'MP Calcs &amp; EFs'!$B$343:$B$360,0))*10^6*'Conversions and Lists'!$F$44)-(INDEX($G$8:$G$29, MATCH($B$196,$B$8:$B$29,0))*'Conversions and Lists'!$F$37))*'MP Calcs &amp; EFs'!Y$383),"")</f>
        <v/>
      </c>
      <c r="S196" s="142" t="str">
        <f>IFERROR((((INDEX($D$13:$D$29, MATCH('MP Calcs &amp; EFs'!$B$196,$B$13:$B$29,0))*INDEX('MP Calcs &amp; EFs'!$D$343:$D$360, MATCH('MP Calcs &amp; EFs'!$B$196,'MP Calcs &amp; EFs'!$B$343:$B$360,0))*10^6*'Conversions and Lists'!$F$44)-(INDEX($G$8:$G$29, MATCH($B$196,$B$8:$B$29,0))*'Conversions and Lists'!$F$37))*'MP Calcs &amp; EFs'!Z$383),"")</f>
        <v/>
      </c>
      <c r="T196" s="142" t="str">
        <f>IFERROR((((INDEX($D$13:$D$29, MATCH('MP Calcs &amp; EFs'!$B$196,$B$13:$B$29,0))*INDEX('MP Calcs &amp; EFs'!$D$343:$D$360, MATCH('MP Calcs &amp; EFs'!$B$196,'MP Calcs &amp; EFs'!$B$343:$B$360,0))*10^6*'Conversions and Lists'!$F$44)-(INDEX($G$8:$G$29, MATCH($B$196,$B$8:$B$29,0))*'Conversions and Lists'!$F$37))*'MP Calcs &amp; EFs'!AA$383),"")</f>
        <v/>
      </c>
      <c r="U196" s="142" t="str">
        <f>IFERROR((((INDEX($D$13:$D$29, MATCH('MP Calcs &amp; EFs'!$B$196,$B$13:$B$29,0))*INDEX('MP Calcs &amp; EFs'!$D$343:$D$360, MATCH('MP Calcs &amp; EFs'!$B$196,'MP Calcs &amp; EFs'!$B$343:$B$360,0))*10^6*'Conversions and Lists'!$F$44)-(INDEX($G$8:$G$29, MATCH($B$196,$B$8:$B$29,0))*'Conversions and Lists'!$F$37))*'MP Calcs &amp; EFs'!AB$383),"")</f>
        <v/>
      </c>
      <c r="V196" s="142" t="str">
        <f>IFERROR((((INDEX($D$13:$D$29, MATCH('MP Calcs &amp; EFs'!$B$196,$B$13:$B$29,0))*INDEX('MP Calcs &amp; EFs'!$D$343:$D$360, MATCH('MP Calcs &amp; EFs'!$B$196,'MP Calcs &amp; EFs'!$B$343:$B$360,0))*10^6*'Conversions and Lists'!$F$44)-(INDEX($G$8:$G$29, MATCH($B$196,$B$8:$B$29,0))*'Conversions and Lists'!$F$37))*'MP Calcs &amp; EFs'!AC$383),"")</f>
        <v/>
      </c>
      <c r="W196" s="142" t="str">
        <f>IFERROR((((INDEX($D$13:$D$29, MATCH('MP Calcs &amp; EFs'!$B$196,$B$13:$B$29,0))*INDEX('MP Calcs &amp; EFs'!$D$343:$D$360, MATCH('MP Calcs &amp; EFs'!$B$196,'MP Calcs &amp; EFs'!$B$343:$B$360,0))*10^6*'Conversions and Lists'!$F$44)-(INDEX($G$8:$G$29, MATCH($B$196,$B$8:$B$29,0))*'Conversions and Lists'!$F$37))*'MP Calcs &amp; EFs'!AD$383),"")</f>
        <v/>
      </c>
      <c r="X196" s="142" t="str">
        <f>IFERROR((((INDEX($D$13:$D$29, MATCH('MP Calcs &amp; EFs'!$B$196,$B$13:$B$29,0))*INDEX('MP Calcs &amp; EFs'!$D$343:$D$360, MATCH('MP Calcs &amp; EFs'!$B$196,'MP Calcs &amp; EFs'!$B$343:$B$360,0))*10^6*'Conversions and Lists'!$F$44)-(INDEX($G$8:$G$29, MATCH($B$196,$B$8:$B$29,0))*'Conversions and Lists'!$F$37))*'MP Calcs &amp; EFs'!AE$383),"")</f>
        <v/>
      </c>
      <c r="Y196" s="142" t="str">
        <f>IFERROR((((INDEX($D$13:$D$29, MATCH('MP Calcs &amp; EFs'!$B$196,$B$13:$B$29,0))*INDEX('MP Calcs &amp; EFs'!$D$343:$D$360, MATCH('MP Calcs &amp; EFs'!$B$196,'MP Calcs &amp; EFs'!$B$343:$B$360,0))*10^6*'Conversions and Lists'!$F$44)-(INDEX($G$8:$G$29, MATCH($B$196,$B$8:$B$29,0))*'Conversions and Lists'!$F$37))*'MP Calcs &amp; EFs'!AF$383),"")</f>
        <v/>
      </c>
      <c r="Z196" s="142" t="str">
        <f>IFERROR((((INDEX($D$13:$D$29, MATCH('MP Calcs &amp; EFs'!$B$196,$B$13:$B$29,0))*INDEX('MP Calcs &amp; EFs'!$D$343:$D$360, MATCH('MP Calcs &amp; EFs'!$B$196,'MP Calcs &amp; EFs'!$B$343:$B$360,0))*10^6*'Conversions and Lists'!$F$44)-(INDEX($G$8:$G$29, MATCH($B$196,$B$8:$B$29,0))*'Conversions and Lists'!$F$37))*'MP Calcs &amp; EFs'!AG$383),"")</f>
        <v/>
      </c>
      <c r="AA196" s="142" t="str">
        <f>IFERROR((((INDEX($D$13:$D$29, MATCH('MP Calcs &amp; EFs'!$B$196,$B$13:$B$29,0))*INDEX('MP Calcs &amp; EFs'!$D$343:$D$360, MATCH('MP Calcs &amp; EFs'!$B$196,'MP Calcs &amp; EFs'!$B$343:$B$360,0))*10^6*'Conversions and Lists'!$F$44)-(INDEX($G$8:$G$29, MATCH($B$196,$B$8:$B$29,0))*'Conversions and Lists'!$F$37))*'MP Calcs &amp; EFs'!AH$383),"")</f>
        <v/>
      </c>
      <c r="AB196" s="142" t="str">
        <f>IFERROR((((INDEX($D$13:$D$29, MATCH('MP Calcs &amp; EFs'!$B$196,$B$13:$B$29,0))*INDEX('MP Calcs &amp; EFs'!$D$343:$D$360, MATCH('MP Calcs &amp; EFs'!$B$196,'MP Calcs &amp; EFs'!$B$343:$B$360,0))*10^6*'Conversions and Lists'!$F$44)-(INDEX($G$8:$G$29, MATCH($B$196,$B$8:$B$29,0))*'Conversions and Lists'!$F$37))*'MP Calcs &amp; EFs'!AI$383),"")</f>
        <v/>
      </c>
      <c r="AC196" s="142" t="str">
        <f>IFERROR((((INDEX($D$13:$D$29, MATCH('MP Calcs &amp; EFs'!$B$196,$B$13:$B$29,0))*INDEX('MP Calcs &amp; EFs'!$D$343:$D$360, MATCH('MP Calcs &amp; EFs'!$B$196,'MP Calcs &amp; EFs'!$B$343:$B$360,0))*10^6*'Conversions and Lists'!$F$44)-(INDEX($G$8:$G$29, MATCH($B$196,$B$8:$B$29,0))*'Conversions and Lists'!$F$37))*'MP Calcs &amp; EFs'!AJ$383),"")</f>
        <v/>
      </c>
      <c r="AD196" s="142" t="str">
        <f>IFERROR((((INDEX($D$13:$D$29, MATCH('MP Calcs &amp; EFs'!$B$196,$B$13:$B$29,0))*INDEX('MP Calcs &amp; EFs'!$D$343:$D$360, MATCH('MP Calcs &amp; EFs'!$B$196,'MP Calcs &amp; EFs'!$B$343:$B$360,0))*10^6*'Conversions and Lists'!$F$44)-(INDEX($G$8:$G$29, MATCH($B$196,$B$8:$B$29,0))*'Conversions and Lists'!$F$37))*'MP Calcs &amp; EFs'!AK$383),"")</f>
        <v/>
      </c>
      <c r="AE196" s="142" t="str">
        <f>IFERROR((((INDEX($D$13:$D$29, MATCH('MP Calcs &amp; EFs'!$B$196,$B$13:$B$29,0))*INDEX('MP Calcs &amp; EFs'!$D$343:$D$360, MATCH('MP Calcs &amp; EFs'!$B$196,'MP Calcs &amp; EFs'!$B$343:$B$360,0))*10^6*'Conversions and Lists'!$F$44)-(INDEX($G$8:$G$29, MATCH($B$196,$B$8:$B$29,0))*'Conversions and Lists'!$F$37))*'MP Calcs &amp; EFs'!AL$383),"")</f>
        <v/>
      </c>
      <c r="AF196" s="142" t="str">
        <f t="shared" si="1"/>
        <v/>
      </c>
      <c r="AG196" s="143" t="str">
        <f>IFERROR(SUM(INDEX(D196:AF196, MATCH(INDEX($H$8:$H$29,MATCH($B$196,$B$8:$B$29,0)),$D$177:$AE$177,0)):AF196),"")</f>
        <v/>
      </c>
    </row>
    <row r="197" spans="2:33" ht="14.4" thickBot="1" x14ac:dyDescent="0.3">
      <c r="B197" s="138" t="s">
        <v>136</v>
      </c>
      <c r="C197" s="139" t="s">
        <v>336</v>
      </c>
      <c r="D197" s="140" t="str">
        <f>IFERROR((INDEX($D$13:$D$29, MATCH('MP Calcs &amp; EFs'!$B$196,$B$13:$B$29,0))*INDEX('MP Calcs &amp; EFs'!$C$343:$C$360, MATCH('MP Calcs &amp; EFs'!$B$196,'MP Calcs &amp; EFs'!$B$343:$B$360,0))*1000*'Conversions and Lists'!$O$44*'MP Calcs &amp; EFs'!$F$439*'Conversions and Lists'!$F$51*1000),"")</f>
        <v/>
      </c>
      <c r="E197" s="140" t="str">
        <f>IFERROR((INDEX($D$13:$D$29, MATCH('MP Calcs &amp; EFs'!$B$196,$B$13:$B$29,0))*INDEX('MP Calcs &amp; EFs'!$C$343:$C$360, MATCH('MP Calcs &amp; EFs'!$B$196,'MP Calcs &amp; EFs'!$B$343:$B$360,0))*1000*'Conversions and Lists'!$O$44*'MP Calcs &amp; EFs'!$F$439*'Conversions and Lists'!$F$51*1000),"")</f>
        <v/>
      </c>
      <c r="F197" s="140" t="str">
        <f>IFERROR((INDEX($D$13:$D$29, MATCH('MP Calcs &amp; EFs'!$B$196,$B$13:$B$29,0))*INDEX('MP Calcs &amp; EFs'!$C$343:$C$360, MATCH('MP Calcs &amp; EFs'!$B$196,'MP Calcs &amp; EFs'!$B$343:$B$360,0))*1000*'Conversions and Lists'!$O$44*'MP Calcs &amp; EFs'!$F$439*'Conversions and Lists'!$F$51*1000),"")</f>
        <v/>
      </c>
      <c r="G197" s="140" t="str">
        <f>IFERROR((INDEX($D$13:$D$29, MATCH('MP Calcs &amp; EFs'!$B$196,$B$13:$B$29,0))*INDEX('MP Calcs &amp; EFs'!$C$343:$C$360, MATCH('MP Calcs &amp; EFs'!$B$196,'MP Calcs &amp; EFs'!$B$343:$B$360,0))*1000*'Conversions and Lists'!$O$44*'MP Calcs &amp; EFs'!$F$439*'Conversions and Lists'!$F$51*1000),"")</f>
        <v/>
      </c>
      <c r="H197" s="140" t="str">
        <f>IFERROR((INDEX($D$13:$D$29, MATCH('MP Calcs &amp; EFs'!$B$196,$B$13:$B$29,0))*INDEX('MP Calcs &amp; EFs'!$C$343:$C$360, MATCH('MP Calcs &amp; EFs'!$B$196,'MP Calcs &amp; EFs'!$B$343:$B$360,0))*1000*'Conversions and Lists'!$O$44*'MP Calcs &amp; EFs'!$F$439*'Conversions and Lists'!$F$51*1000),"")</f>
        <v/>
      </c>
      <c r="I197" s="140" t="str">
        <f>IFERROR((INDEX($D$13:$D$29, MATCH('MP Calcs &amp; EFs'!$B$196,$B$13:$B$29,0))*INDEX('MP Calcs &amp; EFs'!$C$343:$C$360, MATCH('MP Calcs &amp; EFs'!$B$196,'MP Calcs &amp; EFs'!$B$343:$B$360,0))*1000*'Conversions and Lists'!$O$44*'MP Calcs &amp; EFs'!$F$439*'Conversions and Lists'!$F$51*1000),"")</f>
        <v/>
      </c>
      <c r="J197" s="140" t="str">
        <f>IFERROR((INDEX($D$13:$D$29, MATCH('MP Calcs &amp; EFs'!$B$196,$B$13:$B$29,0))*INDEX('MP Calcs &amp; EFs'!$C$343:$C$360, MATCH('MP Calcs &amp; EFs'!$B$196,'MP Calcs &amp; EFs'!$B$343:$B$360,0))*1000*'Conversions and Lists'!$O$44*'MP Calcs &amp; EFs'!$F$439*'Conversions and Lists'!$F$51*1000),"")</f>
        <v/>
      </c>
      <c r="K197" s="140" t="str">
        <f>IFERROR((INDEX($D$13:$D$29, MATCH('MP Calcs &amp; EFs'!$B$196,$B$13:$B$29,0))*INDEX('MP Calcs &amp; EFs'!$C$343:$C$360, MATCH('MP Calcs &amp; EFs'!$B$196,'MP Calcs &amp; EFs'!$B$343:$B$360,0))*1000*'Conversions and Lists'!$O$44*'MP Calcs &amp; EFs'!$F$439*'Conversions and Lists'!$F$51*1000),"")</f>
        <v/>
      </c>
      <c r="L197" s="140" t="str">
        <f>IFERROR((INDEX($D$13:$D$29, MATCH('MP Calcs &amp; EFs'!$B$196,$B$13:$B$29,0))*INDEX('MP Calcs &amp; EFs'!$C$343:$C$360, MATCH('MP Calcs &amp; EFs'!$B$196,'MP Calcs &amp; EFs'!$B$343:$B$360,0))*1000*'Conversions and Lists'!$O$44*'MP Calcs &amp; EFs'!$F$439*'Conversions and Lists'!$F$51*1000),"")</f>
        <v/>
      </c>
      <c r="M197" s="140" t="str">
        <f>IFERROR((INDEX($D$13:$D$29, MATCH('MP Calcs &amp; EFs'!$B$196,$B$13:$B$29,0))*INDEX('MP Calcs &amp; EFs'!$C$343:$C$360, MATCH('MP Calcs &amp; EFs'!$B$196,'MP Calcs &amp; EFs'!$B$343:$B$360,0))*1000*'Conversions and Lists'!$O$44*'MP Calcs &amp; EFs'!$F$439*'Conversions and Lists'!$F$51*1000),"")</f>
        <v/>
      </c>
      <c r="N197" s="140" t="str">
        <f>IFERROR((INDEX($D$13:$D$29, MATCH('MP Calcs &amp; EFs'!$B$196,$B$13:$B$29,0))*INDEX('MP Calcs &amp; EFs'!$C$343:$C$360, MATCH('MP Calcs &amp; EFs'!$B$196,'MP Calcs &amp; EFs'!$B$343:$B$360,0))*1000*'Conversions and Lists'!$O$44*'MP Calcs &amp; EFs'!$F$439*'Conversions and Lists'!$F$51*1000),"")</f>
        <v/>
      </c>
      <c r="O197" s="140" t="str">
        <f>IFERROR((INDEX($D$13:$D$29, MATCH('MP Calcs &amp; EFs'!$B$196,$B$13:$B$29,0))*INDEX('MP Calcs &amp; EFs'!$C$343:$C$360, MATCH('MP Calcs &amp; EFs'!$B$196,'MP Calcs &amp; EFs'!$B$343:$B$360,0))*1000*'Conversions and Lists'!$O$44*'MP Calcs &amp; EFs'!$F$439*'Conversions and Lists'!$F$51*1000),"")</f>
        <v/>
      </c>
      <c r="P197" s="140" t="str">
        <f>IFERROR((INDEX($D$13:$D$29, MATCH('MP Calcs &amp; EFs'!$B$196,$B$13:$B$29,0))*INDEX('MP Calcs &amp; EFs'!$C$343:$C$360, MATCH('MP Calcs &amp; EFs'!$B$196,'MP Calcs &amp; EFs'!$B$343:$B$360,0))*1000*'Conversions and Lists'!$O$44*'MP Calcs &amp; EFs'!$F$439*'Conversions and Lists'!$F$51*1000),"")</f>
        <v/>
      </c>
      <c r="Q197" s="140" t="str">
        <f>IFERROR((INDEX($D$13:$D$29, MATCH('MP Calcs &amp; EFs'!$B$196,$B$13:$B$29,0))*INDEX('MP Calcs &amp; EFs'!$C$343:$C$360, MATCH('MP Calcs &amp; EFs'!$B$196,'MP Calcs &amp; EFs'!$B$343:$B$360,0))*1000*'Conversions and Lists'!$O$44*'MP Calcs &amp; EFs'!$F$439*'Conversions and Lists'!$F$51*1000),"")</f>
        <v/>
      </c>
      <c r="R197" s="140" t="str">
        <f>IFERROR((INDEX($D$13:$D$29, MATCH('MP Calcs &amp; EFs'!$B$196,$B$13:$B$29,0))*INDEX('MP Calcs &amp; EFs'!$C$343:$C$360, MATCH('MP Calcs &amp; EFs'!$B$196,'MP Calcs &amp; EFs'!$B$343:$B$360,0))*1000*'Conversions and Lists'!$O$44*'MP Calcs &amp; EFs'!$F$439*'Conversions and Lists'!$F$51*1000),"")</f>
        <v/>
      </c>
      <c r="S197" s="140" t="str">
        <f>IFERROR((INDEX($D$13:$D$29, MATCH('MP Calcs &amp; EFs'!$B$196,$B$13:$B$29,0))*INDEX('MP Calcs &amp; EFs'!$C$343:$C$360, MATCH('MP Calcs &amp; EFs'!$B$196,'MP Calcs &amp; EFs'!$B$343:$B$360,0))*1000*'Conversions and Lists'!$O$44*'MP Calcs &amp; EFs'!$F$439*'Conversions and Lists'!$F$51*1000),"")</f>
        <v/>
      </c>
      <c r="T197" s="140" t="str">
        <f>IFERROR((INDEX($D$13:$D$29, MATCH('MP Calcs &amp; EFs'!$B$196,$B$13:$B$29,0))*INDEX('MP Calcs &amp; EFs'!$C$343:$C$360, MATCH('MP Calcs &amp; EFs'!$B$196,'MP Calcs &amp; EFs'!$B$343:$B$360,0))*1000*'Conversions and Lists'!$O$44*'MP Calcs &amp; EFs'!$F$439*'Conversions and Lists'!$F$51*1000),"")</f>
        <v/>
      </c>
      <c r="U197" s="140" t="str">
        <f>IFERROR((INDEX($D$13:$D$29, MATCH('MP Calcs &amp; EFs'!$B$196,$B$13:$B$29,0))*INDEX('MP Calcs &amp; EFs'!$C$343:$C$360, MATCH('MP Calcs &amp; EFs'!$B$196,'MP Calcs &amp; EFs'!$B$343:$B$360,0))*1000*'Conversions and Lists'!$O$44*'MP Calcs &amp; EFs'!$F$439*'Conversions and Lists'!$F$51*1000),"")</f>
        <v/>
      </c>
      <c r="V197" s="140" t="str">
        <f>IFERROR((INDEX($D$13:$D$29, MATCH('MP Calcs &amp; EFs'!$B$196,$B$13:$B$29,0))*INDEX('MP Calcs &amp; EFs'!$C$343:$C$360, MATCH('MP Calcs &amp; EFs'!$B$196,'MP Calcs &amp; EFs'!$B$343:$B$360,0))*1000*'Conversions and Lists'!$O$44*'MP Calcs &amp; EFs'!$F$439*'Conversions and Lists'!$F$51*1000),"")</f>
        <v/>
      </c>
      <c r="W197" s="140" t="str">
        <f>IFERROR((INDEX($D$13:$D$29, MATCH('MP Calcs &amp; EFs'!$B$196,$B$13:$B$29,0))*INDEX('MP Calcs &amp; EFs'!$C$343:$C$360, MATCH('MP Calcs &amp; EFs'!$B$196,'MP Calcs &amp; EFs'!$B$343:$B$360,0))*1000*'Conversions and Lists'!$O$44*'MP Calcs &amp; EFs'!$F$439*'Conversions and Lists'!$F$51*1000),"")</f>
        <v/>
      </c>
      <c r="X197" s="140" t="str">
        <f>IFERROR((INDEX($D$13:$D$29, MATCH('MP Calcs &amp; EFs'!$B$196,$B$13:$B$29,0))*INDEX('MP Calcs &amp; EFs'!$C$343:$C$360, MATCH('MP Calcs &amp; EFs'!$B$196,'MP Calcs &amp; EFs'!$B$343:$B$360,0))*1000*'Conversions and Lists'!$O$44*'MP Calcs &amp; EFs'!$F$439*'Conversions and Lists'!$F$51*1000),"")</f>
        <v/>
      </c>
      <c r="Y197" s="140" t="str">
        <f>IFERROR((INDEX($D$13:$D$29, MATCH('MP Calcs &amp; EFs'!$B$196,$B$13:$B$29,0))*INDEX('MP Calcs &amp; EFs'!$C$343:$C$360, MATCH('MP Calcs &amp; EFs'!$B$196,'MP Calcs &amp; EFs'!$B$343:$B$360,0))*1000*'Conversions and Lists'!$O$44*'MP Calcs &amp; EFs'!$F$439*'Conversions and Lists'!$F$51*1000),"")</f>
        <v/>
      </c>
      <c r="Z197" s="140" t="str">
        <f>IFERROR((INDEX($D$13:$D$29, MATCH('MP Calcs &amp; EFs'!$B$196,$B$13:$B$29,0))*INDEX('MP Calcs &amp; EFs'!$C$343:$C$360, MATCH('MP Calcs &amp; EFs'!$B$196,'MP Calcs &amp; EFs'!$B$343:$B$360,0))*1000*'Conversions and Lists'!$O$44*'MP Calcs &amp; EFs'!$F$439*'Conversions and Lists'!$F$51*1000),"")</f>
        <v/>
      </c>
      <c r="AA197" s="140" t="str">
        <f>IFERROR((INDEX($D$13:$D$29, MATCH('MP Calcs &amp; EFs'!$B$196,$B$13:$B$29,0))*INDEX('MP Calcs &amp; EFs'!$C$343:$C$360, MATCH('MP Calcs &amp; EFs'!$B$196,'MP Calcs &amp; EFs'!$B$343:$B$360,0))*1000*'Conversions and Lists'!$O$44*'MP Calcs &amp; EFs'!$F$439*'Conversions and Lists'!$F$51*1000),"")</f>
        <v/>
      </c>
      <c r="AB197" s="140" t="str">
        <f>IFERROR((INDEX($D$13:$D$29, MATCH('MP Calcs &amp; EFs'!$B$196,$B$13:$B$29,0))*INDEX('MP Calcs &amp; EFs'!$C$343:$C$360, MATCH('MP Calcs &amp; EFs'!$B$196,'MP Calcs &amp; EFs'!$B$343:$B$360,0))*1000*'Conversions and Lists'!$O$44*'MP Calcs &amp; EFs'!$F$439*'Conversions and Lists'!$F$51*1000),"")</f>
        <v/>
      </c>
      <c r="AC197" s="140" t="str">
        <f>IFERROR((INDEX($D$13:$D$29, MATCH('MP Calcs &amp; EFs'!$B$196,$B$13:$B$29,0))*INDEX('MP Calcs &amp; EFs'!$C$343:$C$360, MATCH('MP Calcs &amp; EFs'!$B$196,'MP Calcs &amp; EFs'!$B$343:$B$360,0))*1000*'Conversions and Lists'!$O$44*'MP Calcs &amp; EFs'!$F$439*'Conversions and Lists'!$F$51*1000),"")</f>
        <v/>
      </c>
      <c r="AD197" s="140" t="str">
        <f>IFERROR((INDEX($D$13:$D$29, MATCH('MP Calcs &amp; EFs'!$B$196,$B$13:$B$29,0))*INDEX('MP Calcs &amp; EFs'!$C$343:$C$360, MATCH('MP Calcs &amp; EFs'!$B$196,'MP Calcs &amp; EFs'!$B$343:$B$360,0))*1000*'Conversions and Lists'!$O$44*'MP Calcs &amp; EFs'!$F$439*'Conversions and Lists'!$F$51*1000),"")</f>
        <v/>
      </c>
      <c r="AE197" s="140" t="str">
        <f>IFERROR((INDEX($D$13:$D$29, MATCH('MP Calcs &amp; EFs'!$B$196,$B$13:$B$29,0))*INDEX('MP Calcs &amp; EFs'!$C$343:$C$360, MATCH('MP Calcs &amp; EFs'!$B$196,'MP Calcs &amp; EFs'!$B$343:$B$360,0))*1000*'Conversions and Lists'!$O$44*'MP Calcs &amp; EFs'!$F$439*'Conversions and Lists'!$F$51*1000),"")</f>
        <v/>
      </c>
      <c r="AF197" s="140" t="str">
        <f t="shared" si="1"/>
        <v/>
      </c>
      <c r="AG197" s="135" t="str">
        <f>IFERROR(SUM(INDEX(D197:AF197, MATCH(INDEX($H$8:$H$29,MATCH($B$196,$B$8:$B$29,0)),$D$177:$AE$177,0)):AF197),"")</f>
        <v/>
      </c>
    </row>
    <row r="198" spans="2:33" x14ac:dyDescent="0.25">
      <c r="B198" s="144" t="s">
        <v>126</v>
      </c>
      <c r="C198" s="141" t="s">
        <v>335</v>
      </c>
      <c r="D198" s="142" t="str">
        <f>IFERROR((((INDEX($D$13:$D$29, MATCH('MP Calcs &amp; EFs'!$B$198,$B$13:$B$29,0))*INDEX('MP Calcs &amp; EFs'!$D$343:$D$360, MATCH('MP Calcs &amp; EFs'!$B$198,'MP Calcs &amp; EFs'!$B$343:$B$360,0))*10^6*'Conversions and Lists'!$F$44)-(INDEX($G$8:$G$29, MATCH($B$198,$B$8:$B$29,0))*'Conversions and Lists'!$F$37))*'MP Calcs &amp; EFs'!K$383),"")</f>
        <v/>
      </c>
      <c r="E198" s="142" t="str">
        <f>IFERROR((((INDEX($D$13:$D$29, MATCH('MP Calcs &amp; EFs'!$B$198,$B$13:$B$29,0))*INDEX('MP Calcs &amp; EFs'!$D$343:$D$360, MATCH('MP Calcs &amp; EFs'!$B$198,'MP Calcs &amp; EFs'!$B$343:$B$360,0))*10^6*'Conversions and Lists'!$F$44)-(INDEX($G$8:$G$29, MATCH($B$198,$B$8:$B$29,0))*'Conversions and Lists'!$F$37))*'MP Calcs &amp; EFs'!L$383),"")</f>
        <v/>
      </c>
      <c r="F198" s="142" t="str">
        <f>IFERROR((((INDEX($D$13:$D$29, MATCH('MP Calcs &amp; EFs'!$B$198,$B$13:$B$29,0))*INDEX('MP Calcs &amp; EFs'!$D$343:$D$360, MATCH('MP Calcs &amp; EFs'!$B$198,'MP Calcs &amp; EFs'!$B$343:$B$360,0))*10^6*'Conversions and Lists'!$F$44)-(INDEX($G$8:$G$29, MATCH($B$198,$B$8:$B$29,0))*'Conversions and Lists'!$F$37))*'MP Calcs &amp; EFs'!M$383),"")</f>
        <v/>
      </c>
      <c r="G198" s="142" t="str">
        <f>IFERROR((((INDEX($D$13:$D$29, MATCH('MP Calcs &amp; EFs'!$B$198,$B$13:$B$29,0))*INDEX('MP Calcs &amp; EFs'!$D$343:$D$360, MATCH('MP Calcs &amp; EFs'!$B$198,'MP Calcs &amp; EFs'!$B$343:$B$360,0))*10^6*'Conversions and Lists'!$F$44)-(INDEX($G$8:$G$29, MATCH($B$198,$B$8:$B$29,0))*'Conversions and Lists'!$F$37))*'MP Calcs &amp; EFs'!N$383),"")</f>
        <v/>
      </c>
      <c r="H198" s="142" t="str">
        <f>IFERROR((((INDEX($D$13:$D$29, MATCH('MP Calcs &amp; EFs'!$B$198,$B$13:$B$29,0))*INDEX('MP Calcs &amp; EFs'!$D$343:$D$360, MATCH('MP Calcs &amp; EFs'!$B$198,'MP Calcs &amp; EFs'!$B$343:$B$360,0))*10^6*'Conversions and Lists'!$F$44)-(INDEX($G$8:$G$29, MATCH($B$198,$B$8:$B$29,0))*'Conversions and Lists'!$F$37))*'MP Calcs &amp; EFs'!O$383),"")</f>
        <v/>
      </c>
      <c r="I198" s="142" t="str">
        <f>IFERROR((((INDEX($D$13:$D$29, MATCH('MP Calcs &amp; EFs'!$B$198,$B$13:$B$29,0))*INDEX('MP Calcs &amp; EFs'!$D$343:$D$360, MATCH('MP Calcs &amp; EFs'!$B$198,'MP Calcs &amp; EFs'!$B$343:$B$360,0))*10^6*'Conversions and Lists'!$F$44)-(INDEX($G$8:$G$29, MATCH($B$198,$B$8:$B$29,0))*'Conversions and Lists'!$F$37))*'MP Calcs &amp; EFs'!P$383),"")</f>
        <v/>
      </c>
      <c r="J198" s="142" t="str">
        <f>IFERROR((((INDEX($D$13:$D$29, MATCH('MP Calcs &amp; EFs'!$B$198,$B$13:$B$29,0))*INDEX('MP Calcs &amp; EFs'!$D$343:$D$360, MATCH('MP Calcs &amp; EFs'!$B$198,'MP Calcs &amp; EFs'!$B$343:$B$360,0))*10^6*'Conversions and Lists'!$F$44)-(INDEX($G$8:$G$29, MATCH($B$198,$B$8:$B$29,0))*'Conversions and Lists'!$F$37))*'MP Calcs &amp; EFs'!Q$383),"")</f>
        <v/>
      </c>
      <c r="K198" s="142" t="str">
        <f>IFERROR((((INDEX($D$13:$D$29, MATCH('MP Calcs &amp; EFs'!$B$198,$B$13:$B$29,0))*INDEX('MP Calcs &amp; EFs'!$D$343:$D$360, MATCH('MP Calcs &amp; EFs'!$B$198,'MP Calcs &amp; EFs'!$B$343:$B$360,0))*10^6*'Conversions and Lists'!$F$44)-(INDEX($G$8:$G$29, MATCH($B$198,$B$8:$B$29,0))*'Conversions and Lists'!$F$37))*'MP Calcs &amp; EFs'!R$383),"")</f>
        <v/>
      </c>
      <c r="L198" s="142" t="str">
        <f>IFERROR((((INDEX($D$13:$D$29, MATCH('MP Calcs &amp; EFs'!$B$198,$B$13:$B$29,0))*INDEX('MP Calcs &amp; EFs'!$D$343:$D$360, MATCH('MP Calcs &amp; EFs'!$B$198,'MP Calcs &amp; EFs'!$B$343:$B$360,0))*10^6*'Conversions and Lists'!$F$44)-(INDEX($G$8:$G$29, MATCH($B$198,$B$8:$B$29,0))*'Conversions and Lists'!$F$37))*'MP Calcs &amp; EFs'!S$383),"")</f>
        <v/>
      </c>
      <c r="M198" s="142" t="str">
        <f>IFERROR((((INDEX($D$13:$D$29, MATCH('MP Calcs &amp; EFs'!$B$198,$B$13:$B$29,0))*INDEX('MP Calcs &amp; EFs'!$D$343:$D$360, MATCH('MP Calcs &amp; EFs'!$B$198,'MP Calcs &amp; EFs'!$B$343:$B$360,0))*10^6*'Conversions and Lists'!$F$44)-(INDEX($G$8:$G$29, MATCH($B$198,$B$8:$B$29,0))*'Conversions and Lists'!$F$37))*'MP Calcs &amp; EFs'!T$383),"")</f>
        <v/>
      </c>
      <c r="N198" s="142" t="str">
        <f>IFERROR((((INDEX($D$13:$D$29, MATCH('MP Calcs &amp; EFs'!$B$198,$B$13:$B$29,0))*INDEX('MP Calcs &amp; EFs'!$D$343:$D$360, MATCH('MP Calcs &amp; EFs'!$B$198,'MP Calcs &amp; EFs'!$B$343:$B$360,0))*10^6*'Conversions and Lists'!$F$44)-(INDEX($G$8:$G$29, MATCH($B$198,$B$8:$B$29,0))*'Conversions and Lists'!$F$37))*'MP Calcs &amp; EFs'!U$383),"")</f>
        <v/>
      </c>
      <c r="O198" s="142" t="str">
        <f>IFERROR((((INDEX($D$13:$D$29, MATCH('MP Calcs &amp; EFs'!$B$198,$B$13:$B$29,0))*INDEX('MP Calcs &amp; EFs'!$D$343:$D$360, MATCH('MP Calcs &amp; EFs'!$B$198,'MP Calcs &amp; EFs'!$B$343:$B$360,0))*10^6*'Conversions and Lists'!$F$44)-(INDEX($G$8:$G$29, MATCH($B$198,$B$8:$B$29,0))*'Conversions and Lists'!$F$37))*'MP Calcs &amp; EFs'!V$383),"")</f>
        <v/>
      </c>
      <c r="P198" s="142" t="str">
        <f>IFERROR((((INDEX($D$13:$D$29, MATCH('MP Calcs &amp; EFs'!$B$198,$B$13:$B$29,0))*INDEX('MP Calcs &amp; EFs'!$D$343:$D$360, MATCH('MP Calcs &amp; EFs'!$B$198,'MP Calcs &amp; EFs'!$B$343:$B$360,0))*10^6*'Conversions and Lists'!$F$44)-(INDEX($G$8:$G$29, MATCH($B$198,$B$8:$B$29,0))*'Conversions and Lists'!$F$37))*'MP Calcs &amp; EFs'!W$383),"")</f>
        <v/>
      </c>
      <c r="Q198" s="142" t="str">
        <f>IFERROR((((INDEX($D$13:$D$29, MATCH('MP Calcs &amp; EFs'!$B$198,$B$13:$B$29,0))*INDEX('MP Calcs &amp; EFs'!$D$343:$D$360, MATCH('MP Calcs &amp; EFs'!$B$198,'MP Calcs &amp; EFs'!$B$343:$B$360,0))*10^6*'Conversions and Lists'!$F$44)-(INDEX($G$8:$G$29, MATCH($B$198,$B$8:$B$29,0))*'Conversions and Lists'!$F$37))*'MP Calcs &amp; EFs'!X$383),"")</f>
        <v/>
      </c>
      <c r="R198" s="142" t="str">
        <f>IFERROR((((INDEX($D$13:$D$29, MATCH('MP Calcs &amp; EFs'!$B$198,$B$13:$B$29,0))*INDEX('MP Calcs &amp; EFs'!$D$343:$D$360, MATCH('MP Calcs &amp; EFs'!$B$198,'MP Calcs &amp; EFs'!$B$343:$B$360,0))*10^6*'Conversions and Lists'!$F$44)-(INDEX($G$8:$G$29, MATCH($B$198,$B$8:$B$29,0))*'Conversions and Lists'!$F$37))*'MP Calcs &amp; EFs'!Y$383),"")</f>
        <v/>
      </c>
      <c r="S198" s="142" t="str">
        <f>IFERROR((((INDEX($D$13:$D$29, MATCH('MP Calcs &amp; EFs'!$B$198,$B$13:$B$29,0))*INDEX('MP Calcs &amp; EFs'!$D$343:$D$360, MATCH('MP Calcs &amp; EFs'!$B$198,'MP Calcs &amp; EFs'!$B$343:$B$360,0))*10^6*'Conversions and Lists'!$F$44)-(INDEX($G$8:$G$29, MATCH($B$198,$B$8:$B$29,0))*'Conversions and Lists'!$F$37))*'MP Calcs &amp; EFs'!Z$383),"")</f>
        <v/>
      </c>
      <c r="T198" s="142" t="str">
        <f>IFERROR((((INDEX($D$13:$D$29, MATCH('MP Calcs &amp; EFs'!$B$198,$B$13:$B$29,0))*INDEX('MP Calcs &amp; EFs'!$D$343:$D$360, MATCH('MP Calcs &amp; EFs'!$B$198,'MP Calcs &amp; EFs'!$B$343:$B$360,0))*10^6*'Conversions and Lists'!$F$44)-(INDEX($G$8:$G$29, MATCH($B$198,$B$8:$B$29,0))*'Conversions and Lists'!$F$37))*'MP Calcs &amp; EFs'!AA$383),"")</f>
        <v/>
      </c>
      <c r="U198" s="142" t="str">
        <f>IFERROR((((INDEX($D$13:$D$29, MATCH('MP Calcs &amp; EFs'!$B$198,$B$13:$B$29,0))*INDEX('MP Calcs &amp; EFs'!$D$343:$D$360, MATCH('MP Calcs &amp; EFs'!$B$198,'MP Calcs &amp; EFs'!$B$343:$B$360,0))*10^6*'Conversions and Lists'!$F$44)-(INDEX($G$8:$G$29, MATCH($B$198,$B$8:$B$29,0))*'Conversions and Lists'!$F$37))*'MP Calcs &amp; EFs'!AB$383),"")</f>
        <v/>
      </c>
      <c r="V198" s="142" t="str">
        <f>IFERROR((((INDEX($D$13:$D$29, MATCH('MP Calcs &amp; EFs'!$B$198,$B$13:$B$29,0))*INDEX('MP Calcs &amp; EFs'!$D$343:$D$360, MATCH('MP Calcs &amp; EFs'!$B$198,'MP Calcs &amp; EFs'!$B$343:$B$360,0))*10^6*'Conversions and Lists'!$F$44)-(INDEX($G$8:$G$29, MATCH($B$198,$B$8:$B$29,0))*'Conversions and Lists'!$F$37))*'MP Calcs &amp; EFs'!AC$383),"")</f>
        <v/>
      </c>
      <c r="W198" s="142" t="str">
        <f>IFERROR((((INDEX($D$13:$D$29, MATCH('MP Calcs &amp; EFs'!$B$198,$B$13:$B$29,0))*INDEX('MP Calcs &amp; EFs'!$D$343:$D$360, MATCH('MP Calcs &amp; EFs'!$B$198,'MP Calcs &amp; EFs'!$B$343:$B$360,0))*10^6*'Conversions and Lists'!$F$44)-(INDEX($G$8:$G$29, MATCH($B$198,$B$8:$B$29,0))*'Conversions and Lists'!$F$37))*'MP Calcs &amp; EFs'!AD$383),"")</f>
        <v/>
      </c>
      <c r="X198" s="142" t="str">
        <f>IFERROR((((INDEX($D$13:$D$29, MATCH('MP Calcs &amp; EFs'!$B$198,$B$13:$B$29,0))*INDEX('MP Calcs &amp; EFs'!$D$343:$D$360, MATCH('MP Calcs &amp; EFs'!$B$198,'MP Calcs &amp; EFs'!$B$343:$B$360,0))*10^6*'Conversions and Lists'!$F$44)-(INDEX($G$8:$G$29, MATCH($B$198,$B$8:$B$29,0))*'Conversions and Lists'!$F$37))*'MP Calcs &amp; EFs'!AE$383),"")</f>
        <v/>
      </c>
      <c r="Y198" s="142" t="str">
        <f>IFERROR((((INDEX($D$13:$D$29, MATCH('MP Calcs &amp; EFs'!$B$198,$B$13:$B$29,0))*INDEX('MP Calcs &amp; EFs'!$D$343:$D$360, MATCH('MP Calcs &amp; EFs'!$B$198,'MP Calcs &amp; EFs'!$B$343:$B$360,0))*10^6*'Conversions and Lists'!$F$44)-(INDEX($G$8:$G$29, MATCH($B$198,$B$8:$B$29,0))*'Conversions and Lists'!$F$37))*'MP Calcs &amp; EFs'!AF$383),"")</f>
        <v/>
      </c>
      <c r="Z198" s="142" t="str">
        <f>IFERROR((((INDEX($D$13:$D$29, MATCH('MP Calcs &amp; EFs'!$B$198,$B$13:$B$29,0))*INDEX('MP Calcs &amp; EFs'!$D$343:$D$360, MATCH('MP Calcs &amp; EFs'!$B$198,'MP Calcs &amp; EFs'!$B$343:$B$360,0))*10^6*'Conversions and Lists'!$F$44)-(INDEX($G$8:$G$29, MATCH($B$198,$B$8:$B$29,0))*'Conversions and Lists'!$F$37))*'MP Calcs &amp; EFs'!AG$383),"")</f>
        <v/>
      </c>
      <c r="AA198" s="142" t="str">
        <f>IFERROR((((INDEX($D$13:$D$29, MATCH('MP Calcs &amp; EFs'!$B$198,$B$13:$B$29,0))*INDEX('MP Calcs &amp; EFs'!$D$343:$D$360, MATCH('MP Calcs &amp; EFs'!$B$198,'MP Calcs &amp; EFs'!$B$343:$B$360,0))*10^6*'Conversions and Lists'!$F$44)-(INDEX($G$8:$G$29, MATCH($B$198,$B$8:$B$29,0))*'Conversions and Lists'!$F$37))*'MP Calcs &amp; EFs'!AH$383),"")</f>
        <v/>
      </c>
      <c r="AB198" s="142" t="str">
        <f>IFERROR((((INDEX($D$13:$D$29, MATCH('MP Calcs &amp; EFs'!$B$198,$B$13:$B$29,0))*INDEX('MP Calcs &amp; EFs'!$D$343:$D$360, MATCH('MP Calcs &amp; EFs'!$B$198,'MP Calcs &amp; EFs'!$B$343:$B$360,0))*10^6*'Conversions and Lists'!$F$44)-(INDEX($G$8:$G$29, MATCH($B$198,$B$8:$B$29,0))*'Conversions and Lists'!$F$37))*'MP Calcs &amp; EFs'!AI$383),"")</f>
        <v/>
      </c>
      <c r="AC198" s="142" t="str">
        <f>IFERROR((((INDEX($D$13:$D$29, MATCH('MP Calcs &amp; EFs'!$B$198,$B$13:$B$29,0))*INDEX('MP Calcs &amp; EFs'!$D$343:$D$360, MATCH('MP Calcs &amp; EFs'!$B$198,'MP Calcs &amp; EFs'!$B$343:$B$360,0))*10^6*'Conversions and Lists'!$F$44)-(INDEX($G$8:$G$29, MATCH($B$198,$B$8:$B$29,0))*'Conversions and Lists'!$F$37))*'MP Calcs &amp; EFs'!AJ$383),"")</f>
        <v/>
      </c>
      <c r="AD198" s="142" t="str">
        <f>IFERROR((((INDEX($D$13:$D$29, MATCH('MP Calcs &amp; EFs'!$B$198,$B$13:$B$29,0))*INDEX('MP Calcs &amp; EFs'!$D$343:$D$360, MATCH('MP Calcs &amp; EFs'!$B$198,'MP Calcs &amp; EFs'!$B$343:$B$360,0))*10^6*'Conversions and Lists'!$F$44)-(INDEX($G$8:$G$29, MATCH($B$198,$B$8:$B$29,0))*'Conversions and Lists'!$F$37))*'MP Calcs &amp; EFs'!AK$383),"")</f>
        <v/>
      </c>
      <c r="AE198" s="142" t="str">
        <f>IFERROR((((INDEX($D$13:$D$29, MATCH('MP Calcs &amp; EFs'!$B$198,$B$13:$B$29,0))*INDEX('MP Calcs &amp; EFs'!$D$343:$D$360, MATCH('MP Calcs &amp; EFs'!$B$198,'MP Calcs &amp; EFs'!$B$343:$B$360,0))*10^6*'Conversions and Lists'!$F$44)-(INDEX($G$8:$G$29, MATCH($B$198,$B$8:$B$29,0))*'Conversions and Lists'!$F$37))*'MP Calcs &amp; EFs'!AL$383),"")</f>
        <v/>
      </c>
      <c r="AF198" s="142" t="str">
        <f t="shared" si="1"/>
        <v/>
      </c>
      <c r="AG198" s="143" t="str">
        <f>IFERROR(SUM(INDEX(D198:AF198, MATCH(INDEX($H$8:$H$29,MATCH($B$198,$B$8:$B$29,0)),$D$177:$AE$177,0)):AF198),"")</f>
        <v/>
      </c>
    </row>
    <row r="199" spans="2:33" ht="14.4" thickBot="1" x14ac:dyDescent="0.3">
      <c r="B199" s="138" t="s">
        <v>126</v>
      </c>
      <c r="C199" s="139" t="s">
        <v>336</v>
      </c>
      <c r="D199" s="140" t="str">
        <f>IFERROR((INDEX($D$13:$D$29, MATCH('MP Calcs &amp; EFs'!$B$198,$B$13:$B$29,0))*INDEX('MP Calcs &amp; EFs'!$C$343:$C$360, MATCH('MP Calcs &amp; EFs'!$B$198,'MP Calcs &amp; EFs'!$B$343:$B$360,0))*1000*'Conversions and Lists'!$O$44*'MP Calcs &amp; EFs'!$F$439*'Conversions and Lists'!$F$51*1000),"")</f>
        <v/>
      </c>
      <c r="E199" s="140" t="str">
        <f>IFERROR((INDEX($D$13:$D$29, MATCH('MP Calcs &amp; EFs'!$B$198,$B$13:$B$29,0))*INDEX('MP Calcs &amp; EFs'!$C$343:$C$360, MATCH('MP Calcs &amp; EFs'!$B$198,'MP Calcs &amp; EFs'!$B$343:$B$360,0))*1000*'Conversions and Lists'!$O$44*'MP Calcs &amp; EFs'!$F$439*'Conversions and Lists'!$F$51*1000),"")</f>
        <v/>
      </c>
      <c r="F199" s="140" t="str">
        <f>IFERROR((INDEX($D$13:$D$29, MATCH('MP Calcs &amp; EFs'!$B$198,$B$13:$B$29,0))*INDEX('MP Calcs &amp; EFs'!$C$343:$C$360, MATCH('MP Calcs &amp; EFs'!$B$198,'MP Calcs &amp; EFs'!$B$343:$B$360,0))*1000*'Conversions and Lists'!$O$44*'MP Calcs &amp; EFs'!$F$439*'Conversions and Lists'!$F$51*1000),"")</f>
        <v/>
      </c>
      <c r="G199" s="140" t="str">
        <f>IFERROR((INDEX($D$13:$D$29, MATCH('MP Calcs &amp; EFs'!$B$198,$B$13:$B$29,0))*INDEX('MP Calcs &amp; EFs'!$C$343:$C$360, MATCH('MP Calcs &amp; EFs'!$B$198,'MP Calcs &amp; EFs'!$B$343:$B$360,0))*1000*'Conversions and Lists'!$O$44*'MP Calcs &amp; EFs'!$F$439*'Conversions and Lists'!$F$51*1000),"")</f>
        <v/>
      </c>
      <c r="H199" s="140" t="str">
        <f>IFERROR((INDEX($D$13:$D$29, MATCH('MP Calcs &amp; EFs'!$B$198,$B$13:$B$29,0))*INDEX('MP Calcs &amp; EFs'!$C$343:$C$360, MATCH('MP Calcs &amp; EFs'!$B$198,'MP Calcs &amp; EFs'!$B$343:$B$360,0))*1000*'Conversions and Lists'!$O$44*'MP Calcs &amp; EFs'!$F$439*'Conversions and Lists'!$F$51*1000),"")</f>
        <v/>
      </c>
      <c r="I199" s="140" t="str">
        <f>IFERROR((INDEX($D$13:$D$29, MATCH('MP Calcs &amp; EFs'!$B$198,$B$13:$B$29,0))*INDEX('MP Calcs &amp; EFs'!$C$343:$C$360, MATCH('MP Calcs &amp; EFs'!$B$198,'MP Calcs &amp; EFs'!$B$343:$B$360,0))*1000*'Conversions and Lists'!$O$44*'MP Calcs &amp; EFs'!$F$439*'Conversions and Lists'!$F$51*1000),"")</f>
        <v/>
      </c>
      <c r="J199" s="140" t="str">
        <f>IFERROR((INDEX($D$13:$D$29, MATCH('MP Calcs &amp; EFs'!$B$198,$B$13:$B$29,0))*INDEX('MP Calcs &amp; EFs'!$C$343:$C$360, MATCH('MP Calcs &amp; EFs'!$B$198,'MP Calcs &amp; EFs'!$B$343:$B$360,0))*1000*'Conversions and Lists'!$O$44*'MP Calcs &amp; EFs'!$F$439*'Conversions and Lists'!$F$51*1000),"")</f>
        <v/>
      </c>
      <c r="K199" s="140" t="str">
        <f>IFERROR((INDEX($D$13:$D$29, MATCH('MP Calcs &amp; EFs'!$B$198,$B$13:$B$29,0))*INDEX('MP Calcs &amp; EFs'!$C$343:$C$360, MATCH('MP Calcs &amp; EFs'!$B$198,'MP Calcs &amp; EFs'!$B$343:$B$360,0))*1000*'Conversions and Lists'!$O$44*'MP Calcs &amp; EFs'!$F$439*'Conversions and Lists'!$F$51*1000),"")</f>
        <v/>
      </c>
      <c r="L199" s="140" t="str">
        <f>IFERROR((INDEX($D$13:$D$29, MATCH('MP Calcs &amp; EFs'!$B$198,$B$13:$B$29,0))*INDEX('MP Calcs &amp; EFs'!$C$343:$C$360, MATCH('MP Calcs &amp; EFs'!$B$198,'MP Calcs &amp; EFs'!$B$343:$B$360,0))*1000*'Conversions and Lists'!$O$44*'MP Calcs &amp; EFs'!$F$439*'Conversions and Lists'!$F$51*1000),"")</f>
        <v/>
      </c>
      <c r="M199" s="140" t="str">
        <f>IFERROR((INDEX($D$13:$D$29, MATCH('MP Calcs &amp; EFs'!$B$198,$B$13:$B$29,0))*INDEX('MP Calcs &amp; EFs'!$C$343:$C$360, MATCH('MP Calcs &amp; EFs'!$B$198,'MP Calcs &amp; EFs'!$B$343:$B$360,0))*1000*'Conversions and Lists'!$O$44*'MP Calcs &amp; EFs'!$F$439*'Conversions and Lists'!$F$51*1000),"")</f>
        <v/>
      </c>
      <c r="N199" s="140" t="str">
        <f>IFERROR((INDEX($D$13:$D$29, MATCH('MP Calcs &amp; EFs'!$B$198,$B$13:$B$29,0))*INDEX('MP Calcs &amp; EFs'!$C$343:$C$360, MATCH('MP Calcs &amp; EFs'!$B$198,'MP Calcs &amp; EFs'!$B$343:$B$360,0))*1000*'Conversions and Lists'!$O$44*'MP Calcs &amp; EFs'!$F$439*'Conversions and Lists'!$F$51*1000),"")</f>
        <v/>
      </c>
      <c r="O199" s="140" t="str">
        <f>IFERROR((INDEX($D$13:$D$29, MATCH('MP Calcs &amp; EFs'!$B$198,$B$13:$B$29,0))*INDEX('MP Calcs &amp; EFs'!$C$343:$C$360, MATCH('MP Calcs &amp; EFs'!$B$198,'MP Calcs &amp; EFs'!$B$343:$B$360,0))*1000*'Conversions and Lists'!$O$44*'MP Calcs &amp; EFs'!$F$439*'Conversions and Lists'!$F$51*1000),"")</f>
        <v/>
      </c>
      <c r="P199" s="140" t="str">
        <f>IFERROR((INDEX($D$13:$D$29, MATCH('MP Calcs &amp; EFs'!$B$198,$B$13:$B$29,0))*INDEX('MP Calcs &amp; EFs'!$C$343:$C$360, MATCH('MP Calcs &amp; EFs'!$B$198,'MP Calcs &amp; EFs'!$B$343:$B$360,0))*1000*'Conversions and Lists'!$O$44*'MP Calcs &amp; EFs'!$F$439*'Conversions and Lists'!$F$51*1000),"")</f>
        <v/>
      </c>
      <c r="Q199" s="140" t="str">
        <f>IFERROR((INDEX($D$13:$D$29, MATCH('MP Calcs &amp; EFs'!$B$198,$B$13:$B$29,0))*INDEX('MP Calcs &amp; EFs'!$C$343:$C$360, MATCH('MP Calcs &amp; EFs'!$B$198,'MP Calcs &amp; EFs'!$B$343:$B$360,0))*1000*'Conversions and Lists'!$O$44*'MP Calcs &amp; EFs'!$F$439*'Conversions and Lists'!$F$51*1000),"")</f>
        <v/>
      </c>
      <c r="R199" s="140" t="str">
        <f>IFERROR((INDEX($D$13:$D$29, MATCH('MP Calcs &amp; EFs'!$B$198,$B$13:$B$29,0))*INDEX('MP Calcs &amp; EFs'!$C$343:$C$360, MATCH('MP Calcs &amp; EFs'!$B$198,'MP Calcs &amp; EFs'!$B$343:$B$360,0))*1000*'Conversions and Lists'!$O$44*'MP Calcs &amp; EFs'!$F$439*'Conversions and Lists'!$F$51*1000),"")</f>
        <v/>
      </c>
      <c r="S199" s="140" t="str">
        <f>IFERROR((INDEX($D$13:$D$29, MATCH('MP Calcs &amp; EFs'!$B$198,$B$13:$B$29,0))*INDEX('MP Calcs &amp; EFs'!$C$343:$C$360, MATCH('MP Calcs &amp; EFs'!$B$198,'MP Calcs &amp; EFs'!$B$343:$B$360,0))*1000*'Conversions and Lists'!$O$44*'MP Calcs &amp; EFs'!$F$439*'Conversions and Lists'!$F$51*1000),"")</f>
        <v/>
      </c>
      <c r="T199" s="140" t="str">
        <f>IFERROR((INDEX($D$13:$D$29, MATCH('MP Calcs &amp; EFs'!$B$198,$B$13:$B$29,0))*INDEX('MP Calcs &amp; EFs'!$C$343:$C$360, MATCH('MP Calcs &amp; EFs'!$B$198,'MP Calcs &amp; EFs'!$B$343:$B$360,0))*1000*'Conversions and Lists'!$O$44*'MP Calcs &amp; EFs'!$F$439*'Conversions and Lists'!$F$51*1000),"")</f>
        <v/>
      </c>
      <c r="U199" s="140" t="str">
        <f>IFERROR((INDEX($D$13:$D$29, MATCH('MP Calcs &amp; EFs'!$B$198,$B$13:$B$29,0))*INDEX('MP Calcs &amp; EFs'!$C$343:$C$360, MATCH('MP Calcs &amp; EFs'!$B$198,'MP Calcs &amp; EFs'!$B$343:$B$360,0))*1000*'Conversions and Lists'!$O$44*'MP Calcs &amp; EFs'!$F$439*'Conversions and Lists'!$F$51*1000),"")</f>
        <v/>
      </c>
      <c r="V199" s="140" t="str">
        <f>IFERROR((INDEX($D$13:$D$29, MATCH('MP Calcs &amp; EFs'!$B$198,$B$13:$B$29,0))*INDEX('MP Calcs &amp; EFs'!$C$343:$C$360, MATCH('MP Calcs &amp; EFs'!$B$198,'MP Calcs &amp; EFs'!$B$343:$B$360,0))*1000*'Conversions and Lists'!$O$44*'MP Calcs &amp; EFs'!$F$439*'Conversions and Lists'!$F$51*1000),"")</f>
        <v/>
      </c>
      <c r="W199" s="140" t="str">
        <f>IFERROR((INDEX($D$13:$D$29, MATCH('MP Calcs &amp; EFs'!$B$198,$B$13:$B$29,0))*INDEX('MP Calcs &amp; EFs'!$C$343:$C$360, MATCH('MP Calcs &amp; EFs'!$B$198,'MP Calcs &amp; EFs'!$B$343:$B$360,0))*1000*'Conversions and Lists'!$O$44*'MP Calcs &amp; EFs'!$F$439*'Conversions and Lists'!$F$51*1000),"")</f>
        <v/>
      </c>
      <c r="X199" s="140" t="str">
        <f>IFERROR((INDEX($D$13:$D$29, MATCH('MP Calcs &amp; EFs'!$B$198,$B$13:$B$29,0))*INDEX('MP Calcs &amp; EFs'!$C$343:$C$360, MATCH('MP Calcs &amp; EFs'!$B$198,'MP Calcs &amp; EFs'!$B$343:$B$360,0))*1000*'Conversions and Lists'!$O$44*'MP Calcs &amp; EFs'!$F$439*'Conversions and Lists'!$F$51*1000),"")</f>
        <v/>
      </c>
      <c r="Y199" s="140" t="str">
        <f>IFERROR((INDEX($D$13:$D$29, MATCH('MP Calcs &amp; EFs'!$B$198,$B$13:$B$29,0))*INDEX('MP Calcs &amp; EFs'!$C$343:$C$360, MATCH('MP Calcs &amp; EFs'!$B$198,'MP Calcs &amp; EFs'!$B$343:$B$360,0))*1000*'Conversions and Lists'!$O$44*'MP Calcs &amp; EFs'!$F$439*'Conversions and Lists'!$F$51*1000),"")</f>
        <v/>
      </c>
      <c r="Z199" s="140" t="str">
        <f>IFERROR((INDEX($D$13:$D$29, MATCH('MP Calcs &amp; EFs'!$B$198,$B$13:$B$29,0))*INDEX('MP Calcs &amp; EFs'!$C$343:$C$360, MATCH('MP Calcs &amp; EFs'!$B$198,'MP Calcs &amp; EFs'!$B$343:$B$360,0))*1000*'Conversions and Lists'!$O$44*'MP Calcs &amp; EFs'!$F$439*'Conversions and Lists'!$F$51*1000),"")</f>
        <v/>
      </c>
      <c r="AA199" s="140" t="str">
        <f>IFERROR((INDEX($D$13:$D$29, MATCH('MP Calcs &amp; EFs'!$B$198,$B$13:$B$29,0))*INDEX('MP Calcs &amp; EFs'!$C$343:$C$360, MATCH('MP Calcs &amp; EFs'!$B$198,'MP Calcs &amp; EFs'!$B$343:$B$360,0))*1000*'Conversions and Lists'!$O$44*'MP Calcs &amp; EFs'!$F$439*'Conversions and Lists'!$F$51*1000),"")</f>
        <v/>
      </c>
      <c r="AB199" s="140" t="str">
        <f>IFERROR((INDEX($D$13:$D$29, MATCH('MP Calcs &amp; EFs'!$B$198,$B$13:$B$29,0))*INDEX('MP Calcs &amp; EFs'!$C$343:$C$360, MATCH('MP Calcs &amp; EFs'!$B$198,'MP Calcs &amp; EFs'!$B$343:$B$360,0))*1000*'Conversions and Lists'!$O$44*'MP Calcs &amp; EFs'!$F$439*'Conversions and Lists'!$F$51*1000),"")</f>
        <v/>
      </c>
      <c r="AC199" s="140" t="str">
        <f>IFERROR((INDEX($D$13:$D$29, MATCH('MP Calcs &amp; EFs'!$B$198,$B$13:$B$29,0))*INDEX('MP Calcs &amp; EFs'!$C$343:$C$360, MATCH('MP Calcs &amp; EFs'!$B$198,'MP Calcs &amp; EFs'!$B$343:$B$360,0))*1000*'Conversions and Lists'!$O$44*'MP Calcs &amp; EFs'!$F$439*'Conversions and Lists'!$F$51*1000),"")</f>
        <v/>
      </c>
      <c r="AD199" s="140" t="str">
        <f>IFERROR((INDEX($D$13:$D$29, MATCH('MP Calcs &amp; EFs'!$B$198,$B$13:$B$29,0))*INDEX('MP Calcs &amp; EFs'!$C$343:$C$360, MATCH('MP Calcs &amp; EFs'!$B$198,'MP Calcs &amp; EFs'!$B$343:$B$360,0))*1000*'Conversions and Lists'!$O$44*'MP Calcs &amp; EFs'!$F$439*'Conversions and Lists'!$F$51*1000),"")</f>
        <v/>
      </c>
      <c r="AE199" s="140" t="str">
        <f>IFERROR((INDEX($D$13:$D$29, MATCH('MP Calcs &amp; EFs'!$B$198,$B$13:$B$29,0))*INDEX('MP Calcs &amp; EFs'!$C$343:$C$360, MATCH('MP Calcs &amp; EFs'!$B$198,'MP Calcs &amp; EFs'!$B$343:$B$360,0))*1000*'Conversions and Lists'!$O$44*'MP Calcs &amp; EFs'!$F$439*'Conversions and Lists'!$F$51*1000),"")</f>
        <v/>
      </c>
      <c r="AF199" s="140" t="str">
        <f t="shared" si="1"/>
        <v/>
      </c>
      <c r="AG199" s="135" t="str">
        <f>IFERROR(SUM(INDEX(D199:AF199, MATCH(INDEX($H$8:$H$29,MATCH($B$198,$B$8:$B$29,0)),$D$177:$AE$177,0)):AF199),"")</f>
        <v/>
      </c>
    </row>
    <row r="200" spans="2:33" x14ac:dyDescent="0.25">
      <c r="B200" s="144" t="s">
        <v>134</v>
      </c>
      <c r="C200" s="141" t="s">
        <v>335</v>
      </c>
      <c r="D200" s="142" t="str">
        <f>IFERROR((((INDEX($D$13:$D$29, MATCH('MP Calcs &amp; EFs'!$B$200,$B$13:$B$29,0))*INDEX('MP Calcs &amp; EFs'!$D$343:$D$360, MATCH('MP Calcs &amp; EFs'!$B$200,'MP Calcs &amp; EFs'!$B$343:$B$360,0))*10^6*'Conversions and Lists'!$F$44)-(INDEX($G$8:$G$29, MATCH($B$200,$B$8:$B$29,0))*'Conversions and Lists'!$F$37))*'MP Calcs &amp; EFs'!K$383),"")</f>
        <v/>
      </c>
      <c r="E200" s="142" t="str">
        <f>IFERROR((((INDEX($D$13:$D$29, MATCH('MP Calcs &amp; EFs'!$B$200,$B$13:$B$29,0))*INDEX('MP Calcs &amp; EFs'!$D$343:$D$360, MATCH('MP Calcs &amp; EFs'!$B$200,'MP Calcs &amp; EFs'!$B$343:$B$360,0))*10^6*'Conversions and Lists'!$F$44)-(INDEX($G$8:$G$29, MATCH($B$200,$B$8:$B$29,0))*'Conversions and Lists'!$F$37))*'MP Calcs &amp; EFs'!L$383),"")</f>
        <v/>
      </c>
      <c r="F200" s="142" t="str">
        <f>IFERROR((((INDEX($D$13:$D$29, MATCH('MP Calcs &amp; EFs'!$B$200,$B$13:$B$29,0))*INDEX('MP Calcs &amp; EFs'!$D$343:$D$360, MATCH('MP Calcs &amp; EFs'!$B$200,'MP Calcs &amp; EFs'!$B$343:$B$360,0))*10^6*'Conversions and Lists'!$F$44)-(INDEX($G$8:$G$29, MATCH($B$200,$B$8:$B$29,0))*'Conversions and Lists'!$F$37))*'MP Calcs &amp; EFs'!M$383),"")</f>
        <v/>
      </c>
      <c r="G200" s="142" t="str">
        <f>IFERROR((((INDEX($D$13:$D$29, MATCH('MP Calcs &amp; EFs'!$B$200,$B$13:$B$29,0))*INDEX('MP Calcs &amp; EFs'!$D$343:$D$360, MATCH('MP Calcs &amp; EFs'!$B$200,'MP Calcs &amp; EFs'!$B$343:$B$360,0))*10^6*'Conversions and Lists'!$F$44)-(INDEX($G$8:$G$29, MATCH($B$200,$B$8:$B$29,0))*'Conversions and Lists'!$F$37))*'MP Calcs &amp; EFs'!N$383),"")</f>
        <v/>
      </c>
      <c r="H200" s="142" t="str">
        <f>IFERROR((((INDEX($D$13:$D$29, MATCH('MP Calcs &amp; EFs'!$B$200,$B$13:$B$29,0))*INDEX('MP Calcs &amp; EFs'!$D$343:$D$360, MATCH('MP Calcs &amp; EFs'!$B$200,'MP Calcs &amp; EFs'!$B$343:$B$360,0))*10^6*'Conversions and Lists'!$F$44)-(INDEX($G$8:$G$29, MATCH($B$200,$B$8:$B$29,0))*'Conversions and Lists'!$F$37))*'MP Calcs &amp; EFs'!O$383),"")</f>
        <v/>
      </c>
      <c r="I200" s="142" t="str">
        <f>IFERROR((((INDEX($D$13:$D$29, MATCH('MP Calcs &amp; EFs'!$B$200,$B$13:$B$29,0))*INDEX('MP Calcs &amp; EFs'!$D$343:$D$360, MATCH('MP Calcs &amp; EFs'!$B$200,'MP Calcs &amp; EFs'!$B$343:$B$360,0))*10^6*'Conversions and Lists'!$F$44)-(INDEX($G$8:$G$29, MATCH($B$200,$B$8:$B$29,0))*'Conversions and Lists'!$F$37))*'MP Calcs &amp; EFs'!P$383),"")</f>
        <v/>
      </c>
      <c r="J200" s="142" t="str">
        <f>IFERROR((((INDEX($D$13:$D$29, MATCH('MP Calcs &amp; EFs'!$B$200,$B$13:$B$29,0))*INDEX('MP Calcs &amp; EFs'!$D$343:$D$360, MATCH('MP Calcs &amp; EFs'!$B$200,'MP Calcs &amp; EFs'!$B$343:$B$360,0))*10^6*'Conversions and Lists'!$F$44)-(INDEX($G$8:$G$29, MATCH($B$200,$B$8:$B$29,0))*'Conversions and Lists'!$F$37))*'MP Calcs &amp; EFs'!Q$383),"")</f>
        <v/>
      </c>
      <c r="K200" s="142" t="str">
        <f>IFERROR((((INDEX($D$13:$D$29, MATCH('MP Calcs &amp; EFs'!$B$200,$B$13:$B$29,0))*INDEX('MP Calcs &amp; EFs'!$D$343:$D$360, MATCH('MP Calcs &amp; EFs'!$B$200,'MP Calcs &amp; EFs'!$B$343:$B$360,0))*10^6*'Conversions and Lists'!$F$44)-(INDEX($G$8:$G$29, MATCH($B$200,$B$8:$B$29,0))*'Conversions and Lists'!$F$37))*'MP Calcs &amp; EFs'!R$383),"")</f>
        <v/>
      </c>
      <c r="L200" s="142" t="str">
        <f>IFERROR((((INDEX($D$13:$D$29, MATCH('MP Calcs &amp; EFs'!$B$200,$B$13:$B$29,0))*INDEX('MP Calcs &amp; EFs'!$D$343:$D$360, MATCH('MP Calcs &amp; EFs'!$B$200,'MP Calcs &amp; EFs'!$B$343:$B$360,0))*10^6*'Conversions and Lists'!$F$44)-(INDEX($G$8:$G$29, MATCH($B$200,$B$8:$B$29,0))*'Conversions and Lists'!$F$37))*'MP Calcs &amp; EFs'!S$383),"")</f>
        <v/>
      </c>
      <c r="M200" s="142" t="str">
        <f>IFERROR((((INDEX($D$13:$D$29, MATCH('MP Calcs &amp; EFs'!$B$200,$B$13:$B$29,0))*INDEX('MP Calcs &amp; EFs'!$D$343:$D$360, MATCH('MP Calcs &amp; EFs'!$B$200,'MP Calcs &amp; EFs'!$B$343:$B$360,0))*10^6*'Conversions and Lists'!$F$44)-(INDEX($G$8:$G$29, MATCH($B$200,$B$8:$B$29,0))*'Conversions and Lists'!$F$37))*'MP Calcs &amp; EFs'!T$383),"")</f>
        <v/>
      </c>
      <c r="N200" s="142" t="str">
        <f>IFERROR((((INDEX($D$13:$D$29, MATCH('MP Calcs &amp; EFs'!$B$200,$B$13:$B$29,0))*INDEX('MP Calcs &amp; EFs'!$D$343:$D$360, MATCH('MP Calcs &amp; EFs'!$B$200,'MP Calcs &amp; EFs'!$B$343:$B$360,0))*10^6*'Conversions and Lists'!$F$44)-(INDEX($G$8:$G$29, MATCH($B$200,$B$8:$B$29,0))*'Conversions and Lists'!$F$37))*'MP Calcs &amp; EFs'!U$383),"")</f>
        <v/>
      </c>
      <c r="O200" s="142" t="str">
        <f>IFERROR((((INDEX($D$13:$D$29, MATCH('MP Calcs &amp; EFs'!$B$200,$B$13:$B$29,0))*INDEX('MP Calcs &amp; EFs'!$D$343:$D$360, MATCH('MP Calcs &amp; EFs'!$B$200,'MP Calcs &amp; EFs'!$B$343:$B$360,0))*10^6*'Conversions and Lists'!$F$44)-(INDEX($G$8:$G$29, MATCH($B$200,$B$8:$B$29,0))*'Conversions and Lists'!$F$37))*'MP Calcs &amp; EFs'!V$383),"")</f>
        <v/>
      </c>
      <c r="P200" s="142" t="str">
        <f>IFERROR((((INDEX($D$13:$D$29, MATCH('MP Calcs &amp; EFs'!$B$200,$B$13:$B$29,0))*INDEX('MP Calcs &amp; EFs'!$D$343:$D$360, MATCH('MP Calcs &amp; EFs'!$B$200,'MP Calcs &amp; EFs'!$B$343:$B$360,0))*10^6*'Conversions and Lists'!$F$44)-(INDEX($G$8:$G$29, MATCH($B$200,$B$8:$B$29,0))*'Conversions and Lists'!$F$37))*'MP Calcs &amp; EFs'!W$383),"")</f>
        <v/>
      </c>
      <c r="Q200" s="142" t="str">
        <f>IFERROR((((INDEX($D$13:$D$29, MATCH('MP Calcs &amp; EFs'!$B$200,$B$13:$B$29,0))*INDEX('MP Calcs &amp; EFs'!$D$343:$D$360, MATCH('MP Calcs &amp; EFs'!$B$200,'MP Calcs &amp; EFs'!$B$343:$B$360,0))*10^6*'Conversions and Lists'!$F$44)-(INDEX($G$8:$G$29, MATCH($B$200,$B$8:$B$29,0))*'Conversions and Lists'!$F$37))*'MP Calcs &amp; EFs'!X$383),"")</f>
        <v/>
      </c>
      <c r="R200" s="142" t="str">
        <f>IFERROR((((INDEX($D$13:$D$29, MATCH('MP Calcs &amp; EFs'!$B$200,$B$13:$B$29,0))*INDEX('MP Calcs &amp; EFs'!$D$343:$D$360, MATCH('MP Calcs &amp; EFs'!$B$200,'MP Calcs &amp; EFs'!$B$343:$B$360,0))*10^6*'Conversions and Lists'!$F$44)-(INDEX($G$8:$G$29, MATCH($B$200,$B$8:$B$29,0))*'Conversions and Lists'!$F$37))*'MP Calcs &amp; EFs'!Y$383),"")</f>
        <v/>
      </c>
      <c r="S200" s="142" t="str">
        <f>IFERROR((((INDEX($D$13:$D$29, MATCH('MP Calcs &amp; EFs'!$B$200,$B$13:$B$29,0))*INDEX('MP Calcs &amp; EFs'!$D$343:$D$360, MATCH('MP Calcs &amp; EFs'!$B$200,'MP Calcs &amp; EFs'!$B$343:$B$360,0))*10^6*'Conversions and Lists'!$F$44)-(INDEX($G$8:$G$29, MATCH($B$200,$B$8:$B$29,0))*'Conversions and Lists'!$F$37))*'MP Calcs &amp; EFs'!Z$383),"")</f>
        <v/>
      </c>
      <c r="T200" s="142" t="str">
        <f>IFERROR((((INDEX($D$13:$D$29, MATCH('MP Calcs &amp; EFs'!$B$200,$B$13:$B$29,0))*INDEX('MP Calcs &amp; EFs'!$D$343:$D$360, MATCH('MP Calcs &amp; EFs'!$B$200,'MP Calcs &amp; EFs'!$B$343:$B$360,0))*10^6*'Conversions and Lists'!$F$44)-(INDEX($G$8:$G$29, MATCH($B$200,$B$8:$B$29,0))*'Conversions and Lists'!$F$37))*'MP Calcs &amp; EFs'!AA$383),"")</f>
        <v/>
      </c>
      <c r="U200" s="142" t="str">
        <f>IFERROR((((INDEX($D$13:$D$29, MATCH('MP Calcs &amp; EFs'!$B$200,$B$13:$B$29,0))*INDEX('MP Calcs &amp; EFs'!$D$343:$D$360, MATCH('MP Calcs &amp; EFs'!$B$200,'MP Calcs &amp; EFs'!$B$343:$B$360,0))*10^6*'Conversions and Lists'!$F$44)-(INDEX($G$8:$G$29, MATCH($B$200,$B$8:$B$29,0))*'Conversions and Lists'!$F$37))*'MP Calcs &amp; EFs'!AB$383),"")</f>
        <v/>
      </c>
      <c r="V200" s="142" t="str">
        <f>IFERROR((((INDEX($D$13:$D$29, MATCH('MP Calcs &amp; EFs'!$B$200,$B$13:$B$29,0))*INDEX('MP Calcs &amp; EFs'!$D$343:$D$360, MATCH('MP Calcs &amp; EFs'!$B$200,'MP Calcs &amp; EFs'!$B$343:$B$360,0))*10^6*'Conversions and Lists'!$F$44)-(INDEX($G$8:$G$29, MATCH($B$200,$B$8:$B$29,0))*'Conversions and Lists'!$F$37))*'MP Calcs &amp; EFs'!AC$383),"")</f>
        <v/>
      </c>
      <c r="W200" s="142" t="str">
        <f>IFERROR((((INDEX($D$13:$D$29, MATCH('MP Calcs &amp; EFs'!$B$200,$B$13:$B$29,0))*INDEX('MP Calcs &amp; EFs'!$D$343:$D$360, MATCH('MP Calcs &amp; EFs'!$B$200,'MP Calcs &amp; EFs'!$B$343:$B$360,0))*10^6*'Conversions and Lists'!$F$44)-(INDEX($G$8:$G$29, MATCH($B$200,$B$8:$B$29,0))*'Conversions and Lists'!$F$37))*'MP Calcs &amp; EFs'!AD$383),"")</f>
        <v/>
      </c>
      <c r="X200" s="142" t="str">
        <f>IFERROR((((INDEX($D$13:$D$29, MATCH('MP Calcs &amp; EFs'!$B$200,$B$13:$B$29,0))*INDEX('MP Calcs &amp; EFs'!$D$343:$D$360, MATCH('MP Calcs &amp; EFs'!$B$200,'MP Calcs &amp; EFs'!$B$343:$B$360,0))*10^6*'Conversions and Lists'!$F$44)-(INDEX($G$8:$G$29, MATCH($B$200,$B$8:$B$29,0))*'Conversions and Lists'!$F$37))*'MP Calcs &amp; EFs'!AE$383),"")</f>
        <v/>
      </c>
      <c r="Y200" s="142" t="str">
        <f>IFERROR((((INDEX($D$13:$D$29, MATCH('MP Calcs &amp; EFs'!$B$200,$B$13:$B$29,0))*INDEX('MP Calcs &amp; EFs'!$D$343:$D$360, MATCH('MP Calcs &amp; EFs'!$B$200,'MP Calcs &amp; EFs'!$B$343:$B$360,0))*10^6*'Conversions and Lists'!$F$44)-(INDEX($G$8:$G$29, MATCH($B$200,$B$8:$B$29,0))*'Conversions and Lists'!$F$37))*'MP Calcs &amp; EFs'!AF$383),"")</f>
        <v/>
      </c>
      <c r="Z200" s="142" t="str">
        <f>IFERROR((((INDEX($D$13:$D$29, MATCH('MP Calcs &amp; EFs'!$B$200,$B$13:$B$29,0))*INDEX('MP Calcs &amp; EFs'!$D$343:$D$360, MATCH('MP Calcs &amp; EFs'!$B$200,'MP Calcs &amp; EFs'!$B$343:$B$360,0))*10^6*'Conversions and Lists'!$F$44)-(INDEX($G$8:$G$29, MATCH($B$200,$B$8:$B$29,0))*'Conversions and Lists'!$F$37))*'MP Calcs &amp; EFs'!AG$383),"")</f>
        <v/>
      </c>
      <c r="AA200" s="142" t="str">
        <f>IFERROR((((INDEX($D$13:$D$29, MATCH('MP Calcs &amp; EFs'!$B$200,$B$13:$B$29,0))*INDEX('MP Calcs &amp; EFs'!$D$343:$D$360, MATCH('MP Calcs &amp; EFs'!$B$200,'MP Calcs &amp; EFs'!$B$343:$B$360,0))*10^6*'Conversions and Lists'!$F$44)-(INDEX($G$8:$G$29, MATCH($B$200,$B$8:$B$29,0))*'Conversions and Lists'!$F$37))*'MP Calcs &amp; EFs'!AH$383),"")</f>
        <v/>
      </c>
      <c r="AB200" s="142" t="str">
        <f>IFERROR((((INDEX($D$13:$D$29, MATCH('MP Calcs &amp; EFs'!$B$200,$B$13:$B$29,0))*INDEX('MP Calcs &amp; EFs'!$D$343:$D$360, MATCH('MP Calcs &amp; EFs'!$B$200,'MP Calcs &amp; EFs'!$B$343:$B$360,0))*10^6*'Conversions and Lists'!$F$44)-(INDEX($G$8:$G$29, MATCH($B$200,$B$8:$B$29,0))*'Conversions and Lists'!$F$37))*'MP Calcs &amp; EFs'!AI$383),"")</f>
        <v/>
      </c>
      <c r="AC200" s="142" t="str">
        <f>IFERROR((((INDEX($D$13:$D$29, MATCH('MP Calcs &amp; EFs'!$B$200,$B$13:$B$29,0))*INDEX('MP Calcs &amp; EFs'!$D$343:$D$360, MATCH('MP Calcs &amp; EFs'!$B$200,'MP Calcs &amp; EFs'!$B$343:$B$360,0))*10^6*'Conversions and Lists'!$F$44)-(INDEX($G$8:$G$29, MATCH($B$200,$B$8:$B$29,0))*'Conversions and Lists'!$F$37))*'MP Calcs &amp; EFs'!AJ$383),"")</f>
        <v/>
      </c>
      <c r="AD200" s="142" t="str">
        <f>IFERROR((((INDEX($D$13:$D$29, MATCH('MP Calcs &amp; EFs'!$B$200,$B$13:$B$29,0))*INDEX('MP Calcs &amp; EFs'!$D$343:$D$360, MATCH('MP Calcs &amp; EFs'!$B$200,'MP Calcs &amp; EFs'!$B$343:$B$360,0))*10^6*'Conversions and Lists'!$F$44)-(INDEX($G$8:$G$29, MATCH($B$200,$B$8:$B$29,0))*'Conversions and Lists'!$F$37))*'MP Calcs &amp; EFs'!AK$383),"")</f>
        <v/>
      </c>
      <c r="AE200" s="142" t="str">
        <f>IFERROR((((INDEX($D$13:$D$29, MATCH('MP Calcs &amp; EFs'!$B$200,$B$13:$B$29,0))*INDEX('MP Calcs &amp; EFs'!$D$343:$D$360, MATCH('MP Calcs &amp; EFs'!$B$200,'MP Calcs &amp; EFs'!$B$343:$B$360,0))*10^6*'Conversions and Lists'!$F$44)-(INDEX($G$8:$G$29, MATCH($B$200,$B$8:$B$29,0))*'Conversions and Lists'!$F$37))*'MP Calcs &amp; EFs'!AL$383),"")</f>
        <v/>
      </c>
      <c r="AF200" s="142" t="str">
        <f t="shared" si="1"/>
        <v/>
      </c>
      <c r="AG200" s="143" t="str">
        <f>IFERROR(SUM(INDEX(D200:AF200, MATCH(INDEX($H$8:$H$29,MATCH($B$200,$B$8:$B$29,0)),$D$177:$AE$177,0)):AF200),"")</f>
        <v/>
      </c>
    </row>
    <row r="201" spans="2:33" ht="14.4" thickBot="1" x14ac:dyDescent="0.3">
      <c r="B201" s="138" t="s">
        <v>134</v>
      </c>
      <c r="C201" s="139" t="s">
        <v>336</v>
      </c>
      <c r="D201" s="140" t="str">
        <f>IFERROR((INDEX($D$13:$D$29, MATCH('MP Calcs &amp; EFs'!$B$200,$B$13:$B$29,0))*INDEX('MP Calcs &amp; EFs'!$C$343:$C$360, MATCH('MP Calcs &amp; EFs'!$B$200,'MP Calcs &amp; EFs'!$B$343:$B$360,0))*1000*'Conversions and Lists'!$O$44*'MP Calcs &amp; EFs'!$F$439*'Conversions and Lists'!$F$51*1000),"")</f>
        <v/>
      </c>
      <c r="E201" s="140" t="str">
        <f>IFERROR((INDEX($D$13:$D$29, MATCH('MP Calcs &amp; EFs'!$B$200,$B$13:$B$29,0))*INDEX('MP Calcs &amp; EFs'!$C$343:$C$360, MATCH('MP Calcs &amp; EFs'!$B$200,'MP Calcs &amp; EFs'!$B$343:$B$360,0))*1000*'Conversions and Lists'!$O$44*'MP Calcs &amp; EFs'!$F$439*'Conversions and Lists'!$F$51*1000),"")</f>
        <v/>
      </c>
      <c r="F201" s="140" t="str">
        <f>IFERROR((INDEX($D$13:$D$29, MATCH('MP Calcs &amp; EFs'!$B$200,$B$13:$B$29,0))*INDEX('MP Calcs &amp; EFs'!$C$343:$C$360, MATCH('MP Calcs &amp; EFs'!$B$200,'MP Calcs &amp; EFs'!$B$343:$B$360,0))*1000*'Conversions and Lists'!$O$44*'MP Calcs &amp; EFs'!$F$439*'Conversions and Lists'!$F$51*1000),"")</f>
        <v/>
      </c>
      <c r="G201" s="140" t="str">
        <f>IFERROR((INDEX($D$13:$D$29, MATCH('MP Calcs &amp; EFs'!$B$200,$B$13:$B$29,0))*INDEX('MP Calcs &amp; EFs'!$C$343:$C$360, MATCH('MP Calcs &amp; EFs'!$B$200,'MP Calcs &amp; EFs'!$B$343:$B$360,0))*1000*'Conversions and Lists'!$O$44*'MP Calcs &amp; EFs'!$F$439*'Conversions and Lists'!$F$51*1000),"")</f>
        <v/>
      </c>
      <c r="H201" s="140" t="str">
        <f>IFERROR((INDEX($D$13:$D$29, MATCH('MP Calcs &amp; EFs'!$B$200,$B$13:$B$29,0))*INDEX('MP Calcs &amp; EFs'!$C$343:$C$360, MATCH('MP Calcs &amp; EFs'!$B$200,'MP Calcs &amp; EFs'!$B$343:$B$360,0))*1000*'Conversions and Lists'!$O$44*'MP Calcs &amp; EFs'!$F$439*'Conversions and Lists'!$F$51*1000),"")</f>
        <v/>
      </c>
      <c r="I201" s="140" t="str">
        <f>IFERROR((INDEX($D$13:$D$29, MATCH('MP Calcs &amp; EFs'!$B$200,$B$13:$B$29,0))*INDEX('MP Calcs &amp; EFs'!$C$343:$C$360, MATCH('MP Calcs &amp; EFs'!$B$200,'MP Calcs &amp; EFs'!$B$343:$B$360,0))*1000*'Conversions and Lists'!$O$44*'MP Calcs &amp; EFs'!$F$439*'Conversions and Lists'!$F$51*1000),"")</f>
        <v/>
      </c>
      <c r="J201" s="140" t="str">
        <f>IFERROR((INDEX($D$13:$D$29, MATCH('MP Calcs &amp; EFs'!$B$200,$B$13:$B$29,0))*INDEX('MP Calcs &amp; EFs'!$C$343:$C$360, MATCH('MP Calcs &amp; EFs'!$B$200,'MP Calcs &amp; EFs'!$B$343:$B$360,0))*1000*'Conversions and Lists'!$O$44*'MP Calcs &amp; EFs'!$F$439*'Conversions and Lists'!$F$51*1000),"")</f>
        <v/>
      </c>
      <c r="K201" s="140" t="str">
        <f>IFERROR((INDEX($D$13:$D$29, MATCH('MP Calcs &amp; EFs'!$B$200,$B$13:$B$29,0))*INDEX('MP Calcs &amp; EFs'!$C$343:$C$360, MATCH('MP Calcs &amp; EFs'!$B$200,'MP Calcs &amp; EFs'!$B$343:$B$360,0))*1000*'Conversions and Lists'!$O$44*'MP Calcs &amp; EFs'!$F$439*'Conversions and Lists'!$F$51*1000),"")</f>
        <v/>
      </c>
      <c r="L201" s="140" t="str">
        <f>IFERROR((INDEX($D$13:$D$29, MATCH('MP Calcs &amp; EFs'!$B$200,$B$13:$B$29,0))*INDEX('MP Calcs &amp; EFs'!$C$343:$C$360, MATCH('MP Calcs &amp; EFs'!$B$200,'MP Calcs &amp; EFs'!$B$343:$B$360,0))*1000*'Conversions and Lists'!$O$44*'MP Calcs &amp; EFs'!$F$439*'Conversions and Lists'!$F$51*1000),"")</f>
        <v/>
      </c>
      <c r="M201" s="140" t="str">
        <f>IFERROR((INDEX($D$13:$D$29, MATCH('MP Calcs &amp; EFs'!$B$200,$B$13:$B$29,0))*INDEX('MP Calcs &amp; EFs'!$C$343:$C$360, MATCH('MP Calcs &amp; EFs'!$B$200,'MP Calcs &amp; EFs'!$B$343:$B$360,0))*1000*'Conversions and Lists'!$O$44*'MP Calcs &amp; EFs'!$F$439*'Conversions and Lists'!$F$51*1000),"")</f>
        <v/>
      </c>
      <c r="N201" s="140" t="str">
        <f>IFERROR((INDEX($D$13:$D$29, MATCH('MP Calcs &amp; EFs'!$B$200,$B$13:$B$29,0))*INDEX('MP Calcs &amp; EFs'!$C$343:$C$360, MATCH('MP Calcs &amp; EFs'!$B$200,'MP Calcs &amp; EFs'!$B$343:$B$360,0))*1000*'Conversions and Lists'!$O$44*'MP Calcs &amp; EFs'!$F$439*'Conversions and Lists'!$F$51*1000),"")</f>
        <v/>
      </c>
      <c r="O201" s="140" t="str">
        <f>IFERROR((INDEX($D$13:$D$29, MATCH('MP Calcs &amp; EFs'!$B$200,$B$13:$B$29,0))*INDEX('MP Calcs &amp; EFs'!$C$343:$C$360, MATCH('MP Calcs &amp; EFs'!$B$200,'MP Calcs &amp; EFs'!$B$343:$B$360,0))*1000*'Conversions and Lists'!$O$44*'MP Calcs &amp; EFs'!$F$439*'Conversions and Lists'!$F$51*1000),"")</f>
        <v/>
      </c>
      <c r="P201" s="140" t="str">
        <f>IFERROR((INDEX($D$13:$D$29, MATCH('MP Calcs &amp; EFs'!$B$200,$B$13:$B$29,0))*INDEX('MP Calcs &amp; EFs'!$C$343:$C$360, MATCH('MP Calcs &amp; EFs'!$B$200,'MP Calcs &amp; EFs'!$B$343:$B$360,0))*1000*'Conversions and Lists'!$O$44*'MP Calcs &amp; EFs'!$F$439*'Conversions and Lists'!$F$51*1000),"")</f>
        <v/>
      </c>
      <c r="Q201" s="140" t="str">
        <f>IFERROR((INDEX($D$13:$D$29, MATCH('MP Calcs &amp; EFs'!$B$200,$B$13:$B$29,0))*INDEX('MP Calcs &amp; EFs'!$C$343:$C$360, MATCH('MP Calcs &amp; EFs'!$B$200,'MP Calcs &amp; EFs'!$B$343:$B$360,0))*1000*'Conversions and Lists'!$O$44*'MP Calcs &amp; EFs'!$F$439*'Conversions and Lists'!$F$51*1000),"")</f>
        <v/>
      </c>
      <c r="R201" s="140" t="str">
        <f>IFERROR((INDEX($D$13:$D$29, MATCH('MP Calcs &amp; EFs'!$B$200,$B$13:$B$29,0))*INDEX('MP Calcs &amp; EFs'!$C$343:$C$360, MATCH('MP Calcs &amp; EFs'!$B$200,'MP Calcs &amp; EFs'!$B$343:$B$360,0))*1000*'Conversions and Lists'!$O$44*'MP Calcs &amp; EFs'!$F$439*'Conversions and Lists'!$F$51*1000),"")</f>
        <v/>
      </c>
      <c r="S201" s="140" t="str">
        <f>IFERROR((INDEX($D$13:$D$29, MATCH('MP Calcs &amp; EFs'!$B$200,$B$13:$B$29,0))*INDEX('MP Calcs &amp; EFs'!$C$343:$C$360, MATCH('MP Calcs &amp; EFs'!$B$200,'MP Calcs &amp; EFs'!$B$343:$B$360,0))*1000*'Conversions and Lists'!$O$44*'MP Calcs &amp; EFs'!$F$439*'Conversions and Lists'!$F$51*1000),"")</f>
        <v/>
      </c>
      <c r="T201" s="140" t="str">
        <f>IFERROR((INDEX($D$13:$D$29, MATCH('MP Calcs &amp; EFs'!$B$200,$B$13:$B$29,0))*INDEX('MP Calcs &amp; EFs'!$C$343:$C$360, MATCH('MP Calcs &amp; EFs'!$B$200,'MP Calcs &amp; EFs'!$B$343:$B$360,0))*1000*'Conversions and Lists'!$O$44*'MP Calcs &amp; EFs'!$F$439*'Conversions and Lists'!$F$51*1000),"")</f>
        <v/>
      </c>
      <c r="U201" s="140" t="str">
        <f>IFERROR((INDEX($D$13:$D$29, MATCH('MP Calcs &amp; EFs'!$B$200,$B$13:$B$29,0))*INDEX('MP Calcs &amp; EFs'!$C$343:$C$360, MATCH('MP Calcs &amp; EFs'!$B$200,'MP Calcs &amp; EFs'!$B$343:$B$360,0))*1000*'Conversions and Lists'!$O$44*'MP Calcs &amp; EFs'!$F$439*'Conversions and Lists'!$F$51*1000),"")</f>
        <v/>
      </c>
      <c r="V201" s="140" t="str">
        <f>IFERROR((INDEX($D$13:$D$29, MATCH('MP Calcs &amp; EFs'!$B$200,$B$13:$B$29,0))*INDEX('MP Calcs &amp; EFs'!$C$343:$C$360, MATCH('MP Calcs &amp; EFs'!$B$200,'MP Calcs &amp; EFs'!$B$343:$B$360,0))*1000*'Conversions and Lists'!$O$44*'MP Calcs &amp; EFs'!$F$439*'Conversions and Lists'!$F$51*1000),"")</f>
        <v/>
      </c>
      <c r="W201" s="140" t="str">
        <f>IFERROR((INDEX($D$13:$D$29, MATCH('MP Calcs &amp; EFs'!$B$200,$B$13:$B$29,0))*INDEX('MP Calcs &amp; EFs'!$C$343:$C$360, MATCH('MP Calcs &amp; EFs'!$B$200,'MP Calcs &amp; EFs'!$B$343:$B$360,0))*1000*'Conversions and Lists'!$O$44*'MP Calcs &amp; EFs'!$F$439*'Conversions and Lists'!$F$51*1000),"")</f>
        <v/>
      </c>
      <c r="X201" s="140" t="str">
        <f>IFERROR((INDEX($D$13:$D$29, MATCH('MP Calcs &amp; EFs'!$B$200,$B$13:$B$29,0))*INDEX('MP Calcs &amp; EFs'!$C$343:$C$360, MATCH('MP Calcs &amp; EFs'!$B$200,'MP Calcs &amp; EFs'!$B$343:$B$360,0))*1000*'Conversions and Lists'!$O$44*'MP Calcs &amp; EFs'!$F$439*'Conversions and Lists'!$F$51*1000),"")</f>
        <v/>
      </c>
      <c r="Y201" s="140" t="str">
        <f>IFERROR((INDEX($D$13:$D$29, MATCH('MP Calcs &amp; EFs'!$B$200,$B$13:$B$29,0))*INDEX('MP Calcs &amp; EFs'!$C$343:$C$360, MATCH('MP Calcs &amp; EFs'!$B$200,'MP Calcs &amp; EFs'!$B$343:$B$360,0))*1000*'Conversions and Lists'!$O$44*'MP Calcs &amp; EFs'!$F$439*'Conversions and Lists'!$F$51*1000),"")</f>
        <v/>
      </c>
      <c r="Z201" s="140" t="str">
        <f>IFERROR((INDEX($D$13:$D$29, MATCH('MP Calcs &amp; EFs'!$B$200,$B$13:$B$29,0))*INDEX('MP Calcs &amp; EFs'!$C$343:$C$360, MATCH('MP Calcs &amp; EFs'!$B$200,'MP Calcs &amp; EFs'!$B$343:$B$360,0))*1000*'Conversions and Lists'!$O$44*'MP Calcs &amp; EFs'!$F$439*'Conversions and Lists'!$F$51*1000),"")</f>
        <v/>
      </c>
      <c r="AA201" s="140" t="str">
        <f>IFERROR((INDEX($D$13:$D$29, MATCH('MP Calcs &amp; EFs'!$B$200,$B$13:$B$29,0))*INDEX('MP Calcs &amp; EFs'!$C$343:$C$360, MATCH('MP Calcs &amp; EFs'!$B$200,'MP Calcs &amp; EFs'!$B$343:$B$360,0))*1000*'Conversions and Lists'!$O$44*'MP Calcs &amp; EFs'!$F$439*'Conversions and Lists'!$F$51*1000),"")</f>
        <v/>
      </c>
      <c r="AB201" s="140" t="str">
        <f>IFERROR((INDEX($D$13:$D$29, MATCH('MP Calcs &amp; EFs'!$B$200,$B$13:$B$29,0))*INDEX('MP Calcs &amp; EFs'!$C$343:$C$360, MATCH('MP Calcs &amp; EFs'!$B$200,'MP Calcs &amp; EFs'!$B$343:$B$360,0))*1000*'Conversions and Lists'!$O$44*'MP Calcs &amp; EFs'!$F$439*'Conversions and Lists'!$F$51*1000),"")</f>
        <v/>
      </c>
      <c r="AC201" s="140" t="str">
        <f>IFERROR((INDEX($D$13:$D$29, MATCH('MP Calcs &amp; EFs'!$B$200,$B$13:$B$29,0))*INDEX('MP Calcs &amp; EFs'!$C$343:$C$360, MATCH('MP Calcs &amp; EFs'!$B$200,'MP Calcs &amp; EFs'!$B$343:$B$360,0))*1000*'Conversions and Lists'!$O$44*'MP Calcs &amp; EFs'!$F$439*'Conversions and Lists'!$F$51*1000),"")</f>
        <v/>
      </c>
      <c r="AD201" s="140" t="str">
        <f>IFERROR((INDEX($D$13:$D$29, MATCH('MP Calcs &amp; EFs'!$B$200,$B$13:$B$29,0))*INDEX('MP Calcs &amp; EFs'!$C$343:$C$360, MATCH('MP Calcs &amp; EFs'!$B$200,'MP Calcs &amp; EFs'!$B$343:$B$360,0))*1000*'Conversions and Lists'!$O$44*'MP Calcs &amp; EFs'!$F$439*'Conversions and Lists'!$F$51*1000),"")</f>
        <v/>
      </c>
      <c r="AE201" s="140" t="str">
        <f>IFERROR((INDEX($D$13:$D$29, MATCH('MP Calcs &amp; EFs'!$B$200,$B$13:$B$29,0))*INDEX('MP Calcs &amp; EFs'!$C$343:$C$360, MATCH('MP Calcs &amp; EFs'!$B$200,'MP Calcs &amp; EFs'!$B$343:$B$360,0))*1000*'Conversions and Lists'!$O$44*'MP Calcs &amp; EFs'!$F$439*'Conversions and Lists'!$F$51*1000),"")</f>
        <v/>
      </c>
      <c r="AF201" s="140" t="str">
        <f t="shared" si="1"/>
        <v/>
      </c>
      <c r="AG201" s="135" t="str">
        <f>IFERROR(SUM(INDEX(D201:AF201, MATCH(INDEX($H$8:$H$29,MATCH($B$200,$B$8:$B$29,0)),$D$177:$AE$177,0)):AF201),"")</f>
        <v/>
      </c>
    </row>
    <row r="202" spans="2:33" x14ac:dyDescent="0.25">
      <c r="B202" s="144" t="s">
        <v>146</v>
      </c>
      <c r="C202" s="141" t="s">
        <v>335</v>
      </c>
      <c r="D202" s="142" t="str">
        <f>IFERROR((((INDEX($D$13:$D$29, MATCH('MP Calcs &amp; EFs'!$B$202,$B$13:$B$29,0))*INDEX('MP Calcs &amp; EFs'!$D$343:$D$360, MATCH('MP Calcs &amp; EFs'!$B$202,'MP Calcs &amp; EFs'!$B$343:$B$360,0))*10^6*'Conversions and Lists'!$F$44)-(INDEX($G$8:$G$29, MATCH($B$202,$B$8:$B$29,0))*'Conversions and Lists'!$F$37))*'MP Calcs &amp; EFs'!K$383),"")</f>
        <v/>
      </c>
      <c r="E202" s="142" t="str">
        <f>IFERROR((((INDEX($D$13:$D$29, MATCH('MP Calcs &amp; EFs'!$B$202,$B$13:$B$29,0))*INDEX('MP Calcs &amp; EFs'!$D$343:$D$360, MATCH('MP Calcs &amp; EFs'!$B$202,'MP Calcs &amp; EFs'!$B$343:$B$360,0))*10^6*'Conversions and Lists'!$F$44)-(INDEX($G$8:$G$29, MATCH($B$202,$B$8:$B$29,0))*'Conversions and Lists'!$F$37))*'MP Calcs &amp; EFs'!L$383),"")</f>
        <v/>
      </c>
      <c r="F202" s="142" t="str">
        <f>IFERROR((((INDEX($D$13:$D$29, MATCH('MP Calcs &amp; EFs'!$B$202,$B$13:$B$29,0))*INDEX('MP Calcs &amp; EFs'!$D$343:$D$360, MATCH('MP Calcs &amp; EFs'!$B$202,'MP Calcs &amp; EFs'!$B$343:$B$360,0))*10^6*'Conversions and Lists'!$F$44)-(INDEX($G$8:$G$29, MATCH($B$202,$B$8:$B$29,0))*'Conversions and Lists'!$F$37))*'MP Calcs &amp; EFs'!M$383),"")</f>
        <v/>
      </c>
      <c r="G202" s="142" t="str">
        <f>IFERROR((((INDEX($D$13:$D$29, MATCH('MP Calcs &amp; EFs'!$B$202,$B$13:$B$29,0))*INDEX('MP Calcs &amp; EFs'!$D$343:$D$360, MATCH('MP Calcs &amp; EFs'!$B$202,'MP Calcs &amp; EFs'!$B$343:$B$360,0))*10^6*'Conversions and Lists'!$F$44)-(INDEX($G$8:$G$29, MATCH($B$202,$B$8:$B$29,0))*'Conversions and Lists'!$F$37))*'MP Calcs &amp; EFs'!N$383),"")</f>
        <v/>
      </c>
      <c r="H202" s="142" t="str">
        <f>IFERROR((((INDEX($D$13:$D$29, MATCH('MP Calcs &amp; EFs'!$B$202,$B$13:$B$29,0))*INDEX('MP Calcs &amp; EFs'!$D$343:$D$360, MATCH('MP Calcs &amp; EFs'!$B$202,'MP Calcs &amp; EFs'!$B$343:$B$360,0))*10^6*'Conversions and Lists'!$F$44)-(INDEX($G$8:$G$29, MATCH($B$202,$B$8:$B$29,0))*'Conversions and Lists'!$F$37))*'MP Calcs &amp; EFs'!O$383),"")</f>
        <v/>
      </c>
      <c r="I202" s="142" t="str">
        <f>IFERROR((((INDEX($D$13:$D$29, MATCH('MP Calcs &amp; EFs'!$B$202,$B$13:$B$29,0))*INDEX('MP Calcs &amp; EFs'!$D$343:$D$360, MATCH('MP Calcs &amp; EFs'!$B$202,'MP Calcs &amp; EFs'!$B$343:$B$360,0))*10^6*'Conversions and Lists'!$F$44)-(INDEX($G$8:$G$29, MATCH($B$202,$B$8:$B$29,0))*'Conversions and Lists'!$F$37))*'MP Calcs &amp; EFs'!P$383),"")</f>
        <v/>
      </c>
      <c r="J202" s="142" t="str">
        <f>IFERROR((((INDEX($D$13:$D$29, MATCH('MP Calcs &amp; EFs'!$B$202,$B$13:$B$29,0))*INDEX('MP Calcs &amp; EFs'!$D$343:$D$360, MATCH('MP Calcs &amp; EFs'!$B$202,'MP Calcs &amp; EFs'!$B$343:$B$360,0))*10^6*'Conversions and Lists'!$F$44)-(INDEX($G$8:$G$29, MATCH($B$202,$B$8:$B$29,0))*'Conversions and Lists'!$F$37))*'MP Calcs &amp; EFs'!Q$383),"")</f>
        <v/>
      </c>
      <c r="K202" s="142" t="str">
        <f>IFERROR((((INDEX($D$13:$D$29, MATCH('MP Calcs &amp; EFs'!$B$202,$B$13:$B$29,0))*INDEX('MP Calcs &amp; EFs'!$D$343:$D$360, MATCH('MP Calcs &amp; EFs'!$B$202,'MP Calcs &amp; EFs'!$B$343:$B$360,0))*10^6*'Conversions and Lists'!$F$44)-(INDEX($G$8:$G$29, MATCH($B$202,$B$8:$B$29,0))*'Conversions and Lists'!$F$37))*'MP Calcs &amp; EFs'!R$383),"")</f>
        <v/>
      </c>
      <c r="L202" s="142" t="str">
        <f>IFERROR((((INDEX($D$13:$D$29, MATCH('MP Calcs &amp; EFs'!$B$202,$B$13:$B$29,0))*INDEX('MP Calcs &amp; EFs'!$D$343:$D$360, MATCH('MP Calcs &amp; EFs'!$B$202,'MP Calcs &amp; EFs'!$B$343:$B$360,0))*10^6*'Conversions and Lists'!$F$44)-(INDEX($G$8:$G$29, MATCH($B$202,$B$8:$B$29,0))*'Conversions and Lists'!$F$37))*'MP Calcs &amp; EFs'!S$383),"")</f>
        <v/>
      </c>
      <c r="M202" s="142" t="str">
        <f>IFERROR((((INDEX($D$13:$D$29, MATCH('MP Calcs &amp; EFs'!$B$202,$B$13:$B$29,0))*INDEX('MP Calcs &amp; EFs'!$D$343:$D$360, MATCH('MP Calcs &amp; EFs'!$B$202,'MP Calcs &amp; EFs'!$B$343:$B$360,0))*10^6*'Conversions and Lists'!$F$44)-(INDEX($G$8:$G$29, MATCH($B$202,$B$8:$B$29,0))*'Conversions and Lists'!$F$37))*'MP Calcs &amp; EFs'!T$383),"")</f>
        <v/>
      </c>
      <c r="N202" s="142" t="str">
        <f>IFERROR((((INDEX($D$13:$D$29, MATCH('MP Calcs &amp; EFs'!$B$202,$B$13:$B$29,0))*INDEX('MP Calcs &amp; EFs'!$D$343:$D$360, MATCH('MP Calcs &amp; EFs'!$B$202,'MP Calcs &amp; EFs'!$B$343:$B$360,0))*10^6*'Conversions and Lists'!$F$44)-(INDEX($G$8:$G$29, MATCH($B$202,$B$8:$B$29,0))*'Conversions and Lists'!$F$37))*'MP Calcs &amp; EFs'!U$383),"")</f>
        <v/>
      </c>
      <c r="O202" s="142" t="str">
        <f>IFERROR((((INDEX($D$13:$D$29, MATCH('MP Calcs &amp; EFs'!$B$202,$B$13:$B$29,0))*INDEX('MP Calcs &amp; EFs'!$D$343:$D$360, MATCH('MP Calcs &amp; EFs'!$B$202,'MP Calcs &amp; EFs'!$B$343:$B$360,0))*10^6*'Conversions and Lists'!$F$44)-(INDEX($G$8:$G$29, MATCH($B$202,$B$8:$B$29,0))*'Conversions and Lists'!$F$37))*'MP Calcs &amp; EFs'!V$383),"")</f>
        <v/>
      </c>
      <c r="P202" s="142" t="str">
        <f>IFERROR((((INDEX($D$13:$D$29, MATCH('MP Calcs &amp; EFs'!$B$202,$B$13:$B$29,0))*INDEX('MP Calcs &amp; EFs'!$D$343:$D$360, MATCH('MP Calcs &amp; EFs'!$B$202,'MP Calcs &amp; EFs'!$B$343:$B$360,0))*10^6*'Conversions and Lists'!$F$44)-(INDEX($G$8:$G$29, MATCH($B$202,$B$8:$B$29,0))*'Conversions and Lists'!$F$37))*'MP Calcs &amp; EFs'!W$383),"")</f>
        <v/>
      </c>
      <c r="Q202" s="142" t="str">
        <f>IFERROR((((INDEX($D$13:$D$29, MATCH('MP Calcs &amp; EFs'!$B$202,$B$13:$B$29,0))*INDEX('MP Calcs &amp; EFs'!$D$343:$D$360, MATCH('MP Calcs &amp; EFs'!$B$202,'MP Calcs &amp; EFs'!$B$343:$B$360,0))*10^6*'Conversions and Lists'!$F$44)-(INDEX($G$8:$G$29, MATCH($B$202,$B$8:$B$29,0))*'Conversions and Lists'!$F$37))*'MP Calcs &amp; EFs'!X$383),"")</f>
        <v/>
      </c>
      <c r="R202" s="142" t="str">
        <f>IFERROR((((INDEX($D$13:$D$29, MATCH('MP Calcs &amp; EFs'!$B$202,$B$13:$B$29,0))*INDEX('MP Calcs &amp; EFs'!$D$343:$D$360, MATCH('MP Calcs &amp; EFs'!$B$202,'MP Calcs &amp; EFs'!$B$343:$B$360,0))*10^6*'Conversions and Lists'!$F$44)-(INDEX($G$8:$G$29, MATCH($B$202,$B$8:$B$29,0))*'Conversions and Lists'!$F$37))*'MP Calcs &amp; EFs'!Y$383),"")</f>
        <v/>
      </c>
      <c r="S202" s="142" t="str">
        <f>IFERROR((((INDEX($D$13:$D$29, MATCH('MP Calcs &amp; EFs'!$B$202,$B$13:$B$29,0))*INDEX('MP Calcs &amp; EFs'!$D$343:$D$360, MATCH('MP Calcs &amp; EFs'!$B$202,'MP Calcs &amp; EFs'!$B$343:$B$360,0))*10^6*'Conversions and Lists'!$F$44)-(INDEX($G$8:$G$29, MATCH($B$202,$B$8:$B$29,0))*'Conversions and Lists'!$F$37))*'MP Calcs &amp; EFs'!Z$383),"")</f>
        <v/>
      </c>
      <c r="T202" s="142" t="str">
        <f>IFERROR((((INDEX($D$13:$D$29, MATCH('MP Calcs &amp; EFs'!$B$202,$B$13:$B$29,0))*INDEX('MP Calcs &amp; EFs'!$D$343:$D$360, MATCH('MP Calcs &amp; EFs'!$B$202,'MP Calcs &amp; EFs'!$B$343:$B$360,0))*10^6*'Conversions and Lists'!$F$44)-(INDEX($G$8:$G$29, MATCH($B$202,$B$8:$B$29,0))*'Conversions and Lists'!$F$37))*'MP Calcs &amp; EFs'!AA$383),"")</f>
        <v/>
      </c>
      <c r="U202" s="142" t="str">
        <f>IFERROR((((INDEX($D$13:$D$29, MATCH('MP Calcs &amp; EFs'!$B$202,$B$13:$B$29,0))*INDEX('MP Calcs &amp; EFs'!$D$343:$D$360, MATCH('MP Calcs &amp; EFs'!$B$202,'MP Calcs &amp; EFs'!$B$343:$B$360,0))*10^6*'Conversions and Lists'!$F$44)-(INDEX($G$8:$G$29, MATCH($B$202,$B$8:$B$29,0))*'Conversions and Lists'!$F$37))*'MP Calcs &amp; EFs'!AB$383),"")</f>
        <v/>
      </c>
      <c r="V202" s="142" t="str">
        <f>IFERROR((((INDEX($D$13:$D$29, MATCH('MP Calcs &amp; EFs'!$B$202,$B$13:$B$29,0))*INDEX('MP Calcs &amp; EFs'!$D$343:$D$360, MATCH('MP Calcs &amp; EFs'!$B$202,'MP Calcs &amp; EFs'!$B$343:$B$360,0))*10^6*'Conversions and Lists'!$F$44)-(INDEX($G$8:$G$29, MATCH($B$202,$B$8:$B$29,0))*'Conversions and Lists'!$F$37))*'MP Calcs &amp; EFs'!AC$383),"")</f>
        <v/>
      </c>
      <c r="W202" s="142" t="str">
        <f>IFERROR((((INDEX($D$13:$D$29, MATCH('MP Calcs &amp; EFs'!$B$202,$B$13:$B$29,0))*INDEX('MP Calcs &amp; EFs'!$D$343:$D$360, MATCH('MP Calcs &amp; EFs'!$B$202,'MP Calcs &amp; EFs'!$B$343:$B$360,0))*10^6*'Conversions and Lists'!$F$44)-(INDEX($G$8:$G$29, MATCH($B$202,$B$8:$B$29,0))*'Conversions and Lists'!$F$37))*'MP Calcs &amp; EFs'!AD$383),"")</f>
        <v/>
      </c>
      <c r="X202" s="142" t="str">
        <f>IFERROR((((INDEX($D$13:$D$29, MATCH('MP Calcs &amp; EFs'!$B$202,$B$13:$B$29,0))*INDEX('MP Calcs &amp; EFs'!$D$343:$D$360, MATCH('MP Calcs &amp; EFs'!$B$202,'MP Calcs &amp; EFs'!$B$343:$B$360,0))*10^6*'Conversions and Lists'!$F$44)-(INDEX($G$8:$G$29, MATCH($B$202,$B$8:$B$29,0))*'Conversions and Lists'!$F$37))*'MP Calcs &amp; EFs'!AE$383),"")</f>
        <v/>
      </c>
      <c r="Y202" s="142" t="str">
        <f>IFERROR((((INDEX($D$13:$D$29, MATCH('MP Calcs &amp; EFs'!$B$202,$B$13:$B$29,0))*INDEX('MP Calcs &amp; EFs'!$D$343:$D$360, MATCH('MP Calcs &amp; EFs'!$B$202,'MP Calcs &amp; EFs'!$B$343:$B$360,0))*10^6*'Conversions and Lists'!$F$44)-(INDEX($G$8:$G$29, MATCH($B$202,$B$8:$B$29,0))*'Conversions and Lists'!$F$37))*'MP Calcs &amp; EFs'!AF$383),"")</f>
        <v/>
      </c>
      <c r="Z202" s="142" t="str">
        <f>IFERROR((((INDEX($D$13:$D$29, MATCH('MP Calcs &amp; EFs'!$B$202,$B$13:$B$29,0))*INDEX('MP Calcs &amp; EFs'!$D$343:$D$360, MATCH('MP Calcs &amp; EFs'!$B$202,'MP Calcs &amp; EFs'!$B$343:$B$360,0))*10^6*'Conversions and Lists'!$F$44)-(INDEX($G$8:$G$29, MATCH($B$202,$B$8:$B$29,0))*'Conversions and Lists'!$F$37))*'MP Calcs &amp; EFs'!AG$383),"")</f>
        <v/>
      </c>
      <c r="AA202" s="142" t="str">
        <f>IFERROR((((INDEX($D$13:$D$29, MATCH('MP Calcs &amp; EFs'!$B$202,$B$13:$B$29,0))*INDEX('MP Calcs &amp; EFs'!$D$343:$D$360, MATCH('MP Calcs &amp; EFs'!$B$202,'MP Calcs &amp; EFs'!$B$343:$B$360,0))*10^6*'Conversions and Lists'!$F$44)-(INDEX($G$8:$G$29, MATCH($B$202,$B$8:$B$29,0))*'Conversions and Lists'!$F$37))*'MP Calcs &amp; EFs'!AH$383),"")</f>
        <v/>
      </c>
      <c r="AB202" s="142" t="str">
        <f>IFERROR((((INDEX($D$13:$D$29, MATCH('MP Calcs &amp; EFs'!$B$202,$B$13:$B$29,0))*INDEX('MP Calcs &amp; EFs'!$D$343:$D$360, MATCH('MP Calcs &amp; EFs'!$B$202,'MP Calcs &amp; EFs'!$B$343:$B$360,0))*10^6*'Conversions and Lists'!$F$44)-(INDEX($G$8:$G$29, MATCH($B$202,$B$8:$B$29,0))*'Conversions and Lists'!$F$37))*'MP Calcs &amp; EFs'!AI$383),"")</f>
        <v/>
      </c>
      <c r="AC202" s="142" t="str">
        <f>IFERROR((((INDEX($D$13:$D$29, MATCH('MP Calcs &amp; EFs'!$B$202,$B$13:$B$29,0))*INDEX('MP Calcs &amp; EFs'!$D$343:$D$360, MATCH('MP Calcs &amp; EFs'!$B$202,'MP Calcs &amp; EFs'!$B$343:$B$360,0))*10^6*'Conversions and Lists'!$F$44)-(INDEX($G$8:$G$29, MATCH($B$202,$B$8:$B$29,0))*'Conversions and Lists'!$F$37))*'MP Calcs &amp; EFs'!AJ$383),"")</f>
        <v/>
      </c>
      <c r="AD202" s="142" t="str">
        <f>IFERROR((((INDEX($D$13:$D$29, MATCH('MP Calcs &amp; EFs'!$B$202,$B$13:$B$29,0))*INDEX('MP Calcs &amp; EFs'!$D$343:$D$360, MATCH('MP Calcs &amp; EFs'!$B$202,'MP Calcs &amp; EFs'!$B$343:$B$360,0))*10^6*'Conversions and Lists'!$F$44)-(INDEX($G$8:$G$29, MATCH($B$202,$B$8:$B$29,0))*'Conversions and Lists'!$F$37))*'MP Calcs &amp; EFs'!AK$383),"")</f>
        <v/>
      </c>
      <c r="AE202" s="142" t="str">
        <f>IFERROR((((INDEX($D$13:$D$29, MATCH('MP Calcs &amp; EFs'!$B$202,$B$13:$B$29,0))*INDEX('MP Calcs &amp; EFs'!$D$343:$D$360, MATCH('MP Calcs &amp; EFs'!$B$202,'MP Calcs &amp; EFs'!$B$343:$B$360,0))*10^6*'Conversions and Lists'!$F$44)-(INDEX($G$8:$G$29, MATCH($B$202,$B$8:$B$29,0))*'Conversions and Lists'!$F$37))*'MP Calcs &amp; EFs'!AL$383),"")</f>
        <v/>
      </c>
      <c r="AF202" s="142" t="str">
        <f t="shared" si="1"/>
        <v/>
      </c>
      <c r="AG202" s="143" t="str">
        <f>IFERROR(SUM(INDEX(D202:AF202, MATCH(INDEX($H$8:$H$29,MATCH($B$202,$B$8:$B$29,0)),$D$177:$AE$177,0)):AF202),"")</f>
        <v/>
      </c>
    </row>
    <row r="203" spans="2:33" ht="14.4" thickBot="1" x14ac:dyDescent="0.3">
      <c r="B203" s="138" t="s">
        <v>146</v>
      </c>
      <c r="C203" s="139" t="s">
        <v>336</v>
      </c>
      <c r="D203" s="140" t="str">
        <f>IFERROR((INDEX($D$13:$D$29, MATCH('MP Calcs &amp; EFs'!$B$202,$B$13:$B$29,0))*INDEX('MP Calcs &amp; EFs'!$C$343:$C$360, MATCH('MP Calcs &amp; EFs'!$B$202,'MP Calcs &amp; EFs'!$B$343:$B$360,0))*1000*'Conversions and Lists'!$O$44*'MP Calcs &amp; EFs'!$F$439*'Conversions and Lists'!$F$51*1000),"")</f>
        <v/>
      </c>
      <c r="E203" s="140" t="str">
        <f>IFERROR((INDEX($D$13:$D$29, MATCH('MP Calcs &amp; EFs'!$B$202,$B$13:$B$29,0))*INDEX('MP Calcs &amp; EFs'!$C$343:$C$360, MATCH('MP Calcs &amp; EFs'!$B$202,'MP Calcs &amp; EFs'!$B$343:$B$360,0))*1000*'Conversions and Lists'!$O$44*'MP Calcs &amp; EFs'!$F$439*'Conversions and Lists'!$F$51*1000),"")</f>
        <v/>
      </c>
      <c r="F203" s="140" t="str">
        <f>IFERROR((INDEX($D$13:$D$29, MATCH('MP Calcs &amp; EFs'!$B$202,$B$13:$B$29,0))*INDEX('MP Calcs &amp; EFs'!$C$343:$C$360, MATCH('MP Calcs &amp; EFs'!$B$202,'MP Calcs &amp; EFs'!$B$343:$B$360,0))*1000*'Conversions and Lists'!$O$44*'MP Calcs &amp; EFs'!$F$439*'Conversions and Lists'!$F$51*1000),"")</f>
        <v/>
      </c>
      <c r="G203" s="140" t="str">
        <f>IFERROR((INDEX($D$13:$D$29, MATCH('MP Calcs &amp; EFs'!$B$202,$B$13:$B$29,0))*INDEX('MP Calcs &amp; EFs'!$C$343:$C$360, MATCH('MP Calcs &amp; EFs'!$B$202,'MP Calcs &amp; EFs'!$B$343:$B$360,0))*1000*'Conversions and Lists'!$O$44*'MP Calcs &amp; EFs'!$F$439*'Conversions and Lists'!$F$51*1000),"")</f>
        <v/>
      </c>
      <c r="H203" s="140" t="str">
        <f>IFERROR((INDEX($D$13:$D$29, MATCH('MP Calcs &amp; EFs'!$B$202,$B$13:$B$29,0))*INDEX('MP Calcs &amp; EFs'!$C$343:$C$360, MATCH('MP Calcs &amp; EFs'!$B$202,'MP Calcs &amp; EFs'!$B$343:$B$360,0))*1000*'Conversions and Lists'!$O$44*'MP Calcs &amp; EFs'!$F$439*'Conversions and Lists'!$F$51*1000),"")</f>
        <v/>
      </c>
      <c r="I203" s="140" t="str">
        <f>IFERROR((INDEX($D$13:$D$29, MATCH('MP Calcs &amp; EFs'!$B$202,$B$13:$B$29,0))*INDEX('MP Calcs &amp; EFs'!$C$343:$C$360, MATCH('MP Calcs &amp; EFs'!$B$202,'MP Calcs &amp; EFs'!$B$343:$B$360,0))*1000*'Conversions and Lists'!$O$44*'MP Calcs &amp; EFs'!$F$439*'Conversions and Lists'!$F$51*1000),"")</f>
        <v/>
      </c>
      <c r="J203" s="140" t="str">
        <f>IFERROR((INDEX($D$13:$D$29, MATCH('MP Calcs &amp; EFs'!$B$202,$B$13:$B$29,0))*INDEX('MP Calcs &amp; EFs'!$C$343:$C$360, MATCH('MP Calcs &amp; EFs'!$B$202,'MP Calcs &amp; EFs'!$B$343:$B$360,0))*1000*'Conversions and Lists'!$O$44*'MP Calcs &amp; EFs'!$F$439*'Conversions and Lists'!$F$51*1000),"")</f>
        <v/>
      </c>
      <c r="K203" s="140" t="str">
        <f>IFERROR((INDEX($D$13:$D$29, MATCH('MP Calcs &amp; EFs'!$B$202,$B$13:$B$29,0))*INDEX('MP Calcs &amp; EFs'!$C$343:$C$360, MATCH('MP Calcs &amp; EFs'!$B$202,'MP Calcs &amp; EFs'!$B$343:$B$360,0))*1000*'Conversions and Lists'!$O$44*'MP Calcs &amp; EFs'!$F$439*'Conversions and Lists'!$F$51*1000),"")</f>
        <v/>
      </c>
      <c r="L203" s="140" t="str">
        <f>IFERROR((INDEX($D$13:$D$29, MATCH('MP Calcs &amp; EFs'!$B$202,$B$13:$B$29,0))*INDEX('MP Calcs &amp; EFs'!$C$343:$C$360, MATCH('MP Calcs &amp; EFs'!$B$202,'MP Calcs &amp; EFs'!$B$343:$B$360,0))*1000*'Conversions and Lists'!$O$44*'MP Calcs &amp; EFs'!$F$439*'Conversions and Lists'!$F$51*1000),"")</f>
        <v/>
      </c>
      <c r="M203" s="140" t="str">
        <f>IFERROR((INDEX($D$13:$D$29, MATCH('MP Calcs &amp; EFs'!$B$202,$B$13:$B$29,0))*INDEX('MP Calcs &amp; EFs'!$C$343:$C$360, MATCH('MP Calcs &amp; EFs'!$B$202,'MP Calcs &amp; EFs'!$B$343:$B$360,0))*1000*'Conversions and Lists'!$O$44*'MP Calcs &amp; EFs'!$F$439*'Conversions and Lists'!$F$51*1000),"")</f>
        <v/>
      </c>
      <c r="N203" s="140" t="str">
        <f>IFERROR((INDEX($D$13:$D$29, MATCH('MP Calcs &amp; EFs'!$B$202,$B$13:$B$29,0))*INDEX('MP Calcs &amp; EFs'!$C$343:$C$360, MATCH('MP Calcs &amp; EFs'!$B$202,'MP Calcs &amp; EFs'!$B$343:$B$360,0))*1000*'Conversions and Lists'!$O$44*'MP Calcs &amp; EFs'!$F$439*'Conversions and Lists'!$F$51*1000),"")</f>
        <v/>
      </c>
      <c r="O203" s="140" t="str">
        <f>IFERROR((INDEX($D$13:$D$29, MATCH('MP Calcs &amp; EFs'!$B$202,$B$13:$B$29,0))*INDEX('MP Calcs &amp; EFs'!$C$343:$C$360, MATCH('MP Calcs &amp; EFs'!$B$202,'MP Calcs &amp; EFs'!$B$343:$B$360,0))*1000*'Conversions and Lists'!$O$44*'MP Calcs &amp; EFs'!$F$439*'Conversions and Lists'!$F$51*1000),"")</f>
        <v/>
      </c>
      <c r="P203" s="140" t="str">
        <f>IFERROR((INDEX($D$13:$D$29, MATCH('MP Calcs &amp; EFs'!$B$202,$B$13:$B$29,0))*INDEX('MP Calcs &amp; EFs'!$C$343:$C$360, MATCH('MP Calcs &amp; EFs'!$B$202,'MP Calcs &amp; EFs'!$B$343:$B$360,0))*1000*'Conversions and Lists'!$O$44*'MP Calcs &amp; EFs'!$F$439*'Conversions and Lists'!$F$51*1000),"")</f>
        <v/>
      </c>
      <c r="Q203" s="140" t="str">
        <f>IFERROR((INDEX($D$13:$D$29, MATCH('MP Calcs &amp; EFs'!$B$202,$B$13:$B$29,0))*INDEX('MP Calcs &amp; EFs'!$C$343:$C$360, MATCH('MP Calcs &amp; EFs'!$B$202,'MP Calcs &amp; EFs'!$B$343:$B$360,0))*1000*'Conversions and Lists'!$O$44*'MP Calcs &amp; EFs'!$F$439*'Conversions and Lists'!$F$51*1000),"")</f>
        <v/>
      </c>
      <c r="R203" s="140" t="str">
        <f>IFERROR((INDEX($D$13:$D$29, MATCH('MP Calcs &amp; EFs'!$B$202,$B$13:$B$29,0))*INDEX('MP Calcs &amp; EFs'!$C$343:$C$360, MATCH('MP Calcs &amp; EFs'!$B$202,'MP Calcs &amp; EFs'!$B$343:$B$360,0))*1000*'Conversions and Lists'!$O$44*'MP Calcs &amp; EFs'!$F$439*'Conversions and Lists'!$F$51*1000),"")</f>
        <v/>
      </c>
      <c r="S203" s="140" t="str">
        <f>IFERROR((INDEX($D$13:$D$29, MATCH('MP Calcs &amp; EFs'!$B$202,$B$13:$B$29,0))*INDEX('MP Calcs &amp; EFs'!$C$343:$C$360, MATCH('MP Calcs &amp; EFs'!$B$202,'MP Calcs &amp; EFs'!$B$343:$B$360,0))*1000*'Conversions and Lists'!$O$44*'MP Calcs &amp; EFs'!$F$439*'Conversions and Lists'!$F$51*1000),"")</f>
        <v/>
      </c>
      <c r="T203" s="140" t="str">
        <f>IFERROR((INDEX($D$13:$D$29, MATCH('MP Calcs &amp; EFs'!$B$202,$B$13:$B$29,0))*INDEX('MP Calcs &amp; EFs'!$C$343:$C$360, MATCH('MP Calcs &amp; EFs'!$B$202,'MP Calcs &amp; EFs'!$B$343:$B$360,0))*1000*'Conversions and Lists'!$O$44*'MP Calcs &amp; EFs'!$F$439*'Conversions and Lists'!$F$51*1000),"")</f>
        <v/>
      </c>
      <c r="U203" s="140" t="str">
        <f>IFERROR((INDEX($D$13:$D$29, MATCH('MP Calcs &amp; EFs'!$B$202,$B$13:$B$29,0))*INDEX('MP Calcs &amp; EFs'!$C$343:$C$360, MATCH('MP Calcs &amp; EFs'!$B$202,'MP Calcs &amp; EFs'!$B$343:$B$360,0))*1000*'Conversions and Lists'!$O$44*'MP Calcs &amp; EFs'!$F$439*'Conversions and Lists'!$F$51*1000),"")</f>
        <v/>
      </c>
      <c r="V203" s="140" t="str">
        <f>IFERROR((INDEX($D$13:$D$29, MATCH('MP Calcs &amp; EFs'!$B$202,$B$13:$B$29,0))*INDEX('MP Calcs &amp; EFs'!$C$343:$C$360, MATCH('MP Calcs &amp; EFs'!$B$202,'MP Calcs &amp; EFs'!$B$343:$B$360,0))*1000*'Conversions and Lists'!$O$44*'MP Calcs &amp; EFs'!$F$439*'Conversions and Lists'!$F$51*1000),"")</f>
        <v/>
      </c>
      <c r="W203" s="140" t="str">
        <f>IFERROR((INDEX($D$13:$D$29, MATCH('MP Calcs &amp; EFs'!$B$202,$B$13:$B$29,0))*INDEX('MP Calcs &amp; EFs'!$C$343:$C$360, MATCH('MP Calcs &amp; EFs'!$B$202,'MP Calcs &amp; EFs'!$B$343:$B$360,0))*1000*'Conversions and Lists'!$O$44*'MP Calcs &amp; EFs'!$F$439*'Conversions and Lists'!$F$51*1000),"")</f>
        <v/>
      </c>
      <c r="X203" s="140" t="str">
        <f>IFERROR((INDEX($D$13:$D$29, MATCH('MP Calcs &amp; EFs'!$B$202,$B$13:$B$29,0))*INDEX('MP Calcs &amp; EFs'!$C$343:$C$360, MATCH('MP Calcs &amp; EFs'!$B$202,'MP Calcs &amp; EFs'!$B$343:$B$360,0))*1000*'Conversions and Lists'!$O$44*'MP Calcs &amp; EFs'!$F$439*'Conversions and Lists'!$F$51*1000),"")</f>
        <v/>
      </c>
      <c r="Y203" s="140" t="str">
        <f>IFERROR((INDEX($D$13:$D$29, MATCH('MP Calcs &amp; EFs'!$B$202,$B$13:$B$29,0))*INDEX('MP Calcs &amp; EFs'!$C$343:$C$360, MATCH('MP Calcs &amp; EFs'!$B$202,'MP Calcs &amp; EFs'!$B$343:$B$360,0))*1000*'Conversions and Lists'!$O$44*'MP Calcs &amp; EFs'!$F$439*'Conversions and Lists'!$F$51*1000),"")</f>
        <v/>
      </c>
      <c r="Z203" s="140" t="str">
        <f>IFERROR((INDEX($D$13:$D$29, MATCH('MP Calcs &amp; EFs'!$B$202,$B$13:$B$29,0))*INDEX('MP Calcs &amp; EFs'!$C$343:$C$360, MATCH('MP Calcs &amp; EFs'!$B$202,'MP Calcs &amp; EFs'!$B$343:$B$360,0))*1000*'Conversions and Lists'!$O$44*'MP Calcs &amp; EFs'!$F$439*'Conversions and Lists'!$F$51*1000),"")</f>
        <v/>
      </c>
      <c r="AA203" s="140" t="str">
        <f>IFERROR((INDEX($D$13:$D$29, MATCH('MP Calcs &amp; EFs'!$B$202,$B$13:$B$29,0))*INDEX('MP Calcs &amp; EFs'!$C$343:$C$360, MATCH('MP Calcs &amp; EFs'!$B$202,'MP Calcs &amp; EFs'!$B$343:$B$360,0))*1000*'Conversions and Lists'!$O$44*'MP Calcs &amp; EFs'!$F$439*'Conversions and Lists'!$F$51*1000),"")</f>
        <v/>
      </c>
      <c r="AB203" s="140" t="str">
        <f>IFERROR((INDEX($D$13:$D$29, MATCH('MP Calcs &amp; EFs'!$B$202,$B$13:$B$29,0))*INDEX('MP Calcs &amp; EFs'!$C$343:$C$360, MATCH('MP Calcs &amp; EFs'!$B$202,'MP Calcs &amp; EFs'!$B$343:$B$360,0))*1000*'Conversions and Lists'!$O$44*'MP Calcs &amp; EFs'!$F$439*'Conversions and Lists'!$F$51*1000),"")</f>
        <v/>
      </c>
      <c r="AC203" s="140" t="str">
        <f>IFERROR((INDEX($D$13:$D$29, MATCH('MP Calcs &amp; EFs'!$B$202,$B$13:$B$29,0))*INDEX('MP Calcs &amp; EFs'!$C$343:$C$360, MATCH('MP Calcs &amp; EFs'!$B$202,'MP Calcs &amp; EFs'!$B$343:$B$360,0))*1000*'Conversions and Lists'!$O$44*'MP Calcs &amp; EFs'!$F$439*'Conversions and Lists'!$F$51*1000),"")</f>
        <v/>
      </c>
      <c r="AD203" s="140" t="str">
        <f>IFERROR((INDEX($D$13:$D$29, MATCH('MP Calcs &amp; EFs'!$B$202,$B$13:$B$29,0))*INDEX('MP Calcs &amp; EFs'!$C$343:$C$360, MATCH('MP Calcs &amp; EFs'!$B$202,'MP Calcs &amp; EFs'!$B$343:$B$360,0))*1000*'Conversions and Lists'!$O$44*'MP Calcs &amp; EFs'!$F$439*'Conversions and Lists'!$F$51*1000),"")</f>
        <v/>
      </c>
      <c r="AE203" s="140" t="str">
        <f>IFERROR((INDEX($D$13:$D$29, MATCH('MP Calcs &amp; EFs'!$B$202,$B$13:$B$29,0))*INDEX('MP Calcs &amp; EFs'!$C$343:$C$360, MATCH('MP Calcs &amp; EFs'!$B$202,'MP Calcs &amp; EFs'!$B$343:$B$360,0))*1000*'Conversions and Lists'!$O$44*'MP Calcs &amp; EFs'!$F$439*'Conversions and Lists'!$F$51*1000),"")</f>
        <v/>
      </c>
      <c r="AF203" s="140" t="str">
        <f t="shared" si="1"/>
        <v/>
      </c>
      <c r="AG203" s="135" t="str">
        <f>IFERROR(SUM(INDEX(D203:AF203, MATCH(INDEX($H$8:$H$29,MATCH($B$202,$B$8:$B$29,0)),$D$177:$AE$177,0)):AF203),"")</f>
        <v/>
      </c>
    </row>
    <row r="204" spans="2:33" x14ac:dyDescent="0.25">
      <c r="B204" s="144" t="s">
        <v>138</v>
      </c>
      <c r="C204" s="141" t="s">
        <v>335</v>
      </c>
      <c r="D204" s="142" t="str">
        <f>IFERROR((((INDEX($D$13:$D$29, MATCH('MP Calcs &amp; EFs'!$B$204,$B$13:$B$29,0))*INDEX('MP Calcs &amp; EFs'!$D$343:$D$360, MATCH('MP Calcs &amp; EFs'!$B$204,'MP Calcs &amp; EFs'!$B$343:$B$360,0))*10^6*'Conversions and Lists'!$F$44)-(INDEX($G$8:$G$29, MATCH($B$204,$B$8:$B$29,0))*'Conversions and Lists'!$F$37))*'MP Calcs &amp; EFs'!K$383),"")</f>
        <v/>
      </c>
      <c r="E204" s="142" t="str">
        <f>IFERROR((((INDEX($D$13:$D$29, MATCH('MP Calcs &amp; EFs'!$B$204,$B$13:$B$29,0))*INDEX('MP Calcs &amp; EFs'!$D$343:$D$360, MATCH('MP Calcs &amp; EFs'!$B$204,'MP Calcs &amp; EFs'!$B$343:$B$360,0))*10^6*'Conversions and Lists'!$F$44)-(INDEX($G$8:$G$29, MATCH($B$204,$B$8:$B$29,0))*'Conversions and Lists'!$F$37))*'MP Calcs &amp; EFs'!L$383),"")</f>
        <v/>
      </c>
      <c r="F204" s="142" t="str">
        <f>IFERROR((((INDEX($D$13:$D$29, MATCH('MP Calcs &amp; EFs'!$B$204,$B$13:$B$29,0))*INDEX('MP Calcs &amp; EFs'!$D$343:$D$360, MATCH('MP Calcs &amp; EFs'!$B$204,'MP Calcs &amp; EFs'!$B$343:$B$360,0))*10^6*'Conversions and Lists'!$F$44)-(INDEX($G$8:$G$29, MATCH($B$204,$B$8:$B$29,0))*'Conversions and Lists'!$F$37))*'MP Calcs &amp; EFs'!M$383),"")</f>
        <v/>
      </c>
      <c r="G204" s="142" t="str">
        <f>IFERROR((((INDEX($D$13:$D$29, MATCH('MP Calcs &amp; EFs'!$B$204,$B$13:$B$29,0))*INDEX('MP Calcs &amp; EFs'!$D$343:$D$360, MATCH('MP Calcs &amp; EFs'!$B$204,'MP Calcs &amp; EFs'!$B$343:$B$360,0))*10^6*'Conversions and Lists'!$F$44)-(INDEX($G$8:$G$29, MATCH($B$204,$B$8:$B$29,0))*'Conversions and Lists'!$F$37))*'MP Calcs &amp; EFs'!N$383),"")</f>
        <v/>
      </c>
      <c r="H204" s="142" t="str">
        <f>IFERROR((((INDEX($D$13:$D$29, MATCH('MP Calcs &amp; EFs'!$B$204,$B$13:$B$29,0))*INDEX('MP Calcs &amp; EFs'!$D$343:$D$360, MATCH('MP Calcs &amp; EFs'!$B$204,'MP Calcs &amp; EFs'!$B$343:$B$360,0))*10^6*'Conversions and Lists'!$F$44)-(INDEX($G$8:$G$29, MATCH($B$204,$B$8:$B$29,0))*'Conversions and Lists'!$F$37))*'MP Calcs &amp; EFs'!O$383),"")</f>
        <v/>
      </c>
      <c r="I204" s="142" t="str">
        <f>IFERROR((((INDEX($D$13:$D$29, MATCH('MP Calcs &amp; EFs'!$B$204,$B$13:$B$29,0))*INDEX('MP Calcs &amp; EFs'!$D$343:$D$360, MATCH('MP Calcs &amp; EFs'!$B$204,'MP Calcs &amp; EFs'!$B$343:$B$360,0))*10^6*'Conversions and Lists'!$F$44)-(INDEX($G$8:$G$29, MATCH($B$204,$B$8:$B$29,0))*'Conversions and Lists'!$F$37))*'MP Calcs &amp; EFs'!P$383),"")</f>
        <v/>
      </c>
      <c r="J204" s="142" t="str">
        <f>IFERROR((((INDEX($D$13:$D$29, MATCH('MP Calcs &amp; EFs'!$B$204,$B$13:$B$29,0))*INDEX('MP Calcs &amp; EFs'!$D$343:$D$360, MATCH('MP Calcs &amp; EFs'!$B$204,'MP Calcs &amp; EFs'!$B$343:$B$360,0))*10^6*'Conversions and Lists'!$F$44)-(INDEX($G$8:$G$29, MATCH($B$204,$B$8:$B$29,0))*'Conversions and Lists'!$F$37))*'MP Calcs &amp; EFs'!Q$383),"")</f>
        <v/>
      </c>
      <c r="K204" s="142" t="str">
        <f>IFERROR((((INDEX($D$13:$D$29, MATCH('MP Calcs &amp; EFs'!$B$204,$B$13:$B$29,0))*INDEX('MP Calcs &amp; EFs'!$D$343:$D$360, MATCH('MP Calcs &amp; EFs'!$B$204,'MP Calcs &amp; EFs'!$B$343:$B$360,0))*10^6*'Conversions and Lists'!$F$44)-(INDEX($G$8:$G$29, MATCH($B$204,$B$8:$B$29,0))*'Conversions and Lists'!$F$37))*'MP Calcs &amp; EFs'!R$383),"")</f>
        <v/>
      </c>
      <c r="L204" s="142" t="str">
        <f>IFERROR((((INDEX($D$13:$D$29, MATCH('MP Calcs &amp; EFs'!$B$204,$B$13:$B$29,0))*INDEX('MP Calcs &amp; EFs'!$D$343:$D$360, MATCH('MP Calcs &amp; EFs'!$B$204,'MP Calcs &amp; EFs'!$B$343:$B$360,0))*10^6*'Conversions and Lists'!$F$44)-(INDEX($G$8:$G$29, MATCH($B$204,$B$8:$B$29,0))*'Conversions and Lists'!$F$37))*'MP Calcs &amp; EFs'!S$383),"")</f>
        <v/>
      </c>
      <c r="M204" s="142" t="str">
        <f>IFERROR((((INDEX($D$13:$D$29, MATCH('MP Calcs &amp; EFs'!$B$204,$B$13:$B$29,0))*INDEX('MP Calcs &amp; EFs'!$D$343:$D$360, MATCH('MP Calcs &amp; EFs'!$B$204,'MP Calcs &amp; EFs'!$B$343:$B$360,0))*10^6*'Conversions and Lists'!$F$44)-(INDEX($G$8:$G$29, MATCH($B$204,$B$8:$B$29,0))*'Conversions and Lists'!$F$37))*'MP Calcs &amp; EFs'!T$383),"")</f>
        <v/>
      </c>
      <c r="N204" s="142" t="str">
        <f>IFERROR((((INDEX($D$13:$D$29, MATCH('MP Calcs &amp; EFs'!$B$204,$B$13:$B$29,0))*INDEX('MP Calcs &amp; EFs'!$D$343:$D$360, MATCH('MP Calcs &amp; EFs'!$B$204,'MP Calcs &amp; EFs'!$B$343:$B$360,0))*10^6*'Conversions and Lists'!$F$44)-(INDEX($G$8:$G$29, MATCH($B$204,$B$8:$B$29,0))*'Conversions and Lists'!$F$37))*'MP Calcs &amp; EFs'!U$383),"")</f>
        <v/>
      </c>
      <c r="O204" s="142" t="str">
        <f>IFERROR((((INDEX($D$13:$D$29, MATCH('MP Calcs &amp; EFs'!$B$204,$B$13:$B$29,0))*INDEX('MP Calcs &amp; EFs'!$D$343:$D$360, MATCH('MP Calcs &amp; EFs'!$B$204,'MP Calcs &amp; EFs'!$B$343:$B$360,0))*10^6*'Conversions and Lists'!$F$44)-(INDEX($G$8:$G$29, MATCH($B$204,$B$8:$B$29,0))*'Conversions and Lists'!$F$37))*'MP Calcs &amp; EFs'!V$383),"")</f>
        <v/>
      </c>
      <c r="P204" s="142" t="str">
        <f>IFERROR((((INDEX($D$13:$D$29, MATCH('MP Calcs &amp; EFs'!$B$204,$B$13:$B$29,0))*INDEX('MP Calcs &amp; EFs'!$D$343:$D$360, MATCH('MP Calcs &amp; EFs'!$B$204,'MP Calcs &amp; EFs'!$B$343:$B$360,0))*10^6*'Conversions and Lists'!$F$44)-(INDEX($G$8:$G$29, MATCH($B$204,$B$8:$B$29,0))*'Conversions and Lists'!$F$37))*'MP Calcs &amp; EFs'!W$383),"")</f>
        <v/>
      </c>
      <c r="Q204" s="142" t="str">
        <f>IFERROR((((INDEX($D$13:$D$29, MATCH('MP Calcs &amp; EFs'!$B$204,$B$13:$B$29,0))*INDEX('MP Calcs &amp; EFs'!$D$343:$D$360, MATCH('MP Calcs &amp; EFs'!$B$204,'MP Calcs &amp; EFs'!$B$343:$B$360,0))*10^6*'Conversions and Lists'!$F$44)-(INDEX($G$8:$G$29, MATCH($B$204,$B$8:$B$29,0))*'Conversions and Lists'!$F$37))*'MP Calcs &amp; EFs'!X$383),"")</f>
        <v/>
      </c>
      <c r="R204" s="142" t="str">
        <f>IFERROR((((INDEX($D$13:$D$29, MATCH('MP Calcs &amp; EFs'!$B$204,$B$13:$B$29,0))*INDEX('MP Calcs &amp; EFs'!$D$343:$D$360, MATCH('MP Calcs &amp; EFs'!$B$204,'MP Calcs &amp; EFs'!$B$343:$B$360,0))*10^6*'Conversions and Lists'!$F$44)-(INDEX($G$8:$G$29, MATCH($B$204,$B$8:$B$29,0))*'Conversions and Lists'!$F$37))*'MP Calcs &amp; EFs'!Y$383),"")</f>
        <v/>
      </c>
      <c r="S204" s="142" t="str">
        <f>IFERROR((((INDEX($D$13:$D$29, MATCH('MP Calcs &amp; EFs'!$B$204,$B$13:$B$29,0))*INDEX('MP Calcs &amp; EFs'!$D$343:$D$360, MATCH('MP Calcs &amp; EFs'!$B$204,'MP Calcs &amp; EFs'!$B$343:$B$360,0))*10^6*'Conversions and Lists'!$F$44)-(INDEX($G$8:$G$29, MATCH($B$204,$B$8:$B$29,0))*'Conversions and Lists'!$F$37))*'MP Calcs &amp; EFs'!Z$383),"")</f>
        <v/>
      </c>
      <c r="T204" s="142" t="str">
        <f>IFERROR((((INDEX($D$13:$D$29, MATCH('MP Calcs &amp; EFs'!$B$204,$B$13:$B$29,0))*INDEX('MP Calcs &amp; EFs'!$D$343:$D$360, MATCH('MP Calcs &amp; EFs'!$B$204,'MP Calcs &amp; EFs'!$B$343:$B$360,0))*10^6*'Conversions and Lists'!$F$44)-(INDEX($G$8:$G$29, MATCH($B$204,$B$8:$B$29,0))*'Conversions and Lists'!$F$37))*'MP Calcs &amp; EFs'!AA$383),"")</f>
        <v/>
      </c>
      <c r="U204" s="142" t="str">
        <f>IFERROR((((INDEX($D$13:$D$29, MATCH('MP Calcs &amp; EFs'!$B$204,$B$13:$B$29,0))*INDEX('MP Calcs &amp; EFs'!$D$343:$D$360, MATCH('MP Calcs &amp; EFs'!$B$204,'MP Calcs &amp; EFs'!$B$343:$B$360,0))*10^6*'Conversions and Lists'!$F$44)-(INDEX($G$8:$G$29, MATCH($B$204,$B$8:$B$29,0))*'Conversions and Lists'!$F$37))*'MP Calcs &amp; EFs'!AB$383),"")</f>
        <v/>
      </c>
      <c r="V204" s="142" t="str">
        <f>IFERROR((((INDEX($D$13:$D$29, MATCH('MP Calcs &amp; EFs'!$B$204,$B$13:$B$29,0))*INDEX('MP Calcs &amp; EFs'!$D$343:$D$360, MATCH('MP Calcs &amp; EFs'!$B$204,'MP Calcs &amp; EFs'!$B$343:$B$360,0))*10^6*'Conversions and Lists'!$F$44)-(INDEX($G$8:$G$29, MATCH($B$204,$B$8:$B$29,0))*'Conversions and Lists'!$F$37))*'MP Calcs &amp; EFs'!AC$383),"")</f>
        <v/>
      </c>
      <c r="W204" s="142" t="str">
        <f>IFERROR((((INDEX($D$13:$D$29, MATCH('MP Calcs &amp; EFs'!$B$204,$B$13:$B$29,0))*INDEX('MP Calcs &amp; EFs'!$D$343:$D$360, MATCH('MP Calcs &amp; EFs'!$B$204,'MP Calcs &amp; EFs'!$B$343:$B$360,0))*10^6*'Conversions and Lists'!$F$44)-(INDEX($G$8:$G$29, MATCH($B$204,$B$8:$B$29,0))*'Conversions and Lists'!$F$37))*'MP Calcs &amp; EFs'!AD$383),"")</f>
        <v/>
      </c>
      <c r="X204" s="142" t="str">
        <f>IFERROR((((INDEX($D$13:$D$29, MATCH('MP Calcs &amp; EFs'!$B$204,$B$13:$B$29,0))*INDEX('MP Calcs &amp; EFs'!$D$343:$D$360, MATCH('MP Calcs &amp; EFs'!$B$204,'MP Calcs &amp; EFs'!$B$343:$B$360,0))*10^6*'Conversions and Lists'!$F$44)-(INDEX($G$8:$G$29, MATCH($B$204,$B$8:$B$29,0))*'Conversions and Lists'!$F$37))*'MP Calcs &amp; EFs'!AE$383),"")</f>
        <v/>
      </c>
      <c r="Y204" s="142" t="str">
        <f>IFERROR((((INDEX($D$13:$D$29, MATCH('MP Calcs &amp; EFs'!$B$204,$B$13:$B$29,0))*INDEX('MP Calcs &amp; EFs'!$D$343:$D$360, MATCH('MP Calcs &amp; EFs'!$B$204,'MP Calcs &amp; EFs'!$B$343:$B$360,0))*10^6*'Conversions and Lists'!$F$44)-(INDEX($G$8:$G$29, MATCH($B$204,$B$8:$B$29,0))*'Conversions and Lists'!$F$37))*'MP Calcs &amp; EFs'!AF$383),"")</f>
        <v/>
      </c>
      <c r="Z204" s="142" t="str">
        <f>IFERROR((((INDEX($D$13:$D$29, MATCH('MP Calcs &amp; EFs'!$B$204,$B$13:$B$29,0))*INDEX('MP Calcs &amp; EFs'!$D$343:$D$360, MATCH('MP Calcs &amp; EFs'!$B$204,'MP Calcs &amp; EFs'!$B$343:$B$360,0))*10^6*'Conversions and Lists'!$F$44)-(INDEX($G$8:$G$29, MATCH($B$204,$B$8:$B$29,0))*'Conversions and Lists'!$F$37))*'MP Calcs &amp; EFs'!AG$383),"")</f>
        <v/>
      </c>
      <c r="AA204" s="142" t="str">
        <f>IFERROR((((INDEX($D$13:$D$29, MATCH('MP Calcs &amp; EFs'!$B$204,$B$13:$B$29,0))*INDEX('MP Calcs &amp; EFs'!$D$343:$D$360, MATCH('MP Calcs &amp; EFs'!$B$204,'MP Calcs &amp; EFs'!$B$343:$B$360,0))*10^6*'Conversions and Lists'!$F$44)-(INDEX($G$8:$G$29, MATCH($B$204,$B$8:$B$29,0))*'Conversions and Lists'!$F$37))*'MP Calcs &amp; EFs'!AH$383),"")</f>
        <v/>
      </c>
      <c r="AB204" s="142" t="str">
        <f>IFERROR((((INDEX($D$13:$D$29, MATCH('MP Calcs &amp; EFs'!$B$204,$B$13:$B$29,0))*INDEX('MP Calcs &amp; EFs'!$D$343:$D$360, MATCH('MP Calcs &amp; EFs'!$B$204,'MP Calcs &amp; EFs'!$B$343:$B$360,0))*10^6*'Conversions and Lists'!$F$44)-(INDEX($G$8:$G$29, MATCH($B$204,$B$8:$B$29,0))*'Conversions and Lists'!$F$37))*'MP Calcs &amp; EFs'!AI$383),"")</f>
        <v/>
      </c>
      <c r="AC204" s="142" t="str">
        <f>IFERROR((((INDEX($D$13:$D$29, MATCH('MP Calcs &amp; EFs'!$B$204,$B$13:$B$29,0))*INDEX('MP Calcs &amp; EFs'!$D$343:$D$360, MATCH('MP Calcs &amp; EFs'!$B$204,'MP Calcs &amp; EFs'!$B$343:$B$360,0))*10^6*'Conversions and Lists'!$F$44)-(INDEX($G$8:$G$29, MATCH($B$204,$B$8:$B$29,0))*'Conversions and Lists'!$F$37))*'MP Calcs &amp; EFs'!AJ$383),"")</f>
        <v/>
      </c>
      <c r="AD204" s="142" t="str">
        <f>IFERROR((((INDEX($D$13:$D$29, MATCH('MP Calcs &amp; EFs'!$B$204,$B$13:$B$29,0))*INDEX('MP Calcs &amp; EFs'!$D$343:$D$360, MATCH('MP Calcs &amp; EFs'!$B$204,'MP Calcs &amp; EFs'!$B$343:$B$360,0))*10^6*'Conversions and Lists'!$F$44)-(INDEX($G$8:$G$29, MATCH($B$204,$B$8:$B$29,0))*'Conversions and Lists'!$F$37))*'MP Calcs &amp; EFs'!AK$383),"")</f>
        <v/>
      </c>
      <c r="AE204" s="142" t="str">
        <f>IFERROR((((INDEX($D$13:$D$29, MATCH('MP Calcs &amp; EFs'!$B$204,$B$13:$B$29,0))*INDEX('MP Calcs &amp; EFs'!$D$343:$D$360, MATCH('MP Calcs &amp; EFs'!$B$204,'MP Calcs &amp; EFs'!$B$343:$B$360,0))*10^6*'Conversions and Lists'!$F$44)-(INDEX($G$8:$G$29, MATCH($B$204,$B$8:$B$29,0))*'Conversions and Lists'!$F$37))*'MP Calcs &amp; EFs'!AL$383),"")</f>
        <v/>
      </c>
      <c r="AF204" s="142" t="str">
        <f t="shared" si="1"/>
        <v/>
      </c>
      <c r="AG204" s="143" t="str">
        <f>IFERROR(SUM(INDEX(D204:AF204, MATCH(INDEX($H$8:$H$29,MATCH($B$204,$B$8:$B$29,0)),$D$177:$AE$177,0)):AF204),"")</f>
        <v/>
      </c>
    </row>
    <row r="205" spans="2:33" ht="14.4" thickBot="1" x14ac:dyDescent="0.3">
      <c r="B205" s="138" t="s">
        <v>138</v>
      </c>
      <c r="C205" s="139" t="s">
        <v>336</v>
      </c>
      <c r="D205" s="140" t="str">
        <f>IFERROR((INDEX($D$13:$D$29, MATCH('MP Calcs &amp; EFs'!$B$204,$B$13:$B$29,0))*INDEX('MP Calcs &amp; EFs'!$C$343:$C$360, MATCH('MP Calcs &amp; EFs'!$B$204,'MP Calcs &amp; EFs'!$B$343:$B$360,0))*1000*'Conversions and Lists'!$O$44*'MP Calcs &amp; EFs'!$F$439*'Conversions and Lists'!$F$51*1000),"")</f>
        <v/>
      </c>
      <c r="E205" s="140" t="str">
        <f>IFERROR((INDEX($D$13:$D$29, MATCH('MP Calcs &amp; EFs'!$B$204,$B$13:$B$29,0))*INDEX('MP Calcs &amp; EFs'!$C$343:$C$360, MATCH('MP Calcs &amp; EFs'!$B$204,'MP Calcs &amp; EFs'!$B$343:$B$360,0))*1000*'Conversions and Lists'!$O$44*'MP Calcs &amp; EFs'!$F$439*'Conversions and Lists'!$F$51*1000),"")</f>
        <v/>
      </c>
      <c r="F205" s="140" t="str">
        <f>IFERROR((INDEX($D$13:$D$29, MATCH('MP Calcs &amp; EFs'!$B$204,$B$13:$B$29,0))*INDEX('MP Calcs &amp; EFs'!$C$343:$C$360, MATCH('MP Calcs &amp; EFs'!$B$204,'MP Calcs &amp; EFs'!$B$343:$B$360,0))*1000*'Conversions and Lists'!$O$44*'MP Calcs &amp; EFs'!$F$439*'Conversions and Lists'!$F$51*1000),"")</f>
        <v/>
      </c>
      <c r="G205" s="140" t="str">
        <f>IFERROR((INDEX($D$13:$D$29, MATCH('MP Calcs &amp; EFs'!$B$204,$B$13:$B$29,0))*INDEX('MP Calcs &amp; EFs'!$C$343:$C$360, MATCH('MP Calcs &amp; EFs'!$B$204,'MP Calcs &amp; EFs'!$B$343:$B$360,0))*1000*'Conversions and Lists'!$O$44*'MP Calcs &amp; EFs'!$F$439*'Conversions and Lists'!$F$51*1000),"")</f>
        <v/>
      </c>
      <c r="H205" s="140" t="str">
        <f>IFERROR((INDEX($D$13:$D$29, MATCH('MP Calcs &amp; EFs'!$B$204,$B$13:$B$29,0))*INDEX('MP Calcs &amp; EFs'!$C$343:$C$360, MATCH('MP Calcs &amp; EFs'!$B$204,'MP Calcs &amp; EFs'!$B$343:$B$360,0))*1000*'Conversions and Lists'!$O$44*'MP Calcs &amp; EFs'!$F$439*'Conversions and Lists'!$F$51*1000),"")</f>
        <v/>
      </c>
      <c r="I205" s="140" t="str">
        <f>IFERROR((INDEX($D$13:$D$29, MATCH('MP Calcs &amp; EFs'!$B$204,$B$13:$B$29,0))*INDEX('MP Calcs &amp; EFs'!$C$343:$C$360, MATCH('MP Calcs &amp; EFs'!$B$204,'MP Calcs &amp; EFs'!$B$343:$B$360,0))*1000*'Conversions and Lists'!$O$44*'MP Calcs &amp; EFs'!$F$439*'Conversions and Lists'!$F$51*1000),"")</f>
        <v/>
      </c>
      <c r="J205" s="140" t="str">
        <f>IFERROR((INDEX($D$13:$D$29, MATCH('MP Calcs &amp; EFs'!$B$204,$B$13:$B$29,0))*INDEX('MP Calcs &amp; EFs'!$C$343:$C$360, MATCH('MP Calcs &amp; EFs'!$B$204,'MP Calcs &amp; EFs'!$B$343:$B$360,0))*1000*'Conversions and Lists'!$O$44*'MP Calcs &amp; EFs'!$F$439*'Conversions and Lists'!$F$51*1000),"")</f>
        <v/>
      </c>
      <c r="K205" s="140" t="str">
        <f>IFERROR((INDEX($D$13:$D$29, MATCH('MP Calcs &amp; EFs'!$B$204,$B$13:$B$29,0))*INDEX('MP Calcs &amp; EFs'!$C$343:$C$360, MATCH('MP Calcs &amp; EFs'!$B$204,'MP Calcs &amp; EFs'!$B$343:$B$360,0))*1000*'Conversions and Lists'!$O$44*'MP Calcs &amp; EFs'!$F$439*'Conversions and Lists'!$F$51*1000),"")</f>
        <v/>
      </c>
      <c r="L205" s="140" t="str">
        <f>IFERROR((INDEX($D$13:$D$29, MATCH('MP Calcs &amp; EFs'!$B$204,$B$13:$B$29,0))*INDEX('MP Calcs &amp; EFs'!$C$343:$C$360, MATCH('MP Calcs &amp; EFs'!$B$204,'MP Calcs &amp; EFs'!$B$343:$B$360,0))*1000*'Conversions and Lists'!$O$44*'MP Calcs &amp; EFs'!$F$439*'Conversions and Lists'!$F$51*1000),"")</f>
        <v/>
      </c>
      <c r="M205" s="140" t="str">
        <f>IFERROR((INDEX($D$13:$D$29, MATCH('MP Calcs &amp; EFs'!$B$204,$B$13:$B$29,0))*INDEX('MP Calcs &amp; EFs'!$C$343:$C$360, MATCH('MP Calcs &amp; EFs'!$B$204,'MP Calcs &amp; EFs'!$B$343:$B$360,0))*1000*'Conversions and Lists'!$O$44*'MP Calcs &amp; EFs'!$F$439*'Conversions and Lists'!$F$51*1000),"")</f>
        <v/>
      </c>
      <c r="N205" s="140" t="str">
        <f>IFERROR((INDEX($D$13:$D$29, MATCH('MP Calcs &amp; EFs'!$B$204,$B$13:$B$29,0))*INDEX('MP Calcs &amp; EFs'!$C$343:$C$360, MATCH('MP Calcs &amp; EFs'!$B$204,'MP Calcs &amp; EFs'!$B$343:$B$360,0))*1000*'Conversions and Lists'!$O$44*'MP Calcs &amp; EFs'!$F$439*'Conversions and Lists'!$F$51*1000),"")</f>
        <v/>
      </c>
      <c r="O205" s="140" t="str">
        <f>IFERROR((INDEX($D$13:$D$29, MATCH('MP Calcs &amp; EFs'!$B$204,$B$13:$B$29,0))*INDEX('MP Calcs &amp; EFs'!$C$343:$C$360, MATCH('MP Calcs &amp; EFs'!$B$204,'MP Calcs &amp; EFs'!$B$343:$B$360,0))*1000*'Conversions and Lists'!$O$44*'MP Calcs &amp; EFs'!$F$439*'Conversions and Lists'!$F$51*1000),"")</f>
        <v/>
      </c>
      <c r="P205" s="140" t="str">
        <f>IFERROR((INDEX($D$13:$D$29, MATCH('MP Calcs &amp; EFs'!$B$204,$B$13:$B$29,0))*INDEX('MP Calcs &amp; EFs'!$C$343:$C$360, MATCH('MP Calcs &amp; EFs'!$B$204,'MP Calcs &amp; EFs'!$B$343:$B$360,0))*1000*'Conversions and Lists'!$O$44*'MP Calcs &amp; EFs'!$F$439*'Conversions and Lists'!$F$51*1000),"")</f>
        <v/>
      </c>
      <c r="Q205" s="140" t="str">
        <f>IFERROR((INDEX($D$13:$D$29, MATCH('MP Calcs &amp; EFs'!$B$204,$B$13:$B$29,0))*INDEX('MP Calcs &amp; EFs'!$C$343:$C$360, MATCH('MP Calcs &amp; EFs'!$B$204,'MP Calcs &amp; EFs'!$B$343:$B$360,0))*1000*'Conversions and Lists'!$O$44*'MP Calcs &amp; EFs'!$F$439*'Conversions and Lists'!$F$51*1000),"")</f>
        <v/>
      </c>
      <c r="R205" s="140" t="str">
        <f>IFERROR((INDEX($D$13:$D$29, MATCH('MP Calcs &amp; EFs'!$B$204,$B$13:$B$29,0))*INDEX('MP Calcs &amp; EFs'!$C$343:$C$360, MATCH('MP Calcs &amp; EFs'!$B$204,'MP Calcs &amp; EFs'!$B$343:$B$360,0))*1000*'Conversions and Lists'!$O$44*'MP Calcs &amp; EFs'!$F$439*'Conversions and Lists'!$F$51*1000),"")</f>
        <v/>
      </c>
      <c r="S205" s="140" t="str">
        <f>IFERROR((INDEX($D$13:$D$29, MATCH('MP Calcs &amp; EFs'!$B$204,$B$13:$B$29,0))*INDEX('MP Calcs &amp; EFs'!$C$343:$C$360, MATCH('MP Calcs &amp; EFs'!$B$204,'MP Calcs &amp; EFs'!$B$343:$B$360,0))*1000*'Conversions and Lists'!$O$44*'MP Calcs &amp; EFs'!$F$439*'Conversions and Lists'!$F$51*1000),"")</f>
        <v/>
      </c>
      <c r="T205" s="140" t="str">
        <f>IFERROR((INDEX($D$13:$D$29, MATCH('MP Calcs &amp; EFs'!$B$204,$B$13:$B$29,0))*INDEX('MP Calcs &amp; EFs'!$C$343:$C$360, MATCH('MP Calcs &amp; EFs'!$B$204,'MP Calcs &amp; EFs'!$B$343:$B$360,0))*1000*'Conversions and Lists'!$O$44*'MP Calcs &amp; EFs'!$F$439*'Conversions and Lists'!$F$51*1000),"")</f>
        <v/>
      </c>
      <c r="U205" s="140" t="str">
        <f>IFERROR((INDEX($D$13:$D$29, MATCH('MP Calcs &amp; EFs'!$B$204,$B$13:$B$29,0))*INDEX('MP Calcs &amp; EFs'!$C$343:$C$360, MATCH('MP Calcs &amp; EFs'!$B$204,'MP Calcs &amp; EFs'!$B$343:$B$360,0))*1000*'Conversions and Lists'!$O$44*'MP Calcs &amp; EFs'!$F$439*'Conversions and Lists'!$F$51*1000),"")</f>
        <v/>
      </c>
      <c r="V205" s="140" t="str">
        <f>IFERROR((INDEX($D$13:$D$29, MATCH('MP Calcs &amp; EFs'!$B$204,$B$13:$B$29,0))*INDEX('MP Calcs &amp; EFs'!$C$343:$C$360, MATCH('MP Calcs &amp; EFs'!$B$204,'MP Calcs &amp; EFs'!$B$343:$B$360,0))*1000*'Conversions and Lists'!$O$44*'MP Calcs &amp; EFs'!$F$439*'Conversions and Lists'!$F$51*1000),"")</f>
        <v/>
      </c>
      <c r="W205" s="140" t="str">
        <f>IFERROR((INDEX($D$13:$D$29, MATCH('MP Calcs &amp; EFs'!$B$204,$B$13:$B$29,0))*INDEX('MP Calcs &amp; EFs'!$C$343:$C$360, MATCH('MP Calcs &amp; EFs'!$B$204,'MP Calcs &amp; EFs'!$B$343:$B$360,0))*1000*'Conversions and Lists'!$O$44*'MP Calcs &amp; EFs'!$F$439*'Conversions and Lists'!$F$51*1000),"")</f>
        <v/>
      </c>
      <c r="X205" s="140" t="str">
        <f>IFERROR((INDEX($D$13:$D$29, MATCH('MP Calcs &amp; EFs'!$B$204,$B$13:$B$29,0))*INDEX('MP Calcs &amp; EFs'!$C$343:$C$360, MATCH('MP Calcs &amp; EFs'!$B$204,'MP Calcs &amp; EFs'!$B$343:$B$360,0))*1000*'Conversions and Lists'!$O$44*'MP Calcs &amp; EFs'!$F$439*'Conversions and Lists'!$F$51*1000),"")</f>
        <v/>
      </c>
      <c r="Y205" s="140" t="str">
        <f>IFERROR((INDEX($D$13:$D$29, MATCH('MP Calcs &amp; EFs'!$B$204,$B$13:$B$29,0))*INDEX('MP Calcs &amp; EFs'!$C$343:$C$360, MATCH('MP Calcs &amp; EFs'!$B$204,'MP Calcs &amp; EFs'!$B$343:$B$360,0))*1000*'Conversions and Lists'!$O$44*'MP Calcs &amp; EFs'!$F$439*'Conversions and Lists'!$F$51*1000),"")</f>
        <v/>
      </c>
      <c r="Z205" s="140" t="str">
        <f>IFERROR((INDEX($D$13:$D$29, MATCH('MP Calcs &amp; EFs'!$B$204,$B$13:$B$29,0))*INDEX('MP Calcs &amp; EFs'!$C$343:$C$360, MATCH('MP Calcs &amp; EFs'!$B$204,'MP Calcs &amp; EFs'!$B$343:$B$360,0))*1000*'Conversions and Lists'!$O$44*'MP Calcs &amp; EFs'!$F$439*'Conversions and Lists'!$F$51*1000),"")</f>
        <v/>
      </c>
      <c r="AA205" s="140" t="str">
        <f>IFERROR((INDEX($D$13:$D$29, MATCH('MP Calcs &amp; EFs'!$B$204,$B$13:$B$29,0))*INDEX('MP Calcs &amp; EFs'!$C$343:$C$360, MATCH('MP Calcs &amp; EFs'!$B$204,'MP Calcs &amp; EFs'!$B$343:$B$360,0))*1000*'Conversions and Lists'!$O$44*'MP Calcs &amp; EFs'!$F$439*'Conversions and Lists'!$F$51*1000),"")</f>
        <v/>
      </c>
      <c r="AB205" s="140" t="str">
        <f>IFERROR((INDEX($D$13:$D$29, MATCH('MP Calcs &amp; EFs'!$B$204,$B$13:$B$29,0))*INDEX('MP Calcs &amp; EFs'!$C$343:$C$360, MATCH('MP Calcs &amp; EFs'!$B$204,'MP Calcs &amp; EFs'!$B$343:$B$360,0))*1000*'Conversions and Lists'!$O$44*'MP Calcs &amp; EFs'!$F$439*'Conversions and Lists'!$F$51*1000),"")</f>
        <v/>
      </c>
      <c r="AC205" s="140" t="str">
        <f>IFERROR((INDEX($D$13:$D$29, MATCH('MP Calcs &amp; EFs'!$B$204,$B$13:$B$29,0))*INDEX('MP Calcs &amp; EFs'!$C$343:$C$360, MATCH('MP Calcs &amp; EFs'!$B$204,'MP Calcs &amp; EFs'!$B$343:$B$360,0))*1000*'Conversions and Lists'!$O$44*'MP Calcs &amp; EFs'!$F$439*'Conversions and Lists'!$F$51*1000),"")</f>
        <v/>
      </c>
      <c r="AD205" s="140" t="str">
        <f>IFERROR((INDEX($D$13:$D$29, MATCH('MP Calcs &amp; EFs'!$B$204,$B$13:$B$29,0))*INDEX('MP Calcs &amp; EFs'!$C$343:$C$360, MATCH('MP Calcs &amp; EFs'!$B$204,'MP Calcs &amp; EFs'!$B$343:$B$360,0))*1000*'Conversions and Lists'!$O$44*'MP Calcs &amp; EFs'!$F$439*'Conversions and Lists'!$F$51*1000),"")</f>
        <v/>
      </c>
      <c r="AE205" s="140" t="str">
        <f>IFERROR((INDEX($D$13:$D$29, MATCH('MP Calcs &amp; EFs'!$B$204,$B$13:$B$29,0))*INDEX('MP Calcs &amp; EFs'!$C$343:$C$360, MATCH('MP Calcs &amp; EFs'!$B$204,'MP Calcs &amp; EFs'!$B$343:$B$360,0))*1000*'Conversions and Lists'!$O$44*'MP Calcs &amp; EFs'!$F$439*'Conversions and Lists'!$F$51*1000),"")</f>
        <v/>
      </c>
      <c r="AF205" s="140" t="str">
        <f t="shared" si="1"/>
        <v/>
      </c>
      <c r="AG205" s="135" t="str">
        <f>IFERROR(SUM(INDEX(D205:AF205, MATCH(INDEX($H$8:$H$29,MATCH($B$204,$B$8:$B$29,0)),$D$177:$AE$177,0)):AF205),"")</f>
        <v/>
      </c>
    </row>
    <row r="206" spans="2:33" x14ac:dyDescent="0.25">
      <c r="B206" s="144" t="s">
        <v>132</v>
      </c>
      <c r="C206" s="141" t="s">
        <v>335</v>
      </c>
      <c r="D206" s="142" t="str">
        <f>IFERROR((((INDEX($D$13:$D$29, MATCH('MP Calcs &amp; EFs'!$B$206,$B$13:$B$29,0))*INDEX('MP Calcs &amp; EFs'!$D$343:$D$360, MATCH('MP Calcs &amp; EFs'!$B$206,'MP Calcs &amp; EFs'!$B$343:$B$360,0))*10^6*'Conversions and Lists'!$F$44)-(INDEX($G$8:$G$29, MATCH($B$206,$B$8:$B$29,0))*'Conversions and Lists'!$F$37))*'MP Calcs &amp; EFs'!K$383),"")</f>
        <v/>
      </c>
      <c r="E206" s="142" t="str">
        <f>IFERROR((((INDEX($D$13:$D$29, MATCH('MP Calcs &amp; EFs'!$B$206,$B$13:$B$29,0))*INDEX('MP Calcs &amp; EFs'!$D$343:$D$360, MATCH('MP Calcs &amp; EFs'!$B$206,'MP Calcs &amp; EFs'!$B$343:$B$360,0))*10^6*'Conversions and Lists'!$F$44)-(INDEX($G$8:$G$29, MATCH($B$206,$B$8:$B$29,0))*'Conversions and Lists'!$F$37))*'MP Calcs &amp; EFs'!L$383),"")</f>
        <v/>
      </c>
      <c r="F206" s="142" t="str">
        <f>IFERROR((((INDEX($D$13:$D$29, MATCH('MP Calcs &amp; EFs'!$B$206,$B$13:$B$29,0))*INDEX('MP Calcs &amp; EFs'!$D$343:$D$360, MATCH('MP Calcs &amp; EFs'!$B$206,'MP Calcs &amp; EFs'!$B$343:$B$360,0))*10^6*'Conversions and Lists'!$F$44)-(INDEX($G$8:$G$29, MATCH($B$206,$B$8:$B$29,0))*'Conversions and Lists'!$F$37))*'MP Calcs &amp; EFs'!M$383),"")</f>
        <v/>
      </c>
      <c r="G206" s="142" t="str">
        <f>IFERROR((((INDEX($D$13:$D$29, MATCH('MP Calcs &amp; EFs'!$B$206,$B$13:$B$29,0))*INDEX('MP Calcs &amp; EFs'!$D$343:$D$360, MATCH('MP Calcs &amp; EFs'!$B$206,'MP Calcs &amp; EFs'!$B$343:$B$360,0))*10^6*'Conversions and Lists'!$F$44)-(INDEX($G$8:$G$29, MATCH($B$206,$B$8:$B$29,0))*'Conversions and Lists'!$F$37))*'MP Calcs &amp; EFs'!N$383),"")</f>
        <v/>
      </c>
      <c r="H206" s="142" t="str">
        <f>IFERROR((((INDEX($D$13:$D$29, MATCH('MP Calcs &amp; EFs'!$B$206,$B$13:$B$29,0))*INDEX('MP Calcs &amp; EFs'!$D$343:$D$360, MATCH('MP Calcs &amp; EFs'!$B$206,'MP Calcs &amp; EFs'!$B$343:$B$360,0))*10^6*'Conversions and Lists'!$F$44)-(INDEX($G$8:$G$29, MATCH($B$206,$B$8:$B$29,0))*'Conversions and Lists'!$F$37))*'MP Calcs &amp; EFs'!O$383),"")</f>
        <v/>
      </c>
      <c r="I206" s="142" t="str">
        <f>IFERROR((((INDEX($D$13:$D$29, MATCH('MP Calcs &amp; EFs'!$B$206,$B$13:$B$29,0))*INDEX('MP Calcs &amp; EFs'!$D$343:$D$360, MATCH('MP Calcs &amp; EFs'!$B$206,'MP Calcs &amp; EFs'!$B$343:$B$360,0))*10^6*'Conversions and Lists'!$F$44)-(INDEX($G$8:$G$29, MATCH($B$206,$B$8:$B$29,0))*'Conversions and Lists'!$F$37))*'MP Calcs &amp; EFs'!P$383),"")</f>
        <v/>
      </c>
      <c r="J206" s="142" t="str">
        <f>IFERROR((((INDEX($D$13:$D$29, MATCH('MP Calcs &amp; EFs'!$B$206,$B$13:$B$29,0))*INDEX('MP Calcs &amp; EFs'!$D$343:$D$360, MATCH('MP Calcs &amp; EFs'!$B$206,'MP Calcs &amp; EFs'!$B$343:$B$360,0))*10^6*'Conversions and Lists'!$F$44)-(INDEX($G$8:$G$29, MATCH($B$206,$B$8:$B$29,0))*'Conversions and Lists'!$F$37))*'MP Calcs &amp; EFs'!Q$383),"")</f>
        <v/>
      </c>
      <c r="K206" s="142" t="str">
        <f>IFERROR((((INDEX($D$13:$D$29, MATCH('MP Calcs &amp; EFs'!$B$206,$B$13:$B$29,0))*INDEX('MP Calcs &amp; EFs'!$D$343:$D$360, MATCH('MP Calcs &amp; EFs'!$B$206,'MP Calcs &amp; EFs'!$B$343:$B$360,0))*10^6*'Conversions and Lists'!$F$44)-(INDEX($G$8:$G$29, MATCH($B$206,$B$8:$B$29,0))*'Conversions and Lists'!$F$37))*'MP Calcs &amp; EFs'!R$383),"")</f>
        <v/>
      </c>
      <c r="L206" s="142" t="str">
        <f>IFERROR((((INDEX($D$13:$D$29, MATCH('MP Calcs &amp; EFs'!$B$206,$B$13:$B$29,0))*INDEX('MP Calcs &amp; EFs'!$D$343:$D$360, MATCH('MP Calcs &amp; EFs'!$B$206,'MP Calcs &amp; EFs'!$B$343:$B$360,0))*10^6*'Conversions and Lists'!$F$44)-(INDEX($G$8:$G$29, MATCH($B$206,$B$8:$B$29,0))*'Conversions and Lists'!$F$37))*'MP Calcs &amp; EFs'!S$383),"")</f>
        <v/>
      </c>
      <c r="M206" s="142" t="str">
        <f>IFERROR((((INDEX($D$13:$D$29, MATCH('MP Calcs &amp; EFs'!$B$206,$B$13:$B$29,0))*INDEX('MP Calcs &amp; EFs'!$D$343:$D$360, MATCH('MP Calcs &amp; EFs'!$B$206,'MP Calcs &amp; EFs'!$B$343:$B$360,0))*10^6*'Conversions and Lists'!$F$44)-(INDEX($G$8:$G$29, MATCH($B$206,$B$8:$B$29,0))*'Conversions and Lists'!$F$37))*'MP Calcs &amp; EFs'!T$383),"")</f>
        <v/>
      </c>
      <c r="N206" s="142" t="str">
        <f>IFERROR((((INDEX($D$13:$D$29, MATCH('MP Calcs &amp; EFs'!$B$206,$B$13:$B$29,0))*INDEX('MP Calcs &amp; EFs'!$D$343:$D$360, MATCH('MP Calcs &amp; EFs'!$B$206,'MP Calcs &amp; EFs'!$B$343:$B$360,0))*10^6*'Conversions and Lists'!$F$44)-(INDEX($G$8:$G$29, MATCH($B$206,$B$8:$B$29,0))*'Conversions and Lists'!$F$37))*'MP Calcs &amp; EFs'!U$383),"")</f>
        <v/>
      </c>
      <c r="O206" s="142" t="str">
        <f>IFERROR((((INDEX($D$13:$D$29, MATCH('MP Calcs &amp; EFs'!$B$206,$B$13:$B$29,0))*INDEX('MP Calcs &amp; EFs'!$D$343:$D$360, MATCH('MP Calcs &amp; EFs'!$B$206,'MP Calcs &amp; EFs'!$B$343:$B$360,0))*10^6*'Conversions and Lists'!$F$44)-(INDEX($G$8:$G$29, MATCH($B$206,$B$8:$B$29,0))*'Conversions and Lists'!$F$37))*'MP Calcs &amp; EFs'!V$383),"")</f>
        <v/>
      </c>
      <c r="P206" s="142" t="str">
        <f>IFERROR((((INDEX($D$13:$D$29, MATCH('MP Calcs &amp; EFs'!$B$206,$B$13:$B$29,0))*INDEX('MP Calcs &amp; EFs'!$D$343:$D$360, MATCH('MP Calcs &amp; EFs'!$B$206,'MP Calcs &amp; EFs'!$B$343:$B$360,0))*10^6*'Conversions and Lists'!$F$44)-(INDEX($G$8:$G$29, MATCH($B$206,$B$8:$B$29,0))*'Conversions and Lists'!$F$37))*'MP Calcs &amp; EFs'!W$383),"")</f>
        <v/>
      </c>
      <c r="Q206" s="142" t="str">
        <f>IFERROR((((INDEX($D$13:$D$29, MATCH('MP Calcs &amp; EFs'!$B$206,$B$13:$B$29,0))*INDEX('MP Calcs &amp; EFs'!$D$343:$D$360, MATCH('MP Calcs &amp; EFs'!$B$206,'MP Calcs &amp; EFs'!$B$343:$B$360,0))*10^6*'Conversions and Lists'!$F$44)-(INDEX($G$8:$G$29, MATCH($B$206,$B$8:$B$29,0))*'Conversions and Lists'!$F$37))*'MP Calcs &amp; EFs'!X$383),"")</f>
        <v/>
      </c>
      <c r="R206" s="142" t="str">
        <f>IFERROR((((INDEX($D$13:$D$29, MATCH('MP Calcs &amp; EFs'!$B$206,$B$13:$B$29,0))*INDEX('MP Calcs &amp; EFs'!$D$343:$D$360, MATCH('MP Calcs &amp; EFs'!$B$206,'MP Calcs &amp; EFs'!$B$343:$B$360,0))*10^6*'Conversions and Lists'!$F$44)-(INDEX($G$8:$G$29, MATCH($B$206,$B$8:$B$29,0))*'Conversions and Lists'!$F$37))*'MP Calcs &amp; EFs'!Y$383),"")</f>
        <v/>
      </c>
      <c r="S206" s="142" t="str">
        <f>IFERROR((((INDEX($D$13:$D$29, MATCH('MP Calcs &amp; EFs'!$B$206,$B$13:$B$29,0))*INDEX('MP Calcs &amp; EFs'!$D$343:$D$360, MATCH('MP Calcs &amp; EFs'!$B$206,'MP Calcs &amp; EFs'!$B$343:$B$360,0))*10^6*'Conversions and Lists'!$F$44)-(INDEX($G$8:$G$29, MATCH($B$206,$B$8:$B$29,0))*'Conversions and Lists'!$F$37))*'MP Calcs &amp; EFs'!Z$383),"")</f>
        <v/>
      </c>
      <c r="T206" s="142" t="str">
        <f>IFERROR((((INDEX($D$13:$D$29, MATCH('MP Calcs &amp; EFs'!$B$206,$B$13:$B$29,0))*INDEX('MP Calcs &amp; EFs'!$D$343:$D$360, MATCH('MP Calcs &amp; EFs'!$B$206,'MP Calcs &amp; EFs'!$B$343:$B$360,0))*10^6*'Conversions and Lists'!$F$44)-(INDEX($G$8:$G$29, MATCH($B$206,$B$8:$B$29,0))*'Conversions and Lists'!$F$37))*'MP Calcs &amp; EFs'!AA$383),"")</f>
        <v/>
      </c>
      <c r="U206" s="142" t="str">
        <f>IFERROR((((INDEX($D$13:$D$29, MATCH('MP Calcs &amp; EFs'!$B$206,$B$13:$B$29,0))*INDEX('MP Calcs &amp; EFs'!$D$343:$D$360, MATCH('MP Calcs &amp; EFs'!$B$206,'MP Calcs &amp; EFs'!$B$343:$B$360,0))*10^6*'Conversions and Lists'!$F$44)-(INDEX($G$8:$G$29, MATCH($B$206,$B$8:$B$29,0))*'Conversions and Lists'!$F$37))*'MP Calcs &amp; EFs'!AB$383),"")</f>
        <v/>
      </c>
      <c r="V206" s="142" t="str">
        <f>IFERROR((((INDEX($D$13:$D$29, MATCH('MP Calcs &amp; EFs'!$B$206,$B$13:$B$29,0))*INDEX('MP Calcs &amp; EFs'!$D$343:$D$360, MATCH('MP Calcs &amp; EFs'!$B$206,'MP Calcs &amp; EFs'!$B$343:$B$360,0))*10^6*'Conversions and Lists'!$F$44)-(INDEX($G$8:$G$29, MATCH($B$206,$B$8:$B$29,0))*'Conversions and Lists'!$F$37))*'MP Calcs &amp; EFs'!AC$383),"")</f>
        <v/>
      </c>
      <c r="W206" s="142" t="str">
        <f>IFERROR((((INDEX($D$13:$D$29, MATCH('MP Calcs &amp; EFs'!$B$206,$B$13:$B$29,0))*INDEX('MP Calcs &amp; EFs'!$D$343:$D$360, MATCH('MP Calcs &amp; EFs'!$B$206,'MP Calcs &amp; EFs'!$B$343:$B$360,0))*10^6*'Conversions and Lists'!$F$44)-(INDEX($G$8:$G$29, MATCH($B$206,$B$8:$B$29,0))*'Conversions and Lists'!$F$37))*'MP Calcs &amp; EFs'!AD$383),"")</f>
        <v/>
      </c>
      <c r="X206" s="142" t="str">
        <f>IFERROR((((INDEX($D$13:$D$29, MATCH('MP Calcs &amp; EFs'!$B$206,$B$13:$B$29,0))*INDEX('MP Calcs &amp; EFs'!$D$343:$D$360, MATCH('MP Calcs &amp; EFs'!$B$206,'MP Calcs &amp; EFs'!$B$343:$B$360,0))*10^6*'Conversions and Lists'!$F$44)-(INDEX($G$8:$G$29, MATCH($B$206,$B$8:$B$29,0))*'Conversions and Lists'!$F$37))*'MP Calcs &amp; EFs'!AE$383),"")</f>
        <v/>
      </c>
      <c r="Y206" s="142" t="str">
        <f>IFERROR((((INDEX($D$13:$D$29, MATCH('MP Calcs &amp; EFs'!$B$206,$B$13:$B$29,0))*INDEX('MP Calcs &amp; EFs'!$D$343:$D$360, MATCH('MP Calcs &amp; EFs'!$B$206,'MP Calcs &amp; EFs'!$B$343:$B$360,0))*10^6*'Conversions and Lists'!$F$44)-(INDEX($G$8:$G$29, MATCH($B$206,$B$8:$B$29,0))*'Conversions and Lists'!$F$37))*'MP Calcs &amp; EFs'!AF$383),"")</f>
        <v/>
      </c>
      <c r="Z206" s="142" t="str">
        <f>IFERROR((((INDEX($D$13:$D$29, MATCH('MP Calcs &amp; EFs'!$B$206,$B$13:$B$29,0))*INDEX('MP Calcs &amp; EFs'!$D$343:$D$360, MATCH('MP Calcs &amp; EFs'!$B$206,'MP Calcs &amp; EFs'!$B$343:$B$360,0))*10^6*'Conversions and Lists'!$F$44)-(INDEX($G$8:$G$29, MATCH($B$206,$B$8:$B$29,0))*'Conversions and Lists'!$F$37))*'MP Calcs &amp; EFs'!AG$383),"")</f>
        <v/>
      </c>
      <c r="AA206" s="142" t="str">
        <f>IFERROR((((INDEX($D$13:$D$29, MATCH('MP Calcs &amp; EFs'!$B$206,$B$13:$B$29,0))*INDEX('MP Calcs &amp; EFs'!$D$343:$D$360, MATCH('MP Calcs &amp; EFs'!$B$206,'MP Calcs &amp; EFs'!$B$343:$B$360,0))*10^6*'Conversions and Lists'!$F$44)-(INDEX($G$8:$G$29, MATCH($B$206,$B$8:$B$29,0))*'Conversions and Lists'!$F$37))*'MP Calcs &amp; EFs'!AH$383),"")</f>
        <v/>
      </c>
      <c r="AB206" s="142" t="str">
        <f>IFERROR((((INDEX($D$13:$D$29, MATCH('MP Calcs &amp; EFs'!$B$206,$B$13:$B$29,0))*INDEX('MP Calcs &amp; EFs'!$D$343:$D$360, MATCH('MP Calcs &amp; EFs'!$B$206,'MP Calcs &amp; EFs'!$B$343:$B$360,0))*10^6*'Conversions and Lists'!$F$44)-(INDEX($G$8:$G$29, MATCH($B$206,$B$8:$B$29,0))*'Conversions and Lists'!$F$37))*'MP Calcs &amp; EFs'!AI$383),"")</f>
        <v/>
      </c>
      <c r="AC206" s="142" t="str">
        <f>IFERROR((((INDEX($D$13:$D$29, MATCH('MP Calcs &amp; EFs'!$B$206,$B$13:$B$29,0))*INDEX('MP Calcs &amp; EFs'!$D$343:$D$360, MATCH('MP Calcs &amp; EFs'!$B$206,'MP Calcs &amp; EFs'!$B$343:$B$360,0))*10^6*'Conversions and Lists'!$F$44)-(INDEX($G$8:$G$29, MATCH($B$206,$B$8:$B$29,0))*'Conversions and Lists'!$F$37))*'MP Calcs &amp; EFs'!AJ$383),"")</f>
        <v/>
      </c>
      <c r="AD206" s="142" t="str">
        <f>IFERROR((((INDEX($D$13:$D$29, MATCH('MP Calcs &amp; EFs'!$B$206,$B$13:$B$29,0))*INDEX('MP Calcs &amp; EFs'!$D$343:$D$360, MATCH('MP Calcs &amp; EFs'!$B$206,'MP Calcs &amp; EFs'!$B$343:$B$360,0))*10^6*'Conversions and Lists'!$F$44)-(INDEX($G$8:$G$29, MATCH($B$206,$B$8:$B$29,0))*'Conversions and Lists'!$F$37))*'MP Calcs &amp; EFs'!AK$383),"")</f>
        <v/>
      </c>
      <c r="AE206" s="142" t="str">
        <f>IFERROR((((INDEX($D$13:$D$29, MATCH('MP Calcs &amp; EFs'!$B$206,$B$13:$B$29,0))*INDEX('MP Calcs &amp; EFs'!$D$343:$D$360, MATCH('MP Calcs &amp; EFs'!$B$206,'MP Calcs &amp; EFs'!$B$343:$B$360,0))*10^6*'Conversions and Lists'!$F$44)-(INDEX($G$8:$G$29, MATCH($B$206,$B$8:$B$29,0))*'Conversions and Lists'!$F$37))*'MP Calcs &amp; EFs'!AL$383),"")</f>
        <v/>
      </c>
      <c r="AF206" s="142" t="str">
        <f t="shared" si="1"/>
        <v/>
      </c>
      <c r="AG206" s="143" t="str">
        <f>IFERROR(SUM(INDEX(D206:AF206, MATCH(INDEX($H$8:$H$29,MATCH($B$206,$B$8:$B$29,0)),$D$177:$AE$177,0)):AF206),"")</f>
        <v/>
      </c>
    </row>
    <row r="207" spans="2:33" ht="14.4" thickBot="1" x14ac:dyDescent="0.3">
      <c r="B207" s="138" t="s">
        <v>132</v>
      </c>
      <c r="C207" s="139" t="s">
        <v>336</v>
      </c>
      <c r="D207" s="140" t="str">
        <f>IFERROR((INDEX($D$13:$D$29, MATCH('MP Calcs &amp; EFs'!$B$206,$B$13:$B$29,0))*INDEX('MP Calcs &amp; EFs'!$C$343:$C$360, MATCH('MP Calcs &amp; EFs'!$B$206,'MP Calcs &amp; EFs'!$B$343:$B$360,0))*1000*'Conversions and Lists'!$O$44*'MP Calcs &amp; EFs'!$F$439*'Conversions and Lists'!$F$51*1000),"")</f>
        <v/>
      </c>
      <c r="E207" s="140" t="str">
        <f>IFERROR((INDEX($D$13:$D$29, MATCH('MP Calcs &amp; EFs'!$B$206,$B$13:$B$29,0))*INDEX('MP Calcs &amp; EFs'!$C$343:$C$360, MATCH('MP Calcs &amp; EFs'!$B$206,'MP Calcs &amp; EFs'!$B$343:$B$360,0))*1000*'Conversions and Lists'!$O$44*'MP Calcs &amp; EFs'!$F$439*'Conversions and Lists'!$F$51*1000),"")</f>
        <v/>
      </c>
      <c r="F207" s="140" t="str">
        <f>IFERROR((INDEX($D$13:$D$29, MATCH('MP Calcs &amp; EFs'!$B$206,$B$13:$B$29,0))*INDEX('MP Calcs &amp; EFs'!$C$343:$C$360, MATCH('MP Calcs &amp; EFs'!$B$206,'MP Calcs &amp; EFs'!$B$343:$B$360,0))*1000*'Conversions and Lists'!$O$44*'MP Calcs &amp; EFs'!$F$439*'Conversions and Lists'!$F$51*1000),"")</f>
        <v/>
      </c>
      <c r="G207" s="140" t="str">
        <f>IFERROR((INDEX($D$13:$D$29, MATCH('MP Calcs &amp; EFs'!$B$206,$B$13:$B$29,0))*INDEX('MP Calcs &amp; EFs'!$C$343:$C$360, MATCH('MP Calcs &amp; EFs'!$B$206,'MP Calcs &amp; EFs'!$B$343:$B$360,0))*1000*'Conversions and Lists'!$O$44*'MP Calcs &amp; EFs'!$F$439*'Conversions and Lists'!$F$51*1000),"")</f>
        <v/>
      </c>
      <c r="H207" s="140" t="str">
        <f>IFERROR((INDEX($D$13:$D$29, MATCH('MP Calcs &amp; EFs'!$B$206,$B$13:$B$29,0))*INDEX('MP Calcs &amp; EFs'!$C$343:$C$360, MATCH('MP Calcs &amp; EFs'!$B$206,'MP Calcs &amp; EFs'!$B$343:$B$360,0))*1000*'Conversions and Lists'!$O$44*'MP Calcs &amp; EFs'!$F$439*'Conversions and Lists'!$F$51*1000),"")</f>
        <v/>
      </c>
      <c r="I207" s="140" t="str">
        <f>IFERROR((INDEX($D$13:$D$29, MATCH('MP Calcs &amp; EFs'!$B$206,$B$13:$B$29,0))*INDEX('MP Calcs &amp; EFs'!$C$343:$C$360, MATCH('MP Calcs &amp; EFs'!$B$206,'MP Calcs &amp; EFs'!$B$343:$B$360,0))*1000*'Conversions and Lists'!$O$44*'MP Calcs &amp; EFs'!$F$439*'Conversions and Lists'!$F$51*1000),"")</f>
        <v/>
      </c>
      <c r="J207" s="140" t="str">
        <f>IFERROR((INDEX($D$13:$D$29, MATCH('MP Calcs &amp; EFs'!$B$206,$B$13:$B$29,0))*INDEX('MP Calcs &amp; EFs'!$C$343:$C$360, MATCH('MP Calcs &amp; EFs'!$B$206,'MP Calcs &amp; EFs'!$B$343:$B$360,0))*1000*'Conversions and Lists'!$O$44*'MP Calcs &amp; EFs'!$F$439*'Conversions and Lists'!$F$51*1000),"")</f>
        <v/>
      </c>
      <c r="K207" s="140" t="str">
        <f>IFERROR((INDEX($D$13:$D$29, MATCH('MP Calcs &amp; EFs'!$B$206,$B$13:$B$29,0))*INDEX('MP Calcs &amp; EFs'!$C$343:$C$360, MATCH('MP Calcs &amp; EFs'!$B$206,'MP Calcs &amp; EFs'!$B$343:$B$360,0))*1000*'Conversions and Lists'!$O$44*'MP Calcs &amp; EFs'!$F$439*'Conversions and Lists'!$F$51*1000),"")</f>
        <v/>
      </c>
      <c r="L207" s="140" t="str">
        <f>IFERROR((INDEX($D$13:$D$29, MATCH('MP Calcs &amp; EFs'!$B$206,$B$13:$B$29,0))*INDEX('MP Calcs &amp; EFs'!$C$343:$C$360, MATCH('MP Calcs &amp; EFs'!$B$206,'MP Calcs &amp; EFs'!$B$343:$B$360,0))*1000*'Conversions and Lists'!$O$44*'MP Calcs &amp; EFs'!$F$439*'Conversions and Lists'!$F$51*1000),"")</f>
        <v/>
      </c>
      <c r="M207" s="140" t="str">
        <f>IFERROR((INDEX($D$13:$D$29, MATCH('MP Calcs &amp; EFs'!$B$206,$B$13:$B$29,0))*INDEX('MP Calcs &amp; EFs'!$C$343:$C$360, MATCH('MP Calcs &amp; EFs'!$B$206,'MP Calcs &amp; EFs'!$B$343:$B$360,0))*1000*'Conversions and Lists'!$O$44*'MP Calcs &amp; EFs'!$F$439*'Conversions and Lists'!$F$51*1000),"")</f>
        <v/>
      </c>
      <c r="N207" s="140" t="str">
        <f>IFERROR((INDEX($D$13:$D$29, MATCH('MP Calcs &amp; EFs'!$B$206,$B$13:$B$29,0))*INDEX('MP Calcs &amp; EFs'!$C$343:$C$360, MATCH('MP Calcs &amp; EFs'!$B$206,'MP Calcs &amp; EFs'!$B$343:$B$360,0))*1000*'Conversions and Lists'!$O$44*'MP Calcs &amp; EFs'!$F$439*'Conversions and Lists'!$F$51*1000),"")</f>
        <v/>
      </c>
      <c r="O207" s="140" t="str">
        <f>IFERROR((INDEX($D$13:$D$29, MATCH('MP Calcs &amp; EFs'!$B$206,$B$13:$B$29,0))*INDEX('MP Calcs &amp; EFs'!$C$343:$C$360, MATCH('MP Calcs &amp; EFs'!$B$206,'MP Calcs &amp; EFs'!$B$343:$B$360,0))*1000*'Conversions and Lists'!$O$44*'MP Calcs &amp; EFs'!$F$439*'Conversions and Lists'!$F$51*1000),"")</f>
        <v/>
      </c>
      <c r="P207" s="140" t="str">
        <f>IFERROR((INDEX($D$13:$D$29, MATCH('MP Calcs &amp; EFs'!$B$206,$B$13:$B$29,0))*INDEX('MP Calcs &amp; EFs'!$C$343:$C$360, MATCH('MP Calcs &amp; EFs'!$B$206,'MP Calcs &amp; EFs'!$B$343:$B$360,0))*1000*'Conversions and Lists'!$O$44*'MP Calcs &amp; EFs'!$F$439*'Conversions and Lists'!$F$51*1000),"")</f>
        <v/>
      </c>
      <c r="Q207" s="140" t="str">
        <f>IFERROR((INDEX($D$13:$D$29, MATCH('MP Calcs &amp; EFs'!$B$206,$B$13:$B$29,0))*INDEX('MP Calcs &amp; EFs'!$C$343:$C$360, MATCH('MP Calcs &amp; EFs'!$B$206,'MP Calcs &amp; EFs'!$B$343:$B$360,0))*1000*'Conversions and Lists'!$O$44*'MP Calcs &amp; EFs'!$F$439*'Conversions and Lists'!$F$51*1000),"")</f>
        <v/>
      </c>
      <c r="R207" s="140" t="str">
        <f>IFERROR((INDEX($D$13:$D$29, MATCH('MP Calcs &amp; EFs'!$B$206,$B$13:$B$29,0))*INDEX('MP Calcs &amp; EFs'!$C$343:$C$360, MATCH('MP Calcs &amp; EFs'!$B$206,'MP Calcs &amp; EFs'!$B$343:$B$360,0))*1000*'Conversions and Lists'!$O$44*'MP Calcs &amp; EFs'!$F$439*'Conversions and Lists'!$F$51*1000),"")</f>
        <v/>
      </c>
      <c r="S207" s="140" t="str">
        <f>IFERROR((INDEX($D$13:$D$29, MATCH('MP Calcs &amp; EFs'!$B$206,$B$13:$B$29,0))*INDEX('MP Calcs &amp; EFs'!$C$343:$C$360, MATCH('MP Calcs &amp; EFs'!$B$206,'MP Calcs &amp; EFs'!$B$343:$B$360,0))*1000*'Conversions and Lists'!$O$44*'MP Calcs &amp; EFs'!$F$439*'Conversions and Lists'!$F$51*1000),"")</f>
        <v/>
      </c>
      <c r="T207" s="140" t="str">
        <f>IFERROR((INDEX($D$13:$D$29, MATCH('MP Calcs &amp; EFs'!$B$206,$B$13:$B$29,0))*INDEX('MP Calcs &amp; EFs'!$C$343:$C$360, MATCH('MP Calcs &amp; EFs'!$B$206,'MP Calcs &amp; EFs'!$B$343:$B$360,0))*1000*'Conversions and Lists'!$O$44*'MP Calcs &amp; EFs'!$F$439*'Conversions and Lists'!$F$51*1000),"")</f>
        <v/>
      </c>
      <c r="U207" s="140" t="str">
        <f>IFERROR((INDEX($D$13:$D$29, MATCH('MP Calcs &amp; EFs'!$B$206,$B$13:$B$29,0))*INDEX('MP Calcs &amp; EFs'!$C$343:$C$360, MATCH('MP Calcs &amp; EFs'!$B$206,'MP Calcs &amp; EFs'!$B$343:$B$360,0))*1000*'Conversions and Lists'!$O$44*'MP Calcs &amp; EFs'!$F$439*'Conversions and Lists'!$F$51*1000),"")</f>
        <v/>
      </c>
      <c r="V207" s="140" t="str">
        <f>IFERROR((INDEX($D$13:$D$29, MATCH('MP Calcs &amp; EFs'!$B$206,$B$13:$B$29,0))*INDEX('MP Calcs &amp; EFs'!$C$343:$C$360, MATCH('MP Calcs &amp; EFs'!$B$206,'MP Calcs &amp; EFs'!$B$343:$B$360,0))*1000*'Conversions and Lists'!$O$44*'MP Calcs &amp; EFs'!$F$439*'Conversions and Lists'!$F$51*1000),"")</f>
        <v/>
      </c>
      <c r="W207" s="140" t="str">
        <f>IFERROR((INDEX($D$13:$D$29, MATCH('MP Calcs &amp; EFs'!$B$206,$B$13:$B$29,0))*INDEX('MP Calcs &amp; EFs'!$C$343:$C$360, MATCH('MP Calcs &amp; EFs'!$B$206,'MP Calcs &amp; EFs'!$B$343:$B$360,0))*1000*'Conversions and Lists'!$O$44*'MP Calcs &amp; EFs'!$F$439*'Conversions and Lists'!$F$51*1000),"")</f>
        <v/>
      </c>
      <c r="X207" s="140" t="str">
        <f>IFERROR((INDEX($D$13:$D$29, MATCH('MP Calcs &amp; EFs'!$B$206,$B$13:$B$29,0))*INDEX('MP Calcs &amp; EFs'!$C$343:$C$360, MATCH('MP Calcs &amp; EFs'!$B$206,'MP Calcs &amp; EFs'!$B$343:$B$360,0))*1000*'Conversions and Lists'!$O$44*'MP Calcs &amp; EFs'!$F$439*'Conversions and Lists'!$F$51*1000),"")</f>
        <v/>
      </c>
      <c r="Y207" s="140" t="str">
        <f>IFERROR((INDEX($D$13:$D$29, MATCH('MP Calcs &amp; EFs'!$B$206,$B$13:$B$29,0))*INDEX('MP Calcs &amp; EFs'!$C$343:$C$360, MATCH('MP Calcs &amp; EFs'!$B$206,'MP Calcs &amp; EFs'!$B$343:$B$360,0))*1000*'Conversions and Lists'!$O$44*'MP Calcs &amp; EFs'!$F$439*'Conversions and Lists'!$F$51*1000),"")</f>
        <v/>
      </c>
      <c r="Z207" s="140" t="str">
        <f>IFERROR((INDEX($D$13:$D$29, MATCH('MP Calcs &amp; EFs'!$B$206,$B$13:$B$29,0))*INDEX('MP Calcs &amp; EFs'!$C$343:$C$360, MATCH('MP Calcs &amp; EFs'!$B$206,'MP Calcs &amp; EFs'!$B$343:$B$360,0))*1000*'Conversions and Lists'!$O$44*'MP Calcs &amp; EFs'!$F$439*'Conversions and Lists'!$F$51*1000),"")</f>
        <v/>
      </c>
      <c r="AA207" s="140" t="str">
        <f>IFERROR((INDEX($D$13:$D$29, MATCH('MP Calcs &amp; EFs'!$B$206,$B$13:$B$29,0))*INDEX('MP Calcs &amp; EFs'!$C$343:$C$360, MATCH('MP Calcs &amp; EFs'!$B$206,'MP Calcs &amp; EFs'!$B$343:$B$360,0))*1000*'Conversions and Lists'!$O$44*'MP Calcs &amp; EFs'!$F$439*'Conversions and Lists'!$F$51*1000),"")</f>
        <v/>
      </c>
      <c r="AB207" s="140" t="str">
        <f>IFERROR((INDEX($D$13:$D$29, MATCH('MP Calcs &amp; EFs'!$B$206,$B$13:$B$29,0))*INDEX('MP Calcs &amp; EFs'!$C$343:$C$360, MATCH('MP Calcs &amp; EFs'!$B$206,'MP Calcs &amp; EFs'!$B$343:$B$360,0))*1000*'Conversions and Lists'!$O$44*'MP Calcs &amp; EFs'!$F$439*'Conversions and Lists'!$F$51*1000),"")</f>
        <v/>
      </c>
      <c r="AC207" s="140" t="str">
        <f>IFERROR((INDEX($D$13:$D$29, MATCH('MP Calcs &amp; EFs'!$B$206,$B$13:$B$29,0))*INDEX('MP Calcs &amp; EFs'!$C$343:$C$360, MATCH('MP Calcs &amp; EFs'!$B$206,'MP Calcs &amp; EFs'!$B$343:$B$360,0))*1000*'Conversions and Lists'!$O$44*'MP Calcs &amp; EFs'!$F$439*'Conversions and Lists'!$F$51*1000),"")</f>
        <v/>
      </c>
      <c r="AD207" s="140" t="str">
        <f>IFERROR((INDEX($D$13:$D$29, MATCH('MP Calcs &amp; EFs'!$B$206,$B$13:$B$29,0))*INDEX('MP Calcs &amp; EFs'!$C$343:$C$360, MATCH('MP Calcs &amp; EFs'!$B$206,'MP Calcs &amp; EFs'!$B$343:$B$360,0))*1000*'Conversions and Lists'!$O$44*'MP Calcs &amp; EFs'!$F$439*'Conversions and Lists'!$F$51*1000),"")</f>
        <v/>
      </c>
      <c r="AE207" s="140" t="str">
        <f>IFERROR((INDEX($D$13:$D$29, MATCH('MP Calcs &amp; EFs'!$B$206,$B$13:$B$29,0))*INDEX('MP Calcs &amp; EFs'!$C$343:$C$360, MATCH('MP Calcs &amp; EFs'!$B$206,'MP Calcs &amp; EFs'!$B$343:$B$360,0))*1000*'Conversions and Lists'!$O$44*'MP Calcs &amp; EFs'!$F$439*'Conversions and Lists'!$F$51*1000),"")</f>
        <v/>
      </c>
      <c r="AF207" s="140" t="str">
        <f t="shared" si="1"/>
        <v/>
      </c>
      <c r="AG207" s="135" t="str">
        <f>IFERROR(SUM(INDEX(D207:AF207, MATCH(INDEX($H$8:$H$29,MATCH($B$206,$B$8:$B$29,0)),$D$177:$AE$177,0)):AF207),"")</f>
        <v/>
      </c>
    </row>
    <row r="208" spans="2:33" x14ac:dyDescent="0.25">
      <c r="B208" s="144" t="s">
        <v>122</v>
      </c>
      <c r="C208" s="141" t="s">
        <v>335</v>
      </c>
      <c r="D208" s="142" t="str">
        <f>IFERROR((((INDEX($D$13:$D$29, MATCH('MP Calcs &amp; EFs'!$B$208,$B$13:$B$29,0))*INDEX('MP Calcs &amp; EFs'!$D$343:$D$360, MATCH('MP Calcs &amp; EFs'!$B$208,'MP Calcs &amp; EFs'!$B$343:$B$360,0))*10^6*'Conversions and Lists'!$F$44)-(INDEX($G$8:$G$29, MATCH($B$208,$B$8:$B$29,0))*'Conversions and Lists'!$F$37))*'MP Calcs &amp; EFs'!K$383),"")</f>
        <v/>
      </c>
      <c r="E208" s="142" t="str">
        <f>IFERROR((((INDEX($D$13:$D$29, MATCH('MP Calcs &amp; EFs'!$B$208,$B$13:$B$29,0))*INDEX('MP Calcs &amp; EFs'!$D$343:$D$360, MATCH('MP Calcs &amp; EFs'!$B$208,'MP Calcs &amp; EFs'!$B$343:$B$360,0))*10^6*'Conversions and Lists'!$F$44)-(INDEX($G$8:$G$29, MATCH($B$208,$B$8:$B$29,0))*'Conversions and Lists'!$F$37))*'MP Calcs &amp; EFs'!L$383),"")</f>
        <v/>
      </c>
      <c r="F208" s="142" t="str">
        <f>IFERROR((((INDEX($D$13:$D$29, MATCH('MP Calcs &amp; EFs'!$B$208,$B$13:$B$29,0))*INDEX('MP Calcs &amp; EFs'!$D$343:$D$360, MATCH('MP Calcs &amp; EFs'!$B$208,'MP Calcs &amp; EFs'!$B$343:$B$360,0))*10^6*'Conversions and Lists'!$F$44)-(INDEX($G$8:$G$29, MATCH($B$208,$B$8:$B$29,0))*'Conversions and Lists'!$F$37))*'MP Calcs &amp; EFs'!M$383),"")</f>
        <v/>
      </c>
      <c r="G208" s="142" t="str">
        <f>IFERROR((((INDEX($D$13:$D$29, MATCH('MP Calcs &amp; EFs'!$B$208,$B$13:$B$29,0))*INDEX('MP Calcs &amp; EFs'!$D$343:$D$360, MATCH('MP Calcs &amp; EFs'!$B$208,'MP Calcs &amp; EFs'!$B$343:$B$360,0))*10^6*'Conversions and Lists'!$F$44)-(INDEX($G$8:$G$29, MATCH($B$208,$B$8:$B$29,0))*'Conversions and Lists'!$F$37))*'MP Calcs &amp; EFs'!N$383),"")</f>
        <v/>
      </c>
      <c r="H208" s="142" t="str">
        <f>IFERROR((((INDEX($D$13:$D$29, MATCH('MP Calcs &amp; EFs'!$B$208,$B$13:$B$29,0))*INDEX('MP Calcs &amp; EFs'!$D$343:$D$360, MATCH('MP Calcs &amp; EFs'!$B$208,'MP Calcs &amp; EFs'!$B$343:$B$360,0))*10^6*'Conversions and Lists'!$F$44)-(INDEX($G$8:$G$29, MATCH($B$208,$B$8:$B$29,0))*'Conversions and Lists'!$F$37))*'MP Calcs &amp; EFs'!O$383),"")</f>
        <v/>
      </c>
      <c r="I208" s="142" t="str">
        <f>IFERROR((((INDEX($D$13:$D$29, MATCH('MP Calcs &amp; EFs'!$B$208,$B$13:$B$29,0))*INDEX('MP Calcs &amp; EFs'!$D$343:$D$360, MATCH('MP Calcs &amp; EFs'!$B$208,'MP Calcs &amp; EFs'!$B$343:$B$360,0))*10^6*'Conversions and Lists'!$F$44)-(INDEX($G$8:$G$29, MATCH($B$208,$B$8:$B$29,0))*'Conversions and Lists'!$F$37))*'MP Calcs &amp; EFs'!P$383),"")</f>
        <v/>
      </c>
      <c r="J208" s="142" t="str">
        <f>IFERROR((((INDEX($D$13:$D$29, MATCH('MP Calcs &amp; EFs'!$B$208,$B$13:$B$29,0))*INDEX('MP Calcs &amp; EFs'!$D$343:$D$360, MATCH('MP Calcs &amp; EFs'!$B$208,'MP Calcs &amp; EFs'!$B$343:$B$360,0))*10^6*'Conversions and Lists'!$F$44)-(INDEX($G$8:$G$29, MATCH($B$208,$B$8:$B$29,0))*'Conversions and Lists'!$F$37))*'MP Calcs &amp; EFs'!Q$383),"")</f>
        <v/>
      </c>
      <c r="K208" s="142" t="str">
        <f>IFERROR((((INDEX($D$13:$D$29, MATCH('MP Calcs &amp; EFs'!$B$208,$B$13:$B$29,0))*INDEX('MP Calcs &amp; EFs'!$D$343:$D$360, MATCH('MP Calcs &amp; EFs'!$B$208,'MP Calcs &amp; EFs'!$B$343:$B$360,0))*10^6*'Conversions and Lists'!$F$44)-(INDEX($G$8:$G$29, MATCH($B$208,$B$8:$B$29,0))*'Conversions and Lists'!$F$37))*'MP Calcs &amp; EFs'!R$383),"")</f>
        <v/>
      </c>
      <c r="L208" s="142" t="str">
        <f>IFERROR((((INDEX($D$13:$D$29, MATCH('MP Calcs &amp; EFs'!$B$208,$B$13:$B$29,0))*INDEX('MP Calcs &amp; EFs'!$D$343:$D$360, MATCH('MP Calcs &amp; EFs'!$B$208,'MP Calcs &amp; EFs'!$B$343:$B$360,0))*10^6*'Conversions and Lists'!$F$44)-(INDEX($G$8:$G$29, MATCH($B$208,$B$8:$B$29,0))*'Conversions and Lists'!$F$37))*'MP Calcs &amp; EFs'!S$383),"")</f>
        <v/>
      </c>
      <c r="M208" s="142" t="str">
        <f>IFERROR((((INDEX($D$13:$D$29, MATCH('MP Calcs &amp; EFs'!$B$208,$B$13:$B$29,0))*INDEX('MP Calcs &amp; EFs'!$D$343:$D$360, MATCH('MP Calcs &amp; EFs'!$B$208,'MP Calcs &amp; EFs'!$B$343:$B$360,0))*10^6*'Conversions and Lists'!$F$44)-(INDEX($G$8:$G$29, MATCH($B$208,$B$8:$B$29,0))*'Conversions and Lists'!$F$37))*'MP Calcs &amp; EFs'!T$383),"")</f>
        <v/>
      </c>
      <c r="N208" s="142" t="str">
        <f>IFERROR((((INDEX($D$13:$D$29, MATCH('MP Calcs &amp; EFs'!$B$208,$B$13:$B$29,0))*INDEX('MP Calcs &amp; EFs'!$D$343:$D$360, MATCH('MP Calcs &amp; EFs'!$B$208,'MP Calcs &amp; EFs'!$B$343:$B$360,0))*10^6*'Conversions and Lists'!$F$44)-(INDEX($G$8:$G$29, MATCH($B$208,$B$8:$B$29,0))*'Conversions and Lists'!$F$37))*'MP Calcs &amp; EFs'!U$383),"")</f>
        <v/>
      </c>
      <c r="O208" s="142" t="str">
        <f>IFERROR((((INDEX($D$13:$D$29, MATCH('MP Calcs &amp; EFs'!$B$208,$B$13:$B$29,0))*INDEX('MP Calcs &amp; EFs'!$D$343:$D$360, MATCH('MP Calcs &amp; EFs'!$B$208,'MP Calcs &amp; EFs'!$B$343:$B$360,0))*10^6*'Conversions and Lists'!$F$44)-(INDEX($G$8:$G$29, MATCH($B$208,$B$8:$B$29,0))*'Conversions and Lists'!$F$37))*'MP Calcs &amp; EFs'!V$383),"")</f>
        <v/>
      </c>
      <c r="P208" s="142" t="str">
        <f>IFERROR((((INDEX($D$13:$D$29, MATCH('MP Calcs &amp; EFs'!$B$208,$B$13:$B$29,0))*INDEX('MP Calcs &amp; EFs'!$D$343:$D$360, MATCH('MP Calcs &amp; EFs'!$B$208,'MP Calcs &amp; EFs'!$B$343:$B$360,0))*10^6*'Conversions and Lists'!$F$44)-(INDEX($G$8:$G$29, MATCH($B$208,$B$8:$B$29,0))*'Conversions and Lists'!$F$37))*'MP Calcs &amp; EFs'!W$383),"")</f>
        <v/>
      </c>
      <c r="Q208" s="142" t="str">
        <f>IFERROR((((INDEX($D$13:$D$29, MATCH('MP Calcs &amp; EFs'!$B$208,$B$13:$B$29,0))*INDEX('MP Calcs &amp; EFs'!$D$343:$D$360, MATCH('MP Calcs &amp; EFs'!$B$208,'MP Calcs &amp; EFs'!$B$343:$B$360,0))*10^6*'Conversions and Lists'!$F$44)-(INDEX($G$8:$G$29, MATCH($B$208,$B$8:$B$29,0))*'Conversions and Lists'!$F$37))*'MP Calcs &amp; EFs'!X$383),"")</f>
        <v/>
      </c>
      <c r="R208" s="142" t="str">
        <f>IFERROR((((INDEX($D$13:$D$29, MATCH('MP Calcs &amp; EFs'!$B$208,$B$13:$B$29,0))*INDEX('MP Calcs &amp; EFs'!$D$343:$D$360, MATCH('MP Calcs &amp; EFs'!$B$208,'MP Calcs &amp; EFs'!$B$343:$B$360,0))*10^6*'Conversions and Lists'!$F$44)-(INDEX($G$8:$G$29, MATCH($B$208,$B$8:$B$29,0))*'Conversions and Lists'!$F$37))*'MP Calcs &amp; EFs'!Y$383),"")</f>
        <v/>
      </c>
      <c r="S208" s="142" t="str">
        <f>IFERROR((((INDEX($D$13:$D$29, MATCH('MP Calcs &amp; EFs'!$B$208,$B$13:$B$29,0))*INDEX('MP Calcs &amp; EFs'!$D$343:$D$360, MATCH('MP Calcs &amp; EFs'!$B$208,'MP Calcs &amp; EFs'!$B$343:$B$360,0))*10^6*'Conversions and Lists'!$F$44)-(INDEX($G$8:$G$29, MATCH($B$208,$B$8:$B$29,0))*'Conversions and Lists'!$F$37))*'MP Calcs &amp; EFs'!Z$383),"")</f>
        <v/>
      </c>
      <c r="T208" s="142" t="str">
        <f>IFERROR((((INDEX($D$13:$D$29, MATCH('MP Calcs &amp; EFs'!$B$208,$B$13:$B$29,0))*INDEX('MP Calcs &amp; EFs'!$D$343:$D$360, MATCH('MP Calcs &amp; EFs'!$B$208,'MP Calcs &amp; EFs'!$B$343:$B$360,0))*10^6*'Conversions and Lists'!$F$44)-(INDEX($G$8:$G$29, MATCH($B$208,$B$8:$B$29,0))*'Conversions and Lists'!$F$37))*'MP Calcs &amp; EFs'!AA$383),"")</f>
        <v/>
      </c>
      <c r="U208" s="142" t="str">
        <f>IFERROR((((INDEX($D$13:$D$29, MATCH('MP Calcs &amp; EFs'!$B$208,$B$13:$B$29,0))*INDEX('MP Calcs &amp; EFs'!$D$343:$D$360, MATCH('MP Calcs &amp; EFs'!$B$208,'MP Calcs &amp; EFs'!$B$343:$B$360,0))*10^6*'Conversions and Lists'!$F$44)-(INDEX($G$8:$G$29, MATCH($B$208,$B$8:$B$29,0))*'Conversions and Lists'!$F$37))*'MP Calcs &amp; EFs'!AB$383),"")</f>
        <v/>
      </c>
      <c r="V208" s="142" t="str">
        <f>IFERROR((((INDEX($D$13:$D$29, MATCH('MP Calcs &amp; EFs'!$B$208,$B$13:$B$29,0))*INDEX('MP Calcs &amp; EFs'!$D$343:$D$360, MATCH('MP Calcs &amp; EFs'!$B$208,'MP Calcs &amp; EFs'!$B$343:$B$360,0))*10^6*'Conversions and Lists'!$F$44)-(INDEX($G$8:$G$29, MATCH($B$208,$B$8:$B$29,0))*'Conversions and Lists'!$F$37))*'MP Calcs &amp; EFs'!AC$383),"")</f>
        <v/>
      </c>
      <c r="W208" s="142" t="str">
        <f>IFERROR((((INDEX($D$13:$D$29, MATCH('MP Calcs &amp; EFs'!$B$208,$B$13:$B$29,0))*INDEX('MP Calcs &amp; EFs'!$D$343:$D$360, MATCH('MP Calcs &amp; EFs'!$B$208,'MP Calcs &amp; EFs'!$B$343:$B$360,0))*10^6*'Conversions and Lists'!$F$44)-(INDEX($G$8:$G$29, MATCH($B$208,$B$8:$B$29,0))*'Conversions and Lists'!$F$37))*'MP Calcs &amp; EFs'!AD$383),"")</f>
        <v/>
      </c>
      <c r="X208" s="142" t="str">
        <f>IFERROR((((INDEX($D$13:$D$29, MATCH('MP Calcs &amp; EFs'!$B$208,$B$13:$B$29,0))*INDEX('MP Calcs &amp; EFs'!$D$343:$D$360, MATCH('MP Calcs &amp; EFs'!$B$208,'MP Calcs &amp; EFs'!$B$343:$B$360,0))*10^6*'Conversions and Lists'!$F$44)-(INDEX($G$8:$G$29, MATCH($B$208,$B$8:$B$29,0))*'Conversions and Lists'!$F$37))*'MP Calcs &amp; EFs'!AE$383),"")</f>
        <v/>
      </c>
      <c r="Y208" s="142" t="str">
        <f>IFERROR((((INDEX($D$13:$D$29, MATCH('MP Calcs &amp; EFs'!$B$208,$B$13:$B$29,0))*INDEX('MP Calcs &amp; EFs'!$D$343:$D$360, MATCH('MP Calcs &amp; EFs'!$B$208,'MP Calcs &amp; EFs'!$B$343:$B$360,0))*10^6*'Conversions and Lists'!$F$44)-(INDEX($G$8:$G$29, MATCH($B$208,$B$8:$B$29,0))*'Conversions and Lists'!$F$37))*'MP Calcs &amp; EFs'!AF$383),"")</f>
        <v/>
      </c>
      <c r="Z208" s="142" t="str">
        <f>IFERROR((((INDEX($D$13:$D$29, MATCH('MP Calcs &amp; EFs'!$B$208,$B$13:$B$29,0))*INDEX('MP Calcs &amp; EFs'!$D$343:$D$360, MATCH('MP Calcs &amp; EFs'!$B$208,'MP Calcs &amp; EFs'!$B$343:$B$360,0))*10^6*'Conversions and Lists'!$F$44)-(INDEX($G$8:$G$29, MATCH($B$208,$B$8:$B$29,0))*'Conversions and Lists'!$F$37))*'MP Calcs &amp; EFs'!AG$383),"")</f>
        <v/>
      </c>
      <c r="AA208" s="142" t="str">
        <f>IFERROR((((INDEX($D$13:$D$29, MATCH('MP Calcs &amp; EFs'!$B$208,$B$13:$B$29,0))*INDEX('MP Calcs &amp; EFs'!$D$343:$D$360, MATCH('MP Calcs &amp; EFs'!$B$208,'MP Calcs &amp; EFs'!$B$343:$B$360,0))*10^6*'Conversions and Lists'!$F$44)-(INDEX($G$8:$G$29, MATCH($B$208,$B$8:$B$29,0))*'Conversions and Lists'!$F$37))*'MP Calcs &amp; EFs'!AH$383),"")</f>
        <v/>
      </c>
      <c r="AB208" s="142" t="str">
        <f>IFERROR((((INDEX($D$13:$D$29, MATCH('MP Calcs &amp; EFs'!$B$208,$B$13:$B$29,0))*INDEX('MP Calcs &amp; EFs'!$D$343:$D$360, MATCH('MP Calcs &amp; EFs'!$B$208,'MP Calcs &amp; EFs'!$B$343:$B$360,0))*10^6*'Conversions and Lists'!$F$44)-(INDEX($G$8:$G$29, MATCH($B$208,$B$8:$B$29,0))*'Conversions and Lists'!$F$37))*'MP Calcs &amp; EFs'!AI$383),"")</f>
        <v/>
      </c>
      <c r="AC208" s="142" t="str">
        <f>IFERROR((((INDEX($D$13:$D$29, MATCH('MP Calcs &amp; EFs'!$B$208,$B$13:$B$29,0))*INDEX('MP Calcs &amp; EFs'!$D$343:$D$360, MATCH('MP Calcs &amp; EFs'!$B$208,'MP Calcs &amp; EFs'!$B$343:$B$360,0))*10^6*'Conversions and Lists'!$F$44)-(INDEX($G$8:$G$29, MATCH($B$208,$B$8:$B$29,0))*'Conversions and Lists'!$F$37))*'MP Calcs &amp; EFs'!AJ$383),"")</f>
        <v/>
      </c>
      <c r="AD208" s="142" t="str">
        <f>IFERROR((((INDEX($D$13:$D$29, MATCH('MP Calcs &amp; EFs'!$B$208,$B$13:$B$29,0))*INDEX('MP Calcs &amp; EFs'!$D$343:$D$360, MATCH('MP Calcs &amp; EFs'!$B$208,'MP Calcs &amp; EFs'!$B$343:$B$360,0))*10^6*'Conversions and Lists'!$F$44)-(INDEX($G$8:$G$29, MATCH($B$208,$B$8:$B$29,0))*'Conversions and Lists'!$F$37))*'MP Calcs &amp; EFs'!AK$383),"")</f>
        <v/>
      </c>
      <c r="AE208" s="142" t="str">
        <f>IFERROR((((INDEX($D$13:$D$29, MATCH('MP Calcs &amp; EFs'!$B$208,$B$13:$B$29,0))*INDEX('MP Calcs &amp; EFs'!$D$343:$D$360, MATCH('MP Calcs &amp; EFs'!$B$208,'MP Calcs &amp; EFs'!$B$343:$B$360,0))*10^6*'Conversions and Lists'!$F$44)-(INDEX($G$8:$G$29, MATCH($B$208,$B$8:$B$29,0))*'Conversions and Lists'!$F$37))*'MP Calcs &amp; EFs'!AL$383),"")</f>
        <v/>
      </c>
      <c r="AF208" s="142" t="str">
        <f t="shared" si="1"/>
        <v/>
      </c>
      <c r="AG208" s="143" t="str">
        <f>IFERROR(SUM(INDEX(D208:AF208, MATCH(INDEX($H$8:$H$29,MATCH($B$208,$B$8:$B$29,0)),$D$177:$AE$177,0)):AF208),"")</f>
        <v/>
      </c>
    </row>
    <row r="209" spans="2:33" ht="14.4" thickBot="1" x14ac:dyDescent="0.3">
      <c r="B209" s="138" t="s">
        <v>122</v>
      </c>
      <c r="C209" s="139" t="s">
        <v>336</v>
      </c>
      <c r="D209" s="140" t="str">
        <f>IFERROR((INDEX($D$13:$D$29, MATCH('MP Calcs &amp; EFs'!$B$208,$B$13:$B$29,0))*INDEX('MP Calcs &amp; EFs'!$C$343:$C$360, MATCH('MP Calcs &amp; EFs'!$B$208,'MP Calcs &amp; EFs'!$B$343:$B$360,0))*1000*'Conversions and Lists'!$O$44*'MP Calcs &amp; EFs'!$F$439*'Conversions and Lists'!$F$51*1000),"")</f>
        <v/>
      </c>
      <c r="E209" s="140" t="str">
        <f>IFERROR((INDEX($D$13:$D$29, MATCH('MP Calcs &amp; EFs'!$B$208,$B$13:$B$29,0))*INDEX('MP Calcs &amp; EFs'!$C$343:$C$360, MATCH('MP Calcs &amp; EFs'!$B$208,'MP Calcs &amp; EFs'!$B$343:$B$360,0))*1000*'Conversions and Lists'!$O$44*'MP Calcs &amp; EFs'!$F$439*'Conversions and Lists'!$F$51*1000),"")</f>
        <v/>
      </c>
      <c r="F209" s="140" t="str">
        <f>IFERROR((INDEX($D$13:$D$29, MATCH('MP Calcs &amp; EFs'!$B$208,$B$13:$B$29,0))*INDEX('MP Calcs &amp; EFs'!$C$343:$C$360, MATCH('MP Calcs &amp; EFs'!$B$208,'MP Calcs &amp; EFs'!$B$343:$B$360,0))*1000*'Conversions and Lists'!$O$44*'MP Calcs &amp; EFs'!$F$439*'Conversions and Lists'!$F$51*1000),"")</f>
        <v/>
      </c>
      <c r="G209" s="140" t="str">
        <f>IFERROR((INDEX($D$13:$D$29, MATCH('MP Calcs &amp; EFs'!$B$208,$B$13:$B$29,0))*INDEX('MP Calcs &amp; EFs'!$C$343:$C$360, MATCH('MP Calcs &amp; EFs'!$B$208,'MP Calcs &amp; EFs'!$B$343:$B$360,0))*1000*'Conversions and Lists'!$O$44*'MP Calcs &amp; EFs'!$F$439*'Conversions and Lists'!$F$51*1000),"")</f>
        <v/>
      </c>
      <c r="H209" s="140" t="str">
        <f>IFERROR((INDEX($D$13:$D$29, MATCH('MP Calcs &amp; EFs'!$B$208,$B$13:$B$29,0))*INDEX('MP Calcs &amp; EFs'!$C$343:$C$360, MATCH('MP Calcs &amp; EFs'!$B$208,'MP Calcs &amp; EFs'!$B$343:$B$360,0))*1000*'Conversions and Lists'!$O$44*'MP Calcs &amp; EFs'!$F$439*'Conversions and Lists'!$F$51*1000),"")</f>
        <v/>
      </c>
      <c r="I209" s="140" t="str">
        <f>IFERROR((INDEX($D$13:$D$29, MATCH('MP Calcs &amp; EFs'!$B$208,$B$13:$B$29,0))*INDEX('MP Calcs &amp; EFs'!$C$343:$C$360, MATCH('MP Calcs &amp; EFs'!$B$208,'MP Calcs &amp; EFs'!$B$343:$B$360,0))*1000*'Conversions and Lists'!$O$44*'MP Calcs &amp; EFs'!$F$439*'Conversions and Lists'!$F$51*1000),"")</f>
        <v/>
      </c>
      <c r="J209" s="140" t="str">
        <f>IFERROR((INDEX($D$13:$D$29, MATCH('MP Calcs &amp; EFs'!$B$208,$B$13:$B$29,0))*INDEX('MP Calcs &amp; EFs'!$C$343:$C$360, MATCH('MP Calcs &amp; EFs'!$B$208,'MP Calcs &amp; EFs'!$B$343:$B$360,0))*1000*'Conversions and Lists'!$O$44*'MP Calcs &amp; EFs'!$F$439*'Conversions and Lists'!$F$51*1000),"")</f>
        <v/>
      </c>
      <c r="K209" s="140" t="str">
        <f>IFERROR((INDEX($D$13:$D$29, MATCH('MP Calcs &amp; EFs'!$B$208,$B$13:$B$29,0))*INDEX('MP Calcs &amp; EFs'!$C$343:$C$360, MATCH('MP Calcs &amp; EFs'!$B$208,'MP Calcs &amp; EFs'!$B$343:$B$360,0))*1000*'Conversions and Lists'!$O$44*'MP Calcs &amp; EFs'!$F$439*'Conversions and Lists'!$F$51*1000),"")</f>
        <v/>
      </c>
      <c r="L209" s="140" t="str">
        <f>IFERROR((INDEX($D$13:$D$29, MATCH('MP Calcs &amp; EFs'!$B$208,$B$13:$B$29,0))*INDEX('MP Calcs &amp; EFs'!$C$343:$C$360, MATCH('MP Calcs &amp; EFs'!$B$208,'MP Calcs &amp; EFs'!$B$343:$B$360,0))*1000*'Conversions and Lists'!$O$44*'MP Calcs &amp; EFs'!$F$439*'Conversions and Lists'!$F$51*1000),"")</f>
        <v/>
      </c>
      <c r="M209" s="140" t="str">
        <f>IFERROR((INDEX($D$13:$D$29, MATCH('MP Calcs &amp; EFs'!$B$208,$B$13:$B$29,0))*INDEX('MP Calcs &amp; EFs'!$C$343:$C$360, MATCH('MP Calcs &amp; EFs'!$B$208,'MP Calcs &amp; EFs'!$B$343:$B$360,0))*1000*'Conversions and Lists'!$O$44*'MP Calcs &amp; EFs'!$F$439*'Conversions and Lists'!$F$51*1000),"")</f>
        <v/>
      </c>
      <c r="N209" s="140" t="str">
        <f>IFERROR((INDEX($D$13:$D$29, MATCH('MP Calcs &amp; EFs'!$B$208,$B$13:$B$29,0))*INDEX('MP Calcs &amp; EFs'!$C$343:$C$360, MATCH('MP Calcs &amp; EFs'!$B$208,'MP Calcs &amp; EFs'!$B$343:$B$360,0))*1000*'Conversions and Lists'!$O$44*'MP Calcs &amp; EFs'!$F$439*'Conversions and Lists'!$F$51*1000),"")</f>
        <v/>
      </c>
      <c r="O209" s="140" t="str">
        <f>IFERROR((INDEX($D$13:$D$29, MATCH('MP Calcs &amp; EFs'!$B$208,$B$13:$B$29,0))*INDEX('MP Calcs &amp; EFs'!$C$343:$C$360, MATCH('MP Calcs &amp; EFs'!$B$208,'MP Calcs &amp; EFs'!$B$343:$B$360,0))*1000*'Conversions and Lists'!$O$44*'MP Calcs &amp; EFs'!$F$439*'Conversions and Lists'!$F$51*1000),"")</f>
        <v/>
      </c>
      <c r="P209" s="140" t="str">
        <f>IFERROR((INDEX($D$13:$D$29, MATCH('MP Calcs &amp; EFs'!$B$208,$B$13:$B$29,0))*INDEX('MP Calcs &amp; EFs'!$C$343:$C$360, MATCH('MP Calcs &amp; EFs'!$B$208,'MP Calcs &amp; EFs'!$B$343:$B$360,0))*1000*'Conversions and Lists'!$O$44*'MP Calcs &amp; EFs'!$F$439*'Conversions and Lists'!$F$51*1000),"")</f>
        <v/>
      </c>
      <c r="Q209" s="140" t="str">
        <f>IFERROR((INDEX($D$13:$D$29, MATCH('MP Calcs &amp; EFs'!$B$208,$B$13:$B$29,0))*INDEX('MP Calcs &amp; EFs'!$C$343:$C$360, MATCH('MP Calcs &amp; EFs'!$B$208,'MP Calcs &amp; EFs'!$B$343:$B$360,0))*1000*'Conversions and Lists'!$O$44*'MP Calcs &amp; EFs'!$F$439*'Conversions and Lists'!$F$51*1000),"")</f>
        <v/>
      </c>
      <c r="R209" s="140" t="str">
        <f>IFERROR((INDEX($D$13:$D$29, MATCH('MP Calcs &amp; EFs'!$B$208,$B$13:$B$29,0))*INDEX('MP Calcs &amp; EFs'!$C$343:$C$360, MATCH('MP Calcs &amp; EFs'!$B$208,'MP Calcs &amp; EFs'!$B$343:$B$360,0))*1000*'Conversions and Lists'!$O$44*'MP Calcs &amp; EFs'!$F$439*'Conversions and Lists'!$F$51*1000),"")</f>
        <v/>
      </c>
      <c r="S209" s="140" t="str">
        <f>IFERROR((INDEX($D$13:$D$29, MATCH('MP Calcs &amp; EFs'!$B$208,$B$13:$B$29,0))*INDEX('MP Calcs &amp; EFs'!$C$343:$C$360, MATCH('MP Calcs &amp; EFs'!$B$208,'MP Calcs &amp; EFs'!$B$343:$B$360,0))*1000*'Conversions and Lists'!$O$44*'MP Calcs &amp; EFs'!$F$439*'Conversions and Lists'!$F$51*1000),"")</f>
        <v/>
      </c>
      <c r="T209" s="140" t="str">
        <f>IFERROR((INDEX($D$13:$D$29, MATCH('MP Calcs &amp; EFs'!$B$208,$B$13:$B$29,0))*INDEX('MP Calcs &amp; EFs'!$C$343:$C$360, MATCH('MP Calcs &amp; EFs'!$B$208,'MP Calcs &amp; EFs'!$B$343:$B$360,0))*1000*'Conversions and Lists'!$O$44*'MP Calcs &amp; EFs'!$F$439*'Conversions and Lists'!$F$51*1000),"")</f>
        <v/>
      </c>
      <c r="U209" s="140" t="str">
        <f>IFERROR((INDEX($D$13:$D$29, MATCH('MP Calcs &amp; EFs'!$B$208,$B$13:$B$29,0))*INDEX('MP Calcs &amp; EFs'!$C$343:$C$360, MATCH('MP Calcs &amp; EFs'!$B$208,'MP Calcs &amp; EFs'!$B$343:$B$360,0))*1000*'Conversions and Lists'!$O$44*'MP Calcs &amp; EFs'!$F$439*'Conversions and Lists'!$F$51*1000),"")</f>
        <v/>
      </c>
      <c r="V209" s="140" t="str">
        <f>IFERROR((INDEX($D$13:$D$29, MATCH('MP Calcs &amp; EFs'!$B$208,$B$13:$B$29,0))*INDEX('MP Calcs &amp; EFs'!$C$343:$C$360, MATCH('MP Calcs &amp; EFs'!$B$208,'MP Calcs &amp; EFs'!$B$343:$B$360,0))*1000*'Conversions and Lists'!$O$44*'MP Calcs &amp; EFs'!$F$439*'Conversions and Lists'!$F$51*1000),"")</f>
        <v/>
      </c>
      <c r="W209" s="140" t="str">
        <f>IFERROR((INDEX($D$13:$D$29, MATCH('MP Calcs &amp; EFs'!$B$208,$B$13:$B$29,0))*INDEX('MP Calcs &amp; EFs'!$C$343:$C$360, MATCH('MP Calcs &amp; EFs'!$B$208,'MP Calcs &amp; EFs'!$B$343:$B$360,0))*1000*'Conversions and Lists'!$O$44*'MP Calcs &amp; EFs'!$F$439*'Conversions and Lists'!$F$51*1000),"")</f>
        <v/>
      </c>
      <c r="X209" s="140" t="str">
        <f>IFERROR((INDEX($D$13:$D$29, MATCH('MP Calcs &amp; EFs'!$B$208,$B$13:$B$29,0))*INDEX('MP Calcs &amp; EFs'!$C$343:$C$360, MATCH('MP Calcs &amp; EFs'!$B$208,'MP Calcs &amp; EFs'!$B$343:$B$360,0))*1000*'Conversions and Lists'!$O$44*'MP Calcs &amp; EFs'!$F$439*'Conversions and Lists'!$F$51*1000),"")</f>
        <v/>
      </c>
      <c r="Y209" s="140" t="str">
        <f>IFERROR((INDEX($D$13:$D$29, MATCH('MP Calcs &amp; EFs'!$B$208,$B$13:$B$29,0))*INDEX('MP Calcs &amp; EFs'!$C$343:$C$360, MATCH('MP Calcs &amp; EFs'!$B$208,'MP Calcs &amp; EFs'!$B$343:$B$360,0))*1000*'Conversions and Lists'!$O$44*'MP Calcs &amp; EFs'!$F$439*'Conversions and Lists'!$F$51*1000),"")</f>
        <v/>
      </c>
      <c r="Z209" s="140" t="str">
        <f>IFERROR((INDEX($D$13:$D$29, MATCH('MP Calcs &amp; EFs'!$B$208,$B$13:$B$29,0))*INDEX('MP Calcs &amp; EFs'!$C$343:$C$360, MATCH('MP Calcs &amp; EFs'!$B$208,'MP Calcs &amp; EFs'!$B$343:$B$360,0))*1000*'Conversions and Lists'!$O$44*'MP Calcs &amp; EFs'!$F$439*'Conversions and Lists'!$F$51*1000),"")</f>
        <v/>
      </c>
      <c r="AA209" s="140" t="str">
        <f>IFERROR((INDEX($D$13:$D$29, MATCH('MP Calcs &amp; EFs'!$B$208,$B$13:$B$29,0))*INDEX('MP Calcs &amp; EFs'!$C$343:$C$360, MATCH('MP Calcs &amp; EFs'!$B$208,'MP Calcs &amp; EFs'!$B$343:$B$360,0))*1000*'Conversions and Lists'!$O$44*'MP Calcs &amp; EFs'!$F$439*'Conversions and Lists'!$F$51*1000),"")</f>
        <v/>
      </c>
      <c r="AB209" s="140" t="str">
        <f>IFERROR((INDEX($D$13:$D$29, MATCH('MP Calcs &amp; EFs'!$B$208,$B$13:$B$29,0))*INDEX('MP Calcs &amp; EFs'!$C$343:$C$360, MATCH('MP Calcs &amp; EFs'!$B$208,'MP Calcs &amp; EFs'!$B$343:$B$360,0))*1000*'Conversions and Lists'!$O$44*'MP Calcs &amp; EFs'!$F$439*'Conversions and Lists'!$F$51*1000),"")</f>
        <v/>
      </c>
      <c r="AC209" s="140" t="str">
        <f>IFERROR((INDEX($D$13:$D$29, MATCH('MP Calcs &amp; EFs'!$B$208,$B$13:$B$29,0))*INDEX('MP Calcs &amp; EFs'!$C$343:$C$360, MATCH('MP Calcs &amp; EFs'!$B$208,'MP Calcs &amp; EFs'!$B$343:$B$360,0))*1000*'Conversions and Lists'!$O$44*'MP Calcs &amp; EFs'!$F$439*'Conversions and Lists'!$F$51*1000),"")</f>
        <v/>
      </c>
      <c r="AD209" s="140" t="str">
        <f>IFERROR((INDEX($D$13:$D$29, MATCH('MP Calcs &amp; EFs'!$B$208,$B$13:$B$29,0))*INDEX('MP Calcs &amp; EFs'!$C$343:$C$360, MATCH('MP Calcs &amp; EFs'!$B$208,'MP Calcs &amp; EFs'!$B$343:$B$360,0))*1000*'Conversions and Lists'!$O$44*'MP Calcs &amp; EFs'!$F$439*'Conversions and Lists'!$F$51*1000),"")</f>
        <v/>
      </c>
      <c r="AE209" s="140" t="str">
        <f>IFERROR((INDEX($D$13:$D$29, MATCH('MP Calcs &amp; EFs'!$B$208,$B$13:$B$29,0))*INDEX('MP Calcs &amp; EFs'!$C$343:$C$360, MATCH('MP Calcs &amp; EFs'!$B$208,'MP Calcs &amp; EFs'!$B$343:$B$360,0))*1000*'Conversions and Lists'!$O$44*'MP Calcs &amp; EFs'!$F$439*'Conversions and Lists'!$F$51*1000),"")</f>
        <v/>
      </c>
      <c r="AF209" s="140" t="str">
        <f t="shared" si="1"/>
        <v/>
      </c>
      <c r="AG209" s="135" t="str">
        <f>IFERROR(SUM(INDEX(D209:AF209, MATCH(INDEX($H$8:$H$29,MATCH($B$208,$B$8:$B$29,0)),$D$177:$AE$177,0)):AF209),"")</f>
        <v/>
      </c>
    </row>
    <row r="210" spans="2:33" x14ac:dyDescent="0.25">
      <c r="B210" s="144" t="s">
        <v>160</v>
      </c>
      <c r="C210" s="141" t="s">
        <v>335</v>
      </c>
      <c r="D210" s="142" t="str">
        <f>IFERROR((((INDEX($D$13:$D$29, MATCH('MP Calcs &amp; EFs'!$B$210,$B$13:$B$29,0))*INDEX('MP Calcs &amp; EFs'!$D$343:$D$360, MATCH('MP Calcs &amp; EFs'!$B$210,'MP Calcs &amp; EFs'!$B$343:$B$360,0))*10^6*'Conversions and Lists'!$F$44)-(INDEX($G$8:$G$29, MATCH($B$210,$B$8:$B$29,0))*'Conversions and Lists'!$F$37))*'MP Calcs &amp; EFs'!K$383),"")</f>
        <v/>
      </c>
      <c r="E210" s="142" t="str">
        <f>IFERROR((((INDEX($D$13:$D$29, MATCH('MP Calcs &amp; EFs'!$B$210,$B$13:$B$29,0))*INDEX('MP Calcs &amp; EFs'!$D$343:$D$360, MATCH('MP Calcs &amp; EFs'!$B$210,'MP Calcs &amp; EFs'!$B$343:$B$360,0))*10^6*'Conversions and Lists'!$F$44)-(INDEX($G$8:$G$29, MATCH($B$210,$B$8:$B$29,0))*'Conversions and Lists'!$F$37))*'MP Calcs &amp; EFs'!L$383),"")</f>
        <v/>
      </c>
      <c r="F210" s="142" t="str">
        <f>IFERROR((((INDEX($D$13:$D$29, MATCH('MP Calcs &amp; EFs'!$B$210,$B$13:$B$29,0))*INDEX('MP Calcs &amp; EFs'!$D$343:$D$360, MATCH('MP Calcs &amp; EFs'!$B$210,'MP Calcs &amp; EFs'!$B$343:$B$360,0))*10^6*'Conversions and Lists'!$F$44)-(INDEX($G$8:$G$29, MATCH($B$210,$B$8:$B$29,0))*'Conversions and Lists'!$F$37))*'MP Calcs &amp; EFs'!M$383),"")</f>
        <v/>
      </c>
      <c r="G210" s="142" t="str">
        <f>IFERROR((((INDEX($D$13:$D$29, MATCH('MP Calcs &amp; EFs'!$B$210,$B$13:$B$29,0))*INDEX('MP Calcs &amp; EFs'!$D$343:$D$360, MATCH('MP Calcs &amp; EFs'!$B$210,'MP Calcs &amp; EFs'!$B$343:$B$360,0))*10^6*'Conversions and Lists'!$F$44)-(INDEX($G$8:$G$29, MATCH($B$210,$B$8:$B$29,0))*'Conversions and Lists'!$F$37))*'MP Calcs &amp; EFs'!N$383),"")</f>
        <v/>
      </c>
      <c r="H210" s="142" t="str">
        <f>IFERROR((((INDEX($D$13:$D$29, MATCH('MP Calcs &amp; EFs'!$B$210,$B$13:$B$29,0))*INDEX('MP Calcs &amp; EFs'!$D$343:$D$360, MATCH('MP Calcs &amp; EFs'!$B$210,'MP Calcs &amp; EFs'!$B$343:$B$360,0))*10^6*'Conversions and Lists'!$F$44)-(INDEX($G$8:$G$29, MATCH($B$210,$B$8:$B$29,0))*'Conversions and Lists'!$F$37))*'MP Calcs &amp; EFs'!O$383),"")</f>
        <v/>
      </c>
      <c r="I210" s="142" t="str">
        <f>IFERROR((((INDEX($D$13:$D$29, MATCH('MP Calcs &amp; EFs'!$B$210,$B$13:$B$29,0))*INDEX('MP Calcs &amp; EFs'!$D$343:$D$360, MATCH('MP Calcs &amp; EFs'!$B$210,'MP Calcs &amp; EFs'!$B$343:$B$360,0))*10^6*'Conversions and Lists'!$F$44)-(INDEX($G$8:$G$29, MATCH($B$210,$B$8:$B$29,0))*'Conversions and Lists'!$F$37))*'MP Calcs &amp; EFs'!P$383),"")</f>
        <v/>
      </c>
      <c r="J210" s="142" t="str">
        <f>IFERROR((((INDEX($D$13:$D$29, MATCH('MP Calcs &amp; EFs'!$B$210,$B$13:$B$29,0))*INDEX('MP Calcs &amp; EFs'!$D$343:$D$360, MATCH('MP Calcs &amp; EFs'!$B$210,'MP Calcs &amp; EFs'!$B$343:$B$360,0))*10^6*'Conversions and Lists'!$F$44)-(INDEX($G$8:$G$29, MATCH($B$210,$B$8:$B$29,0))*'Conversions and Lists'!$F$37))*'MP Calcs &amp; EFs'!Q$383),"")</f>
        <v/>
      </c>
      <c r="K210" s="142" t="str">
        <f>IFERROR((((INDEX($D$13:$D$29, MATCH('MP Calcs &amp; EFs'!$B$210,$B$13:$B$29,0))*INDEX('MP Calcs &amp; EFs'!$D$343:$D$360, MATCH('MP Calcs &amp; EFs'!$B$210,'MP Calcs &amp; EFs'!$B$343:$B$360,0))*10^6*'Conversions and Lists'!$F$44)-(INDEX($G$8:$G$29, MATCH($B$210,$B$8:$B$29,0))*'Conversions and Lists'!$F$37))*'MP Calcs &amp; EFs'!R$383),"")</f>
        <v/>
      </c>
      <c r="L210" s="142" t="str">
        <f>IFERROR((((INDEX($D$13:$D$29, MATCH('MP Calcs &amp; EFs'!$B$210,$B$13:$B$29,0))*INDEX('MP Calcs &amp; EFs'!$D$343:$D$360, MATCH('MP Calcs &amp; EFs'!$B$210,'MP Calcs &amp; EFs'!$B$343:$B$360,0))*10^6*'Conversions and Lists'!$F$44)-(INDEX($G$8:$G$29, MATCH($B$210,$B$8:$B$29,0))*'Conversions and Lists'!$F$37))*'MP Calcs &amp; EFs'!S$383),"")</f>
        <v/>
      </c>
      <c r="M210" s="142" t="str">
        <f>IFERROR((((INDEX($D$13:$D$29, MATCH('MP Calcs &amp; EFs'!$B$210,$B$13:$B$29,0))*INDEX('MP Calcs &amp; EFs'!$D$343:$D$360, MATCH('MP Calcs &amp; EFs'!$B$210,'MP Calcs &amp; EFs'!$B$343:$B$360,0))*10^6*'Conversions and Lists'!$F$44)-(INDEX($G$8:$G$29, MATCH($B$210,$B$8:$B$29,0))*'Conversions and Lists'!$F$37))*'MP Calcs &amp; EFs'!T$383),"")</f>
        <v/>
      </c>
      <c r="N210" s="142" t="str">
        <f>IFERROR((((INDEX($D$13:$D$29, MATCH('MP Calcs &amp; EFs'!$B$210,$B$13:$B$29,0))*INDEX('MP Calcs &amp; EFs'!$D$343:$D$360, MATCH('MP Calcs &amp; EFs'!$B$210,'MP Calcs &amp; EFs'!$B$343:$B$360,0))*10^6*'Conversions and Lists'!$F$44)-(INDEX($G$8:$G$29, MATCH($B$210,$B$8:$B$29,0))*'Conversions and Lists'!$F$37))*'MP Calcs &amp; EFs'!U$383),"")</f>
        <v/>
      </c>
      <c r="O210" s="142" t="str">
        <f>IFERROR((((INDEX($D$13:$D$29, MATCH('MP Calcs &amp; EFs'!$B$210,$B$13:$B$29,0))*INDEX('MP Calcs &amp; EFs'!$D$343:$D$360, MATCH('MP Calcs &amp; EFs'!$B$210,'MP Calcs &amp; EFs'!$B$343:$B$360,0))*10^6*'Conversions and Lists'!$F$44)-(INDEX($G$8:$G$29, MATCH($B$210,$B$8:$B$29,0))*'Conversions and Lists'!$F$37))*'MP Calcs &amp; EFs'!V$383),"")</f>
        <v/>
      </c>
      <c r="P210" s="142" t="str">
        <f>IFERROR((((INDEX($D$13:$D$29, MATCH('MP Calcs &amp; EFs'!$B$210,$B$13:$B$29,0))*INDEX('MP Calcs &amp; EFs'!$D$343:$D$360, MATCH('MP Calcs &amp; EFs'!$B$210,'MP Calcs &amp; EFs'!$B$343:$B$360,0))*10^6*'Conversions and Lists'!$F$44)-(INDEX($G$8:$G$29, MATCH($B$210,$B$8:$B$29,0))*'Conversions and Lists'!$F$37))*'MP Calcs &amp; EFs'!W$383),"")</f>
        <v/>
      </c>
      <c r="Q210" s="142" t="str">
        <f>IFERROR((((INDEX($D$13:$D$29, MATCH('MP Calcs &amp; EFs'!$B$210,$B$13:$B$29,0))*INDEX('MP Calcs &amp; EFs'!$D$343:$D$360, MATCH('MP Calcs &amp; EFs'!$B$210,'MP Calcs &amp; EFs'!$B$343:$B$360,0))*10^6*'Conversions and Lists'!$F$44)-(INDEX($G$8:$G$29, MATCH($B$210,$B$8:$B$29,0))*'Conversions and Lists'!$F$37))*'MP Calcs &amp; EFs'!X$383),"")</f>
        <v/>
      </c>
      <c r="R210" s="142" t="str">
        <f>IFERROR((((INDEX($D$13:$D$29, MATCH('MP Calcs &amp; EFs'!$B$210,$B$13:$B$29,0))*INDEX('MP Calcs &amp; EFs'!$D$343:$D$360, MATCH('MP Calcs &amp; EFs'!$B$210,'MP Calcs &amp; EFs'!$B$343:$B$360,0))*10^6*'Conversions and Lists'!$F$44)-(INDEX($G$8:$G$29, MATCH($B$210,$B$8:$B$29,0))*'Conversions and Lists'!$F$37))*'MP Calcs &amp; EFs'!Y$383),"")</f>
        <v/>
      </c>
      <c r="S210" s="142" t="str">
        <f>IFERROR((((INDEX($D$13:$D$29, MATCH('MP Calcs &amp; EFs'!$B$210,$B$13:$B$29,0))*INDEX('MP Calcs &amp; EFs'!$D$343:$D$360, MATCH('MP Calcs &amp; EFs'!$B$210,'MP Calcs &amp; EFs'!$B$343:$B$360,0))*10^6*'Conversions and Lists'!$F$44)-(INDEX($G$8:$G$29, MATCH($B$210,$B$8:$B$29,0))*'Conversions and Lists'!$F$37))*'MP Calcs &amp; EFs'!Z$383),"")</f>
        <v/>
      </c>
      <c r="T210" s="142" t="str">
        <f>IFERROR((((INDEX($D$13:$D$29, MATCH('MP Calcs &amp; EFs'!$B$210,$B$13:$B$29,0))*INDEX('MP Calcs &amp; EFs'!$D$343:$D$360, MATCH('MP Calcs &amp; EFs'!$B$210,'MP Calcs &amp; EFs'!$B$343:$B$360,0))*10^6*'Conversions and Lists'!$F$44)-(INDEX($G$8:$G$29, MATCH($B$210,$B$8:$B$29,0))*'Conversions and Lists'!$F$37))*'MP Calcs &amp; EFs'!AA$383),"")</f>
        <v/>
      </c>
      <c r="U210" s="142" t="str">
        <f>IFERROR((((INDEX($D$13:$D$29, MATCH('MP Calcs &amp; EFs'!$B$210,$B$13:$B$29,0))*INDEX('MP Calcs &amp; EFs'!$D$343:$D$360, MATCH('MP Calcs &amp; EFs'!$B$210,'MP Calcs &amp; EFs'!$B$343:$B$360,0))*10^6*'Conversions and Lists'!$F$44)-(INDEX($G$8:$G$29, MATCH($B$210,$B$8:$B$29,0))*'Conversions and Lists'!$F$37))*'MP Calcs &amp; EFs'!AB$383),"")</f>
        <v/>
      </c>
      <c r="V210" s="142" t="str">
        <f>IFERROR((((INDEX($D$13:$D$29, MATCH('MP Calcs &amp; EFs'!$B$210,$B$13:$B$29,0))*INDEX('MP Calcs &amp; EFs'!$D$343:$D$360, MATCH('MP Calcs &amp; EFs'!$B$210,'MP Calcs &amp; EFs'!$B$343:$B$360,0))*10^6*'Conversions and Lists'!$F$44)-(INDEX($G$8:$G$29, MATCH($B$210,$B$8:$B$29,0))*'Conversions and Lists'!$F$37))*'MP Calcs &amp; EFs'!AC$383),"")</f>
        <v/>
      </c>
      <c r="W210" s="142" t="str">
        <f>IFERROR((((INDEX($D$13:$D$29, MATCH('MP Calcs &amp; EFs'!$B$210,$B$13:$B$29,0))*INDEX('MP Calcs &amp; EFs'!$D$343:$D$360, MATCH('MP Calcs &amp; EFs'!$B$210,'MP Calcs &amp; EFs'!$B$343:$B$360,0))*10^6*'Conversions and Lists'!$F$44)-(INDEX($G$8:$G$29, MATCH($B$210,$B$8:$B$29,0))*'Conversions and Lists'!$F$37))*'MP Calcs &amp; EFs'!AD$383),"")</f>
        <v/>
      </c>
      <c r="X210" s="142" t="str">
        <f>IFERROR((((INDEX($D$13:$D$29, MATCH('MP Calcs &amp; EFs'!$B$210,$B$13:$B$29,0))*INDEX('MP Calcs &amp; EFs'!$D$343:$D$360, MATCH('MP Calcs &amp; EFs'!$B$210,'MP Calcs &amp; EFs'!$B$343:$B$360,0))*10^6*'Conversions and Lists'!$F$44)-(INDEX($G$8:$G$29, MATCH($B$210,$B$8:$B$29,0))*'Conversions and Lists'!$F$37))*'MP Calcs &amp; EFs'!AE$383),"")</f>
        <v/>
      </c>
      <c r="Y210" s="142" t="str">
        <f>IFERROR((((INDEX($D$13:$D$29, MATCH('MP Calcs &amp; EFs'!$B$210,$B$13:$B$29,0))*INDEX('MP Calcs &amp; EFs'!$D$343:$D$360, MATCH('MP Calcs &amp; EFs'!$B$210,'MP Calcs &amp; EFs'!$B$343:$B$360,0))*10^6*'Conversions and Lists'!$F$44)-(INDEX($G$8:$G$29, MATCH($B$210,$B$8:$B$29,0))*'Conversions and Lists'!$F$37))*'MP Calcs &amp; EFs'!AF$383),"")</f>
        <v/>
      </c>
      <c r="Z210" s="142" t="str">
        <f>IFERROR((((INDEX($D$13:$D$29, MATCH('MP Calcs &amp; EFs'!$B$210,$B$13:$B$29,0))*INDEX('MP Calcs &amp; EFs'!$D$343:$D$360, MATCH('MP Calcs &amp; EFs'!$B$210,'MP Calcs &amp; EFs'!$B$343:$B$360,0))*10^6*'Conversions and Lists'!$F$44)-(INDEX($G$8:$G$29, MATCH($B$210,$B$8:$B$29,0))*'Conversions and Lists'!$F$37))*'MP Calcs &amp; EFs'!AG$383),"")</f>
        <v/>
      </c>
      <c r="AA210" s="142" t="str">
        <f>IFERROR((((INDEX($D$13:$D$29, MATCH('MP Calcs &amp; EFs'!$B$210,$B$13:$B$29,0))*INDEX('MP Calcs &amp; EFs'!$D$343:$D$360, MATCH('MP Calcs &amp; EFs'!$B$210,'MP Calcs &amp; EFs'!$B$343:$B$360,0))*10^6*'Conversions and Lists'!$F$44)-(INDEX($G$8:$G$29, MATCH($B$210,$B$8:$B$29,0))*'Conversions and Lists'!$F$37))*'MP Calcs &amp; EFs'!AH$383),"")</f>
        <v/>
      </c>
      <c r="AB210" s="142" t="str">
        <f>IFERROR((((INDEX($D$13:$D$29, MATCH('MP Calcs &amp; EFs'!$B$210,$B$13:$B$29,0))*INDEX('MP Calcs &amp; EFs'!$D$343:$D$360, MATCH('MP Calcs &amp; EFs'!$B$210,'MP Calcs &amp; EFs'!$B$343:$B$360,0))*10^6*'Conversions and Lists'!$F$44)-(INDEX($G$8:$G$29, MATCH($B$210,$B$8:$B$29,0))*'Conversions and Lists'!$F$37))*'MP Calcs &amp; EFs'!AI$383),"")</f>
        <v/>
      </c>
      <c r="AC210" s="142" t="str">
        <f>IFERROR((((INDEX($D$13:$D$29, MATCH('MP Calcs &amp; EFs'!$B$210,$B$13:$B$29,0))*INDEX('MP Calcs &amp; EFs'!$D$343:$D$360, MATCH('MP Calcs &amp; EFs'!$B$210,'MP Calcs &amp; EFs'!$B$343:$B$360,0))*10^6*'Conversions and Lists'!$F$44)-(INDEX($G$8:$G$29, MATCH($B$210,$B$8:$B$29,0))*'Conversions and Lists'!$F$37))*'MP Calcs &amp; EFs'!AJ$383),"")</f>
        <v/>
      </c>
      <c r="AD210" s="142" t="str">
        <f>IFERROR((((INDEX($D$13:$D$29, MATCH('MP Calcs &amp; EFs'!$B$210,$B$13:$B$29,0))*INDEX('MP Calcs &amp; EFs'!$D$343:$D$360, MATCH('MP Calcs &amp; EFs'!$B$210,'MP Calcs &amp; EFs'!$B$343:$B$360,0))*10^6*'Conversions and Lists'!$F$44)-(INDEX($G$8:$G$29, MATCH($B$210,$B$8:$B$29,0))*'Conversions and Lists'!$F$37))*'MP Calcs &amp; EFs'!AK$383),"")</f>
        <v/>
      </c>
      <c r="AE210" s="142" t="str">
        <f>IFERROR((((INDEX($D$13:$D$29, MATCH('MP Calcs &amp; EFs'!$B$210,$B$13:$B$29,0))*INDEX('MP Calcs &amp; EFs'!$D$343:$D$360, MATCH('MP Calcs &amp; EFs'!$B$210,'MP Calcs &amp; EFs'!$B$343:$B$360,0))*10^6*'Conversions and Lists'!$F$44)-(INDEX($G$8:$G$29, MATCH($B$210,$B$8:$B$29,0))*'Conversions and Lists'!$F$37))*'MP Calcs &amp; EFs'!AL$383),"")</f>
        <v/>
      </c>
      <c r="AF210" s="142" t="str">
        <f t="shared" si="1"/>
        <v/>
      </c>
      <c r="AG210" s="143" t="str">
        <f>IFERROR(SUM(INDEX(D210:AF210, MATCH(INDEX($H$8:$H$29,MATCH($B$210,$B$8:$B$29,0)),$D$177:$AE$177,0)):AF210),"")</f>
        <v/>
      </c>
    </row>
    <row r="211" spans="2:33" ht="14.4" thickBot="1" x14ac:dyDescent="0.3">
      <c r="B211" s="138" t="s">
        <v>160</v>
      </c>
      <c r="C211" s="139" t="s">
        <v>336</v>
      </c>
      <c r="D211" s="140" t="str">
        <f>IFERROR((INDEX($D$13:$D$29, MATCH('MP Calcs &amp; EFs'!$B$210,$B$13:$B$29,0))*INDEX('MP Calcs &amp; EFs'!$C$343:$C$360, MATCH('MP Calcs &amp; EFs'!$B$210,'MP Calcs &amp; EFs'!$B$343:$B$360,0))*1000*'Conversions and Lists'!$O$44*'MP Calcs &amp; EFs'!$F$439*'Conversions and Lists'!$F$51*1000),"")</f>
        <v/>
      </c>
      <c r="E211" s="140" t="str">
        <f>IFERROR((INDEX($D$13:$D$29, MATCH('MP Calcs &amp; EFs'!$B$210,$B$13:$B$29,0))*INDEX('MP Calcs &amp; EFs'!$C$343:$C$360, MATCH('MP Calcs &amp; EFs'!$B$210,'MP Calcs &amp; EFs'!$B$343:$B$360,0))*1000*'Conversions and Lists'!$O$44*'MP Calcs &amp; EFs'!$F$439*'Conversions and Lists'!$F$51*1000),"")</f>
        <v/>
      </c>
      <c r="F211" s="140" t="str">
        <f>IFERROR((INDEX($D$13:$D$29, MATCH('MP Calcs &amp; EFs'!$B$210,$B$13:$B$29,0))*INDEX('MP Calcs &amp; EFs'!$C$343:$C$360, MATCH('MP Calcs &amp; EFs'!$B$210,'MP Calcs &amp; EFs'!$B$343:$B$360,0))*1000*'Conversions and Lists'!$O$44*'MP Calcs &amp; EFs'!$F$439*'Conversions and Lists'!$F$51*1000),"")</f>
        <v/>
      </c>
      <c r="G211" s="140" t="str">
        <f>IFERROR((INDEX($D$13:$D$29, MATCH('MP Calcs &amp; EFs'!$B$210,$B$13:$B$29,0))*INDEX('MP Calcs &amp; EFs'!$C$343:$C$360, MATCH('MP Calcs &amp; EFs'!$B$210,'MP Calcs &amp; EFs'!$B$343:$B$360,0))*1000*'Conversions and Lists'!$O$44*'MP Calcs &amp; EFs'!$F$439*'Conversions and Lists'!$F$51*1000),"")</f>
        <v/>
      </c>
      <c r="H211" s="140" t="str">
        <f>IFERROR((INDEX($D$13:$D$29, MATCH('MP Calcs &amp; EFs'!$B$210,$B$13:$B$29,0))*INDEX('MP Calcs &amp; EFs'!$C$343:$C$360, MATCH('MP Calcs &amp; EFs'!$B$210,'MP Calcs &amp; EFs'!$B$343:$B$360,0))*1000*'Conversions and Lists'!$O$44*'MP Calcs &amp; EFs'!$F$439*'Conversions and Lists'!$F$51*1000),"")</f>
        <v/>
      </c>
      <c r="I211" s="140" t="str">
        <f>IFERROR((INDEX($D$13:$D$29, MATCH('MP Calcs &amp; EFs'!$B$210,$B$13:$B$29,0))*INDEX('MP Calcs &amp; EFs'!$C$343:$C$360, MATCH('MP Calcs &amp; EFs'!$B$210,'MP Calcs &amp; EFs'!$B$343:$B$360,0))*1000*'Conversions and Lists'!$O$44*'MP Calcs &amp; EFs'!$F$439*'Conversions and Lists'!$F$51*1000),"")</f>
        <v/>
      </c>
      <c r="J211" s="140" t="str">
        <f>IFERROR((INDEX($D$13:$D$29, MATCH('MP Calcs &amp; EFs'!$B$210,$B$13:$B$29,0))*INDEX('MP Calcs &amp; EFs'!$C$343:$C$360, MATCH('MP Calcs &amp; EFs'!$B$210,'MP Calcs &amp; EFs'!$B$343:$B$360,0))*1000*'Conversions and Lists'!$O$44*'MP Calcs &amp; EFs'!$F$439*'Conversions and Lists'!$F$51*1000),"")</f>
        <v/>
      </c>
      <c r="K211" s="140" t="str">
        <f>IFERROR((INDEX($D$13:$D$29, MATCH('MP Calcs &amp; EFs'!$B$210,$B$13:$B$29,0))*INDEX('MP Calcs &amp; EFs'!$C$343:$C$360, MATCH('MP Calcs &amp; EFs'!$B$210,'MP Calcs &amp; EFs'!$B$343:$B$360,0))*1000*'Conversions and Lists'!$O$44*'MP Calcs &amp; EFs'!$F$439*'Conversions and Lists'!$F$51*1000),"")</f>
        <v/>
      </c>
      <c r="L211" s="140" t="str">
        <f>IFERROR((INDEX($D$13:$D$29, MATCH('MP Calcs &amp; EFs'!$B$210,$B$13:$B$29,0))*INDEX('MP Calcs &amp; EFs'!$C$343:$C$360, MATCH('MP Calcs &amp; EFs'!$B$210,'MP Calcs &amp; EFs'!$B$343:$B$360,0))*1000*'Conversions and Lists'!$O$44*'MP Calcs &amp; EFs'!$F$439*'Conversions and Lists'!$F$51*1000),"")</f>
        <v/>
      </c>
      <c r="M211" s="140" t="str">
        <f>IFERROR((INDEX($D$13:$D$29, MATCH('MP Calcs &amp; EFs'!$B$210,$B$13:$B$29,0))*INDEX('MP Calcs &amp; EFs'!$C$343:$C$360, MATCH('MP Calcs &amp; EFs'!$B$210,'MP Calcs &amp; EFs'!$B$343:$B$360,0))*1000*'Conversions and Lists'!$O$44*'MP Calcs &amp; EFs'!$F$439*'Conversions and Lists'!$F$51*1000),"")</f>
        <v/>
      </c>
      <c r="N211" s="140" t="str">
        <f>IFERROR((INDEX($D$13:$D$29, MATCH('MP Calcs &amp; EFs'!$B$210,$B$13:$B$29,0))*INDEX('MP Calcs &amp; EFs'!$C$343:$C$360, MATCH('MP Calcs &amp; EFs'!$B$210,'MP Calcs &amp; EFs'!$B$343:$B$360,0))*1000*'Conversions and Lists'!$O$44*'MP Calcs &amp; EFs'!$F$439*'Conversions and Lists'!$F$51*1000),"")</f>
        <v/>
      </c>
      <c r="O211" s="140" t="str">
        <f>IFERROR((INDEX($D$13:$D$29, MATCH('MP Calcs &amp; EFs'!$B$210,$B$13:$B$29,0))*INDEX('MP Calcs &amp; EFs'!$C$343:$C$360, MATCH('MP Calcs &amp; EFs'!$B$210,'MP Calcs &amp; EFs'!$B$343:$B$360,0))*1000*'Conversions and Lists'!$O$44*'MP Calcs &amp; EFs'!$F$439*'Conversions and Lists'!$F$51*1000),"")</f>
        <v/>
      </c>
      <c r="P211" s="140" t="str">
        <f>IFERROR((INDEX($D$13:$D$29, MATCH('MP Calcs &amp; EFs'!$B$210,$B$13:$B$29,0))*INDEX('MP Calcs &amp; EFs'!$C$343:$C$360, MATCH('MP Calcs &amp; EFs'!$B$210,'MP Calcs &amp; EFs'!$B$343:$B$360,0))*1000*'Conversions and Lists'!$O$44*'MP Calcs &amp; EFs'!$F$439*'Conversions and Lists'!$F$51*1000),"")</f>
        <v/>
      </c>
      <c r="Q211" s="140" t="str">
        <f>IFERROR((INDEX($D$13:$D$29, MATCH('MP Calcs &amp; EFs'!$B$210,$B$13:$B$29,0))*INDEX('MP Calcs &amp; EFs'!$C$343:$C$360, MATCH('MP Calcs &amp; EFs'!$B$210,'MP Calcs &amp; EFs'!$B$343:$B$360,0))*1000*'Conversions and Lists'!$O$44*'MP Calcs &amp; EFs'!$F$439*'Conversions and Lists'!$F$51*1000),"")</f>
        <v/>
      </c>
      <c r="R211" s="140" t="str">
        <f>IFERROR((INDEX($D$13:$D$29, MATCH('MP Calcs &amp; EFs'!$B$210,$B$13:$B$29,0))*INDEX('MP Calcs &amp; EFs'!$C$343:$C$360, MATCH('MP Calcs &amp; EFs'!$B$210,'MP Calcs &amp; EFs'!$B$343:$B$360,0))*1000*'Conversions and Lists'!$O$44*'MP Calcs &amp; EFs'!$F$439*'Conversions and Lists'!$F$51*1000),"")</f>
        <v/>
      </c>
      <c r="S211" s="140" t="str">
        <f>IFERROR((INDEX($D$13:$D$29, MATCH('MP Calcs &amp; EFs'!$B$210,$B$13:$B$29,0))*INDEX('MP Calcs &amp; EFs'!$C$343:$C$360, MATCH('MP Calcs &amp; EFs'!$B$210,'MP Calcs &amp; EFs'!$B$343:$B$360,0))*1000*'Conversions and Lists'!$O$44*'MP Calcs &amp; EFs'!$F$439*'Conversions and Lists'!$F$51*1000),"")</f>
        <v/>
      </c>
      <c r="T211" s="140" t="str">
        <f>IFERROR((INDEX($D$13:$D$29, MATCH('MP Calcs &amp; EFs'!$B$210,$B$13:$B$29,0))*INDEX('MP Calcs &amp; EFs'!$C$343:$C$360, MATCH('MP Calcs &amp; EFs'!$B$210,'MP Calcs &amp; EFs'!$B$343:$B$360,0))*1000*'Conversions and Lists'!$O$44*'MP Calcs &amp; EFs'!$F$439*'Conversions and Lists'!$F$51*1000),"")</f>
        <v/>
      </c>
      <c r="U211" s="140" t="str">
        <f>IFERROR((INDEX($D$13:$D$29, MATCH('MP Calcs &amp; EFs'!$B$210,$B$13:$B$29,0))*INDEX('MP Calcs &amp; EFs'!$C$343:$C$360, MATCH('MP Calcs &amp; EFs'!$B$210,'MP Calcs &amp; EFs'!$B$343:$B$360,0))*1000*'Conversions and Lists'!$O$44*'MP Calcs &amp; EFs'!$F$439*'Conversions and Lists'!$F$51*1000),"")</f>
        <v/>
      </c>
      <c r="V211" s="140" t="str">
        <f>IFERROR((INDEX($D$13:$D$29, MATCH('MP Calcs &amp; EFs'!$B$210,$B$13:$B$29,0))*INDEX('MP Calcs &amp; EFs'!$C$343:$C$360, MATCH('MP Calcs &amp; EFs'!$B$210,'MP Calcs &amp; EFs'!$B$343:$B$360,0))*1000*'Conversions and Lists'!$O$44*'MP Calcs &amp; EFs'!$F$439*'Conversions and Lists'!$F$51*1000),"")</f>
        <v/>
      </c>
      <c r="W211" s="140" t="str">
        <f>IFERROR((INDEX($D$13:$D$29, MATCH('MP Calcs &amp; EFs'!$B$210,$B$13:$B$29,0))*INDEX('MP Calcs &amp; EFs'!$C$343:$C$360, MATCH('MP Calcs &amp; EFs'!$B$210,'MP Calcs &amp; EFs'!$B$343:$B$360,0))*1000*'Conversions and Lists'!$O$44*'MP Calcs &amp; EFs'!$F$439*'Conversions and Lists'!$F$51*1000),"")</f>
        <v/>
      </c>
      <c r="X211" s="140" t="str">
        <f>IFERROR((INDEX($D$13:$D$29, MATCH('MP Calcs &amp; EFs'!$B$210,$B$13:$B$29,0))*INDEX('MP Calcs &amp; EFs'!$C$343:$C$360, MATCH('MP Calcs &amp; EFs'!$B$210,'MP Calcs &amp; EFs'!$B$343:$B$360,0))*1000*'Conversions and Lists'!$O$44*'MP Calcs &amp; EFs'!$F$439*'Conversions and Lists'!$F$51*1000),"")</f>
        <v/>
      </c>
      <c r="Y211" s="140" t="str">
        <f>IFERROR((INDEX($D$13:$D$29, MATCH('MP Calcs &amp; EFs'!$B$210,$B$13:$B$29,0))*INDEX('MP Calcs &amp; EFs'!$C$343:$C$360, MATCH('MP Calcs &amp; EFs'!$B$210,'MP Calcs &amp; EFs'!$B$343:$B$360,0))*1000*'Conversions and Lists'!$O$44*'MP Calcs &amp; EFs'!$F$439*'Conversions and Lists'!$F$51*1000),"")</f>
        <v/>
      </c>
      <c r="Z211" s="140" t="str">
        <f>IFERROR((INDEX($D$13:$D$29, MATCH('MP Calcs &amp; EFs'!$B$210,$B$13:$B$29,0))*INDEX('MP Calcs &amp; EFs'!$C$343:$C$360, MATCH('MP Calcs &amp; EFs'!$B$210,'MP Calcs &amp; EFs'!$B$343:$B$360,0))*1000*'Conversions and Lists'!$O$44*'MP Calcs &amp; EFs'!$F$439*'Conversions and Lists'!$F$51*1000),"")</f>
        <v/>
      </c>
      <c r="AA211" s="140" t="str">
        <f>IFERROR((INDEX($D$13:$D$29, MATCH('MP Calcs &amp; EFs'!$B$210,$B$13:$B$29,0))*INDEX('MP Calcs &amp; EFs'!$C$343:$C$360, MATCH('MP Calcs &amp; EFs'!$B$210,'MP Calcs &amp; EFs'!$B$343:$B$360,0))*1000*'Conversions and Lists'!$O$44*'MP Calcs &amp; EFs'!$F$439*'Conversions and Lists'!$F$51*1000),"")</f>
        <v/>
      </c>
      <c r="AB211" s="140" t="str">
        <f>IFERROR((INDEX($D$13:$D$29, MATCH('MP Calcs &amp; EFs'!$B$210,$B$13:$B$29,0))*INDEX('MP Calcs &amp; EFs'!$C$343:$C$360, MATCH('MP Calcs &amp; EFs'!$B$210,'MP Calcs &amp; EFs'!$B$343:$B$360,0))*1000*'Conversions and Lists'!$O$44*'MP Calcs &amp; EFs'!$F$439*'Conversions and Lists'!$F$51*1000),"")</f>
        <v/>
      </c>
      <c r="AC211" s="140" t="str">
        <f>IFERROR((INDEX($D$13:$D$29, MATCH('MP Calcs &amp; EFs'!$B$210,$B$13:$B$29,0))*INDEX('MP Calcs &amp; EFs'!$C$343:$C$360, MATCH('MP Calcs &amp; EFs'!$B$210,'MP Calcs &amp; EFs'!$B$343:$B$360,0))*1000*'Conversions and Lists'!$O$44*'MP Calcs &amp; EFs'!$F$439*'Conversions and Lists'!$F$51*1000),"")</f>
        <v/>
      </c>
      <c r="AD211" s="140" t="str">
        <f>IFERROR((INDEX($D$13:$D$29, MATCH('MP Calcs &amp; EFs'!$B$210,$B$13:$B$29,0))*INDEX('MP Calcs &amp; EFs'!$C$343:$C$360, MATCH('MP Calcs &amp; EFs'!$B$210,'MP Calcs &amp; EFs'!$B$343:$B$360,0))*1000*'Conversions and Lists'!$O$44*'MP Calcs &amp; EFs'!$F$439*'Conversions and Lists'!$F$51*1000),"")</f>
        <v/>
      </c>
      <c r="AE211" s="140" t="str">
        <f>IFERROR((INDEX($D$13:$D$29, MATCH('MP Calcs &amp; EFs'!$B$210,$B$13:$B$29,0))*INDEX('MP Calcs &amp; EFs'!$C$343:$C$360, MATCH('MP Calcs &amp; EFs'!$B$210,'MP Calcs &amp; EFs'!$B$343:$B$360,0))*1000*'Conversions and Lists'!$O$44*'MP Calcs &amp; EFs'!$F$439*'Conversions and Lists'!$F$51*1000),"")</f>
        <v/>
      </c>
      <c r="AF211" s="140" t="str">
        <f t="shared" si="1"/>
        <v/>
      </c>
      <c r="AG211" s="135" t="str">
        <f>IFERROR(SUM(INDEX(D211:AF211, MATCH(INDEX($H$8:$H$29,MATCH($B$210,$B$8:$B$29,0)),$D$177:$AE$177,0)):AF211),"")</f>
        <v/>
      </c>
    </row>
    <row r="212" spans="2:33" x14ac:dyDescent="0.25">
      <c r="B212" s="144" t="s">
        <v>150</v>
      </c>
      <c r="C212" s="141" t="s">
        <v>335</v>
      </c>
      <c r="D212" s="142" t="str">
        <f>IFERROR((((INDEX($D$13:$D$29, MATCH('MP Calcs &amp; EFs'!$B$212,$B$13:$B$29,0))*INDEX('MP Calcs &amp; EFs'!$D$343:$D$360, MATCH('MP Calcs &amp; EFs'!$B$212,'MP Calcs &amp; EFs'!$B$343:$B$360,0))*10^6*'Conversions and Lists'!$F$44)-(INDEX($G$8:$G$29, MATCH($B$212,$B$8:$B$29,0))*'Conversions and Lists'!$F$37))*'MP Calcs &amp; EFs'!K$383),"")</f>
        <v/>
      </c>
      <c r="E212" s="142" t="str">
        <f>IFERROR((((INDEX($D$13:$D$29, MATCH('MP Calcs &amp; EFs'!$B$212,$B$13:$B$29,0))*INDEX('MP Calcs &amp; EFs'!$D$343:$D$360, MATCH('MP Calcs &amp; EFs'!$B$212,'MP Calcs &amp; EFs'!$B$343:$B$360,0))*10^6*'Conversions and Lists'!$F$44)-(INDEX($G$8:$G$29, MATCH($B$212,$B$8:$B$29,0))*'Conversions and Lists'!$F$37))*'MP Calcs &amp; EFs'!L$383),"")</f>
        <v/>
      </c>
      <c r="F212" s="142" t="str">
        <f>IFERROR((((INDEX($D$13:$D$29, MATCH('MP Calcs &amp; EFs'!$B$212,$B$13:$B$29,0))*INDEX('MP Calcs &amp; EFs'!$D$343:$D$360, MATCH('MP Calcs &amp; EFs'!$B$212,'MP Calcs &amp; EFs'!$B$343:$B$360,0))*10^6*'Conversions and Lists'!$F$44)-(INDEX($G$8:$G$29, MATCH($B$212,$B$8:$B$29,0))*'Conversions and Lists'!$F$37))*'MP Calcs &amp; EFs'!M$383),"")</f>
        <v/>
      </c>
      <c r="G212" s="142" t="str">
        <f>IFERROR((((INDEX($D$13:$D$29, MATCH('MP Calcs &amp; EFs'!$B$212,$B$13:$B$29,0))*INDEX('MP Calcs &amp; EFs'!$D$343:$D$360, MATCH('MP Calcs &amp; EFs'!$B$212,'MP Calcs &amp; EFs'!$B$343:$B$360,0))*10^6*'Conversions and Lists'!$F$44)-(INDEX($G$8:$G$29, MATCH($B$212,$B$8:$B$29,0))*'Conversions and Lists'!$F$37))*'MP Calcs &amp; EFs'!N$383),"")</f>
        <v/>
      </c>
      <c r="H212" s="142" t="str">
        <f>IFERROR((((INDEX($D$13:$D$29, MATCH('MP Calcs &amp; EFs'!$B$212,$B$13:$B$29,0))*INDEX('MP Calcs &amp; EFs'!$D$343:$D$360, MATCH('MP Calcs &amp; EFs'!$B$212,'MP Calcs &amp; EFs'!$B$343:$B$360,0))*10^6*'Conversions and Lists'!$F$44)-(INDEX($G$8:$G$29, MATCH($B$212,$B$8:$B$29,0))*'Conversions and Lists'!$F$37))*'MP Calcs &amp; EFs'!O$383),"")</f>
        <v/>
      </c>
      <c r="I212" s="142" t="str">
        <f>IFERROR((((INDEX($D$13:$D$29, MATCH('MP Calcs &amp; EFs'!$B$212,$B$13:$B$29,0))*INDEX('MP Calcs &amp; EFs'!$D$343:$D$360, MATCH('MP Calcs &amp; EFs'!$B$212,'MP Calcs &amp; EFs'!$B$343:$B$360,0))*10^6*'Conversions and Lists'!$F$44)-(INDEX($G$8:$G$29, MATCH($B$212,$B$8:$B$29,0))*'Conversions and Lists'!$F$37))*'MP Calcs &amp; EFs'!P$383),"")</f>
        <v/>
      </c>
      <c r="J212" s="142" t="str">
        <f>IFERROR((((INDEX($D$13:$D$29, MATCH('MP Calcs &amp; EFs'!$B$212,$B$13:$B$29,0))*INDEX('MP Calcs &amp; EFs'!$D$343:$D$360, MATCH('MP Calcs &amp; EFs'!$B$212,'MP Calcs &amp; EFs'!$B$343:$B$360,0))*10^6*'Conversions and Lists'!$F$44)-(INDEX($G$8:$G$29, MATCH($B$212,$B$8:$B$29,0))*'Conversions and Lists'!$F$37))*'MP Calcs &amp; EFs'!Q$383),"")</f>
        <v/>
      </c>
      <c r="K212" s="142" t="str">
        <f>IFERROR((((INDEX($D$13:$D$29, MATCH('MP Calcs &amp; EFs'!$B$212,$B$13:$B$29,0))*INDEX('MP Calcs &amp; EFs'!$D$343:$D$360, MATCH('MP Calcs &amp; EFs'!$B$212,'MP Calcs &amp; EFs'!$B$343:$B$360,0))*10^6*'Conversions and Lists'!$F$44)-(INDEX($G$8:$G$29, MATCH($B$212,$B$8:$B$29,0))*'Conversions and Lists'!$F$37))*'MP Calcs &amp; EFs'!R$383),"")</f>
        <v/>
      </c>
      <c r="L212" s="142" t="str">
        <f>IFERROR((((INDEX($D$13:$D$29, MATCH('MP Calcs &amp; EFs'!$B$212,$B$13:$B$29,0))*INDEX('MP Calcs &amp; EFs'!$D$343:$D$360, MATCH('MP Calcs &amp; EFs'!$B$212,'MP Calcs &amp; EFs'!$B$343:$B$360,0))*10^6*'Conversions and Lists'!$F$44)-(INDEX($G$8:$G$29, MATCH($B$212,$B$8:$B$29,0))*'Conversions and Lists'!$F$37))*'MP Calcs &amp; EFs'!S$383),"")</f>
        <v/>
      </c>
      <c r="M212" s="142" t="str">
        <f>IFERROR((((INDEX($D$13:$D$29, MATCH('MP Calcs &amp; EFs'!$B$212,$B$13:$B$29,0))*INDEX('MP Calcs &amp; EFs'!$D$343:$D$360, MATCH('MP Calcs &amp; EFs'!$B$212,'MP Calcs &amp; EFs'!$B$343:$B$360,0))*10^6*'Conversions and Lists'!$F$44)-(INDEX($G$8:$G$29, MATCH($B$212,$B$8:$B$29,0))*'Conversions and Lists'!$F$37))*'MP Calcs &amp; EFs'!T$383),"")</f>
        <v/>
      </c>
      <c r="N212" s="142" t="str">
        <f>IFERROR((((INDEX($D$13:$D$29, MATCH('MP Calcs &amp; EFs'!$B$212,$B$13:$B$29,0))*INDEX('MP Calcs &amp; EFs'!$D$343:$D$360, MATCH('MP Calcs &amp; EFs'!$B$212,'MP Calcs &amp; EFs'!$B$343:$B$360,0))*10^6*'Conversions and Lists'!$F$44)-(INDEX($G$8:$G$29, MATCH($B$212,$B$8:$B$29,0))*'Conversions and Lists'!$F$37))*'MP Calcs &amp; EFs'!U$383),"")</f>
        <v/>
      </c>
      <c r="O212" s="142" t="str">
        <f>IFERROR((((INDEX($D$13:$D$29, MATCH('MP Calcs &amp; EFs'!$B$212,$B$13:$B$29,0))*INDEX('MP Calcs &amp; EFs'!$D$343:$D$360, MATCH('MP Calcs &amp; EFs'!$B$212,'MP Calcs &amp; EFs'!$B$343:$B$360,0))*10^6*'Conversions and Lists'!$F$44)-(INDEX($G$8:$G$29, MATCH($B$212,$B$8:$B$29,0))*'Conversions and Lists'!$F$37))*'MP Calcs &amp; EFs'!V$383),"")</f>
        <v/>
      </c>
      <c r="P212" s="142" t="str">
        <f>IFERROR((((INDEX($D$13:$D$29, MATCH('MP Calcs &amp; EFs'!$B$212,$B$13:$B$29,0))*INDEX('MP Calcs &amp; EFs'!$D$343:$D$360, MATCH('MP Calcs &amp; EFs'!$B$212,'MP Calcs &amp; EFs'!$B$343:$B$360,0))*10^6*'Conversions and Lists'!$F$44)-(INDEX($G$8:$G$29, MATCH($B$212,$B$8:$B$29,0))*'Conversions and Lists'!$F$37))*'MP Calcs &amp; EFs'!W$383),"")</f>
        <v/>
      </c>
      <c r="Q212" s="142" t="str">
        <f>IFERROR((((INDEX($D$13:$D$29, MATCH('MP Calcs &amp; EFs'!$B$212,$B$13:$B$29,0))*INDEX('MP Calcs &amp; EFs'!$D$343:$D$360, MATCH('MP Calcs &amp; EFs'!$B$212,'MP Calcs &amp; EFs'!$B$343:$B$360,0))*10^6*'Conversions and Lists'!$F$44)-(INDEX($G$8:$G$29, MATCH($B$212,$B$8:$B$29,0))*'Conversions and Lists'!$F$37))*'MP Calcs &amp; EFs'!X$383),"")</f>
        <v/>
      </c>
      <c r="R212" s="142" t="str">
        <f>IFERROR((((INDEX($D$13:$D$29, MATCH('MP Calcs &amp; EFs'!$B$212,$B$13:$B$29,0))*INDEX('MP Calcs &amp; EFs'!$D$343:$D$360, MATCH('MP Calcs &amp; EFs'!$B$212,'MP Calcs &amp; EFs'!$B$343:$B$360,0))*10^6*'Conversions and Lists'!$F$44)-(INDEX($G$8:$G$29, MATCH($B$212,$B$8:$B$29,0))*'Conversions and Lists'!$F$37))*'MP Calcs &amp; EFs'!Y$383),"")</f>
        <v/>
      </c>
      <c r="S212" s="142" t="str">
        <f>IFERROR((((INDEX($D$13:$D$29, MATCH('MP Calcs &amp; EFs'!$B$212,$B$13:$B$29,0))*INDEX('MP Calcs &amp; EFs'!$D$343:$D$360, MATCH('MP Calcs &amp; EFs'!$B$212,'MP Calcs &amp; EFs'!$B$343:$B$360,0))*10^6*'Conversions and Lists'!$F$44)-(INDEX($G$8:$G$29, MATCH($B$212,$B$8:$B$29,0))*'Conversions and Lists'!$F$37))*'MP Calcs &amp; EFs'!Z$383),"")</f>
        <v/>
      </c>
      <c r="T212" s="142" t="str">
        <f>IFERROR((((INDEX($D$13:$D$29, MATCH('MP Calcs &amp; EFs'!$B$212,$B$13:$B$29,0))*INDEX('MP Calcs &amp; EFs'!$D$343:$D$360, MATCH('MP Calcs &amp; EFs'!$B$212,'MP Calcs &amp; EFs'!$B$343:$B$360,0))*10^6*'Conversions and Lists'!$F$44)-(INDEX($G$8:$G$29, MATCH($B$212,$B$8:$B$29,0))*'Conversions and Lists'!$F$37))*'MP Calcs &amp; EFs'!AA$383),"")</f>
        <v/>
      </c>
      <c r="U212" s="142" t="str">
        <f>IFERROR((((INDEX($D$13:$D$29, MATCH('MP Calcs &amp; EFs'!$B$212,$B$13:$B$29,0))*INDEX('MP Calcs &amp; EFs'!$D$343:$D$360, MATCH('MP Calcs &amp; EFs'!$B$212,'MP Calcs &amp; EFs'!$B$343:$B$360,0))*10^6*'Conversions and Lists'!$F$44)-(INDEX($G$8:$G$29, MATCH($B$212,$B$8:$B$29,0))*'Conversions and Lists'!$F$37))*'MP Calcs &amp; EFs'!AB$383),"")</f>
        <v/>
      </c>
      <c r="V212" s="142" t="str">
        <f>IFERROR((((INDEX($D$13:$D$29, MATCH('MP Calcs &amp; EFs'!$B$212,$B$13:$B$29,0))*INDEX('MP Calcs &amp; EFs'!$D$343:$D$360, MATCH('MP Calcs &amp; EFs'!$B$212,'MP Calcs &amp; EFs'!$B$343:$B$360,0))*10^6*'Conversions and Lists'!$F$44)-(INDEX($G$8:$G$29, MATCH($B$212,$B$8:$B$29,0))*'Conversions and Lists'!$F$37))*'MP Calcs &amp; EFs'!AC$383),"")</f>
        <v/>
      </c>
      <c r="W212" s="142" t="str">
        <f>IFERROR((((INDEX($D$13:$D$29, MATCH('MP Calcs &amp; EFs'!$B$212,$B$13:$B$29,0))*INDEX('MP Calcs &amp; EFs'!$D$343:$D$360, MATCH('MP Calcs &amp; EFs'!$B$212,'MP Calcs &amp; EFs'!$B$343:$B$360,0))*10^6*'Conversions and Lists'!$F$44)-(INDEX($G$8:$G$29, MATCH($B$212,$B$8:$B$29,0))*'Conversions and Lists'!$F$37))*'MP Calcs &amp; EFs'!AD$383),"")</f>
        <v/>
      </c>
      <c r="X212" s="142" t="str">
        <f>IFERROR((((INDEX($D$13:$D$29, MATCH('MP Calcs &amp; EFs'!$B$212,$B$13:$B$29,0))*INDEX('MP Calcs &amp; EFs'!$D$343:$D$360, MATCH('MP Calcs &amp; EFs'!$B$212,'MP Calcs &amp; EFs'!$B$343:$B$360,0))*10^6*'Conversions and Lists'!$F$44)-(INDEX($G$8:$G$29, MATCH($B$212,$B$8:$B$29,0))*'Conversions and Lists'!$F$37))*'MP Calcs &amp; EFs'!AE$383),"")</f>
        <v/>
      </c>
      <c r="Y212" s="142" t="str">
        <f>IFERROR((((INDEX($D$13:$D$29, MATCH('MP Calcs &amp; EFs'!$B$212,$B$13:$B$29,0))*INDEX('MP Calcs &amp; EFs'!$D$343:$D$360, MATCH('MP Calcs &amp; EFs'!$B$212,'MP Calcs &amp; EFs'!$B$343:$B$360,0))*10^6*'Conversions and Lists'!$F$44)-(INDEX($G$8:$G$29, MATCH($B$212,$B$8:$B$29,0))*'Conversions and Lists'!$F$37))*'MP Calcs &amp; EFs'!AF$383),"")</f>
        <v/>
      </c>
      <c r="Z212" s="142" t="str">
        <f>IFERROR((((INDEX($D$13:$D$29, MATCH('MP Calcs &amp; EFs'!$B$212,$B$13:$B$29,0))*INDEX('MP Calcs &amp; EFs'!$D$343:$D$360, MATCH('MP Calcs &amp; EFs'!$B$212,'MP Calcs &amp; EFs'!$B$343:$B$360,0))*10^6*'Conversions and Lists'!$F$44)-(INDEX($G$8:$G$29, MATCH($B$212,$B$8:$B$29,0))*'Conversions and Lists'!$F$37))*'MP Calcs &amp; EFs'!AG$383),"")</f>
        <v/>
      </c>
      <c r="AA212" s="142" t="str">
        <f>IFERROR((((INDEX($D$13:$D$29, MATCH('MP Calcs &amp; EFs'!$B$212,$B$13:$B$29,0))*INDEX('MP Calcs &amp; EFs'!$D$343:$D$360, MATCH('MP Calcs &amp; EFs'!$B$212,'MP Calcs &amp; EFs'!$B$343:$B$360,0))*10^6*'Conversions and Lists'!$F$44)-(INDEX($G$8:$G$29, MATCH($B$212,$B$8:$B$29,0))*'Conversions and Lists'!$F$37))*'MP Calcs &amp; EFs'!AH$383),"")</f>
        <v/>
      </c>
      <c r="AB212" s="142" t="str">
        <f>IFERROR((((INDEX($D$13:$D$29, MATCH('MP Calcs &amp; EFs'!$B$212,$B$13:$B$29,0))*INDEX('MP Calcs &amp; EFs'!$D$343:$D$360, MATCH('MP Calcs &amp; EFs'!$B$212,'MP Calcs &amp; EFs'!$B$343:$B$360,0))*10^6*'Conversions and Lists'!$F$44)-(INDEX($G$8:$G$29, MATCH($B$212,$B$8:$B$29,0))*'Conversions and Lists'!$F$37))*'MP Calcs &amp; EFs'!AI$383),"")</f>
        <v/>
      </c>
      <c r="AC212" s="142" t="str">
        <f>IFERROR((((INDEX($D$13:$D$29, MATCH('MP Calcs &amp; EFs'!$B$212,$B$13:$B$29,0))*INDEX('MP Calcs &amp; EFs'!$D$343:$D$360, MATCH('MP Calcs &amp; EFs'!$B$212,'MP Calcs &amp; EFs'!$B$343:$B$360,0))*10^6*'Conversions and Lists'!$F$44)-(INDEX($G$8:$G$29, MATCH($B$212,$B$8:$B$29,0))*'Conversions and Lists'!$F$37))*'MP Calcs &amp; EFs'!AJ$383),"")</f>
        <v/>
      </c>
      <c r="AD212" s="142" t="str">
        <f>IFERROR((((INDEX($D$13:$D$29, MATCH('MP Calcs &amp; EFs'!$B$212,$B$13:$B$29,0))*INDEX('MP Calcs &amp; EFs'!$D$343:$D$360, MATCH('MP Calcs &amp; EFs'!$B$212,'MP Calcs &amp; EFs'!$B$343:$B$360,0))*10^6*'Conversions and Lists'!$F$44)-(INDEX($G$8:$G$29, MATCH($B$212,$B$8:$B$29,0))*'Conversions and Lists'!$F$37))*'MP Calcs &amp; EFs'!AK$383),"")</f>
        <v/>
      </c>
      <c r="AE212" s="142" t="str">
        <f>IFERROR((((INDEX($D$13:$D$29, MATCH('MP Calcs &amp; EFs'!$B$212,$B$13:$B$29,0))*INDEX('MP Calcs &amp; EFs'!$D$343:$D$360, MATCH('MP Calcs &amp; EFs'!$B$212,'MP Calcs &amp; EFs'!$B$343:$B$360,0))*10^6*'Conversions and Lists'!$F$44)-(INDEX($G$8:$G$29, MATCH($B$212,$B$8:$B$29,0))*'Conversions and Lists'!$F$37))*'MP Calcs &amp; EFs'!AL$383),"")</f>
        <v/>
      </c>
      <c r="AF212" s="142" t="str">
        <f t="shared" si="1"/>
        <v/>
      </c>
      <c r="AG212" s="143" t="str">
        <f>IFERROR(SUM(INDEX(D212:AF212, MATCH(INDEX($H$8:$H$29,MATCH($B$212,$B$8:$B$29,0)),$D$177:$AE$177,0)):AF212),"")</f>
        <v/>
      </c>
    </row>
    <row r="213" spans="2:33" ht="14.4" thickBot="1" x14ac:dyDescent="0.3">
      <c r="B213" s="138" t="s">
        <v>150</v>
      </c>
      <c r="C213" s="139" t="s">
        <v>336</v>
      </c>
      <c r="D213" s="140" t="str">
        <f>IFERROR((INDEX($D$13:$D$29, MATCH('MP Calcs &amp; EFs'!$B$212,$B$13:$B$29,0))*INDEX('MP Calcs &amp; EFs'!$C$343:$C$360, MATCH('MP Calcs &amp; EFs'!$B$212,'MP Calcs &amp; EFs'!$B$343:$B$360,0))*1000*'Conversions and Lists'!$O$44*'MP Calcs &amp; EFs'!$F$439*'Conversions and Lists'!$F$51*1000),"")</f>
        <v/>
      </c>
      <c r="E213" s="140" t="str">
        <f>IFERROR((INDEX($D$13:$D$29, MATCH('MP Calcs &amp; EFs'!$B$212,$B$13:$B$29,0))*INDEX('MP Calcs &amp; EFs'!$C$343:$C$360, MATCH('MP Calcs &amp; EFs'!$B$212,'MP Calcs &amp; EFs'!$B$343:$B$360,0))*1000*'Conversions and Lists'!$O$44*'MP Calcs &amp; EFs'!$F$439*'Conversions and Lists'!$F$51*1000),"")</f>
        <v/>
      </c>
      <c r="F213" s="140" t="str">
        <f>IFERROR((INDEX($D$13:$D$29, MATCH('MP Calcs &amp; EFs'!$B$212,$B$13:$B$29,0))*INDEX('MP Calcs &amp; EFs'!$C$343:$C$360, MATCH('MP Calcs &amp; EFs'!$B$212,'MP Calcs &amp; EFs'!$B$343:$B$360,0))*1000*'Conversions and Lists'!$O$44*'MP Calcs &amp; EFs'!$F$439*'Conversions and Lists'!$F$51*1000),"")</f>
        <v/>
      </c>
      <c r="G213" s="140" t="str">
        <f>IFERROR((INDEX($D$13:$D$29, MATCH('MP Calcs &amp; EFs'!$B$212,$B$13:$B$29,0))*INDEX('MP Calcs &amp; EFs'!$C$343:$C$360, MATCH('MP Calcs &amp; EFs'!$B$212,'MP Calcs &amp; EFs'!$B$343:$B$360,0))*1000*'Conversions and Lists'!$O$44*'MP Calcs &amp; EFs'!$F$439*'Conversions and Lists'!$F$51*1000),"")</f>
        <v/>
      </c>
      <c r="H213" s="140" t="str">
        <f>IFERROR((INDEX($D$13:$D$29, MATCH('MP Calcs &amp; EFs'!$B$212,$B$13:$B$29,0))*INDEX('MP Calcs &amp; EFs'!$C$343:$C$360, MATCH('MP Calcs &amp; EFs'!$B$212,'MP Calcs &amp; EFs'!$B$343:$B$360,0))*1000*'Conversions and Lists'!$O$44*'MP Calcs &amp; EFs'!$F$439*'Conversions and Lists'!$F$51*1000),"")</f>
        <v/>
      </c>
      <c r="I213" s="140" t="str">
        <f>IFERROR((INDEX($D$13:$D$29, MATCH('MP Calcs &amp; EFs'!$B$212,$B$13:$B$29,0))*INDEX('MP Calcs &amp; EFs'!$C$343:$C$360, MATCH('MP Calcs &amp; EFs'!$B$212,'MP Calcs &amp; EFs'!$B$343:$B$360,0))*1000*'Conversions and Lists'!$O$44*'MP Calcs &amp; EFs'!$F$439*'Conversions and Lists'!$F$51*1000),"")</f>
        <v/>
      </c>
      <c r="J213" s="140" t="str">
        <f>IFERROR((INDEX($D$13:$D$29, MATCH('MP Calcs &amp; EFs'!$B$212,$B$13:$B$29,0))*INDEX('MP Calcs &amp; EFs'!$C$343:$C$360, MATCH('MP Calcs &amp; EFs'!$B$212,'MP Calcs &amp; EFs'!$B$343:$B$360,0))*1000*'Conversions and Lists'!$O$44*'MP Calcs &amp; EFs'!$F$439*'Conversions and Lists'!$F$51*1000),"")</f>
        <v/>
      </c>
      <c r="K213" s="140" t="str">
        <f>IFERROR((INDEX($D$13:$D$29, MATCH('MP Calcs &amp; EFs'!$B$212,$B$13:$B$29,0))*INDEX('MP Calcs &amp; EFs'!$C$343:$C$360, MATCH('MP Calcs &amp; EFs'!$B$212,'MP Calcs &amp; EFs'!$B$343:$B$360,0))*1000*'Conversions and Lists'!$O$44*'MP Calcs &amp; EFs'!$F$439*'Conversions and Lists'!$F$51*1000),"")</f>
        <v/>
      </c>
      <c r="L213" s="140" t="str">
        <f>IFERROR((INDEX($D$13:$D$29, MATCH('MP Calcs &amp; EFs'!$B$212,$B$13:$B$29,0))*INDEX('MP Calcs &amp; EFs'!$C$343:$C$360, MATCH('MP Calcs &amp; EFs'!$B$212,'MP Calcs &amp; EFs'!$B$343:$B$360,0))*1000*'Conversions and Lists'!$O$44*'MP Calcs &amp; EFs'!$F$439*'Conversions and Lists'!$F$51*1000),"")</f>
        <v/>
      </c>
      <c r="M213" s="140" t="str">
        <f>IFERROR((INDEX($D$13:$D$29, MATCH('MP Calcs &amp; EFs'!$B$212,$B$13:$B$29,0))*INDEX('MP Calcs &amp; EFs'!$C$343:$C$360, MATCH('MP Calcs &amp; EFs'!$B$212,'MP Calcs &amp; EFs'!$B$343:$B$360,0))*1000*'Conversions and Lists'!$O$44*'MP Calcs &amp; EFs'!$F$439*'Conversions and Lists'!$F$51*1000),"")</f>
        <v/>
      </c>
      <c r="N213" s="140" t="str">
        <f>IFERROR((INDEX($D$13:$D$29, MATCH('MP Calcs &amp; EFs'!$B$212,$B$13:$B$29,0))*INDEX('MP Calcs &amp; EFs'!$C$343:$C$360, MATCH('MP Calcs &amp; EFs'!$B$212,'MP Calcs &amp; EFs'!$B$343:$B$360,0))*1000*'Conversions and Lists'!$O$44*'MP Calcs &amp; EFs'!$F$439*'Conversions and Lists'!$F$51*1000),"")</f>
        <v/>
      </c>
      <c r="O213" s="140" t="str">
        <f>IFERROR((INDEX($D$13:$D$29, MATCH('MP Calcs &amp; EFs'!$B$212,$B$13:$B$29,0))*INDEX('MP Calcs &amp; EFs'!$C$343:$C$360, MATCH('MP Calcs &amp; EFs'!$B$212,'MP Calcs &amp; EFs'!$B$343:$B$360,0))*1000*'Conversions and Lists'!$O$44*'MP Calcs &amp; EFs'!$F$439*'Conversions and Lists'!$F$51*1000),"")</f>
        <v/>
      </c>
      <c r="P213" s="140" t="str">
        <f>IFERROR((INDEX($D$13:$D$29, MATCH('MP Calcs &amp; EFs'!$B$212,$B$13:$B$29,0))*INDEX('MP Calcs &amp; EFs'!$C$343:$C$360, MATCH('MP Calcs &amp; EFs'!$B$212,'MP Calcs &amp; EFs'!$B$343:$B$360,0))*1000*'Conversions and Lists'!$O$44*'MP Calcs &amp; EFs'!$F$439*'Conversions and Lists'!$F$51*1000),"")</f>
        <v/>
      </c>
      <c r="Q213" s="140" t="str">
        <f>IFERROR((INDEX($D$13:$D$29, MATCH('MP Calcs &amp; EFs'!$B$212,$B$13:$B$29,0))*INDEX('MP Calcs &amp; EFs'!$C$343:$C$360, MATCH('MP Calcs &amp; EFs'!$B$212,'MP Calcs &amp; EFs'!$B$343:$B$360,0))*1000*'Conversions and Lists'!$O$44*'MP Calcs &amp; EFs'!$F$439*'Conversions and Lists'!$F$51*1000),"")</f>
        <v/>
      </c>
      <c r="R213" s="140" t="str">
        <f>IFERROR((INDEX($D$13:$D$29, MATCH('MP Calcs &amp; EFs'!$B$212,$B$13:$B$29,0))*INDEX('MP Calcs &amp; EFs'!$C$343:$C$360, MATCH('MP Calcs &amp; EFs'!$B$212,'MP Calcs &amp; EFs'!$B$343:$B$360,0))*1000*'Conversions and Lists'!$O$44*'MP Calcs &amp; EFs'!$F$439*'Conversions and Lists'!$F$51*1000),"")</f>
        <v/>
      </c>
      <c r="S213" s="140" t="str">
        <f>IFERROR((INDEX($D$13:$D$29, MATCH('MP Calcs &amp; EFs'!$B$212,$B$13:$B$29,0))*INDEX('MP Calcs &amp; EFs'!$C$343:$C$360, MATCH('MP Calcs &amp; EFs'!$B$212,'MP Calcs &amp; EFs'!$B$343:$B$360,0))*1000*'Conversions and Lists'!$O$44*'MP Calcs &amp; EFs'!$F$439*'Conversions and Lists'!$F$51*1000),"")</f>
        <v/>
      </c>
      <c r="T213" s="140" t="str">
        <f>IFERROR((INDEX($D$13:$D$29, MATCH('MP Calcs &amp; EFs'!$B$212,$B$13:$B$29,0))*INDEX('MP Calcs &amp; EFs'!$C$343:$C$360, MATCH('MP Calcs &amp; EFs'!$B$212,'MP Calcs &amp; EFs'!$B$343:$B$360,0))*1000*'Conversions and Lists'!$O$44*'MP Calcs &amp; EFs'!$F$439*'Conversions and Lists'!$F$51*1000),"")</f>
        <v/>
      </c>
      <c r="U213" s="140" t="str">
        <f>IFERROR((INDEX($D$13:$D$29, MATCH('MP Calcs &amp; EFs'!$B$212,$B$13:$B$29,0))*INDEX('MP Calcs &amp; EFs'!$C$343:$C$360, MATCH('MP Calcs &amp; EFs'!$B$212,'MP Calcs &amp; EFs'!$B$343:$B$360,0))*1000*'Conversions and Lists'!$O$44*'MP Calcs &amp; EFs'!$F$439*'Conversions and Lists'!$F$51*1000),"")</f>
        <v/>
      </c>
      <c r="V213" s="140" t="str">
        <f>IFERROR((INDEX($D$13:$D$29, MATCH('MP Calcs &amp; EFs'!$B$212,$B$13:$B$29,0))*INDEX('MP Calcs &amp; EFs'!$C$343:$C$360, MATCH('MP Calcs &amp; EFs'!$B$212,'MP Calcs &amp; EFs'!$B$343:$B$360,0))*1000*'Conversions and Lists'!$O$44*'MP Calcs &amp; EFs'!$F$439*'Conversions and Lists'!$F$51*1000),"")</f>
        <v/>
      </c>
      <c r="W213" s="140" t="str">
        <f>IFERROR((INDEX($D$13:$D$29, MATCH('MP Calcs &amp; EFs'!$B$212,$B$13:$B$29,0))*INDEX('MP Calcs &amp; EFs'!$C$343:$C$360, MATCH('MP Calcs &amp; EFs'!$B$212,'MP Calcs &amp; EFs'!$B$343:$B$360,0))*1000*'Conversions and Lists'!$O$44*'MP Calcs &amp; EFs'!$F$439*'Conversions and Lists'!$F$51*1000),"")</f>
        <v/>
      </c>
      <c r="X213" s="140" t="str">
        <f>IFERROR((INDEX($D$13:$D$29, MATCH('MP Calcs &amp; EFs'!$B$212,$B$13:$B$29,0))*INDEX('MP Calcs &amp; EFs'!$C$343:$C$360, MATCH('MP Calcs &amp; EFs'!$B$212,'MP Calcs &amp; EFs'!$B$343:$B$360,0))*1000*'Conversions and Lists'!$O$44*'MP Calcs &amp; EFs'!$F$439*'Conversions and Lists'!$F$51*1000),"")</f>
        <v/>
      </c>
      <c r="Y213" s="140" t="str">
        <f>IFERROR((INDEX($D$13:$D$29, MATCH('MP Calcs &amp; EFs'!$B$212,$B$13:$B$29,0))*INDEX('MP Calcs &amp; EFs'!$C$343:$C$360, MATCH('MP Calcs &amp; EFs'!$B$212,'MP Calcs &amp; EFs'!$B$343:$B$360,0))*1000*'Conversions and Lists'!$O$44*'MP Calcs &amp; EFs'!$F$439*'Conversions and Lists'!$F$51*1000),"")</f>
        <v/>
      </c>
      <c r="Z213" s="140" t="str">
        <f>IFERROR((INDEX($D$13:$D$29, MATCH('MP Calcs &amp; EFs'!$B$212,$B$13:$B$29,0))*INDEX('MP Calcs &amp; EFs'!$C$343:$C$360, MATCH('MP Calcs &amp; EFs'!$B$212,'MP Calcs &amp; EFs'!$B$343:$B$360,0))*1000*'Conversions and Lists'!$O$44*'MP Calcs &amp; EFs'!$F$439*'Conversions and Lists'!$F$51*1000),"")</f>
        <v/>
      </c>
      <c r="AA213" s="140" t="str">
        <f>IFERROR((INDEX($D$13:$D$29, MATCH('MP Calcs &amp; EFs'!$B$212,$B$13:$B$29,0))*INDEX('MP Calcs &amp; EFs'!$C$343:$C$360, MATCH('MP Calcs &amp; EFs'!$B$212,'MP Calcs &amp; EFs'!$B$343:$B$360,0))*1000*'Conversions and Lists'!$O$44*'MP Calcs &amp; EFs'!$F$439*'Conversions and Lists'!$F$51*1000),"")</f>
        <v/>
      </c>
      <c r="AB213" s="140" t="str">
        <f>IFERROR((INDEX($D$13:$D$29, MATCH('MP Calcs &amp; EFs'!$B$212,$B$13:$B$29,0))*INDEX('MP Calcs &amp; EFs'!$C$343:$C$360, MATCH('MP Calcs &amp; EFs'!$B$212,'MP Calcs &amp; EFs'!$B$343:$B$360,0))*1000*'Conversions and Lists'!$O$44*'MP Calcs &amp; EFs'!$F$439*'Conversions and Lists'!$F$51*1000),"")</f>
        <v/>
      </c>
      <c r="AC213" s="140" t="str">
        <f>IFERROR((INDEX($D$13:$D$29, MATCH('MP Calcs &amp; EFs'!$B$212,$B$13:$B$29,0))*INDEX('MP Calcs &amp; EFs'!$C$343:$C$360, MATCH('MP Calcs &amp; EFs'!$B$212,'MP Calcs &amp; EFs'!$B$343:$B$360,0))*1000*'Conversions and Lists'!$O$44*'MP Calcs &amp; EFs'!$F$439*'Conversions and Lists'!$F$51*1000),"")</f>
        <v/>
      </c>
      <c r="AD213" s="140" t="str">
        <f>IFERROR((INDEX($D$13:$D$29, MATCH('MP Calcs &amp; EFs'!$B$212,$B$13:$B$29,0))*INDEX('MP Calcs &amp; EFs'!$C$343:$C$360, MATCH('MP Calcs &amp; EFs'!$B$212,'MP Calcs &amp; EFs'!$B$343:$B$360,0))*1000*'Conversions and Lists'!$O$44*'MP Calcs &amp; EFs'!$F$439*'Conversions and Lists'!$F$51*1000),"")</f>
        <v/>
      </c>
      <c r="AE213" s="140" t="str">
        <f>IFERROR((INDEX($D$13:$D$29, MATCH('MP Calcs &amp; EFs'!$B$212,$B$13:$B$29,0))*INDEX('MP Calcs &amp; EFs'!$C$343:$C$360, MATCH('MP Calcs &amp; EFs'!$B$212,'MP Calcs &amp; EFs'!$B$343:$B$360,0))*1000*'Conversions and Lists'!$O$44*'MP Calcs &amp; EFs'!$F$439*'Conversions and Lists'!$F$51*1000),"")</f>
        <v/>
      </c>
      <c r="AF213" s="140" t="str">
        <f t="shared" si="1"/>
        <v/>
      </c>
      <c r="AG213" s="135" t="str">
        <f>IFERROR(SUM(INDEX(D213:AF213, MATCH(INDEX($H$8:$H$29,MATCH($B$212,$B$8:$B$29,0)),$D$177:$AE$177,0)):AF213),"")</f>
        <v/>
      </c>
    </row>
    <row r="214" spans="2:33" x14ac:dyDescent="0.25">
      <c r="B214" s="144" t="s">
        <v>119</v>
      </c>
      <c r="C214" s="141" t="s">
        <v>335</v>
      </c>
      <c r="D214" s="142" t="str">
        <f>IFERROR((((INDEX($D$13:$D$29, MATCH('MP Calcs &amp; EFs'!$B$214,$B$13:$B$29,0))*INDEX('MP Calcs &amp; EFs'!$D$343:$D$360, MATCH('MP Calcs &amp; EFs'!$B$214,'MP Calcs &amp; EFs'!$B$343:$B$360,0))*10^6*'Conversions and Lists'!$F$44)-(INDEX($G$8:$G$29, MATCH($B$214,$B$8:$B$29,0))*'Conversions and Lists'!$F$37))*'MP Calcs &amp; EFs'!K$383),"")</f>
        <v/>
      </c>
      <c r="E214" s="142" t="str">
        <f>IFERROR((((INDEX($D$13:$D$29, MATCH('MP Calcs &amp; EFs'!$B$214,$B$13:$B$29,0))*INDEX('MP Calcs &amp; EFs'!$D$343:$D$360, MATCH('MP Calcs &amp; EFs'!$B$214,'MP Calcs &amp; EFs'!$B$343:$B$360,0))*10^6*'Conversions and Lists'!$F$44)-(INDEX($G$8:$G$29, MATCH($B$214,$B$8:$B$29,0))*'Conversions and Lists'!$F$37))*'MP Calcs &amp; EFs'!L$383),"")</f>
        <v/>
      </c>
      <c r="F214" s="142" t="str">
        <f>IFERROR((((INDEX($D$13:$D$29, MATCH('MP Calcs &amp; EFs'!$B$214,$B$13:$B$29,0))*INDEX('MP Calcs &amp; EFs'!$D$343:$D$360, MATCH('MP Calcs &amp; EFs'!$B$214,'MP Calcs &amp; EFs'!$B$343:$B$360,0))*10^6*'Conversions and Lists'!$F$44)-(INDEX($G$8:$G$29, MATCH($B$214,$B$8:$B$29,0))*'Conversions and Lists'!$F$37))*'MP Calcs &amp; EFs'!M$383),"")</f>
        <v/>
      </c>
      <c r="G214" s="142" t="str">
        <f>IFERROR((((INDEX($D$13:$D$29, MATCH('MP Calcs &amp; EFs'!$B$214,$B$13:$B$29,0))*INDEX('MP Calcs &amp; EFs'!$D$343:$D$360, MATCH('MP Calcs &amp; EFs'!$B$214,'MP Calcs &amp; EFs'!$B$343:$B$360,0))*10^6*'Conversions and Lists'!$F$44)-(INDEX($G$8:$G$29, MATCH($B$214,$B$8:$B$29,0))*'Conversions and Lists'!$F$37))*'MP Calcs &amp; EFs'!N$383),"")</f>
        <v/>
      </c>
      <c r="H214" s="142" t="str">
        <f>IFERROR((((INDEX($D$13:$D$29, MATCH('MP Calcs &amp; EFs'!$B$214,$B$13:$B$29,0))*INDEX('MP Calcs &amp; EFs'!$D$343:$D$360, MATCH('MP Calcs &amp; EFs'!$B$214,'MP Calcs &amp; EFs'!$B$343:$B$360,0))*10^6*'Conversions and Lists'!$F$44)-(INDEX($G$8:$G$29, MATCH($B$214,$B$8:$B$29,0))*'Conversions and Lists'!$F$37))*'MP Calcs &amp; EFs'!O$383),"")</f>
        <v/>
      </c>
      <c r="I214" s="142" t="str">
        <f>IFERROR((((INDEX($D$13:$D$29, MATCH('MP Calcs &amp; EFs'!$B$214,$B$13:$B$29,0))*INDEX('MP Calcs &amp; EFs'!$D$343:$D$360, MATCH('MP Calcs &amp; EFs'!$B$214,'MP Calcs &amp; EFs'!$B$343:$B$360,0))*10^6*'Conversions and Lists'!$F$44)-(INDEX($G$8:$G$29, MATCH($B$214,$B$8:$B$29,0))*'Conversions and Lists'!$F$37))*'MP Calcs &amp; EFs'!P$383),"")</f>
        <v/>
      </c>
      <c r="J214" s="142" t="str">
        <f>IFERROR((((INDEX($D$13:$D$29, MATCH('MP Calcs &amp; EFs'!$B$214,$B$13:$B$29,0))*INDEX('MP Calcs &amp; EFs'!$D$343:$D$360, MATCH('MP Calcs &amp; EFs'!$B$214,'MP Calcs &amp; EFs'!$B$343:$B$360,0))*10^6*'Conversions and Lists'!$F$44)-(INDEX($G$8:$G$29, MATCH($B$214,$B$8:$B$29,0))*'Conversions and Lists'!$F$37))*'MP Calcs &amp; EFs'!Q$383),"")</f>
        <v/>
      </c>
      <c r="K214" s="142" t="str">
        <f>IFERROR((((INDEX($D$13:$D$29, MATCH('MP Calcs &amp; EFs'!$B$214,$B$13:$B$29,0))*INDEX('MP Calcs &amp; EFs'!$D$343:$D$360, MATCH('MP Calcs &amp; EFs'!$B$214,'MP Calcs &amp; EFs'!$B$343:$B$360,0))*10^6*'Conversions and Lists'!$F$44)-(INDEX($G$8:$G$29, MATCH($B$214,$B$8:$B$29,0))*'Conversions and Lists'!$F$37))*'MP Calcs &amp; EFs'!R$383),"")</f>
        <v/>
      </c>
      <c r="L214" s="142" t="str">
        <f>IFERROR((((INDEX($D$13:$D$29, MATCH('MP Calcs &amp; EFs'!$B$214,$B$13:$B$29,0))*INDEX('MP Calcs &amp; EFs'!$D$343:$D$360, MATCH('MP Calcs &amp; EFs'!$B$214,'MP Calcs &amp; EFs'!$B$343:$B$360,0))*10^6*'Conversions and Lists'!$F$44)-(INDEX($G$8:$G$29, MATCH($B$214,$B$8:$B$29,0))*'Conversions and Lists'!$F$37))*'MP Calcs &amp; EFs'!S$383),"")</f>
        <v/>
      </c>
      <c r="M214" s="142" t="str">
        <f>IFERROR((((INDEX($D$13:$D$29, MATCH('MP Calcs &amp; EFs'!$B$214,$B$13:$B$29,0))*INDEX('MP Calcs &amp; EFs'!$D$343:$D$360, MATCH('MP Calcs &amp; EFs'!$B$214,'MP Calcs &amp; EFs'!$B$343:$B$360,0))*10^6*'Conversions and Lists'!$F$44)-(INDEX($G$8:$G$29, MATCH($B$214,$B$8:$B$29,0))*'Conversions and Lists'!$F$37))*'MP Calcs &amp; EFs'!T$383),"")</f>
        <v/>
      </c>
      <c r="N214" s="142" t="str">
        <f>IFERROR((((INDEX($D$13:$D$29, MATCH('MP Calcs &amp; EFs'!$B$214,$B$13:$B$29,0))*INDEX('MP Calcs &amp; EFs'!$D$343:$D$360, MATCH('MP Calcs &amp; EFs'!$B$214,'MP Calcs &amp; EFs'!$B$343:$B$360,0))*10^6*'Conversions and Lists'!$F$44)-(INDEX($G$8:$G$29, MATCH($B$214,$B$8:$B$29,0))*'Conversions and Lists'!$F$37))*'MP Calcs &amp; EFs'!U$383),"")</f>
        <v/>
      </c>
      <c r="O214" s="142" t="str">
        <f>IFERROR((((INDEX($D$13:$D$29, MATCH('MP Calcs &amp; EFs'!$B$214,$B$13:$B$29,0))*INDEX('MP Calcs &amp; EFs'!$D$343:$D$360, MATCH('MP Calcs &amp; EFs'!$B$214,'MP Calcs &amp; EFs'!$B$343:$B$360,0))*10^6*'Conversions and Lists'!$F$44)-(INDEX($G$8:$G$29, MATCH($B$214,$B$8:$B$29,0))*'Conversions and Lists'!$F$37))*'MP Calcs &amp; EFs'!V$383),"")</f>
        <v/>
      </c>
      <c r="P214" s="142" t="str">
        <f>IFERROR((((INDEX($D$13:$D$29, MATCH('MP Calcs &amp; EFs'!$B$214,$B$13:$B$29,0))*INDEX('MP Calcs &amp; EFs'!$D$343:$D$360, MATCH('MP Calcs &amp; EFs'!$B$214,'MP Calcs &amp; EFs'!$B$343:$B$360,0))*10^6*'Conversions and Lists'!$F$44)-(INDEX($G$8:$G$29, MATCH($B$214,$B$8:$B$29,0))*'Conversions and Lists'!$F$37))*'MP Calcs &amp; EFs'!W$383),"")</f>
        <v/>
      </c>
      <c r="Q214" s="142" t="str">
        <f>IFERROR((((INDEX($D$13:$D$29, MATCH('MP Calcs &amp; EFs'!$B$214,$B$13:$B$29,0))*INDEX('MP Calcs &amp; EFs'!$D$343:$D$360, MATCH('MP Calcs &amp; EFs'!$B$214,'MP Calcs &amp; EFs'!$B$343:$B$360,0))*10^6*'Conversions and Lists'!$F$44)-(INDEX($G$8:$G$29, MATCH($B$214,$B$8:$B$29,0))*'Conversions and Lists'!$F$37))*'MP Calcs &amp; EFs'!X$383),"")</f>
        <v/>
      </c>
      <c r="R214" s="142" t="str">
        <f>IFERROR((((INDEX($D$13:$D$29, MATCH('MP Calcs &amp; EFs'!$B$214,$B$13:$B$29,0))*INDEX('MP Calcs &amp; EFs'!$D$343:$D$360, MATCH('MP Calcs &amp; EFs'!$B$214,'MP Calcs &amp; EFs'!$B$343:$B$360,0))*10^6*'Conversions and Lists'!$F$44)-(INDEX($G$8:$G$29, MATCH($B$214,$B$8:$B$29,0))*'Conversions and Lists'!$F$37))*'MP Calcs &amp; EFs'!Y$383),"")</f>
        <v/>
      </c>
      <c r="S214" s="142" t="str">
        <f>IFERROR((((INDEX($D$13:$D$29, MATCH('MP Calcs &amp; EFs'!$B$214,$B$13:$B$29,0))*INDEX('MP Calcs &amp; EFs'!$D$343:$D$360, MATCH('MP Calcs &amp; EFs'!$B$214,'MP Calcs &amp; EFs'!$B$343:$B$360,0))*10^6*'Conversions and Lists'!$F$44)-(INDEX($G$8:$G$29, MATCH($B$214,$B$8:$B$29,0))*'Conversions and Lists'!$F$37))*'MP Calcs &amp; EFs'!Z$383),"")</f>
        <v/>
      </c>
      <c r="T214" s="142" t="str">
        <f>IFERROR((((INDEX($D$13:$D$29, MATCH('MP Calcs &amp; EFs'!$B$214,$B$13:$B$29,0))*INDEX('MP Calcs &amp; EFs'!$D$343:$D$360, MATCH('MP Calcs &amp; EFs'!$B$214,'MP Calcs &amp; EFs'!$B$343:$B$360,0))*10^6*'Conversions and Lists'!$F$44)-(INDEX($G$8:$G$29, MATCH($B$214,$B$8:$B$29,0))*'Conversions and Lists'!$F$37))*'MP Calcs &amp; EFs'!AA$383),"")</f>
        <v/>
      </c>
      <c r="U214" s="142" t="str">
        <f>IFERROR((((INDEX($D$13:$D$29, MATCH('MP Calcs &amp; EFs'!$B$214,$B$13:$B$29,0))*INDEX('MP Calcs &amp; EFs'!$D$343:$D$360, MATCH('MP Calcs &amp; EFs'!$B$214,'MP Calcs &amp; EFs'!$B$343:$B$360,0))*10^6*'Conversions and Lists'!$F$44)-(INDEX($G$8:$G$29, MATCH($B$214,$B$8:$B$29,0))*'Conversions and Lists'!$F$37))*'MP Calcs &amp; EFs'!AB$383),"")</f>
        <v/>
      </c>
      <c r="V214" s="142" t="str">
        <f>IFERROR((((INDEX($D$13:$D$29, MATCH('MP Calcs &amp; EFs'!$B$214,$B$13:$B$29,0))*INDEX('MP Calcs &amp; EFs'!$D$343:$D$360, MATCH('MP Calcs &amp; EFs'!$B$214,'MP Calcs &amp; EFs'!$B$343:$B$360,0))*10^6*'Conversions and Lists'!$F$44)-(INDEX($G$8:$G$29, MATCH($B$214,$B$8:$B$29,0))*'Conversions and Lists'!$F$37))*'MP Calcs &amp; EFs'!AC$383),"")</f>
        <v/>
      </c>
      <c r="W214" s="142" t="str">
        <f>IFERROR((((INDEX($D$13:$D$29, MATCH('MP Calcs &amp; EFs'!$B$214,$B$13:$B$29,0))*INDEX('MP Calcs &amp; EFs'!$D$343:$D$360, MATCH('MP Calcs &amp; EFs'!$B$214,'MP Calcs &amp; EFs'!$B$343:$B$360,0))*10^6*'Conversions and Lists'!$F$44)-(INDEX($G$8:$G$29, MATCH($B$214,$B$8:$B$29,0))*'Conversions and Lists'!$F$37))*'MP Calcs &amp; EFs'!AD$383),"")</f>
        <v/>
      </c>
      <c r="X214" s="142" t="str">
        <f>IFERROR((((INDEX($D$13:$D$29, MATCH('MP Calcs &amp; EFs'!$B$214,$B$13:$B$29,0))*INDEX('MP Calcs &amp; EFs'!$D$343:$D$360, MATCH('MP Calcs &amp; EFs'!$B$214,'MP Calcs &amp; EFs'!$B$343:$B$360,0))*10^6*'Conversions and Lists'!$F$44)-(INDEX($G$8:$G$29, MATCH($B$214,$B$8:$B$29,0))*'Conversions and Lists'!$F$37))*'MP Calcs &amp; EFs'!AE$383),"")</f>
        <v/>
      </c>
      <c r="Y214" s="142" t="str">
        <f>IFERROR((((INDEX($D$13:$D$29, MATCH('MP Calcs &amp; EFs'!$B$214,$B$13:$B$29,0))*INDEX('MP Calcs &amp; EFs'!$D$343:$D$360, MATCH('MP Calcs &amp; EFs'!$B$214,'MP Calcs &amp; EFs'!$B$343:$B$360,0))*10^6*'Conversions and Lists'!$F$44)-(INDEX($G$8:$G$29, MATCH($B$214,$B$8:$B$29,0))*'Conversions and Lists'!$F$37))*'MP Calcs &amp; EFs'!AF$383),"")</f>
        <v/>
      </c>
      <c r="Z214" s="142" t="str">
        <f>IFERROR((((INDEX($D$13:$D$29, MATCH('MP Calcs &amp; EFs'!$B$214,$B$13:$B$29,0))*INDEX('MP Calcs &amp; EFs'!$D$343:$D$360, MATCH('MP Calcs &amp; EFs'!$B$214,'MP Calcs &amp; EFs'!$B$343:$B$360,0))*10^6*'Conversions and Lists'!$F$44)-(INDEX($G$8:$G$29, MATCH($B$214,$B$8:$B$29,0))*'Conversions and Lists'!$F$37))*'MP Calcs &amp; EFs'!AG$383),"")</f>
        <v/>
      </c>
      <c r="AA214" s="142" t="str">
        <f>IFERROR((((INDEX($D$13:$D$29, MATCH('MP Calcs &amp; EFs'!$B$214,$B$13:$B$29,0))*INDEX('MP Calcs &amp; EFs'!$D$343:$D$360, MATCH('MP Calcs &amp; EFs'!$B$214,'MP Calcs &amp; EFs'!$B$343:$B$360,0))*10^6*'Conversions and Lists'!$F$44)-(INDEX($G$8:$G$29, MATCH($B$214,$B$8:$B$29,0))*'Conversions and Lists'!$F$37))*'MP Calcs &amp; EFs'!AH$383),"")</f>
        <v/>
      </c>
      <c r="AB214" s="142" t="str">
        <f>IFERROR((((INDEX($D$13:$D$29, MATCH('MP Calcs &amp; EFs'!$B$214,$B$13:$B$29,0))*INDEX('MP Calcs &amp; EFs'!$D$343:$D$360, MATCH('MP Calcs &amp; EFs'!$B$214,'MP Calcs &amp; EFs'!$B$343:$B$360,0))*10^6*'Conversions and Lists'!$F$44)-(INDEX($G$8:$G$29, MATCH($B$214,$B$8:$B$29,0))*'Conversions and Lists'!$F$37))*'MP Calcs &amp; EFs'!AI$383),"")</f>
        <v/>
      </c>
      <c r="AC214" s="142" t="str">
        <f>IFERROR((((INDEX($D$13:$D$29, MATCH('MP Calcs &amp; EFs'!$B$214,$B$13:$B$29,0))*INDEX('MP Calcs &amp; EFs'!$D$343:$D$360, MATCH('MP Calcs &amp; EFs'!$B$214,'MP Calcs &amp; EFs'!$B$343:$B$360,0))*10^6*'Conversions and Lists'!$F$44)-(INDEX($G$8:$G$29, MATCH($B$214,$B$8:$B$29,0))*'Conversions and Lists'!$F$37))*'MP Calcs &amp; EFs'!AJ$383),"")</f>
        <v/>
      </c>
      <c r="AD214" s="142" t="str">
        <f>IFERROR((((INDEX($D$13:$D$29, MATCH('MP Calcs &amp; EFs'!$B$214,$B$13:$B$29,0))*INDEX('MP Calcs &amp; EFs'!$D$343:$D$360, MATCH('MP Calcs &amp; EFs'!$B$214,'MP Calcs &amp; EFs'!$B$343:$B$360,0))*10^6*'Conversions and Lists'!$F$44)-(INDEX($G$8:$G$29, MATCH($B$214,$B$8:$B$29,0))*'Conversions and Lists'!$F$37))*'MP Calcs &amp; EFs'!AK$383),"")</f>
        <v/>
      </c>
      <c r="AE214" s="142" t="str">
        <f>IFERROR((((INDEX($D$13:$D$29, MATCH('MP Calcs &amp; EFs'!$B$214,$B$13:$B$29,0))*INDEX('MP Calcs &amp; EFs'!$D$343:$D$360, MATCH('MP Calcs &amp; EFs'!$B$214,'MP Calcs &amp; EFs'!$B$343:$B$360,0))*10^6*'Conversions and Lists'!$F$44)-(INDEX($G$8:$G$29, MATCH($B$214,$B$8:$B$29,0))*'Conversions and Lists'!$F$37))*'MP Calcs &amp; EFs'!AL$383),"")</f>
        <v/>
      </c>
      <c r="AF214" s="142" t="str">
        <f t="shared" si="1"/>
        <v/>
      </c>
      <c r="AG214" s="143" t="str">
        <f>IFERROR(SUM(INDEX(D214:AF214, MATCH(INDEX($H$8:$H$29,MATCH($B$214,$B$8:$B$29,0)),$D$177:$AE$177,0)):AF214),"")</f>
        <v/>
      </c>
    </row>
    <row r="215" spans="2:33" ht="14.4" thickBot="1" x14ac:dyDescent="0.3">
      <c r="B215" s="138" t="s">
        <v>119</v>
      </c>
      <c r="C215" s="139" t="s">
        <v>336</v>
      </c>
      <c r="D215" s="140" t="str">
        <f>IFERROR((INDEX($D$13:$D$29, MATCH('MP Calcs &amp; EFs'!$B$214,$B$13:$B$29,0))*INDEX('MP Calcs &amp; EFs'!$C$343:$C$360, MATCH('MP Calcs &amp; EFs'!$B$214,'MP Calcs &amp; EFs'!$B$343:$B$360,0))*1000*'Conversions and Lists'!$O$44*'MP Calcs &amp; EFs'!$F$439*'Conversions and Lists'!$F$51*1000),"")</f>
        <v/>
      </c>
      <c r="E215" s="140" t="str">
        <f>IFERROR((INDEX($D$13:$D$29, MATCH('MP Calcs &amp; EFs'!$B$214,$B$13:$B$29,0))*INDEX('MP Calcs &amp; EFs'!$C$343:$C$360, MATCH('MP Calcs &amp; EFs'!$B$214,'MP Calcs &amp; EFs'!$B$343:$B$360,0))*1000*'Conversions and Lists'!$O$44*'MP Calcs &amp; EFs'!$F$439*'Conversions and Lists'!$F$51*1000),"")</f>
        <v/>
      </c>
      <c r="F215" s="140" t="str">
        <f>IFERROR((INDEX($D$13:$D$29, MATCH('MP Calcs &amp; EFs'!$B$214,$B$13:$B$29,0))*INDEX('MP Calcs &amp; EFs'!$C$343:$C$360, MATCH('MP Calcs &amp; EFs'!$B$214,'MP Calcs &amp; EFs'!$B$343:$B$360,0))*1000*'Conversions and Lists'!$O$44*'MP Calcs &amp; EFs'!$F$439*'Conversions and Lists'!$F$51*1000),"")</f>
        <v/>
      </c>
      <c r="G215" s="140" t="str">
        <f>IFERROR((INDEX($D$13:$D$29, MATCH('MP Calcs &amp; EFs'!$B$214,$B$13:$B$29,0))*INDEX('MP Calcs &amp; EFs'!$C$343:$C$360, MATCH('MP Calcs &amp; EFs'!$B$214,'MP Calcs &amp; EFs'!$B$343:$B$360,0))*1000*'Conversions and Lists'!$O$44*'MP Calcs &amp; EFs'!$F$439*'Conversions and Lists'!$F$51*1000),"")</f>
        <v/>
      </c>
      <c r="H215" s="140" t="str">
        <f>IFERROR((INDEX($D$13:$D$29, MATCH('MP Calcs &amp; EFs'!$B$214,$B$13:$B$29,0))*INDEX('MP Calcs &amp; EFs'!$C$343:$C$360, MATCH('MP Calcs &amp; EFs'!$B$214,'MP Calcs &amp; EFs'!$B$343:$B$360,0))*1000*'Conversions and Lists'!$O$44*'MP Calcs &amp; EFs'!$F$439*'Conversions and Lists'!$F$51*1000),"")</f>
        <v/>
      </c>
      <c r="I215" s="140" t="str">
        <f>IFERROR((INDEX($D$13:$D$29, MATCH('MP Calcs &amp; EFs'!$B$214,$B$13:$B$29,0))*INDEX('MP Calcs &amp; EFs'!$C$343:$C$360, MATCH('MP Calcs &amp; EFs'!$B$214,'MP Calcs &amp; EFs'!$B$343:$B$360,0))*1000*'Conversions and Lists'!$O$44*'MP Calcs &amp; EFs'!$F$439*'Conversions and Lists'!$F$51*1000),"")</f>
        <v/>
      </c>
      <c r="J215" s="140" t="str">
        <f>IFERROR((INDEX($D$13:$D$29, MATCH('MP Calcs &amp; EFs'!$B$214,$B$13:$B$29,0))*INDEX('MP Calcs &amp; EFs'!$C$343:$C$360, MATCH('MP Calcs &amp; EFs'!$B$214,'MP Calcs &amp; EFs'!$B$343:$B$360,0))*1000*'Conversions and Lists'!$O$44*'MP Calcs &amp; EFs'!$F$439*'Conversions and Lists'!$F$51*1000),"")</f>
        <v/>
      </c>
      <c r="K215" s="140" t="str">
        <f>IFERROR((INDEX($D$13:$D$29, MATCH('MP Calcs &amp; EFs'!$B$214,$B$13:$B$29,0))*INDEX('MP Calcs &amp; EFs'!$C$343:$C$360, MATCH('MP Calcs &amp; EFs'!$B$214,'MP Calcs &amp; EFs'!$B$343:$B$360,0))*1000*'Conversions and Lists'!$O$44*'MP Calcs &amp; EFs'!$F$439*'Conversions and Lists'!$F$51*1000),"")</f>
        <v/>
      </c>
      <c r="L215" s="140" t="str">
        <f>IFERROR((INDEX($D$13:$D$29, MATCH('MP Calcs &amp; EFs'!$B$214,$B$13:$B$29,0))*INDEX('MP Calcs &amp; EFs'!$C$343:$C$360, MATCH('MP Calcs &amp; EFs'!$B$214,'MP Calcs &amp; EFs'!$B$343:$B$360,0))*1000*'Conversions and Lists'!$O$44*'MP Calcs &amp; EFs'!$F$439*'Conversions and Lists'!$F$51*1000),"")</f>
        <v/>
      </c>
      <c r="M215" s="140" t="str">
        <f>IFERROR((INDEX($D$13:$D$29, MATCH('MP Calcs &amp; EFs'!$B$214,$B$13:$B$29,0))*INDEX('MP Calcs &amp; EFs'!$C$343:$C$360, MATCH('MP Calcs &amp; EFs'!$B$214,'MP Calcs &amp; EFs'!$B$343:$B$360,0))*1000*'Conversions and Lists'!$O$44*'MP Calcs &amp; EFs'!$F$439*'Conversions and Lists'!$F$51*1000),"")</f>
        <v/>
      </c>
      <c r="N215" s="140" t="str">
        <f>IFERROR((INDEX($D$13:$D$29, MATCH('MP Calcs &amp; EFs'!$B$214,$B$13:$B$29,0))*INDEX('MP Calcs &amp; EFs'!$C$343:$C$360, MATCH('MP Calcs &amp; EFs'!$B$214,'MP Calcs &amp; EFs'!$B$343:$B$360,0))*1000*'Conversions and Lists'!$O$44*'MP Calcs &amp; EFs'!$F$439*'Conversions and Lists'!$F$51*1000),"")</f>
        <v/>
      </c>
      <c r="O215" s="140" t="str">
        <f>IFERROR((INDEX($D$13:$D$29, MATCH('MP Calcs &amp; EFs'!$B$214,$B$13:$B$29,0))*INDEX('MP Calcs &amp; EFs'!$C$343:$C$360, MATCH('MP Calcs &amp; EFs'!$B$214,'MP Calcs &amp; EFs'!$B$343:$B$360,0))*1000*'Conversions and Lists'!$O$44*'MP Calcs &amp; EFs'!$F$439*'Conversions and Lists'!$F$51*1000),"")</f>
        <v/>
      </c>
      <c r="P215" s="140" t="str">
        <f>IFERROR((INDEX($D$13:$D$29, MATCH('MP Calcs &amp; EFs'!$B$214,$B$13:$B$29,0))*INDEX('MP Calcs &amp; EFs'!$C$343:$C$360, MATCH('MP Calcs &amp; EFs'!$B$214,'MP Calcs &amp; EFs'!$B$343:$B$360,0))*1000*'Conversions and Lists'!$O$44*'MP Calcs &amp; EFs'!$F$439*'Conversions and Lists'!$F$51*1000),"")</f>
        <v/>
      </c>
      <c r="Q215" s="140" t="str">
        <f>IFERROR((INDEX($D$13:$D$29, MATCH('MP Calcs &amp; EFs'!$B$214,$B$13:$B$29,0))*INDEX('MP Calcs &amp; EFs'!$C$343:$C$360, MATCH('MP Calcs &amp; EFs'!$B$214,'MP Calcs &amp; EFs'!$B$343:$B$360,0))*1000*'Conversions and Lists'!$O$44*'MP Calcs &amp; EFs'!$F$439*'Conversions and Lists'!$F$51*1000),"")</f>
        <v/>
      </c>
      <c r="R215" s="140" t="str">
        <f>IFERROR((INDEX($D$13:$D$29, MATCH('MP Calcs &amp; EFs'!$B$214,$B$13:$B$29,0))*INDEX('MP Calcs &amp; EFs'!$C$343:$C$360, MATCH('MP Calcs &amp; EFs'!$B$214,'MP Calcs &amp; EFs'!$B$343:$B$360,0))*1000*'Conversions and Lists'!$O$44*'MP Calcs &amp; EFs'!$F$439*'Conversions and Lists'!$F$51*1000),"")</f>
        <v/>
      </c>
      <c r="S215" s="140" t="str">
        <f>IFERROR((INDEX($D$13:$D$29, MATCH('MP Calcs &amp; EFs'!$B$214,$B$13:$B$29,0))*INDEX('MP Calcs &amp; EFs'!$C$343:$C$360, MATCH('MP Calcs &amp; EFs'!$B$214,'MP Calcs &amp; EFs'!$B$343:$B$360,0))*1000*'Conversions and Lists'!$O$44*'MP Calcs &amp; EFs'!$F$439*'Conversions and Lists'!$F$51*1000),"")</f>
        <v/>
      </c>
      <c r="T215" s="140" t="str">
        <f>IFERROR((INDEX($D$13:$D$29, MATCH('MP Calcs &amp; EFs'!$B$214,$B$13:$B$29,0))*INDEX('MP Calcs &amp; EFs'!$C$343:$C$360, MATCH('MP Calcs &amp; EFs'!$B$214,'MP Calcs &amp; EFs'!$B$343:$B$360,0))*1000*'Conversions and Lists'!$O$44*'MP Calcs &amp; EFs'!$F$439*'Conversions and Lists'!$F$51*1000),"")</f>
        <v/>
      </c>
      <c r="U215" s="140" t="str">
        <f>IFERROR((INDEX($D$13:$D$29, MATCH('MP Calcs &amp; EFs'!$B$214,$B$13:$B$29,0))*INDEX('MP Calcs &amp; EFs'!$C$343:$C$360, MATCH('MP Calcs &amp; EFs'!$B$214,'MP Calcs &amp; EFs'!$B$343:$B$360,0))*1000*'Conversions and Lists'!$O$44*'MP Calcs &amp; EFs'!$F$439*'Conversions and Lists'!$F$51*1000),"")</f>
        <v/>
      </c>
      <c r="V215" s="140" t="str">
        <f>IFERROR((INDEX($D$13:$D$29, MATCH('MP Calcs &amp; EFs'!$B$214,$B$13:$B$29,0))*INDEX('MP Calcs &amp; EFs'!$C$343:$C$360, MATCH('MP Calcs &amp; EFs'!$B$214,'MP Calcs &amp; EFs'!$B$343:$B$360,0))*1000*'Conversions and Lists'!$O$44*'MP Calcs &amp; EFs'!$F$439*'Conversions and Lists'!$F$51*1000),"")</f>
        <v/>
      </c>
      <c r="W215" s="140" t="str">
        <f>IFERROR((INDEX($D$13:$D$29, MATCH('MP Calcs &amp; EFs'!$B$214,$B$13:$B$29,0))*INDEX('MP Calcs &amp; EFs'!$C$343:$C$360, MATCH('MP Calcs &amp; EFs'!$B$214,'MP Calcs &amp; EFs'!$B$343:$B$360,0))*1000*'Conversions and Lists'!$O$44*'MP Calcs &amp; EFs'!$F$439*'Conversions and Lists'!$F$51*1000),"")</f>
        <v/>
      </c>
      <c r="X215" s="140" t="str">
        <f>IFERROR((INDEX($D$13:$D$29, MATCH('MP Calcs &amp; EFs'!$B$214,$B$13:$B$29,0))*INDEX('MP Calcs &amp; EFs'!$C$343:$C$360, MATCH('MP Calcs &amp; EFs'!$B$214,'MP Calcs &amp; EFs'!$B$343:$B$360,0))*1000*'Conversions and Lists'!$O$44*'MP Calcs &amp; EFs'!$F$439*'Conversions and Lists'!$F$51*1000),"")</f>
        <v/>
      </c>
      <c r="Y215" s="140" t="str">
        <f>IFERROR((INDEX($D$13:$D$29, MATCH('MP Calcs &amp; EFs'!$B$214,$B$13:$B$29,0))*INDEX('MP Calcs &amp; EFs'!$C$343:$C$360, MATCH('MP Calcs &amp; EFs'!$B$214,'MP Calcs &amp; EFs'!$B$343:$B$360,0))*1000*'Conversions and Lists'!$O$44*'MP Calcs &amp; EFs'!$F$439*'Conversions and Lists'!$F$51*1000),"")</f>
        <v/>
      </c>
      <c r="Z215" s="140" t="str">
        <f>IFERROR((INDEX($D$13:$D$29, MATCH('MP Calcs &amp; EFs'!$B$214,$B$13:$B$29,0))*INDEX('MP Calcs &amp; EFs'!$C$343:$C$360, MATCH('MP Calcs &amp; EFs'!$B$214,'MP Calcs &amp; EFs'!$B$343:$B$360,0))*1000*'Conversions and Lists'!$O$44*'MP Calcs &amp; EFs'!$F$439*'Conversions and Lists'!$F$51*1000),"")</f>
        <v/>
      </c>
      <c r="AA215" s="140" t="str">
        <f>IFERROR((INDEX($D$13:$D$29, MATCH('MP Calcs &amp; EFs'!$B$214,$B$13:$B$29,0))*INDEX('MP Calcs &amp; EFs'!$C$343:$C$360, MATCH('MP Calcs &amp; EFs'!$B$214,'MP Calcs &amp; EFs'!$B$343:$B$360,0))*1000*'Conversions and Lists'!$O$44*'MP Calcs &amp; EFs'!$F$439*'Conversions and Lists'!$F$51*1000),"")</f>
        <v/>
      </c>
      <c r="AB215" s="140" t="str">
        <f>IFERROR((INDEX($D$13:$D$29, MATCH('MP Calcs &amp; EFs'!$B$214,$B$13:$B$29,0))*INDEX('MP Calcs &amp; EFs'!$C$343:$C$360, MATCH('MP Calcs &amp; EFs'!$B$214,'MP Calcs &amp; EFs'!$B$343:$B$360,0))*1000*'Conversions and Lists'!$O$44*'MP Calcs &amp; EFs'!$F$439*'Conversions and Lists'!$F$51*1000),"")</f>
        <v/>
      </c>
      <c r="AC215" s="140" t="str">
        <f>IFERROR((INDEX($D$13:$D$29, MATCH('MP Calcs &amp; EFs'!$B$214,$B$13:$B$29,0))*INDEX('MP Calcs &amp; EFs'!$C$343:$C$360, MATCH('MP Calcs &amp; EFs'!$B$214,'MP Calcs &amp; EFs'!$B$343:$B$360,0))*1000*'Conversions and Lists'!$O$44*'MP Calcs &amp; EFs'!$F$439*'Conversions and Lists'!$F$51*1000),"")</f>
        <v/>
      </c>
      <c r="AD215" s="140" t="str">
        <f>IFERROR((INDEX($D$13:$D$29, MATCH('MP Calcs &amp; EFs'!$B$214,$B$13:$B$29,0))*INDEX('MP Calcs &amp; EFs'!$C$343:$C$360, MATCH('MP Calcs &amp; EFs'!$B$214,'MP Calcs &amp; EFs'!$B$343:$B$360,0))*1000*'Conversions and Lists'!$O$44*'MP Calcs &amp; EFs'!$F$439*'Conversions and Lists'!$F$51*1000),"")</f>
        <v/>
      </c>
      <c r="AE215" s="140" t="str">
        <f>IFERROR((INDEX($D$13:$D$29, MATCH('MP Calcs &amp; EFs'!$B$214,$B$13:$B$29,0))*INDEX('MP Calcs &amp; EFs'!$C$343:$C$360, MATCH('MP Calcs &amp; EFs'!$B$214,'MP Calcs &amp; EFs'!$B$343:$B$360,0))*1000*'Conversions and Lists'!$O$44*'MP Calcs &amp; EFs'!$F$439*'Conversions and Lists'!$F$51*1000),"")</f>
        <v/>
      </c>
      <c r="AF215" s="140" t="str">
        <f t="shared" si="1"/>
        <v/>
      </c>
      <c r="AG215" s="135" t="str">
        <f>IFERROR(SUM(INDEX(D215:AF215, MATCH(INDEX($H$8:$H$29,MATCH($B$214,$B$8:$B$29,0)),$D$177:$AE$177,0)):AF215),"")</f>
        <v/>
      </c>
    </row>
    <row r="216" spans="2:33" x14ac:dyDescent="0.25">
      <c r="B216" s="144" t="s">
        <v>148</v>
      </c>
      <c r="C216" s="141" t="s">
        <v>335</v>
      </c>
      <c r="D216" s="142" t="str">
        <f>IFERROR((((INDEX($D$13:$D$29, MATCH('MP Calcs &amp; EFs'!$B$216,$B$13:$B$29,0))*INDEX('MP Calcs &amp; EFs'!$D$343:$D$360, MATCH('MP Calcs &amp; EFs'!$B$216,'MP Calcs &amp; EFs'!$B$343:$B$360,0))*10^6*'Conversions and Lists'!$F$44)-(INDEX($G$8:$G$29, MATCH($B$216,$B$8:$B$29,0))*'Conversions and Lists'!$F$37))*'MP Calcs &amp; EFs'!K$383),"")</f>
        <v/>
      </c>
      <c r="E216" s="142" t="str">
        <f>IFERROR((((INDEX($D$13:$D$29, MATCH('MP Calcs &amp; EFs'!$B$216,$B$13:$B$29,0))*INDEX('MP Calcs &amp; EFs'!$D$343:$D$360, MATCH('MP Calcs &amp; EFs'!$B$216,'MP Calcs &amp; EFs'!$B$343:$B$360,0))*10^6*'Conversions and Lists'!$F$44)-(INDEX($G$8:$G$29, MATCH($B$216,$B$8:$B$29,0))*'Conversions and Lists'!$F$37))*'MP Calcs &amp; EFs'!L$383),"")</f>
        <v/>
      </c>
      <c r="F216" s="142" t="str">
        <f>IFERROR((((INDEX($D$13:$D$29, MATCH('MP Calcs &amp; EFs'!$B$216,$B$13:$B$29,0))*INDEX('MP Calcs &amp; EFs'!$D$343:$D$360, MATCH('MP Calcs &amp; EFs'!$B$216,'MP Calcs &amp; EFs'!$B$343:$B$360,0))*10^6*'Conversions and Lists'!$F$44)-(INDEX($G$8:$G$29, MATCH($B$216,$B$8:$B$29,0))*'Conversions and Lists'!$F$37))*'MP Calcs &amp; EFs'!M$383),"")</f>
        <v/>
      </c>
      <c r="G216" s="142" t="str">
        <f>IFERROR((((INDEX($D$13:$D$29, MATCH('MP Calcs &amp; EFs'!$B$216,$B$13:$B$29,0))*INDEX('MP Calcs &amp; EFs'!$D$343:$D$360, MATCH('MP Calcs &amp; EFs'!$B$216,'MP Calcs &amp; EFs'!$B$343:$B$360,0))*10^6*'Conversions and Lists'!$F$44)-(INDEX($G$8:$G$29, MATCH($B$216,$B$8:$B$29,0))*'Conversions and Lists'!$F$37))*'MP Calcs &amp; EFs'!N$383),"")</f>
        <v/>
      </c>
      <c r="H216" s="142" t="str">
        <f>IFERROR((((INDEX($D$13:$D$29, MATCH('MP Calcs &amp; EFs'!$B$216,$B$13:$B$29,0))*INDEX('MP Calcs &amp; EFs'!$D$343:$D$360, MATCH('MP Calcs &amp; EFs'!$B$216,'MP Calcs &amp; EFs'!$B$343:$B$360,0))*10^6*'Conversions and Lists'!$F$44)-(INDEX($G$8:$G$29, MATCH($B$216,$B$8:$B$29,0))*'Conversions and Lists'!$F$37))*'MP Calcs &amp; EFs'!O$383),"")</f>
        <v/>
      </c>
      <c r="I216" s="142" t="str">
        <f>IFERROR((((INDEX($D$13:$D$29, MATCH('MP Calcs &amp; EFs'!$B$216,$B$13:$B$29,0))*INDEX('MP Calcs &amp; EFs'!$D$343:$D$360, MATCH('MP Calcs &amp; EFs'!$B$216,'MP Calcs &amp; EFs'!$B$343:$B$360,0))*10^6*'Conversions and Lists'!$F$44)-(INDEX($G$8:$G$29, MATCH($B$216,$B$8:$B$29,0))*'Conversions and Lists'!$F$37))*'MP Calcs &amp; EFs'!P$383),"")</f>
        <v/>
      </c>
      <c r="J216" s="142" t="str">
        <f>IFERROR((((INDEX($D$13:$D$29, MATCH('MP Calcs &amp; EFs'!$B$216,$B$13:$B$29,0))*INDEX('MP Calcs &amp; EFs'!$D$343:$D$360, MATCH('MP Calcs &amp; EFs'!$B$216,'MP Calcs &amp; EFs'!$B$343:$B$360,0))*10^6*'Conversions and Lists'!$F$44)-(INDEX($G$8:$G$29, MATCH($B$216,$B$8:$B$29,0))*'Conversions and Lists'!$F$37))*'MP Calcs &amp; EFs'!Q$383),"")</f>
        <v/>
      </c>
      <c r="K216" s="142" t="str">
        <f>IFERROR((((INDEX($D$13:$D$29, MATCH('MP Calcs &amp; EFs'!$B$216,$B$13:$B$29,0))*INDEX('MP Calcs &amp; EFs'!$D$343:$D$360, MATCH('MP Calcs &amp; EFs'!$B$216,'MP Calcs &amp; EFs'!$B$343:$B$360,0))*10^6*'Conversions and Lists'!$F$44)-(INDEX($G$8:$G$29, MATCH($B$216,$B$8:$B$29,0))*'Conversions and Lists'!$F$37))*'MP Calcs &amp; EFs'!R$383),"")</f>
        <v/>
      </c>
      <c r="L216" s="142" t="str">
        <f>IFERROR((((INDEX($D$13:$D$29, MATCH('MP Calcs &amp; EFs'!$B$216,$B$13:$B$29,0))*INDEX('MP Calcs &amp; EFs'!$D$343:$D$360, MATCH('MP Calcs &amp; EFs'!$B$216,'MP Calcs &amp; EFs'!$B$343:$B$360,0))*10^6*'Conversions and Lists'!$F$44)-(INDEX($G$8:$G$29, MATCH($B$216,$B$8:$B$29,0))*'Conversions and Lists'!$F$37))*'MP Calcs &amp; EFs'!S$383),"")</f>
        <v/>
      </c>
      <c r="M216" s="142" t="str">
        <f>IFERROR((((INDEX($D$13:$D$29, MATCH('MP Calcs &amp; EFs'!$B$216,$B$13:$B$29,0))*INDEX('MP Calcs &amp; EFs'!$D$343:$D$360, MATCH('MP Calcs &amp; EFs'!$B$216,'MP Calcs &amp; EFs'!$B$343:$B$360,0))*10^6*'Conversions and Lists'!$F$44)-(INDEX($G$8:$G$29, MATCH($B$216,$B$8:$B$29,0))*'Conversions and Lists'!$F$37))*'MP Calcs &amp; EFs'!T$383),"")</f>
        <v/>
      </c>
      <c r="N216" s="142" t="str">
        <f>IFERROR((((INDEX($D$13:$D$29, MATCH('MP Calcs &amp; EFs'!$B$216,$B$13:$B$29,0))*INDEX('MP Calcs &amp; EFs'!$D$343:$D$360, MATCH('MP Calcs &amp; EFs'!$B$216,'MP Calcs &amp; EFs'!$B$343:$B$360,0))*10^6*'Conversions and Lists'!$F$44)-(INDEX($G$8:$G$29, MATCH($B$216,$B$8:$B$29,0))*'Conversions and Lists'!$F$37))*'MP Calcs &amp; EFs'!U$383),"")</f>
        <v/>
      </c>
      <c r="O216" s="142" t="str">
        <f>IFERROR((((INDEX($D$13:$D$29, MATCH('MP Calcs &amp; EFs'!$B$216,$B$13:$B$29,0))*INDEX('MP Calcs &amp; EFs'!$D$343:$D$360, MATCH('MP Calcs &amp; EFs'!$B$216,'MP Calcs &amp; EFs'!$B$343:$B$360,0))*10^6*'Conversions and Lists'!$F$44)-(INDEX($G$8:$G$29, MATCH($B$216,$B$8:$B$29,0))*'Conversions and Lists'!$F$37))*'MP Calcs &amp; EFs'!V$383),"")</f>
        <v/>
      </c>
      <c r="P216" s="142" t="str">
        <f>IFERROR((((INDEX($D$13:$D$29, MATCH('MP Calcs &amp; EFs'!$B$216,$B$13:$B$29,0))*INDEX('MP Calcs &amp; EFs'!$D$343:$D$360, MATCH('MP Calcs &amp; EFs'!$B$216,'MP Calcs &amp; EFs'!$B$343:$B$360,0))*10^6*'Conversions and Lists'!$F$44)-(INDEX($G$8:$G$29, MATCH($B$216,$B$8:$B$29,0))*'Conversions and Lists'!$F$37))*'MP Calcs &amp; EFs'!W$383),"")</f>
        <v/>
      </c>
      <c r="Q216" s="142" t="str">
        <f>IFERROR((((INDEX($D$13:$D$29, MATCH('MP Calcs &amp; EFs'!$B$216,$B$13:$B$29,0))*INDEX('MP Calcs &amp; EFs'!$D$343:$D$360, MATCH('MP Calcs &amp; EFs'!$B$216,'MP Calcs &amp; EFs'!$B$343:$B$360,0))*10^6*'Conversions and Lists'!$F$44)-(INDEX($G$8:$G$29, MATCH($B$216,$B$8:$B$29,0))*'Conversions and Lists'!$F$37))*'MP Calcs &amp; EFs'!X$383),"")</f>
        <v/>
      </c>
      <c r="R216" s="142" t="str">
        <f>IFERROR((((INDEX($D$13:$D$29, MATCH('MP Calcs &amp; EFs'!$B$216,$B$13:$B$29,0))*INDEX('MP Calcs &amp; EFs'!$D$343:$D$360, MATCH('MP Calcs &amp; EFs'!$B$216,'MP Calcs &amp; EFs'!$B$343:$B$360,0))*10^6*'Conversions and Lists'!$F$44)-(INDEX($G$8:$G$29, MATCH($B$216,$B$8:$B$29,0))*'Conversions and Lists'!$F$37))*'MP Calcs &amp; EFs'!Y$383),"")</f>
        <v/>
      </c>
      <c r="S216" s="142" t="str">
        <f>IFERROR((((INDEX($D$13:$D$29, MATCH('MP Calcs &amp; EFs'!$B$216,$B$13:$B$29,0))*INDEX('MP Calcs &amp; EFs'!$D$343:$D$360, MATCH('MP Calcs &amp; EFs'!$B$216,'MP Calcs &amp; EFs'!$B$343:$B$360,0))*10^6*'Conversions and Lists'!$F$44)-(INDEX($G$8:$G$29, MATCH($B$216,$B$8:$B$29,0))*'Conversions and Lists'!$F$37))*'MP Calcs &amp; EFs'!Z$383),"")</f>
        <v/>
      </c>
      <c r="T216" s="142" t="str">
        <f>IFERROR((((INDEX($D$13:$D$29, MATCH('MP Calcs &amp; EFs'!$B$216,$B$13:$B$29,0))*INDEX('MP Calcs &amp; EFs'!$D$343:$D$360, MATCH('MP Calcs &amp; EFs'!$B$216,'MP Calcs &amp; EFs'!$B$343:$B$360,0))*10^6*'Conversions and Lists'!$F$44)-(INDEX($G$8:$G$29, MATCH($B$216,$B$8:$B$29,0))*'Conversions and Lists'!$F$37))*'MP Calcs &amp; EFs'!AA$383),"")</f>
        <v/>
      </c>
      <c r="U216" s="142" t="str">
        <f>IFERROR((((INDEX($D$13:$D$29, MATCH('MP Calcs &amp; EFs'!$B$216,$B$13:$B$29,0))*INDEX('MP Calcs &amp; EFs'!$D$343:$D$360, MATCH('MP Calcs &amp; EFs'!$B$216,'MP Calcs &amp; EFs'!$B$343:$B$360,0))*10^6*'Conversions and Lists'!$F$44)-(INDEX($G$8:$G$29, MATCH($B$216,$B$8:$B$29,0))*'Conversions and Lists'!$F$37))*'MP Calcs &amp; EFs'!AB$383),"")</f>
        <v/>
      </c>
      <c r="V216" s="142" t="str">
        <f>IFERROR((((INDEX($D$13:$D$29, MATCH('MP Calcs &amp; EFs'!$B$216,$B$13:$B$29,0))*INDEX('MP Calcs &amp; EFs'!$D$343:$D$360, MATCH('MP Calcs &amp; EFs'!$B$216,'MP Calcs &amp; EFs'!$B$343:$B$360,0))*10^6*'Conversions and Lists'!$F$44)-(INDEX($G$8:$G$29, MATCH($B$216,$B$8:$B$29,0))*'Conversions and Lists'!$F$37))*'MP Calcs &amp; EFs'!AC$383),"")</f>
        <v/>
      </c>
      <c r="W216" s="142" t="str">
        <f>IFERROR((((INDEX($D$13:$D$29, MATCH('MP Calcs &amp; EFs'!$B$216,$B$13:$B$29,0))*INDEX('MP Calcs &amp; EFs'!$D$343:$D$360, MATCH('MP Calcs &amp; EFs'!$B$216,'MP Calcs &amp; EFs'!$B$343:$B$360,0))*10^6*'Conversions and Lists'!$F$44)-(INDEX($G$8:$G$29, MATCH($B$216,$B$8:$B$29,0))*'Conversions and Lists'!$F$37))*'MP Calcs &amp; EFs'!AD$383),"")</f>
        <v/>
      </c>
      <c r="X216" s="142" t="str">
        <f>IFERROR((((INDEX($D$13:$D$29, MATCH('MP Calcs &amp; EFs'!$B$216,$B$13:$B$29,0))*INDEX('MP Calcs &amp; EFs'!$D$343:$D$360, MATCH('MP Calcs &amp; EFs'!$B$216,'MP Calcs &amp; EFs'!$B$343:$B$360,0))*10^6*'Conversions and Lists'!$F$44)-(INDEX($G$8:$G$29, MATCH($B$216,$B$8:$B$29,0))*'Conversions and Lists'!$F$37))*'MP Calcs &amp; EFs'!AE$383),"")</f>
        <v/>
      </c>
      <c r="Y216" s="142" t="str">
        <f>IFERROR((((INDEX($D$13:$D$29, MATCH('MP Calcs &amp; EFs'!$B$216,$B$13:$B$29,0))*INDEX('MP Calcs &amp; EFs'!$D$343:$D$360, MATCH('MP Calcs &amp; EFs'!$B$216,'MP Calcs &amp; EFs'!$B$343:$B$360,0))*10^6*'Conversions and Lists'!$F$44)-(INDEX($G$8:$G$29, MATCH($B$216,$B$8:$B$29,0))*'Conversions and Lists'!$F$37))*'MP Calcs &amp; EFs'!AF$383),"")</f>
        <v/>
      </c>
      <c r="Z216" s="142" t="str">
        <f>IFERROR((((INDEX($D$13:$D$29, MATCH('MP Calcs &amp; EFs'!$B$216,$B$13:$B$29,0))*INDEX('MP Calcs &amp; EFs'!$D$343:$D$360, MATCH('MP Calcs &amp; EFs'!$B$216,'MP Calcs &amp; EFs'!$B$343:$B$360,0))*10^6*'Conversions and Lists'!$F$44)-(INDEX($G$8:$G$29, MATCH($B$216,$B$8:$B$29,0))*'Conversions and Lists'!$F$37))*'MP Calcs &amp; EFs'!AG$383),"")</f>
        <v/>
      </c>
      <c r="AA216" s="142" t="str">
        <f>IFERROR((((INDEX($D$13:$D$29, MATCH('MP Calcs &amp; EFs'!$B$216,$B$13:$B$29,0))*INDEX('MP Calcs &amp; EFs'!$D$343:$D$360, MATCH('MP Calcs &amp; EFs'!$B$216,'MP Calcs &amp; EFs'!$B$343:$B$360,0))*10^6*'Conversions and Lists'!$F$44)-(INDEX($G$8:$G$29, MATCH($B$216,$B$8:$B$29,0))*'Conversions and Lists'!$F$37))*'MP Calcs &amp; EFs'!AH$383),"")</f>
        <v/>
      </c>
      <c r="AB216" s="142" t="str">
        <f>IFERROR((((INDEX($D$13:$D$29, MATCH('MP Calcs &amp; EFs'!$B$216,$B$13:$B$29,0))*INDEX('MP Calcs &amp; EFs'!$D$343:$D$360, MATCH('MP Calcs &amp; EFs'!$B$216,'MP Calcs &amp; EFs'!$B$343:$B$360,0))*10^6*'Conversions and Lists'!$F$44)-(INDEX($G$8:$G$29, MATCH($B$216,$B$8:$B$29,0))*'Conversions and Lists'!$F$37))*'MP Calcs &amp; EFs'!AI$383),"")</f>
        <v/>
      </c>
      <c r="AC216" s="142" t="str">
        <f>IFERROR((((INDEX($D$13:$D$29, MATCH('MP Calcs &amp; EFs'!$B$216,$B$13:$B$29,0))*INDEX('MP Calcs &amp; EFs'!$D$343:$D$360, MATCH('MP Calcs &amp; EFs'!$B$216,'MP Calcs &amp; EFs'!$B$343:$B$360,0))*10^6*'Conversions and Lists'!$F$44)-(INDEX($G$8:$G$29, MATCH($B$216,$B$8:$B$29,0))*'Conversions and Lists'!$F$37))*'MP Calcs &amp; EFs'!AJ$383),"")</f>
        <v/>
      </c>
      <c r="AD216" s="142" t="str">
        <f>IFERROR((((INDEX($D$13:$D$29, MATCH('MP Calcs &amp; EFs'!$B$216,$B$13:$B$29,0))*INDEX('MP Calcs &amp; EFs'!$D$343:$D$360, MATCH('MP Calcs &amp; EFs'!$B$216,'MP Calcs &amp; EFs'!$B$343:$B$360,0))*10^6*'Conversions and Lists'!$F$44)-(INDEX($G$8:$G$29, MATCH($B$216,$B$8:$B$29,0))*'Conversions and Lists'!$F$37))*'MP Calcs &amp; EFs'!AK$383),"")</f>
        <v/>
      </c>
      <c r="AE216" s="142" t="str">
        <f>IFERROR((((INDEX($D$13:$D$29, MATCH('MP Calcs &amp; EFs'!$B$216,$B$13:$B$29,0))*INDEX('MP Calcs &amp; EFs'!$D$343:$D$360, MATCH('MP Calcs &amp; EFs'!$B$216,'MP Calcs &amp; EFs'!$B$343:$B$360,0))*10^6*'Conversions and Lists'!$F$44)-(INDEX($G$8:$G$29, MATCH($B$216,$B$8:$B$29,0))*'Conversions and Lists'!$F$37))*'MP Calcs &amp; EFs'!AL$383),"")</f>
        <v/>
      </c>
      <c r="AF216" s="142" t="str">
        <f t="shared" si="1"/>
        <v/>
      </c>
      <c r="AG216" s="143" t="str">
        <f>IFERROR(SUM(INDEX(D216:AF216, MATCH(INDEX($H$8:$H$29,MATCH($B$216,$B$8:$B$29,0)),$D$177:$AE$177,0)):AF216),"")</f>
        <v/>
      </c>
    </row>
    <row r="217" spans="2:33" ht="14.4" thickBot="1" x14ac:dyDescent="0.3">
      <c r="B217" s="138" t="s">
        <v>148</v>
      </c>
      <c r="C217" s="139" t="s">
        <v>336</v>
      </c>
      <c r="D217" s="140" t="str">
        <f>IFERROR((INDEX($D$13:$D$29, MATCH('MP Calcs &amp; EFs'!$B$216,$B$13:$B$29,0))*INDEX('MP Calcs &amp; EFs'!$C$343:$C$360, MATCH('MP Calcs &amp; EFs'!$B$216,'MP Calcs &amp; EFs'!$B$343:$B$360,0))*1000*'Conversions and Lists'!$O$44*'MP Calcs &amp; EFs'!$F$439*'Conversions and Lists'!$F$51*1000),"")</f>
        <v/>
      </c>
      <c r="E217" s="140" t="str">
        <f>IFERROR((INDEX($D$13:$D$29, MATCH('MP Calcs &amp; EFs'!$B$216,$B$13:$B$29,0))*INDEX('MP Calcs &amp; EFs'!$C$343:$C$360, MATCH('MP Calcs &amp; EFs'!$B$216,'MP Calcs &amp; EFs'!$B$343:$B$360,0))*1000*'Conversions and Lists'!$O$44*'MP Calcs &amp; EFs'!$F$439*'Conversions and Lists'!$F$51*1000),"")</f>
        <v/>
      </c>
      <c r="F217" s="140" t="str">
        <f>IFERROR((INDEX($D$13:$D$29, MATCH('MP Calcs &amp; EFs'!$B$216,$B$13:$B$29,0))*INDEX('MP Calcs &amp; EFs'!$C$343:$C$360, MATCH('MP Calcs &amp; EFs'!$B$216,'MP Calcs &amp; EFs'!$B$343:$B$360,0))*1000*'Conversions and Lists'!$O$44*'MP Calcs &amp; EFs'!$F$439*'Conversions and Lists'!$F$51*1000),"")</f>
        <v/>
      </c>
      <c r="G217" s="140" t="str">
        <f>IFERROR((INDEX($D$13:$D$29, MATCH('MP Calcs &amp; EFs'!$B$216,$B$13:$B$29,0))*INDEX('MP Calcs &amp; EFs'!$C$343:$C$360, MATCH('MP Calcs &amp; EFs'!$B$216,'MP Calcs &amp; EFs'!$B$343:$B$360,0))*1000*'Conversions and Lists'!$O$44*'MP Calcs &amp; EFs'!$F$439*'Conversions and Lists'!$F$51*1000),"")</f>
        <v/>
      </c>
      <c r="H217" s="140" t="str">
        <f>IFERROR((INDEX($D$13:$D$29, MATCH('MP Calcs &amp; EFs'!$B$216,$B$13:$B$29,0))*INDEX('MP Calcs &amp; EFs'!$C$343:$C$360, MATCH('MP Calcs &amp; EFs'!$B$216,'MP Calcs &amp; EFs'!$B$343:$B$360,0))*1000*'Conversions and Lists'!$O$44*'MP Calcs &amp; EFs'!$F$439*'Conversions and Lists'!$F$51*1000),"")</f>
        <v/>
      </c>
      <c r="I217" s="140" t="str">
        <f>IFERROR((INDEX($D$13:$D$29, MATCH('MP Calcs &amp; EFs'!$B$216,$B$13:$B$29,0))*INDEX('MP Calcs &amp; EFs'!$C$343:$C$360, MATCH('MP Calcs &amp; EFs'!$B$216,'MP Calcs &amp; EFs'!$B$343:$B$360,0))*1000*'Conversions and Lists'!$O$44*'MP Calcs &amp; EFs'!$F$439*'Conversions and Lists'!$F$51*1000),"")</f>
        <v/>
      </c>
      <c r="J217" s="140" t="str">
        <f>IFERROR((INDEX($D$13:$D$29, MATCH('MP Calcs &amp; EFs'!$B$216,$B$13:$B$29,0))*INDEX('MP Calcs &amp; EFs'!$C$343:$C$360, MATCH('MP Calcs &amp; EFs'!$B$216,'MP Calcs &amp; EFs'!$B$343:$B$360,0))*1000*'Conversions and Lists'!$O$44*'MP Calcs &amp; EFs'!$F$439*'Conversions and Lists'!$F$51*1000),"")</f>
        <v/>
      </c>
      <c r="K217" s="140" t="str">
        <f>IFERROR((INDEX($D$13:$D$29, MATCH('MP Calcs &amp; EFs'!$B$216,$B$13:$B$29,0))*INDEX('MP Calcs &amp; EFs'!$C$343:$C$360, MATCH('MP Calcs &amp; EFs'!$B$216,'MP Calcs &amp; EFs'!$B$343:$B$360,0))*1000*'Conversions and Lists'!$O$44*'MP Calcs &amp; EFs'!$F$439*'Conversions and Lists'!$F$51*1000),"")</f>
        <v/>
      </c>
      <c r="L217" s="140" t="str">
        <f>IFERROR((INDEX($D$13:$D$29, MATCH('MP Calcs &amp; EFs'!$B$216,$B$13:$B$29,0))*INDEX('MP Calcs &amp; EFs'!$C$343:$C$360, MATCH('MP Calcs &amp; EFs'!$B$216,'MP Calcs &amp; EFs'!$B$343:$B$360,0))*1000*'Conversions and Lists'!$O$44*'MP Calcs &amp; EFs'!$F$439*'Conversions and Lists'!$F$51*1000),"")</f>
        <v/>
      </c>
      <c r="M217" s="140" t="str">
        <f>IFERROR((INDEX($D$13:$D$29, MATCH('MP Calcs &amp; EFs'!$B$216,$B$13:$B$29,0))*INDEX('MP Calcs &amp; EFs'!$C$343:$C$360, MATCH('MP Calcs &amp; EFs'!$B$216,'MP Calcs &amp; EFs'!$B$343:$B$360,0))*1000*'Conversions and Lists'!$O$44*'MP Calcs &amp; EFs'!$F$439*'Conversions and Lists'!$F$51*1000),"")</f>
        <v/>
      </c>
      <c r="N217" s="140" t="str">
        <f>IFERROR((INDEX($D$13:$D$29, MATCH('MP Calcs &amp; EFs'!$B$216,$B$13:$B$29,0))*INDEX('MP Calcs &amp; EFs'!$C$343:$C$360, MATCH('MP Calcs &amp; EFs'!$B$216,'MP Calcs &amp; EFs'!$B$343:$B$360,0))*1000*'Conversions and Lists'!$O$44*'MP Calcs &amp; EFs'!$F$439*'Conversions and Lists'!$F$51*1000),"")</f>
        <v/>
      </c>
      <c r="O217" s="140" t="str">
        <f>IFERROR((INDEX($D$13:$D$29, MATCH('MP Calcs &amp; EFs'!$B$216,$B$13:$B$29,0))*INDEX('MP Calcs &amp; EFs'!$C$343:$C$360, MATCH('MP Calcs &amp; EFs'!$B$216,'MP Calcs &amp; EFs'!$B$343:$B$360,0))*1000*'Conversions and Lists'!$O$44*'MP Calcs &amp; EFs'!$F$439*'Conversions and Lists'!$F$51*1000),"")</f>
        <v/>
      </c>
      <c r="P217" s="140" t="str">
        <f>IFERROR((INDEX($D$13:$D$29, MATCH('MP Calcs &amp; EFs'!$B$216,$B$13:$B$29,0))*INDEX('MP Calcs &amp; EFs'!$C$343:$C$360, MATCH('MP Calcs &amp; EFs'!$B$216,'MP Calcs &amp; EFs'!$B$343:$B$360,0))*1000*'Conversions and Lists'!$O$44*'MP Calcs &amp; EFs'!$F$439*'Conversions and Lists'!$F$51*1000),"")</f>
        <v/>
      </c>
      <c r="Q217" s="140" t="str">
        <f>IFERROR((INDEX($D$13:$D$29, MATCH('MP Calcs &amp; EFs'!$B$216,$B$13:$B$29,0))*INDEX('MP Calcs &amp; EFs'!$C$343:$C$360, MATCH('MP Calcs &amp; EFs'!$B$216,'MP Calcs &amp; EFs'!$B$343:$B$360,0))*1000*'Conversions and Lists'!$O$44*'MP Calcs &amp; EFs'!$F$439*'Conversions and Lists'!$F$51*1000),"")</f>
        <v/>
      </c>
      <c r="R217" s="140" t="str">
        <f>IFERROR((INDEX($D$13:$D$29, MATCH('MP Calcs &amp; EFs'!$B$216,$B$13:$B$29,0))*INDEX('MP Calcs &amp; EFs'!$C$343:$C$360, MATCH('MP Calcs &amp; EFs'!$B$216,'MP Calcs &amp; EFs'!$B$343:$B$360,0))*1000*'Conversions and Lists'!$O$44*'MP Calcs &amp; EFs'!$F$439*'Conversions and Lists'!$F$51*1000),"")</f>
        <v/>
      </c>
      <c r="S217" s="140" t="str">
        <f>IFERROR((INDEX($D$13:$D$29, MATCH('MP Calcs &amp; EFs'!$B$216,$B$13:$B$29,0))*INDEX('MP Calcs &amp; EFs'!$C$343:$C$360, MATCH('MP Calcs &amp; EFs'!$B$216,'MP Calcs &amp; EFs'!$B$343:$B$360,0))*1000*'Conversions and Lists'!$O$44*'MP Calcs &amp; EFs'!$F$439*'Conversions and Lists'!$F$51*1000),"")</f>
        <v/>
      </c>
      <c r="T217" s="140" t="str">
        <f>IFERROR((INDEX($D$13:$D$29, MATCH('MP Calcs &amp; EFs'!$B$216,$B$13:$B$29,0))*INDEX('MP Calcs &amp; EFs'!$C$343:$C$360, MATCH('MP Calcs &amp; EFs'!$B$216,'MP Calcs &amp; EFs'!$B$343:$B$360,0))*1000*'Conversions and Lists'!$O$44*'MP Calcs &amp; EFs'!$F$439*'Conversions and Lists'!$F$51*1000),"")</f>
        <v/>
      </c>
      <c r="U217" s="140" t="str">
        <f>IFERROR((INDEX($D$13:$D$29, MATCH('MP Calcs &amp; EFs'!$B$216,$B$13:$B$29,0))*INDEX('MP Calcs &amp; EFs'!$C$343:$C$360, MATCH('MP Calcs &amp; EFs'!$B$216,'MP Calcs &amp; EFs'!$B$343:$B$360,0))*1000*'Conversions and Lists'!$O$44*'MP Calcs &amp; EFs'!$F$439*'Conversions and Lists'!$F$51*1000),"")</f>
        <v/>
      </c>
      <c r="V217" s="140" t="str">
        <f>IFERROR((INDEX($D$13:$D$29, MATCH('MP Calcs &amp; EFs'!$B$216,$B$13:$B$29,0))*INDEX('MP Calcs &amp; EFs'!$C$343:$C$360, MATCH('MP Calcs &amp; EFs'!$B$216,'MP Calcs &amp; EFs'!$B$343:$B$360,0))*1000*'Conversions and Lists'!$O$44*'MP Calcs &amp; EFs'!$F$439*'Conversions and Lists'!$F$51*1000),"")</f>
        <v/>
      </c>
      <c r="W217" s="140" t="str">
        <f>IFERROR((INDEX($D$13:$D$29, MATCH('MP Calcs &amp; EFs'!$B$216,$B$13:$B$29,0))*INDEX('MP Calcs &amp; EFs'!$C$343:$C$360, MATCH('MP Calcs &amp; EFs'!$B$216,'MP Calcs &amp; EFs'!$B$343:$B$360,0))*1000*'Conversions and Lists'!$O$44*'MP Calcs &amp; EFs'!$F$439*'Conversions and Lists'!$F$51*1000),"")</f>
        <v/>
      </c>
      <c r="X217" s="140" t="str">
        <f>IFERROR((INDEX($D$13:$D$29, MATCH('MP Calcs &amp; EFs'!$B$216,$B$13:$B$29,0))*INDEX('MP Calcs &amp; EFs'!$C$343:$C$360, MATCH('MP Calcs &amp; EFs'!$B$216,'MP Calcs &amp; EFs'!$B$343:$B$360,0))*1000*'Conversions and Lists'!$O$44*'MP Calcs &amp; EFs'!$F$439*'Conversions and Lists'!$F$51*1000),"")</f>
        <v/>
      </c>
      <c r="Y217" s="140" t="str">
        <f>IFERROR((INDEX($D$13:$D$29, MATCH('MP Calcs &amp; EFs'!$B$216,$B$13:$B$29,0))*INDEX('MP Calcs &amp; EFs'!$C$343:$C$360, MATCH('MP Calcs &amp; EFs'!$B$216,'MP Calcs &amp; EFs'!$B$343:$B$360,0))*1000*'Conversions and Lists'!$O$44*'MP Calcs &amp; EFs'!$F$439*'Conversions and Lists'!$F$51*1000),"")</f>
        <v/>
      </c>
      <c r="Z217" s="140" t="str">
        <f>IFERROR((INDEX($D$13:$D$29, MATCH('MP Calcs &amp; EFs'!$B$216,$B$13:$B$29,0))*INDEX('MP Calcs &amp; EFs'!$C$343:$C$360, MATCH('MP Calcs &amp; EFs'!$B$216,'MP Calcs &amp; EFs'!$B$343:$B$360,0))*1000*'Conversions and Lists'!$O$44*'MP Calcs &amp; EFs'!$F$439*'Conversions and Lists'!$F$51*1000),"")</f>
        <v/>
      </c>
      <c r="AA217" s="140" t="str">
        <f>IFERROR((INDEX($D$13:$D$29, MATCH('MP Calcs &amp; EFs'!$B$216,$B$13:$B$29,0))*INDEX('MP Calcs &amp; EFs'!$C$343:$C$360, MATCH('MP Calcs &amp; EFs'!$B$216,'MP Calcs &amp; EFs'!$B$343:$B$360,0))*1000*'Conversions and Lists'!$O$44*'MP Calcs &amp; EFs'!$F$439*'Conversions and Lists'!$F$51*1000),"")</f>
        <v/>
      </c>
      <c r="AB217" s="140" t="str">
        <f>IFERROR((INDEX($D$13:$D$29, MATCH('MP Calcs &amp; EFs'!$B$216,$B$13:$B$29,0))*INDEX('MP Calcs &amp; EFs'!$C$343:$C$360, MATCH('MP Calcs &amp; EFs'!$B$216,'MP Calcs &amp; EFs'!$B$343:$B$360,0))*1000*'Conversions and Lists'!$O$44*'MP Calcs &amp; EFs'!$F$439*'Conversions and Lists'!$F$51*1000),"")</f>
        <v/>
      </c>
      <c r="AC217" s="140" t="str">
        <f>IFERROR((INDEX($D$13:$D$29, MATCH('MP Calcs &amp; EFs'!$B$216,$B$13:$B$29,0))*INDEX('MP Calcs &amp; EFs'!$C$343:$C$360, MATCH('MP Calcs &amp; EFs'!$B$216,'MP Calcs &amp; EFs'!$B$343:$B$360,0))*1000*'Conversions and Lists'!$O$44*'MP Calcs &amp; EFs'!$F$439*'Conversions and Lists'!$F$51*1000),"")</f>
        <v/>
      </c>
      <c r="AD217" s="140" t="str">
        <f>IFERROR((INDEX($D$13:$D$29, MATCH('MP Calcs &amp; EFs'!$B$216,$B$13:$B$29,0))*INDEX('MP Calcs &amp; EFs'!$C$343:$C$360, MATCH('MP Calcs &amp; EFs'!$B$216,'MP Calcs &amp; EFs'!$B$343:$B$360,0))*1000*'Conversions and Lists'!$O$44*'MP Calcs &amp; EFs'!$F$439*'Conversions and Lists'!$F$51*1000),"")</f>
        <v/>
      </c>
      <c r="AE217" s="140" t="str">
        <f>IFERROR((INDEX($D$13:$D$29, MATCH('MP Calcs &amp; EFs'!$B$216,$B$13:$B$29,0))*INDEX('MP Calcs &amp; EFs'!$C$343:$C$360, MATCH('MP Calcs &amp; EFs'!$B$216,'MP Calcs &amp; EFs'!$B$343:$B$360,0))*1000*'Conversions and Lists'!$O$44*'MP Calcs &amp; EFs'!$F$439*'Conversions and Lists'!$F$51*1000),"")</f>
        <v/>
      </c>
      <c r="AF217" s="140" t="str">
        <f t="shared" si="1"/>
        <v/>
      </c>
      <c r="AG217" s="135" t="str">
        <f>IFERROR(SUM(INDEX(D217:AF217, MATCH(INDEX($H$8:$H$29,MATCH($B$216,$B$8:$B$29,0)),$D$177:$AE$177,0)):AF217),"")</f>
        <v/>
      </c>
    </row>
    <row r="218" spans="2:33" x14ac:dyDescent="0.25">
      <c r="B218" s="144" t="s">
        <v>128</v>
      </c>
      <c r="C218" s="141" t="s">
        <v>335</v>
      </c>
      <c r="D218" s="142" t="str">
        <f>IFERROR((((INDEX($D$13:$D$29, MATCH('MP Calcs &amp; EFs'!$B$218,$B$13:$B$29,0))*INDEX('MP Calcs &amp; EFs'!$D$343:$D$360, MATCH('MP Calcs &amp; EFs'!$B$218,'MP Calcs &amp; EFs'!$B$343:$B$360,0))*10^6*'Conversions and Lists'!$F$44)-(INDEX($G$8:$G$29, MATCH($B$218,$B$8:$B$29,0))*'Conversions and Lists'!$F$37))*'MP Calcs &amp; EFs'!K$383),"")</f>
        <v/>
      </c>
      <c r="E218" s="142" t="str">
        <f>IFERROR((((INDEX($D$13:$D$29, MATCH('MP Calcs &amp; EFs'!$B$218,$B$13:$B$29,0))*INDEX('MP Calcs &amp; EFs'!$D$343:$D$360, MATCH('MP Calcs &amp; EFs'!$B$218,'MP Calcs &amp; EFs'!$B$343:$B$360,0))*10^6*'Conversions and Lists'!$F$44)-(INDEX($G$8:$G$29, MATCH($B$218,$B$8:$B$29,0))*'Conversions and Lists'!$F$37))*'MP Calcs &amp; EFs'!L$383),"")</f>
        <v/>
      </c>
      <c r="F218" s="142" t="str">
        <f>IFERROR((((INDEX($D$13:$D$29, MATCH('MP Calcs &amp; EFs'!$B$218,$B$13:$B$29,0))*INDEX('MP Calcs &amp; EFs'!$D$343:$D$360, MATCH('MP Calcs &amp; EFs'!$B$218,'MP Calcs &amp; EFs'!$B$343:$B$360,0))*10^6*'Conversions and Lists'!$F$44)-(INDEX($G$8:$G$29, MATCH($B$218,$B$8:$B$29,0))*'Conversions and Lists'!$F$37))*'MP Calcs &amp; EFs'!M$383),"")</f>
        <v/>
      </c>
      <c r="G218" s="142" t="str">
        <f>IFERROR((((INDEX($D$13:$D$29, MATCH('MP Calcs &amp; EFs'!$B$218,$B$13:$B$29,0))*INDEX('MP Calcs &amp; EFs'!$D$343:$D$360, MATCH('MP Calcs &amp; EFs'!$B$218,'MP Calcs &amp; EFs'!$B$343:$B$360,0))*10^6*'Conversions and Lists'!$F$44)-(INDEX($G$8:$G$29, MATCH($B$218,$B$8:$B$29,0))*'Conversions and Lists'!$F$37))*'MP Calcs &amp; EFs'!N$383),"")</f>
        <v/>
      </c>
      <c r="H218" s="142" t="str">
        <f>IFERROR((((INDEX($D$13:$D$29, MATCH('MP Calcs &amp; EFs'!$B$218,$B$13:$B$29,0))*INDEX('MP Calcs &amp; EFs'!$D$343:$D$360, MATCH('MP Calcs &amp; EFs'!$B$218,'MP Calcs &amp; EFs'!$B$343:$B$360,0))*10^6*'Conversions and Lists'!$F$44)-(INDEX($G$8:$G$29, MATCH($B$218,$B$8:$B$29,0))*'Conversions and Lists'!$F$37))*'MP Calcs &amp; EFs'!O$383),"")</f>
        <v/>
      </c>
      <c r="I218" s="142" t="str">
        <f>IFERROR((((INDEX($D$13:$D$29, MATCH('MP Calcs &amp; EFs'!$B$218,$B$13:$B$29,0))*INDEX('MP Calcs &amp; EFs'!$D$343:$D$360, MATCH('MP Calcs &amp; EFs'!$B$218,'MP Calcs &amp; EFs'!$B$343:$B$360,0))*10^6*'Conversions and Lists'!$F$44)-(INDEX($G$8:$G$29, MATCH($B$218,$B$8:$B$29,0))*'Conversions and Lists'!$F$37))*'MP Calcs &amp; EFs'!P$383),"")</f>
        <v/>
      </c>
      <c r="J218" s="142" t="str">
        <f>IFERROR((((INDEX($D$13:$D$29, MATCH('MP Calcs &amp; EFs'!$B$218,$B$13:$B$29,0))*INDEX('MP Calcs &amp; EFs'!$D$343:$D$360, MATCH('MP Calcs &amp; EFs'!$B$218,'MP Calcs &amp; EFs'!$B$343:$B$360,0))*10^6*'Conversions and Lists'!$F$44)-(INDEX($G$8:$G$29, MATCH($B$218,$B$8:$B$29,0))*'Conversions and Lists'!$F$37))*'MP Calcs &amp; EFs'!Q$383),"")</f>
        <v/>
      </c>
      <c r="K218" s="142" t="str">
        <f>IFERROR((((INDEX($D$13:$D$29, MATCH('MP Calcs &amp; EFs'!$B$218,$B$13:$B$29,0))*INDEX('MP Calcs &amp; EFs'!$D$343:$D$360, MATCH('MP Calcs &amp; EFs'!$B$218,'MP Calcs &amp; EFs'!$B$343:$B$360,0))*10^6*'Conversions and Lists'!$F$44)-(INDEX($G$8:$G$29, MATCH($B$218,$B$8:$B$29,0))*'Conversions and Lists'!$F$37))*'MP Calcs &amp; EFs'!R$383),"")</f>
        <v/>
      </c>
      <c r="L218" s="142" t="str">
        <f>IFERROR((((INDEX($D$13:$D$29, MATCH('MP Calcs &amp; EFs'!$B$218,$B$13:$B$29,0))*INDEX('MP Calcs &amp; EFs'!$D$343:$D$360, MATCH('MP Calcs &amp; EFs'!$B$218,'MP Calcs &amp; EFs'!$B$343:$B$360,0))*10^6*'Conversions and Lists'!$F$44)-(INDEX($G$8:$G$29, MATCH($B$218,$B$8:$B$29,0))*'Conversions and Lists'!$F$37))*'MP Calcs &amp; EFs'!S$383),"")</f>
        <v/>
      </c>
      <c r="M218" s="142" t="str">
        <f>IFERROR((((INDEX($D$13:$D$29, MATCH('MP Calcs &amp; EFs'!$B$218,$B$13:$B$29,0))*INDEX('MP Calcs &amp; EFs'!$D$343:$D$360, MATCH('MP Calcs &amp; EFs'!$B$218,'MP Calcs &amp; EFs'!$B$343:$B$360,0))*10^6*'Conversions and Lists'!$F$44)-(INDEX($G$8:$G$29, MATCH($B$218,$B$8:$B$29,0))*'Conversions and Lists'!$F$37))*'MP Calcs &amp; EFs'!T$383),"")</f>
        <v/>
      </c>
      <c r="N218" s="142" t="str">
        <f>IFERROR((((INDEX($D$13:$D$29, MATCH('MP Calcs &amp; EFs'!$B$218,$B$13:$B$29,0))*INDEX('MP Calcs &amp; EFs'!$D$343:$D$360, MATCH('MP Calcs &amp; EFs'!$B$218,'MP Calcs &amp; EFs'!$B$343:$B$360,0))*10^6*'Conversions and Lists'!$F$44)-(INDEX($G$8:$G$29, MATCH($B$218,$B$8:$B$29,0))*'Conversions and Lists'!$F$37))*'MP Calcs &amp; EFs'!U$383),"")</f>
        <v/>
      </c>
      <c r="O218" s="142" t="str">
        <f>IFERROR((((INDEX($D$13:$D$29, MATCH('MP Calcs &amp; EFs'!$B$218,$B$13:$B$29,0))*INDEX('MP Calcs &amp; EFs'!$D$343:$D$360, MATCH('MP Calcs &amp; EFs'!$B$218,'MP Calcs &amp; EFs'!$B$343:$B$360,0))*10^6*'Conversions and Lists'!$F$44)-(INDEX($G$8:$G$29, MATCH($B$218,$B$8:$B$29,0))*'Conversions and Lists'!$F$37))*'MP Calcs &amp; EFs'!V$383),"")</f>
        <v/>
      </c>
      <c r="P218" s="142" t="str">
        <f>IFERROR((((INDEX($D$13:$D$29, MATCH('MP Calcs &amp; EFs'!$B$218,$B$13:$B$29,0))*INDEX('MP Calcs &amp; EFs'!$D$343:$D$360, MATCH('MP Calcs &amp; EFs'!$B$218,'MP Calcs &amp; EFs'!$B$343:$B$360,0))*10^6*'Conversions and Lists'!$F$44)-(INDEX($G$8:$G$29, MATCH($B$218,$B$8:$B$29,0))*'Conversions and Lists'!$F$37))*'MP Calcs &amp; EFs'!W$383),"")</f>
        <v/>
      </c>
      <c r="Q218" s="142" t="str">
        <f>IFERROR((((INDEX($D$13:$D$29, MATCH('MP Calcs &amp; EFs'!$B$218,$B$13:$B$29,0))*INDEX('MP Calcs &amp; EFs'!$D$343:$D$360, MATCH('MP Calcs &amp; EFs'!$B$218,'MP Calcs &amp; EFs'!$B$343:$B$360,0))*10^6*'Conversions and Lists'!$F$44)-(INDEX($G$8:$G$29, MATCH($B$218,$B$8:$B$29,0))*'Conversions and Lists'!$F$37))*'MP Calcs &amp; EFs'!X$383),"")</f>
        <v/>
      </c>
      <c r="R218" s="142" t="str">
        <f>IFERROR((((INDEX($D$13:$D$29, MATCH('MP Calcs &amp; EFs'!$B$218,$B$13:$B$29,0))*INDEX('MP Calcs &amp; EFs'!$D$343:$D$360, MATCH('MP Calcs &amp; EFs'!$B$218,'MP Calcs &amp; EFs'!$B$343:$B$360,0))*10^6*'Conversions and Lists'!$F$44)-(INDEX($G$8:$G$29, MATCH($B$218,$B$8:$B$29,0))*'Conversions and Lists'!$F$37))*'MP Calcs &amp; EFs'!Y$383),"")</f>
        <v/>
      </c>
      <c r="S218" s="142" t="str">
        <f>IFERROR((((INDEX($D$13:$D$29, MATCH('MP Calcs &amp; EFs'!$B$218,$B$13:$B$29,0))*INDEX('MP Calcs &amp; EFs'!$D$343:$D$360, MATCH('MP Calcs &amp; EFs'!$B$218,'MP Calcs &amp; EFs'!$B$343:$B$360,0))*10^6*'Conversions and Lists'!$F$44)-(INDEX($G$8:$G$29, MATCH($B$218,$B$8:$B$29,0))*'Conversions and Lists'!$F$37))*'MP Calcs &amp; EFs'!Z$383),"")</f>
        <v/>
      </c>
      <c r="T218" s="142" t="str">
        <f>IFERROR((((INDEX($D$13:$D$29, MATCH('MP Calcs &amp; EFs'!$B$218,$B$13:$B$29,0))*INDEX('MP Calcs &amp; EFs'!$D$343:$D$360, MATCH('MP Calcs &amp; EFs'!$B$218,'MP Calcs &amp; EFs'!$B$343:$B$360,0))*10^6*'Conversions and Lists'!$F$44)-(INDEX($G$8:$G$29, MATCH($B$218,$B$8:$B$29,0))*'Conversions and Lists'!$F$37))*'MP Calcs &amp; EFs'!AA$383),"")</f>
        <v/>
      </c>
      <c r="U218" s="142" t="str">
        <f>IFERROR((((INDEX($D$13:$D$29, MATCH('MP Calcs &amp; EFs'!$B$218,$B$13:$B$29,0))*INDEX('MP Calcs &amp; EFs'!$D$343:$D$360, MATCH('MP Calcs &amp; EFs'!$B$218,'MP Calcs &amp; EFs'!$B$343:$B$360,0))*10^6*'Conversions and Lists'!$F$44)-(INDEX($G$8:$G$29, MATCH($B$218,$B$8:$B$29,0))*'Conversions and Lists'!$F$37))*'MP Calcs &amp; EFs'!AB$383),"")</f>
        <v/>
      </c>
      <c r="V218" s="142" t="str">
        <f>IFERROR((((INDEX($D$13:$D$29, MATCH('MP Calcs &amp; EFs'!$B$218,$B$13:$B$29,0))*INDEX('MP Calcs &amp; EFs'!$D$343:$D$360, MATCH('MP Calcs &amp; EFs'!$B$218,'MP Calcs &amp; EFs'!$B$343:$B$360,0))*10^6*'Conversions and Lists'!$F$44)-(INDEX($G$8:$G$29, MATCH($B$218,$B$8:$B$29,0))*'Conversions and Lists'!$F$37))*'MP Calcs &amp; EFs'!AC$383),"")</f>
        <v/>
      </c>
      <c r="W218" s="142" t="str">
        <f>IFERROR((((INDEX($D$13:$D$29, MATCH('MP Calcs &amp; EFs'!$B$218,$B$13:$B$29,0))*INDEX('MP Calcs &amp; EFs'!$D$343:$D$360, MATCH('MP Calcs &amp; EFs'!$B$218,'MP Calcs &amp; EFs'!$B$343:$B$360,0))*10^6*'Conversions and Lists'!$F$44)-(INDEX($G$8:$G$29, MATCH($B$218,$B$8:$B$29,0))*'Conversions and Lists'!$F$37))*'MP Calcs &amp; EFs'!AD$383),"")</f>
        <v/>
      </c>
      <c r="X218" s="142" t="str">
        <f>IFERROR((((INDEX($D$13:$D$29, MATCH('MP Calcs &amp; EFs'!$B$218,$B$13:$B$29,0))*INDEX('MP Calcs &amp; EFs'!$D$343:$D$360, MATCH('MP Calcs &amp; EFs'!$B$218,'MP Calcs &amp; EFs'!$B$343:$B$360,0))*10^6*'Conversions and Lists'!$F$44)-(INDEX($G$8:$G$29, MATCH($B$218,$B$8:$B$29,0))*'Conversions and Lists'!$F$37))*'MP Calcs &amp; EFs'!AE$383),"")</f>
        <v/>
      </c>
      <c r="Y218" s="142" t="str">
        <f>IFERROR((((INDEX($D$13:$D$29, MATCH('MP Calcs &amp; EFs'!$B$218,$B$13:$B$29,0))*INDEX('MP Calcs &amp; EFs'!$D$343:$D$360, MATCH('MP Calcs &amp; EFs'!$B$218,'MP Calcs &amp; EFs'!$B$343:$B$360,0))*10^6*'Conversions and Lists'!$F$44)-(INDEX($G$8:$G$29, MATCH($B$218,$B$8:$B$29,0))*'Conversions and Lists'!$F$37))*'MP Calcs &amp; EFs'!AF$383),"")</f>
        <v/>
      </c>
      <c r="Z218" s="142" t="str">
        <f>IFERROR((((INDEX($D$13:$D$29, MATCH('MP Calcs &amp; EFs'!$B$218,$B$13:$B$29,0))*INDEX('MP Calcs &amp; EFs'!$D$343:$D$360, MATCH('MP Calcs &amp; EFs'!$B$218,'MP Calcs &amp; EFs'!$B$343:$B$360,0))*10^6*'Conversions and Lists'!$F$44)-(INDEX($G$8:$G$29, MATCH($B$218,$B$8:$B$29,0))*'Conversions and Lists'!$F$37))*'MP Calcs &amp; EFs'!AG$383),"")</f>
        <v/>
      </c>
      <c r="AA218" s="142" t="str">
        <f>IFERROR((((INDEX($D$13:$D$29, MATCH('MP Calcs &amp; EFs'!$B$218,$B$13:$B$29,0))*INDEX('MP Calcs &amp; EFs'!$D$343:$D$360, MATCH('MP Calcs &amp; EFs'!$B$218,'MP Calcs &amp; EFs'!$B$343:$B$360,0))*10^6*'Conversions and Lists'!$F$44)-(INDEX($G$8:$G$29, MATCH($B$218,$B$8:$B$29,0))*'Conversions and Lists'!$F$37))*'MP Calcs &amp; EFs'!AH$383),"")</f>
        <v/>
      </c>
      <c r="AB218" s="142" t="str">
        <f>IFERROR((((INDEX($D$13:$D$29, MATCH('MP Calcs &amp; EFs'!$B$218,$B$13:$B$29,0))*INDEX('MP Calcs &amp; EFs'!$D$343:$D$360, MATCH('MP Calcs &amp; EFs'!$B$218,'MP Calcs &amp; EFs'!$B$343:$B$360,0))*10^6*'Conversions and Lists'!$F$44)-(INDEX($G$8:$G$29, MATCH($B$218,$B$8:$B$29,0))*'Conversions and Lists'!$F$37))*'MP Calcs &amp; EFs'!AI$383),"")</f>
        <v/>
      </c>
      <c r="AC218" s="142" t="str">
        <f>IFERROR((((INDEX($D$13:$D$29, MATCH('MP Calcs &amp; EFs'!$B$218,$B$13:$B$29,0))*INDEX('MP Calcs &amp; EFs'!$D$343:$D$360, MATCH('MP Calcs &amp; EFs'!$B$218,'MP Calcs &amp; EFs'!$B$343:$B$360,0))*10^6*'Conversions and Lists'!$F$44)-(INDEX($G$8:$G$29, MATCH($B$218,$B$8:$B$29,0))*'Conversions and Lists'!$F$37))*'MP Calcs &amp; EFs'!AJ$383),"")</f>
        <v/>
      </c>
      <c r="AD218" s="142" t="str">
        <f>IFERROR((((INDEX($D$13:$D$29, MATCH('MP Calcs &amp; EFs'!$B$218,$B$13:$B$29,0))*INDEX('MP Calcs &amp; EFs'!$D$343:$D$360, MATCH('MP Calcs &amp; EFs'!$B$218,'MP Calcs &amp; EFs'!$B$343:$B$360,0))*10^6*'Conversions and Lists'!$F$44)-(INDEX($G$8:$G$29, MATCH($B$218,$B$8:$B$29,0))*'Conversions and Lists'!$F$37))*'MP Calcs &amp; EFs'!AK$383),"")</f>
        <v/>
      </c>
      <c r="AE218" s="142" t="str">
        <f>IFERROR((((INDEX($D$13:$D$29, MATCH('MP Calcs &amp; EFs'!$B$218,$B$13:$B$29,0))*INDEX('MP Calcs &amp; EFs'!$D$343:$D$360, MATCH('MP Calcs &amp; EFs'!$B$218,'MP Calcs &amp; EFs'!$B$343:$B$360,0))*10^6*'Conversions and Lists'!$F$44)-(INDEX($G$8:$G$29, MATCH($B$218,$B$8:$B$29,0))*'Conversions and Lists'!$F$37))*'MP Calcs &amp; EFs'!AL$383),"")</f>
        <v/>
      </c>
      <c r="AF218" s="142" t="str">
        <f t="shared" si="1"/>
        <v/>
      </c>
      <c r="AG218" s="143" t="str">
        <f>IFERROR(SUM(INDEX(D218:AF218, MATCH(INDEX($H$8:$H$29,MATCH($B$218,$B$8:$B$29,0)),$D$177:$AE$177,0)):AF218),"")</f>
        <v/>
      </c>
    </row>
    <row r="219" spans="2:33" ht="14.4" thickBot="1" x14ac:dyDescent="0.3">
      <c r="B219" s="138" t="s">
        <v>128</v>
      </c>
      <c r="C219" s="139" t="s">
        <v>336</v>
      </c>
      <c r="D219" s="140" t="str">
        <f>IFERROR((INDEX($D$13:$D$29, MATCH('MP Calcs &amp; EFs'!$B$218,$B$13:$B$29,0))*INDEX('MP Calcs &amp; EFs'!$C$343:$C$360, MATCH('MP Calcs &amp; EFs'!$B$218,'MP Calcs &amp; EFs'!$B$343:$B$360,0))*1000*'Conversions and Lists'!$O$44*'MP Calcs &amp; EFs'!$F$439*'Conversions and Lists'!$F$51*1000),"")</f>
        <v/>
      </c>
      <c r="E219" s="140" t="str">
        <f>IFERROR((INDEX($D$13:$D$29, MATCH('MP Calcs &amp; EFs'!$B$218,$B$13:$B$29,0))*INDEX('MP Calcs &amp; EFs'!$C$343:$C$360, MATCH('MP Calcs &amp; EFs'!$B$218,'MP Calcs &amp; EFs'!$B$343:$B$360,0))*1000*'Conversions and Lists'!$O$44*'MP Calcs &amp; EFs'!$F$439*'Conversions and Lists'!$F$51*1000),"")</f>
        <v/>
      </c>
      <c r="F219" s="140" t="str">
        <f>IFERROR((INDEX($D$13:$D$29, MATCH('MP Calcs &amp; EFs'!$B$218,$B$13:$B$29,0))*INDEX('MP Calcs &amp; EFs'!$C$343:$C$360, MATCH('MP Calcs &amp; EFs'!$B$218,'MP Calcs &amp; EFs'!$B$343:$B$360,0))*1000*'Conversions and Lists'!$O$44*'MP Calcs &amp; EFs'!$F$439*'Conversions and Lists'!$F$51*1000),"")</f>
        <v/>
      </c>
      <c r="G219" s="140" t="str">
        <f>IFERROR((INDEX($D$13:$D$29, MATCH('MP Calcs &amp; EFs'!$B$218,$B$13:$B$29,0))*INDEX('MP Calcs &amp; EFs'!$C$343:$C$360, MATCH('MP Calcs &amp; EFs'!$B$218,'MP Calcs &amp; EFs'!$B$343:$B$360,0))*1000*'Conversions and Lists'!$O$44*'MP Calcs &amp; EFs'!$F$439*'Conversions and Lists'!$F$51*1000),"")</f>
        <v/>
      </c>
      <c r="H219" s="140" t="str">
        <f>IFERROR((INDEX($D$13:$D$29, MATCH('MP Calcs &amp; EFs'!$B$218,$B$13:$B$29,0))*INDEX('MP Calcs &amp; EFs'!$C$343:$C$360, MATCH('MP Calcs &amp; EFs'!$B$218,'MP Calcs &amp; EFs'!$B$343:$B$360,0))*1000*'Conversions and Lists'!$O$44*'MP Calcs &amp; EFs'!$F$439*'Conversions and Lists'!$F$51*1000),"")</f>
        <v/>
      </c>
      <c r="I219" s="140" t="str">
        <f>IFERROR((INDEX($D$13:$D$29, MATCH('MP Calcs &amp; EFs'!$B$218,$B$13:$B$29,0))*INDEX('MP Calcs &amp; EFs'!$C$343:$C$360, MATCH('MP Calcs &amp; EFs'!$B$218,'MP Calcs &amp; EFs'!$B$343:$B$360,0))*1000*'Conversions and Lists'!$O$44*'MP Calcs &amp; EFs'!$F$439*'Conversions and Lists'!$F$51*1000),"")</f>
        <v/>
      </c>
      <c r="J219" s="140" t="str">
        <f>IFERROR((INDEX($D$13:$D$29, MATCH('MP Calcs &amp; EFs'!$B$218,$B$13:$B$29,0))*INDEX('MP Calcs &amp; EFs'!$C$343:$C$360, MATCH('MP Calcs &amp; EFs'!$B$218,'MP Calcs &amp; EFs'!$B$343:$B$360,0))*1000*'Conversions and Lists'!$O$44*'MP Calcs &amp; EFs'!$F$439*'Conversions and Lists'!$F$51*1000),"")</f>
        <v/>
      </c>
      <c r="K219" s="140" t="str">
        <f>IFERROR((INDEX($D$13:$D$29, MATCH('MP Calcs &amp; EFs'!$B$218,$B$13:$B$29,0))*INDEX('MP Calcs &amp; EFs'!$C$343:$C$360, MATCH('MP Calcs &amp; EFs'!$B$218,'MP Calcs &amp; EFs'!$B$343:$B$360,0))*1000*'Conversions and Lists'!$O$44*'MP Calcs &amp; EFs'!$F$439*'Conversions and Lists'!$F$51*1000),"")</f>
        <v/>
      </c>
      <c r="L219" s="140" t="str">
        <f>IFERROR((INDEX($D$13:$D$29, MATCH('MP Calcs &amp; EFs'!$B$218,$B$13:$B$29,0))*INDEX('MP Calcs &amp; EFs'!$C$343:$C$360, MATCH('MP Calcs &amp; EFs'!$B$218,'MP Calcs &amp; EFs'!$B$343:$B$360,0))*1000*'Conversions and Lists'!$O$44*'MP Calcs &amp; EFs'!$F$439*'Conversions and Lists'!$F$51*1000),"")</f>
        <v/>
      </c>
      <c r="M219" s="140" t="str">
        <f>IFERROR((INDEX($D$13:$D$29, MATCH('MP Calcs &amp; EFs'!$B$218,$B$13:$B$29,0))*INDEX('MP Calcs &amp; EFs'!$C$343:$C$360, MATCH('MP Calcs &amp; EFs'!$B$218,'MP Calcs &amp; EFs'!$B$343:$B$360,0))*1000*'Conversions and Lists'!$O$44*'MP Calcs &amp; EFs'!$F$439*'Conversions and Lists'!$F$51*1000),"")</f>
        <v/>
      </c>
      <c r="N219" s="140" t="str">
        <f>IFERROR((INDEX($D$13:$D$29, MATCH('MP Calcs &amp; EFs'!$B$218,$B$13:$B$29,0))*INDEX('MP Calcs &amp; EFs'!$C$343:$C$360, MATCH('MP Calcs &amp; EFs'!$B$218,'MP Calcs &amp; EFs'!$B$343:$B$360,0))*1000*'Conversions and Lists'!$O$44*'MP Calcs &amp; EFs'!$F$439*'Conversions and Lists'!$F$51*1000),"")</f>
        <v/>
      </c>
      <c r="O219" s="140" t="str">
        <f>IFERROR((INDEX($D$13:$D$29, MATCH('MP Calcs &amp; EFs'!$B$218,$B$13:$B$29,0))*INDEX('MP Calcs &amp; EFs'!$C$343:$C$360, MATCH('MP Calcs &amp; EFs'!$B$218,'MP Calcs &amp; EFs'!$B$343:$B$360,0))*1000*'Conversions and Lists'!$O$44*'MP Calcs &amp; EFs'!$F$439*'Conversions and Lists'!$F$51*1000),"")</f>
        <v/>
      </c>
      <c r="P219" s="140" t="str">
        <f>IFERROR((INDEX($D$13:$D$29, MATCH('MP Calcs &amp; EFs'!$B$218,$B$13:$B$29,0))*INDEX('MP Calcs &amp; EFs'!$C$343:$C$360, MATCH('MP Calcs &amp; EFs'!$B$218,'MP Calcs &amp; EFs'!$B$343:$B$360,0))*1000*'Conversions and Lists'!$O$44*'MP Calcs &amp; EFs'!$F$439*'Conversions and Lists'!$F$51*1000),"")</f>
        <v/>
      </c>
      <c r="Q219" s="140" t="str">
        <f>IFERROR((INDEX($D$13:$D$29, MATCH('MP Calcs &amp; EFs'!$B$218,$B$13:$B$29,0))*INDEX('MP Calcs &amp; EFs'!$C$343:$C$360, MATCH('MP Calcs &amp; EFs'!$B$218,'MP Calcs &amp; EFs'!$B$343:$B$360,0))*1000*'Conversions and Lists'!$O$44*'MP Calcs &amp; EFs'!$F$439*'Conversions and Lists'!$F$51*1000),"")</f>
        <v/>
      </c>
      <c r="R219" s="140" t="str">
        <f>IFERROR((INDEX($D$13:$D$29, MATCH('MP Calcs &amp; EFs'!$B$218,$B$13:$B$29,0))*INDEX('MP Calcs &amp; EFs'!$C$343:$C$360, MATCH('MP Calcs &amp; EFs'!$B$218,'MP Calcs &amp; EFs'!$B$343:$B$360,0))*1000*'Conversions and Lists'!$O$44*'MP Calcs &amp; EFs'!$F$439*'Conversions and Lists'!$F$51*1000),"")</f>
        <v/>
      </c>
      <c r="S219" s="140" t="str">
        <f>IFERROR((INDEX($D$13:$D$29, MATCH('MP Calcs &amp; EFs'!$B$218,$B$13:$B$29,0))*INDEX('MP Calcs &amp; EFs'!$C$343:$C$360, MATCH('MP Calcs &amp; EFs'!$B$218,'MP Calcs &amp; EFs'!$B$343:$B$360,0))*1000*'Conversions and Lists'!$O$44*'MP Calcs &amp; EFs'!$F$439*'Conversions and Lists'!$F$51*1000),"")</f>
        <v/>
      </c>
      <c r="T219" s="140" t="str">
        <f>IFERROR((INDEX($D$13:$D$29, MATCH('MP Calcs &amp; EFs'!$B$218,$B$13:$B$29,0))*INDEX('MP Calcs &amp; EFs'!$C$343:$C$360, MATCH('MP Calcs &amp; EFs'!$B$218,'MP Calcs &amp; EFs'!$B$343:$B$360,0))*1000*'Conversions and Lists'!$O$44*'MP Calcs &amp; EFs'!$F$439*'Conversions and Lists'!$F$51*1000),"")</f>
        <v/>
      </c>
      <c r="U219" s="140" t="str">
        <f>IFERROR((INDEX($D$13:$D$29, MATCH('MP Calcs &amp; EFs'!$B$218,$B$13:$B$29,0))*INDEX('MP Calcs &amp; EFs'!$C$343:$C$360, MATCH('MP Calcs &amp; EFs'!$B$218,'MP Calcs &amp; EFs'!$B$343:$B$360,0))*1000*'Conversions and Lists'!$O$44*'MP Calcs &amp; EFs'!$F$439*'Conversions and Lists'!$F$51*1000),"")</f>
        <v/>
      </c>
      <c r="V219" s="140" t="str">
        <f>IFERROR((INDEX($D$13:$D$29, MATCH('MP Calcs &amp; EFs'!$B$218,$B$13:$B$29,0))*INDEX('MP Calcs &amp; EFs'!$C$343:$C$360, MATCH('MP Calcs &amp; EFs'!$B$218,'MP Calcs &amp; EFs'!$B$343:$B$360,0))*1000*'Conversions and Lists'!$O$44*'MP Calcs &amp; EFs'!$F$439*'Conversions and Lists'!$F$51*1000),"")</f>
        <v/>
      </c>
      <c r="W219" s="140" t="str">
        <f>IFERROR((INDEX($D$13:$D$29, MATCH('MP Calcs &amp; EFs'!$B$218,$B$13:$B$29,0))*INDEX('MP Calcs &amp; EFs'!$C$343:$C$360, MATCH('MP Calcs &amp; EFs'!$B$218,'MP Calcs &amp; EFs'!$B$343:$B$360,0))*1000*'Conversions and Lists'!$O$44*'MP Calcs &amp; EFs'!$F$439*'Conversions and Lists'!$F$51*1000),"")</f>
        <v/>
      </c>
      <c r="X219" s="140" t="str">
        <f>IFERROR((INDEX($D$13:$D$29, MATCH('MP Calcs &amp; EFs'!$B$218,$B$13:$B$29,0))*INDEX('MP Calcs &amp; EFs'!$C$343:$C$360, MATCH('MP Calcs &amp; EFs'!$B$218,'MP Calcs &amp; EFs'!$B$343:$B$360,0))*1000*'Conversions and Lists'!$O$44*'MP Calcs &amp; EFs'!$F$439*'Conversions and Lists'!$F$51*1000),"")</f>
        <v/>
      </c>
      <c r="Y219" s="140" t="str">
        <f>IFERROR((INDEX($D$13:$D$29, MATCH('MP Calcs &amp; EFs'!$B$218,$B$13:$B$29,0))*INDEX('MP Calcs &amp; EFs'!$C$343:$C$360, MATCH('MP Calcs &amp; EFs'!$B$218,'MP Calcs &amp; EFs'!$B$343:$B$360,0))*1000*'Conversions and Lists'!$O$44*'MP Calcs &amp; EFs'!$F$439*'Conversions and Lists'!$F$51*1000),"")</f>
        <v/>
      </c>
      <c r="Z219" s="140" t="str">
        <f>IFERROR((INDEX($D$13:$D$29, MATCH('MP Calcs &amp; EFs'!$B$218,$B$13:$B$29,0))*INDEX('MP Calcs &amp; EFs'!$C$343:$C$360, MATCH('MP Calcs &amp; EFs'!$B$218,'MP Calcs &amp; EFs'!$B$343:$B$360,0))*1000*'Conversions and Lists'!$O$44*'MP Calcs &amp; EFs'!$F$439*'Conversions and Lists'!$F$51*1000),"")</f>
        <v/>
      </c>
      <c r="AA219" s="140" t="str">
        <f>IFERROR((INDEX($D$13:$D$29, MATCH('MP Calcs &amp; EFs'!$B$218,$B$13:$B$29,0))*INDEX('MP Calcs &amp; EFs'!$C$343:$C$360, MATCH('MP Calcs &amp; EFs'!$B$218,'MP Calcs &amp; EFs'!$B$343:$B$360,0))*1000*'Conversions and Lists'!$O$44*'MP Calcs &amp; EFs'!$F$439*'Conversions and Lists'!$F$51*1000),"")</f>
        <v/>
      </c>
      <c r="AB219" s="140" t="str">
        <f>IFERROR((INDEX($D$13:$D$29, MATCH('MP Calcs &amp; EFs'!$B$218,$B$13:$B$29,0))*INDEX('MP Calcs &amp; EFs'!$C$343:$C$360, MATCH('MP Calcs &amp; EFs'!$B$218,'MP Calcs &amp; EFs'!$B$343:$B$360,0))*1000*'Conversions and Lists'!$O$44*'MP Calcs &amp; EFs'!$F$439*'Conversions and Lists'!$F$51*1000),"")</f>
        <v/>
      </c>
      <c r="AC219" s="140" t="str">
        <f>IFERROR((INDEX($D$13:$D$29, MATCH('MP Calcs &amp; EFs'!$B$218,$B$13:$B$29,0))*INDEX('MP Calcs &amp; EFs'!$C$343:$C$360, MATCH('MP Calcs &amp; EFs'!$B$218,'MP Calcs &amp; EFs'!$B$343:$B$360,0))*1000*'Conversions and Lists'!$O$44*'MP Calcs &amp; EFs'!$F$439*'Conversions and Lists'!$F$51*1000),"")</f>
        <v/>
      </c>
      <c r="AD219" s="140" t="str">
        <f>IFERROR((INDEX($D$13:$D$29, MATCH('MP Calcs &amp; EFs'!$B$218,$B$13:$B$29,0))*INDEX('MP Calcs &amp; EFs'!$C$343:$C$360, MATCH('MP Calcs &amp; EFs'!$B$218,'MP Calcs &amp; EFs'!$B$343:$B$360,0))*1000*'Conversions and Lists'!$O$44*'MP Calcs &amp; EFs'!$F$439*'Conversions and Lists'!$F$51*1000),"")</f>
        <v/>
      </c>
      <c r="AE219" s="140" t="str">
        <f>IFERROR((INDEX($D$13:$D$29, MATCH('MP Calcs &amp; EFs'!$B$218,$B$13:$B$29,0))*INDEX('MP Calcs &amp; EFs'!$C$343:$C$360, MATCH('MP Calcs &amp; EFs'!$B$218,'MP Calcs &amp; EFs'!$B$343:$B$360,0))*1000*'Conversions and Lists'!$O$44*'MP Calcs &amp; EFs'!$F$439*'Conversions and Lists'!$F$51*1000),"")</f>
        <v/>
      </c>
      <c r="AF219" s="140" t="str">
        <f t="shared" si="1"/>
        <v/>
      </c>
      <c r="AG219" s="135" t="str">
        <f>IFERROR(SUM(INDEX(D219:AF219, MATCH(INDEX($H$8:$H$29,MATCH($B$218,$B$8:$B$29,0)),$D$177:$AE$177,0)):AF219),"")</f>
        <v/>
      </c>
    </row>
    <row r="220" spans="2:33" x14ac:dyDescent="0.25">
      <c r="B220" s="144" t="s">
        <v>152</v>
      </c>
      <c r="C220" s="141" t="s">
        <v>335</v>
      </c>
      <c r="D220" s="142" t="str">
        <f>IFERROR((((INDEX($D$13:$D$29, MATCH('MP Calcs &amp; EFs'!$B$220,$B$13:$B$29,0))*INDEX('MP Calcs &amp; EFs'!$D$343:$D$360, MATCH('MP Calcs &amp; EFs'!$B$220,'MP Calcs &amp; EFs'!$B$343:$B$360,0))*10^6*'Conversions and Lists'!$F$44)-(INDEX($G$8:$G$29, MATCH($B$220,$B$8:$B$29,0))*'Conversions and Lists'!$F$37))*'MP Calcs &amp; EFs'!K$383),"")</f>
        <v/>
      </c>
      <c r="E220" s="142" t="str">
        <f>IFERROR((((INDEX($D$13:$D$29, MATCH('MP Calcs &amp; EFs'!$B$220,$B$13:$B$29,0))*INDEX('MP Calcs &amp; EFs'!$D$343:$D$360, MATCH('MP Calcs &amp; EFs'!$B$220,'MP Calcs &amp; EFs'!$B$343:$B$360,0))*10^6*'Conversions and Lists'!$F$44)-(INDEX($G$8:$G$29, MATCH($B$220,$B$8:$B$29,0))*'Conversions and Lists'!$F$37))*'MP Calcs &amp; EFs'!L$383),"")</f>
        <v/>
      </c>
      <c r="F220" s="142" t="str">
        <f>IFERROR((((INDEX($D$13:$D$29, MATCH('MP Calcs &amp; EFs'!$B$220,$B$13:$B$29,0))*INDEX('MP Calcs &amp; EFs'!$D$343:$D$360, MATCH('MP Calcs &amp; EFs'!$B$220,'MP Calcs &amp; EFs'!$B$343:$B$360,0))*10^6*'Conversions and Lists'!$F$44)-(INDEX($G$8:$G$29, MATCH($B$220,$B$8:$B$29,0))*'Conversions and Lists'!$F$37))*'MP Calcs &amp; EFs'!M$383),"")</f>
        <v/>
      </c>
      <c r="G220" s="142" t="str">
        <f>IFERROR((((INDEX($D$13:$D$29, MATCH('MP Calcs &amp; EFs'!$B$220,$B$13:$B$29,0))*INDEX('MP Calcs &amp; EFs'!$D$343:$D$360, MATCH('MP Calcs &amp; EFs'!$B$220,'MP Calcs &amp; EFs'!$B$343:$B$360,0))*10^6*'Conversions and Lists'!$F$44)-(INDEX($G$8:$G$29, MATCH($B$220,$B$8:$B$29,0))*'Conversions and Lists'!$F$37))*'MP Calcs &amp; EFs'!N$383),"")</f>
        <v/>
      </c>
      <c r="H220" s="142" t="str">
        <f>IFERROR((((INDEX($D$13:$D$29, MATCH('MP Calcs &amp; EFs'!$B$220,$B$13:$B$29,0))*INDEX('MP Calcs &amp; EFs'!$D$343:$D$360, MATCH('MP Calcs &amp; EFs'!$B$220,'MP Calcs &amp; EFs'!$B$343:$B$360,0))*10^6*'Conversions and Lists'!$F$44)-(INDEX($G$8:$G$29, MATCH($B$220,$B$8:$B$29,0))*'Conversions and Lists'!$F$37))*'MP Calcs &amp; EFs'!O$383),"")</f>
        <v/>
      </c>
      <c r="I220" s="142" t="str">
        <f>IFERROR((((INDEX($D$13:$D$29, MATCH('MP Calcs &amp; EFs'!$B$220,$B$13:$B$29,0))*INDEX('MP Calcs &amp; EFs'!$D$343:$D$360, MATCH('MP Calcs &amp; EFs'!$B$220,'MP Calcs &amp; EFs'!$B$343:$B$360,0))*10^6*'Conversions and Lists'!$F$44)-(INDEX($G$8:$G$29, MATCH($B$220,$B$8:$B$29,0))*'Conversions and Lists'!$F$37))*'MP Calcs &amp; EFs'!P$383),"")</f>
        <v/>
      </c>
      <c r="J220" s="142" t="str">
        <f>IFERROR((((INDEX($D$13:$D$29, MATCH('MP Calcs &amp; EFs'!$B$220,$B$13:$B$29,0))*INDEX('MP Calcs &amp; EFs'!$D$343:$D$360, MATCH('MP Calcs &amp; EFs'!$B$220,'MP Calcs &amp; EFs'!$B$343:$B$360,0))*10^6*'Conversions and Lists'!$F$44)-(INDEX($G$8:$G$29, MATCH($B$220,$B$8:$B$29,0))*'Conversions and Lists'!$F$37))*'MP Calcs &amp; EFs'!Q$383),"")</f>
        <v/>
      </c>
      <c r="K220" s="142" t="str">
        <f>IFERROR((((INDEX($D$13:$D$29, MATCH('MP Calcs &amp; EFs'!$B$220,$B$13:$B$29,0))*INDEX('MP Calcs &amp; EFs'!$D$343:$D$360, MATCH('MP Calcs &amp; EFs'!$B$220,'MP Calcs &amp; EFs'!$B$343:$B$360,0))*10^6*'Conversions and Lists'!$F$44)-(INDEX($G$8:$G$29, MATCH($B$220,$B$8:$B$29,0))*'Conversions and Lists'!$F$37))*'MP Calcs &amp; EFs'!R$383),"")</f>
        <v/>
      </c>
      <c r="L220" s="142" t="str">
        <f>IFERROR((((INDEX($D$13:$D$29, MATCH('MP Calcs &amp; EFs'!$B$220,$B$13:$B$29,0))*INDEX('MP Calcs &amp; EFs'!$D$343:$D$360, MATCH('MP Calcs &amp; EFs'!$B$220,'MP Calcs &amp; EFs'!$B$343:$B$360,0))*10^6*'Conversions and Lists'!$F$44)-(INDEX($G$8:$G$29, MATCH($B$220,$B$8:$B$29,0))*'Conversions and Lists'!$F$37))*'MP Calcs &amp; EFs'!S$383),"")</f>
        <v/>
      </c>
      <c r="M220" s="142" t="str">
        <f>IFERROR((((INDEX($D$13:$D$29, MATCH('MP Calcs &amp; EFs'!$B$220,$B$13:$B$29,0))*INDEX('MP Calcs &amp; EFs'!$D$343:$D$360, MATCH('MP Calcs &amp; EFs'!$B$220,'MP Calcs &amp; EFs'!$B$343:$B$360,0))*10^6*'Conversions and Lists'!$F$44)-(INDEX($G$8:$G$29, MATCH($B$220,$B$8:$B$29,0))*'Conversions and Lists'!$F$37))*'MP Calcs &amp; EFs'!T$383),"")</f>
        <v/>
      </c>
      <c r="N220" s="142" t="str">
        <f>IFERROR((((INDEX($D$13:$D$29, MATCH('MP Calcs &amp; EFs'!$B$220,$B$13:$B$29,0))*INDEX('MP Calcs &amp; EFs'!$D$343:$D$360, MATCH('MP Calcs &amp; EFs'!$B$220,'MP Calcs &amp; EFs'!$B$343:$B$360,0))*10^6*'Conversions and Lists'!$F$44)-(INDEX($G$8:$G$29, MATCH($B$220,$B$8:$B$29,0))*'Conversions and Lists'!$F$37))*'MP Calcs &amp; EFs'!U$383),"")</f>
        <v/>
      </c>
      <c r="O220" s="142" t="str">
        <f>IFERROR((((INDEX($D$13:$D$29, MATCH('MP Calcs &amp; EFs'!$B$220,$B$13:$B$29,0))*INDEX('MP Calcs &amp; EFs'!$D$343:$D$360, MATCH('MP Calcs &amp; EFs'!$B$220,'MP Calcs &amp; EFs'!$B$343:$B$360,0))*10^6*'Conversions and Lists'!$F$44)-(INDEX($G$8:$G$29, MATCH($B$220,$B$8:$B$29,0))*'Conversions and Lists'!$F$37))*'MP Calcs &amp; EFs'!V$383),"")</f>
        <v/>
      </c>
      <c r="P220" s="142" t="str">
        <f>IFERROR((((INDEX($D$13:$D$29, MATCH('MP Calcs &amp; EFs'!$B$220,$B$13:$B$29,0))*INDEX('MP Calcs &amp; EFs'!$D$343:$D$360, MATCH('MP Calcs &amp; EFs'!$B$220,'MP Calcs &amp; EFs'!$B$343:$B$360,0))*10^6*'Conversions and Lists'!$F$44)-(INDEX($G$8:$G$29, MATCH($B$220,$B$8:$B$29,0))*'Conversions and Lists'!$F$37))*'MP Calcs &amp; EFs'!W$383),"")</f>
        <v/>
      </c>
      <c r="Q220" s="142" t="str">
        <f>IFERROR((((INDEX($D$13:$D$29, MATCH('MP Calcs &amp; EFs'!$B$220,$B$13:$B$29,0))*INDEX('MP Calcs &amp; EFs'!$D$343:$D$360, MATCH('MP Calcs &amp; EFs'!$B$220,'MP Calcs &amp; EFs'!$B$343:$B$360,0))*10^6*'Conversions and Lists'!$F$44)-(INDEX($G$8:$G$29, MATCH($B$220,$B$8:$B$29,0))*'Conversions and Lists'!$F$37))*'MP Calcs &amp; EFs'!X$383),"")</f>
        <v/>
      </c>
      <c r="R220" s="142" t="str">
        <f>IFERROR((((INDEX($D$13:$D$29, MATCH('MP Calcs &amp; EFs'!$B$220,$B$13:$B$29,0))*INDEX('MP Calcs &amp; EFs'!$D$343:$D$360, MATCH('MP Calcs &amp; EFs'!$B$220,'MP Calcs &amp; EFs'!$B$343:$B$360,0))*10^6*'Conversions and Lists'!$F$44)-(INDEX($G$8:$G$29, MATCH($B$220,$B$8:$B$29,0))*'Conversions and Lists'!$F$37))*'MP Calcs &amp; EFs'!Y$383),"")</f>
        <v/>
      </c>
      <c r="S220" s="142" t="str">
        <f>IFERROR((((INDEX($D$13:$D$29, MATCH('MP Calcs &amp; EFs'!$B$220,$B$13:$B$29,0))*INDEX('MP Calcs &amp; EFs'!$D$343:$D$360, MATCH('MP Calcs &amp; EFs'!$B$220,'MP Calcs &amp; EFs'!$B$343:$B$360,0))*10^6*'Conversions and Lists'!$F$44)-(INDEX($G$8:$G$29, MATCH($B$220,$B$8:$B$29,0))*'Conversions and Lists'!$F$37))*'MP Calcs &amp; EFs'!Z$383),"")</f>
        <v/>
      </c>
      <c r="T220" s="142" t="str">
        <f>IFERROR((((INDEX($D$13:$D$29, MATCH('MP Calcs &amp; EFs'!$B$220,$B$13:$B$29,0))*INDEX('MP Calcs &amp; EFs'!$D$343:$D$360, MATCH('MP Calcs &amp; EFs'!$B$220,'MP Calcs &amp; EFs'!$B$343:$B$360,0))*10^6*'Conversions and Lists'!$F$44)-(INDEX($G$8:$G$29, MATCH($B$220,$B$8:$B$29,0))*'Conversions and Lists'!$F$37))*'MP Calcs &amp; EFs'!AA$383),"")</f>
        <v/>
      </c>
      <c r="U220" s="142" t="str">
        <f>IFERROR((((INDEX($D$13:$D$29, MATCH('MP Calcs &amp; EFs'!$B$220,$B$13:$B$29,0))*INDEX('MP Calcs &amp; EFs'!$D$343:$D$360, MATCH('MP Calcs &amp; EFs'!$B$220,'MP Calcs &amp; EFs'!$B$343:$B$360,0))*10^6*'Conversions and Lists'!$F$44)-(INDEX($G$8:$G$29, MATCH($B$220,$B$8:$B$29,0))*'Conversions and Lists'!$F$37))*'MP Calcs &amp; EFs'!AB$383),"")</f>
        <v/>
      </c>
      <c r="V220" s="142" t="str">
        <f>IFERROR((((INDEX($D$13:$D$29, MATCH('MP Calcs &amp; EFs'!$B$220,$B$13:$B$29,0))*INDEX('MP Calcs &amp; EFs'!$D$343:$D$360, MATCH('MP Calcs &amp; EFs'!$B$220,'MP Calcs &amp; EFs'!$B$343:$B$360,0))*10^6*'Conversions and Lists'!$F$44)-(INDEX($G$8:$G$29, MATCH($B$220,$B$8:$B$29,0))*'Conversions and Lists'!$F$37))*'MP Calcs &amp; EFs'!AC$383),"")</f>
        <v/>
      </c>
      <c r="W220" s="142" t="str">
        <f>IFERROR((((INDEX($D$13:$D$29, MATCH('MP Calcs &amp; EFs'!$B$220,$B$13:$B$29,0))*INDEX('MP Calcs &amp; EFs'!$D$343:$D$360, MATCH('MP Calcs &amp; EFs'!$B$220,'MP Calcs &amp; EFs'!$B$343:$B$360,0))*10^6*'Conversions and Lists'!$F$44)-(INDEX($G$8:$G$29, MATCH($B$220,$B$8:$B$29,0))*'Conversions and Lists'!$F$37))*'MP Calcs &amp; EFs'!AD$383),"")</f>
        <v/>
      </c>
      <c r="X220" s="142" t="str">
        <f>IFERROR((((INDEX($D$13:$D$29, MATCH('MP Calcs &amp; EFs'!$B$220,$B$13:$B$29,0))*INDEX('MP Calcs &amp; EFs'!$D$343:$D$360, MATCH('MP Calcs &amp; EFs'!$B$220,'MP Calcs &amp; EFs'!$B$343:$B$360,0))*10^6*'Conversions and Lists'!$F$44)-(INDEX($G$8:$G$29, MATCH($B$220,$B$8:$B$29,0))*'Conversions and Lists'!$F$37))*'MP Calcs &amp; EFs'!AE$383),"")</f>
        <v/>
      </c>
      <c r="Y220" s="142" t="str">
        <f>IFERROR((((INDEX($D$13:$D$29, MATCH('MP Calcs &amp; EFs'!$B$220,$B$13:$B$29,0))*INDEX('MP Calcs &amp; EFs'!$D$343:$D$360, MATCH('MP Calcs &amp; EFs'!$B$220,'MP Calcs &amp; EFs'!$B$343:$B$360,0))*10^6*'Conversions and Lists'!$F$44)-(INDEX($G$8:$G$29, MATCH($B$220,$B$8:$B$29,0))*'Conversions and Lists'!$F$37))*'MP Calcs &amp; EFs'!AF$383),"")</f>
        <v/>
      </c>
      <c r="Z220" s="142" t="str">
        <f>IFERROR((((INDEX($D$13:$D$29, MATCH('MP Calcs &amp; EFs'!$B$220,$B$13:$B$29,0))*INDEX('MP Calcs &amp; EFs'!$D$343:$D$360, MATCH('MP Calcs &amp; EFs'!$B$220,'MP Calcs &amp; EFs'!$B$343:$B$360,0))*10^6*'Conversions and Lists'!$F$44)-(INDEX($G$8:$G$29, MATCH($B$220,$B$8:$B$29,0))*'Conversions and Lists'!$F$37))*'MP Calcs &amp; EFs'!AG$383),"")</f>
        <v/>
      </c>
      <c r="AA220" s="142" t="str">
        <f>IFERROR((((INDEX($D$13:$D$29, MATCH('MP Calcs &amp; EFs'!$B$220,$B$13:$B$29,0))*INDEX('MP Calcs &amp; EFs'!$D$343:$D$360, MATCH('MP Calcs &amp; EFs'!$B$220,'MP Calcs &amp; EFs'!$B$343:$B$360,0))*10^6*'Conversions and Lists'!$F$44)-(INDEX($G$8:$G$29, MATCH($B$220,$B$8:$B$29,0))*'Conversions and Lists'!$F$37))*'MP Calcs &amp; EFs'!AH$383),"")</f>
        <v/>
      </c>
      <c r="AB220" s="142" t="str">
        <f>IFERROR((((INDEX($D$13:$D$29, MATCH('MP Calcs &amp; EFs'!$B$220,$B$13:$B$29,0))*INDEX('MP Calcs &amp; EFs'!$D$343:$D$360, MATCH('MP Calcs &amp; EFs'!$B$220,'MP Calcs &amp; EFs'!$B$343:$B$360,0))*10^6*'Conversions and Lists'!$F$44)-(INDEX($G$8:$G$29, MATCH($B$220,$B$8:$B$29,0))*'Conversions and Lists'!$F$37))*'MP Calcs &amp; EFs'!AI$383),"")</f>
        <v/>
      </c>
      <c r="AC220" s="142" t="str">
        <f>IFERROR((((INDEX($D$13:$D$29, MATCH('MP Calcs &amp; EFs'!$B$220,$B$13:$B$29,0))*INDEX('MP Calcs &amp; EFs'!$D$343:$D$360, MATCH('MP Calcs &amp; EFs'!$B$220,'MP Calcs &amp; EFs'!$B$343:$B$360,0))*10^6*'Conversions and Lists'!$F$44)-(INDEX($G$8:$G$29, MATCH($B$220,$B$8:$B$29,0))*'Conversions and Lists'!$F$37))*'MP Calcs &amp; EFs'!AJ$383),"")</f>
        <v/>
      </c>
      <c r="AD220" s="142" t="str">
        <f>IFERROR((((INDEX($D$13:$D$29, MATCH('MP Calcs &amp; EFs'!$B$220,$B$13:$B$29,0))*INDEX('MP Calcs &amp; EFs'!$D$343:$D$360, MATCH('MP Calcs &amp; EFs'!$B$220,'MP Calcs &amp; EFs'!$B$343:$B$360,0))*10^6*'Conversions and Lists'!$F$44)-(INDEX($G$8:$G$29, MATCH($B$220,$B$8:$B$29,0))*'Conversions and Lists'!$F$37))*'MP Calcs &amp; EFs'!AK$383),"")</f>
        <v/>
      </c>
      <c r="AE220" s="142" t="str">
        <f>IFERROR((((INDEX($D$13:$D$29, MATCH('MP Calcs &amp; EFs'!$B$220,$B$13:$B$29,0))*INDEX('MP Calcs &amp; EFs'!$D$343:$D$360, MATCH('MP Calcs &amp; EFs'!$B$220,'MP Calcs &amp; EFs'!$B$343:$B$360,0))*10^6*'Conversions and Lists'!$F$44)-(INDEX($G$8:$G$29, MATCH($B$220,$B$8:$B$29,0))*'Conversions and Lists'!$F$37))*'MP Calcs &amp; EFs'!AL$383),"")</f>
        <v/>
      </c>
      <c r="AF220" s="142" t="str">
        <f t="shared" si="1"/>
        <v/>
      </c>
      <c r="AG220" s="143" t="str">
        <f>IFERROR(SUM(INDEX(D220:AF220, MATCH(INDEX($H$8:$H$29,MATCH($B$220,$B$8:$B$29,0)),$D$177:$AE$177,0)):AF220),"")</f>
        <v/>
      </c>
    </row>
    <row r="221" spans="2:33" ht="14.4" thickBot="1" x14ac:dyDescent="0.3">
      <c r="B221" s="138" t="s">
        <v>152</v>
      </c>
      <c r="C221" s="139" t="s">
        <v>336</v>
      </c>
      <c r="D221" s="140" t="str">
        <f>IFERROR((INDEX($D$13:$D$29, MATCH('MP Calcs &amp; EFs'!$B$220,$B$13:$B$29,0))*INDEX('MP Calcs &amp; EFs'!$C$343:$C$360, MATCH('MP Calcs &amp; EFs'!$B$220,'MP Calcs &amp; EFs'!$B$343:$B$360,0))*1000*'Conversions and Lists'!$O$44*'MP Calcs &amp; EFs'!$F$439*'Conversions and Lists'!$F$51*1000),"")</f>
        <v/>
      </c>
      <c r="E221" s="140" t="str">
        <f>IFERROR((INDEX($D$13:$D$29, MATCH('MP Calcs &amp; EFs'!$B$220,$B$13:$B$29,0))*INDEX('MP Calcs &amp; EFs'!$C$343:$C$360, MATCH('MP Calcs &amp; EFs'!$B$220,'MP Calcs &amp; EFs'!$B$343:$B$360,0))*1000*'Conversions and Lists'!$O$44*'MP Calcs &amp; EFs'!$F$439*'Conversions and Lists'!$F$51*1000),"")</f>
        <v/>
      </c>
      <c r="F221" s="140" t="str">
        <f>IFERROR((INDEX($D$13:$D$29, MATCH('MP Calcs &amp; EFs'!$B$220,$B$13:$B$29,0))*INDEX('MP Calcs &amp; EFs'!$C$343:$C$360, MATCH('MP Calcs &amp; EFs'!$B$220,'MP Calcs &amp; EFs'!$B$343:$B$360,0))*1000*'Conversions and Lists'!$O$44*'MP Calcs &amp; EFs'!$F$439*'Conversions and Lists'!$F$51*1000),"")</f>
        <v/>
      </c>
      <c r="G221" s="140" t="str">
        <f>IFERROR((INDEX($D$13:$D$29, MATCH('MP Calcs &amp; EFs'!$B$220,$B$13:$B$29,0))*INDEX('MP Calcs &amp; EFs'!$C$343:$C$360, MATCH('MP Calcs &amp; EFs'!$B$220,'MP Calcs &amp; EFs'!$B$343:$B$360,0))*1000*'Conversions and Lists'!$O$44*'MP Calcs &amp; EFs'!$F$439*'Conversions and Lists'!$F$51*1000),"")</f>
        <v/>
      </c>
      <c r="H221" s="140" t="str">
        <f>IFERROR((INDEX($D$13:$D$29, MATCH('MP Calcs &amp; EFs'!$B$220,$B$13:$B$29,0))*INDEX('MP Calcs &amp; EFs'!$C$343:$C$360, MATCH('MP Calcs &amp; EFs'!$B$220,'MP Calcs &amp; EFs'!$B$343:$B$360,0))*1000*'Conversions and Lists'!$O$44*'MP Calcs &amp; EFs'!$F$439*'Conversions and Lists'!$F$51*1000),"")</f>
        <v/>
      </c>
      <c r="I221" s="140" t="str">
        <f>IFERROR((INDEX($D$13:$D$29, MATCH('MP Calcs &amp; EFs'!$B$220,$B$13:$B$29,0))*INDEX('MP Calcs &amp; EFs'!$C$343:$C$360, MATCH('MP Calcs &amp; EFs'!$B$220,'MP Calcs &amp; EFs'!$B$343:$B$360,0))*1000*'Conversions and Lists'!$O$44*'MP Calcs &amp; EFs'!$F$439*'Conversions and Lists'!$F$51*1000),"")</f>
        <v/>
      </c>
      <c r="J221" s="140" t="str">
        <f>IFERROR((INDEX($D$13:$D$29, MATCH('MP Calcs &amp; EFs'!$B$220,$B$13:$B$29,0))*INDEX('MP Calcs &amp; EFs'!$C$343:$C$360, MATCH('MP Calcs &amp; EFs'!$B$220,'MP Calcs &amp; EFs'!$B$343:$B$360,0))*1000*'Conversions and Lists'!$O$44*'MP Calcs &amp; EFs'!$F$439*'Conversions and Lists'!$F$51*1000),"")</f>
        <v/>
      </c>
      <c r="K221" s="140" t="str">
        <f>IFERROR((INDEX($D$13:$D$29, MATCH('MP Calcs &amp; EFs'!$B$220,$B$13:$B$29,0))*INDEX('MP Calcs &amp; EFs'!$C$343:$C$360, MATCH('MP Calcs &amp; EFs'!$B$220,'MP Calcs &amp; EFs'!$B$343:$B$360,0))*1000*'Conversions and Lists'!$O$44*'MP Calcs &amp; EFs'!$F$439*'Conversions and Lists'!$F$51*1000),"")</f>
        <v/>
      </c>
      <c r="L221" s="140" t="str">
        <f>IFERROR((INDEX($D$13:$D$29, MATCH('MP Calcs &amp; EFs'!$B$220,$B$13:$B$29,0))*INDEX('MP Calcs &amp; EFs'!$C$343:$C$360, MATCH('MP Calcs &amp; EFs'!$B$220,'MP Calcs &amp; EFs'!$B$343:$B$360,0))*1000*'Conversions and Lists'!$O$44*'MP Calcs &amp; EFs'!$F$439*'Conversions and Lists'!$F$51*1000),"")</f>
        <v/>
      </c>
      <c r="M221" s="140" t="str">
        <f>IFERROR((INDEX($D$13:$D$29, MATCH('MP Calcs &amp; EFs'!$B$220,$B$13:$B$29,0))*INDEX('MP Calcs &amp; EFs'!$C$343:$C$360, MATCH('MP Calcs &amp; EFs'!$B$220,'MP Calcs &amp; EFs'!$B$343:$B$360,0))*1000*'Conversions and Lists'!$O$44*'MP Calcs &amp; EFs'!$F$439*'Conversions and Lists'!$F$51*1000),"")</f>
        <v/>
      </c>
      <c r="N221" s="140" t="str">
        <f>IFERROR((INDEX($D$13:$D$29, MATCH('MP Calcs &amp; EFs'!$B$220,$B$13:$B$29,0))*INDEX('MP Calcs &amp; EFs'!$C$343:$C$360, MATCH('MP Calcs &amp; EFs'!$B$220,'MP Calcs &amp; EFs'!$B$343:$B$360,0))*1000*'Conversions and Lists'!$O$44*'MP Calcs &amp; EFs'!$F$439*'Conversions and Lists'!$F$51*1000),"")</f>
        <v/>
      </c>
      <c r="O221" s="140" t="str">
        <f>IFERROR((INDEX($D$13:$D$29, MATCH('MP Calcs &amp; EFs'!$B$220,$B$13:$B$29,0))*INDEX('MP Calcs &amp; EFs'!$C$343:$C$360, MATCH('MP Calcs &amp; EFs'!$B$220,'MP Calcs &amp; EFs'!$B$343:$B$360,0))*1000*'Conversions and Lists'!$O$44*'MP Calcs &amp; EFs'!$F$439*'Conversions and Lists'!$F$51*1000),"")</f>
        <v/>
      </c>
      <c r="P221" s="140" t="str">
        <f>IFERROR((INDEX($D$13:$D$29, MATCH('MP Calcs &amp; EFs'!$B$220,$B$13:$B$29,0))*INDEX('MP Calcs &amp; EFs'!$C$343:$C$360, MATCH('MP Calcs &amp; EFs'!$B$220,'MP Calcs &amp; EFs'!$B$343:$B$360,0))*1000*'Conversions and Lists'!$O$44*'MP Calcs &amp; EFs'!$F$439*'Conversions and Lists'!$F$51*1000),"")</f>
        <v/>
      </c>
      <c r="Q221" s="140" t="str">
        <f>IFERROR((INDEX($D$13:$D$29, MATCH('MP Calcs &amp; EFs'!$B$220,$B$13:$B$29,0))*INDEX('MP Calcs &amp; EFs'!$C$343:$C$360, MATCH('MP Calcs &amp; EFs'!$B$220,'MP Calcs &amp; EFs'!$B$343:$B$360,0))*1000*'Conversions and Lists'!$O$44*'MP Calcs &amp; EFs'!$F$439*'Conversions and Lists'!$F$51*1000),"")</f>
        <v/>
      </c>
      <c r="R221" s="140" t="str">
        <f>IFERROR((INDEX($D$13:$D$29, MATCH('MP Calcs &amp; EFs'!$B$220,$B$13:$B$29,0))*INDEX('MP Calcs &amp; EFs'!$C$343:$C$360, MATCH('MP Calcs &amp; EFs'!$B$220,'MP Calcs &amp; EFs'!$B$343:$B$360,0))*1000*'Conversions and Lists'!$O$44*'MP Calcs &amp; EFs'!$F$439*'Conversions and Lists'!$F$51*1000),"")</f>
        <v/>
      </c>
      <c r="S221" s="140" t="str">
        <f>IFERROR((INDEX($D$13:$D$29, MATCH('MP Calcs &amp; EFs'!$B$220,$B$13:$B$29,0))*INDEX('MP Calcs &amp; EFs'!$C$343:$C$360, MATCH('MP Calcs &amp; EFs'!$B$220,'MP Calcs &amp; EFs'!$B$343:$B$360,0))*1000*'Conversions and Lists'!$O$44*'MP Calcs &amp; EFs'!$F$439*'Conversions and Lists'!$F$51*1000),"")</f>
        <v/>
      </c>
      <c r="T221" s="140" t="str">
        <f>IFERROR((INDEX($D$13:$D$29, MATCH('MP Calcs &amp; EFs'!$B$220,$B$13:$B$29,0))*INDEX('MP Calcs &amp; EFs'!$C$343:$C$360, MATCH('MP Calcs &amp; EFs'!$B$220,'MP Calcs &amp; EFs'!$B$343:$B$360,0))*1000*'Conversions and Lists'!$O$44*'MP Calcs &amp; EFs'!$F$439*'Conversions and Lists'!$F$51*1000),"")</f>
        <v/>
      </c>
      <c r="U221" s="140" t="str">
        <f>IFERROR((INDEX($D$13:$D$29, MATCH('MP Calcs &amp; EFs'!$B$220,$B$13:$B$29,0))*INDEX('MP Calcs &amp; EFs'!$C$343:$C$360, MATCH('MP Calcs &amp; EFs'!$B$220,'MP Calcs &amp; EFs'!$B$343:$B$360,0))*1000*'Conversions and Lists'!$O$44*'MP Calcs &amp; EFs'!$F$439*'Conversions and Lists'!$F$51*1000),"")</f>
        <v/>
      </c>
      <c r="V221" s="140" t="str">
        <f>IFERROR((INDEX($D$13:$D$29, MATCH('MP Calcs &amp; EFs'!$B$220,$B$13:$B$29,0))*INDEX('MP Calcs &amp; EFs'!$C$343:$C$360, MATCH('MP Calcs &amp; EFs'!$B$220,'MP Calcs &amp; EFs'!$B$343:$B$360,0))*1000*'Conversions and Lists'!$O$44*'MP Calcs &amp; EFs'!$F$439*'Conversions and Lists'!$F$51*1000),"")</f>
        <v/>
      </c>
      <c r="W221" s="140" t="str">
        <f>IFERROR((INDEX($D$13:$D$29, MATCH('MP Calcs &amp; EFs'!$B$220,$B$13:$B$29,0))*INDEX('MP Calcs &amp; EFs'!$C$343:$C$360, MATCH('MP Calcs &amp; EFs'!$B$220,'MP Calcs &amp; EFs'!$B$343:$B$360,0))*1000*'Conversions and Lists'!$O$44*'MP Calcs &amp; EFs'!$F$439*'Conversions and Lists'!$F$51*1000),"")</f>
        <v/>
      </c>
      <c r="X221" s="140" t="str">
        <f>IFERROR((INDEX($D$13:$D$29, MATCH('MP Calcs &amp; EFs'!$B$220,$B$13:$B$29,0))*INDEX('MP Calcs &amp; EFs'!$C$343:$C$360, MATCH('MP Calcs &amp; EFs'!$B$220,'MP Calcs &amp; EFs'!$B$343:$B$360,0))*1000*'Conversions and Lists'!$O$44*'MP Calcs &amp; EFs'!$F$439*'Conversions and Lists'!$F$51*1000),"")</f>
        <v/>
      </c>
      <c r="Y221" s="140" t="str">
        <f>IFERROR((INDEX($D$13:$D$29, MATCH('MP Calcs &amp; EFs'!$B$220,$B$13:$B$29,0))*INDEX('MP Calcs &amp; EFs'!$C$343:$C$360, MATCH('MP Calcs &amp; EFs'!$B$220,'MP Calcs &amp; EFs'!$B$343:$B$360,0))*1000*'Conversions and Lists'!$O$44*'MP Calcs &amp; EFs'!$F$439*'Conversions and Lists'!$F$51*1000),"")</f>
        <v/>
      </c>
      <c r="Z221" s="140" t="str">
        <f>IFERROR((INDEX($D$13:$D$29, MATCH('MP Calcs &amp; EFs'!$B$220,$B$13:$B$29,0))*INDEX('MP Calcs &amp; EFs'!$C$343:$C$360, MATCH('MP Calcs &amp; EFs'!$B$220,'MP Calcs &amp; EFs'!$B$343:$B$360,0))*1000*'Conversions and Lists'!$O$44*'MP Calcs &amp; EFs'!$F$439*'Conversions and Lists'!$F$51*1000),"")</f>
        <v/>
      </c>
      <c r="AA221" s="140" t="str">
        <f>IFERROR((INDEX($D$13:$D$29, MATCH('MP Calcs &amp; EFs'!$B$220,$B$13:$B$29,0))*INDEX('MP Calcs &amp; EFs'!$C$343:$C$360, MATCH('MP Calcs &amp; EFs'!$B$220,'MP Calcs &amp; EFs'!$B$343:$B$360,0))*1000*'Conversions and Lists'!$O$44*'MP Calcs &amp; EFs'!$F$439*'Conversions and Lists'!$F$51*1000),"")</f>
        <v/>
      </c>
      <c r="AB221" s="140" t="str">
        <f>IFERROR((INDEX($D$13:$D$29, MATCH('MP Calcs &amp; EFs'!$B$220,$B$13:$B$29,0))*INDEX('MP Calcs &amp; EFs'!$C$343:$C$360, MATCH('MP Calcs &amp; EFs'!$B$220,'MP Calcs &amp; EFs'!$B$343:$B$360,0))*1000*'Conversions and Lists'!$O$44*'MP Calcs &amp; EFs'!$F$439*'Conversions and Lists'!$F$51*1000),"")</f>
        <v/>
      </c>
      <c r="AC221" s="140" t="str">
        <f>IFERROR((INDEX($D$13:$D$29, MATCH('MP Calcs &amp; EFs'!$B$220,$B$13:$B$29,0))*INDEX('MP Calcs &amp; EFs'!$C$343:$C$360, MATCH('MP Calcs &amp; EFs'!$B$220,'MP Calcs &amp; EFs'!$B$343:$B$360,0))*1000*'Conversions and Lists'!$O$44*'MP Calcs &amp; EFs'!$F$439*'Conversions and Lists'!$F$51*1000),"")</f>
        <v/>
      </c>
      <c r="AD221" s="140" t="str">
        <f>IFERROR((INDEX($D$13:$D$29, MATCH('MP Calcs &amp; EFs'!$B$220,$B$13:$B$29,0))*INDEX('MP Calcs &amp; EFs'!$C$343:$C$360, MATCH('MP Calcs &amp; EFs'!$B$220,'MP Calcs &amp; EFs'!$B$343:$B$360,0))*1000*'Conversions and Lists'!$O$44*'MP Calcs &amp; EFs'!$F$439*'Conversions and Lists'!$F$51*1000),"")</f>
        <v/>
      </c>
      <c r="AE221" s="140" t="str">
        <f>IFERROR((INDEX($D$13:$D$29, MATCH('MP Calcs &amp; EFs'!$B$220,$B$13:$B$29,0))*INDEX('MP Calcs &amp; EFs'!$C$343:$C$360, MATCH('MP Calcs &amp; EFs'!$B$220,'MP Calcs &amp; EFs'!$B$343:$B$360,0))*1000*'Conversions and Lists'!$O$44*'MP Calcs &amp; EFs'!$F$439*'Conversions and Lists'!$F$51*1000),"")</f>
        <v/>
      </c>
      <c r="AF221" s="140" t="str">
        <f t="shared" si="1"/>
        <v/>
      </c>
      <c r="AG221" s="135" t="str">
        <f>IFERROR(SUM(INDEX(D221:AF221, MATCH(INDEX($H$8:$H$29,MATCH($B$220,$B$8:$B$29,0)),$D$177:$AE$177,0)):AF221),"")</f>
        <v/>
      </c>
    </row>
    <row r="222" spans="2:33" ht="14.4" thickBot="1" x14ac:dyDescent="0.3">
      <c r="B222" s="59" t="s">
        <v>158</v>
      </c>
      <c r="C222" s="59" t="s">
        <v>339</v>
      </c>
      <c r="D222" s="137" t="str">
        <f>IFERROR((((INDEX($D$13:$D$29, MATCH('MP Calcs &amp; EFs'!$B$222,$B$13:$B$29,0))*INDEX('MP Calcs &amp; EFs'!$D$343:$D$360, MATCH('MP Calcs &amp; EFs'!$B$222,'MP Calcs &amp; EFs'!$B$343:$B$360,0))*10^6)-(INDEX($G$8:$G$29, MATCH($B$222,$B$8:$B$29,0))))*'Conversions and Lists'!$F$44*'MP Calcs &amp; EFs'!K$383)+(INDEX($D$13:$D$29, MATCH('MP Calcs &amp; EFs'!$B$222,$B$13:$B$29,0))*INDEX('MP Calcs &amp; EFs'!$C$343:$C$360, MATCH('MP Calcs &amp; EFs'!$B$222,'MP Calcs &amp; EFs'!$B$343:$B$360,0))*1000*'Conversions and Lists'!$O$44*'MP Calcs &amp; EFs'!$F$439*'Conversions and Lists'!$F$51*1000),"")</f>
        <v/>
      </c>
      <c r="E222" s="137" t="str">
        <f>IFERROR((((INDEX($D$13:$D$29, MATCH('MP Calcs &amp; EFs'!$B$222,$B$13:$B$29,0))*INDEX('MP Calcs &amp; EFs'!$D$343:$D$360, MATCH('MP Calcs &amp; EFs'!$B$222,'MP Calcs &amp; EFs'!$B$343:$B$360,0))*10^6)-(INDEX($G$8:$G$29, MATCH($B$222,$B$8:$B$29,0))))*'Conversions and Lists'!$F$44*'MP Calcs &amp; EFs'!L$383)+(INDEX($D$13:$D$29, MATCH('MP Calcs &amp; EFs'!$B$222,$B$13:$B$29,0))*INDEX('MP Calcs &amp; EFs'!$C$343:$C$360, MATCH('MP Calcs &amp; EFs'!$B$222,'MP Calcs &amp; EFs'!$B$343:$B$360,0))*1000*'Conversions and Lists'!$O$44*'MP Calcs &amp; EFs'!$F$439*'Conversions and Lists'!$F$51*1000),"")</f>
        <v/>
      </c>
      <c r="F222" s="137" t="str">
        <f>IFERROR((((INDEX($D$13:$D$29, MATCH('MP Calcs &amp; EFs'!$B$222,$B$13:$B$29,0))*INDEX('MP Calcs &amp; EFs'!$D$343:$D$360, MATCH('MP Calcs &amp; EFs'!$B$222,'MP Calcs &amp; EFs'!$B$343:$B$360,0))*10^6)-(INDEX($G$8:$G$29, MATCH($B$222,$B$8:$B$29,0))))*'Conversions and Lists'!$F$44*'MP Calcs &amp; EFs'!M$383)+(INDEX($D$13:$D$29, MATCH('MP Calcs &amp; EFs'!$B$222,$B$13:$B$29,0))*INDEX('MP Calcs &amp; EFs'!$C$343:$C$360, MATCH('MP Calcs &amp; EFs'!$B$222,'MP Calcs &amp; EFs'!$B$343:$B$360,0))*1000*'Conversions and Lists'!$O$44*'MP Calcs &amp; EFs'!$F$439*'Conversions and Lists'!$F$51*1000),"")</f>
        <v/>
      </c>
      <c r="G222" s="137" t="str">
        <f>IFERROR((((INDEX($D$13:$D$29, MATCH('MP Calcs &amp; EFs'!$B$222,$B$13:$B$29,0))*INDEX('MP Calcs &amp; EFs'!$D$343:$D$360, MATCH('MP Calcs &amp; EFs'!$B$222,'MP Calcs &amp; EFs'!$B$343:$B$360,0))*10^6)-(INDEX($G$8:$G$29, MATCH($B$222,$B$8:$B$29,0))))*'Conversions and Lists'!$F$44*'MP Calcs &amp; EFs'!N$383)+(INDEX($D$13:$D$29, MATCH('MP Calcs &amp; EFs'!$B$222,$B$13:$B$29,0))*INDEX('MP Calcs &amp; EFs'!$C$343:$C$360, MATCH('MP Calcs &amp; EFs'!$B$222,'MP Calcs &amp; EFs'!$B$343:$B$360,0))*1000*'Conversions and Lists'!$O$44*'MP Calcs &amp; EFs'!$F$439*'Conversions and Lists'!$F$51*1000),"")</f>
        <v/>
      </c>
      <c r="H222" s="137" t="str">
        <f>IFERROR((((INDEX($D$13:$D$29, MATCH('MP Calcs &amp; EFs'!$B$222,$B$13:$B$29,0))*INDEX('MP Calcs &amp; EFs'!$D$343:$D$360, MATCH('MP Calcs &amp; EFs'!$B$222,'MP Calcs &amp; EFs'!$B$343:$B$360,0))*10^6)-(INDEX($G$8:$G$29, MATCH($B$222,$B$8:$B$29,0))))*'Conversions and Lists'!$F$44*'MP Calcs &amp; EFs'!O$383)+(INDEX($D$13:$D$29, MATCH('MP Calcs &amp; EFs'!$B$222,$B$13:$B$29,0))*INDEX('MP Calcs &amp; EFs'!$C$343:$C$360, MATCH('MP Calcs &amp; EFs'!$B$222,'MP Calcs &amp; EFs'!$B$343:$B$360,0))*1000*'Conversions and Lists'!$O$44*'MP Calcs &amp; EFs'!$F$439*'Conversions and Lists'!$F$51*1000),"")</f>
        <v/>
      </c>
      <c r="I222" s="137" t="str">
        <f>IFERROR((((INDEX($D$13:$D$29, MATCH('MP Calcs &amp; EFs'!$B$222,$B$13:$B$29,0))*INDEX('MP Calcs &amp; EFs'!$D$343:$D$360, MATCH('MP Calcs &amp; EFs'!$B$222,'MP Calcs &amp; EFs'!$B$343:$B$360,0))*10^6)-(INDEX($G$8:$G$29, MATCH($B$222,$B$8:$B$29,0))))*'Conversions and Lists'!$F$44*'MP Calcs &amp; EFs'!P$383)+(INDEX($D$13:$D$29, MATCH('MP Calcs &amp; EFs'!$B$222,$B$13:$B$29,0))*INDEX('MP Calcs &amp; EFs'!$C$343:$C$360, MATCH('MP Calcs &amp; EFs'!$B$222,'MP Calcs &amp; EFs'!$B$343:$B$360,0))*1000*'Conversions and Lists'!$O$44*'MP Calcs &amp; EFs'!$F$439*'Conversions and Lists'!$F$51*1000),"")</f>
        <v/>
      </c>
      <c r="J222" s="137" t="str">
        <f>IFERROR((((INDEX($D$13:$D$29, MATCH('MP Calcs &amp; EFs'!$B$222,$B$13:$B$29,0))*INDEX('MP Calcs &amp; EFs'!$D$343:$D$360, MATCH('MP Calcs &amp; EFs'!$B$222,'MP Calcs &amp; EFs'!$B$343:$B$360,0))*10^6)-(INDEX($G$8:$G$29, MATCH($B$222,$B$8:$B$29,0))))*'Conversions and Lists'!$F$44*'MP Calcs &amp; EFs'!Q$383)+(INDEX($D$13:$D$29, MATCH('MP Calcs &amp; EFs'!$B$222,$B$13:$B$29,0))*INDEX('MP Calcs &amp; EFs'!$C$343:$C$360, MATCH('MP Calcs &amp; EFs'!$B$222,'MP Calcs &amp; EFs'!$B$343:$B$360,0))*1000*'Conversions and Lists'!$O$44*'MP Calcs &amp; EFs'!$F$439*'Conversions and Lists'!$F$51*1000),"")</f>
        <v/>
      </c>
      <c r="K222" s="137" t="str">
        <f>IFERROR((((INDEX($D$13:$D$29, MATCH('MP Calcs &amp; EFs'!$B$222,$B$13:$B$29,0))*INDEX('MP Calcs &amp; EFs'!$D$343:$D$360, MATCH('MP Calcs &amp; EFs'!$B$222,'MP Calcs &amp; EFs'!$B$343:$B$360,0))*10^6)-(INDEX($G$8:$G$29, MATCH($B$222,$B$8:$B$29,0))))*'Conversions and Lists'!$F$44*'MP Calcs &amp; EFs'!R$383)+(INDEX($D$13:$D$29, MATCH('MP Calcs &amp; EFs'!$B$222,$B$13:$B$29,0))*INDEX('MP Calcs &amp; EFs'!$C$343:$C$360, MATCH('MP Calcs &amp; EFs'!$B$222,'MP Calcs &amp; EFs'!$B$343:$B$360,0))*1000*'Conversions and Lists'!$O$44*'MP Calcs &amp; EFs'!$F$439*'Conversions and Lists'!$F$51*1000),"")</f>
        <v/>
      </c>
      <c r="L222" s="137" t="str">
        <f>IFERROR((((INDEX($D$13:$D$29, MATCH('MP Calcs &amp; EFs'!$B$222,$B$13:$B$29,0))*INDEX('MP Calcs &amp; EFs'!$D$343:$D$360, MATCH('MP Calcs &amp; EFs'!$B$222,'MP Calcs &amp; EFs'!$B$343:$B$360,0))*10^6)-(INDEX($G$8:$G$29, MATCH($B$222,$B$8:$B$29,0))))*'Conversions and Lists'!$F$44*'MP Calcs &amp; EFs'!S$383)+(INDEX($D$13:$D$29, MATCH('MP Calcs &amp; EFs'!$B$222,$B$13:$B$29,0))*INDEX('MP Calcs &amp; EFs'!$C$343:$C$360, MATCH('MP Calcs &amp; EFs'!$B$222,'MP Calcs &amp; EFs'!$B$343:$B$360,0))*1000*'Conversions and Lists'!$O$44*'MP Calcs &amp; EFs'!$F$439*'Conversions and Lists'!$F$51*1000),"")</f>
        <v/>
      </c>
      <c r="M222" s="137" t="str">
        <f>IFERROR((((INDEX($D$13:$D$29, MATCH('MP Calcs &amp; EFs'!$B$222,$B$13:$B$29,0))*INDEX('MP Calcs &amp; EFs'!$D$343:$D$360, MATCH('MP Calcs &amp; EFs'!$B$222,'MP Calcs &amp; EFs'!$B$343:$B$360,0))*10^6)-(INDEX($G$8:$G$29, MATCH($B$222,$B$8:$B$29,0))))*'Conversions and Lists'!$F$44*'MP Calcs &amp; EFs'!T$383)+(INDEX($D$13:$D$29, MATCH('MP Calcs &amp; EFs'!$B$222,$B$13:$B$29,0))*INDEX('MP Calcs &amp; EFs'!$C$343:$C$360, MATCH('MP Calcs &amp; EFs'!$B$222,'MP Calcs &amp; EFs'!$B$343:$B$360,0))*1000*'Conversions and Lists'!$O$44*'MP Calcs &amp; EFs'!$F$439*'Conversions and Lists'!$F$51*1000),"")</f>
        <v/>
      </c>
      <c r="N222" s="137" t="str">
        <f>IFERROR((((INDEX($D$13:$D$29, MATCH('MP Calcs &amp; EFs'!$B$222,$B$13:$B$29,0))*INDEX('MP Calcs &amp; EFs'!$D$343:$D$360, MATCH('MP Calcs &amp; EFs'!$B$222,'MP Calcs &amp; EFs'!$B$343:$B$360,0))*10^6)-(INDEX($G$8:$G$29, MATCH($B$222,$B$8:$B$29,0))))*'Conversions and Lists'!$F$44*'MP Calcs &amp; EFs'!U$383)+(INDEX($D$13:$D$29, MATCH('MP Calcs &amp; EFs'!$B$222,$B$13:$B$29,0))*INDEX('MP Calcs &amp; EFs'!$C$343:$C$360, MATCH('MP Calcs &amp; EFs'!$B$222,'MP Calcs &amp; EFs'!$B$343:$B$360,0))*1000*'Conversions and Lists'!$O$44*'MP Calcs &amp; EFs'!$F$439*'Conversions and Lists'!$F$51*1000),"")</f>
        <v/>
      </c>
      <c r="O222" s="137" t="str">
        <f>IFERROR((((INDEX($D$13:$D$29, MATCH('MP Calcs &amp; EFs'!$B$222,$B$13:$B$29,0))*INDEX('MP Calcs &amp; EFs'!$D$343:$D$360, MATCH('MP Calcs &amp; EFs'!$B$222,'MP Calcs &amp; EFs'!$B$343:$B$360,0))*10^6)-(INDEX($G$8:$G$29, MATCH($B$222,$B$8:$B$29,0))))*'Conversions and Lists'!$F$44*'MP Calcs &amp; EFs'!V$383)+(INDEX($D$13:$D$29, MATCH('MP Calcs &amp; EFs'!$B$222,$B$13:$B$29,0))*INDEX('MP Calcs &amp; EFs'!$C$343:$C$360, MATCH('MP Calcs &amp; EFs'!$B$222,'MP Calcs &amp; EFs'!$B$343:$B$360,0))*1000*'Conversions and Lists'!$O$44*'MP Calcs &amp; EFs'!$F$439*'Conversions and Lists'!$F$51*1000),"")</f>
        <v/>
      </c>
      <c r="P222" s="137" t="str">
        <f>IFERROR((((INDEX($D$13:$D$29, MATCH('MP Calcs &amp; EFs'!$B$222,$B$13:$B$29,0))*INDEX('MP Calcs &amp; EFs'!$D$343:$D$360, MATCH('MP Calcs &amp; EFs'!$B$222,'MP Calcs &amp; EFs'!$B$343:$B$360,0))*10^6)-(INDEX($G$8:$G$29, MATCH($B$222,$B$8:$B$29,0))))*'Conversions and Lists'!$F$44*'MP Calcs &amp; EFs'!W$383)+(INDEX($D$13:$D$29, MATCH('MP Calcs &amp; EFs'!$B$222,$B$13:$B$29,0))*INDEX('MP Calcs &amp; EFs'!$C$343:$C$360, MATCH('MP Calcs &amp; EFs'!$B$222,'MP Calcs &amp; EFs'!$B$343:$B$360,0))*1000*'Conversions and Lists'!$O$44*'MP Calcs &amp; EFs'!$F$439*'Conversions and Lists'!$F$51*1000),"")</f>
        <v/>
      </c>
      <c r="Q222" s="137" t="str">
        <f>IFERROR((((INDEX($D$13:$D$29, MATCH('MP Calcs &amp; EFs'!$B$222,$B$13:$B$29,0))*INDEX('MP Calcs &amp; EFs'!$D$343:$D$360, MATCH('MP Calcs &amp; EFs'!$B$222,'MP Calcs &amp; EFs'!$B$343:$B$360,0))*10^6)-(INDEX($G$8:$G$29, MATCH($B$222,$B$8:$B$29,0))))*'Conversions and Lists'!$F$44*'MP Calcs &amp; EFs'!X$383)+(INDEX($D$13:$D$29, MATCH('MP Calcs &amp; EFs'!$B$222,$B$13:$B$29,0))*INDEX('MP Calcs &amp; EFs'!$C$343:$C$360, MATCH('MP Calcs &amp; EFs'!$B$222,'MP Calcs &amp; EFs'!$B$343:$B$360,0))*1000*'Conversions and Lists'!$O$44*'MP Calcs &amp; EFs'!$F$439*'Conversions and Lists'!$F$51*1000),"")</f>
        <v/>
      </c>
      <c r="R222" s="137" t="str">
        <f>IFERROR((((INDEX($D$13:$D$29, MATCH('MP Calcs &amp; EFs'!$B$222,$B$13:$B$29,0))*INDEX('MP Calcs &amp; EFs'!$D$343:$D$360, MATCH('MP Calcs &amp; EFs'!$B$222,'MP Calcs &amp; EFs'!$B$343:$B$360,0))*10^6)-(INDEX($G$8:$G$29, MATCH($B$222,$B$8:$B$29,0))))*'Conversions and Lists'!$F$44*'MP Calcs &amp; EFs'!Y$383)+(INDEX($D$13:$D$29, MATCH('MP Calcs &amp; EFs'!$B$222,$B$13:$B$29,0))*INDEX('MP Calcs &amp; EFs'!$C$343:$C$360, MATCH('MP Calcs &amp; EFs'!$B$222,'MP Calcs &amp; EFs'!$B$343:$B$360,0))*1000*'Conversions and Lists'!$O$44*'MP Calcs &amp; EFs'!$F$439*'Conversions and Lists'!$F$51*1000),"")</f>
        <v/>
      </c>
      <c r="S222" s="137" t="str">
        <f>IFERROR((((INDEX($D$13:$D$29, MATCH('MP Calcs &amp; EFs'!$B$222,$B$13:$B$29,0))*INDEX('MP Calcs &amp; EFs'!$D$343:$D$360, MATCH('MP Calcs &amp; EFs'!$B$222,'MP Calcs &amp; EFs'!$B$343:$B$360,0))*10^6)-(INDEX($G$8:$G$29, MATCH($B$222,$B$8:$B$29,0))))*'Conversions and Lists'!$F$44*'MP Calcs &amp; EFs'!Z$383)+(INDEX($D$13:$D$29, MATCH('MP Calcs &amp; EFs'!$B$222,$B$13:$B$29,0))*INDEX('MP Calcs &amp; EFs'!$C$343:$C$360, MATCH('MP Calcs &amp; EFs'!$B$222,'MP Calcs &amp; EFs'!$B$343:$B$360,0))*1000*'Conversions and Lists'!$O$44*'MP Calcs &amp; EFs'!$F$439*'Conversions and Lists'!$F$51*1000),"")</f>
        <v/>
      </c>
      <c r="T222" s="137" t="str">
        <f>IFERROR((((INDEX($D$13:$D$29, MATCH('MP Calcs &amp; EFs'!$B$222,$B$13:$B$29,0))*INDEX('MP Calcs &amp; EFs'!$D$343:$D$360, MATCH('MP Calcs &amp; EFs'!$B$222,'MP Calcs &amp; EFs'!$B$343:$B$360,0))*10^6)-(INDEX($G$8:$G$29, MATCH($B$222,$B$8:$B$29,0))))*'Conversions and Lists'!$F$44*'MP Calcs &amp; EFs'!AA$383)+(INDEX($D$13:$D$29, MATCH('MP Calcs &amp; EFs'!$B$222,$B$13:$B$29,0))*INDEX('MP Calcs &amp; EFs'!$C$343:$C$360, MATCH('MP Calcs &amp; EFs'!$B$222,'MP Calcs &amp; EFs'!$B$343:$B$360,0))*1000*'Conversions and Lists'!$O$44*'MP Calcs &amp; EFs'!$F$439*'Conversions and Lists'!$F$51*1000),"")</f>
        <v/>
      </c>
      <c r="U222" s="137" t="str">
        <f>IFERROR((((INDEX($D$13:$D$29, MATCH('MP Calcs &amp; EFs'!$B$222,$B$13:$B$29,0))*INDEX('MP Calcs &amp; EFs'!$D$343:$D$360, MATCH('MP Calcs &amp; EFs'!$B$222,'MP Calcs &amp; EFs'!$B$343:$B$360,0))*10^6)-(INDEX($G$8:$G$29, MATCH($B$222,$B$8:$B$29,0))))*'Conversions and Lists'!$F$44*'MP Calcs &amp; EFs'!AB$383)+(INDEX($D$13:$D$29, MATCH('MP Calcs &amp; EFs'!$B$222,$B$13:$B$29,0))*INDEX('MP Calcs &amp; EFs'!$C$343:$C$360, MATCH('MP Calcs &amp; EFs'!$B$222,'MP Calcs &amp; EFs'!$B$343:$B$360,0))*1000*'Conversions and Lists'!$O$44*'MP Calcs &amp; EFs'!$F$439*'Conversions and Lists'!$F$51*1000),"")</f>
        <v/>
      </c>
      <c r="V222" s="137" t="str">
        <f>IFERROR((((INDEX($D$13:$D$29, MATCH('MP Calcs &amp; EFs'!$B$222,$B$13:$B$29,0))*INDEX('MP Calcs &amp; EFs'!$D$343:$D$360, MATCH('MP Calcs &amp; EFs'!$B$222,'MP Calcs &amp; EFs'!$B$343:$B$360,0))*10^6)-(INDEX($G$8:$G$29, MATCH($B$222,$B$8:$B$29,0))))*'Conversions and Lists'!$F$44*'MP Calcs &amp; EFs'!AC$383)+(INDEX($D$13:$D$29, MATCH('MP Calcs &amp; EFs'!$B$222,$B$13:$B$29,0))*INDEX('MP Calcs &amp; EFs'!$C$343:$C$360, MATCH('MP Calcs &amp; EFs'!$B$222,'MP Calcs &amp; EFs'!$B$343:$B$360,0))*1000*'Conversions and Lists'!$O$44*'MP Calcs &amp; EFs'!$F$439*'Conversions and Lists'!$F$51*1000),"")</f>
        <v/>
      </c>
      <c r="W222" s="137" t="str">
        <f>IFERROR((((INDEX($D$13:$D$29, MATCH('MP Calcs &amp; EFs'!$B$222,$B$13:$B$29,0))*INDEX('MP Calcs &amp; EFs'!$D$343:$D$360, MATCH('MP Calcs &amp; EFs'!$B$222,'MP Calcs &amp; EFs'!$B$343:$B$360,0))*10^6)-(INDEX($G$8:$G$29, MATCH($B$222,$B$8:$B$29,0))))*'Conversions and Lists'!$F$44*'MP Calcs &amp; EFs'!AD$383)+(INDEX($D$13:$D$29, MATCH('MP Calcs &amp; EFs'!$B$222,$B$13:$B$29,0))*INDEX('MP Calcs &amp; EFs'!$C$343:$C$360, MATCH('MP Calcs &amp; EFs'!$B$222,'MP Calcs &amp; EFs'!$B$343:$B$360,0))*1000*'Conversions and Lists'!$O$44*'MP Calcs &amp; EFs'!$F$439*'Conversions and Lists'!$F$51*1000),"")</f>
        <v/>
      </c>
      <c r="X222" s="137" t="str">
        <f>IFERROR((((INDEX($D$13:$D$29, MATCH('MP Calcs &amp; EFs'!$B$222,$B$13:$B$29,0))*INDEX('MP Calcs &amp; EFs'!$D$343:$D$360, MATCH('MP Calcs &amp; EFs'!$B$222,'MP Calcs &amp; EFs'!$B$343:$B$360,0))*10^6)-(INDEX($G$8:$G$29, MATCH($B$222,$B$8:$B$29,0))))*'Conversions and Lists'!$F$44*'MP Calcs &amp; EFs'!AE$383)+(INDEX($D$13:$D$29, MATCH('MP Calcs &amp; EFs'!$B$222,$B$13:$B$29,0))*INDEX('MP Calcs &amp; EFs'!$C$343:$C$360, MATCH('MP Calcs &amp; EFs'!$B$222,'MP Calcs &amp; EFs'!$B$343:$B$360,0))*1000*'Conversions and Lists'!$O$44*'MP Calcs &amp; EFs'!$F$439*'Conversions and Lists'!$F$51*1000),"")</f>
        <v/>
      </c>
      <c r="Y222" s="137" t="str">
        <f>IFERROR((((INDEX($D$13:$D$29, MATCH('MP Calcs &amp; EFs'!$B$222,$B$13:$B$29,0))*INDEX('MP Calcs &amp; EFs'!$D$343:$D$360, MATCH('MP Calcs &amp; EFs'!$B$222,'MP Calcs &amp; EFs'!$B$343:$B$360,0))*10^6)-(INDEX($G$8:$G$29, MATCH($B$222,$B$8:$B$29,0))))*'Conversions and Lists'!$F$44*'MP Calcs &amp; EFs'!AF$383)+(INDEX($D$13:$D$29, MATCH('MP Calcs &amp; EFs'!$B$222,$B$13:$B$29,0))*INDEX('MP Calcs &amp; EFs'!$C$343:$C$360, MATCH('MP Calcs &amp; EFs'!$B$222,'MP Calcs &amp; EFs'!$B$343:$B$360,0))*1000*'Conversions and Lists'!$O$44*'MP Calcs &amp; EFs'!$F$439*'Conversions and Lists'!$F$51*1000),"")</f>
        <v/>
      </c>
      <c r="Z222" s="137" t="str">
        <f>IFERROR((((INDEX($D$13:$D$29, MATCH('MP Calcs &amp; EFs'!$B$222,$B$13:$B$29,0))*INDEX('MP Calcs &amp; EFs'!$D$343:$D$360, MATCH('MP Calcs &amp; EFs'!$B$222,'MP Calcs &amp; EFs'!$B$343:$B$360,0))*10^6)-(INDEX($G$8:$G$29, MATCH($B$222,$B$8:$B$29,0))))*'Conversions and Lists'!$F$44*'MP Calcs &amp; EFs'!AG$383)+(INDEX($D$13:$D$29, MATCH('MP Calcs &amp; EFs'!$B$222,$B$13:$B$29,0))*INDEX('MP Calcs &amp; EFs'!$C$343:$C$360, MATCH('MP Calcs &amp; EFs'!$B$222,'MP Calcs &amp; EFs'!$B$343:$B$360,0))*1000*'Conversions and Lists'!$O$44*'MP Calcs &amp; EFs'!$F$439*'Conversions and Lists'!$F$51*1000),"")</f>
        <v/>
      </c>
      <c r="AA222" s="137" t="str">
        <f>IFERROR((((INDEX($D$13:$D$29, MATCH('MP Calcs &amp; EFs'!$B$222,$B$13:$B$29,0))*INDEX('MP Calcs &amp; EFs'!$D$343:$D$360, MATCH('MP Calcs &amp; EFs'!$B$222,'MP Calcs &amp; EFs'!$B$343:$B$360,0))*10^6)-(INDEX($G$8:$G$29, MATCH($B$222,$B$8:$B$29,0))))*'Conversions and Lists'!$F$44*'MP Calcs &amp; EFs'!AH$383)+(INDEX($D$13:$D$29, MATCH('MP Calcs &amp; EFs'!$B$222,$B$13:$B$29,0))*INDEX('MP Calcs &amp; EFs'!$C$343:$C$360, MATCH('MP Calcs &amp; EFs'!$B$222,'MP Calcs &amp; EFs'!$B$343:$B$360,0))*1000*'Conversions and Lists'!$O$44*'MP Calcs &amp; EFs'!$F$439*'Conversions and Lists'!$F$51*1000),"")</f>
        <v/>
      </c>
      <c r="AB222" s="137" t="str">
        <f>IFERROR((((INDEX($D$13:$D$29, MATCH('MP Calcs &amp; EFs'!$B$222,$B$13:$B$29,0))*INDEX('MP Calcs &amp; EFs'!$D$343:$D$360, MATCH('MP Calcs &amp; EFs'!$B$222,'MP Calcs &amp; EFs'!$B$343:$B$360,0))*10^6)-(INDEX($G$8:$G$29, MATCH($B$222,$B$8:$B$29,0))))*'Conversions and Lists'!$F$44*'MP Calcs &amp; EFs'!AI$383)+(INDEX($D$13:$D$29, MATCH('MP Calcs &amp; EFs'!$B$222,$B$13:$B$29,0))*INDEX('MP Calcs &amp; EFs'!$C$343:$C$360, MATCH('MP Calcs &amp; EFs'!$B$222,'MP Calcs &amp; EFs'!$B$343:$B$360,0))*1000*'Conversions and Lists'!$O$44*'MP Calcs &amp; EFs'!$F$439*'Conversions and Lists'!$F$51*1000),"")</f>
        <v/>
      </c>
      <c r="AC222" s="137" t="str">
        <f>IFERROR((((INDEX($D$13:$D$29, MATCH('MP Calcs &amp; EFs'!$B$222,$B$13:$B$29,0))*INDEX('MP Calcs &amp; EFs'!$D$343:$D$360, MATCH('MP Calcs &amp; EFs'!$B$222,'MP Calcs &amp; EFs'!$B$343:$B$360,0))*10^6)-(INDEX($G$8:$G$29, MATCH($B$222,$B$8:$B$29,0))))*'Conversions and Lists'!$F$44*'MP Calcs &amp; EFs'!AJ$383)+(INDEX($D$13:$D$29, MATCH('MP Calcs &amp; EFs'!$B$222,$B$13:$B$29,0))*INDEX('MP Calcs &amp; EFs'!$C$343:$C$360, MATCH('MP Calcs &amp; EFs'!$B$222,'MP Calcs &amp; EFs'!$B$343:$B$360,0))*1000*'Conversions and Lists'!$O$44*'MP Calcs &amp; EFs'!$F$439*'Conversions and Lists'!$F$51*1000),"")</f>
        <v/>
      </c>
      <c r="AD222" s="137" t="str">
        <f>IFERROR((((INDEX($D$13:$D$29, MATCH('MP Calcs &amp; EFs'!$B$222,$B$13:$B$29,0))*INDEX('MP Calcs &amp; EFs'!$D$343:$D$360, MATCH('MP Calcs &amp; EFs'!$B$222,'MP Calcs &amp; EFs'!$B$343:$B$360,0))*10^6)-(INDEX($G$8:$G$29, MATCH($B$222,$B$8:$B$29,0))))*'Conversions and Lists'!$F$44*'MP Calcs &amp; EFs'!AK$383)+(INDEX($D$13:$D$29, MATCH('MP Calcs &amp; EFs'!$B$222,$B$13:$B$29,0))*INDEX('MP Calcs &amp; EFs'!$C$343:$C$360, MATCH('MP Calcs &amp; EFs'!$B$222,'MP Calcs &amp; EFs'!$B$343:$B$360,0))*1000*'Conversions and Lists'!$O$44*'MP Calcs &amp; EFs'!$F$439*'Conversions and Lists'!$F$51*1000),"")</f>
        <v/>
      </c>
      <c r="AE222" s="137" t="str">
        <f>IFERROR((((INDEX($D$13:$D$29, MATCH('MP Calcs &amp; EFs'!$B$222,$B$13:$B$29,0))*INDEX('MP Calcs &amp; EFs'!$D$343:$D$360, MATCH('MP Calcs &amp; EFs'!$B$222,'MP Calcs &amp; EFs'!$B$343:$B$360,0))*10^6)-(INDEX($G$8:$G$29, MATCH($B$222,$B$8:$B$29,0))))*'Conversions and Lists'!$F$44*'MP Calcs &amp; EFs'!AL$383)+(INDEX($D$13:$D$29, MATCH('MP Calcs &amp; EFs'!$B$222,$B$13:$B$29,0))*INDEX('MP Calcs &amp; EFs'!$C$343:$C$360, MATCH('MP Calcs &amp; EFs'!$B$222,'MP Calcs &amp; EFs'!$B$343:$B$360,0))*1000*'Conversions and Lists'!$O$44*'MP Calcs &amp; EFs'!$F$439*'Conversions and Lists'!$F$51*1000),"")</f>
        <v/>
      </c>
      <c r="AF222" s="135" t="str">
        <f t="shared" si="1"/>
        <v/>
      </c>
      <c r="AG222" s="143" t="str">
        <f>IFERROR(SUM(INDEX(D222:AF222, MATCH(INDEX($H$8:$H$29,MATCH(B222,$B$8:$B$29,0)),$D$177:$AE$177,0)):AF222),"")</f>
        <v/>
      </c>
    </row>
    <row r="223" spans="2:33" ht="14.4" thickTop="1" x14ac:dyDescent="0.25">
      <c r="B223" s="56" t="s">
        <v>196</v>
      </c>
      <c r="C223" s="56"/>
      <c r="D223" s="145">
        <f t="shared" ref="D223:AG223" si="2">SUM(D178:D222)</f>
        <v>0</v>
      </c>
      <c r="E223" s="145">
        <f t="shared" si="2"/>
        <v>0</v>
      </c>
      <c r="F223" s="145">
        <f t="shared" si="2"/>
        <v>0</v>
      </c>
      <c r="G223" s="145">
        <f t="shared" si="2"/>
        <v>0</v>
      </c>
      <c r="H223" s="145">
        <f t="shared" si="2"/>
        <v>0</v>
      </c>
      <c r="I223" s="145">
        <f t="shared" si="2"/>
        <v>0</v>
      </c>
      <c r="J223" s="145">
        <f t="shared" si="2"/>
        <v>0</v>
      </c>
      <c r="K223" s="145">
        <f t="shared" si="2"/>
        <v>0</v>
      </c>
      <c r="L223" s="145">
        <f t="shared" si="2"/>
        <v>0</v>
      </c>
      <c r="M223" s="145">
        <f t="shared" si="2"/>
        <v>0</v>
      </c>
      <c r="N223" s="145">
        <f t="shared" si="2"/>
        <v>0</v>
      </c>
      <c r="O223" s="145">
        <f t="shared" si="2"/>
        <v>0</v>
      </c>
      <c r="P223" s="145">
        <f t="shared" si="2"/>
        <v>0</v>
      </c>
      <c r="Q223" s="145">
        <f t="shared" si="2"/>
        <v>0</v>
      </c>
      <c r="R223" s="145">
        <f t="shared" si="2"/>
        <v>0</v>
      </c>
      <c r="S223" s="145">
        <f t="shared" si="2"/>
        <v>0</v>
      </c>
      <c r="T223" s="145">
        <f t="shared" si="2"/>
        <v>0</v>
      </c>
      <c r="U223" s="145">
        <f t="shared" si="2"/>
        <v>0</v>
      </c>
      <c r="V223" s="145">
        <f t="shared" si="2"/>
        <v>0</v>
      </c>
      <c r="W223" s="145">
        <f t="shared" si="2"/>
        <v>0</v>
      </c>
      <c r="X223" s="145">
        <f t="shared" si="2"/>
        <v>0</v>
      </c>
      <c r="Y223" s="145">
        <f t="shared" si="2"/>
        <v>0</v>
      </c>
      <c r="Z223" s="145">
        <f t="shared" si="2"/>
        <v>0</v>
      </c>
      <c r="AA223" s="145">
        <f t="shared" si="2"/>
        <v>0</v>
      </c>
      <c r="AB223" s="145">
        <f t="shared" si="2"/>
        <v>0</v>
      </c>
      <c r="AC223" s="145">
        <f t="shared" si="2"/>
        <v>0</v>
      </c>
      <c r="AD223" s="145">
        <f t="shared" si="2"/>
        <v>0</v>
      </c>
      <c r="AE223" s="145">
        <f t="shared" si="2"/>
        <v>0</v>
      </c>
      <c r="AF223" s="145">
        <f t="shared" si="2"/>
        <v>0</v>
      </c>
      <c r="AG223" s="145">
        <f t="shared" si="2"/>
        <v>0</v>
      </c>
    </row>
    <row r="224" spans="2:33" ht="14.4" x14ac:dyDescent="0.3">
      <c r="AG224" s="146" t="s">
        <v>340</v>
      </c>
    </row>
    <row r="226" spans="2:34" ht="15.6" x14ac:dyDescent="0.3">
      <c r="B226" s="129" t="s">
        <v>124</v>
      </c>
    </row>
    <row r="227" spans="2:34" x14ac:dyDescent="0.25">
      <c r="D227" s="431" t="s">
        <v>329</v>
      </c>
      <c r="E227" s="432"/>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2"/>
      <c r="AD227" s="432"/>
      <c r="AE227" s="432"/>
      <c r="AF227" s="433"/>
    </row>
    <row r="228" spans="2:34" x14ac:dyDescent="0.25">
      <c r="D228" s="431" t="s">
        <v>330</v>
      </c>
      <c r="E228" s="432"/>
      <c r="F228" s="432"/>
      <c r="G228" s="432"/>
      <c r="H228" s="432"/>
      <c r="I228" s="432"/>
      <c r="J228" s="432"/>
      <c r="K228" s="432"/>
      <c r="L228" s="432"/>
      <c r="M228" s="432"/>
      <c r="N228" s="432"/>
      <c r="O228" s="432"/>
      <c r="P228" s="432"/>
      <c r="Q228" s="432"/>
      <c r="R228" s="432"/>
      <c r="S228" s="432"/>
      <c r="T228" s="432"/>
      <c r="U228" s="432"/>
      <c r="V228" s="432"/>
      <c r="W228" s="432"/>
      <c r="X228" s="432"/>
      <c r="Y228" s="432"/>
      <c r="Z228" s="432"/>
      <c r="AA228" s="432"/>
      <c r="AB228" s="432"/>
      <c r="AC228" s="432"/>
      <c r="AD228" s="432"/>
      <c r="AE228" s="432"/>
      <c r="AF228" s="433"/>
    </row>
    <row r="229" spans="2:34" ht="41.4" x14ac:dyDescent="0.25">
      <c r="B229" s="131" t="s">
        <v>331</v>
      </c>
      <c r="C229" s="131"/>
      <c r="D229" s="132">
        <v>2023</v>
      </c>
      <c r="E229" s="132">
        <v>2024</v>
      </c>
      <c r="F229" s="132">
        <v>2025</v>
      </c>
      <c r="G229" s="132">
        <v>2026</v>
      </c>
      <c r="H229" s="132">
        <v>2027</v>
      </c>
      <c r="I229" s="132">
        <v>2028</v>
      </c>
      <c r="J229" s="132">
        <v>2029</v>
      </c>
      <c r="K229" s="132">
        <v>2030</v>
      </c>
      <c r="L229" s="132">
        <v>2031</v>
      </c>
      <c r="M229" s="132">
        <v>2032</v>
      </c>
      <c r="N229" s="132">
        <v>2033</v>
      </c>
      <c r="O229" s="132">
        <v>2034</v>
      </c>
      <c r="P229" s="132">
        <v>2035</v>
      </c>
      <c r="Q229" s="132">
        <v>2036</v>
      </c>
      <c r="R229" s="132">
        <v>2037</v>
      </c>
      <c r="S229" s="132">
        <v>2038</v>
      </c>
      <c r="T229" s="132">
        <v>2039</v>
      </c>
      <c r="U229" s="132">
        <v>2040</v>
      </c>
      <c r="V229" s="132">
        <v>2041</v>
      </c>
      <c r="W229" s="132">
        <v>2042</v>
      </c>
      <c r="X229" s="132">
        <v>2043</v>
      </c>
      <c r="Y229" s="132">
        <v>2044</v>
      </c>
      <c r="Z229" s="132">
        <v>2045</v>
      </c>
      <c r="AA229" s="132">
        <v>2046</v>
      </c>
      <c r="AB229" s="132">
        <v>2047</v>
      </c>
      <c r="AC229" s="132">
        <v>2048</v>
      </c>
      <c r="AD229" s="132">
        <v>2049</v>
      </c>
      <c r="AE229" s="132">
        <v>2050</v>
      </c>
      <c r="AF229" s="132" t="s">
        <v>333</v>
      </c>
      <c r="AG229" s="132" t="s">
        <v>334</v>
      </c>
    </row>
    <row r="230" spans="2:34" x14ac:dyDescent="0.25">
      <c r="B230" s="147" t="s">
        <v>156</v>
      </c>
      <c r="C230" s="133" t="s">
        <v>335</v>
      </c>
      <c r="D230" s="134" t="str">
        <f t="shared" ref="D230:AG230" si="3">D178</f>
        <v/>
      </c>
      <c r="E230" s="134" t="str">
        <f t="shared" si="3"/>
        <v/>
      </c>
      <c r="F230" s="134" t="str">
        <f t="shared" si="3"/>
        <v/>
      </c>
      <c r="G230" s="134" t="str">
        <f t="shared" si="3"/>
        <v/>
      </c>
      <c r="H230" s="134" t="str">
        <f t="shared" si="3"/>
        <v/>
      </c>
      <c r="I230" s="134" t="str">
        <f t="shared" si="3"/>
        <v/>
      </c>
      <c r="J230" s="134" t="str">
        <f t="shared" si="3"/>
        <v/>
      </c>
      <c r="K230" s="134" t="str">
        <f t="shared" si="3"/>
        <v/>
      </c>
      <c r="L230" s="134" t="str">
        <f t="shared" si="3"/>
        <v/>
      </c>
      <c r="M230" s="134" t="str">
        <f t="shared" si="3"/>
        <v/>
      </c>
      <c r="N230" s="134" t="str">
        <f t="shared" si="3"/>
        <v/>
      </c>
      <c r="O230" s="134" t="str">
        <f t="shared" si="3"/>
        <v/>
      </c>
      <c r="P230" s="134" t="str">
        <f t="shared" si="3"/>
        <v/>
      </c>
      <c r="Q230" s="134" t="str">
        <f t="shared" si="3"/>
        <v/>
      </c>
      <c r="R230" s="134" t="str">
        <f t="shared" si="3"/>
        <v/>
      </c>
      <c r="S230" s="134" t="str">
        <f t="shared" si="3"/>
        <v/>
      </c>
      <c r="T230" s="134" t="str">
        <f t="shared" si="3"/>
        <v/>
      </c>
      <c r="U230" s="134" t="str">
        <f t="shared" si="3"/>
        <v/>
      </c>
      <c r="V230" s="134" t="str">
        <f t="shared" si="3"/>
        <v/>
      </c>
      <c r="W230" s="134" t="str">
        <f t="shared" si="3"/>
        <v/>
      </c>
      <c r="X230" s="134" t="str">
        <f t="shared" si="3"/>
        <v/>
      </c>
      <c r="Y230" s="134" t="str">
        <f t="shared" si="3"/>
        <v/>
      </c>
      <c r="Z230" s="134" t="str">
        <f t="shared" si="3"/>
        <v/>
      </c>
      <c r="AA230" s="134" t="str">
        <f t="shared" si="3"/>
        <v/>
      </c>
      <c r="AB230" s="134" t="str">
        <f t="shared" si="3"/>
        <v/>
      </c>
      <c r="AC230" s="134" t="str">
        <f t="shared" si="3"/>
        <v/>
      </c>
      <c r="AD230" s="134" t="str">
        <f t="shared" si="3"/>
        <v/>
      </c>
      <c r="AE230" s="134" t="str">
        <f t="shared" si="3"/>
        <v/>
      </c>
      <c r="AF230" s="134" t="str">
        <f t="shared" si="3"/>
        <v/>
      </c>
      <c r="AG230" s="134" t="str">
        <f t="shared" si="3"/>
        <v/>
      </c>
      <c r="AH230" s="69"/>
    </row>
    <row r="231" spans="2:34" x14ac:dyDescent="0.25">
      <c r="B231" s="136" t="s">
        <v>156</v>
      </c>
      <c r="C231" s="59" t="s">
        <v>336</v>
      </c>
      <c r="D231" s="134" t="str">
        <f t="shared" ref="D231:AG231" si="4">D179</f>
        <v/>
      </c>
      <c r="E231" s="134" t="str">
        <f t="shared" si="4"/>
        <v/>
      </c>
      <c r="F231" s="134" t="str">
        <f t="shared" si="4"/>
        <v/>
      </c>
      <c r="G231" s="134" t="str">
        <f t="shared" si="4"/>
        <v/>
      </c>
      <c r="H231" s="134" t="str">
        <f t="shared" si="4"/>
        <v/>
      </c>
      <c r="I231" s="134" t="str">
        <f t="shared" si="4"/>
        <v/>
      </c>
      <c r="J231" s="134" t="str">
        <f t="shared" si="4"/>
        <v/>
      </c>
      <c r="K231" s="134" t="str">
        <f t="shared" si="4"/>
        <v/>
      </c>
      <c r="L231" s="134" t="str">
        <f t="shared" si="4"/>
        <v/>
      </c>
      <c r="M231" s="134" t="str">
        <f t="shared" si="4"/>
        <v/>
      </c>
      <c r="N231" s="134" t="str">
        <f t="shared" si="4"/>
        <v/>
      </c>
      <c r="O231" s="134" t="str">
        <f t="shared" si="4"/>
        <v/>
      </c>
      <c r="P231" s="134" t="str">
        <f t="shared" si="4"/>
        <v/>
      </c>
      <c r="Q231" s="134" t="str">
        <f t="shared" si="4"/>
        <v/>
      </c>
      <c r="R231" s="134" t="str">
        <f t="shared" si="4"/>
        <v/>
      </c>
      <c r="S231" s="134" t="str">
        <f t="shared" si="4"/>
        <v/>
      </c>
      <c r="T231" s="134" t="str">
        <f t="shared" si="4"/>
        <v/>
      </c>
      <c r="U231" s="134" t="str">
        <f t="shared" si="4"/>
        <v/>
      </c>
      <c r="V231" s="134" t="str">
        <f t="shared" si="4"/>
        <v/>
      </c>
      <c r="W231" s="134" t="str">
        <f t="shared" si="4"/>
        <v/>
      </c>
      <c r="X231" s="134" t="str">
        <f t="shared" si="4"/>
        <v/>
      </c>
      <c r="Y231" s="134" t="str">
        <f t="shared" si="4"/>
        <v/>
      </c>
      <c r="Z231" s="134" t="str">
        <f t="shared" si="4"/>
        <v/>
      </c>
      <c r="AA231" s="134" t="str">
        <f t="shared" si="4"/>
        <v/>
      </c>
      <c r="AB231" s="134" t="str">
        <f t="shared" si="4"/>
        <v/>
      </c>
      <c r="AC231" s="134" t="str">
        <f t="shared" si="4"/>
        <v/>
      </c>
      <c r="AD231" s="134" t="str">
        <f t="shared" si="4"/>
        <v/>
      </c>
      <c r="AE231" s="134" t="str">
        <f t="shared" si="4"/>
        <v/>
      </c>
      <c r="AF231" s="134" t="str">
        <f t="shared" si="4"/>
        <v/>
      </c>
      <c r="AG231" s="134" t="str">
        <f t="shared" si="4"/>
        <v/>
      </c>
      <c r="AH231" s="69"/>
    </row>
    <row r="232" spans="2:34" x14ac:dyDescent="0.25">
      <c r="B232" s="136" t="s">
        <v>156</v>
      </c>
      <c r="C232" s="59" t="s">
        <v>337</v>
      </c>
      <c r="D232" s="134" t="str">
        <f t="shared" ref="D232:AG232" si="5">D180</f>
        <v/>
      </c>
      <c r="E232" s="134" t="str">
        <f t="shared" si="5"/>
        <v/>
      </c>
      <c r="F232" s="134" t="str">
        <f t="shared" si="5"/>
        <v/>
      </c>
      <c r="G232" s="134" t="str">
        <f t="shared" si="5"/>
        <v/>
      </c>
      <c r="H232" s="134" t="str">
        <f t="shared" si="5"/>
        <v/>
      </c>
      <c r="I232" s="134" t="str">
        <f t="shared" si="5"/>
        <v/>
      </c>
      <c r="J232" s="134" t="str">
        <f t="shared" si="5"/>
        <v/>
      </c>
      <c r="K232" s="134" t="str">
        <f t="shared" si="5"/>
        <v/>
      </c>
      <c r="L232" s="134" t="str">
        <f t="shared" si="5"/>
        <v/>
      </c>
      <c r="M232" s="134" t="str">
        <f t="shared" si="5"/>
        <v/>
      </c>
      <c r="N232" s="134" t="str">
        <f t="shared" si="5"/>
        <v/>
      </c>
      <c r="O232" s="134" t="str">
        <f t="shared" si="5"/>
        <v/>
      </c>
      <c r="P232" s="134" t="str">
        <f t="shared" si="5"/>
        <v/>
      </c>
      <c r="Q232" s="134" t="str">
        <f t="shared" si="5"/>
        <v/>
      </c>
      <c r="R232" s="134" t="str">
        <f t="shared" si="5"/>
        <v/>
      </c>
      <c r="S232" s="134" t="str">
        <f t="shared" si="5"/>
        <v/>
      </c>
      <c r="T232" s="134" t="str">
        <f t="shared" si="5"/>
        <v/>
      </c>
      <c r="U232" s="134" t="str">
        <f t="shared" si="5"/>
        <v/>
      </c>
      <c r="V232" s="134" t="str">
        <f t="shared" si="5"/>
        <v/>
      </c>
      <c r="W232" s="134" t="str">
        <f t="shared" si="5"/>
        <v/>
      </c>
      <c r="X232" s="134" t="str">
        <f t="shared" si="5"/>
        <v/>
      </c>
      <c r="Y232" s="134" t="str">
        <f t="shared" si="5"/>
        <v/>
      </c>
      <c r="Z232" s="134" t="str">
        <f t="shared" si="5"/>
        <v/>
      </c>
      <c r="AA232" s="134" t="str">
        <f t="shared" si="5"/>
        <v/>
      </c>
      <c r="AB232" s="134" t="str">
        <f t="shared" si="5"/>
        <v/>
      </c>
      <c r="AC232" s="134" t="str">
        <f t="shared" si="5"/>
        <v/>
      </c>
      <c r="AD232" s="134" t="str">
        <f t="shared" si="5"/>
        <v/>
      </c>
      <c r="AE232" s="134" t="str">
        <f t="shared" si="5"/>
        <v/>
      </c>
      <c r="AF232" s="134" t="str">
        <f t="shared" si="5"/>
        <v/>
      </c>
      <c r="AG232" s="134" t="str">
        <f t="shared" si="5"/>
        <v/>
      </c>
      <c r="AH232" s="69"/>
    </row>
    <row r="233" spans="2:34" ht="14.4" thickBot="1" x14ac:dyDescent="0.3">
      <c r="B233" s="138" t="s">
        <v>156</v>
      </c>
      <c r="C233" s="139" t="s">
        <v>338</v>
      </c>
      <c r="D233" s="148" t="str">
        <f t="shared" ref="D233:AG233" si="6">D181</f>
        <v/>
      </c>
      <c r="E233" s="148" t="str">
        <f t="shared" si="6"/>
        <v/>
      </c>
      <c r="F233" s="148" t="str">
        <f t="shared" si="6"/>
        <v/>
      </c>
      <c r="G233" s="148" t="str">
        <f t="shared" si="6"/>
        <v/>
      </c>
      <c r="H233" s="148" t="str">
        <f t="shared" si="6"/>
        <v/>
      </c>
      <c r="I233" s="148" t="str">
        <f t="shared" si="6"/>
        <v/>
      </c>
      <c r="J233" s="148" t="str">
        <f t="shared" si="6"/>
        <v/>
      </c>
      <c r="K233" s="148" t="str">
        <f t="shared" si="6"/>
        <v/>
      </c>
      <c r="L233" s="148" t="str">
        <f t="shared" si="6"/>
        <v/>
      </c>
      <c r="M233" s="148" t="str">
        <f t="shared" si="6"/>
        <v/>
      </c>
      <c r="N233" s="148" t="str">
        <f t="shared" si="6"/>
        <v/>
      </c>
      <c r="O233" s="148" t="str">
        <f t="shared" si="6"/>
        <v/>
      </c>
      <c r="P233" s="148" t="str">
        <f t="shared" si="6"/>
        <v/>
      </c>
      <c r="Q233" s="148" t="str">
        <f t="shared" si="6"/>
        <v/>
      </c>
      <c r="R233" s="148" t="str">
        <f t="shared" si="6"/>
        <v/>
      </c>
      <c r="S233" s="148" t="str">
        <f t="shared" si="6"/>
        <v/>
      </c>
      <c r="T233" s="148" t="str">
        <f t="shared" si="6"/>
        <v/>
      </c>
      <c r="U233" s="148" t="str">
        <f t="shared" si="6"/>
        <v/>
      </c>
      <c r="V233" s="148" t="str">
        <f t="shared" si="6"/>
        <v/>
      </c>
      <c r="W233" s="148" t="str">
        <f t="shared" si="6"/>
        <v/>
      </c>
      <c r="X233" s="148" t="str">
        <f t="shared" si="6"/>
        <v/>
      </c>
      <c r="Y233" s="148" t="str">
        <f t="shared" si="6"/>
        <v/>
      </c>
      <c r="Z233" s="148" t="str">
        <f t="shared" si="6"/>
        <v/>
      </c>
      <c r="AA233" s="148" t="str">
        <f t="shared" si="6"/>
        <v/>
      </c>
      <c r="AB233" s="148" t="str">
        <f t="shared" si="6"/>
        <v/>
      </c>
      <c r="AC233" s="148" t="str">
        <f t="shared" si="6"/>
        <v/>
      </c>
      <c r="AD233" s="148" t="str">
        <f t="shared" si="6"/>
        <v/>
      </c>
      <c r="AE233" s="148" t="str">
        <f t="shared" si="6"/>
        <v/>
      </c>
      <c r="AF233" s="148" t="str">
        <f t="shared" si="6"/>
        <v/>
      </c>
      <c r="AG233" s="148" t="str">
        <f t="shared" si="6"/>
        <v/>
      </c>
      <c r="AH233" s="69"/>
    </row>
    <row r="234" spans="2:34" x14ac:dyDescent="0.25">
      <c r="B234" s="144" t="s">
        <v>154</v>
      </c>
      <c r="C234" s="141" t="s">
        <v>335</v>
      </c>
      <c r="D234" s="142" t="str">
        <f t="shared" ref="D234:AG234" si="7">D182</f>
        <v/>
      </c>
      <c r="E234" s="142" t="str">
        <f t="shared" si="7"/>
        <v/>
      </c>
      <c r="F234" s="142" t="str">
        <f t="shared" si="7"/>
        <v/>
      </c>
      <c r="G234" s="142" t="str">
        <f t="shared" si="7"/>
        <v/>
      </c>
      <c r="H234" s="142" t="str">
        <f t="shared" si="7"/>
        <v/>
      </c>
      <c r="I234" s="142" t="str">
        <f t="shared" si="7"/>
        <v/>
      </c>
      <c r="J234" s="142" t="str">
        <f t="shared" si="7"/>
        <v/>
      </c>
      <c r="K234" s="142" t="str">
        <f t="shared" si="7"/>
        <v/>
      </c>
      <c r="L234" s="142" t="str">
        <f t="shared" si="7"/>
        <v/>
      </c>
      <c r="M234" s="142" t="str">
        <f t="shared" si="7"/>
        <v/>
      </c>
      <c r="N234" s="142" t="str">
        <f t="shared" si="7"/>
        <v/>
      </c>
      <c r="O234" s="142" t="str">
        <f t="shared" si="7"/>
        <v/>
      </c>
      <c r="P234" s="142" t="str">
        <f t="shared" si="7"/>
        <v/>
      </c>
      <c r="Q234" s="142" t="str">
        <f t="shared" si="7"/>
        <v/>
      </c>
      <c r="R234" s="142" t="str">
        <f t="shared" si="7"/>
        <v/>
      </c>
      <c r="S234" s="142" t="str">
        <f t="shared" si="7"/>
        <v/>
      </c>
      <c r="T234" s="142" t="str">
        <f t="shared" si="7"/>
        <v/>
      </c>
      <c r="U234" s="142" t="str">
        <f t="shared" si="7"/>
        <v/>
      </c>
      <c r="V234" s="142" t="str">
        <f t="shared" si="7"/>
        <v/>
      </c>
      <c r="W234" s="142" t="str">
        <f t="shared" si="7"/>
        <v/>
      </c>
      <c r="X234" s="142" t="str">
        <f t="shared" si="7"/>
        <v/>
      </c>
      <c r="Y234" s="142" t="str">
        <f t="shared" si="7"/>
        <v/>
      </c>
      <c r="Z234" s="142" t="str">
        <f t="shared" si="7"/>
        <v/>
      </c>
      <c r="AA234" s="142" t="str">
        <f t="shared" si="7"/>
        <v/>
      </c>
      <c r="AB234" s="142" t="str">
        <f t="shared" si="7"/>
        <v/>
      </c>
      <c r="AC234" s="142" t="str">
        <f t="shared" si="7"/>
        <v/>
      </c>
      <c r="AD234" s="142" t="str">
        <f t="shared" si="7"/>
        <v/>
      </c>
      <c r="AE234" s="142" t="str">
        <f t="shared" si="7"/>
        <v/>
      </c>
      <c r="AF234" s="142" t="str">
        <f t="shared" si="7"/>
        <v/>
      </c>
      <c r="AG234" s="142" t="str">
        <f t="shared" si="7"/>
        <v/>
      </c>
    </row>
    <row r="235" spans="2:34" ht="14.4" thickBot="1" x14ac:dyDescent="0.3">
      <c r="B235" s="138" t="s">
        <v>154</v>
      </c>
      <c r="C235" s="139" t="s">
        <v>336</v>
      </c>
      <c r="D235" s="148" t="str">
        <f t="shared" ref="D235:AG235" si="8">D183</f>
        <v/>
      </c>
      <c r="E235" s="148" t="str">
        <f t="shared" si="8"/>
        <v/>
      </c>
      <c r="F235" s="148" t="str">
        <f t="shared" si="8"/>
        <v/>
      </c>
      <c r="G235" s="148" t="str">
        <f t="shared" si="8"/>
        <v/>
      </c>
      <c r="H235" s="148" t="str">
        <f t="shared" si="8"/>
        <v/>
      </c>
      <c r="I235" s="148" t="str">
        <f t="shared" si="8"/>
        <v/>
      </c>
      <c r="J235" s="148" t="str">
        <f t="shared" si="8"/>
        <v/>
      </c>
      <c r="K235" s="148" t="str">
        <f t="shared" si="8"/>
        <v/>
      </c>
      <c r="L235" s="148" t="str">
        <f t="shared" si="8"/>
        <v/>
      </c>
      <c r="M235" s="148" t="str">
        <f t="shared" si="8"/>
        <v/>
      </c>
      <c r="N235" s="148" t="str">
        <f t="shared" si="8"/>
        <v/>
      </c>
      <c r="O235" s="148" t="str">
        <f t="shared" si="8"/>
        <v/>
      </c>
      <c r="P235" s="148" t="str">
        <f t="shared" si="8"/>
        <v/>
      </c>
      <c r="Q235" s="148" t="str">
        <f t="shared" si="8"/>
        <v/>
      </c>
      <c r="R235" s="148" t="str">
        <f t="shared" si="8"/>
        <v/>
      </c>
      <c r="S235" s="148" t="str">
        <f t="shared" si="8"/>
        <v/>
      </c>
      <c r="T235" s="148" t="str">
        <f t="shared" si="8"/>
        <v/>
      </c>
      <c r="U235" s="148" t="str">
        <f t="shared" si="8"/>
        <v/>
      </c>
      <c r="V235" s="148" t="str">
        <f t="shared" si="8"/>
        <v/>
      </c>
      <c r="W235" s="148" t="str">
        <f t="shared" si="8"/>
        <v/>
      </c>
      <c r="X235" s="148" t="str">
        <f t="shared" si="8"/>
        <v/>
      </c>
      <c r="Y235" s="148" t="str">
        <f t="shared" si="8"/>
        <v/>
      </c>
      <c r="Z235" s="148" t="str">
        <f t="shared" si="8"/>
        <v/>
      </c>
      <c r="AA235" s="148" t="str">
        <f t="shared" si="8"/>
        <v/>
      </c>
      <c r="AB235" s="148" t="str">
        <f t="shared" si="8"/>
        <v/>
      </c>
      <c r="AC235" s="148" t="str">
        <f t="shared" si="8"/>
        <v/>
      </c>
      <c r="AD235" s="148" t="str">
        <f t="shared" si="8"/>
        <v/>
      </c>
      <c r="AE235" s="148" t="str">
        <f t="shared" si="8"/>
        <v/>
      </c>
      <c r="AF235" s="148" t="str">
        <f t="shared" si="8"/>
        <v/>
      </c>
      <c r="AG235" s="148" t="str">
        <f t="shared" si="8"/>
        <v/>
      </c>
    </row>
    <row r="236" spans="2:34" x14ac:dyDescent="0.25">
      <c r="B236" s="144" t="s">
        <v>100</v>
      </c>
      <c r="C236" s="141" t="s">
        <v>335</v>
      </c>
      <c r="D236" s="142" t="str" cm="1">
        <f t="array" ref="D236">IFERROR(((_xlfn.IFS(D$229&lt;INDEX($J$397:$J$415,MATCH($B$236,$C$397:$C$415,0)),INDEX('MP Calcs &amp; EFs'!$D$343:$D$360, MATCH("Multifamily",'MP Calcs &amp; EFs'!$B$343:$B$360,0)),D$229&lt;INDEX($K$397:$K$415,MATCH($B$236,$C$397:$C$415,0)),INDEX('MP Calcs &amp; EFs'!$D$343:$D$360, MATCH("Multifamily",'MP Calcs &amp; EFs'!$B$343:$B$360,0))-(((INDEX('MP Calcs &amp; EFs'!$D$343:$D$360, MATCH("Multifamily",'MP Calcs &amp; EFs'!$B$343:$B$360,0)))-(INDEX($E$396:$E$413, MATCH("Multifamily",$C$396:$C$413,0))))/3),D$229&lt;INDEX($I$397:$I$415,MATCH($B$236,$C$397:$C$415,0)),INDEX('MP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EFs'!K$383,"")</f>
        <v/>
      </c>
      <c r="E236" s="142" t="str" cm="1">
        <f t="array" ref="E236">IFERROR(((_xlfn.IFS(E$229&lt;INDEX($J$397:$J$415,MATCH($B$236,$C$397:$C$415,0)),INDEX('MP Calcs &amp; EFs'!$D$343:$D$360, MATCH("Multifamily",'MP Calcs &amp; EFs'!$B$343:$B$360,0)),E$229&lt;INDEX($K$397:$K$415,MATCH($B$236,$C$397:$C$415,0)),INDEX('MP Calcs &amp; EFs'!$D$343:$D$360, MATCH("Multifamily",'MP Calcs &amp; EFs'!$B$343:$B$360,0))-(((INDEX('MP Calcs &amp; EFs'!$D$343:$D$360, MATCH("Multifamily",'MP Calcs &amp; EFs'!$B$343:$B$360,0)))-(INDEX($E$396:$E$413, MATCH("Multifamily",$C$396:$C$413,0))))/3),E$229&lt;INDEX($I$397:$I$415,MATCH($B$236,$C$397:$C$415,0)),INDEX('MP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EFs'!L$383,"")</f>
        <v/>
      </c>
      <c r="F236" s="142" t="str" cm="1">
        <f t="array" ref="F236">IFERROR(((_xlfn.IFS(F$229&lt;INDEX($J$397:$J$415,MATCH($B$236,$C$397:$C$415,0)),INDEX('MP Calcs &amp; EFs'!$D$343:$D$360, MATCH("Multifamily",'MP Calcs &amp; EFs'!$B$343:$B$360,0)),F$229&lt;INDEX($K$397:$K$415,MATCH($B$236,$C$397:$C$415,0)),INDEX('MP Calcs &amp; EFs'!$D$343:$D$360, MATCH("Multifamily",'MP Calcs &amp; EFs'!$B$343:$B$360,0))-(((INDEX('MP Calcs &amp; EFs'!$D$343:$D$360, MATCH("Multifamily",'MP Calcs &amp; EFs'!$B$343:$B$360,0)))-(INDEX($E$396:$E$413, MATCH("Multifamily",$C$396:$C$413,0))))/3),F$229&lt;INDEX($I$397:$I$415,MATCH($B$236,$C$397:$C$415,0)),INDEX('MP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EFs'!M$383,"")</f>
        <v/>
      </c>
      <c r="G236" s="142" t="str" cm="1">
        <f t="array" ref="G236">IFERROR(((_xlfn.IFS(G$229&lt;INDEX($J$397:$J$415,MATCH($B$236,$C$397:$C$415,0)),INDEX('MP Calcs &amp; EFs'!$D$343:$D$360, MATCH("Multifamily",'MP Calcs &amp; EFs'!$B$343:$B$360,0)),G$229&lt;INDEX($K$397:$K$415,MATCH($B$236,$C$397:$C$415,0)),INDEX('MP Calcs &amp; EFs'!$D$343:$D$360, MATCH("Multifamily",'MP Calcs &amp; EFs'!$B$343:$B$360,0))-(((INDEX('MP Calcs &amp; EFs'!$D$343:$D$360, MATCH("Multifamily",'MP Calcs &amp; EFs'!$B$343:$B$360,0)))-(INDEX($E$396:$E$413, MATCH("Multifamily",$C$396:$C$413,0))))/3),G$229&lt;INDEX($I$397:$I$415,MATCH($B$236,$C$397:$C$415,0)),INDEX('MP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EFs'!N$383,"")</f>
        <v/>
      </c>
      <c r="H236" s="142" t="str" cm="1">
        <f t="array" ref="H236">IFERROR(((_xlfn.IFS(H$229&lt;INDEX($J$397:$J$415,MATCH($B$236,$C$397:$C$415,0)),INDEX('MP Calcs &amp; EFs'!$D$343:$D$360, MATCH("Multifamily",'MP Calcs &amp; EFs'!$B$343:$B$360,0)),H$229&lt;INDEX($K$397:$K$415,MATCH($B$236,$C$397:$C$415,0)),INDEX('MP Calcs &amp; EFs'!$D$343:$D$360, MATCH("Multifamily",'MP Calcs &amp; EFs'!$B$343:$B$360,0))-(((INDEX('MP Calcs &amp; EFs'!$D$343:$D$360, MATCH("Multifamily",'MP Calcs &amp; EFs'!$B$343:$B$360,0)))-(INDEX($E$396:$E$413, MATCH("Multifamily",$C$396:$C$413,0))))/3),H$229&lt;INDEX($I$397:$I$415,MATCH($B$236,$C$397:$C$415,0)),INDEX('MP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EFs'!O$383,"")</f>
        <v/>
      </c>
      <c r="I236" s="142" t="str" cm="1">
        <f t="array" ref="I236">IFERROR(((_xlfn.IFS(I$229&lt;INDEX($J$397:$J$415,MATCH($B$236,$C$397:$C$415,0)),INDEX('MP Calcs &amp; EFs'!$D$343:$D$360, MATCH("Multifamily",'MP Calcs &amp; EFs'!$B$343:$B$360,0)),I$229&lt;INDEX($K$397:$K$415,MATCH($B$236,$C$397:$C$415,0)),INDEX('MP Calcs &amp; EFs'!$D$343:$D$360, MATCH("Multifamily",'MP Calcs &amp; EFs'!$B$343:$B$360,0))-(((INDEX('MP Calcs &amp; EFs'!$D$343:$D$360, MATCH("Multifamily",'MP Calcs &amp; EFs'!$B$343:$B$360,0)))-(INDEX($E$396:$E$413, MATCH("Multifamily",$C$396:$C$413,0))))/3),I$229&lt;INDEX($I$397:$I$415,MATCH($B$236,$C$397:$C$415,0)),INDEX('MP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EFs'!P$383,"")</f>
        <v/>
      </c>
      <c r="J236" s="142" t="str" cm="1">
        <f t="array" ref="J236">IFERROR(((_xlfn.IFS(J$229&lt;INDEX($J$397:$J$415,MATCH($B$236,$C$397:$C$415,0)),INDEX('MP Calcs &amp; EFs'!$D$343:$D$360, MATCH("Multifamily",'MP Calcs &amp; EFs'!$B$343:$B$360,0)),J$229&lt;INDEX($K$397:$K$415,MATCH($B$236,$C$397:$C$415,0)),INDEX('MP Calcs &amp; EFs'!$D$343:$D$360, MATCH("Multifamily",'MP Calcs &amp; EFs'!$B$343:$B$360,0))-(((INDEX('MP Calcs &amp; EFs'!$D$343:$D$360, MATCH("Multifamily",'MP Calcs &amp; EFs'!$B$343:$B$360,0)))-(INDEX($E$396:$E$413, MATCH("Multifamily",$C$396:$C$413,0))))/3),J$229&lt;INDEX($I$397:$I$415,MATCH($B$236,$C$397:$C$415,0)),INDEX('MP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EFs'!Q$383,"")</f>
        <v/>
      </c>
      <c r="K236" s="142" t="str" cm="1">
        <f t="array" ref="K236">IFERROR(((_xlfn.IFS(K$229&lt;INDEX($J$397:$J$415,MATCH($B$236,$C$397:$C$415,0)),INDEX('MP Calcs &amp; EFs'!$D$343:$D$360, MATCH("Multifamily",'MP Calcs &amp; EFs'!$B$343:$B$360,0)),K$229&lt;INDEX($K$397:$K$415,MATCH($B$236,$C$397:$C$415,0)),INDEX('MP Calcs &amp; EFs'!$D$343:$D$360, MATCH("Multifamily",'MP Calcs &amp; EFs'!$B$343:$B$360,0))-(((INDEX('MP Calcs &amp; EFs'!$D$343:$D$360, MATCH("Multifamily",'MP Calcs &amp; EFs'!$B$343:$B$360,0)))-(INDEX($E$396:$E$413, MATCH("Multifamily",$C$396:$C$413,0))))/3),K$229&lt;INDEX($I$397:$I$415,MATCH($B$236,$C$397:$C$415,0)),INDEX('MP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EFs'!R$383,"")</f>
        <v/>
      </c>
      <c r="L236" s="142" t="str" cm="1">
        <f t="array" ref="L236">IFERROR(((_xlfn.IFS(L$229&lt;INDEX($J$397:$J$415,MATCH($B$236,$C$397:$C$415,0)),INDEX('MP Calcs &amp; EFs'!$D$343:$D$360, MATCH("Multifamily",'MP Calcs &amp; EFs'!$B$343:$B$360,0)),L$229&lt;INDEX($K$397:$K$415,MATCH($B$236,$C$397:$C$415,0)),INDEX('MP Calcs &amp; EFs'!$D$343:$D$360, MATCH("Multifamily",'MP Calcs &amp; EFs'!$B$343:$B$360,0))-(((INDEX('MP Calcs &amp; EFs'!$D$343:$D$360, MATCH("Multifamily",'MP Calcs &amp; EFs'!$B$343:$B$360,0)))-(INDEX($E$396:$E$413, MATCH("Multifamily",$C$396:$C$413,0))))/3),L$229&lt;INDEX($I$397:$I$415,MATCH($B$236,$C$397:$C$415,0)),INDEX('MP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EFs'!S$383,"")</f>
        <v/>
      </c>
      <c r="M236" s="142" t="str" cm="1">
        <f t="array" ref="M236">IFERROR(((_xlfn.IFS(M$229&lt;INDEX($J$397:$J$415,MATCH($B$236,$C$397:$C$415,0)),INDEX('MP Calcs &amp; EFs'!$D$343:$D$360, MATCH("Multifamily",'MP Calcs &amp; EFs'!$B$343:$B$360,0)),M$229&lt;INDEX($K$397:$K$415,MATCH($B$236,$C$397:$C$415,0)),INDEX('MP Calcs &amp; EFs'!$D$343:$D$360, MATCH("Multifamily",'MP Calcs &amp; EFs'!$B$343:$B$360,0))-(((INDEX('MP Calcs &amp; EFs'!$D$343:$D$360, MATCH("Multifamily",'MP Calcs &amp; EFs'!$B$343:$B$360,0)))-(INDEX($E$396:$E$413, MATCH("Multifamily",$C$396:$C$413,0))))/3),M$229&lt;INDEX($I$397:$I$415,MATCH($B$236,$C$397:$C$415,0)),INDEX('MP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EFs'!T$383,"")</f>
        <v/>
      </c>
      <c r="N236" s="142" t="str" cm="1">
        <f t="array" ref="N236">IFERROR(((_xlfn.IFS(N$229&lt;INDEX($J$397:$J$415,MATCH($B$236,$C$397:$C$415,0)),INDEX('MP Calcs &amp; EFs'!$D$343:$D$360, MATCH("Multifamily",'MP Calcs &amp; EFs'!$B$343:$B$360,0)),N$229&lt;INDEX($K$397:$K$415,MATCH($B$236,$C$397:$C$415,0)),INDEX('MP Calcs &amp; EFs'!$D$343:$D$360, MATCH("Multifamily",'MP Calcs &amp; EFs'!$B$343:$B$360,0))-(((INDEX('MP Calcs &amp; EFs'!$D$343:$D$360, MATCH("Multifamily",'MP Calcs &amp; EFs'!$B$343:$B$360,0)))-(INDEX($E$396:$E$413, MATCH("Multifamily",$C$396:$C$413,0))))/3),N$229&lt;INDEX($I$397:$I$415,MATCH($B$236,$C$397:$C$415,0)),INDEX('MP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EFs'!U$383,"")</f>
        <v/>
      </c>
      <c r="O236" s="142" t="str" cm="1">
        <f t="array" ref="O236">IFERROR(((_xlfn.IFS(O$229&lt;INDEX($J$397:$J$415,MATCH($B$236,$C$397:$C$415,0)),INDEX('MP Calcs &amp; EFs'!$D$343:$D$360, MATCH("Multifamily",'MP Calcs &amp; EFs'!$B$343:$B$360,0)),O$229&lt;INDEX($K$397:$K$415,MATCH($B$236,$C$397:$C$415,0)),INDEX('MP Calcs &amp; EFs'!$D$343:$D$360, MATCH("Multifamily",'MP Calcs &amp; EFs'!$B$343:$B$360,0))-(((INDEX('MP Calcs &amp; EFs'!$D$343:$D$360, MATCH("Multifamily",'MP Calcs &amp; EFs'!$B$343:$B$360,0)))-(INDEX($E$396:$E$413, MATCH("Multifamily",$C$396:$C$413,0))))/3),O$229&lt;INDEX($I$397:$I$415,MATCH($B$236,$C$397:$C$415,0)),INDEX('MP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EFs'!V$383,"")</f>
        <v/>
      </c>
      <c r="P236" s="142" t="str" cm="1">
        <f t="array" ref="P236">IFERROR(((_xlfn.IFS(P$229&lt;INDEX($J$397:$J$415,MATCH($B$236,$C$397:$C$415,0)),INDEX('MP Calcs &amp; EFs'!$D$343:$D$360, MATCH("Multifamily",'MP Calcs &amp; EFs'!$B$343:$B$360,0)),P$229&lt;INDEX($K$397:$K$415,MATCH($B$236,$C$397:$C$415,0)),INDEX('MP Calcs &amp; EFs'!$D$343:$D$360, MATCH("Multifamily",'MP Calcs &amp; EFs'!$B$343:$B$360,0))-(((INDEX('MP Calcs &amp; EFs'!$D$343:$D$360, MATCH("Multifamily",'MP Calcs &amp; EFs'!$B$343:$B$360,0)))-(INDEX($E$396:$E$413, MATCH("Multifamily",$C$396:$C$413,0))))/3),P$229&lt;INDEX($I$397:$I$415,MATCH($B$236,$C$397:$C$415,0)),INDEX('MP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EFs'!W$383,"")</f>
        <v/>
      </c>
      <c r="Q236" s="142" t="str" cm="1">
        <f t="array" ref="Q236">IFERROR(((_xlfn.IFS(Q$229&lt;INDEX($J$397:$J$415,MATCH($B$236,$C$397:$C$415,0)),INDEX('MP Calcs &amp; EFs'!$D$343:$D$360, MATCH("Multifamily",'MP Calcs &amp; EFs'!$B$343:$B$360,0)),Q$229&lt;INDEX($K$397:$K$415,MATCH($B$236,$C$397:$C$415,0)),INDEX('MP Calcs &amp; EFs'!$D$343:$D$360, MATCH("Multifamily",'MP Calcs &amp; EFs'!$B$343:$B$360,0))-(((INDEX('MP Calcs &amp; EFs'!$D$343:$D$360, MATCH("Multifamily",'MP Calcs &amp; EFs'!$B$343:$B$360,0)))-(INDEX($E$396:$E$413, MATCH("Multifamily",$C$396:$C$413,0))))/3),Q$229&lt;INDEX($I$397:$I$415,MATCH($B$236,$C$397:$C$415,0)),INDEX('MP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EFs'!X$383,"")</f>
        <v/>
      </c>
      <c r="R236" s="142" t="str" cm="1">
        <f t="array" ref="R236">IFERROR(((_xlfn.IFS(R$229&lt;INDEX($J$397:$J$415,MATCH($B$236,$C$397:$C$415,0)),INDEX('MP Calcs &amp; EFs'!$D$343:$D$360, MATCH("Multifamily",'MP Calcs &amp; EFs'!$B$343:$B$360,0)),R$229&lt;INDEX($K$397:$K$415,MATCH($B$236,$C$397:$C$415,0)),INDEX('MP Calcs &amp; EFs'!$D$343:$D$360, MATCH("Multifamily",'MP Calcs &amp; EFs'!$B$343:$B$360,0))-(((INDEX('MP Calcs &amp; EFs'!$D$343:$D$360, MATCH("Multifamily",'MP Calcs &amp; EFs'!$B$343:$B$360,0)))-(INDEX($E$396:$E$413, MATCH("Multifamily",$C$396:$C$413,0))))/3),R$229&lt;INDEX($I$397:$I$415,MATCH($B$236,$C$397:$C$415,0)),INDEX('MP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EFs'!Y$383,"")</f>
        <v/>
      </c>
      <c r="S236" s="142" t="str" cm="1">
        <f t="array" ref="S236">IFERROR(((_xlfn.IFS(S$229&lt;INDEX($J$397:$J$415,MATCH($B$236,$C$397:$C$415,0)),INDEX('MP Calcs &amp; EFs'!$D$343:$D$360, MATCH("Multifamily",'MP Calcs &amp; EFs'!$B$343:$B$360,0)),S$229&lt;INDEX($K$397:$K$415,MATCH($B$236,$C$397:$C$415,0)),INDEX('MP Calcs &amp; EFs'!$D$343:$D$360, MATCH("Multifamily",'MP Calcs &amp; EFs'!$B$343:$B$360,0))-(((INDEX('MP Calcs &amp; EFs'!$D$343:$D$360, MATCH("Multifamily",'MP Calcs &amp; EFs'!$B$343:$B$360,0)))-(INDEX($E$396:$E$413, MATCH("Multifamily",$C$396:$C$413,0))))/3),S$229&lt;INDEX($I$397:$I$415,MATCH($B$236,$C$397:$C$415,0)),INDEX('MP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EFs'!Z$383,"")</f>
        <v/>
      </c>
      <c r="T236" s="142" t="str" cm="1">
        <f t="array" ref="T236">IFERROR(((_xlfn.IFS(T$229&lt;INDEX($J$397:$J$415,MATCH($B$236,$C$397:$C$415,0)),INDEX('MP Calcs &amp; EFs'!$D$343:$D$360, MATCH("Multifamily",'MP Calcs &amp; EFs'!$B$343:$B$360,0)),T$229&lt;INDEX($K$397:$K$415,MATCH($B$236,$C$397:$C$415,0)),INDEX('MP Calcs &amp; EFs'!$D$343:$D$360, MATCH("Multifamily",'MP Calcs &amp; EFs'!$B$343:$B$360,0))-(((INDEX('MP Calcs &amp; EFs'!$D$343:$D$360, MATCH("Multifamily",'MP Calcs &amp; EFs'!$B$343:$B$360,0)))-(INDEX($E$396:$E$413, MATCH("Multifamily",$C$396:$C$413,0))))/3),T$229&lt;INDEX($I$397:$I$415,MATCH($B$236,$C$397:$C$415,0)),INDEX('MP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EFs'!AA$383,"")</f>
        <v/>
      </c>
      <c r="U236" s="142" t="str" cm="1">
        <f t="array" ref="U236">IFERROR(((_xlfn.IFS(U$229&lt;INDEX($J$397:$J$415,MATCH($B$236,$C$397:$C$415,0)),INDEX('MP Calcs &amp; EFs'!$D$343:$D$360, MATCH("Multifamily",'MP Calcs &amp; EFs'!$B$343:$B$360,0)),U$229&lt;INDEX($K$397:$K$415,MATCH($B$236,$C$397:$C$415,0)),INDEX('MP Calcs &amp; EFs'!$D$343:$D$360, MATCH("Multifamily",'MP Calcs &amp; EFs'!$B$343:$B$360,0))-(((INDEX('MP Calcs &amp; EFs'!$D$343:$D$360, MATCH("Multifamily",'MP Calcs &amp; EFs'!$B$343:$B$360,0)))-(INDEX($E$396:$E$413, MATCH("Multifamily",$C$396:$C$413,0))))/3),U$229&lt;INDEX($I$397:$I$415,MATCH($B$236,$C$397:$C$415,0)),INDEX('MP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EFs'!AB$383,"")</f>
        <v/>
      </c>
      <c r="V236" s="142" t="str" cm="1">
        <f t="array" ref="V236">IFERROR(((_xlfn.IFS(V$229&lt;INDEX($J$397:$J$415,MATCH($B$236,$C$397:$C$415,0)),INDEX('MP Calcs &amp; EFs'!$D$343:$D$360, MATCH("Multifamily",'MP Calcs &amp; EFs'!$B$343:$B$360,0)),V$229&lt;INDEX($K$397:$K$415,MATCH($B$236,$C$397:$C$415,0)),INDEX('MP Calcs &amp; EFs'!$D$343:$D$360, MATCH("Multifamily",'MP Calcs &amp; EFs'!$B$343:$B$360,0))-(((INDEX('MP Calcs &amp; EFs'!$D$343:$D$360, MATCH("Multifamily",'MP Calcs &amp; EFs'!$B$343:$B$360,0)))-(INDEX($E$396:$E$413, MATCH("Multifamily",$C$396:$C$413,0))))/3),V$229&lt;INDEX($I$397:$I$415,MATCH($B$236,$C$397:$C$415,0)),INDEX('MP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EFs'!AC$383,"")</f>
        <v/>
      </c>
      <c r="W236" s="142" t="str" cm="1">
        <f t="array" ref="W236">IFERROR(((_xlfn.IFS(W$229&lt;INDEX($J$397:$J$415,MATCH($B$236,$C$397:$C$415,0)),INDEX('MP Calcs &amp; EFs'!$D$343:$D$360, MATCH("Multifamily",'MP Calcs &amp; EFs'!$B$343:$B$360,0)),W$229&lt;INDEX($K$397:$K$415,MATCH($B$236,$C$397:$C$415,0)),INDEX('MP Calcs &amp; EFs'!$D$343:$D$360, MATCH("Multifamily",'MP Calcs &amp; EFs'!$B$343:$B$360,0))-(((INDEX('MP Calcs &amp; EFs'!$D$343:$D$360, MATCH("Multifamily",'MP Calcs &amp; EFs'!$B$343:$B$360,0)))-(INDEX($E$396:$E$413, MATCH("Multifamily",$C$396:$C$413,0))))/3),W$229&lt;INDEX($I$397:$I$415,MATCH($B$236,$C$397:$C$415,0)),INDEX('MP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EFs'!AD$383,"")</f>
        <v/>
      </c>
      <c r="X236" s="142" t="str" cm="1">
        <f t="array" ref="X236">IFERROR(((_xlfn.IFS(X$229&lt;INDEX($J$397:$J$415,MATCH($B$236,$C$397:$C$415,0)),INDEX('MP Calcs &amp; EFs'!$D$343:$D$360, MATCH("Multifamily",'MP Calcs &amp; EFs'!$B$343:$B$360,0)),X$229&lt;INDEX($K$397:$K$415,MATCH($B$236,$C$397:$C$415,0)),INDEX('MP Calcs &amp; EFs'!$D$343:$D$360, MATCH("Multifamily",'MP Calcs &amp; EFs'!$B$343:$B$360,0))-(((INDEX('MP Calcs &amp; EFs'!$D$343:$D$360, MATCH("Multifamily",'MP Calcs &amp; EFs'!$B$343:$B$360,0)))-(INDEX($E$396:$E$413, MATCH("Multifamily",$C$396:$C$413,0))))/3),X$229&lt;INDEX($I$397:$I$415,MATCH($B$236,$C$397:$C$415,0)),INDEX('MP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EFs'!AE$383,"")</f>
        <v/>
      </c>
      <c r="Y236" s="142" t="str" cm="1">
        <f t="array" ref="Y236">IFERROR(((_xlfn.IFS(Y$229&lt;INDEX($J$397:$J$415,MATCH($B$236,$C$397:$C$415,0)),INDEX('MP Calcs &amp; EFs'!$D$343:$D$360, MATCH("Multifamily",'MP Calcs &amp; EFs'!$B$343:$B$360,0)),Y$229&lt;INDEX($K$397:$K$415,MATCH($B$236,$C$397:$C$415,0)),INDEX('MP Calcs &amp; EFs'!$D$343:$D$360, MATCH("Multifamily",'MP Calcs &amp; EFs'!$B$343:$B$360,0))-(((INDEX('MP Calcs &amp; EFs'!$D$343:$D$360, MATCH("Multifamily",'MP Calcs &amp; EFs'!$B$343:$B$360,0)))-(INDEX($E$396:$E$413, MATCH("Multifamily",$C$396:$C$413,0))))/3),Y$229&lt;INDEX($I$397:$I$415,MATCH($B$236,$C$397:$C$415,0)),INDEX('MP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EFs'!AF$383,"")</f>
        <v/>
      </c>
      <c r="Z236" s="142" t="str" cm="1">
        <f t="array" ref="Z236">IFERROR(((_xlfn.IFS(Z$229&lt;INDEX($J$397:$J$415,MATCH($B$236,$C$397:$C$415,0)),INDEX('MP Calcs &amp; EFs'!$D$343:$D$360, MATCH("Multifamily",'MP Calcs &amp; EFs'!$B$343:$B$360,0)),Z$229&lt;INDEX($K$397:$K$415,MATCH($B$236,$C$397:$C$415,0)),INDEX('MP Calcs &amp; EFs'!$D$343:$D$360, MATCH("Multifamily",'MP Calcs &amp; EFs'!$B$343:$B$360,0))-(((INDEX('MP Calcs &amp; EFs'!$D$343:$D$360, MATCH("Multifamily",'MP Calcs &amp; EFs'!$B$343:$B$360,0)))-(INDEX($E$396:$E$413, MATCH("Multifamily",$C$396:$C$413,0))))/3),Z$229&lt;INDEX($I$397:$I$415,MATCH($B$236,$C$397:$C$415,0)),INDEX('MP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EFs'!AG$383,"")</f>
        <v/>
      </c>
      <c r="AA236" s="142" t="str" cm="1">
        <f t="array" ref="AA236">IFERROR(((_xlfn.IFS(AA$229&lt;INDEX($J$397:$J$415,MATCH($B$236,$C$397:$C$415,0)),INDEX('MP Calcs &amp; EFs'!$D$343:$D$360, MATCH("Multifamily",'MP Calcs &amp; EFs'!$B$343:$B$360,0)),AA$229&lt;INDEX($K$397:$K$415,MATCH($B$236,$C$397:$C$415,0)),INDEX('MP Calcs &amp; EFs'!$D$343:$D$360, MATCH("Multifamily",'MP Calcs &amp; EFs'!$B$343:$B$360,0))-(((INDEX('MP Calcs &amp; EFs'!$D$343:$D$360, MATCH("Multifamily",'MP Calcs &amp; EFs'!$B$343:$B$360,0)))-(INDEX($E$396:$E$413, MATCH("Multifamily",$C$396:$C$413,0))))/3),AA$229&lt;INDEX($I$397:$I$415,MATCH($B$236,$C$397:$C$415,0)),INDEX('MP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EFs'!AH$383,"")</f>
        <v/>
      </c>
      <c r="AB236" s="142" t="str" cm="1">
        <f t="array" ref="AB236">IFERROR(((_xlfn.IFS(AB$229&lt;INDEX($J$397:$J$415,MATCH($B$236,$C$397:$C$415,0)),INDEX('MP Calcs &amp; EFs'!$D$343:$D$360, MATCH("Multifamily",'MP Calcs &amp; EFs'!$B$343:$B$360,0)),AB$229&lt;INDEX($K$397:$K$415,MATCH($B$236,$C$397:$C$415,0)),INDEX('MP Calcs &amp; EFs'!$D$343:$D$360, MATCH("Multifamily",'MP Calcs &amp; EFs'!$B$343:$B$360,0))-(((INDEX('MP Calcs &amp; EFs'!$D$343:$D$360, MATCH("Multifamily",'MP Calcs &amp; EFs'!$B$343:$B$360,0)))-(INDEX($E$396:$E$413, MATCH("Multifamily",$C$396:$C$413,0))))/3),AB$229&lt;INDEX($I$397:$I$415,MATCH($B$236,$C$397:$C$415,0)),INDEX('MP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EFs'!AI$383,"")</f>
        <v/>
      </c>
      <c r="AC236" s="142" t="str" cm="1">
        <f t="array" ref="AC236">IFERROR(((_xlfn.IFS(AC$229&lt;INDEX($J$397:$J$415,MATCH($B$236,$C$397:$C$415,0)),INDEX('MP Calcs &amp; EFs'!$D$343:$D$360, MATCH("Multifamily",'MP Calcs &amp; EFs'!$B$343:$B$360,0)),AC$229&lt;INDEX($K$397:$K$415,MATCH($B$236,$C$397:$C$415,0)),INDEX('MP Calcs &amp; EFs'!$D$343:$D$360, MATCH("Multifamily",'MP Calcs &amp; EFs'!$B$343:$B$360,0))-(((INDEX('MP Calcs &amp; EFs'!$D$343:$D$360, MATCH("Multifamily",'MP Calcs &amp; EFs'!$B$343:$B$360,0)))-(INDEX($E$396:$E$413, MATCH("Multifamily",$C$396:$C$413,0))))/3),AC$229&lt;INDEX($I$397:$I$415,MATCH($B$236,$C$397:$C$415,0)),INDEX('MP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EFs'!AJ$383,"")</f>
        <v/>
      </c>
      <c r="AD236" s="142" t="str" cm="1">
        <f t="array" ref="AD236">IFERROR(((_xlfn.IFS(AD$229&lt;INDEX($J$397:$J$415,MATCH($B$236,$C$397:$C$415,0)),INDEX('MP Calcs &amp; EFs'!$D$343:$D$360, MATCH("Multifamily",'MP Calcs &amp; EFs'!$B$343:$B$360,0)),AD$229&lt;INDEX($K$397:$K$415,MATCH($B$236,$C$397:$C$415,0)),INDEX('MP Calcs &amp; EFs'!$D$343:$D$360, MATCH("Multifamily",'MP Calcs &amp; EFs'!$B$343:$B$360,0))-(((INDEX('MP Calcs &amp; EFs'!$D$343:$D$360, MATCH("Multifamily",'MP Calcs &amp; EFs'!$B$343:$B$360,0)))-(INDEX($E$396:$E$413, MATCH("Multifamily",$C$396:$C$413,0))))/3),AD$229&lt;INDEX($I$397:$I$415,MATCH($B$236,$C$397:$C$415,0)),INDEX('MP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EFs'!AK$383,"")</f>
        <v/>
      </c>
      <c r="AE236" s="142" t="str" cm="1">
        <f t="array" ref="AE236">IFERROR(((_xlfn.IFS(AE$229&lt;INDEX($J$397:$J$415,MATCH($B$236,$C$397:$C$415,0)),INDEX('MP Calcs &amp; EFs'!$D$343:$D$360, MATCH("Multifamily",'MP Calcs &amp; EFs'!$B$343:$B$360,0)),AE$229&lt;INDEX($K$397:$K$415,MATCH($B$236,$C$397:$C$415,0)),INDEX('MP Calcs &amp; EFs'!$D$343:$D$360, MATCH("Multifamily",'MP Calcs &amp; EFs'!$B$343:$B$360,0))-(((INDEX('MP Calcs &amp; EFs'!$D$343:$D$360, MATCH("Multifamily",'MP Calcs &amp; EFs'!$B$343:$B$360,0)))-(INDEX($E$396:$E$413, MATCH("Multifamily",$C$396:$C$413,0))))/3),AE$229&lt;INDEX($I$397:$I$415,MATCH($B$236,$C$397:$C$415,0)),INDEX('MP Calcs &amp; EFs'!$D$343:$D$360, MATCH("Multifamily",'MP Calcs &amp; EFs'!$B$343:$B$360,0))-(((INDEX('MP Calcs &amp; EFs'!$D$343:$D$360, MATCH("Multifamily",'MP Calcs &amp; EFs'!$B$343:$B$360,0)))-(INDEX($E$396:$E$413, MATCH("Multifamily",$C$396:$C$413,0))))*2/3),TRUE,INDEX($E$396:$E$413, MATCH("Multifamily",$C$396:$C$413,0)))*INDEX($C$8:$C$12, MATCH($B$236,$B$8:$B$12,0))*$C$91*10^6*'Conversions and Lists'!$F$44)-(INDEX($G$8:$G$29, MATCH($B$236,$B$8:$B$29,0))*'Conversions and Lists'!$F$37))*'MP Calcs &amp; EFs'!AL$383,"")</f>
        <v/>
      </c>
      <c r="AF236" s="142" t="str">
        <f t="shared" ref="AF236:AF275" si="9">IFERROR(IF(((INDEX($F$8:$F$29,MATCH(B236,$B$8:$B$29,0))-($AE$229-INDEX($H$8:$H$29, MATCH(B236,$B$8:$B$29,0))))*AE236)&lt;0,0,((INDEX($F$8:$F$29,MATCH(B236,$B$8:$B$29,0))-($AE$229-INDEX($H$8:$H$29, MATCH(B236,$B$8:$B$29,0))))*AE236)),"")</f>
        <v/>
      </c>
      <c r="AG236" s="142" t="str">
        <f>IFERROR(SUM(INDEX(D236:AF236, MATCH(INDEX($H$8:$H$29,MATCH(B236,$B$8:$B$29,0)),$D$229:$AE$229,0)):AF236),"")</f>
        <v/>
      </c>
    </row>
    <row r="237" spans="2:34" ht="14.4" thickBot="1" x14ac:dyDescent="0.3">
      <c r="B237" s="138" t="s">
        <v>100</v>
      </c>
      <c r="C237" s="139" t="s">
        <v>336</v>
      </c>
      <c r="D237" s="140" t="str" cm="1">
        <f t="array" ref="D237">IFERROR((_xlfn.IFS(D$229&lt;INDEX($J$397:$J$415,MATCH($B$236,$C$397:$C$415,0)),INDEX('MP Calcs &amp; EFs'!$C$343:$C$360, MATCH("Multifamily",'MP Calcs &amp; EFs'!$B$343:$B$360,0)),D$229&lt;INDEX($K$397:$K$415,MATCH($B$236,$C$397:$C$415,0)),INDEX('MP Calcs &amp; EFs'!$C$343:$C$360, MATCH("Multifamily",'MP Calcs &amp; EFs'!$B$343:$B$360,0))-(((INDEX('MP Calcs &amp; EFs'!$C$343:$C$360, MATCH("Multifamily",'MP Calcs &amp; EFs'!$B$343:$B$360,0)))-(INDEX($D$396:$D$413, MATCH("Multifamily",$C$396:$C$413,0))))/3),D$229&lt;INDEX($I$397:$I$415,MATCH($B$236,$C$397:$C$415,0)),INDEX('MP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E237" s="140" t="str" cm="1">
        <f t="array" ref="E237">IFERROR((_xlfn.IFS(E$229&lt;INDEX($J$397:$J$415,MATCH($B$236,$C$397:$C$415,0)),INDEX('MP Calcs &amp; EFs'!$C$343:$C$360, MATCH("Multifamily",'MP Calcs &amp; EFs'!$B$343:$B$360,0)),E$229&lt;INDEX($K$397:$K$415,MATCH($B$236,$C$397:$C$415,0)),INDEX('MP Calcs &amp; EFs'!$C$343:$C$360, MATCH("Multifamily",'MP Calcs &amp; EFs'!$B$343:$B$360,0))-(((INDEX('MP Calcs &amp; EFs'!$C$343:$C$360, MATCH("Multifamily",'MP Calcs &amp; EFs'!$B$343:$B$360,0)))-(INDEX($D$396:$D$413, MATCH("Multifamily",$C$396:$C$413,0))))/3),E$229&lt;INDEX($I$397:$I$415,MATCH($B$236,$C$397:$C$415,0)),INDEX('MP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F237" s="140" t="str" cm="1">
        <f t="array" ref="F237">IFERROR((_xlfn.IFS(F$229&lt;INDEX($J$397:$J$415,MATCH($B$236,$C$397:$C$415,0)),INDEX('MP Calcs &amp; EFs'!$C$343:$C$360, MATCH("Multifamily",'MP Calcs &amp; EFs'!$B$343:$B$360,0)),F$229&lt;INDEX($K$397:$K$415,MATCH($B$236,$C$397:$C$415,0)),INDEX('MP Calcs &amp; EFs'!$C$343:$C$360, MATCH("Multifamily",'MP Calcs &amp; EFs'!$B$343:$B$360,0))-(((INDEX('MP Calcs &amp; EFs'!$C$343:$C$360, MATCH("Multifamily",'MP Calcs &amp; EFs'!$B$343:$B$360,0)))-(INDEX($D$396:$D$413, MATCH("Multifamily",$C$396:$C$413,0))))/3),F$229&lt;INDEX($I$397:$I$415,MATCH($B$236,$C$397:$C$415,0)),INDEX('MP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G237" s="140" t="str" cm="1">
        <f t="array" ref="G237">IFERROR((_xlfn.IFS(G$229&lt;INDEX($J$397:$J$415,MATCH($B$236,$C$397:$C$415,0)),INDEX('MP Calcs &amp; EFs'!$C$343:$C$360, MATCH("Multifamily",'MP Calcs &amp; EFs'!$B$343:$B$360,0)),G$229&lt;INDEX($K$397:$K$415,MATCH($B$236,$C$397:$C$415,0)),INDEX('MP Calcs &amp; EFs'!$C$343:$C$360, MATCH("Multifamily",'MP Calcs &amp; EFs'!$B$343:$B$360,0))-(((INDEX('MP Calcs &amp; EFs'!$C$343:$C$360, MATCH("Multifamily",'MP Calcs &amp; EFs'!$B$343:$B$360,0)))-(INDEX($D$396:$D$413, MATCH("Multifamily",$C$396:$C$413,0))))/3),G$229&lt;INDEX($I$397:$I$415,MATCH($B$236,$C$397:$C$415,0)),INDEX('MP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H237" s="140" t="str" cm="1">
        <f t="array" ref="H237">IFERROR((_xlfn.IFS(H$229&lt;INDEX($J$397:$J$415,MATCH($B$236,$C$397:$C$415,0)),INDEX('MP Calcs &amp; EFs'!$C$343:$C$360, MATCH("Multifamily",'MP Calcs &amp; EFs'!$B$343:$B$360,0)),H$229&lt;INDEX($K$397:$K$415,MATCH($B$236,$C$397:$C$415,0)),INDEX('MP Calcs &amp; EFs'!$C$343:$C$360, MATCH("Multifamily",'MP Calcs &amp; EFs'!$B$343:$B$360,0))-(((INDEX('MP Calcs &amp; EFs'!$C$343:$C$360, MATCH("Multifamily",'MP Calcs &amp; EFs'!$B$343:$B$360,0)))-(INDEX($D$396:$D$413, MATCH("Multifamily",$C$396:$C$413,0))))/3),H$229&lt;INDEX($I$397:$I$415,MATCH($B$236,$C$397:$C$415,0)),INDEX('MP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I237" s="140" t="str" cm="1">
        <f t="array" ref="I237">IFERROR((_xlfn.IFS(I$229&lt;INDEX($J$397:$J$415,MATCH($B$236,$C$397:$C$415,0)),INDEX('MP Calcs &amp; EFs'!$C$343:$C$360, MATCH("Multifamily",'MP Calcs &amp; EFs'!$B$343:$B$360,0)),I$229&lt;INDEX($K$397:$K$415,MATCH($B$236,$C$397:$C$415,0)),INDEX('MP Calcs &amp; EFs'!$C$343:$C$360, MATCH("Multifamily",'MP Calcs &amp; EFs'!$B$343:$B$360,0))-(((INDEX('MP Calcs &amp; EFs'!$C$343:$C$360, MATCH("Multifamily",'MP Calcs &amp; EFs'!$B$343:$B$360,0)))-(INDEX($D$396:$D$413, MATCH("Multifamily",$C$396:$C$413,0))))/3),I$229&lt;INDEX($I$397:$I$415,MATCH($B$236,$C$397:$C$415,0)),INDEX('MP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J237" s="140" t="str" cm="1">
        <f t="array" ref="J237">IFERROR((_xlfn.IFS(J$229&lt;INDEX($J$397:$J$415,MATCH($B$236,$C$397:$C$415,0)),INDEX('MP Calcs &amp; EFs'!$C$343:$C$360, MATCH("Multifamily",'MP Calcs &amp; EFs'!$B$343:$B$360,0)),J$229&lt;INDEX($K$397:$K$415,MATCH($B$236,$C$397:$C$415,0)),INDEX('MP Calcs &amp; EFs'!$C$343:$C$360, MATCH("Multifamily",'MP Calcs &amp; EFs'!$B$343:$B$360,0))-(((INDEX('MP Calcs &amp; EFs'!$C$343:$C$360, MATCH("Multifamily",'MP Calcs &amp; EFs'!$B$343:$B$360,0)))-(INDEX($D$396:$D$413, MATCH("Multifamily",$C$396:$C$413,0))))/3),J$229&lt;INDEX($I$397:$I$415,MATCH($B$236,$C$397:$C$415,0)),INDEX('MP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K237" s="140" t="str" cm="1">
        <f t="array" ref="K237">IFERROR((_xlfn.IFS(K$229&lt;INDEX($J$397:$J$415,MATCH($B$236,$C$397:$C$415,0)),INDEX('MP Calcs &amp; EFs'!$C$343:$C$360, MATCH("Multifamily",'MP Calcs &amp; EFs'!$B$343:$B$360,0)),K$229&lt;INDEX($K$397:$K$415,MATCH($B$236,$C$397:$C$415,0)),INDEX('MP Calcs &amp; EFs'!$C$343:$C$360, MATCH("Multifamily",'MP Calcs &amp; EFs'!$B$343:$B$360,0))-(((INDEX('MP Calcs &amp; EFs'!$C$343:$C$360, MATCH("Multifamily",'MP Calcs &amp; EFs'!$B$343:$B$360,0)))-(INDEX($D$396:$D$413, MATCH("Multifamily",$C$396:$C$413,0))))/3),K$229&lt;INDEX($I$397:$I$415,MATCH($B$236,$C$397:$C$415,0)),INDEX('MP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L237" s="140" t="str" cm="1">
        <f t="array" ref="L237">IFERROR((_xlfn.IFS(L$229&lt;INDEX($J$397:$J$415,MATCH($B$236,$C$397:$C$415,0)),INDEX('MP Calcs &amp; EFs'!$C$343:$C$360, MATCH("Multifamily",'MP Calcs &amp; EFs'!$B$343:$B$360,0)),L$229&lt;INDEX($K$397:$K$415,MATCH($B$236,$C$397:$C$415,0)),INDEX('MP Calcs &amp; EFs'!$C$343:$C$360, MATCH("Multifamily",'MP Calcs &amp; EFs'!$B$343:$B$360,0))-(((INDEX('MP Calcs &amp; EFs'!$C$343:$C$360, MATCH("Multifamily",'MP Calcs &amp; EFs'!$B$343:$B$360,0)))-(INDEX($D$396:$D$413, MATCH("Multifamily",$C$396:$C$413,0))))/3),L$229&lt;INDEX($I$397:$I$415,MATCH($B$236,$C$397:$C$415,0)),INDEX('MP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M237" s="140" t="str" cm="1">
        <f t="array" ref="M237">IFERROR((_xlfn.IFS(M$229&lt;INDEX($J$397:$J$415,MATCH($B$236,$C$397:$C$415,0)),INDEX('MP Calcs &amp; EFs'!$C$343:$C$360, MATCH("Multifamily",'MP Calcs &amp; EFs'!$B$343:$B$360,0)),M$229&lt;INDEX($K$397:$K$415,MATCH($B$236,$C$397:$C$415,0)),INDEX('MP Calcs &amp; EFs'!$C$343:$C$360, MATCH("Multifamily",'MP Calcs &amp; EFs'!$B$343:$B$360,0))-(((INDEX('MP Calcs &amp; EFs'!$C$343:$C$360, MATCH("Multifamily",'MP Calcs &amp; EFs'!$B$343:$B$360,0)))-(INDEX($D$396:$D$413, MATCH("Multifamily",$C$396:$C$413,0))))/3),M$229&lt;INDEX($I$397:$I$415,MATCH($B$236,$C$397:$C$415,0)),INDEX('MP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N237" s="140" t="str" cm="1">
        <f t="array" ref="N237">IFERROR((_xlfn.IFS(N$229&lt;INDEX($J$397:$J$415,MATCH($B$236,$C$397:$C$415,0)),INDEX('MP Calcs &amp; EFs'!$C$343:$C$360, MATCH("Multifamily",'MP Calcs &amp; EFs'!$B$343:$B$360,0)),N$229&lt;INDEX($K$397:$K$415,MATCH($B$236,$C$397:$C$415,0)),INDEX('MP Calcs &amp; EFs'!$C$343:$C$360, MATCH("Multifamily",'MP Calcs &amp; EFs'!$B$343:$B$360,0))-(((INDEX('MP Calcs &amp; EFs'!$C$343:$C$360, MATCH("Multifamily",'MP Calcs &amp; EFs'!$B$343:$B$360,0)))-(INDEX($D$396:$D$413, MATCH("Multifamily",$C$396:$C$413,0))))/3),N$229&lt;INDEX($I$397:$I$415,MATCH($B$236,$C$397:$C$415,0)),INDEX('MP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O237" s="140" t="str" cm="1">
        <f t="array" ref="O237">IFERROR((_xlfn.IFS(O$229&lt;INDEX($J$397:$J$415,MATCH($B$236,$C$397:$C$415,0)),INDEX('MP Calcs &amp; EFs'!$C$343:$C$360, MATCH("Multifamily",'MP Calcs &amp; EFs'!$B$343:$B$360,0)),O$229&lt;INDEX($K$397:$K$415,MATCH($B$236,$C$397:$C$415,0)),INDEX('MP Calcs &amp; EFs'!$C$343:$C$360, MATCH("Multifamily",'MP Calcs &amp; EFs'!$B$343:$B$360,0))-(((INDEX('MP Calcs &amp; EFs'!$C$343:$C$360, MATCH("Multifamily",'MP Calcs &amp; EFs'!$B$343:$B$360,0)))-(INDEX($D$396:$D$413, MATCH("Multifamily",$C$396:$C$413,0))))/3),O$229&lt;INDEX($I$397:$I$415,MATCH($B$236,$C$397:$C$415,0)),INDEX('MP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P237" s="140" t="str" cm="1">
        <f t="array" ref="P237">IFERROR((_xlfn.IFS(P$229&lt;INDEX($J$397:$J$415,MATCH($B$236,$C$397:$C$415,0)),INDEX('MP Calcs &amp; EFs'!$C$343:$C$360, MATCH("Multifamily",'MP Calcs &amp; EFs'!$B$343:$B$360,0)),P$229&lt;INDEX($K$397:$K$415,MATCH($B$236,$C$397:$C$415,0)),INDEX('MP Calcs &amp; EFs'!$C$343:$C$360, MATCH("Multifamily",'MP Calcs &amp; EFs'!$B$343:$B$360,0))-(((INDEX('MP Calcs &amp; EFs'!$C$343:$C$360, MATCH("Multifamily",'MP Calcs &amp; EFs'!$B$343:$B$360,0)))-(INDEX($D$396:$D$413, MATCH("Multifamily",$C$396:$C$413,0))))/3),P$229&lt;INDEX($I$397:$I$415,MATCH($B$236,$C$397:$C$415,0)),INDEX('MP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Q237" s="140" t="str" cm="1">
        <f t="array" ref="Q237">IFERROR((_xlfn.IFS(Q$229&lt;INDEX($J$397:$J$415,MATCH($B$236,$C$397:$C$415,0)),INDEX('MP Calcs &amp; EFs'!$C$343:$C$360, MATCH("Multifamily",'MP Calcs &amp; EFs'!$B$343:$B$360,0)),Q$229&lt;INDEX($K$397:$K$415,MATCH($B$236,$C$397:$C$415,0)),INDEX('MP Calcs &amp; EFs'!$C$343:$C$360, MATCH("Multifamily",'MP Calcs &amp; EFs'!$B$343:$B$360,0))-(((INDEX('MP Calcs &amp; EFs'!$C$343:$C$360, MATCH("Multifamily",'MP Calcs &amp; EFs'!$B$343:$B$360,0)))-(INDEX($D$396:$D$413, MATCH("Multifamily",$C$396:$C$413,0))))/3),Q$229&lt;INDEX($I$397:$I$415,MATCH($B$236,$C$397:$C$415,0)),INDEX('MP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R237" s="140" t="str" cm="1">
        <f t="array" ref="R237">IFERROR((_xlfn.IFS(R$229&lt;INDEX($J$397:$J$415,MATCH($B$236,$C$397:$C$415,0)),INDEX('MP Calcs &amp; EFs'!$C$343:$C$360, MATCH("Multifamily",'MP Calcs &amp; EFs'!$B$343:$B$360,0)),R$229&lt;INDEX($K$397:$K$415,MATCH($B$236,$C$397:$C$415,0)),INDEX('MP Calcs &amp; EFs'!$C$343:$C$360, MATCH("Multifamily",'MP Calcs &amp; EFs'!$B$343:$B$360,0))-(((INDEX('MP Calcs &amp; EFs'!$C$343:$C$360, MATCH("Multifamily",'MP Calcs &amp; EFs'!$B$343:$B$360,0)))-(INDEX($D$396:$D$413, MATCH("Multifamily",$C$396:$C$413,0))))/3),R$229&lt;INDEX($I$397:$I$415,MATCH($B$236,$C$397:$C$415,0)),INDEX('MP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S237" s="140" t="str" cm="1">
        <f t="array" ref="S237">IFERROR((_xlfn.IFS(S$229&lt;INDEX($J$397:$J$415,MATCH($B$236,$C$397:$C$415,0)),INDEX('MP Calcs &amp; EFs'!$C$343:$C$360, MATCH("Multifamily",'MP Calcs &amp; EFs'!$B$343:$B$360,0)),S$229&lt;INDEX($K$397:$K$415,MATCH($B$236,$C$397:$C$415,0)),INDEX('MP Calcs &amp; EFs'!$C$343:$C$360, MATCH("Multifamily",'MP Calcs &amp; EFs'!$B$343:$B$360,0))-(((INDEX('MP Calcs &amp; EFs'!$C$343:$C$360, MATCH("Multifamily",'MP Calcs &amp; EFs'!$B$343:$B$360,0)))-(INDEX($D$396:$D$413, MATCH("Multifamily",$C$396:$C$413,0))))/3),S$229&lt;INDEX($I$397:$I$415,MATCH($B$236,$C$397:$C$415,0)),INDEX('MP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T237" s="140" t="str" cm="1">
        <f t="array" ref="T237">IFERROR((_xlfn.IFS(T$229&lt;INDEX($J$397:$J$415,MATCH($B$236,$C$397:$C$415,0)),INDEX('MP Calcs &amp; EFs'!$C$343:$C$360, MATCH("Multifamily",'MP Calcs &amp; EFs'!$B$343:$B$360,0)),T$229&lt;INDEX($K$397:$K$415,MATCH($B$236,$C$397:$C$415,0)),INDEX('MP Calcs &amp; EFs'!$C$343:$C$360, MATCH("Multifamily",'MP Calcs &amp; EFs'!$B$343:$B$360,0))-(((INDEX('MP Calcs &amp; EFs'!$C$343:$C$360, MATCH("Multifamily",'MP Calcs &amp; EFs'!$B$343:$B$360,0)))-(INDEX($D$396:$D$413, MATCH("Multifamily",$C$396:$C$413,0))))/3),T$229&lt;INDEX($I$397:$I$415,MATCH($B$236,$C$397:$C$415,0)),INDEX('MP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U237" s="140" t="str" cm="1">
        <f t="array" ref="U237">IFERROR((_xlfn.IFS(U$229&lt;INDEX($J$397:$J$415,MATCH($B$236,$C$397:$C$415,0)),INDEX('MP Calcs &amp; EFs'!$C$343:$C$360, MATCH("Multifamily",'MP Calcs &amp; EFs'!$B$343:$B$360,0)),U$229&lt;INDEX($K$397:$K$415,MATCH($B$236,$C$397:$C$415,0)),INDEX('MP Calcs &amp; EFs'!$C$343:$C$360, MATCH("Multifamily",'MP Calcs &amp; EFs'!$B$343:$B$360,0))-(((INDEX('MP Calcs &amp; EFs'!$C$343:$C$360, MATCH("Multifamily",'MP Calcs &amp; EFs'!$B$343:$B$360,0)))-(INDEX($D$396:$D$413, MATCH("Multifamily",$C$396:$C$413,0))))/3),U$229&lt;INDEX($I$397:$I$415,MATCH($B$236,$C$397:$C$415,0)),INDEX('MP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V237" s="140" t="str" cm="1">
        <f t="array" ref="V237">IFERROR((_xlfn.IFS(V$229&lt;INDEX($J$397:$J$415,MATCH($B$236,$C$397:$C$415,0)),INDEX('MP Calcs &amp; EFs'!$C$343:$C$360, MATCH("Multifamily",'MP Calcs &amp; EFs'!$B$343:$B$360,0)),V$229&lt;INDEX($K$397:$K$415,MATCH($B$236,$C$397:$C$415,0)),INDEX('MP Calcs &amp; EFs'!$C$343:$C$360, MATCH("Multifamily",'MP Calcs &amp; EFs'!$B$343:$B$360,0))-(((INDEX('MP Calcs &amp; EFs'!$C$343:$C$360, MATCH("Multifamily",'MP Calcs &amp; EFs'!$B$343:$B$360,0)))-(INDEX($D$396:$D$413, MATCH("Multifamily",$C$396:$C$413,0))))/3),V$229&lt;INDEX($I$397:$I$415,MATCH($B$236,$C$397:$C$415,0)),INDEX('MP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W237" s="140" t="str" cm="1">
        <f t="array" ref="W237">IFERROR((_xlfn.IFS(W$229&lt;INDEX($J$397:$J$415,MATCH($B$236,$C$397:$C$415,0)),INDEX('MP Calcs &amp; EFs'!$C$343:$C$360, MATCH("Multifamily",'MP Calcs &amp; EFs'!$B$343:$B$360,0)),W$229&lt;INDEX($K$397:$K$415,MATCH($B$236,$C$397:$C$415,0)),INDEX('MP Calcs &amp; EFs'!$C$343:$C$360, MATCH("Multifamily",'MP Calcs &amp; EFs'!$B$343:$B$360,0))-(((INDEX('MP Calcs &amp; EFs'!$C$343:$C$360, MATCH("Multifamily",'MP Calcs &amp; EFs'!$B$343:$B$360,0)))-(INDEX($D$396:$D$413, MATCH("Multifamily",$C$396:$C$413,0))))/3),W$229&lt;INDEX($I$397:$I$415,MATCH($B$236,$C$397:$C$415,0)),INDEX('MP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X237" s="140" t="str" cm="1">
        <f t="array" ref="X237">IFERROR((_xlfn.IFS(X$229&lt;INDEX($J$397:$J$415,MATCH($B$236,$C$397:$C$415,0)),INDEX('MP Calcs &amp; EFs'!$C$343:$C$360, MATCH("Multifamily",'MP Calcs &amp; EFs'!$B$343:$B$360,0)),X$229&lt;INDEX($K$397:$K$415,MATCH($B$236,$C$397:$C$415,0)),INDEX('MP Calcs &amp; EFs'!$C$343:$C$360, MATCH("Multifamily",'MP Calcs &amp; EFs'!$B$343:$B$360,0))-(((INDEX('MP Calcs &amp; EFs'!$C$343:$C$360, MATCH("Multifamily",'MP Calcs &amp; EFs'!$B$343:$B$360,0)))-(INDEX($D$396:$D$413, MATCH("Multifamily",$C$396:$C$413,0))))/3),X$229&lt;INDEX($I$397:$I$415,MATCH($B$236,$C$397:$C$415,0)),INDEX('MP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Y237" s="140" t="str" cm="1">
        <f t="array" ref="Y237">IFERROR((_xlfn.IFS(Y$229&lt;INDEX($J$397:$J$415,MATCH($B$236,$C$397:$C$415,0)),INDEX('MP Calcs &amp; EFs'!$C$343:$C$360, MATCH("Multifamily",'MP Calcs &amp; EFs'!$B$343:$B$360,0)),Y$229&lt;INDEX($K$397:$K$415,MATCH($B$236,$C$397:$C$415,0)),INDEX('MP Calcs &amp; EFs'!$C$343:$C$360, MATCH("Multifamily",'MP Calcs &amp; EFs'!$B$343:$B$360,0))-(((INDEX('MP Calcs &amp; EFs'!$C$343:$C$360, MATCH("Multifamily",'MP Calcs &amp; EFs'!$B$343:$B$360,0)))-(INDEX($D$396:$D$413, MATCH("Multifamily",$C$396:$C$413,0))))/3),Y$229&lt;INDEX($I$397:$I$415,MATCH($B$236,$C$397:$C$415,0)),INDEX('MP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Z237" s="140" t="str" cm="1">
        <f t="array" ref="Z237">IFERROR((_xlfn.IFS(Z$229&lt;INDEX($J$397:$J$415,MATCH($B$236,$C$397:$C$415,0)),INDEX('MP Calcs &amp; EFs'!$C$343:$C$360, MATCH("Multifamily",'MP Calcs &amp; EFs'!$B$343:$B$360,0)),Z$229&lt;INDEX($K$397:$K$415,MATCH($B$236,$C$397:$C$415,0)),INDEX('MP Calcs &amp; EFs'!$C$343:$C$360, MATCH("Multifamily",'MP Calcs &amp; EFs'!$B$343:$B$360,0))-(((INDEX('MP Calcs &amp; EFs'!$C$343:$C$360, MATCH("Multifamily",'MP Calcs &amp; EFs'!$B$343:$B$360,0)))-(INDEX($D$396:$D$413, MATCH("Multifamily",$C$396:$C$413,0))))/3),Z$229&lt;INDEX($I$397:$I$415,MATCH($B$236,$C$397:$C$415,0)),INDEX('MP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AA237" s="140" t="str" cm="1">
        <f t="array" ref="AA237">IFERROR((_xlfn.IFS(AA$229&lt;INDEX($J$397:$J$415,MATCH($B$236,$C$397:$C$415,0)),INDEX('MP Calcs &amp; EFs'!$C$343:$C$360, MATCH("Multifamily",'MP Calcs &amp; EFs'!$B$343:$B$360,0)),AA$229&lt;INDEX($K$397:$K$415,MATCH($B$236,$C$397:$C$415,0)),INDEX('MP Calcs &amp; EFs'!$C$343:$C$360, MATCH("Multifamily",'MP Calcs &amp; EFs'!$B$343:$B$360,0))-(((INDEX('MP Calcs &amp; EFs'!$C$343:$C$360, MATCH("Multifamily",'MP Calcs &amp; EFs'!$B$343:$B$360,0)))-(INDEX($D$396:$D$413, MATCH("Multifamily",$C$396:$C$413,0))))/3),AA$229&lt;INDEX($I$397:$I$415,MATCH($B$236,$C$397:$C$415,0)),INDEX('MP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AB237" s="140" t="str" cm="1">
        <f t="array" ref="AB237">IFERROR((_xlfn.IFS(AB$229&lt;INDEX($J$397:$J$415,MATCH($B$236,$C$397:$C$415,0)),INDEX('MP Calcs &amp; EFs'!$C$343:$C$360, MATCH("Multifamily",'MP Calcs &amp; EFs'!$B$343:$B$360,0)),AB$229&lt;INDEX($K$397:$K$415,MATCH($B$236,$C$397:$C$415,0)),INDEX('MP Calcs &amp; EFs'!$C$343:$C$360, MATCH("Multifamily",'MP Calcs &amp; EFs'!$B$343:$B$360,0))-(((INDEX('MP Calcs &amp; EFs'!$C$343:$C$360, MATCH("Multifamily",'MP Calcs &amp; EFs'!$B$343:$B$360,0)))-(INDEX($D$396:$D$413, MATCH("Multifamily",$C$396:$C$413,0))))/3),AB$229&lt;INDEX($I$397:$I$415,MATCH($B$236,$C$397:$C$415,0)),INDEX('MP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AC237" s="140" t="str" cm="1">
        <f t="array" ref="AC237">IFERROR((_xlfn.IFS(AC$229&lt;INDEX($J$397:$J$415,MATCH($B$236,$C$397:$C$415,0)),INDEX('MP Calcs &amp; EFs'!$C$343:$C$360, MATCH("Multifamily",'MP Calcs &amp; EFs'!$B$343:$B$360,0)),AC$229&lt;INDEX($K$397:$K$415,MATCH($B$236,$C$397:$C$415,0)),INDEX('MP Calcs &amp; EFs'!$C$343:$C$360, MATCH("Multifamily",'MP Calcs &amp; EFs'!$B$343:$B$360,0))-(((INDEX('MP Calcs &amp; EFs'!$C$343:$C$360, MATCH("Multifamily",'MP Calcs &amp; EFs'!$B$343:$B$360,0)))-(INDEX($D$396:$D$413, MATCH("Multifamily",$C$396:$C$413,0))))/3),AC$229&lt;INDEX($I$397:$I$415,MATCH($B$236,$C$397:$C$415,0)),INDEX('MP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AD237" s="140" t="str" cm="1">
        <f t="array" ref="AD237">IFERROR((_xlfn.IFS(AD$229&lt;INDEX($J$397:$J$415,MATCH($B$236,$C$397:$C$415,0)),INDEX('MP Calcs &amp; EFs'!$C$343:$C$360, MATCH("Multifamily",'MP Calcs &amp; EFs'!$B$343:$B$360,0)),AD$229&lt;INDEX($K$397:$K$415,MATCH($B$236,$C$397:$C$415,0)),INDEX('MP Calcs &amp; EFs'!$C$343:$C$360, MATCH("Multifamily",'MP Calcs &amp; EFs'!$B$343:$B$360,0))-(((INDEX('MP Calcs &amp; EFs'!$C$343:$C$360, MATCH("Multifamily",'MP Calcs &amp; EFs'!$B$343:$B$360,0)))-(INDEX($D$396:$D$413, MATCH("Multifamily",$C$396:$C$413,0))))/3),AD$229&lt;INDEX($I$397:$I$415,MATCH($B$236,$C$397:$C$415,0)),INDEX('MP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AE237" s="140" t="str" cm="1">
        <f t="array" ref="AE237">IFERROR((_xlfn.IFS(AE$229&lt;INDEX($J$397:$J$415,MATCH($B$236,$C$397:$C$415,0)),INDEX('MP Calcs &amp; EFs'!$C$343:$C$360, MATCH("Multifamily",'MP Calcs &amp; EFs'!$B$343:$B$360,0)),AE$229&lt;INDEX($K$397:$K$415,MATCH($B$236,$C$397:$C$415,0)),INDEX('MP Calcs &amp; EFs'!$C$343:$C$360, MATCH("Multifamily",'MP Calcs &amp; EFs'!$B$343:$B$360,0))-(((INDEX('MP Calcs &amp; EFs'!$C$343:$C$360, MATCH("Multifamily",'MP Calcs &amp; EFs'!$B$343:$B$360,0)))-(INDEX($D$396:$D$413, MATCH("Multifamily",$C$396:$C$413,0))))/3),AE$229&lt;INDEX($I$397:$I$415,MATCH($B$236,$C$397:$C$415,0)),INDEX('MP Calcs &amp; EFs'!$C$343:$C$360, MATCH("Multifamily",'MP Calcs &amp; EFs'!$B$343:$B$360,0))-(((INDEX('MP Calcs &amp; EFs'!$C$343:$C$360, MATCH("Multifamily",'MP Calcs &amp; EFs'!$B$343:$B$360,0)))-(INDEX($D$396:$D$413, MATCH("Multifamily",$C$396:$C$413,0))))*2/3),TRUE,INDEX($D$396:$D$413, MATCH("Multifamily",$C$396:$C$413,0)))*INDEX($C$8:$C$12, MATCH($B$236,$B$8:$B$12,0)))*$C$91*10^6*'Conversions and Lists'!$O$44*'MP Calcs &amp; EFs'!$F$439*'Conversions and Lists'!$F$51,"")</f>
        <v/>
      </c>
      <c r="AF237" s="148" t="str">
        <f t="shared" si="9"/>
        <v/>
      </c>
      <c r="AG237" s="148" t="str">
        <f>IFERROR(SUM(INDEX(D237:AF237, MATCH(INDEX($H$8:$H$29,MATCH(B237,$B$8:$B$29,0)),$D$229:$AE$229,0)):AF237),"")</f>
        <v/>
      </c>
    </row>
    <row r="238" spans="2:34" x14ac:dyDescent="0.25">
      <c r="B238" s="144" t="s">
        <v>104</v>
      </c>
      <c r="C238" s="141" t="s">
        <v>335</v>
      </c>
      <c r="D238" s="142" t="str" cm="1">
        <f t="array" ref="D238">IFERROR(((_xlfn.IFS(D$229&lt;INDEX($J$397:$J$415,MATCH($B$238,$C$397:$C$415,0)),INDEX('MP Calcs &amp; EFs'!$D$343:$D$360, MATCH("Multifamily",'MP Calcs &amp; EFs'!$B$343:$B$360,0)),D$229&lt;INDEX($K$397:$K$415,MATCH($B$238,$C$397:$C$415,0)),INDEX('MP Calcs &amp; EFs'!$D$343:$D$360, MATCH("Multifamily",'MP Calcs &amp; EFs'!$B$343:$B$360,0))-(((INDEX('MP Calcs &amp; EFs'!$D$343:$D$360, MATCH("Multifamily",'MP Calcs &amp; EFs'!$B$343:$B$360,0)))-(INDEX($E$396:$E$413, MATCH("Multifamily",$C$396:$C$413,0))))/3),D$229&lt;INDEX($I$397:$I$415,MATCH($B$238,$C$397:$C$415,0)),INDEX('MP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EFs'!K$383,"")</f>
        <v/>
      </c>
      <c r="E238" s="142" t="str" cm="1">
        <f t="array" ref="E238">IFERROR(((_xlfn.IFS(E$229&lt;INDEX($J$397:$J$415,MATCH($B$238,$C$397:$C$415,0)),INDEX('MP Calcs &amp; EFs'!$D$343:$D$360, MATCH("Multifamily",'MP Calcs &amp; EFs'!$B$343:$B$360,0)),E$229&lt;INDEX($K$397:$K$415,MATCH($B$238,$C$397:$C$415,0)),INDEX('MP Calcs &amp; EFs'!$D$343:$D$360, MATCH("Multifamily",'MP Calcs &amp; EFs'!$B$343:$B$360,0))-(((INDEX('MP Calcs &amp; EFs'!$D$343:$D$360, MATCH("Multifamily",'MP Calcs &amp; EFs'!$B$343:$B$360,0)))-(INDEX($E$396:$E$413, MATCH("Multifamily",$C$396:$C$413,0))))/3),E$229&lt;INDEX($I$397:$I$415,MATCH($B$238,$C$397:$C$415,0)),INDEX('MP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EFs'!L$383,"")</f>
        <v/>
      </c>
      <c r="F238" s="142" t="str" cm="1">
        <f t="array" ref="F238">IFERROR(((_xlfn.IFS(F$229&lt;INDEX($J$397:$J$415,MATCH($B$238,$C$397:$C$415,0)),INDEX('MP Calcs &amp; EFs'!$D$343:$D$360, MATCH("Multifamily",'MP Calcs &amp; EFs'!$B$343:$B$360,0)),F$229&lt;INDEX($K$397:$K$415,MATCH($B$238,$C$397:$C$415,0)),INDEX('MP Calcs &amp; EFs'!$D$343:$D$360, MATCH("Multifamily",'MP Calcs &amp; EFs'!$B$343:$B$360,0))-(((INDEX('MP Calcs &amp; EFs'!$D$343:$D$360, MATCH("Multifamily",'MP Calcs &amp; EFs'!$B$343:$B$360,0)))-(INDEX($E$396:$E$413, MATCH("Multifamily",$C$396:$C$413,0))))/3),F$229&lt;INDEX($I$397:$I$415,MATCH($B$238,$C$397:$C$415,0)),INDEX('MP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EFs'!M$383,"")</f>
        <v/>
      </c>
      <c r="G238" s="142" t="str" cm="1">
        <f t="array" ref="G238">IFERROR(((_xlfn.IFS(G$229&lt;INDEX($J$397:$J$415,MATCH($B$238,$C$397:$C$415,0)),INDEX('MP Calcs &amp; EFs'!$D$343:$D$360, MATCH("Multifamily",'MP Calcs &amp; EFs'!$B$343:$B$360,0)),G$229&lt;INDEX($K$397:$K$415,MATCH($B$238,$C$397:$C$415,0)),INDEX('MP Calcs &amp; EFs'!$D$343:$D$360, MATCH("Multifamily",'MP Calcs &amp; EFs'!$B$343:$B$360,0))-(((INDEX('MP Calcs &amp; EFs'!$D$343:$D$360, MATCH("Multifamily",'MP Calcs &amp; EFs'!$B$343:$B$360,0)))-(INDEX($E$396:$E$413, MATCH("Multifamily",$C$396:$C$413,0))))/3),G$229&lt;INDEX($I$397:$I$415,MATCH($B$238,$C$397:$C$415,0)),INDEX('MP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EFs'!N$383,"")</f>
        <v/>
      </c>
      <c r="H238" s="142" t="str" cm="1">
        <f t="array" ref="H238">IFERROR(((_xlfn.IFS(H$229&lt;INDEX($J$397:$J$415,MATCH($B$238,$C$397:$C$415,0)),INDEX('MP Calcs &amp; EFs'!$D$343:$D$360, MATCH("Multifamily",'MP Calcs &amp; EFs'!$B$343:$B$360,0)),H$229&lt;INDEX($K$397:$K$415,MATCH($B$238,$C$397:$C$415,0)),INDEX('MP Calcs &amp; EFs'!$D$343:$D$360, MATCH("Multifamily",'MP Calcs &amp; EFs'!$B$343:$B$360,0))-(((INDEX('MP Calcs &amp; EFs'!$D$343:$D$360, MATCH("Multifamily",'MP Calcs &amp; EFs'!$B$343:$B$360,0)))-(INDEX($E$396:$E$413, MATCH("Multifamily",$C$396:$C$413,0))))/3),H$229&lt;INDEX($I$397:$I$415,MATCH($B$238,$C$397:$C$415,0)),INDEX('MP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EFs'!O$383,"")</f>
        <v/>
      </c>
      <c r="I238" s="142" t="str" cm="1">
        <f t="array" ref="I238">IFERROR(((_xlfn.IFS(I$229&lt;INDEX($J$397:$J$415,MATCH($B$238,$C$397:$C$415,0)),INDEX('MP Calcs &amp; EFs'!$D$343:$D$360, MATCH("Multifamily",'MP Calcs &amp; EFs'!$B$343:$B$360,0)),I$229&lt;INDEX($K$397:$K$415,MATCH($B$238,$C$397:$C$415,0)),INDEX('MP Calcs &amp; EFs'!$D$343:$D$360, MATCH("Multifamily",'MP Calcs &amp; EFs'!$B$343:$B$360,0))-(((INDEX('MP Calcs &amp; EFs'!$D$343:$D$360, MATCH("Multifamily",'MP Calcs &amp; EFs'!$B$343:$B$360,0)))-(INDEX($E$396:$E$413, MATCH("Multifamily",$C$396:$C$413,0))))/3),I$229&lt;INDEX($I$397:$I$415,MATCH($B$238,$C$397:$C$415,0)),INDEX('MP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EFs'!P$383,"")</f>
        <v/>
      </c>
      <c r="J238" s="142" t="str" cm="1">
        <f t="array" ref="J238">IFERROR(((_xlfn.IFS(J$229&lt;INDEX($J$397:$J$415,MATCH($B$238,$C$397:$C$415,0)),INDEX('MP Calcs &amp; EFs'!$D$343:$D$360, MATCH("Multifamily",'MP Calcs &amp; EFs'!$B$343:$B$360,0)),J$229&lt;INDEX($K$397:$K$415,MATCH($B$238,$C$397:$C$415,0)),INDEX('MP Calcs &amp; EFs'!$D$343:$D$360, MATCH("Multifamily",'MP Calcs &amp; EFs'!$B$343:$B$360,0))-(((INDEX('MP Calcs &amp; EFs'!$D$343:$D$360, MATCH("Multifamily",'MP Calcs &amp; EFs'!$B$343:$B$360,0)))-(INDEX($E$396:$E$413, MATCH("Multifamily",$C$396:$C$413,0))))/3),J$229&lt;INDEX($I$397:$I$415,MATCH($B$238,$C$397:$C$415,0)),INDEX('MP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EFs'!Q$383,"")</f>
        <v/>
      </c>
      <c r="K238" s="142" t="str" cm="1">
        <f t="array" ref="K238">IFERROR(((_xlfn.IFS(K$229&lt;INDEX($J$397:$J$415,MATCH($B$238,$C$397:$C$415,0)),INDEX('MP Calcs &amp; EFs'!$D$343:$D$360, MATCH("Multifamily",'MP Calcs &amp; EFs'!$B$343:$B$360,0)),K$229&lt;INDEX($K$397:$K$415,MATCH($B$238,$C$397:$C$415,0)),INDEX('MP Calcs &amp; EFs'!$D$343:$D$360, MATCH("Multifamily",'MP Calcs &amp; EFs'!$B$343:$B$360,0))-(((INDEX('MP Calcs &amp; EFs'!$D$343:$D$360, MATCH("Multifamily",'MP Calcs &amp; EFs'!$B$343:$B$360,0)))-(INDEX($E$396:$E$413, MATCH("Multifamily",$C$396:$C$413,0))))/3),K$229&lt;INDEX($I$397:$I$415,MATCH($B$238,$C$397:$C$415,0)),INDEX('MP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EFs'!R$383,"")</f>
        <v/>
      </c>
      <c r="L238" s="142" t="str" cm="1">
        <f t="array" ref="L238">IFERROR(((_xlfn.IFS(L$229&lt;INDEX($J$397:$J$415,MATCH($B$238,$C$397:$C$415,0)),INDEX('MP Calcs &amp; EFs'!$D$343:$D$360, MATCH("Multifamily",'MP Calcs &amp; EFs'!$B$343:$B$360,0)),L$229&lt;INDEX($K$397:$K$415,MATCH($B$238,$C$397:$C$415,0)),INDEX('MP Calcs &amp; EFs'!$D$343:$D$360, MATCH("Multifamily",'MP Calcs &amp; EFs'!$B$343:$B$360,0))-(((INDEX('MP Calcs &amp; EFs'!$D$343:$D$360, MATCH("Multifamily",'MP Calcs &amp; EFs'!$B$343:$B$360,0)))-(INDEX($E$396:$E$413, MATCH("Multifamily",$C$396:$C$413,0))))/3),L$229&lt;INDEX($I$397:$I$415,MATCH($B$238,$C$397:$C$415,0)),INDEX('MP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EFs'!S$383,"")</f>
        <v/>
      </c>
      <c r="M238" s="142" t="str" cm="1">
        <f t="array" ref="M238">IFERROR(((_xlfn.IFS(M$229&lt;INDEX($J$397:$J$415,MATCH($B$238,$C$397:$C$415,0)),INDEX('MP Calcs &amp; EFs'!$D$343:$D$360, MATCH("Multifamily",'MP Calcs &amp; EFs'!$B$343:$B$360,0)),M$229&lt;INDEX($K$397:$K$415,MATCH($B$238,$C$397:$C$415,0)),INDEX('MP Calcs &amp; EFs'!$D$343:$D$360, MATCH("Multifamily",'MP Calcs &amp; EFs'!$B$343:$B$360,0))-(((INDEX('MP Calcs &amp; EFs'!$D$343:$D$360, MATCH("Multifamily",'MP Calcs &amp; EFs'!$B$343:$B$360,0)))-(INDEX($E$396:$E$413, MATCH("Multifamily",$C$396:$C$413,0))))/3),M$229&lt;INDEX($I$397:$I$415,MATCH($B$238,$C$397:$C$415,0)),INDEX('MP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EFs'!T$383,"")</f>
        <v/>
      </c>
      <c r="N238" s="142" t="str" cm="1">
        <f t="array" ref="N238">IFERROR(((_xlfn.IFS(N$229&lt;INDEX($J$397:$J$415,MATCH($B$238,$C$397:$C$415,0)),INDEX('MP Calcs &amp; EFs'!$D$343:$D$360, MATCH("Multifamily",'MP Calcs &amp; EFs'!$B$343:$B$360,0)),N$229&lt;INDEX($K$397:$K$415,MATCH($B$238,$C$397:$C$415,0)),INDEX('MP Calcs &amp; EFs'!$D$343:$D$360, MATCH("Multifamily",'MP Calcs &amp; EFs'!$B$343:$B$360,0))-(((INDEX('MP Calcs &amp; EFs'!$D$343:$D$360, MATCH("Multifamily",'MP Calcs &amp; EFs'!$B$343:$B$360,0)))-(INDEX($E$396:$E$413, MATCH("Multifamily",$C$396:$C$413,0))))/3),N$229&lt;INDEX($I$397:$I$415,MATCH($B$238,$C$397:$C$415,0)),INDEX('MP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EFs'!U$383,"")</f>
        <v/>
      </c>
      <c r="O238" s="142" t="str" cm="1">
        <f t="array" ref="O238">IFERROR(((_xlfn.IFS(O$229&lt;INDEX($J$397:$J$415,MATCH($B$238,$C$397:$C$415,0)),INDEX('MP Calcs &amp; EFs'!$D$343:$D$360, MATCH("Multifamily",'MP Calcs &amp; EFs'!$B$343:$B$360,0)),O$229&lt;INDEX($K$397:$K$415,MATCH($B$238,$C$397:$C$415,0)),INDEX('MP Calcs &amp; EFs'!$D$343:$D$360, MATCH("Multifamily",'MP Calcs &amp; EFs'!$B$343:$B$360,0))-(((INDEX('MP Calcs &amp; EFs'!$D$343:$D$360, MATCH("Multifamily",'MP Calcs &amp; EFs'!$B$343:$B$360,0)))-(INDEX($E$396:$E$413, MATCH("Multifamily",$C$396:$C$413,0))))/3),O$229&lt;INDEX($I$397:$I$415,MATCH($B$238,$C$397:$C$415,0)),INDEX('MP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EFs'!V$383,"")</f>
        <v/>
      </c>
      <c r="P238" s="142" t="str" cm="1">
        <f t="array" ref="P238">IFERROR(((_xlfn.IFS(P$229&lt;INDEX($J$397:$J$415,MATCH($B$238,$C$397:$C$415,0)),INDEX('MP Calcs &amp; EFs'!$D$343:$D$360, MATCH("Multifamily",'MP Calcs &amp; EFs'!$B$343:$B$360,0)),P$229&lt;INDEX($K$397:$K$415,MATCH($B$238,$C$397:$C$415,0)),INDEX('MP Calcs &amp; EFs'!$D$343:$D$360, MATCH("Multifamily",'MP Calcs &amp; EFs'!$B$343:$B$360,0))-(((INDEX('MP Calcs &amp; EFs'!$D$343:$D$360, MATCH("Multifamily",'MP Calcs &amp; EFs'!$B$343:$B$360,0)))-(INDEX($E$396:$E$413, MATCH("Multifamily",$C$396:$C$413,0))))/3),P$229&lt;INDEX($I$397:$I$415,MATCH($B$238,$C$397:$C$415,0)),INDEX('MP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EFs'!W$383,"")</f>
        <v/>
      </c>
      <c r="Q238" s="142" t="str" cm="1">
        <f t="array" ref="Q238">IFERROR(((_xlfn.IFS(Q$229&lt;INDEX($J$397:$J$415,MATCH($B$238,$C$397:$C$415,0)),INDEX('MP Calcs &amp; EFs'!$D$343:$D$360, MATCH("Multifamily",'MP Calcs &amp; EFs'!$B$343:$B$360,0)),Q$229&lt;INDEX($K$397:$K$415,MATCH($B$238,$C$397:$C$415,0)),INDEX('MP Calcs &amp; EFs'!$D$343:$D$360, MATCH("Multifamily",'MP Calcs &amp; EFs'!$B$343:$B$360,0))-(((INDEX('MP Calcs &amp; EFs'!$D$343:$D$360, MATCH("Multifamily",'MP Calcs &amp; EFs'!$B$343:$B$360,0)))-(INDEX($E$396:$E$413, MATCH("Multifamily",$C$396:$C$413,0))))/3),Q$229&lt;INDEX($I$397:$I$415,MATCH($B$238,$C$397:$C$415,0)),INDEX('MP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EFs'!X$383,"")</f>
        <v/>
      </c>
      <c r="R238" s="142" t="str" cm="1">
        <f t="array" ref="R238">IFERROR(((_xlfn.IFS(R$229&lt;INDEX($J$397:$J$415,MATCH($B$238,$C$397:$C$415,0)),INDEX('MP Calcs &amp; EFs'!$D$343:$D$360, MATCH("Multifamily",'MP Calcs &amp; EFs'!$B$343:$B$360,0)),R$229&lt;INDEX($K$397:$K$415,MATCH($B$238,$C$397:$C$415,0)),INDEX('MP Calcs &amp; EFs'!$D$343:$D$360, MATCH("Multifamily",'MP Calcs &amp; EFs'!$B$343:$B$360,0))-(((INDEX('MP Calcs &amp; EFs'!$D$343:$D$360, MATCH("Multifamily",'MP Calcs &amp; EFs'!$B$343:$B$360,0)))-(INDEX($E$396:$E$413, MATCH("Multifamily",$C$396:$C$413,0))))/3),R$229&lt;INDEX($I$397:$I$415,MATCH($B$238,$C$397:$C$415,0)),INDEX('MP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EFs'!Y$383,"")</f>
        <v/>
      </c>
      <c r="S238" s="142" t="str" cm="1">
        <f t="array" ref="S238">IFERROR(((_xlfn.IFS(S$229&lt;INDEX($J$397:$J$415,MATCH($B$238,$C$397:$C$415,0)),INDEX('MP Calcs &amp; EFs'!$D$343:$D$360, MATCH("Multifamily",'MP Calcs &amp; EFs'!$B$343:$B$360,0)),S$229&lt;INDEX($K$397:$K$415,MATCH($B$238,$C$397:$C$415,0)),INDEX('MP Calcs &amp; EFs'!$D$343:$D$360, MATCH("Multifamily",'MP Calcs &amp; EFs'!$B$343:$B$360,0))-(((INDEX('MP Calcs &amp; EFs'!$D$343:$D$360, MATCH("Multifamily",'MP Calcs &amp; EFs'!$B$343:$B$360,0)))-(INDEX($E$396:$E$413, MATCH("Multifamily",$C$396:$C$413,0))))/3),S$229&lt;INDEX($I$397:$I$415,MATCH($B$238,$C$397:$C$415,0)),INDEX('MP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EFs'!Z$383,"")</f>
        <v/>
      </c>
      <c r="T238" s="142" t="str" cm="1">
        <f t="array" ref="T238">IFERROR(((_xlfn.IFS(T$229&lt;INDEX($J$397:$J$415,MATCH($B$238,$C$397:$C$415,0)),INDEX('MP Calcs &amp; EFs'!$D$343:$D$360, MATCH("Multifamily",'MP Calcs &amp; EFs'!$B$343:$B$360,0)),T$229&lt;INDEX($K$397:$K$415,MATCH($B$238,$C$397:$C$415,0)),INDEX('MP Calcs &amp; EFs'!$D$343:$D$360, MATCH("Multifamily",'MP Calcs &amp; EFs'!$B$343:$B$360,0))-(((INDEX('MP Calcs &amp; EFs'!$D$343:$D$360, MATCH("Multifamily",'MP Calcs &amp; EFs'!$B$343:$B$360,0)))-(INDEX($E$396:$E$413, MATCH("Multifamily",$C$396:$C$413,0))))/3),T$229&lt;INDEX($I$397:$I$415,MATCH($B$238,$C$397:$C$415,0)),INDEX('MP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EFs'!AA$383,"")</f>
        <v/>
      </c>
      <c r="U238" s="142" t="str" cm="1">
        <f t="array" ref="U238">IFERROR(((_xlfn.IFS(U$229&lt;INDEX($J$397:$J$415,MATCH($B$238,$C$397:$C$415,0)),INDEX('MP Calcs &amp; EFs'!$D$343:$D$360, MATCH("Multifamily",'MP Calcs &amp; EFs'!$B$343:$B$360,0)),U$229&lt;INDEX($K$397:$K$415,MATCH($B$238,$C$397:$C$415,0)),INDEX('MP Calcs &amp; EFs'!$D$343:$D$360, MATCH("Multifamily",'MP Calcs &amp; EFs'!$B$343:$B$360,0))-(((INDEX('MP Calcs &amp; EFs'!$D$343:$D$360, MATCH("Multifamily",'MP Calcs &amp; EFs'!$B$343:$B$360,0)))-(INDEX($E$396:$E$413, MATCH("Multifamily",$C$396:$C$413,0))))/3),U$229&lt;INDEX($I$397:$I$415,MATCH($B$238,$C$397:$C$415,0)),INDEX('MP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EFs'!AB$383,"")</f>
        <v/>
      </c>
      <c r="V238" s="142" t="str" cm="1">
        <f t="array" ref="V238">IFERROR(((_xlfn.IFS(V$229&lt;INDEX($J$397:$J$415,MATCH($B$238,$C$397:$C$415,0)),INDEX('MP Calcs &amp; EFs'!$D$343:$D$360, MATCH("Multifamily",'MP Calcs &amp; EFs'!$B$343:$B$360,0)),V$229&lt;INDEX($K$397:$K$415,MATCH($B$238,$C$397:$C$415,0)),INDEX('MP Calcs &amp; EFs'!$D$343:$D$360, MATCH("Multifamily",'MP Calcs &amp; EFs'!$B$343:$B$360,0))-(((INDEX('MP Calcs &amp; EFs'!$D$343:$D$360, MATCH("Multifamily",'MP Calcs &amp; EFs'!$B$343:$B$360,0)))-(INDEX($E$396:$E$413, MATCH("Multifamily",$C$396:$C$413,0))))/3),V$229&lt;INDEX($I$397:$I$415,MATCH($B$238,$C$397:$C$415,0)),INDEX('MP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EFs'!AC$383,"")</f>
        <v/>
      </c>
      <c r="W238" s="142" t="str" cm="1">
        <f t="array" ref="W238">IFERROR(((_xlfn.IFS(W$229&lt;INDEX($J$397:$J$415,MATCH($B$238,$C$397:$C$415,0)),INDEX('MP Calcs &amp; EFs'!$D$343:$D$360, MATCH("Multifamily",'MP Calcs &amp; EFs'!$B$343:$B$360,0)),W$229&lt;INDEX($K$397:$K$415,MATCH($B$238,$C$397:$C$415,0)),INDEX('MP Calcs &amp; EFs'!$D$343:$D$360, MATCH("Multifamily",'MP Calcs &amp; EFs'!$B$343:$B$360,0))-(((INDEX('MP Calcs &amp; EFs'!$D$343:$D$360, MATCH("Multifamily",'MP Calcs &amp; EFs'!$B$343:$B$360,0)))-(INDEX($E$396:$E$413, MATCH("Multifamily",$C$396:$C$413,0))))/3),W$229&lt;INDEX($I$397:$I$415,MATCH($B$238,$C$397:$C$415,0)),INDEX('MP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EFs'!AD$383,"")</f>
        <v/>
      </c>
      <c r="X238" s="142" t="str" cm="1">
        <f t="array" ref="X238">IFERROR(((_xlfn.IFS(X$229&lt;INDEX($J$397:$J$415,MATCH($B$238,$C$397:$C$415,0)),INDEX('MP Calcs &amp; EFs'!$D$343:$D$360, MATCH("Multifamily",'MP Calcs &amp; EFs'!$B$343:$B$360,0)),X$229&lt;INDEX($K$397:$K$415,MATCH($B$238,$C$397:$C$415,0)),INDEX('MP Calcs &amp; EFs'!$D$343:$D$360, MATCH("Multifamily",'MP Calcs &amp; EFs'!$B$343:$B$360,0))-(((INDEX('MP Calcs &amp; EFs'!$D$343:$D$360, MATCH("Multifamily",'MP Calcs &amp; EFs'!$B$343:$B$360,0)))-(INDEX($E$396:$E$413, MATCH("Multifamily",$C$396:$C$413,0))))/3),X$229&lt;INDEX($I$397:$I$415,MATCH($B$238,$C$397:$C$415,0)),INDEX('MP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EFs'!AE$383,"")</f>
        <v/>
      </c>
      <c r="Y238" s="142" t="str" cm="1">
        <f t="array" ref="Y238">IFERROR(((_xlfn.IFS(Y$229&lt;INDEX($J$397:$J$415,MATCH($B$238,$C$397:$C$415,0)),INDEX('MP Calcs &amp; EFs'!$D$343:$D$360, MATCH("Multifamily",'MP Calcs &amp; EFs'!$B$343:$B$360,0)),Y$229&lt;INDEX($K$397:$K$415,MATCH($B$238,$C$397:$C$415,0)),INDEX('MP Calcs &amp; EFs'!$D$343:$D$360, MATCH("Multifamily",'MP Calcs &amp; EFs'!$B$343:$B$360,0))-(((INDEX('MP Calcs &amp; EFs'!$D$343:$D$360, MATCH("Multifamily",'MP Calcs &amp; EFs'!$B$343:$B$360,0)))-(INDEX($E$396:$E$413, MATCH("Multifamily",$C$396:$C$413,0))))/3),Y$229&lt;INDEX($I$397:$I$415,MATCH($B$238,$C$397:$C$415,0)),INDEX('MP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EFs'!AF$383,"")</f>
        <v/>
      </c>
      <c r="Z238" s="142" t="str" cm="1">
        <f t="array" ref="Z238">IFERROR(((_xlfn.IFS(Z$229&lt;INDEX($J$397:$J$415,MATCH($B$238,$C$397:$C$415,0)),INDEX('MP Calcs &amp; EFs'!$D$343:$D$360, MATCH("Multifamily",'MP Calcs &amp; EFs'!$B$343:$B$360,0)),Z$229&lt;INDEX($K$397:$K$415,MATCH($B$238,$C$397:$C$415,0)),INDEX('MP Calcs &amp; EFs'!$D$343:$D$360, MATCH("Multifamily",'MP Calcs &amp; EFs'!$B$343:$B$360,0))-(((INDEX('MP Calcs &amp; EFs'!$D$343:$D$360, MATCH("Multifamily",'MP Calcs &amp; EFs'!$B$343:$B$360,0)))-(INDEX($E$396:$E$413, MATCH("Multifamily",$C$396:$C$413,0))))/3),Z$229&lt;INDEX($I$397:$I$415,MATCH($B$238,$C$397:$C$415,0)),INDEX('MP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EFs'!AG$383,"")</f>
        <v/>
      </c>
      <c r="AA238" s="142" t="str" cm="1">
        <f t="array" ref="AA238">IFERROR(((_xlfn.IFS(AA$229&lt;INDEX($J$397:$J$415,MATCH($B$238,$C$397:$C$415,0)),INDEX('MP Calcs &amp; EFs'!$D$343:$D$360, MATCH("Multifamily",'MP Calcs &amp; EFs'!$B$343:$B$360,0)),AA$229&lt;INDEX($K$397:$K$415,MATCH($B$238,$C$397:$C$415,0)),INDEX('MP Calcs &amp; EFs'!$D$343:$D$360, MATCH("Multifamily",'MP Calcs &amp; EFs'!$B$343:$B$360,0))-(((INDEX('MP Calcs &amp; EFs'!$D$343:$D$360, MATCH("Multifamily",'MP Calcs &amp; EFs'!$B$343:$B$360,0)))-(INDEX($E$396:$E$413, MATCH("Multifamily",$C$396:$C$413,0))))/3),AA$229&lt;INDEX($I$397:$I$415,MATCH($B$238,$C$397:$C$415,0)),INDEX('MP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EFs'!AH$383,"")</f>
        <v/>
      </c>
      <c r="AB238" s="142" t="str" cm="1">
        <f t="array" ref="AB238">IFERROR(((_xlfn.IFS(AB$229&lt;INDEX($J$397:$J$415,MATCH($B$238,$C$397:$C$415,0)),INDEX('MP Calcs &amp; EFs'!$D$343:$D$360, MATCH("Multifamily",'MP Calcs &amp; EFs'!$B$343:$B$360,0)),AB$229&lt;INDEX($K$397:$K$415,MATCH($B$238,$C$397:$C$415,0)),INDEX('MP Calcs &amp; EFs'!$D$343:$D$360, MATCH("Multifamily",'MP Calcs &amp; EFs'!$B$343:$B$360,0))-(((INDEX('MP Calcs &amp; EFs'!$D$343:$D$360, MATCH("Multifamily",'MP Calcs &amp; EFs'!$B$343:$B$360,0)))-(INDEX($E$396:$E$413, MATCH("Multifamily",$C$396:$C$413,0))))/3),AB$229&lt;INDEX($I$397:$I$415,MATCH($B$238,$C$397:$C$415,0)),INDEX('MP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EFs'!AI$383,"")</f>
        <v/>
      </c>
      <c r="AC238" s="142" t="str" cm="1">
        <f t="array" ref="AC238">IFERROR(((_xlfn.IFS(AC$229&lt;INDEX($J$397:$J$415,MATCH($B$238,$C$397:$C$415,0)),INDEX('MP Calcs &amp; EFs'!$D$343:$D$360, MATCH("Multifamily",'MP Calcs &amp; EFs'!$B$343:$B$360,0)),AC$229&lt;INDEX($K$397:$K$415,MATCH($B$238,$C$397:$C$415,0)),INDEX('MP Calcs &amp; EFs'!$D$343:$D$360, MATCH("Multifamily",'MP Calcs &amp; EFs'!$B$343:$B$360,0))-(((INDEX('MP Calcs &amp; EFs'!$D$343:$D$360, MATCH("Multifamily",'MP Calcs &amp; EFs'!$B$343:$B$360,0)))-(INDEX($E$396:$E$413, MATCH("Multifamily",$C$396:$C$413,0))))/3),AC$229&lt;INDEX($I$397:$I$415,MATCH($B$238,$C$397:$C$415,0)),INDEX('MP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EFs'!AJ$383,"")</f>
        <v/>
      </c>
      <c r="AD238" s="142" t="str" cm="1">
        <f t="array" ref="AD238">IFERROR(((_xlfn.IFS(AD$229&lt;INDEX($J$397:$J$415,MATCH($B$238,$C$397:$C$415,0)),INDEX('MP Calcs &amp; EFs'!$D$343:$D$360, MATCH("Multifamily",'MP Calcs &amp; EFs'!$B$343:$B$360,0)),AD$229&lt;INDEX($K$397:$K$415,MATCH($B$238,$C$397:$C$415,0)),INDEX('MP Calcs &amp; EFs'!$D$343:$D$360, MATCH("Multifamily",'MP Calcs &amp; EFs'!$B$343:$B$360,0))-(((INDEX('MP Calcs &amp; EFs'!$D$343:$D$360, MATCH("Multifamily",'MP Calcs &amp; EFs'!$B$343:$B$360,0)))-(INDEX($E$396:$E$413, MATCH("Multifamily",$C$396:$C$413,0))))/3),AD$229&lt;INDEX($I$397:$I$415,MATCH($B$238,$C$397:$C$415,0)),INDEX('MP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EFs'!AK$383,"")</f>
        <v/>
      </c>
      <c r="AE238" s="142" t="str" cm="1">
        <f t="array" ref="AE238">IFERROR(((_xlfn.IFS(AE$229&lt;INDEX($J$397:$J$415,MATCH($B$238,$C$397:$C$415,0)),INDEX('MP Calcs &amp; EFs'!$D$343:$D$360, MATCH("Multifamily",'MP Calcs &amp; EFs'!$B$343:$B$360,0)),AE$229&lt;INDEX($K$397:$K$415,MATCH($B$238,$C$397:$C$415,0)),INDEX('MP Calcs &amp; EFs'!$D$343:$D$360, MATCH("Multifamily",'MP Calcs &amp; EFs'!$B$343:$B$360,0))-(((INDEX('MP Calcs &amp; EFs'!$D$343:$D$360, MATCH("Multifamily",'MP Calcs &amp; EFs'!$B$343:$B$360,0)))-(INDEX($E$396:$E$413, MATCH("Multifamily",$C$396:$C$413,0))))/3),AE$229&lt;INDEX($I$397:$I$415,MATCH($B$238,$C$397:$C$415,0)),INDEX('MP Calcs &amp; EFs'!$D$343:$D$360, MATCH("Multifamily",'MP Calcs &amp; EFs'!$B$343:$B$360,0))-(((INDEX('MP Calcs &amp; EFs'!$D$343:$D$360, MATCH("Multifamily",'MP Calcs &amp; EFs'!$B$343:$B$360,0)))-(INDEX($E$396:$E$413, MATCH("Multifamily",$C$396:$C$413,0))))*2/3),TRUE,INDEX($E$396:$E$413, MATCH("Multifamily",$C$396:$C$413,0)))*INDEX($C$8:$C$12, MATCH($B$238,$B$8:$B$12,0))*$C$92*10^6*'Conversions and Lists'!$F$44)-(INDEX($G$8:$G$29, MATCH($B$238,$B$8:$B$29,0))*'Conversions and Lists'!$F$37))*'MP Calcs &amp; EFs'!AL$383,"")</f>
        <v/>
      </c>
      <c r="AF238" s="142" t="str">
        <f t="shared" si="9"/>
        <v/>
      </c>
      <c r="AG238" s="142" t="str">
        <f>IFERROR(SUM(INDEX(D238:AF238, MATCH(INDEX($H$8:$H$29,MATCH(B238,$B$8:$B$29,0)),$D$229:$AE$229,0)):AF238),"")</f>
        <v/>
      </c>
    </row>
    <row r="239" spans="2:34" ht="14.4" thickBot="1" x14ac:dyDescent="0.3">
      <c r="B239" s="138" t="s">
        <v>104</v>
      </c>
      <c r="C239" s="139" t="s">
        <v>336</v>
      </c>
      <c r="D239" s="140" t="str" cm="1">
        <f t="array" ref="D239">IFERROR((_xlfn.IFS(D$229&lt;INDEX($J$397:$J$415,MATCH($B$238,$C$397:$C$415,0)),INDEX('MP Calcs &amp; EFs'!$C$343:$C$360, MATCH("Multifamily",'MP Calcs &amp; EFs'!$B$343:$B$360,0)),D$229&lt;INDEX($K$397:$K$415,MATCH($B$238,$C$397:$C$415,0)),INDEX('MP Calcs &amp; EFs'!$C$343:$C$360, MATCH("Multifamily",'MP Calcs &amp; EFs'!$B$343:$B$360,0))-(((INDEX('MP Calcs &amp; EFs'!$C$343:$C$360, MATCH("Multifamily",'MP Calcs &amp; EFs'!$B$343:$B$360,0)))-(INDEX($D$396:$D$413, MATCH("Multifamily",$C$396:$C$413,0))))/3),D$229&lt;INDEX($I$397:$I$415,MATCH($B$238,$C$397:$C$415,0)),INDEX('MP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E239" s="140" t="str" cm="1">
        <f t="array" ref="E239">IFERROR((_xlfn.IFS(E$229&lt;INDEX($J$397:$J$415,MATCH($B$238,$C$397:$C$415,0)),INDEX('MP Calcs &amp; EFs'!$C$343:$C$360, MATCH("Multifamily",'MP Calcs &amp; EFs'!$B$343:$B$360,0)),E$229&lt;INDEX($K$397:$K$415,MATCH($B$238,$C$397:$C$415,0)),INDEX('MP Calcs &amp; EFs'!$C$343:$C$360, MATCH("Multifamily",'MP Calcs &amp; EFs'!$B$343:$B$360,0))-(((INDEX('MP Calcs &amp; EFs'!$C$343:$C$360, MATCH("Multifamily",'MP Calcs &amp; EFs'!$B$343:$B$360,0)))-(INDEX($D$396:$D$413, MATCH("Multifamily",$C$396:$C$413,0))))/3),E$229&lt;INDEX($I$397:$I$415,MATCH($B$238,$C$397:$C$415,0)),INDEX('MP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F239" s="140" t="str" cm="1">
        <f t="array" ref="F239">IFERROR((_xlfn.IFS(F$229&lt;INDEX($J$397:$J$415,MATCH($B$238,$C$397:$C$415,0)),INDEX('MP Calcs &amp; EFs'!$C$343:$C$360, MATCH("Multifamily",'MP Calcs &amp; EFs'!$B$343:$B$360,0)),F$229&lt;INDEX($K$397:$K$415,MATCH($B$238,$C$397:$C$415,0)),INDEX('MP Calcs &amp; EFs'!$C$343:$C$360, MATCH("Multifamily",'MP Calcs &amp; EFs'!$B$343:$B$360,0))-(((INDEX('MP Calcs &amp; EFs'!$C$343:$C$360, MATCH("Multifamily",'MP Calcs &amp; EFs'!$B$343:$B$360,0)))-(INDEX($D$396:$D$413, MATCH("Multifamily",$C$396:$C$413,0))))/3),F$229&lt;INDEX($I$397:$I$415,MATCH($B$238,$C$397:$C$415,0)),INDEX('MP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G239" s="140" t="str" cm="1">
        <f t="array" ref="G239">IFERROR((_xlfn.IFS(G$229&lt;INDEX($J$397:$J$415,MATCH($B$238,$C$397:$C$415,0)),INDEX('MP Calcs &amp; EFs'!$C$343:$C$360, MATCH("Multifamily",'MP Calcs &amp; EFs'!$B$343:$B$360,0)),G$229&lt;INDEX($K$397:$K$415,MATCH($B$238,$C$397:$C$415,0)),INDEX('MP Calcs &amp; EFs'!$C$343:$C$360, MATCH("Multifamily",'MP Calcs &amp; EFs'!$B$343:$B$360,0))-(((INDEX('MP Calcs &amp; EFs'!$C$343:$C$360, MATCH("Multifamily",'MP Calcs &amp; EFs'!$B$343:$B$360,0)))-(INDEX($D$396:$D$413, MATCH("Multifamily",$C$396:$C$413,0))))/3),G$229&lt;INDEX($I$397:$I$415,MATCH($B$238,$C$397:$C$415,0)),INDEX('MP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H239" s="140" t="str" cm="1">
        <f t="array" ref="H239">IFERROR((_xlfn.IFS(H$229&lt;INDEX($J$397:$J$415,MATCH($B$238,$C$397:$C$415,0)),INDEX('MP Calcs &amp; EFs'!$C$343:$C$360, MATCH("Multifamily",'MP Calcs &amp; EFs'!$B$343:$B$360,0)),H$229&lt;INDEX($K$397:$K$415,MATCH($B$238,$C$397:$C$415,0)),INDEX('MP Calcs &amp; EFs'!$C$343:$C$360, MATCH("Multifamily",'MP Calcs &amp; EFs'!$B$343:$B$360,0))-(((INDEX('MP Calcs &amp; EFs'!$C$343:$C$360, MATCH("Multifamily",'MP Calcs &amp; EFs'!$B$343:$B$360,0)))-(INDEX($D$396:$D$413, MATCH("Multifamily",$C$396:$C$413,0))))/3),H$229&lt;INDEX($I$397:$I$415,MATCH($B$238,$C$397:$C$415,0)),INDEX('MP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I239" s="140" t="str" cm="1">
        <f t="array" ref="I239">IFERROR((_xlfn.IFS(I$229&lt;INDEX($J$397:$J$415,MATCH($B$238,$C$397:$C$415,0)),INDEX('MP Calcs &amp; EFs'!$C$343:$C$360, MATCH("Multifamily",'MP Calcs &amp; EFs'!$B$343:$B$360,0)),I$229&lt;INDEX($K$397:$K$415,MATCH($B$238,$C$397:$C$415,0)),INDEX('MP Calcs &amp; EFs'!$C$343:$C$360, MATCH("Multifamily",'MP Calcs &amp; EFs'!$B$343:$B$360,0))-(((INDEX('MP Calcs &amp; EFs'!$C$343:$C$360, MATCH("Multifamily",'MP Calcs &amp; EFs'!$B$343:$B$360,0)))-(INDEX($D$396:$D$413, MATCH("Multifamily",$C$396:$C$413,0))))/3),I$229&lt;INDEX($I$397:$I$415,MATCH($B$238,$C$397:$C$415,0)),INDEX('MP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J239" s="140" t="str" cm="1">
        <f t="array" ref="J239">IFERROR((_xlfn.IFS(J$229&lt;INDEX($J$397:$J$415,MATCH($B$238,$C$397:$C$415,0)),INDEX('MP Calcs &amp; EFs'!$C$343:$C$360, MATCH("Multifamily",'MP Calcs &amp; EFs'!$B$343:$B$360,0)),J$229&lt;INDEX($K$397:$K$415,MATCH($B$238,$C$397:$C$415,0)),INDEX('MP Calcs &amp; EFs'!$C$343:$C$360, MATCH("Multifamily",'MP Calcs &amp; EFs'!$B$343:$B$360,0))-(((INDEX('MP Calcs &amp; EFs'!$C$343:$C$360, MATCH("Multifamily",'MP Calcs &amp; EFs'!$B$343:$B$360,0)))-(INDEX($D$396:$D$413, MATCH("Multifamily",$C$396:$C$413,0))))/3),J$229&lt;INDEX($I$397:$I$415,MATCH($B$238,$C$397:$C$415,0)),INDEX('MP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K239" s="140" t="str" cm="1">
        <f t="array" ref="K239">IFERROR((_xlfn.IFS(K$229&lt;INDEX($J$397:$J$415,MATCH($B$238,$C$397:$C$415,0)),INDEX('MP Calcs &amp; EFs'!$C$343:$C$360, MATCH("Multifamily",'MP Calcs &amp; EFs'!$B$343:$B$360,0)),K$229&lt;INDEX($K$397:$K$415,MATCH($B$238,$C$397:$C$415,0)),INDEX('MP Calcs &amp; EFs'!$C$343:$C$360, MATCH("Multifamily",'MP Calcs &amp; EFs'!$B$343:$B$360,0))-(((INDEX('MP Calcs &amp; EFs'!$C$343:$C$360, MATCH("Multifamily",'MP Calcs &amp; EFs'!$B$343:$B$360,0)))-(INDEX($D$396:$D$413, MATCH("Multifamily",$C$396:$C$413,0))))/3),K$229&lt;INDEX($I$397:$I$415,MATCH($B$238,$C$397:$C$415,0)),INDEX('MP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L239" s="140" t="str" cm="1">
        <f t="array" ref="L239">IFERROR((_xlfn.IFS(L$229&lt;INDEX($J$397:$J$415,MATCH($B$238,$C$397:$C$415,0)),INDEX('MP Calcs &amp; EFs'!$C$343:$C$360, MATCH("Multifamily",'MP Calcs &amp; EFs'!$B$343:$B$360,0)),L$229&lt;INDEX($K$397:$K$415,MATCH($B$238,$C$397:$C$415,0)),INDEX('MP Calcs &amp; EFs'!$C$343:$C$360, MATCH("Multifamily",'MP Calcs &amp; EFs'!$B$343:$B$360,0))-(((INDEX('MP Calcs &amp; EFs'!$C$343:$C$360, MATCH("Multifamily",'MP Calcs &amp; EFs'!$B$343:$B$360,0)))-(INDEX($D$396:$D$413, MATCH("Multifamily",$C$396:$C$413,0))))/3),L$229&lt;INDEX($I$397:$I$415,MATCH($B$238,$C$397:$C$415,0)),INDEX('MP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M239" s="140" t="str" cm="1">
        <f t="array" ref="M239">IFERROR((_xlfn.IFS(M$229&lt;INDEX($J$397:$J$415,MATCH($B$238,$C$397:$C$415,0)),INDEX('MP Calcs &amp; EFs'!$C$343:$C$360, MATCH("Multifamily",'MP Calcs &amp; EFs'!$B$343:$B$360,0)),M$229&lt;INDEX($K$397:$K$415,MATCH($B$238,$C$397:$C$415,0)),INDEX('MP Calcs &amp; EFs'!$C$343:$C$360, MATCH("Multifamily",'MP Calcs &amp; EFs'!$B$343:$B$360,0))-(((INDEX('MP Calcs &amp; EFs'!$C$343:$C$360, MATCH("Multifamily",'MP Calcs &amp; EFs'!$B$343:$B$360,0)))-(INDEX($D$396:$D$413, MATCH("Multifamily",$C$396:$C$413,0))))/3),M$229&lt;INDEX($I$397:$I$415,MATCH($B$238,$C$397:$C$415,0)),INDEX('MP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N239" s="140" t="str" cm="1">
        <f t="array" ref="N239">IFERROR((_xlfn.IFS(N$229&lt;INDEX($J$397:$J$415,MATCH($B$238,$C$397:$C$415,0)),INDEX('MP Calcs &amp; EFs'!$C$343:$C$360, MATCH("Multifamily",'MP Calcs &amp; EFs'!$B$343:$B$360,0)),N$229&lt;INDEX($K$397:$K$415,MATCH($B$238,$C$397:$C$415,0)),INDEX('MP Calcs &amp; EFs'!$C$343:$C$360, MATCH("Multifamily",'MP Calcs &amp; EFs'!$B$343:$B$360,0))-(((INDEX('MP Calcs &amp; EFs'!$C$343:$C$360, MATCH("Multifamily",'MP Calcs &amp; EFs'!$B$343:$B$360,0)))-(INDEX($D$396:$D$413, MATCH("Multifamily",$C$396:$C$413,0))))/3),N$229&lt;INDEX($I$397:$I$415,MATCH($B$238,$C$397:$C$415,0)),INDEX('MP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O239" s="140" t="str" cm="1">
        <f t="array" ref="O239">IFERROR((_xlfn.IFS(O$229&lt;INDEX($J$397:$J$415,MATCH($B$238,$C$397:$C$415,0)),INDEX('MP Calcs &amp; EFs'!$C$343:$C$360, MATCH("Multifamily",'MP Calcs &amp; EFs'!$B$343:$B$360,0)),O$229&lt;INDEX($K$397:$K$415,MATCH($B$238,$C$397:$C$415,0)),INDEX('MP Calcs &amp; EFs'!$C$343:$C$360, MATCH("Multifamily",'MP Calcs &amp; EFs'!$B$343:$B$360,0))-(((INDEX('MP Calcs &amp; EFs'!$C$343:$C$360, MATCH("Multifamily",'MP Calcs &amp; EFs'!$B$343:$B$360,0)))-(INDEX($D$396:$D$413, MATCH("Multifamily",$C$396:$C$413,0))))/3),O$229&lt;INDEX($I$397:$I$415,MATCH($B$238,$C$397:$C$415,0)),INDEX('MP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P239" s="140" t="str" cm="1">
        <f t="array" ref="P239">IFERROR((_xlfn.IFS(P$229&lt;INDEX($J$397:$J$415,MATCH($B$238,$C$397:$C$415,0)),INDEX('MP Calcs &amp; EFs'!$C$343:$C$360, MATCH("Multifamily",'MP Calcs &amp; EFs'!$B$343:$B$360,0)),P$229&lt;INDEX($K$397:$K$415,MATCH($B$238,$C$397:$C$415,0)),INDEX('MP Calcs &amp; EFs'!$C$343:$C$360, MATCH("Multifamily",'MP Calcs &amp; EFs'!$B$343:$B$360,0))-(((INDEX('MP Calcs &amp; EFs'!$C$343:$C$360, MATCH("Multifamily",'MP Calcs &amp; EFs'!$B$343:$B$360,0)))-(INDEX($D$396:$D$413, MATCH("Multifamily",$C$396:$C$413,0))))/3),P$229&lt;INDEX($I$397:$I$415,MATCH($B$238,$C$397:$C$415,0)),INDEX('MP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Q239" s="140" t="str" cm="1">
        <f t="array" ref="Q239">IFERROR((_xlfn.IFS(Q$229&lt;INDEX($J$397:$J$415,MATCH($B$238,$C$397:$C$415,0)),INDEX('MP Calcs &amp; EFs'!$C$343:$C$360, MATCH("Multifamily",'MP Calcs &amp; EFs'!$B$343:$B$360,0)),Q$229&lt;INDEX($K$397:$K$415,MATCH($B$238,$C$397:$C$415,0)),INDEX('MP Calcs &amp; EFs'!$C$343:$C$360, MATCH("Multifamily",'MP Calcs &amp; EFs'!$B$343:$B$360,0))-(((INDEX('MP Calcs &amp; EFs'!$C$343:$C$360, MATCH("Multifamily",'MP Calcs &amp; EFs'!$B$343:$B$360,0)))-(INDEX($D$396:$D$413, MATCH("Multifamily",$C$396:$C$413,0))))/3),Q$229&lt;INDEX($I$397:$I$415,MATCH($B$238,$C$397:$C$415,0)),INDEX('MP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R239" s="140" t="str" cm="1">
        <f t="array" ref="R239">IFERROR((_xlfn.IFS(R$229&lt;INDEX($J$397:$J$415,MATCH($B$238,$C$397:$C$415,0)),INDEX('MP Calcs &amp; EFs'!$C$343:$C$360, MATCH("Multifamily",'MP Calcs &amp; EFs'!$B$343:$B$360,0)),R$229&lt;INDEX($K$397:$K$415,MATCH($B$238,$C$397:$C$415,0)),INDEX('MP Calcs &amp; EFs'!$C$343:$C$360, MATCH("Multifamily",'MP Calcs &amp; EFs'!$B$343:$B$360,0))-(((INDEX('MP Calcs &amp; EFs'!$C$343:$C$360, MATCH("Multifamily",'MP Calcs &amp; EFs'!$B$343:$B$360,0)))-(INDEX($D$396:$D$413, MATCH("Multifamily",$C$396:$C$413,0))))/3),R$229&lt;INDEX($I$397:$I$415,MATCH($B$238,$C$397:$C$415,0)),INDEX('MP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S239" s="140" t="str" cm="1">
        <f t="array" ref="S239">IFERROR((_xlfn.IFS(S$229&lt;INDEX($J$397:$J$415,MATCH($B$238,$C$397:$C$415,0)),INDEX('MP Calcs &amp; EFs'!$C$343:$C$360, MATCH("Multifamily",'MP Calcs &amp; EFs'!$B$343:$B$360,0)),S$229&lt;INDEX($K$397:$K$415,MATCH($B$238,$C$397:$C$415,0)),INDEX('MP Calcs &amp; EFs'!$C$343:$C$360, MATCH("Multifamily",'MP Calcs &amp; EFs'!$B$343:$B$360,0))-(((INDEX('MP Calcs &amp; EFs'!$C$343:$C$360, MATCH("Multifamily",'MP Calcs &amp; EFs'!$B$343:$B$360,0)))-(INDEX($D$396:$D$413, MATCH("Multifamily",$C$396:$C$413,0))))/3),S$229&lt;INDEX($I$397:$I$415,MATCH($B$238,$C$397:$C$415,0)),INDEX('MP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T239" s="140" t="str" cm="1">
        <f t="array" ref="T239">IFERROR((_xlfn.IFS(T$229&lt;INDEX($J$397:$J$415,MATCH($B$238,$C$397:$C$415,0)),INDEX('MP Calcs &amp; EFs'!$C$343:$C$360, MATCH("Multifamily",'MP Calcs &amp; EFs'!$B$343:$B$360,0)),T$229&lt;INDEX($K$397:$K$415,MATCH($B$238,$C$397:$C$415,0)),INDEX('MP Calcs &amp; EFs'!$C$343:$C$360, MATCH("Multifamily",'MP Calcs &amp; EFs'!$B$343:$B$360,0))-(((INDEX('MP Calcs &amp; EFs'!$C$343:$C$360, MATCH("Multifamily",'MP Calcs &amp; EFs'!$B$343:$B$360,0)))-(INDEX($D$396:$D$413, MATCH("Multifamily",$C$396:$C$413,0))))/3),T$229&lt;INDEX($I$397:$I$415,MATCH($B$238,$C$397:$C$415,0)),INDEX('MP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U239" s="140" t="str" cm="1">
        <f t="array" ref="U239">IFERROR((_xlfn.IFS(U$229&lt;INDEX($J$397:$J$415,MATCH($B$238,$C$397:$C$415,0)),INDEX('MP Calcs &amp; EFs'!$C$343:$C$360, MATCH("Multifamily",'MP Calcs &amp; EFs'!$B$343:$B$360,0)),U$229&lt;INDEX($K$397:$K$415,MATCH($B$238,$C$397:$C$415,0)),INDEX('MP Calcs &amp; EFs'!$C$343:$C$360, MATCH("Multifamily",'MP Calcs &amp; EFs'!$B$343:$B$360,0))-(((INDEX('MP Calcs &amp; EFs'!$C$343:$C$360, MATCH("Multifamily",'MP Calcs &amp; EFs'!$B$343:$B$360,0)))-(INDEX($D$396:$D$413, MATCH("Multifamily",$C$396:$C$413,0))))/3),U$229&lt;INDEX($I$397:$I$415,MATCH($B$238,$C$397:$C$415,0)),INDEX('MP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V239" s="140" t="str" cm="1">
        <f t="array" ref="V239">IFERROR((_xlfn.IFS(V$229&lt;INDEX($J$397:$J$415,MATCH($B$238,$C$397:$C$415,0)),INDEX('MP Calcs &amp; EFs'!$C$343:$C$360, MATCH("Multifamily",'MP Calcs &amp; EFs'!$B$343:$B$360,0)),V$229&lt;INDEX($K$397:$K$415,MATCH($B$238,$C$397:$C$415,0)),INDEX('MP Calcs &amp; EFs'!$C$343:$C$360, MATCH("Multifamily",'MP Calcs &amp; EFs'!$B$343:$B$360,0))-(((INDEX('MP Calcs &amp; EFs'!$C$343:$C$360, MATCH("Multifamily",'MP Calcs &amp; EFs'!$B$343:$B$360,0)))-(INDEX($D$396:$D$413, MATCH("Multifamily",$C$396:$C$413,0))))/3),V$229&lt;INDEX($I$397:$I$415,MATCH($B$238,$C$397:$C$415,0)),INDEX('MP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W239" s="140" t="str" cm="1">
        <f t="array" ref="W239">IFERROR((_xlfn.IFS(W$229&lt;INDEX($J$397:$J$415,MATCH($B$238,$C$397:$C$415,0)),INDEX('MP Calcs &amp; EFs'!$C$343:$C$360, MATCH("Multifamily",'MP Calcs &amp; EFs'!$B$343:$B$360,0)),W$229&lt;INDEX($K$397:$K$415,MATCH($B$238,$C$397:$C$415,0)),INDEX('MP Calcs &amp; EFs'!$C$343:$C$360, MATCH("Multifamily",'MP Calcs &amp; EFs'!$B$343:$B$360,0))-(((INDEX('MP Calcs &amp; EFs'!$C$343:$C$360, MATCH("Multifamily",'MP Calcs &amp; EFs'!$B$343:$B$360,0)))-(INDEX($D$396:$D$413, MATCH("Multifamily",$C$396:$C$413,0))))/3),W$229&lt;INDEX($I$397:$I$415,MATCH($B$238,$C$397:$C$415,0)),INDEX('MP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X239" s="140" t="str" cm="1">
        <f t="array" ref="X239">IFERROR((_xlfn.IFS(X$229&lt;INDEX($J$397:$J$415,MATCH($B$238,$C$397:$C$415,0)),INDEX('MP Calcs &amp; EFs'!$C$343:$C$360, MATCH("Multifamily",'MP Calcs &amp; EFs'!$B$343:$B$360,0)),X$229&lt;INDEX($K$397:$K$415,MATCH($B$238,$C$397:$C$415,0)),INDEX('MP Calcs &amp; EFs'!$C$343:$C$360, MATCH("Multifamily",'MP Calcs &amp; EFs'!$B$343:$B$360,0))-(((INDEX('MP Calcs &amp; EFs'!$C$343:$C$360, MATCH("Multifamily",'MP Calcs &amp; EFs'!$B$343:$B$360,0)))-(INDEX($D$396:$D$413, MATCH("Multifamily",$C$396:$C$413,0))))/3),X$229&lt;INDEX($I$397:$I$415,MATCH($B$238,$C$397:$C$415,0)),INDEX('MP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Y239" s="140" t="str" cm="1">
        <f t="array" ref="Y239">IFERROR((_xlfn.IFS(Y$229&lt;INDEX($J$397:$J$415,MATCH($B$238,$C$397:$C$415,0)),INDEX('MP Calcs &amp; EFs'!$C$343:$C$360, MATCH("Multifamily",'MP Calcs &amp; EFs'!$B$343:$B$360,0)),Y$229&lt;INDEX($K$397:$K$415,MATCH($B$238,$C$397:$C$415,0)),INDEX('MP Calcs &amp; EFs'!$C$343:$C$360, MATCH("Multifamily",'MP Calcs &amp; EFs'!$B$343:$B$360,0))-(((INDEX('MP Calcs &amp; EFs'!$C$343:$C$360, MATCH("Multifamily",'MP Calcs &amp; EFs'!$B$343:$B$360,0)))-(INDEX($D$396:$D$413, MATCH("Multifamily",$C$396:$C$413,0))))/3),Y$229&lt;INDEX($I$397:$I$415,MATCH($B$238,$C$397:$C$415,0)),INDEX('MP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Z239" s="140" t="str" cm="1">
        <f t="array" ref="Z239">IFERROR((_xlfn.IFS(Z$229&lt;INDEX($J$397:$J$415,MATCH($B$238,$C$397:$C$415,0)),INDEX('MP Calcs &amp; EFs'!$C$343:$C$360, MATCH("Multifamily",'MP Calcs &amp; EFs'!$B$343:$B$360,0)),Z$229&lt;INDEX($K$397:$K$415,MATCH($B$238,$C$397:$C$415,0)),INDEX('MP Calcs &amp; EFs'!$C$343:$C$360, MATCH("Multifamily",'MP Calcs &amp; EFs'!$B$343:$B$360,0))-(((INDEX('MP Calcs &amp; EFs'!$C$343:$C$360, MATCH("Multifamily",'MP Calcs &amp; EFs'!$B$343:$B$360,0)))-(INDEX($D$396:$D$413, MATCH("Multifamily",$C$396:$C$413,0))))/3),Z$229&lt;INDEX($I$397:$I$415,MATCH($B$238,$C$397:$C$415,0)),INDEX('MP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AA239" s="140" t="str" cm="1">
        <f t="array" ref="AA239">IFERROR((_xlfn.IFS(AA$229&lt;INDEX($J$397:$J$415,MATCH($B$238,$C$397:$C$415,0)),INDEX('MP Calcs &amp; EFs'!$C$343:$C$360, MATCH("Multifamily",'MP Calcs &amp; EFs'!$B$343:$B$360,0)),AA$229&lt;INDEX($K$397:$K$415,MATCH($B$238,$C$397:$C$415,0)),INDEX('MP Calcs &amp; EFs'!$C$343:$C$360, MATCH("Multifamily",'MP Calcs &amp; EFs'!$B$343:$B$360,0))-(((INDEX('MP Calcs &amp; EFs'!$C$343:$C$360, MATCH("Multifamily",'MP Calcs &amp; EFs'!$B$343:$B$360,0)))-(INDEX($D$396:$D$413, MATCH("Multifamily",$C$396:$C$413,0))))/3),AA$229&lt;INDEX($I$397:$I$415,MATCH($B$238,$C$397:$C$415,0)),INDEX('MP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AB239" s="140" t="str" cm="1">
        <f t="array" ref="AB239">IFERROR((_xlfn.IFS(AB$229&lt;INDEX($J$397:$J$415,MATCH($B$238,$C$397:$C$415,0)),INDEX('MP Calcs &amp; EFs'!$C$343:$C$360, MATCH("Multifamily",'MP Calcs &amp; EFs'!$B$343:$B$360,0)),AB$229&lt;INDEX($K$397:$K$415,MATCH($B$238,$C$397:$C$415,0)),INDEX('MP Calcs &amp; EFs'!$C$343:$C$360, MATCH("Multifamily",'MP Calcs &amp; EFs'!$B$343:$B$360,0))-(((INDEX('MP Calcs &amp; EFs'!$C$343:$C$360, MATCH("Multifamily",'MP Calcs &amp; EFs'!$B$343:$B$360,0)))-(INDEX($D$396:$D$413, MATCH("Multifamily",$C$396:$C$413,0))))/3),AB$229&lt;INDEX($I$397:$I$415,MATCH($B$238,$C$397:$C$415,0)),INDEX('MP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AC239" s="140" t="str" cm="1">
        <f t="array" ref="AC239">IFERROR((_xlfn.IFS(AC$229&lt;INDEX($J$397:$J$415,MATCH($B$238,$C$397:$C$415,0)),INDEX('MP Calcs &amp; EFs'!$C$343:$C$360, MATCH("Multifamily",'MP Calcs &amp; EFs'!$B$343:$B$360,0)),AC$229&lt;INDEX($K$397:$K$415,MATCH($B$238,$C$397:$C$415,0)),INDEX('MP Calcs &amp; EFs'!$C$343:$C$360, MATCH("Multifamily",'MP Calcs &amp; EFs'!$B$343:$B$360,0))-(((INDEX('MP Calcs &amp; EFs'!$C$343:$C$360, MATCH("Multifamily",'MP Calcs &amp; EFs'!$B$343:$B$360,0)))-(INDEX($D$396:$D$413, MATCH("Multifamily",$C$396:$C$413,0))))/3),AC$229&lt;INDEX($I$397:$I$415,MATCH($B$238,$C$397:$C$415,0)),INDEX('MP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AD239" s="140" t="str" cm="1">
        <f t="array" ref="AD239">IFERROR((_xlfn.IFS(AD$229&lt;INDEX($J$397:$J$415,MATCH($B$238,$C$397:$C$415,0)),INDEX('MP Calcs &amp; EFs'!$C$343:$C$360, MATCH("Multifamily",'MP Calcs &amp; EFs'!$B$343:$B$360,0)),AD$229&lt;INDEX($K$397:$K$415,MATCH($B$238,$C$397:$C$415,0)),INDEX('MP Calcs &amp; EFs'!$C$343:$C$360, MATCH("Multifamily",'MP Calcs &amp; EFs'!$B$343:$B$360,0))-(((INDEX('MP Calcs &amp; EFs'!$C$343:$C$360, MATCH("Multifamily",'MP Calcs &amp; EFs'!$B$343:$B$360,0)))-(INDEX($D$396:$D$413, MATCH("Multifamily",$C$396:$C$413,0))))/3),AD$229&lt;INDEX($I$397:$I$415,MATCH($B$238,$C$397:$C$415,0)),INDEX('MP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AE239" s="140" t="str" cm="1">
        <f t="array" ref="AE239">IFERROR((_xlfn.IFS(AE$229&lt;INDEX($J$397:$J$415,MATCH($B$238,$C$397:$C$415,0)),INDEX('MP Calcs &amp; EFs'!$C$343:$C$360, MATCH("Multifamily",'MP Calcs &amp; EFs'!$B$343:$B$360,0)),AE$229&lt;INDEX($K$397:$K$415,MATCH($B$238,$C$397:$C$415,0)),INDEX('MP Calcs &amp; EFs'!$C$343:$C$360, MATCH("Multifamily",'MP Calcs &amp; EFs'!$B$343:$B$360,0))-(((INDEX('MP Calcs &amp; EFs'!$C$343:$C$360, MATCH("Multifamily",'MP Calcs &amp; EFs'!$B$343:$B$360,0)))-(INDEX($D$396:$D$413, MATCH("Multifamily",$C$396:$C$413,0))))/3),AE$229&lt;INDEX($I$397:$I$415,MATCH($B$238,$C$397:$C$415,0)),INDEX('MP Calcs &amp; EFs'!$C$343:$C$360, MATCH("Multifamily",'MP Calcs &amp; EFs'!$B$343:$B$360,0))-(((INDEX('MP Calcs &amp; EFs'!$C$343:$C$360, MATCH("Multifamily",'MP Calcs &amp; EFs'!$B$343:$B$360,0)))-(INDEX($D$396:$D$413, MATCH("Multifamily",$C$396:$C$413,0))))*2/3),TRUE,INDEX($D$396:$D$413, MATCH("Multifamily",$C$396:$C$413,0)))*INDEX($C$8:$C$12, MATCH($B$238,$B$8:$B$12,0)))*$C$92*1000*'Conversions and Lists'!$O$44*'MP Calcs &amp; EFs'!$F$439*'Conversions and Lists'!$F$51*1000,"")</f>
        <v/>
      </c>
      <c r="AF239" s="148" t="str">
        <f t="shared" si="9"/>
        <v/>
      </c>
      <c r="AG239" s="148" t="str">
        <f>IFERROR(SUM(INDEX(D239:AF239, MATCH(INDEX($H$8:$H$29,MATCH(B239,$B$8:$B$29,0)),$D$229:$AE$229,0)):AF239),"")</f>
        <v/>
      </c>
    </row>
    <row r="240" spans="2:34" x14ac:dyDescent="0.25">
      <c r="B240" s="144" t="s">
        <v>140</v>
      </c>
      <c r="C240" s="141" t="s">
        <v>335</v>
      </c>
      <c r="D240" s="142" t="str">
        <f t="shared" ref="D240:AE240" si="10">D188</f>
        <v/>
      </c>
      <c r="E240" s="142" t="str">
        <f t="shared" si="10"/>
        <v/>
      </c>
      <c r="F240" s="142" t="str">
        <f t="shared" si="10"/>
        <v/>
      </c>
      <c r="G240" s="142" t="str">
        <f t="shared" si="10"/>
        <v/>
      </c>
      <c r="H240" s="142" t="str">
        <f t="shared" si="10"/>
        <v/>
      </c>
      <c r="I240" s="142" t="str">
        <f t="shared" si="10"/>
        <v/>
      </c>
      <c r="J240" s="142" t="str">
        <f t="shared" si="10"/>
        <v/>
      </c>
      <c r="K240" s="142" t="str">
        <f t="shared" si="10"/>
        <v/>
      </c>
      <c r="L240" s="142" t="str">
        <f t="shared" si="10"/>
        <v/>
      </c>
      <c r="M240" s="142" t="str">
        <f t="shared" si="10"/>
        <v/>
      </c>
      <c r="N240" s="142" t="str">
        <f t="shared" si="10"/>
        <v/>
      </c>
      <c r="O240" s="142" t="str">
        <f t="shared" si="10"/>
        <v/>
      </c>
      <c r="P240" s="142" t="str">
        <f t="shared" si="10"/>
        <v/>
      </c>
      <c r="Q240" s="142" t="str">
        <f t="shared" si="10"/>
        <v/>
      </c>
      <c r="R240" s="142" t="str">
        <f t="shared" si="10"/>
        <v/>
      </c>
      <c r="S240" s="142" t="str">
        <f t="shared" si="10"/>
        <v/>
      </c>
      <c r="T240" s="142" t="str">
        <f t="shared" si="10"/>
        <v/>
      </c>
      <c r="U240" s="142" t="str">
        <f t="shared" si="10"/>
        <v/>
      </c>
      <c r="V240" s="142" t="str">
        <f t="shared" si="10"/>
        <v/>
      </c>
      <c r="W240" s="142" t="str">
        <f t="shared" si="10"/>
        <v/>
      </c>
      <c r="X240" s="142" t="str">
        <f t="shared" si="10"/>
        <v/>
      </c>
      <c r="Y240" s="142" t="str">
        <f t="shared" si="10"/>
        <v/>
      </c>
      <c r="Z240" s="142" t="str">
        <f t="shared" si="10"/>
        <v/>
      </c>
      <c r="AA240" s="142" t="str">
        <f t="shared" si="10"/>
        <v/>
      </c>
      <c r="AB240" s="142" t="str">
        <f t="shared" si="10"/>
        <v/>
      </c>
      <c r="AC240" s="142" t="str">
        <f t="shared" si="10"/>
        <v/>
      </c>
      <c r="AD240" s="142" t="str">
        <f t="shared" si="10"/>
        <v/>
      </c>
      <c r="AE240" s="142" t="str">
        <f t="shared" si="10"/>
        <v/>
      </c>
      <c r="AF240" s="142" t="str">
        <f t="shared" si="9"/>
        <v/>
      </c>
      <c r="AG240" s="142" t="str">
        <f>IFERROR(SUM(INDEX(D240:AF240, MATCH(INDEX($H$8:$H$29,MATCH(B240,$B$8:$B$29,0)),$D$229:$AE$229,0)):AF240),"")</f>
        <v/>
      </c>
    </row>
    <row r="241" spans="2:33" ht="14.4" thickBot="1" x14ac:dyDescent="0.3">
      <c r="B241" s="138" t="s">
        <v>140</v>
      </c>
      <c r="C241" s="139" t="s">
        <v>338</v>
      </c>
      <c r="D241" s="148" t="str">
        <f t="shared" ref="D241:AE241" si="11">D189</f>
        <v/>
      </c>
      <c r="E241" s="148" t="str">
        <f t="shared" si="11"/>
        <v/>
      </c>
      <c r="F241" s="148" t="str">
        <f t="shared" si="11"/>
        <v/>
      </c>
      <c r="G241" s="148" t="str">
        <f t="shared" si="11"/>
        <v/>
      </c>
      <c r="H241" s="148" t="str">
        <f t="shared" si="11"/>
        <v/>
      </c>
      <c r="I241" s="148" t="str">
        <f t="shared" si="11"/>
        <v/>
      </c>
      <c r="J241" s="148" t="str">
        <f t="shared" si="11"/>
        <v/>
      </c>
      <c r="K241" s="148" t="str">
        <f t="shared" si="11"/>
        <v/>
      </c>
      <c r="L241" s="148" t="str">
        <f t="shared" si="11"/>
        <v/>
      </c>
      <c r="M241" s="148" t="str">
        <f t="shared" si="11"/>
        <v/>
      </c>
      <c r="N241" s="148" t="str">
        <f t="shared" si="11"/>
        <v/>
      </c>
      <c r="O241" s="148" t="str">
        <f t="shared" si="11"/>
        <v/>
      </c>
      <c r="P241" s="148" t="str">
        <f t="shared" si="11"/>
        <v/>
      </c>
      <c r="Q241" s="148" t="str">
        <f t="shared" si="11"/>
        <v/>
      </c>
      <c r="R241" s="148" t="str">
        <f t="shared" si="11"/>
        <v/>
      </c>
      <c r="S241" s="148" t="str">
        <f t="shared" si="11"/>
        <v/>
      </c>
      <c r="T241" s="148" t="str">
        <f t="shared" si="11"/>
        <v/>
      </c>
      <c r="U241" s="148" t="str">
        <f t="shared" si="11"/>
        <v/>
      </c>
      <c r="V241" s="148" t="str">
        <f t="shared" si="11"/>
        <v/>
      </c>
      <c r="W241" s="148" t="str">
        <f t="shared" si="11"/>
        <v/>
      </c>
      <c r="X241" s="148" t="str">
        <f t="shared" si="11"/>
        <v/>
      </c>
      <c r="Y241" s="148" t="str">
        <f t="shared" si="11"/>
        <v/>
      </c>
      <c r="Z241" s="148" t="str">
        <f t="shared" si="11"/>
        <v/>
      </c>
      <c r="AA241" s="148" t="str">
        <f t="shared" si="11"/>
        <v/>
      </c>
      <c r="AB241" s="148" t="str">
        <f t="shared" si="11"/>
        <v/>
      </c>
      <c r="AC241" s="148" t="str">
        <f t="shared" si="11"/>
        <v/>
      </c>
      <c r="AD241" s="148" t="str">
        <f t="shared" si="11"/>
        <v/>
      </c>
      <c r="AE241" s="148" t="str">
        <f t="shared" si="11"/>
        <v/>
      </c>
      <c r="AF241" s="148" t="str">
        <f t="shared" si="9"/>
        <v/>
      </c>
      <c r="AG241" s="148" t="str">
        <f>IFERROR(SUM(INDEX(D241:AF241, MATCH(INDEX($H$8:$H$29,MATCH(B241,$B$8:$B$29,0)),$D$229:$AE$229,0)):AF241),"")</f>
        <v/>
      </c>
    </row>
    <row r="242" spans="2:33" x14ac:dyDescent="0.25">
      <c r="B242" s="144" t="s">
        <v>142</v>
      </c>
      <c r="C242" s="141" t="s">
        <v>335</v>
      </c>
      <c r="D242" s="142" t="str" cm="1">
        <f t="array" ref="D242">IFERROR(((_xlfn.IFS(D$229&lt;INDEX($J$397:$J$415,MATCH($B$242,$C$397:$C$415,0)),INDEX('MP Calcs &amp; EFs'!$D$343:$D$360, MATCH($B$242,'MP Calcs &amp; EFs'!$B$343:$B$360,0)),D$229&lt;INDEX($K$397:$K$415,MATCH($B$242,$C$397:$C$415,0)),INDEX('MP Calcs &amp; EFs'!$D$343:$D$360, MATCH($B$242,'MP Calcs &amp; EFs'!$B$343:$B$360,0))-(((INDEX('MP Calcs &amp; EFs'!$D$343:$D$360, MATCH($B$242,'MP Calcs &amp; EFs'!$B$343:$B$360,0)))-(INDEX($E$396:$E$413, MATCH($B$242,$C$396:$C$413,0))))/3),D$229&lt;INDEX($I$397:$I$415,MATCH($B$242,$C$397:$C$415,0)),INDEX('MP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EFs'!K$383,"")</f>
        <v/>
      </c>
      <c r="E242" s="142" t="str" cm="1">
        <f t="array" ref="E242">IFERROR(((_xlfn.IFS(E$229&lt;INDEX($J$397:$J$415,MATCH($B$242,$C$397:$C$415,0)),INDEX('MP Calcs &amp; EFs'!$D$343:$D$360, MATCH($B$242,'MP Calcs &amp; EFs'!$B$343:$B$360,0)),E$229&lt;INDEX($K$397:$K$415,MATCH($B$242,$C$397:$C$415,0)),INDEX('MP Calcs &amp; EFs'!$D$343:$D$360, MATCH($B$242,'MP Calcs &amp; EFs'!$B$343:$B$360,0))-(((INDEX('MP Calcs &amp; EFs'!$D$343:$D$360, MATCH($B$242,'MP Calcs &amp; EFs'!$B$343:$B$360,0)))-(INDEX($E$396:$E$413, MATCH($B$242,$C$396:$C$413,0))))/3),E$229&lt;INDEX($I$397:$I$415,MATCH($B$242,$C$397:$C$415,0)),INDEX('MP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EFs'!L$383,"")</f>
        <v/>
      </c>
      <c r="F242" s="142" t="str" cm="1">
        <f t="array" ref="F242">IFERROR(((_xlfn.IFS(F$229&lt;INDEX($J$397:$J$415,MATCH($B$242,$C$397:$C$415,0)),INDEX('MP Calcs &amp; EFs'!$D$343:$D$360, MATCH($B$242,'MP Calcs &amp; EFs'!$B$343:$B$360,0)),F$229&lt;INDEX($K$397:$K$415,MATCH($B$242,$C$397:$C$415,0)),INDEX('MP Calcs &amp; EFs'!$D$343:$D$360, MATCH($B$242,'MP Calcs &amp; EFs'!$B$343:$B$360,0))-(((INDEX('MP Calcs &amp; EFs'!$D$343:$D$360, MATCH($B$242,'MP Calcs &amp; EFs'!$B$343:$B$360,0)))-(INDEX($E$396:$E$413, MATCH($B$242,$C$396:$C$413,0))))/3),F$229&lt;INDEX($I$397:$I$415,MATCH($B$242,$C$397:$C$415,0)),INDEX('MP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EFs'!M$383,"")</f>
        <v/>
      </c>
      <c r="G242" s="142" t="str" cm="1">
        <f t="array" ref="G242">IFERROR(((_xlfn.IFS(G$229&lt;INDEX($J$397:$J$415,MATCH($B$242,$C$397:$C$415,0)),INDEX('MP Calcs &amp; EFs'!$D$343:$D$360, MATCH($B$242,'MP Calcs &amp; EFs'!$B$343:$B$360,0)),G$229&lt;INDEX($K$397:$K$415,MATCH($B$242,$C$397:$C$415,0)),INDEX('MP Calcs &amp; EFs'!$D$343:$D$360, MATCH($B$242,'MP Calcs &amp; EFs'!$B$343:$B$360,0))-(((INDEX('MP Calcs &amp; EFs'!$D$343:$D$360, MATCH($B$242,'MP Calcs &amp; EFs'!$B$343:$B$360,0)))-(INDEX($E$396:$E$413, MATCH($B$242,$C$396:$C$413,0))))/3),G$229&lt;INDEX($I$397:$I$415,MATCH($B$242,$C$397:$C$415,0)),INDEX('MP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EFs'!N$383,"")</f>
        <v/>
      </c>
      <c r="H242" s="142" t="str" cm="1">
        <f t="array" ref="H242">IFERROR(((_xlfn.IFS(H$229&lt;INDEX($J$397:$J$415,MATCH($B$242,$C$397:$C$415,0)),INDEX('MP Calcs &amp; EFs'!$D$343:$D$360, MATCH($B$242,'MP Calcs &amp; EFs'!$B$343:$B$360,0)),H$229&lt;INDEX($K$397:$K$415,MATCH($B$242,$C$397:$C$415,0)),INDEX('MP Calcs &amp; EFs'!$D$343:$D$360, MATCH($B$242,'MP Calcs &amp; EFs'!$B$343:$B$360,0))-(((INDEX('MP Calcs &amp; EFs'!$D$343:$D$360, MATCH($B$242,'MP Calcs &amp; EFs'!$B$343:$B$360,0)))-(INDEX($E$396:$E$413, MATCH($B$242,$C$396:$C$413,0))))/3),H$229&lt;INDEX($I$397:$I$415,MATCH($B$242,$C$397:$C$415,0)),INDEX('MP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EFs'!O$383,"")</f>
        <v/>
      </c>
      <c r="I242" s="142" t="str" cm="1">
        <f t="array" ref="I242">IFERROR(((_xlfn.IFS(I$229&lt;INDEX($J$397:$J$415,MATCH($B$242,$C$397:$C$415,0)),INDEX('MP Calcs &amp; EFs'!$D$343:$D$360, MATCH($B$242,'MP Calcs &amp; EFs'!$B$343:$B$360,0)),I$229&lt;INDEX($K$397:$K$415,MATCH($B$242,$C$397:$C$415,0)),INDEX('MP Calcs &amp; EFs'!$D$343:$D$360, MATCH($B$242,'MP Calcs &amp; EFs'!$B$343:$B$360,0))-(((INDEX('MP Calcs &amp; EFs'!$D$343:$D$360, MATCH($B$242,'MP Calcs &amp; EFs'!$B$343:$B$360,0)))-(INDEX($E$396:$E$413, MATCH($B$242,$C$396:$C$413,0))))/3),I$229&lt;INDEX($I$397:$I$415,MATCH($B$242,$C$397:$C$415,0)),INDEX('MP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EFs'!P$383,"")</f>
        <v/>
      </c>
      <c r="J242" s="142" t="str" cm="1">
        <f t="array" ref="J242">IFERROR(((_xlfn.IFS(J$229&lt;INDEX($J$397:$J$415,MATCH($B$242,$C$397:$C$415,0)),INDEX('MP Calcs &amp; EFs'!$D$343:$D$360, MATCH($B$242,'MP Calcs &amp; EFs'!$B$343:$B$360,0)),J$229&lt;INDEX($K$397:$K$415,MATCH($B$242,$C$397:$C$415,0)),INDEX('MP Calcs &amp; EFs'!$D$343:$D$360, MATCH($B$242,'MP Calcs &amp; EFs'!$B$343:$B$360,0))-(((INDEX('MP Calcs &amp; EFs'!$D$343:$D$360, MATCH($B$242,'MP Calcs &amp; EFs'!$B$343:$B$360,0)))-(INDEX($E$396:$E$413, MATCH($B$242,$C$396:$C$413,0))))/3),J$229&lt;INDEX($I$397:$I$415,MATCH($B$242,$C$397:$C$415,0)),INDEX('MP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EFs'!Q$383,"")</f>
        <v/>
      </c>
      <c r="K242" s="142" t="str" cm="1">
        <f t="array" ref="K242">IFERROR(((_xlfn.IFS(K$229&lt;INDEX($J$397:$J$415,MATCH($B$242,$C$397:$C$415,0)),INDEX('MP Calcs &amp; EFs'!$D$343:$D$360, MATCH($B$242,'MP Calcs &amp; EFs'!$B$343:$B$360,0)),K$229&lt;INDEX($K$397:$K$415,MATCH($B$242,$C$397:$C$415,0)),INDEX('MP Calcs &amp; EFs'!$D$343:$D$360, MATCH($B$242,'MP Calcs &amp; EFs'!$B$343:$B$360,0))-(((INDEX('MP Calcs &amp; EFs'!$D$343:$D$360, MATCH($B$242,'MP Calcs &amp; EFs'!$B$343:$B$360,0)))-(INDEX($E$396:$E$413, MATCH($B$242,$C$396:$C$413,0))))/3),K$229&lt;INDEX($I$397:$I$415,MATCH($B$242,$C$397:$C$415,0)),INDEX('MP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EFs'!R$383,"")</f>
        <v/>
      </c>
      <c r="L242" s="142" t="str" cm="1">
        <f t="array" ref="L242">IFERROR(((_xlfn.IFS(L$229&lt;INDEX($J$397:$J$415,MATCH($B$242,$C$397:$C$415,0)),INDEX('MP Calcs &amp; EFs'!$D$343:$D$360, MATCH($B$242,'MP Calcs &amp; EFs'!$B$343:$B$360,0)),L$229&lt;INDEX($K$397:$K$415,MATCH($B$242,$C$397:$C$415,0)),INDEX('MP Calcs &amp; EFs'!$D$343:$D$360, MATCH($B$242,'MP Calcs &amp; EFs'!$B$343:$B$360,0))-(((INDEX('MP Calcs &amp; EFs'!$D$343:$D$360, MATCH($B$242,'MP Calcs &amp; EFs'!$B$343:$B$360,0)))-(INDEX($E$396:$E$413, MATCH($B$242,$C$396:$C$413,0))))/3),L$229&lt;INDEX($I$397:$I$415,MATCH($B$242,$C$397:$C$415,0)),INDEX('MP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EFs'!S$383,"")</f>
        <v/>
      </c>
      <c r="M242" s="142" t="str" cm="1">
        <f t="array" ref="M242">IFERROR(((_xlfn.IFS(M$229&lt;INDEX($J$397:$J$415,MATCH($B$242,$C$397:$C$415,0)),INDEX('MP Calcs &amp; EFs'!$D$343:$D$360, MATCH($B$242,'MP Calcs &amp; EFs'!$B$343:$B$360,0)),M$229&lt;INDEX($K$397:$K$415,MATCH($B$242,$C$397:$C$415,0)),INDEX('MP Calcs &amp; EFs'!$D$343:$D$360, MATCH($B$242,'MP Calcs &amp; EFs'!$B$343:$B$360,0))-(((INDEX('MP Calcs &amp; EFs'!$D$343:$D$360, MATCH($B$242,'MP Calcs &amp; EFs'!$B$343:$B$360,0)))-(INDEX($E$396:$E$413, MATCH($B$242,$C$396:$C$413,0))))/3),M$229&lt;INDEX($I$397:$I$415,MATCH($B$242,$C$397:$C$415,0)),INDEX('MP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EFs'!T$383,"")</f>
        <v/>
      </c>
      <c r="N242" s="142" t="str" cm="1">
        <f t="array" ref="N242">IFERROR(((_xlfn.IFS(N$229&lt;INDEX($J$397:$J$415,MATCH($B$242,$C$397:$C$415,0)),INDEX('MP Calcs &amp; EFs'!$D$343:$D$360, MATCH($B$242,'MP Calcs &amp; EFs'!$B$343:$B$360,0)),N$229&lt;INDEX($K$397:$K$415,MATCH($B$242,$C$397:$C$415,0)),INDEX('MP Calcs &amp; EFs'!$D$343:$D$360, MATCH($B$242,'MP Calcs &amp; EFs'!$B$343:$B$360,0))-(((INDEX('MP Calcs &amp; EFs'!$D$343:$D$360, MATCH($B$242,'MP Calcs &amp; EFs'!$B$343:$B$360,0)))-(INDEX($E$396:$E$413, MATCH($B$242,$C$396:$C$413,0))))/3),N$229&lt;INDEX($I$397:$I$415,MATCH($B$242,$C$397:$C$415,0)),INDEX('MP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EFs'!U$383,"")</f>
        <v/>
      </c>
      <c r="O242" s="142" t="str" cm="1">
        <f t="array" ref="O242">IFERROR(((_xlfn.IFS(O$229&lt;INDEX($J$397:$J$415,MATCH($B$242,$C$397:$C$415,0)),INDEX('MP Calcs &amp; EFs'!$D$343:$D$360, MATCH($B$242,'MP Calcs &amp; EFs'!$B$343:$B$360,0)),O$229&lt;INDEX($K$397:$K$415,MATCH($B$242,$C$397:$C$415,0)),INDEX('MP Calcs &amp; EFs'!$D$343:$D$360, MATCH($B$242,'MP Calcs &amp; EFs'!$B$343:$B$360,0))-(((INDEX('MP Calcs &amp; EFs'!$D$343:$D$360, MATCH($B$242,'MP Calcs &amp; EFs'!$B$343:$B$360,0)))-(INDEX($E$396:$E$413, MATCH($B$242,$C$396:$C$413,0))))/3),O$229&lt;INDEX($I$397:$I$415,MATCH($B$242,$C$397:$C$415,0)),INDEX('MP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EFs'!V$383,"")</f>
        <v/>
      </c>
      <c r="P242" s="142" t="str" cm="1">
        <f t="array" ref="P242">IFERROR(((_xlfn.IFS(P$229&lt;INDEX($J$397:$J$415,MATCH($B$242,$C$397:$C$415,0)),INDEX('MP Calcs &amp; EFs'!$D$343:$D$360, MATCH($B$242,'MP Calcs &amp; EFs'!$B$343:$B$360,0)),P$229&lt;INDEX($K$397:$K$415,MATCH($B$242,$C$397:$C$415,0)),INDEX('MP Calcs &amp; EFs'!$D$343:$D$360, MATCH($B$242,'MP Calcs &amp; EFs'!$B$343:$B$360,0))-(((INDEX('MP Calcs &amp; EFs'!$D$343:$D$360, MATCH($B$242,'MP Calcs &amp; EFs'!$B$343:$B$360,0)))-(INDEX($E$396:$E$413, MATCH($B$242,$C$396:$C$413,0))))/3),P$229&lt;INDEX($I$397:$I$415,MATCH($B$242,$C$397:$C$415,0)),INDEX('MP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EFs'!W$383,"")</f>
        <v/>
      </c>
      <c r="Q242" s="142" t="str" cm="1">
        <f t="array" ref="Q242">IFERROR(((_xlfn.IFS(Q$229&lt;INDEX($J$397:$J$415,MATCH($B$242,$C$397:$C$415,0)),INDEX('MP Calcs &amp; EFs'!$D$343:$D$360, MATCH($B$242,'MP Calcs &amp; EFs'!$B$343:$B$360,0)),Q$229&lt;INDEX($K$397:$K$415,MATCH($B$242,$C$397:$C$415,0)),INDEX('MP Calcs &amp; EFs'!$D$343:$D$360, MATCH($B$242,'MP Calcs &amp; EFs'!$B$343:$B$360,0))-(((INDEX('MP Calcs &amp; EFs'!$D$343:$D$360, MATCH($B$242,'MP Calcs &amp; EFs'!$B$343:$B$360,0)))-(INDEX($E$396:$E$413, MATCH($B$242,$C$396:$C$413,0))))/3),Q$229&lt;INDEX($I$397:$I$415,MATCH($B$242,$C$397:$C$415,0)),INDEX('MP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EFs'!X$383,"")</f>
        <v/>
      </c>
      <c r="R242" s="142" t="str" cm="1">
        <f t="array" ref="R242">IFERROR(((_xlfn.IFS(R$229&lt;INDEX($J$397:$J$415,MATCH($B$242,$C$397:$C$415,0)),INDEX('MP Calcs &amp; EFs'!$D$343:$D$360, MATCH($B$242,'MP Calcs &amp; EFs'!$B$343:$B$360,0)),R$229&lt;INDEX($K$397:$K$415,MATCH($B$242,$C$397:$C$415,0)),INDEX('MP Calcs &amp; EFs'!$D$343:$D$360, MATCH($B$242,'MP Calcs &amp; EFs'!$B$343:$B$360,0))-(((INDEX('MP Calcs &amp; EFs'!$D$343:$D$360, MATCH($B$242,'MP Calcs &amp; EFs'!$B$343:$B$360,0)))-(INDEX($E$396:$E$413, MATCH($B$242,$C$396:$C$413,0))))/3),R$229&lt;INDEX($I$397:$I$415,MATCH($B$242,$C$397:$C$415,0)),INDEX('MP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EFs'!Y$383,"")</f>
        <v/>
      </c>
      <c r="S242" s="142" t="str" cm="1">
        <f t="array" ref="S242">IFERROR(((_xlfn.IFS(S$229&lt;INDEX($J$397:$J$415,MATCH($B$242,$C$397:$C$415,0)),INDEX('MP Calcs &amp; EFs'!$D$343:$D$360, MATCH($B$242,'MP Calcs &amp; EFs'!$B$343:$B$360,0)),S$229&lt;INDEX($K$397:$K$415,MATCH($B$242,$C$397:$C$415,0)),INDEX('MP Calcs &amp; EFs'!$D$343:$D$360, MATCH($B$242,'MP Calcs &amp; EFs'!$B$343:$B$360,0))-(((INDEX('MP Calcs &amp; EFs'!$D$343:$D$360, MATCH($B$242,'MP Calcs &amp; EFs'!$B$343:$B$360,0)))-(INDEX($E$396:$E$413, MATCH($B$242,$C$396:$C$413,0))))/3),S$229&lt;INDEX($I$397:$I$415,MATCH($B$242,$C$397:$C$415,0)),INDEX('MP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EFs'!Z$383,"")</f>
        <v/>
      </c>
      <c r="T242" s="142" t="str" cm="1">
        <f t="array" ref="T242">IFERROR(((_xlfn.IFS(T$229&lt;INDEX($J$397:$J$415,MATCH($B$242,$C$397:$C$415,0)),INDEX('MP Calcs &amp; EFs'!$D$343:$D$360, MATCH($B$242,'MP Calcs &amp; EFs'!$B$343:$B$360,0)),T$229&lt;INDEX($K$397:$K$415,MATCH($B$242,$C$397:$C$415,0)),INDEX('MP Calcs &amp; EFs'!$D$343:$D$360, MATCH($B$242,'MP Calcs &amp; EFs'!$B$343:$B$360,0))-(((INDEX('MP Calcs &amp; EFs'!$D$343:$D$360, MATCH($B$242,'MP Calcs &amp; EFs'!$B$343:$B$360,0)))-(INDEX($E$396:$E$413, MATCH($B$242,$C$396:$C$413,0))))/3),T$229&lt;INDEX($I$397:$I$415,MATCH($B$242,$C$397:$C$415,0)),INDEX('MP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EFs'!AA$383,"")</f>
        <v/>
      </c>
      <c r="U242" s="142" t="str" cm="1">
        <f t="array" ref="U242">IFERROR(((_xlfn.IFS(U$229&lt;INDEX($J$397:$J$415,MATCH($B$242,$C$397:$C$415,0)),INDEX('MP Calcs &amp; EFs'!$D$343:$D$360, MATCH($B$242,'MP Calcs &amp; EFs'!$B$343:$B$360,0)),U$229&lt;INDEX($K$397:$K$415,MATCH($B$242,$C$397:$C$415,0)),INDEX('MP Calcs &amp; EFs'!$D$343:$D$360, MATCH($B$242,'MP Calcs &amp; EFs'!$B$343:$B$360,0))-(((INDEX('MP Calcs &amp; EFs'!$D$343:$D$360, MATCH($B$242,'MP Calcs &amp; EFs'!$B$343:$B$360,0)))-(INDEX($E$396:$E$413, MATCH($B$242,$C$396:$C$413,0))))/3),U$229&lt;INDEX($I$397:$I$415,MATCH($B$242,$C$397:$C$415,0)),INDEX('MP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EFs'!AB$383,"")</f>
        <v/>
      </c>
      <c r="V242" s="142" t="str" cm="1">
        <f t="array" ref="V242">IFERROR(((_xlfn.IFS(V$229&lt;INDEX($J$397:$J$415,MATCH($B$242,$C$397:$C$415,0)),INDEX('MP Calcs &amp; EFs'!$D$343:$D$360, MATCH($B$242,'MP Calcs &amp; EFs'!$B$343:$B$360,0)),V$229&lt;INDEX($K$397:$K$415,MATCH($B$242,$C$397:$C$415,0)),INDEX('MP Calcs &amp; EFs'!$D$343:$D$360, MATCH($B$242,'MP Calcs &amp; EFs'!$B$343:$B$360,0))-(((INDEX('MP Calcs &amp; EFs'!$D$343:$D$360, MATCH($B$242,'MP Calcs &amp; EFs'!$B$343:$B$360,0)))-(INDEX($E$396:$E$413, MATCH($B$242,$C$396:$C$413,0))))/3),V$229&lt;INDEX($I$397:$I$415,MATCH($B$242,$C$397:$C$415,0)),INDEX('MP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EFs'!AC$383,"")</f>
        <v/>
      </c>
      <c r="W242" s="142" t="str" cm="1">
        <f t="array" ref="W242">IFERROR(((_xlfn.IFS(W$229&lt;INDEX($J$397:$J$415,MATCH($B$242,$C$397:$C$415,0)),INDEX('MP Calcs &amp; EFs'!$D$343:$D$360, MATCH($B$242,'MP Calcs &amp; EFs'!$B$343:$B$360,0)),W$229&lt;INDEX($K$397:$K$415,MATCH($B$242,$C$397:$C$415,0)),INDEX('MP Calcs &amp; EFs'!$D$343:$D$360, MATCH($B$242,'MP Calcs &amp; EFs'!$B$343:$B$360,0))-(((INDEX('MP Calcs &amp; EFs'!$D$343:$D$360, MATCH($B$242,'MP Calcs &amp; EFs'!$B$343:$B$360,0)))-(INDEX($E$396:$E$413, MATCH($B$242,$C$396:$C$413,0))))/3),W$229&lt;INDEX($I$397:$I$415,MATCH($B$242,$C$397:$C$415,0)),INDEX('MP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EFs'!AD$383,"")</f>
        <v/>
      </c>
      <c r="X242" s="142" t="str" cm="1">
        <f t="array" ref="X242">IFERROR(((_xlfn.IFS(X$229&lt;INDEX($J$397:$J$415,MATCH($B$242,$C$397:$C$415,0)),INDEX('MP Calcs &amp; EFs'!$D$343:$D$360, MATCH($B$242,'MP Calcs &amp; EFs'!$B$343:$B$360,0)),X$229&lt;INDEX($K$397:$K$415,MATCH($B$242,$C$397:$C$415,0)),INDEX('MP Calcs &amp; EFs'!$D$343:$D$360, MATCH($B$242,'MP Calcs &amp; EFs'!$B$343:$B$360,0))-(((INDEX('MP Calcs &amp; EFs'!$D$343:$D$360, MATCH($B$242,'MP Calcs &amp; EFs'!$B$343:$B$360,0)))-(INDEX($E$396:$E$413, MATCH($B$242,$C$396:$C$413,0))))/3),X$229&lt;INDEX($I$397:$I$415,MATCH($B$242,$C$397:$C$415,0)),INDEX('MP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EFs'!AE$383,"")</f>
        <v/>
      </c>
      <c r="Y242" s="142" t="str" cm="1">
        <f t="array" ref="Y242">IFERROR(((_xlfn.IFS(Y$229&lt;INDEX($J$397:$J$415,MATCH($B$242,$C$397:$C$415,0)),INDEX('MP Calcs &amp; EFs'!$D$343:$D$360, MATCH($B$242,'MP Calcs &amp; EFs'!$B$343:$B$360,0)),Y$229&lt;INDEX($K$397:$K$415,MATCH($B$242,$C$397:$C$415,0)),INDEX('MP Calcs &amp; EFs'!$D$343:$D$360, MATCH($B$242,'MP Calcs &amp; EFs'!$B$343:$B$360,0))-(((INDEX('MP Calcs &amp; EFs'!$D$343:$D$360, MATCH($B$242,'MP Calcs &amp; EFs'!$B$343:$B$360,0)))-(INDEX($E$396:$E$413, MATCH($B$242,$C$396:$C$413,0))))/3),Y$229&lt;INDEX($I$397:$I$415,MATCH($B$242,$C$397:$C$415,0)),INDEX('MP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EFs'!AF$383,"")</f>
        <v/>
      </c>
      <c r="Z242" s="142" t="str" cm="1">
        <f t="array" ref="Z242">IFERROR(((_xlfn.IFS(Z$229&lt;INDEX($J$397:$J$415,MATCH($B$242,$C$397:$C$415,0)),INDEX('MP Calcs &amp; EFs'!$D$343:$D$360, MATCH($B$242,'MP Calcs &amp; EFs'!$B$343:$B$360,0)),Z$229&lt;INDEX($K$397:$K$415,MATCH($B$242,$C$397:$C$415,0)),INDEX('MP Calcs &amp; EFs'!$D$343:$D$360, MATCH($B$242,'MP Calcs &amp; EFs'!$B$343:$B$360,0))-(((INDEX('MP Calcs &amp; EFs'!$D$343:$D$360, MATCH($B$242,'MP Calcs &amp; EFs'!$B$343:$B$360,0)))-(INDEX($E$396:$E$413, MATCH($B$242,$C$396:$C$413,0))))/3),Z$229&lt;INDEX($I$397:$I$415,MATCH($B$242,$C$397:$C$415,0)),INDEX('MP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EFs'!AG$383,"")</f>
        <v/>
      </c>
      <c r="AA242" s="142" t="str" cm="1">
        <f t="array" ref="AA242">IFERROR(((_xlfn.IFS(AA$229&lt;INDEX($J$397:$J$415,MATCH($B$242,$C$397:$C$415,0)),INDEX('MP Calcs &amp; EFs'!$D$343:$D$360, MATCH($B$242,'MP Calcs &amp; EFs'!$B$343:$B$360,0)),AA$229&lt;INDEX($K$397:$K$415,MATCH($B$242,$C$397:$C$415,0)),INDEX('MP Calcs &amp; EFs'!$D$343:$D$360, MATCH($B$242,'MP Calcs &amp; EFs'!$B$343:$B$360,0))-(((INDEX('MP Calcs &amp; EFs'!$D$343:$D$360, MATCH($B$242,'MP Calcs &amp; EFs'!$B$343:$B$360,0)))-(INDEX($E$396:$E$413, MATCH($B$242,$C$396:$C$413,0))))/3),AA$229&lt;INDEX($I$397:$I$415,MATCH($B$242,$C$397:$C$415,0)),INDEX('MP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EFs'!AH$383,"")</f>
        <v/>
      </c>
      <c r="AB242" s="142" t="str" cm="1">
        <f t="array" ref="AB242">IFERROR(((_xlfn.IFS(AB$229&lt;INDEX($J$397:$J$415,MATCH($B$242,$C$397:$C$415,0)),INDEX('MP Calcs &amp; EFs'!$D$343:$D$360, MATCH($B$242,'MP Calcs &amp; EFs'!$B$343:$B$360,0)),AB$229&lt;INDEX($K$397:$K$415,MATCH($B$242,$C$397:$C$415,0)),INDEX('MP Calcs &amp; EFs'!$D$343:$D$360, MATCH($B$242,'MP Calcs &amp; EFs'!$B$343:$B$360,0))-(((INDEX('MP Calcs &amp; EFs'!$D$343:$D$360, MATCH($B$242,'MP Calcs &amp; EFs'!$B$343:$B$360,0)))-(INDEX($E$396:$E$413, MATCH($B$242,$C$396:$C$413,0))))/3),AB$229&lt;INDEX($I$397:$I$415,MATCH($B$242,$C$397:$C$415,0)),INDEX('MP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EFs'!AI$383,"")</f>
        <v/>
      </c>
      <c r="AC242" s="142" t="str" cm="1">
        <f t="array" ref="AC242">IFERROR(((_xlfn.IFS(AC$229&lt;INDEX($J$397:$J$415,MATCH($B$242,$C$397:$C$415,0)),INDEX('MP Calcs &amp; EFs'!$D$343:$D$360, MATCH($B$242,'MP Calcs &amp; EFs'!$B$343:$B$360,0)),AC$229&lt;INDEX($K$397:$K$415,MATCH($B$242,$C$397:$C$415,0)),INDEX('MP Calcs &amp; EFs'!$D$343:$D$360, MATCH($B$242,'MP Calcs &amp; EFs'!$B$343:$B$360,0))-(((INDEX('MP Calcs &amp; EFs'!$D$343:$D$360, MATCH($B$242,'MP Calcs &amp; EFs'!$B$343:$B$360,0)))-(INDEX($E$396:$E$413, MATCH($B$242,$C$396:$C$413,0))))/3),AC$229&lt;INDEX($I$397:$I$415,MATCH($B$242,$C$397:$C$415,0)),INDEX('MP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EFs'!AJ$383,"")</f>
        <v/>
      </c>
      <c r="AD242" s="142" t="str" cm="1">
        <f t="array" ref="AD242">IFERROR(((_xlfn.IFS(AD$229&lt;INDEX($J$397:$J$415,MATCH($B$242,$C$397:$C$415,0)),INDEX('MP Calcs &amp; EFs'!$D$343:$D$360, MATCH($B$242,'MP Calcs &amp; EFs'!$B$343:$B$360,0)),AD$229&lt;INDEX($K$397:$K$415,MATCH($B$242,$C$397:$C$415,0)),INDEX('MP Calcs &amp; EFs'!$D$343:$D$360, MATCH($B$242,'MP Calcs &amp; EFs'!$B$343:$B$360,0))-(((INDEX('MP Calcs &amp; EFs'!$D$343:$D$360, MATCH($B$242,'MP Calcs &amp; EFs'!$B$343:$B$360,0)))-(INDEX($E$396:$E$413, MATCH($B$242,$C$396:$C$413,0))))/3),AD$229&lt;INDEX($I$397:$I$415,MATCH($B$242,$C$397:$C$415,0)),INDEX('MP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EFs'!AK$383,"")</f>
        <v/>
      </c>
      <c r="AE242" s="142" t="str" cm="1">
        <f t="array" ref="AE242">IFERROR(((_xlfn.IFS(AE$229&lt;INDEX($J$397:$J$415,MATCH($B$242,$C$397:$C$415,0)),INDEX('MP Calcs &amp; EFs'!$D$343:$D$360, MATCH($B$242,'MP Calcs &amp; EFs'!$B$343:$B$360,0)),AE$229&lt;INDEX($K$397:$K$415,MATCH($B$242,$C$397:$C$415,0)),INDEX('MP Calcs &amp; EFs'!$D$343:$D$360, MATCH($B$242,'MP Calcs &amp; EFs'!$B$343:$B$360,0))-(((INDEX('MP Calcs &amp; EFs'!$D$343:$D$360, MATCH($B$242,'MP Calcs &amp; EFs'!$B$343:$B$360,0)))-(INDEX($E$396:$E$413, MATCH($B$242,$C$396:$C$413,0))))/3),AE$229&lt;INDEX($I$397:$I$415,MATCH($B$242,$C$397:$C$415,0)),INDEX('MP Calcs &amp; EFs'!$D$343:$D$360, MATCH($B$242,'MP Calcs &amp; EFs'!$B$343:$B$360,0))-(((INDEX('MP Calcs &amp; EFs'!$D$343:$D$360, MATCH($B$242,'MP Calcs &amp; EFs'!$B$343:$B$360,0)))-(INDEX($E$396:$E$413, MATCH($B$242,$C$396:$C$413,0))))*2/3),TRUE,INDEX($E$396:$E$413, MATCH($B$242,$C$396:$C$413,0)))*INDEX($D$13:$D$29, MATCH($B$242,$B$13:$B$29,0))*10^6*'Conversions and Lists'!$F$44)-(INDEX($G$8:$G$29, MATCH($B$242,$B$8:$B$29,0))*'Conversions and Lists'!$F$37))*'MP Calcs &amp; EFs'!AL$383,"")</f>
        <v/>
      </c>
      <c r="AF242" s="142" t="str">
        <f t="shared" si="9"/>
        <v/>
      </c>
      <c r="AG242" s="142" t="str">
        <f>IFERROR(SUM(INDEX(D242:AF242, MATCH(INDEX($H$8:$H$29,MATCH(B242,$B$8:$B$29,0)),$D$229:$AE$229,0)):AF242),"")</f>
        <v/>
      </c>
    </row>
    <row r="243" spans="2:33" ht="14.4" thickBot="1" x14ac:dyDescent="0.3">
      <c r="B243" s="138" t="s">
        <v>142</v>
      </c>
      <c r="C243" s="139" t="s">
        <v>336</v>
      </c>
      <c r="D243" s="148" t="str" cm="1">
        <f t="array" ref="D243">IFERROR((_xlfn.IFS(D$229&lt;INDEX($J$397:$J$415,MATCH($B$242,$C$397:$C$415,0)),INDEX('MP Calcs &amp; EFs'!$C$343:$C$360, MATCH($B$242,'MP Calcs &amp; EFs'!$B$343:$B$360,0)),D$229&lt;INDEX($K$397:$K$415,MATCH($B$242,$C$397:$C$415,0)),INDEX('MP Calcs &amp; EFs'!$C$343:$C$360, MATCH($B$242,'MP Calcs &amp; EFs'!$B$343:$B$360,0))-(((INDEX('MP Calcs &amp; EFs'!$C$343:$C$360, MATCH($B$242,'MP Calcs &amp; EFs'!$B$343:$B$360,0)))-(INDEX($D$396:$D$413, MATCH($B$242,$C$396:$C$413,0))))/3),D$229&lt;INDEX($I$397:$I$415,MATCH($B$242,$C$397:$C$415,0)),INDEX('MP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E243" s="148" t="str" cm="1">
        <f t="array" ref="E243">IFERROR((_xlfn.IFS(E$229&lt;INDEX($J$397:$J$415,MATCH($B$242,$C$397:$C$415,0)),INDEX('MP Calcs &amp; EFs'!$C$343:$C$360, MATCH($B$242,'MP Calcs &amp; EFs'!$B$343:$B$360,0)),E$229&lt;INDEX($K$397:$K$415,MATCH($B$242,$C$397:$C$415,0)),INDEX('MP Calcs &amp; EFs'!$C$343:$C$360, MATCH($B$242,'MP Calcs &amp; EFs'!$B$343:$B$360,0))-(((INDEX('MP Calcs &amp; EFs'!$C$343:$C$360, MATCH($B$242,'MP Calcs &amp; EFs'!$B$343:$B$360,0)))-(INDEX($D$396:$D$413, MATCH($B$242,$C$396:$C$413,0))))/3),E$229&lt;INDEX($I$397:$I$415,MATCH($B$242,$C$397:$C$415,0)),INDEX('MP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F243" s="148" t="str" cm="1">
        <f t="array" ref="F243">IFERROR((_xlfn.IFS(F$229&lt;INDEX($J$397:$J$415,MATCH($B$242,$C$397:$C$415,0)),INDEX('MP Calcs &amp; EFs'!$C$343:$C$360, MATCH($B$242,'MP Calcs &amp; EFs'!$B$343:$B$360,0)),F$229&lt;INDEX($K$397:$K$415,MATCH($B$242,$C$397:$C$415,0)),INDEX('MP Calcs &amp; EFs'!$C$343:$C$360, MATCH($B$242,'MP Calcs &amp; EFs'!$B$343:$B$360,0))-(((INDEX('MP Calcs &amp; EFs'!$C$343:$C$360, MATCH($B$242,'MP Calcs &amp; EFs'!$B$343:$B$360,0)))-(INDEX($D$396:$D$413, MATCH($B$242,$C$396:$C$413,0))))/3),F$229&lt;INDEX($I$397:$I$415,MATCH($B$242,$C$397:$C$415,0)),INDEX('MP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G243" s="148" t="str" cm="1">
        <f t="array" ref="G243">IFERROR((_xlfn.IFS(G$229&lt;INDEX($J$397:$J$415,MATCH($B$242,$C$397:$C$415,0)),INDEX('MP Calcs &amp; EFs'!$C$343:$C$360, MATCH($B$242,'MP Calcs &amp; EFs'!$B$343:$B$360,0)),G$229&lt;INDEX($K$397:$K$415,MATCH($B$242,$C$397:$C$415,0)),INDEX('MP Calcs &amp; EFs'!$C$343:$C$360, MATCH($B$242,'MP Calcs &amp; EFs'!$B$343:$B$360,0))-(((INDEX('MP Calcs &amp; EFs'!$C$343:$C$360, MATCH($B$242,'MP Calcs &amp; EFs'!$B$343:$B$360,0)))-(INDEX($D$396:$D$413, MATCH($B$242,$C$396:$C$413,0))))/3),G$229&lt;INDEX($I$397:$I$415,MATCH($B$242,$C$397:$C$415,0)),INDEX('MP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H243" s="148" t="str" cm="1">
        <f t="array" ref="H243">IFERROR((_xlfn.IFS(H$229&lt;INDEX($J$397:$J$415,MATCH($B$242,$C$397:$C$415,0)),INDEX('MP Calcs &amp; EFs'!$C$343:$C$360, MATCH($B$242,'MP Calcs &amp; EFs'!$B$343:$B$360,0)),H$229&lt;INDEX($K$397:$K$415,MATCH($B$242,$C$397:$C$415,0)),INDEX('MP Calcs &amp; EFs'!$C$343:$C$360, MATCH($B$242,'MP Calcs &amp; EFs'!$B$343:$B$360,0))-(((INDEX('MP Calcs &amp; EFs'!$C$343:$C$360, MATCH($B$242,'MP Calcs &amp; EFs'!$B$343:$B$360,0)))-(INDEX($D$396:$D$413, MATCH($B$242,$C$396:$C$413,0))))/3),H$229&lt;INDEX($I$397:$I$415,MATCH($B$242,$C$397:$C$415,0)),INDEX('MP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I243" s="148" t="str" cm="1">
        <f t="array" ref="I243">IFERROR((_xlfn.IFS(I$229&lt;INDEX($J$397:$J$415,MATCH($B$242,$C$397:$C$415,0)),INDEX('MP Calcs &amp; EFs'!$C$343:$C$360, MATCH($B$242,'MP Calcs &amp; EFs'!$B$343:$B$360,0)),I$229&lt;INDEX($K$397:$K$415,MATCH($B$242,$C$397:$C$415,0)),INDEX('MP Calcs &amp; EFs'!$C$343:$C$360, MATCH($B$242,'MP Calcs &amp; EFs'!$B$343:$B$360,0))-(((INDEX('MP Calcs &amp; EFs'!$C$343:$C$360, MATCH($B$242,'MP Calcs &amp; EFs'!$B$343:$B$360,0)))-(INDEX($D$396:$D$413, MATCH($B$242,$C$396:$C$413,0))))/3),I$229&lt;INDEX($I$397:$I$415,MATCH($B$242,$C$397:$C$415,0)),INDEX('MP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J243" s="148" t="str" cm="1">
        <f t="array" ref="J243">IFERROR((_xlfn.IFS(J$229&lt;INDEX($J$397:$J$415,MATCH($B$242,$C$397:$C$415,0)),INDEX('MP Calcs &amp; EFs'!$C$343:$C$360, MATCH($B$242,'MP Calcs &amp; EFs'!$B$343:$B$360,0)),J$229&lt;INDEX($K$397:$K$415,MATCH($B$242,$C$397:$C$415,0)),INDEX('MP Calcs &amp; EFs'!$C$343:$C$360, MATCH($B$242,'MP Calcs &amp; EFs'!$B$343:$B$360,0))-(((INDEX('MP Calcs &amp; EFs'!$C$343:$C$360, MATCH($B$242,'MP Calcs &amp; EFs'!$B$343:$B$360,0)))-(INDEX($D$396:$D$413, MATCH($B$242,$C$396:$C$413,0))))/3),J$229&lt;INDEX($I$397:$I$415,MATCH($B$242,$C$397:$C$415,0)),INDEX('MP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K243" s="148" t="str" cm="1">
        <f t="array" ref="K243">IFERROR((_xlfn.IFS(K$229&lt;INDEX($J$397:$J$415,MATCH($B$242,$C$397:$C$415,0)),INDEX('MP Calcs &amp; EFs'!$C$343:$C$360, MATCH($B$242,'MP Calcs &amp; EFs'!$B$343:$B$360,0)),K$229&lt;INDEX($K$397:$K$415,MATCH($B$242,$C$397:$C$415,0)),INDEX('MP Calcs &amp; EFs'!$C$343:$C$360, MATCH($B$242,'MP Calcs &amp; EFs'!$B$343:$B$360,0))-(((INDEX('MP Calcs &amp; EFs'!$C$343:$C$360, MATCH($B$242,'MP Calcs &amp; EFs'!$B$343:$B$360,0)))-(INDEX($D$396:$D$413, MATCH($B$242,$C$396:$C$413,0))))/3),K$229&lt;INDEX($I$397:$I$415,MATCH($B$242,$C$397:$C$415,0)),INDEX('MP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L243" s="148" t="str" cm="1">
        <f t="array" ref="L243">IFERROR((_xlfn.IFS(L$229&lt;INDEX($J$397:$J$415,MATCH($B$242,$C$397:$C$415,0)),INDEX('MP Calcs &amp; EFs'!$C$343:$C$360, MATCH($B$242,'MP Calcs &amp; EFs'!$B$343:$B$360,0)),L$229&lt;INDEX($K$397:$K$415,MATCH($B$242,$C$397:$C$415,0)),INDEX('MP Calcs &amp; EFs'!$C$343:$C$360, MATCH($B$242,'MP Calcs &amp; EFs'!$B$343:$B$360,0))-(((INDEX('MP Calcs &amp; EFs'!$C$343:$C$360, MATCH($B$242,'MP Calcs &amp; EFs'!$B$343:$B$360,0)))-(INDEX($D$396:$D$413, MATCH($B$242,$C$396:$C$413,0))))/3),L$229&lt;INDEX($I$397:$I$415,MATCH($B$242,$C$397:$C$415,0)),INDEX('MP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M243" s="148" t="str" cm="1">
        <f t="array" ref="M243">IFERROR((_xlfn.IFS(M$229&lt;INDEX($J$397:$J$415,MATCH($B$242,$C$397:$C$415,0)),INDEX('MP Calcs &amp; EFs'!$C$343:$C$360, MATCH($B$242,'MP Calcs &amp; EFs'!$B$343:$B$360,0)),M$229&lt;INDEX($K$397:$K$415,MATCH($B$242,$C$397:$C$415,0)),INDEX('MP Calcs &amp; EFs'!$C$343:$C$360, MATCH($B$242,'MP Calcs &amp; EFs'!$B$343:$B$360,0))-(((INDEX('MP Calcs &amp; EFs'!$C$343:$C$360, MATCH($B$242,'MP Calcs &amp; EFs'!$B$343:$B$360,0)))-(INDEX($D$396:$D$413, MATCH($B$242,$C$396:$C$413,0))))/3),M$229&lt;INDEX($I$397:$I$415,MATCH($B$242,$C$397:$C$415,0)),INDEX('MP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N243" s="148" t="str" cm="1">
        <f t="array" ref="N243">IFERROR((_xlfn.IFS(N$229&lt;INDEX($J$397:$J$415,MATCH($B$242,$C$397:$C$415,0)),INDEX('MP Calcs &amp; EFs'!$C$343:$C$360, MATCH($B$242,'MP Calcs &amp; EFs'!$B$343:$B$360,0)),N$229&lt;INDEX($K$397:$K$415,MATCH($B$242,$C$397:$C$415,0)),INDEX('MP Calcs &amp; EFs'!$C$343:$C$360, MATCH($B$242,'MP Calcs &amp; EFs'!$B$343:$B$360,0))-(((INDEX('MP Calcs &amp; EFs'!$C$343:$C$360, MATCH($B$242,'MP Calcs &amp; EFs'!$B$343:$B$360,0)))-(INDEX($D$396:$D$413, MATCH($B$242,$C$396:$C$413,0))))/3),N$229&lt;INDEX($I$397:$I$415,MATCH($B$242,$C$397:$C$415,0)),INDEX('MP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O243" s="148" t="str" cm="1">
        <f t="array" ref="O243">IFERROR((_xlfn.IFS(O$229&lt;INDEX($J$397:$J$415,MATCH($B$242,$C$397:$C$415,0)),INDEX('MP Calcs &amp; EFs'!$C$343:$C$360, MATCH($B$242,'MP Calcs &amp; EFs'!$B$343:$B$360,0)),O$229&lt;INDEX($K$397:$K$415,MATCH($B$242,$C$397:$C$415,0)),INDEX('MP Calcs &amp; EFs'!$C$343:$C$360, MATCH($B$242,'MP Calcs &amp; EFs'!$B$343:$B$360,0))-(((INDEX('MP Calcs &amp; EFs'!$C$343:$C$360, MATCH($B$242,'MP Calcs &amp; EFs'!$B$343:$B$360,0)))-(INDEX($D$396:$D$413, MATCH($B$242,$C$396:$C$413,0))))/3),O$229&lt;INDEX($I$397:$I$415,MATCH($B$242,$C$397:$C$415,0)),INDEX('MP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P243" s="148" t="str" cm="1">
        <f t="array" ref="P243">IFERROR((_xlfn.IFS(P$229&lt;INDEX($J$397:$J$415,MATCH($B$242,$C$397:$C$415,0)),INDEX('MP Calcs &amp; EFs'!$C$343:$C$360, MATCH($B$242,'MP Calcs &amp; EFs'!$B$343:$B$360,0)),P$229&lt;INDEX($K$397:$K$415,MATCH($B$242,$C$397:$C$415,0)),INDEX('MP Calcs &amp; EFs'!$C$343:$C$360, MATCH($B$242,'MP Calcs &amp; EFs'!$B$343:$B$360,0))-(((INDEX('MP Calcs &amp; EFs'!$C$343:$C$360, MATCH($B$242,'MP Calcs &amp; EFs'!$B$343:$B$360,0)))-(INDEX($D$396:$D$413, MATCH($B$242,$C$396:$C$413,0))))/3),P$229&lt;INDEX($I$397:$I$415,MATCH($B$242,$C$397:$C$415,0)),INDEX('MP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Q243" s="148" t="str" cm="1">
        <f t="array" ref="Q243">IFERROR((_xlfn.IFS(Q$229&lt;INDEX($J$397:$J$415,MATCH($B$242,$C$397:$C$415,0)),INDEX('MP Calcs &amp; EFs'!$C$343:$C$360, MATCH($B$242,'MP Calcs &amp; EFs'!$B$343:$B$360,0)),Q$229&lt;INDEX($K$397:$K$415,MATCH($B$242,$C$397:$C$415,0)),INDEX('MP Calcs &amp; EFs'!$C$343:$C$360, MATCH($B$242,'MP Calcs &amp; EFs'!$B$343:$B$360,0))-(((INDEX('MP Calcs &amp; EFs'!$C$343:$C$360, MATCH($B$242,'MP Calcs &amp; EFs'!$B$343:$B$360,0)))-(INDEX($D$396:$D$413, MATCH($B$242,$C$396:$C$413,0))))/3),Q$229&lt;INDEX($I$397:$I$415,MATCH($B$242,$C$397:$C$415,0)),INDEX('MP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R243" s="148" t="str" cm="1">
        <f t="array" ref="R243">IFERROR((_xlfn.IFS(R$229&lt;INDEX($J$397:$J$415,MATCH($B$242,$C$397:$C$415,0)),INDEX('MP Calcs &amp; EFs'!$C$343:$C$360, MATCH($B$242,'MP Calcs &amp; EFs'!$B$343:$B$360,0)),R$229&lt;INDEX($K$397:$K$415,MATCH($B$242,$C$397:$C$415,0)),INDEX('MP Calcs &amp; EFs'!$C$343:$C$360, MATCH($B$242,'MP Calcs &amp; EFs'!$B$343:$B$360,0))-(((INDEX('MP Calcs &amp; EFs'!$C$343:$C$360, MATCH($B$242,'MP Calcs &amp; EFs'!$B$343:$B$360,0)))-(INDEX($D$396:$D$413, MATCH($B$242,$C$396:$C$413,0))))/3),R$229&lt;INDEX($I$397:$I$415,MATCH($B$242,$C$397:$C$415,0)),INDEX('MP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S243" s="148" t="str" cm="1">
        <f t="array" ref="S243">IFERROR((_xlfn.IFS(S$229&lt;INDEX($J$397:$J$415,MATCH($B$242,$C$397:$C$415,0)),INDEX('MP Calcs &amp; EFs'!$C$343:$C$360, MATCH($B$242,'MP Calcs &amp; EFs'!$B$343:$B$360,0)),S$229&lt;INDEX($K$397:$K$415,MATCH($B$242,$C$397:$C$415,0)),INDEX('MP Calcs &amp; EFs'!$C$343:$C$360, MATCH($B$242,'MP Calcs &amp; EFs'!$B$343:$B$360,0))-(((INDEX('MP Calcs &amp; EFs'!$C$343:$C$360, MATCH($B$242,'MP Calcs &amp; EFs'!$B$343:$B$360,0)))-(INDEX($D$396:$D$413, MATCH($B$242,$C$396:$C$413,0))))/3),S$229&lt;INDEX($I$397:$I$415,MATCH($B$242,$C$397:$C$415,0)),INDEX('MP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T243" s="148" t="str" cm="1">
        <f t="array" ref="T243">IFERROR((_xlfn.IFS(T$229&lt;INDEX($J$397:$J$415,MATCH($B$242,$C$397:$C$415,0)),INDEX('MP Calcs &amp; EFs'!$C$343:$C$360, MATCH($B$242,'MP Calcs &amp; EFs'!$B$343:$B$360,0)),T$229&lt;INDEX($K$397:$K$415,MATCH($B$242,$C$397:$C$415,0)),INDEX('MP Calcs &amp; EFs'!$C$343:$C$360, MATCH($B$242,'MP Calcs &amp; EFs'!$B$343:$B$360,0))-(((INDEX('MP Calcs &amp; EFs'!$C$343:$C$360, MATCH($B$242,'MP Calcs &amp; EFs'!$B$343:$B$360,0)))-(INDEX($D$396:$D$413, MATCH($B$242,$C$396:$C$413,0))))/3),T$229&lt;INDEX($I$397:$I$415,MATCH($B$242,$C$397:$C$415,0)),INDEX('MP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U243" s="148" t="str" cm="1">
        <f t="array" ref="U243">IFERROR((_xlfn.IFS(U$229&lt;INDEX($J$397:$J$415,MATCH($B$242,$C$397:$C$415,0)),INDEX('MP Calcs &amp; EFs'!$C$343:$C$360, MATCH($B$242,'MP Calcs &amp; EFs'!$B$343:$B$360,0)),U$229&lt;INDEX($K$397:$K$415,MATCH($B$242,$C$397:$C$415,0)),INDEX('MP Calcs &amp; EFs'!$C$343:$C$360, MATCH($B$242,'MP Calcs &amp; EFs'!$B$343:$B$360,0))-(((INDEX('MP Calcs &amp; EFs'!$C$343:$C$360, MATCH($B$242,'MP Calcs &amp; EFs'!$B$343:$B$360,0)))-(INDEX($D$396:$D$413, MATCH($B$242,$C$396:$C$413,0))))/3),U$229&lt;INDEX($I$397:$I$415,MATCH($B$242,$C$397:$C$415,0)),INDEX('MP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V243" s="148" t="str" cm="1">
        <f t="array" ref="V243">IFERROR((_xlfn.IFS(V$229&lt;INDEX($J$397:$J$415,MATCH($B$242,$C$397:$C$415,0)),INDEX('MP Calcs &amp; EFs'!$C$343:$C$360, MATCH($B$242,'MP Calcs &amp; EFs'!$B$343:$B$360,0)),V$229&lt;INDEX($K$397:$K$415,MATCH($B$242,$C$397:$C$415,0)),INDEX('MP Calcs &amp; EFs'!$C$343:$C$360, MATCH($B$242,'MP Calcs &amp; EFs'!$B$343:$B$360,0))-(((INDEX('MP Calcs &amp; EFs'!$C$343:$C$360, MATCH($B$242,'MP Calcs &amp; EFs'!$B$343:$B$360,0)))-(INDEX($D$396:$D$413, MATCH($B$242,$C$396:$C$413,0))))/3),V$229&lt;INDEX($I$397:$I$415,MATCH($B$242,$C$397:$C$415,0)),INDEX('MP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W243" s="148" t="str" cm="1">
        <f t="array" ref="W243">IFERROR((_xlfn.IFS(W$229&lt;INDEX($J$397:$J$415,MATCH($B$242,$C$397:$C$415,0)),INDEX('MP Calcs &amp; EFs'!$C$343:$C$360, MATCH($B$242,'MP Calcs &amp; EFs'!$B$343:$B$360,0)),W$229&lt;INDEX($K$397:$K$415,MATCH($B$242,$C$397:$C$415,0)),INDEX('MP Calcs &amp; EFs'!$C$343:$C$360, MATCH($B$242,'MP Calcs &amp; EFs'!$B$343:$B$360,0))-(((INDEX('MP Calcs &amp; EFs'!$C$343:$C$360, MATCH($B$242,'MP Calcs &amp; EFs'!$B$343:$B$360,0)))-(INDEX($D$396:$D$413, MATCH($B$242,$C$396:$C$413,0))))/3),W$229&lt;INDEX($I$397:$I$415,MATCH($B$242,$C$397:$C$415,0)),INDEX('MP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X243" s="148" t="str" cm="1">
        <f t="array" ref="X243">IFERROR((_xlfn.IFS(X$229&lt;INDEX($J$397:$J$415,MATCH($B$242,$C$397:$C$415,0)),INDEX('MP Calcs &amp; EFs'!$C$343:$C$360, MATCH($B$242,'MP Calcs &amp; EFs'!$B$343:$B$360,0)),X$229&lt;INDEX($K$397:$K$415,MATCH($B$242,$C$397:$C$415,0)),INDEX('MP Calcs &amp; EFs'!$C$343:$C$360, MATCH($B$242,'MP Calcs &amp; EFs'!$B$343:$B$360,0))-(((INDEX('MP Calcs &amp; EFs'!$C$343:$C$360, MATCH($B$242,'MP Calcs &amp; EFs'!$B$343:$B$360,0)))-(INDEX($D$396:$D$413, MATCH($B$242,$C$396:$C$413,0))))/3),X$229&lt;INDEX($I$397:$I$415,MATCH($B$242,$C$397:$C$415,0)),INDEX('MP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Y243" s="148" t="str" cm="1">
        <f t="array" ref="Y243">IFERROR((_xlfn.IFS(Y$229&lt;INDEX($J$397:$J$415,MATCH($B$242,$C$397:$C$415,0)),INDEX('MP Calcs &amp; EFs'!$C$343:$C$360, MATCH($B$242,'MP Calcs &amp; EFs'!$B$343:$B$360,0)),Y$229&lt;INDEX($K$397:$K$415,MATCH($B$242,$C$397:$C$415,0)),INDEX('MP Calcs &amp; EFs'!$C$343:$C$360, MATCH($B$242,'MP Calcs &amp; EFs'!$B$343:$B$360,0))-(((INDEX('MP Calcs &amp; EFs'!$C$343:$C$360, MATCH($B$242,'MP Calcs &amp; EFs'!$B$343:$B$360,0)))-(INDEX($D$396:$D$413, MATCH($B$242,$C$396:$C$413,0))))/3),Y$229&lt;INDEX($I$397:$I$415,MATCH($B$242,$C$397:$C$415,0)),INDEX('MP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Z243" s="148" t="str" cm="1">
        <f t="array" ref="Z243">IFERROR((_xlfn.IFS(Z$229&lt;INDEX($J$397:$J$415,MATCH($B$242,$C$397:$C$415,0)),INDEX('MP Calcs &amp; EFs'!$C$343:$C$360, MATCH($B$242,'MP Calcs &amp; EFs'!$B$343:$B$360,0)),Z$229&lt;INDEX($K$397:$K$415,MATCH($B$242,$C$397:$C$415,0)),INDEX('MP Calcs &amp; EFs'!$C$343:$C$360, MATCH($B$242,'MP Calcs &amp; EFs'!$B$343:$B$360,0))-(((INDEX('MP Calcs &amp; EFs'!$C$343:$C$360, MATCH($B$242,'MP Calcs &amp; EFs'!$B$343:$B$360,0)))-(INDEX($D$396:$D$413, MATCH($B$242,$C$396:$C$413,0))))/3),Z$229&lt;INDEX($I$397:$I$415,MATCH($B$242,$C$397:$C$415,0)),INDEX('MP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AA243" s="148" t="str" cm="1">
        <f t="array" ref="AA243">IFERROR((_xlfn.IFS(AA$229&lt;INDEX($J$397:$J$415,MATCH($B$242,$C$397:$C$415,0)),INDEX('MP Calcs &amp; EFs'!$C$343:$C$360, MATCH($B$242,'MP Calcs &amp; EFs'!$B$343:$B$360,0)),AA$229&lt;INDEX($K$397:$K$415,MATCH($B$242,$C$397:$C$415,0)),INDEX('MP Calcs &amp; EFs'!$C$343:$C$360, MATCH($B$242,'MP Calcs &amp; EFs'!$B$343:$B$360,0))-(((INDEX('MP Calcs &amp; EFs'!$C$343:$C$360, MATCH($B$242,'MP Calcs &amp; EFs'!$B$343:$B$360,0)))-(INDEX($D$396:$D$413, MATCH($B$242,$C$396:$C$413,0))))/3),AA$229&lt;INDEX($I$397:$I$415,MATCH($B$242,$C$397:$C$415,0)),INDEX('MP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AB243" s="148" t="str" cm="1">
        <f t="array" ref="AB243">IFERROR((_xlfn.IFS(AB$229&lt;INDEX($J$397:$J$415,MATCH($B$242,$C$397:$C$415,0)),INDEX('MP Calcs &amp; EFs'!$C$343:$C$360, MATCH($B$242,'MP Calcs &amp; EFs'!$B$343:$B$360,0)),AB$229&lt;INDEX($K$397:$K$415,MATCH($B$242,$C$397:$C$415,0)),INDEX('MP Calcs &amp; EFs'!$C$343:$C$360, MATCH($B$242,'MP Calcs &amp; EFs'!$B$343:$B$360,0))-(((INDEX('MP Calcs &amp; EFs'!$C$343:$C$360, MATCH($B$242,'MP Calcs &amp; EFs'!$B$343:$B$360,0)))-(INDEX($D$396:$D$413, MATCH($B$242,$C$396:$C$413,0))))/3),AB$229&lt;INDEX($I$397:$I$415,MATCH($B$242,$C$397:$C$415,0)),INDEX('MP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AC243" s="148" t="str" cm="1">
        <f t="array" ref="AC243">IFERROR((_xlfn.IFS(AC$229&lt;INDEX($J$397:$J$415,MATCH($B$242,$C$397:$C$415,0)),INDEX('MP Calcs &amp; EFs'!$C$343:$C$360, MATCH($B$242,'MP Calcs &amp; EFs'!$B$343:$B$360,0)),AC$229&lt;INDEX($K$397:$K$415,MATCH($B$242,$C$397:$C$415,0)),INDEX('MP Calcs &amp; EFs'!$C$343:$C$360, MATCH($B$242,'MP Calcs &amp; EFs'!$B$343:$B$360,0))-(((INDEX('MP Calcs &amp; EFs'!$C$343:$C$360, MATCH($B$242,'MP Calcs &amp; EFs'!$B$343:$B$360,0)))-(INDEX($D$396:$D$413, MATCH($B$242,$C$396:$C$413,0))))/3),AC$229&lt;INDEX($I$397:$I$415,MATCH($B$242,$C$397:$C$415,0)),INDEX('MP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AD243" s="148" t="str" cm="1">
        <f t="array" ref="AD243">IFERROR((_xlfn.IFS(AD$229&lt;INDEX($J$397:$J$415,MATCH($B$242,$C$397:$C$415,0)),INDEX('MP Calcs &amp; EFs'!$C$343:$C$360, MATCH($B$242,'MP Calcs &amp; EFs'!$B$343:$B$360,0)),AD$229&lt;INDEX($K$397:$K$415,MATCH($B$242,$C$397:$C$415,0)),INDEX('MP Calcs &amp; EFs'!$C$343:$C$360, MATCH($B$242,'MP Calcs &amp; EFs'!$B$343:$B$360,0))-(((INDEX('MP Calcs &amp; EFs'!$C$343:$C$360, MATCH($B$242,'MP Calcs &amp; EFs'!$B$343:$B$360,0)))-(INDEX($D$396:$D$413, MATCH($B$242,$C$396:$C$413,0))))/3),AD$229&lt;INDEX($I$397:$I$415,MATCH($B$242,$C$397:$C$415,0)),INDEX('MP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AE243" s="148" t="str" cm="1">
        <f t="array" ref="AE243">IFERROR((_xlfn.IFS(AE$229&lt;INDEX($J$397:$J$415,MATCH($B$242,$C$397:$C$415,0)),INDEX('MP Calcs &amp; EFs'!$C$343:$C$360, MATCH($B$242,'MP Calcs &amp; EFs'!$B$343:$B$360,0)),AE$229&lt;INDEX($K$397:$K$415,MATCH($B$242,$C$397:$C$415,0)),INDEX('MP Calcs &amp; EFs'!$C$343:$C$360, MATCH($B$242,'MP Calcs &amp; EFs'!$B$343:$B$360,0))-(((INDEX('MP Calcs &amp; EFs'!$C$343:$C$360, MATCH($B$242,'MP Calcs &amp; EFs'!$B$343:$B$360,0)))-(INDEX($D$396:$D$413, MATCH($B$242,$C$396:$C$413,0))))/3),AE$229&lt;INDEX($I$397:$I$415,MATCH($B$242,$C$397:$C$415,0)),INDEX('MP Calcs &amp; EFs'!$C$343:$C$360, MATCH($B$242,'MP Calcs &amp; EFs'!$B$343:$B$360,0))-(((INDEX('MP Calcs &amp; EFs'!$C$343:$C$360, MATCH($B$242,'MP Calcs &amp; EFs'!$B$343:$B$360,0)))-(INDEX($D$396:$D$413, MATCH($B$242,$C$396:$C$413,0))))*2/3),TRUE,INDEX($D$396:$D$413, MATCH($B$242,$C$396:$C$413,0)))*INDEX($D$13:$D$29, MATCH($B$242,$B$13:$B$29,0)))*1000*'Conversions and Lists'!$O$44*'MP Calcs &amp; EFs'!$F$439*'Conversions and Lists'!$F$51*1000,"")</f>
        <v/>
      </c>
      <c r="AF243" s="148" t="str">
        <f t="shared" si="9"/>
        <v/>
      </c>
      <c r="AG243" s="148" t="str">
        <f>IFERROR(SUM(INDEX(D243:AF243, MATCH(INDEX($H$8:$H$29,MATCH(B243,$B$8:$B$29,0)),$D$229:$AE$229,0)):AF243),"")</f>
        <v/>
      </c>
    </row>
    <row r="244" spans="2:33" x14ac:dyDescent="0.25">
      <c r="B244" s="144" t="s">
        <v>144</v>
      </c>
      <c r="C244" s="141" t="s">
        <v>335</v>
      </c>
      <c r="D244" s="142" t="str" cm="1">
        <f t="array" ref="D244">IFERROR(((_xlfn.IFS(D$229&lt;INDEX($J$397:$J$415,MATCH($B$244,$C$397:$C$415,0)),INDEX('MP Calcs &amp; EFs'!$D$343:$D$360, MATCH($B$244,'MP Calcs &amp; EFs'!$B$343:$B$360,0)),D$229&lt;INDEX($K$397:$K$415,MATCH($B$244,$C$397:$C$415,0)),INDEX('MP Calcs &amp; EFs'!$D$343:$D$360, MATCH($B$244,'MP Calcs &amp; EFs'!$B$343:$B$360,0))-(((INDEX('MP Calcs &amp; EFs'!$D$343:$D$360, MATCH($B$244,'MP Calcs &amp; EFs'!$B$343:$B$360,0)))-(INDEX($E$396:$E$413, MATCH($B$244,$C$396:$C$413,0))))/3),D$229&lt;INDEX($I$397:$I$415,MATCH($B$244,$C$397:$C$415,0)),INDEX('MP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EFs'!K$383,"")</f>
        <v/>
      </c>
      <c r="E244" s="142" t="str" cm="1">
        <f t="array" ref="E244">IFERROR(((_xlfn.IFS(E$229&lt;INDEX($J$397:$J$415,MATCH($B$244,$C$397:$C$415,0)),INDEX('MP Calcs &amp; EFs'!$D$343:$D$360, MATCH($B$244,'MP Calcs &amp; EFs'!$B$343:$B$360,0)),E$229&lt;INDEX($K$397:$K$415,MATCH($B$244,$C$397:$C$415,0)),INDEX('MP Calcs &amp; EFs'!$D$343:$D$360, MATCH($B$244,'MP Calcs &amp; EFs'!$B$343:$B$360,0))-(((INDEX('MP Calcs &amp; EFs'!$D$343:$D$360, MATCH($B$244,'MP Calcs &amp; EFs'!$B$343:$B$360,0)))-(INDEX($E$396:$E$413, MATCH($B$244,$C$396:$C$413,0))))/3),E$229&lt;INDEX($I$397:$I$415,MATCH($B$244,$C$397:$C$415,0)),INDEX('MP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EFs'!L$383,"")</f>
        <v/>
      </c>
      <c r="F244" s="142" t="str" cm="1">
        <f t="array" ref="F244">IFERROR(((_xlfn.IFS(F$229&lt;INDEX($J$397:$J$415,MATCH($B$244,$C$397:$C$415,0)),INDEX('MP Calcs &amp; EFs'!$D$343:$D$360, MATCH($B$244,'MP Calcs &amp; EFs'!$B$343:$B$360,0)),F$229&lt;INDEX($K$397:$K$415,MATCH($B$244,$C$397:$C$415,0)),INDEX('MP Calcs &amp; EFs'!$D$343:$D$360, MATCH($B$244,'MP Calcs &amp; EFs'!$B$343:$B$360,0))-(((INDEX('MP Calcs &amp; EFs'!$D$343:$D$360, MATCH($B$244,'MP Calcs &amp; EFs'!$B$343:$B$360,0)))-(INDEX($E$396:$E$413, MATCH($B$244,$C$396:$C$413,0))))/3),F$229&lt;INDEX($I$397:$I$415,MATCH($B$244,$C$397:$C$415,0)),INDEX('MP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EFs'!M$383,"")</f>
        <v/>
      </c>
      <c r="G244" s="142" t="str" cm="1">
        <f t="array" ref="G244">IFERROR(((_xlfn.IFS(G$229&lt;INDEX($J$397:$J$415,MATCH($B$244,$C$397:$C$415,0)),INDEX('MP Calcs &amp; EFs'!$D$343:$D$360, MATCH($B$244,'MP Calcs &amp; EFs'!$B$343:$B$360,0)),G$229&lt;INDEX($K$397:$K$415,MATCH($B$244,$C$397:$C$415,0)),INDEX('MP Calcs &amp; EFs'!$D$343:$D$360, MATCH($B$244,'MP Calcs &amp; EFs'!$B$343:$B$360,0))-(((INDEX('MP Calcs &amp; EFs'!$D$343:$D$360, MATCH($B$244,'MP Calcs &amp; EFs'!$B$343:$B$360,0)))-(INDEX($E$396:$E$413, MATCH($B$244,$C$396:$C$413,0))))/3),G$229&lt;INDEX($I$397:$I$415,MATCH($B$244,$C$397:$C$415,0)),INDEX('MP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EFs'!N$383,"")</f>
        <v/>
      </c>
      <c r="H244" s="142" t="str" cm="1">
        <f t="array" ref="H244">IFERROR(((_xlfn.IFS(H$229&lt;INDEX($J$397:$J$415,MATCH($B$244,$C$397:$C$415,0)),INDEX('MP Calcs &amp; EFs'!$D$343:$D$360, MATCH($B$244,'MP Calcs &amp; EFs'!$B$343:$B$360,0)),H$229&lt;INDEX($K$397:$K$415,MATCH($B$244,$C$397:$C$415,0)),INDEX('MP Calcs &amp; EFs'!$D$343:$D$360, MATCH($B$244,'MP Calcs &amp; EFs'!$B$343:$B$360,0))-(((INDEX('MP Calcs &amp; EFs'!$D$343:$D$360, MATCH($B$244,'MP Calcs &amp; EFs'!$B$343:$B$360,0)))-(INDEX($E$396:$E$413, MATCH($B$244,$C$396:$C$413,0))))/3),H$229&lt;INDEX($I$397:$I$415,MATCH($B$244,$C$397:$C$415,0)),INDEX('MP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EFs'!O$383,"")</f>
        <v/>
      </c>
      <c r="I244" s="142" t="str" cm="1">
        <f t="array" ref="I244">IFERROR(((_xlfn.IFS(I$229&lt;INDEX($J$397:$J$415,MATCH($B$244,$C$397:$C$415,0)),INDEX('MP Calcs &amp; EFs'!$D$343:$D$360, MATCH($B$244,'MP Calcs &amp; EFs'!$B$343:$B$360,0)),I$229&lt;INDEX($K$397:$K$415,MATCH($B$244,$C$397:$C$415,0)),INDEX('MP Calcs &amp; EFs'!$D$343:$D$360, MATCH($B$244,'MP Calcs &amp; EFs'!$B$343:$B$360,0))-(((INDEX('MP Calcs &amp; EFs'!$D$343:$D$360, MATCH($B$244,'MP Calcs &amp; EFs'!$B$343:$B$360,0)))-(INDEX($E$396:$E$413, MATCH($B$244,$C$396:$C$413,0))))/3),I$229&lt;INDEX($I$397:$I$415,MATCH($B$244,$C$397:$C$415,0)),INDEX('MP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EFs'!P$383,"")</f>
        <v/>
      </c>
      <c r="J244" s="142" t="str" cm="1">
        <f t="array" ref="J244">IFERROR(((_xlfn.IFS(J$229&lt;INDEX($J$397:$J$415,MATCH($B$244,$C$397:$C$415,0)),INDEX('MP Calcs &amp; EFs'!$D$343:$D$360, MATCH($B$244,'MP Calcs &amp; EFs'!$B$343:$B$360,0)),J$229&lt;INDEX($K$397:$K$415,MATCH($B$244,$C$397:$C$415,0)),INDEX('MP Calcs &amp; EFs'!$D$343:$D$360, MATCH($B$244,'MP Calcs &amp; EFs'!$B$343:$B$360,0))-(((INDEX('MP Calcs &amp; EFs'!$D$343:$D$360, MATCH($B$244,'MP Calcs &amp; EFs'!$B$343:$B$360,0)))-(INDEX($E$396:$E$413, MATCH($B$244,$C$396:$C$413,0))))/3),J$229&lt;INDEX($I$397:$I$415,MATCH($B$244,$C$397:$C$415,0)),INDEX('MP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EFs'!Q$383,"")</f>
        <v/>
      </c>
      <c r="K244" s="142" t="str" cm="1">
        <f t="array" ref="K244">IFERROR(((_xlfn.IFS(K$229&lt;INDEX($J$397:$J$415,MATCH($B$244,$C$397:$C$415,0)),INDEX('MP Calcs &amp; EFs'!$D$343:$D$360, MATCH($B$244,'MP Calcs &amp; EFs'!$B$343:$B$360,0)),K$229&lt;INDEX($K$397:$K$415,MATCH($B$244,$C$397:$C$415,0)),INDEX('MP Calcs &amp; EFs'!$D$343:$D$360, MATCH($B$244,'MP Calcs &amp; EFs'!$B$343:$B$360,0))-(((INDEX('MP Calcs &amp; EFs'!$D$343:$D$360, MATCH($B$244,'MP Calcs &amp; EFs'!$B$343:$B$360,0)))-(INDEX($E$396:$E$413, MATCH($B$244,$C$396:$C$413,0))))/3),K$229&lt;INDEX($I$397:$I$415,MATCH($B$244,$C$397:$C$415,0)),INDEX('MP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EFs'!R$383,"")</f>
        <v/>
      </c>
      <c r="L244" s="142" t="str" cm="1">
        <f t="array" ref="L244">IFERROR(((_xlfn.IFS(L$229&lt;INDEX($J$397:$J$415,MATCH($B$244,$C$397:$C$415,0)),INDEX('MP Calcs &amp; EFs'!$D$343:$D$360, MATCH($B$244,'MP Calcs &amp; EFs'!$B$343:$B$360,0)),L$229&lt;INDEX($K$397:$K$415,MATCH($B$244,$C$397:$C$415,0)),INDEX('MP Calcs &amp; EFs'!$D$343:$D$360, MATCH($B$244,'MP Calcs &amp; EFs'!$B$343:$B$360,0))-(((INDEX('MP Calcs &amp; EFs'!$D$343:$D$360, MATCH($B$244,'MP Calcs &amp; EFs'!$B$343:$B$360,0)))-(INDEX($E$396:$E$413, MATCH($B$244,$C$396:$C$413,0))))/3),L$229&lt;INDEX($I$397:$I$415,MATCH($B$244,$C$397:$C$415,0)),INDEX('MP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EFs'!S$383,"")</f>
        <v/>
      </c>
      <c r="M244" s="142" t="str" cm="1">
        <f t="array" ref="M244">IFERROR(((_xlfn.IFS(M$229&lt;INDEX($J$397:$J$415,MATCH($B$244,$C$397:$C$415,0)),INDEX('MP Calcs &amp; EFs'!$D$343:$D$360, MATCH($B$244,'MP Calcs &amp; EFs'!$B$343:$B$360,0)),M$229&lt;INDEX($K$397:$K$415,MATCH($B$244,$C$397:$C$415,0)),INDEX('MP Calcs &amp; EFs'!$D$343:$D$360, MATCH($B$244,'MP Calcs &amp; EFs'!$B$343:$B$360,0))-(((INDEX('MP Calcs &amp; EFs'!$D$343:$D$360, MATCH($B$244,'MP Calcs &amp; EFs'!$B$343:$B$360,0)))-(INDEX($E$396:$E$413, MATCH($B$244,$C$396:$C$413,0))))/3),M$229&lt;INDEX($I$397:$I$415,MATCH($B$244,$C$397:$C$415,0)),INDEX('MP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EFs'!T$383,"")</f>
        <v/>
      </c>
      <c r="N244" s="142" t="str" cm="1">
        <f t="array" ref="N244">IFERROR(((_xlfn.IFS(N$229&lt;INDEX($J$397:$J$415,MATCH($B$244,$C$397:$C$415,0)),INDEX('MP Calcs &amp; EFs'!$D$343:$D$360, MATCH($B$244,'MP Calcs &amp; EFs'!$B$343:$B$360,0)),N$229&lt;INDEX($K$397:$K$415,MATCH($B$244,$C$397:$C$415,0)),INDEX('MP Calcs &amp; EFs'!$D$343:$D$360, MATCH($B$244,'MP Calcs &amp; EFs'!$B$343:$B$360,0))-(((INDEX('MP Calcs &amp; EFs'!$D$343:$D$360, MATCH($B$244,'MP Calcs &amp; EFs'!$B$343:$B$360,0)))-(INDEX($E$396:$E$413, MATCH($B$244,$C$396:$C$413,0))))/3),N$229&lt;INDEX($I$397:$I$415,MATCH($B$244,$C$397:$C$415,0)),INDEX('MP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EFs'!U$383,"")</f>
        <v/>
      </c>
      <c r="O244" s="142" t="str" cm="1">
        <f t="array" ref="O244">IFERROR(((_xlfn.IFS(O$229&lt;INDEX($J$397:$J$415,MATCH($B$244,$C$397:$C$415,0)),INDEX('MP Calcs &amp; EFs'!$D$343:$D$360, MATCH($B$244,'MP Calcs &amp; EFs'!$B$343:$B$360,0)),O$229&lt;INDEX($K$397:$K$415,MATCH($B$244,$C$397:$C$415,0)),INDEX('MP Calcs &amp; EFs'!$D$343:$D$360, MATCH($B$244,'MP Calcs &amp; EFs'!$B$343:$B$360,0))-(((INDEX('MP Calcs &amp; EFs'!$D$343:$D$360, MATCH($B$244,'MP Calcs &amp; EFs'!$B$343:$B$360,0)))-(INDEX($E$396:$E$413, MATCH($B$244,$C$396:$C$413,0))))/3),O$229&lt;INDEX($I$397:$I$415,MATCH($B$244,$C$397:$C$415,0)),INDEX('MP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EFs'!V$383,"")</f>
        <v/>
      </c>
      <c r="P244" s="142" t="str" cm="1">
        <f t="array" ref="P244">IFERROR(((_xlfn.IFS(P$229&lt;INDEX($J$397:$J$415,MATCH($B$244,$C$397:$C$415,0)),INDEX('MP Calcs &amp; EFs'!$D$343:$D$360, MATCH($B$244,'MP Calcs &amp; EFs'!$B$343:$B$360,0)),P$229&lt;INDEX($K$397:$K$415,MATCH($B$244,$C$397:$C$415,0)),INDEX('MP Calcs &amp; EFs'!$D$343:$D$360, MATCH($B$244,'MP Calcs &amp; EFs'!$B$343:$B$360,0))-(((INDEX('MP Calcs &amp; EFs'!$D$343:$D$360, MATCH($B$244,'MP Calcs &amp; EFs'!$B$343:$B$360,0)))-(INDEX($E$396:$E$413, MATCH($B$244,$C$396:$C$413,0))))/3),P$229&lt;INDEX($I$397:$I$415,MATCH($B$244,$C$397:$C$415,0)),INDEX('MP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EFs'!W$383,"")</f>
        <v/>
      </c>
      <c r="Q244" s="142" t="str" cm="1">
        <f t="array" ref="Q244">IFERROR(((_xlfn.IFS(Q$229&lt;INDEX($J$397:$J$415,MATCH($B$244,$C$397:$C$415,0)),INDEX('MP Calcs &amp; EFs'!$D$343:$D$360, MATCH($B$244,'MP Calcs &amp; EFs'!$B$343:$B$360,0)),Q$229&lt;INDEX($K$397:$K$415,MATCH($B$244,$C$397:$C$415,0)),INDEX('MP Calcs &amp; EFs'!$D$343:$D$360, MATCH($B$244,'MP Calcs &amp; EFs'!$B$343:$B$360,0))-(((INDEX('MP Calcs &amp; EFs'!$D$343:$D$360, MATCH($B$244,'MP Calcs &amp; EFs'!$B$343:$B$360,0)))-(INDEX($E$396:$E$413, MATCH($B$244,$C$396:$C$413,0))))/3),Q$229&lt;INDEX($I$397:$I$415,MATCH($B$244,$C$397:$C$415,0)),INDEX('MP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EFs'!X$383,"")</f>
        <v/>
      </c>
      <c r="R244" s="142" t="str" cm="1">
        <f t="array" ref="R244">IFERROR(((_xlfn.IFS(R$229&lt;INDEX($J$397:$J$415,MATCH($B$244,$C$397:$C$415,0)),INDEX('MP Calcs &amp; EFs'!$D$343:$D$360, MATCH($B$244,'MP Calcs &amp; EFs'!$B$343:$B$360,0)),R$229&lt;INDEX($K$397:$K$415,MATCH($B$244,$C$397:$C$415,0)),INDEX('MP Calcs &amp; EFs'!$D$343:$D$360, MATCH($B$244,'MP Calcs &amp; EFs'!$B$343:$B$360,0))-(((INDEX('MP Calcs &amp; EFs'!$D$343:$D$360, MATCH($B$244,'MP Calcs &amp; EFs'!$B$343:$B$360,0)))-(INDEX($E$396:$E$413, MATCH($B$244,$C$396:$C$413,0))))/3),R$229&lt;INDEX($I$397:$I$415,MATCH($B$244,$C$397:$C$415,0)),INDEX('MP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EFs'!Y$383,"")</f>
        <v/>
      </c>
      <c r="S244" s="142" t="str" cm="1">
        <f t="array" ref="S244">IFERROR(((_xlfn.IFS(S$229&lt;INDEX($J$397:$J$415,MATCH($B$244,$C$397:$C$415,0)),INDEX('MP Calcs &amp; EFs'!$D$343:$D$360, MATCH($B$244,'MP Calcs &amp; EFs'!$B$343:$B$360,0)),S$229&lt;INDEX($K$397:$K$415,MATCH($B$244,$C$397:$C$415,0)),INDEX('MP Calcs &amp; EFs'!$D$343:$D$360, MATCH($B$244,'MP Calcs &amp; EFs'!$B$343:$B$360,0))-(((INDEX('MP Calcs &amp; EFs'!$D$343:$D$360, MATCH($B$244,'MP Calcs &amp; EFs'!$B$343:$B$360,0)))-(INDEX($E$396:$E$413, MATCH($B$244,$C$396:$C$413,0))))/3),S$229&lt;INDEX($I$397:$I$415,MATCH($B$244,$C$397:$C$415,0)),INDEX('MP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EFs'!Z$383,"")</f>
        <v/>
      </c>
      <c r="T244" s="142" t="str" cm="1">
        <f t="array" ref="T244">IFERROR(((_xlfn.IFS(T$229&lt;INDEX($J$397:$J$415,MATCH($B$244,$C$397:$C$415,0)),INDEX('MP Calcs &amp; EFs'!$D$343:$D$360, MATCH($B$244,'MP Calcs &amp; EFs'!$B$343:$B$360,0)),T$229&lt;INDEX($K$397:$K$415,MATCH($B$244,$C$397:$C$415,0)),INDEX('MP Calcs &amp; EFs'!$D$343:$D$360, MATCH($B$244,'MP Calcs &amp; EFs'!$B$343:$B$360,0))-(((INDEX('MP Calcs &amp; EFs'!$D$343:$D$360, MATCH($B$244,'MP Calcs &amp; EFs'!$B$343:$B$360,0)))-(INDEX($E$396:$E$413, MATCH($B$244,$C$396:$C$413,0))))/3),T$229&lt;INDEX($I$397:$I$415,MATCH($B$244,$C$397:$C$415,0)),INDEX('MP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EFs'!AA$383,"")</f>
        <v/>
      </c>
      <c r="U244" s="142" t="str" cm="1">
        <f t="array" ref="U244">IFERROR(((_xlfn.IFS(U$229&lt;INDEX($J$397:$J$415,MATCH($B$244,$C$397:$C$415,0)),INDEX('MP Calcs &amp; EFs'!$D$343:$D$360, MATCH($B$244,'MP Calcs &amp; EFs'!$B$343:$B$360,0)),U$229&lt;INDEX($K$397:$K$415,MATCH($B$244,$C$397:$C$415,0)),INDEX('MP Calcs &amp; EFs'!$D$343:$D$360, MATCH($B$244,'MP Calcs &amp; EFs'!$B$343:$B$360,0))-(((INDEX('MP Calcs &amp; EFs'!$D$343:$D$360, MATCH($B$244,'MP Calcs &amp; EFs'!$B$343:$B$360,0)))-(INDEX($E$396:$E$413, MATCH($B$244,$C$396:$C$413,0))))/3),U$229&lt;INDEX($I$397:$I$415,MATCH($B$244,$C$397:$C$415,0)),INDEX('MP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EFs'!AB$383,"")</f>
        <v/>
      </c>
      <c r="V244" s="142" t="str" cm="1">
        <f t="array" ref="V244">IFERROR(((_xlfn.IFS(V$229&lt;INDEX($J$397:$J$415,MATCH($B$244,$C$397:$C$415,0)),INDEX('MP Calcs &amp; EFs'!$D$343:$D$360, MATCH($B$244,'MP Calcs &amp; EFs'!$B$343:$B$360,0)),V$229&lt;INDEX($K$397:$K$415,MATCH($B$244,$C$397:$C$415,0)),INDEX('MP Calcs &amp; EFs'!$D$343:$D$360, MATCH($B$244,'MP Calcs &amp; EFs'!$B$343:$B$360,0))-(((INDEX('MP Calcs &amp; EFs'!$D$343:$D$360, MATCH($B$244,'MP Calcs &amp; EFs'!$B$343:$B$360,0)))-(INDEX($E$396:$E$413, MATCH($B$244,$C$396:$C$413,0))))/3),V$229&lt;INDEX($I$397:$I$415,MATCH($B$244,$C$397:$C$415,0)),INDEX('MP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EFs'!AC$383,"")</f>
        <v/>
      </c>
      <c r="W244" s="142" t="str" cm="1">
        <f t="array" ref="W244">IFERROR(((_xlfn.IFS(W$229&lt;INDEX($J$397:$J$415,MATCH($B$244,$C$397:$C$415,0)),INDEX('MP Calcs &amp; EFs'!$D$343:$D$360, MATCH($B$244,'MP Calcs &amp; EFs'!$B$343:$B$360,0)),W$229&lt;INDEX($K$397:$K$415,MATCH($B$244,$C$397:$C$415,0)),INDEX('MP Calcs &amp; EFs'!$D$343:$D$360, MATCH($B$244,'MP Calcs &amp; EFs'!$B$343:$B$360,0))-(((INDEX('MP Calcs &amp; EFs'!$D$343:$D$360, MATCH($B$244,'MP Calcs &amp; EFs'!$B$343:$B$360,0)))-(INDEX($E$396:$E$413, MATCH($B$244,$C$396:$C$413,0))))/3),W$229&lt;INDEX($I$397:$I$415,MATCH($B$244,$C$397:$C$415,0)),INDEX('MP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EFs'!AD$383,"")</f>
        <v/>
      </c>
      <c r="X244" s="142" t="str" cm="1">
        <f t="array" ref="X244">IFERROR(((_xlfn.IFS(X$229&lt;INDEX($J$397:$J$415,MATCH($B$244,$C$397:$C$415,0)),INDEX('MP Calcs &amp; EFs'!$D$343:$D$360, MATCH($B$244,'MP Calcs &amp; EFs'!$B$343:$B$360,0)),X$229&lt;INDEX($K$397:$K$415,MATCH($B$244,$C$397:$C$415,0)),INDEX('MP Calcs &amp; EFs'!$D$343:$D$360, MATCH($B$244,'MP Calcs &amp; EFs'!$B$343:$B$360,0))-(((INDEX('MP Calcs &amp; EFs'!$D$343:$D$360, MATCH($B$244,'MP Calcs &amp; EFs'!$B$343:$B$360,0)))-(INDEX($E$396:$E$413, MATCH($B$244,$C$396:$C$413,0))))/3),X$229&lt;INDEX($I$397:$I$415,MATCH($B$244,$C$397:$C$415,0)),INDEX('MP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EFs'!AE$383,"")</f>
        <v/>
      </c>
      <c r="Y244" s="142" t="str" cm="1">
        <f t="array" ref="Y244">IFERROR(((_xlfn.IFS(Y$229&lt;INDEX($J$397:$J$415,MATCH($B$244,$C$397:$C$415,0)),INDEX('MP Calcs &amp; EFs'!$D$343:$D$360, MATCH($B$244,'MP Calcs &amp; EFs'!$B$343:$B$360,0)),Y$229&lt;INDEX($K$397:$K$415,MATCH($B$244,$C$397:$C$415,0)),INDEX('MP Calcs &amp; EFs'!$D$343:$D$360, MATCH($B$244,'MP Calcs &amp; EFs'!$B$343:$B$360,0))-(((INDEX('MP Calcs &amp; EFs'!$D$343:$D$360, MATCH($B$244,'MP Calcs &amp; EFs'!$B$343:$B$360,0)))-(INDEX($E$396:$E$413, MATCH($B$244,$C$396:$C$413,0))))/3),Y$229&lt;INDEX($I$397:$I$415,MATCH($B$244,$C$397:$C$415,0)),INDEX('MP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EFs'!AF$383,"")</f>
        <v/>
      </c>
      <c r="Z244" s="142" t="str" cm="1">
        <f t="array" ref="Z244">IFERROR(((_xlfn.IFS(Z$229&lt;INDEX($J$397:$J$415,MATCH($B$244,$C$397:$C$415,0)),INDEX('MP Calcs &amp; EFs'!$D$343:$D$360, MATCH($B$244,'MP Calcs &amp; EFs'!$B$343:$B$360,0)),Z$229&lt;INDEX($K$397:$K$415,MATCH($B$244,$C$397:$C$415,0)),INDEX('MP Calcs &amp; EFs'!$D$343:$D$360, MATCH($B$244,'MP Calcs &amp; EFs'!$B$343:$B$360,0))-(((INDEX('MP Calcs &amp; EFs'!$D$343:$D$360, MATCH($B$244,'MP Calcs &amp; EFs'!$B$343:$B$360,0)))-(INDEX($E$396:$E$413, MATCH($B$244,$C$396:$C$413,0))))/3),Z$229&lt;INDEX($I$397:$I$415,MATCH($B$244,$C$397:$C$415,0)),INDEX('MP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EFs'!AG$383,"")</f>
        <v/>
      </c>
      <c r="AA244" s="142" t="str" cm="1">
        <f t="array" ref="AA244">IFERROR(((_xlfn.IFS(AA$229&lt;INDEX($J$397:$J$415,MATCH($B$244,$C$397:$C$415,0)),INDEX('MP Calcs &amp; EFs'!$D$343:$D$360, MATCH($B$244,'MP Calcs &amp; EFs'!$B$343:$B$360,0)),AA$229&lt;INDEX($K$397:$K$415,MATCH($B$244,$C$397:$C$415,0)),INDEX('MP Calcs &amp; EFs'!$D$343:$D$360, MATCH($B$244,'MP Calcs &amp; EFs'!$B$343:$B$360,0))-(((INDEX('MP Calcs &amp; EFs'!$D$343:$D$360, MATCH($B$244,'MP Calcs &amp; EFs'!$B$343:$B$360,0)))-(INDEX($E$396:$E$413, MATCH($B$244,$C$396:$C$413,0))))/3),AA$229&lt;INDEX($I$397:$I$415,MATCH($B$244,$C$397:$C$415,0)),INDEX('MP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EFs'!AH$383,"")</f>
        <v/>
      </c>
      <c r="AB244" s="142" t="str" cm="1">
        <f t="array" ref="AB244">IFERROR(((_xlfn.IFS(AB$229&lt;INDEX($J$397:$J$415,MATCH($B$244,$C$397:$C$415,0)),INDEX('MP Calcs &amp; EFs'!$D$343:$D$360, MATCH($B$244,'MP Calcs &amp; EFs'!$B$343:$B$360,0)),AB$229&lt;INDEX($K$397:$K$415,MATCH($B$244,$C$397:$C$415,0)),INDEX('MP Calcs &amp; EFs'!$D$343:$D$360, MATCH($B$244,'MP Calcs &amp; EFs'!$B$343:$B$360,0))-(((INDEX('MP Calcs &amp; EFs'!$D$343:$D$360, MATCH($B$244,'MP Calcs &amp; EFs'!$B$343:$B$360,0)))-(INDEX($E$396:$E$413, MATCH($B$244,$C$396:$C$413,0))))/3),AB$229&lt;INDEX($I$397:$I$415,MATCH($B$244,$C$397:$C$415,0)),INDEX('MP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EFs'!AI$383,"")</f>
        <v/>
      </c>
      <c r="AC244" s="142" t="str" cm="1">
        <f t="array" ref="AC244">IFERROR(((_xlfn.IFS(AC$229&lt;INDEX($J$397:$J$415,MATCH($B$244,$C$397:$C$415,0)),INDEX('MP Calcs &amp; EFs'!$D$343:$D$360, MATCH($B$244,'MP Calcs &amp; EFs'!$B$343:$B$360,0)),AC$229&lt;INDEX($K$397:$K$415,MATCH($B$244,$C$397:$C$415,0)),INDEX('MP Calcs &amp; EFs'!$D$343:$D$360, MATCH($B$244,'MP Calcs &amp; EFs'!$B$343:$B$360,0))-(((INDEX('MP Calcs &amp; EFs'!$D$343:$D$360, MATCH($B$244,'MP Calcs &amp; EFs'!$B$343:$B$360,0)))-(INDEX($E$396:$E$413, MATCH($B$244,$C$396:$C$413,0))))/3),AC$229&lt;INDEX($I$397:$I$415,MATCH($B$244,$C$397:$C$415,0)),INDEX('MP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EFs'!AJ$383,"")</f>
        <v/>
      </c>
      <c r="AD244" s="142" t="str" cm="1">
        <f t="array" ref="AD244">IFERROR(((_xlfn.IFS(AD$229&lt;INDEX($J$397:$J$415,MATCH($B$244,$C$397:$C$415,0)),INDEX('MP Calcs &amp; EFs'!$D$343:$D$360, MATCH($B$244,'MP Calcs &amp; EFs'!$B$343:$B$360,0)),AD$229&lt;INDEX($K$397:$K$415,MATCH($B$244,$C$397:$C$415,0)),INDEX('MP Calcs &amp; EFs'!$D$343:$D$360, MATCH($B$244,'MP Calcs &amp; EFs'!$B$343:$B$360,0))-(((INDEX('MP Calcs &amp; EFs'!$D$343:$D$360, MATCH($B$244,'MP Calcs &amp; EFs'!$B$343:$B$360,0)))-(INDEX($E$396:$E$413, MATCH($B$244,$C$396:$C$413,0))))/3),AD$229&lt;INDEX($I$397:$I$415,MATCH($B$244,$C$397:$C$415,0)),INDEX('MP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EFs'!AK$383,"")</f>
        <v/>
      </c>
      <c r="AE244" s="142" t="str" cm="1">
        <f t="array" ref="AE244">IFERROR(((_xlfn.IFS(AE$229&lt;INDEX($J$397:$J$415,MATCH($B$244,$C$397:$C$415,0)),INDEX('MP Calcs &amp; EFs'!$D$343:$D$360, MATCH($B$244,'MP Calcs &amp; EFs'!$B$343:$B$360,0)),AE$229&lt;INDEX($K$397:$K$415,MATCH($B$244,$C$397:$C$415,0)),INDEX('MP Calcs &amp; EFs'!$D$343:$D$360, MATCH($B$244,'MP Calcs &amp; EFs'!$B$343:$B$360,0))-(((INDEX('MP Calcs &amp; EFs'!$D$343:$D$360, MATCH($B$244,'MP Calcs &amp; EFs'!$B$343:$B$360,0)))-(INDEX($E$396:$E$413, MATCH($B$244,$C$396:$C$413,0))))/3),AE$229&lt;INDEX($I$397:$I$415,MATCH($B$244,$C$397:$C$415,0)),INDEX('MP Calcs &amp; EFs'!$D$343:$D$360, MATCH($B$244,'MP Calcs &amp; EFs'!$B$343:$B$360,0))-(((INDEX('MP Calcs &amp; EFs'!$D$343:$D$360, MATCH($B$244,'MP Calcs &amp; EFs'!$B$343:$B$360,0)))-(INDEX($E$396:$E$413, MATCH($B$244,$C$396:$C$413,0))))*2/3),TRUE,INDEX($E$396:$E$413, MATCH($B$244,$C$396:$C$413,0)))*INDEX($D$13:$D$29, MATCH($B$244,$B$13:$B$29,0))*10^6*'Conversions and Lists'!$F$44)-(INDEX($G$8:$G$29, MATCH($B$244,$B$8:$B$29,0))*'Conversions and Lists'!$F$37))*'MP Calcs &amp; EFs'!AL$383,"")</f>
        <v/>
      </c>
      <c r="AF244" s="142" t="str">
        <f t="shared" si="9"/>
        <v/>
      </c>
      <c r="AG244" s="142" t="str">
        <f>IFERROR(SUM(INDEX(D244:AF244, MATCH(INDEX($H$8:$H$29,MATCH(B244,$B$8:$B$29,0)),$D$229:$AE$229,0)):AF244),"")</f>
        <v/>
      </c>
    </row>
    <row r="245" spans="2:33" ht="14.4" thickBot="1" x14ac:dyDescent="0.3">
      <c r="B245" s="138" t="s">
        <v>144</v>
      </c>
      <c r="C245" s="139" t="s">
        <v>336</v>
      </c>
      <c r="D245" s="148" t="str" cm="1">
        <f t="array" ref="D245">IFERROR((_xlfn.IFS(D$229&lt;INDEX($J$397:$J$415,MATCH($B$244,$C$397:$C$415,0)),INDEX('MP Calcs &amp; EFs'!$C$343:$C$360, MATCH($B$244,'MP Calcs &amp; EFs'!$B$343:$B$360,0)),D$229&lt;INDEX($K$397:$K$415,MATCH($B$244,$C$397:$C$415,0)),INDEX('MP Calcs &amp; EFs'!$C$343:$C$360, MATCH($B$244,'MP Calcs &amp; EFs'!$B$343:$B$360,0))-(((INDEX('MP Calcs &amp; EFs'!$C$343:$C$360, MATCH($B$244,'MP Calcs &amp; EFs'!$B$343:$B$360,0)))-(INDEX($D$396:$D$413, MATCH($B$244,$C$396:$C$413,0))))/3),D$229&lt;INDEX($I$397:$I$415,MATCH($B$244,$C$397:$C$415,0)),INDEX('MP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E245" s="148" t="str" cm="1">
        <f t="array" ref="E245">IFERROR((_xlfn.IFS(E$229&lt;INDEX($J$397:$J$415,MATCH($B$244,$C$397:$C$415,0)),INDEX('MP Calcs &amp; EFs'!$C$343:$C$360, MATCH($B$244,'MP Calcs &amp; EFs'!$B$343:$B$360,0)),E$229&lt;INDEX($K$397:$K$415,MATCH($B$244,$C$397:$C$415,0)),INDEX('MP Calcs &amp; EFs'!$C$343:$C$360, MATCH($B$244,'MP Calcs &amp; EFs'!$B$343:$B$360,0))-(((INDEX('MP Calcs &amp; EFs'!$C$343:$C$360, MATCH($B$244,'MP Calcs &amp; EFs'!$B$343:$B$360,0)))-(INDEX($D$396:$D$413, MATCH($B$244,$C$396:$C$413,0))))/3),E$229&lt;INDEX($I$397:$I$415,MATCH($B$244,$C$397:$C$415,0)),INDEX('MP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F245" s="148" t="str" cm="1">
        <f t="array" ref="F245">IFERROR((_xlfn.IFS(F$229&lt;INDEX($J$397:$J$415,MATCH($B$244,$C$397:$C$415,0)),INDEX('MP Calcs &amp; EFs'!$C$343:$C$360, MATCH($B$244,'MP Calcs &amp; EFs'!$B$343:$B$360,0)),F$229&lt;INDEX($K$397:$K$415,MATCH($B$244,$C$397:$C$415,0)),INDEX('MP Calcs &amp; EFs'!$C$343:$C$360, MATCH($B$244,'MP Calcs &amp; EFs'!$B$343:$B$360,0))-(((INDEX('MP Calcs &amp; EFs'!$C$343:$C$360, MATCH($B$244,'MP Calcs &amp; EFs'!$B$343:$B$360,0)))-(INDEX($D$396:$D$413, MATCH($B$244,$C$396:$C$413,0))))/3),F$229&lt;INDEX($I$397:$I$415,MATCH($B$244,$C$397:$C$415,0)),INDEX('MP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G245" s="148" t="str" cm="1">
        <f t="array" ref="G245">IFERROR((_xlfn.IFS(G$229&lt;INDEX($J$397:$J$415,MATCH($B$244,$C$397:$C$415,0)),INDEX('MP Calcs &amp; EFs'!$C$343:$C$360, MATCH($B$244,'MP Calcs &amp; EFs'!$B$343:$B$360,0)),G$229&lt;INDEX($K$397:$K$415,MATCH($B$244,$C$397:$C$415,0)),INDEX('MP Calcs &amp; EFs'!$C$343:$C$360, MATCH($B$244,'MP Calcs &amp; EFs'!$B$343:$B$360,0))-(((INDEX('MP Calcs &amp; EFs'!$C$343:$C$360, MATCH($B$244,'MP Calcs &amp; EFs'!$B$343:$B$360,0)))-(INDEX($D$396:$D$413, MATCH($B$244,$C$396:$C$413,0))))/3),G$229&lt;INDEX($I$397:$I$415,MATCH($B$244,$C$397:$C$415,0)),INDEX('MP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H245" s="148" t="str" cm="1">
        <f t="array" ref="H245">IFERROR((_xlfn.IFS(H$229&lt;INDEX($J$397:$J$415,MATCH($B$244,$C$397:$C$415,0)),INDEX('MP Calcs &amp; EFs'!$C$343:$C$360, MATCH($B$244,'MP Calcs &amp; EFs'!$B$343:$B$360,0)),H$229&lt;INDEX($K$397:$K$415,MATCH($B$244,$C$397:$C$415,0)),INDEX('MP Calcs &amp; EFs'!$C$343:$C$360, MATCH($B$244,'MP Calcs &amp; EFs'!$B$343:$B$360,0))-(((INDEX('MP Calcs &amp; EFs'!$C$343:$C$360, MATCH($B$244,'MP Calcs &amp; EFs'!$B$343:$B$360,0)))-(INDEX($D$396:$D$413, MATCH($B$244,$C$396:$C$413,0))))/3),H$229&lt;INDEX($I$397:$I$415,MATCH($B$244,$C$397:$C$415,0)),INDEX('MP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I245" s="148" t="str" cm="1">
        <f t="array" ref="I245">IFERROR((_xlfn.IFS(I$229&lt;INDEX($J$397:$J$415,MATCH($B$244,$C$397:$C$415,0)),INDEX('MP Calcs &amp; EFs'!$C$343:$C$360, MATCH($B$244,'MP Calcs &amp; EFs'!$B$343:$B$360,0)),I$229&lt;INDEX($K$397:$K$415,MATCH($B$244,$C$397:$C$415,0)),INDEX('MP Calcs &amp; EFs'!$C$343:$C$360, MATCH($B$244,'MP Calcs &amp; EFs'!$B$343:$B$360,0))-(((INDEX('MP Calcs &amp; EFs'!$C$343:$C$360, MATCH($B$244,'MP Calcs &amp; EFs'!$B$343:$B$360,0)))-(INDEX($D$396:$D$413, MATCH($B$244,$C$396:$C$413,0))))/3),I$229&lt;INDEX($I$397:$I$415,MATCH($B$244,$C$397:$C$415,0)),INDEX('MP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J245" s="148" t="str" cm="1">
        <f t="array" ref="J245">IFERROR((_xlfn.IFS(J$229&lt;INDEX($J$397:$J$415,MATCH($B$244,$C$397:$C$415,0)),INDEX('MP Calcs &amp; EFs'!$C$343:$C$360, MATCH($B$244,'MP Calcs &amp; EFs'!$B$343:$B$360,0)),J$229&lt;INDEX($K$397:$K$415,MATCH($B$244,$C$397:$C$415,0)),INDEX('MP Calcs &amp; EFs'!$C$343:$C$360, MATCH($B$244,'MP Calcs &amp; EFs'!$B$343:$B$360,0))-(((INDEX('MP Calcs &amp; EFs'!$C$343:$C$360, MATCH($B$244,'MP Calcs &amp; EFs'!$B$343:$B$360,0)))-(INDEX($D$396:$D$413, MATCH($B$244,$C$396:$C$413,0))))/3),J$229&lt;INDEX($I$397:$I$415,MATCH($B$244,$C$397:$C$415,0)),INDEX('MP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K245" s="148" t="str" cm="1">
        <f t="array" ref="K245">IFERROR((_xlfn.IFS(K$229&lt;INDEX($J$397:$J$415,MATCH($B$244,$C$397:$C$415,0)),INDEX('MP Calcs &amp; EFs'!$C$343:$C$360, MATCH($B$244,'MP Calcs &amp; EFs'!$B$343:$B$360,0)),K$229&lt;INDEX($K$397:$K$415,MATCH($B$244,$C$397:$C$415,0)),INDEX('MP Calcs &amp; EFs'!$C$343:$C$360, MATCH($B$244,'MP Calcs &amp; EFs'!$B$343:$B$360,0))-(((INDEX('MP Calcs &amp; EFs'!$C$343:$C$360, MATCH($B$244,'MP Calcs &amp; EFs'!$B$343:$B$360,0)))-(INDEX($D$396:$D$413, MATCH($B$244,$C$396:$C$413,0))))/3),K$229&lt;INDEX($I$397:$I$415,MATCH($B$244,$C$397:$C$415,0)),INDEX('MP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L245" s="148" t="str" cm="1">
        <f t="array" ref="L245">IFERROR((_xlfn.IFS(L$229&lt;INDEX($J$397:$J$415,MATCH($B$244,$C$397:$C$415,0)),INDEX('MP Calcs &amp; EFs'!$C$343:$C$360, MATCH($B$244,'MP Calcs &amp; EFs'!$B$343:$B$360,0)),L$229&lt;INDEX($K$397:$K$415,MATCH($B$244,$C$397:$C$415,0)),INDEX('MP Calcs &amp; EFs'!$C$343:$C$360, MATCH($B$244,'MP Calcs &amp; EFs'!$B$343:$B$360,0))-(((INDEX('MP Calcs &amp; EFs'!$C$343:$C$360, MATCH($B$244,'MP Calcs &amp; EFs'!$B$343:$B$360,0)))-(INDEX($D$396:$D$413, MATCH($B$244,$C$396:$C$413,0))))/3),L$229&lt;INDEX($I$397:$I$415,MATCH($B$244,$C$397:$C$415,0)),INDEX('MP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M245" s="148" t="str" cm="1">
        <f t="array" ref="M245">IFERROR((_xlfn.IFS(M$229&lt;INDEX($J$397:$J$415,MATCH($B$244,$C$397:$C$415,0)),INDEX('MP Calcs &amp; EFs'!$C$343:$C$360, MATCH($B$244,'MP Calcs &amp; EFs'!$B$343:$B$360,0)),M$229&lt;INDEX($K$397:$K$415,MATCH($B$244,$C$397:$C$415,0)),INDEX('MP Calcs &amp; EFs'!$C$343:$C$360, MATCH($B$244,'MP Calcs &amp; EFs'!$B$343:$B$360,0))-(((INDEX('MP Calcs &amp; EFs'!$C$343:$C$360, MATCH($B$244,'MP Calcs &amp; EFs'!$B$343:$B$360,0)))-(INDEX($D$396:$D$413, MATCH($B$244,$C$396:$C$413,0))))/3),M$229&lt;INDEX($I$397:$I$415,MATCH($B$244,$C$397:$C$415,0)),INDEX('MP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N245" s="148" t="str" cm="1">
        <f t="array" ref="N245">IFERROR((_xlfn.IFS(N$229&lt;INDEX($J$397:$J$415,MATCH($B$244,$C$397:$C$415,0)),INDEX('MP Calcs &amp; EFs'!$C$343:$C$360, MATCH($B$244,'MP Calcs &amp; EFs'!$B$343:$B$360,0)),N$229&lt;INDEX($K$397:$K$415,MATCH($B$244,$C$397:$C$415,0)),INDEX('MP Calcs &amp; EFs'!$C$343:$C$360, MATCH($B$244,'MP Calcs &amp; EFs'!$B$343:$B$360,0))-(((INDEX('MP Calcs &amp; EFs'!$C$343:$C$360, MATCH($B$244,'MP Calcs &amp; EFs'!$B$343:$B$360,0)))-(INDEX($D$396:$D$413, MATCH($B$244,$C$396:$C$413,0))))/3),N$229&lt;INDEX($I$397:$I$415,MATCH($B$244,$C$397:$C$415,0)),INDEX('MP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O245" s="148" t="str" cm="1">
        <f t="array" ref="O245">IFERROR((_xlfn.IFS(O$229&lt;INDEX($J$397:$J$415,MATCH($B$244,$C$397:$C$415,0)),INDEX('MP Calcs &amp; EFs'!$C$343:$C$360, MATCH($B$244,'MP Calcs &amp; EFs'!$B$343:$B$360,0)),O$229&lt;INDEX($K$397:$K$415,MATCH($B$244,$C$397:$C$415,0)),INDEX('MP Calcs &amp; EFs'!$C$343:$C$360, MATCH($B$244,'MP Calcs &amp; EFs'!$B$343:$B$360,0))-(((INDEX('MP Calcs &amp; EFs'!$C$343:$C$360, MATCH($B$244,'MP Calcs &amp; EFs'!$B$343:$B$360,0)))-(INDEX($D$396:$D$413, MATCH($B$244,$C$396:$C$413,0))))/3),O$229&lt;INDEX($I$397:$I$415,MATCH($B$244,$C$397:$C$415,0)),INDEX('MP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P245" s="148" t="str" cm="1">
        <f t="array" ref="P245">IFERROR((_xlfn.IFS(P$229&lt;INDEX($J$397:$J$415,MATCH($B$244,$C$397:$C$415,0)),INDEX('MP Calcs &amp; EFs'!$C$343:$C$360, MATCH($B$244,'MP Calcs &amp; EFs'!$B$343:$B$360,0)),P$229&lt;INDEX($K$397:$K$415,MATCH($B$244,$C$397:$C$415,0)),INDEX('MP Calcs &amp; EFs'!$C$343:$C$360, MATCH($B$244,'MP Calcs &amp; EFs'!$B$343:$B$360,0))-(((INDEX('MP Calcs &amp; EFs'!$C$343:$C$360, MATCH($B$244,'MP Calcs &amp; EFs'!$B$343:$B$360,0)))-(INDEX($D$396:$D$413, MATCH($B$244,$C$396:$C$413,0))))/3),P$229&lt;INDEX($I$397:$I$415,MATCH($B$244,$C$397:$C$415,0)),INDEX('MP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Q245" s="148" t="str" cm="1">
        <f t="array" ref="Q245">IFERROR((_xlfn.IFS(Q$229&lt;INDEX($J$397:$J$415,MATCH($B$244,$C$397:$C$415,0)),INDEX('MP Calcs &amp; EFs'!$C$343:$C$360, MATCH($B$244,'MP Calcs &amp; EFs'!$B$343:$B$360,0)),Q$229&lt;INDEX($K$397:$K$415,MATCH($B$244,$C$397:$C$415,0)),INDEX('MP Calcs &amp; EFs'!$C$343:$C$360, MATCH($B$244,'MP Calcs &amp; EFs'!$B$343:$B$360,0))-(((INDEX('MP Calcs &amp; EFs'!$C$343:$C$360, MATCH($B$244,'MP Calcs &amp; EFs'!$B$343:$B$360,0)))-(INDEX($D$396:$D$413, MATCH($B$244,$C$396:$C$413,0))))/3),Q$229&lt;INDEX($I$397:$I$415,MATCH($B$244,$C$397:$C$415,0)),INDEX('MP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R245" s="148" t="str" cm="1">
        <f t="array" ref="R245">IFERROR((_xlfn.IFS(R$229&lt;INDEX($J$397:$J$415,MATCH($B$244,$C$397:$C$415,0)),INDEX('MP Calcs &amp; EFs'!$C$343:$C$360, MATCH($B$244,'MP Calcs &amp; EFs'!$B$343:$B$360,0)),R$229&lt;INDEX($K$397:$K$415,MATCH($B$244,$C$397:$C$415,0)),INDEX('MP Calcs &amp; EFs'!$C$343:$C$360, MATCH($B$244,'MP Calcs &amp; EFs'!$B$343:$B$360,0))-(((INDEX('MP Calcs &amp; EFs'!$C$343:$C$360, MATCH($B$244,'MP Calcs &amp; EFs'!$B$343:$B$360,0)))-(INDEX($D$396:$D$413, MATCH($B$244,$C$396:$C$413,0))))/3),R$229&lt;INDEX($I$397:$I$415,MATCH($B$244,$C$397:$C$415,0)),INDEX('MP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S245" s="148" t="str" cm="1">
        <f t="array" ref="S245">IFERROR((_xlfn.IFS(S$229&lt;INDEX($J$397:$J$415,MATCH($B$244,$C$397:$C$415,0)),INDEX('MP Calcs &amp; EFs'!$C$343:$C$360, MATCH($B$244,'MP Calcs &amp; EFs'!$B$343:$B$360,0)),S$229&lt;INDEX($K$397:$K$415,MATCH($B$244,$C$397:$C$415,0)),INDEX('MP Calcs &amp; EFs'!$C$343:$C$360, MATCH($B$244,'MP Calcs &amp; EFs'!$B$343:$B$360,0))-(((INDEX('MP Calcs &amp; EFs'!$C$343:$C$360, MATCH($B$244,'MP Calcs &amp; EFs'!$B$343:$B$360,0)))-(INDEX($D$396:$D$413, MATCH($B$244,$C$396:$C$413,0))))/3),S$229&lt;INDEX($I$397:$I$415,MATCH($B$244,$C$397:$C$415,0)),INDEX('MP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T245" s="148" t="str" cm="1">
        <f t="array" ref="T245">IFERROR((_xlfn.IFS(T$229&lt;INDEX($J$397:$J$415,MATCH($B$244,$C$397:$C$415,0)),INDEX('MP Calcs &amp; EFs'!$C$343:$C$360, MATCH($B$244,'MP Calcs &amp; EFs'!$B$343:$B$360,0)),T$229&lt;INDEX($K$397:$K$415,MATCH($B$244,$C$397:$C$415,0)),INDEX('MP Calcs &amp; EFs'!$C$343:$C$360, MATCH($B$244,'MP Calcs &amp; EFs'!$B$343:$B$360,0))-(((INDEX('MP Calcs &amp; EFs'!$C$343:$C$360, MATCH($B$244,'MP Calcs &amp; EFs'!$B$343:$B$360,0)))-(INDEX($D$396:$D$413, MATCH($B$244,$C$396:$C$413,0))))/3),T$229&lt;INDEX($I$397:$I$415,MATCH($B$244,$C$397:$C$415,0)),INDEX('MP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U245" s="148" t="str" cm="1">
        <f t="array" ref="U245">IFERROR((_xlfn.IFS(U$229&lt;INDEX($J$397:$J$415,MATCH($B$244,$C$397:$C$415,0)),INDEX('MP Calcs &amp; EFs'!$C$343:$C$360, MATCH($B$244,'MP Calcs &amp; EFs'!$B$343:$B$360,0)),U$229&lt;INDEX($K$397:$K$415,MATCH($B$244,$C$397:$C$415,0)),INDEX('MP Calcs &amp; EFs'!$C$343:$C$360, MATCH($B$244,'MP Calcs &amp; EFs'!$B$343:$B$360,0))-(((INDEX('MP Calcs &amp; EFs'!$C$343:$C$360, MATCH($B$244,'MP Calcs &amp; EFs'!$B$343:$B$360,0)))-(INDEX($D$396:$D$413, MATCH($B$244,$C$396:$C$413,0))))/3),U$229&lt;INDEX($I$397:$I$415,MATCH($B$244,$C$397:$C$415,0)),INDEX('MP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V245" s="148" t="str" cm="1">
        <f t="array" ref="V245">IFERROR((_xlfn.IFS(V$229&lt;INDEX($J$397:$J$415,MATCH($B$244,$C$397:$C$415,0)),INDEX('MP Calcs &amp; EFs'!$C$343:$C$360, MATCH($B$244,'MP Calcs &amp; EFs'!$B$343:$B$360,0)),V$229&lt;INDEX($K$397:$K$415,MATCH($B$244,$C$397:$C$415,0)),INDEX('MP Calcs &amp; EFs'!$C$343:$C$360, MATCH($B$244,'MP Calcs &amp; EFs'!$B$343:$B$360,0))-(((INDEX('MP Calcs &amp; EFs'!$C$343:$C$360, MATCH($B$244,'MP Calcs &amp; EFs'!$B$343:$B$360,0)))-(INDEX($D$396:$D$413, MATCH($B$244,$C$396:$C$413,0))))/3),V$229&lt;INDEX($I$397:$I$415,MATCH($B$244,$C$397:$C$415,0)),INDEX('MP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W245" s="148" t="str" cm="1">
        <f t="array" ref="W245">IFERROR((_xlfn.IFS(W$229&lt;INDEX($J$397:$J$415,MATCH($B$244,$C$397:$C$415,0)),INDEX('MP Calcs &amp; EFs'!$C$343:$C$360, MATCH($B$244,'MP Calcs &amp; EFs'!$B$343:$B$360,0)),W$229&lt;INDEX($K$397:$K$415,MATCH($B$244,$C$397:$C$415,0)),INDEX('MP Calcs &amp; EFs'!$C$343:$C$360, MATCH($B$244,'MP Calcs &amp; EFs'!$B$343:$B$360,0))-(((INDEX('MP Calcs &amp; EFs'!$C$343:$C$360, MATCH($B$244,'MP Calcs &amp; EFs'!$B$343:$B$360,0)))-(INDEX($D$396:$D$413, MATCH($B$244,$C$396:$C$413,0))))/3),W$229&lt;INDEX($I$397:$I$415,MATCH($B$244,$C$397:$C$415,0)),INDEX('MP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X245" s="148" t="str" cm="1">
        <f t="array" ref="X245">IFERROR((_xlfn.IFS(X$229&lt;INDEX($J$397:$J$415,MATCH($B$244,$C$397:$C$415,0)),INDEX('MP Calcs &amp; EFs'!$C$343:$C$360, MATCH($B$244,'MP Calcs &amp; EFs'!$B$343:$B$360,0)),X$229&lt;INDEX($K$397:$K$415,MATCH($B$244,$C$397:$C$415,0)),INDEX('MP Calcs &amp; EFs'!$C$343:$C$360, MATCH($B$244,'MP Calcs &amp; EFs'!$B$343:$B$360,0))-(((INDEX('MP Calcs &amp; EFs'!$C$343:$C$360, MATCH($B$244,'MP Calcs &amp; EFs'!$B$343:$B$360,0)))-(INDEX($D$396:$D$413, MATCH($B$244,$C$396:$C$413,0))))/3),X$229&lt;INDEX($I$397:$I$415,MATCH($B$244,$C$397:$C$415,0)),INDEX('MP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Y245" s="148" t="str" cm="1">
        <f t="array" ref="Y245">IFERROR((_xlfn.IFS(Y$229&lt;INDEX($J$397:$J$415,MATCH($B$244,$C$397:$C$415,0)),INDEX('MP Calcs &amp; EFs'!$C$343:$C$360, MATCH($B$244,'MP Calcs &amp; EFs'!$B$343:$B$360,0)),Y$229&lt;INDEX($K$397:$K$415,MATCH($B$244,$C$397:$C$415,0)),INDEX('MP Calcs &amp; EFs'!$C$343:$C$360, MATCH($B$244,'MP Calcs &amp; EFs'!$B$343:$B$360,0))-(((INDEX('MP Calcs &amp; EFs'!$C$343:$C$360, MATCH($B$244,'MP Calcs &amp; EFs'!$B$343:$B$360,0)))-(INDEX($D$396:$D$413, MATCH($B$244,$C$396:$C$413,0))))/3),Y$229&lt;INDEX($I$397:$I$415,MATCH($B$244,$C$397:$C$415,0)),INDEX('MP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Z245" s="148" t="str" cm="1">
        <f t="array" ref="Z245">IFERROR((_xlfn.IFS(Z$229&lt;INDEX($J$397:$J$415,MATCH($B$244,$C$397:$C$415,0)),INDEX('MP Calcs &amp; EFs'!$C$343:$C$360, MATCH($B$244,'MP Calcs &amp; EFs'!$B$343:$B$360,0)),Z$229&lt;INDEX($K$397:$K$415,MATCH($B$244,$C$397:$C$415,0)),INDEX('MP Calcs &amp; EFs'!$C$343:$C$360, MATCH($B$244,'MP Calcs &amp; EFs'!$B$343:$B$360,0))-(((INDEX('MP Calcs &amp; EFs'!$C$343:$C$360, MATCH($B$244,'MP Calcs &amp; EFs'!$B$343:$B$360,0)))-(INDEX($D$396:$D$413, MATCH($B$244,$C$396:$C$413,0))))/3),Z$229&lt;INDEX($I$397:$I$415,MATCH($B$244,$C$397:$C$415,0)),INDEX('MP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AA245" s="148" t="str" cm="1">
        <f t="array" ref="AA245">IFERROR((_xlfn.IFS(AA$229&lt;INDEX($J$397:$J$415,MATCH($B$244,$C$397:$C$415,0)),INDEX('MP Calcs &amp; EFs'!$C$343:$C$360, MATCH($B$244,'MP Calcs &amp; EFs'!$B$343:$B$360,0)),AA$229&lt;INDEX($K$397:$K$415,MATCH($B$244,$C$397:$C$415,0)),INDEX('MP Calcs &amp; EFs'!$C$343:$C$360, MATCH($B$244,'MP Calcs &amp; EFs'!$B$343:$B$360,0))-(((INDEX('MP Calcs &amp; EFs'!$C$343:$C$360, MATCH($B$244,'MP Calcs &amp; EFs'!$B$343:$B$360,0)))-(INDEX($D$396:$D$413, MATCH($B$244,$C$396:$C$413,0))))/3),AA$229&lt;INDEX($I$397:$I$415,MATCH($B$244,$C$397:$C$415,0)),INDEX('MP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AB245" s="148" t="str" cm="1">
        <f t="array" ref="AB245">IFERROR((_xlfn.IFS(AB$229&lt;INDEX($J$397:$J$415,MATCH($B$244,$C$397:$C$415,0)),INDEX('MP Calcs &amp; EFs'!$C$343:$C$360, MATCH($B$244,'MP Calcs &amp; EFs'!$B$343:$B$360,0)),AB$229&lt;INDEX($K$397:$K$415,MATCH($B$244,$C$397:$C$415,0)),INDEX('MP Calcs &amp; EFs'!$C$343:$C$360, MATCH($B$244,'MP Calcs &amp; EFs'!$B$343:$B$360,0))-(((INDEX('MP Calcs &amp; EFs'!$C$343:$C$360, MATCH($B$244,'MP Calcs &amp; EFs'!$B$343:$B$360,0)))-(INDEX($D$396:$D$413, MATCH($B$244,$C$396:$C$413,0))))/3),AB$229&lt;INDEX($I$397:$I$415,MATCH($B$244,$C$397:$C$415,0)),INDEX('MP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AC245" s="148" t="str" cm="1">
        <f t="array" ref="AC245">IFERROR((_xlfn.IFS(AC$229&lt;INDEX($J$397:$J$415,MATCH($B$244,$C$397:$C$415,0)),INDEX('MP Calcs &amp; EFs'!$C$343:$C$360, MATCH($B$244,'MP Calcs &amp; EFs'!$B$343:$B$360,0)),AC$229&lt;INDEX($K$397:$K$415,MATCH($B$244,$C$397:$C$415,0)),INDEX('MP Calcs &amp; EFs'!$C$343:$C$360, MATCH($B$244,'MP Calcs &amp; EFs'!$B$343:$B$360,0))-(((INDEX('MP Calcs &amp; EFs'!$C$343:$C$360, MATCH($B$244,'MP Calcs &amp; EFs'!$B$343:$B$360,0)))-(INDEX($D$396:$D$413, MATCH($B$244,$C$396:$C$413,0))))/3),AC$229&lt;INDEX($I$397:$I$415,MATCH($B$244,$C$397:$C$415,0)),INDEX('MP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AD245" s="148" t="str" cm="1">
        <f t="array" ref="AD245">IFERROR((_xlfn.IFS(AD$229&lt;INDEX($J$397:$J$415,MATCH($B$244,$C$397:$C$415,0)),INDEX('MP Calcs &amp; EFs'!$C$343:$C$360, MATCH($B$244,'MP Calcs &amp; EFs'!$B$343:$B$360,0)),AD$229&lt;INDEX($K$397:$K$415,MATCH($B$244,$C$397:$C$415,0)),INDEX('MP Calcs &amp; EFs'!$C$343:$C$360, MATCH($B$244,'MP Calcs &amp; EFs'!$B$343:$B$360,0))-(((INDEX('MP Calcs &amp; EFs'!$C$343:$C$360, MATCH($B$244,'MP Calcs &amp; EFs'!$B$343:$B$360,0)))-(INDEX($D$396:$D$413, MATCH($B$244,$C$396:$C$413,0))))/3),AD$229&lt;INDEX($I$397:$I$415,MATCH($B$244,$C$397:$C$415,0)),INDEX('MP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AE245" s="148" t="str" cm="1">
        <f t="array" ref="AE245">IFERROR((_xlfn.IFS(AE$229&lt;INDEX($J$397:$J$415,MATCH($B$244,$C$397:$C$415,0)),INDEX('MP Calcs &amp; EFs'!$C$343:$C$360, MATCH($B$244,'MP Calcs &amp; EFs'!$B$343:$B$360,0)),AE$229&lt;INDEX($K$397:$K$415,MATCH($B$244,$C$397:$C$415,0)),INDEX('MP Calcs &amp; EFs'!$C$343:$C$360, MATCH($B$244,'MP Calcs &amp; EFs'!$B$343:$B$360,0))-(((INDEX('MP Calcs &amp; EFs'!$C$343:$C$360, MATCH($B$244,'MP Calcs &amp; EFs'!$B$343:$B$360,0)))-(INDEX($D$396:$D$413, MATCH($B$244,$C$396:$C$413,0))))/3),AE$229&lt;INDEX($I$397:$I$415,MATCH($B$244,$C$397:$C$415,0)),INDEX('MP Calcs &amp; EFs'!$C$343:$C$360, MATCH($B$244,'MP Calcs &amp; EFs'!$B$343:$B$360,0))-(((INDEX('MP Calcs &amp; EFs'!$C$343:$C$360, MATCH($B$244,'MP Calcs &amp; EFs'!$B$343:$B$360,0)))-(INDEX($D$396:$D$413, MATCH($B$244,$C$396:$C$413,0))))*2/3),TRUE,INDEX($D$396:$D$413, MATCH($B$244,$C$396:$C$413,0)))*INDEX($D$13:$D$29, MATCH($B$244,$B$13:$B$29,0)))*1000*'Conversions and Lists'!$O$44*'MP Calcs &amp; EFs'!$F$439*'Conversions and Lists'!$F$51*1000,"")</f>
        <v/>
      </c>
      <c r="AF245" s="148" t="str">
        <f t="shared" si="9"/>
        <v/>
      </c>
      <c r="AG245" s="148" t="str">
        <f>IFERROR(SUM(INDEX(D245:AF245, MATCH(INDEX($H$8:$H$29,MATCH(B245,$B$8:$B$29,0)),$D$229:$AE$229,0)):AF245),"")</f>
        <v/>
      </c>
    </row>
    <row r="246" spans="2:33" x14ac:dyDescent="0.25">
      <c r="B246" s="144" t="s">
        <v>130</v>
      </c>
      <c r="C246" s="141" t="s">
        <v>335</v>
      </c>
      <c r="D246" s="142" t="str" cm="1">
        <f t="array" ref="D246">IFERROR(((_xlfn.IFS(D$229&lt;INDEX($J$397:$J$415,MATCH($B$246,$C$397:$C$415,0)),INDEX('MP Calcs &amp; EFs'!$D$343:$D$360, MATCH($B$246,'MP Calcs &amp; EFs'!$B$343:$B$360,0)),D$229&lt;INDEX($K$397:$K$415,MATCH($B$246,$C$397:$C$415,0)),INDEX('MP Calcs &amp; EFs'!$D$343:$D$360, MATCH($B$246,'MP Calcs &amp; EFs'!$B$343:$B$360,0))-(((INDEX('MP Calcs &amp; EFs'!$D$343:$D$360, MATCH($B$246,'MP Calcs &amp; EFs'!$B$343:$B$360,0)))-(INDEX($E$396:$E$413, MATCH($B$246,$C$396:$C$413,0))))/3),D$229&lt;INDEX($I$397:$I$415,MATCH($B$246,$C$397:$C$415,0)),INDEX('MP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EFs'!K$383,"")</f>
        <v/>
      </c>
      <c r="E246" s="142" t="str" cm="1">
        <f t="array" ref="E246">IFERROR(((_xlfn.IFS(E$229&lt;INDEX($J$397:$J$415,MATCH($B$246,$C$397:$C$415,0)),INDEX('MP Calcs &amp; EFs'!$D$343:$D$360, MATCH($B$246,'MP Calcs &amp; EFs'!$B$343:$B$360,0)),E$229&lt;INDEX($K$397:$K$415,MATCH($B$246,$C$397:$C$415,0)),INDEX('MP Calcs &amp; EFs'!$D$343:$D$360, MATCH($B$246,'MP Calcs &amp; EFs'!$B$343:$B$360,0))-(((INDEX('MP Calcs &amp; EFs'!$D$343:$D$360, MATCH($B$246,'MP Calcs &amp; EFs'!$B$343:$B$360,0)))-(INDEX($E$396:$E$413, MATCH($B$246,$C$396:$C$413,0))))/3),E$229&lt;INDEX($I$397:$I$415,MATCH($B$246,$C$397:$C$415,0)),INDEX('MP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EFs'!L$383,"")</f>
        <v/>
      </c>
      <c r="F246" s="142" t="str" cm="1">
        <f t="array" ref="F246">IFERROR(((_xlfn.IFS(F$229&lt;INDEX($J$397:$J$415,MATCH($B$246,$C$397:$C$415,0)),INDEX('MP Calcs &amp; EFs'!$D$343:$D$360, MATCH($B$246,'MP Calcs &amp; EFs'!$B$343:$B$360,0)),F$229&lt;INDEX($K$397:$K$415,MATCH($B$246,$C$397:$C$415,0)),INDEX('MP Calcs &amp; EFs'!$D$343:$D$360, MATCH($B$246,'MP Calcs &amp; EFs'!$B$343:$B$360,0))-(((INDEX('MP Calcs &amp; EFs'!$D$343:$D$360, MATCH($B$246,'MP Calcs &amp; EFs'!$B$343:$B$360,0)))-(INDEX($E$396:$E$413, MATCH($B$246,$C$396:$C$413,0))))/3),F$229&lt;INDEX($I$397:$I$415,MATCH($B$246,$C$397:$C$415,0)),INDEX('MP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EFs'!M$383,"")</f>
        <v/>
      </c>
      <c r="G246" s="142" t="str" cm="1">
        <f t="array" ref="G246">IFERROR(((_xlfn.IFS(G$229&lt;INDEX($J$397:$J$415,MATCH($B$246,$C$397:$C$415,0)),INDEX('MP Calcs &amp; EFs'!$D$343:$D$360, MATCH($B$246,'MP Calcs &amp; EFs'!$B$343:$B$360,0)),G$229&lt;INDEX($K$397:$K$415,MATCH($B$246,$C$397:$C$415,0)),INDEX('MP Calcs &amp; EFs'!$D$343:$D$360, MATCH($B$246,'MP Calcs &amp; EFs'!$B$343:$B$360,0))-(((INDEX('MP Calcs &amp; EFs'!$D$343:$D$360, MATCH($B$246,'MP Calcs &amp; EFs'!$B$343:$B$360,0)))-(INDEX($E$396:$E$413, MATCH($B$246,$C$396:$C$413,0))))/3),G$229&lt;INDEX($I$397:$I$415,MATCH($B$246,$C$397:$C$415,0)),INDEX('MP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EFs'!N$383,"")</f>
        <v/>
      </c>
      <c r="H246" s="142" t="str" cm="1">
        <f t="array" ref="H246">IFERROR(((_xlfn.IFS(H$229&lt;INDEX($J$397:$J$415,MATCH($B$246,$C$397:$C$415,0)),INDEX('MP Calcs &amp; EFs'!$D$343:$D$360, MATCH($B$246,'MP Calcs &amp; EFs'!$B$343:$B$360,0)),H$229&lt;INDEX($K$397:$K$415,MATCH($B$246,$C$397:$C$415,0)),INDEX('MP Calcs &amp; EFs'!$D$343:$D$360, MATCH($B$246,'MP Calcs &amp; EFs'!$B$343:$B$360,0))-(((INDEX('MP Calcs &amp; EFs'!$D$343:$D$360, MATCH($B$246,'MP Calcs &amp; EFs'!$B$343:$B$360,0)))-(INDEX($E$396:$E$413, MATCH($B$246,$C$396:$C$413,0))))/3),H$229&lt;INDEX($I$397:$I$415,MATCH($B$246,$C$397:$C$415,0)),INDEX('MP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EFs'!O$383,"")</f>
        <v/>
      </c>
      <c r="I246" s="142" t="str" cm="1">
        <f t="array" ref="I246">IFERROR(((_xlfn.IFS(I$229&lt;INDEX($J$397:$J$415,MATCH($B$246,$C$397:$C$415,0)),INDEX('MP Calcs &amp; EFs'!$D$343:$D$360, MATCH($B$246,'MP Calcs &amp; EFs'!$B$343:$B$360,0)),I$229&lt;INDEX($K$397:$K$415,MATCH($B$246,$C$397:$C$415,0)),INDEX('MP Calcs &amp; EFs'!$D$343:$D$360, MATCH($B$246,'MP Calcs &amp; EFs'!$B$343:$B$360,0))-(((INDEX('MP Calcs &amp; EFs'!$D$343:$D$360, MATCH($B$246,'MP Calcs &amp; EFs'!$B$343:$B$360,0)))-(INDEX($E$396:$E$413, MATCH($B$246,$C$396:$C$413,0))))/3),I$229&lt;INDEX($I$397:$I$415,MATCH($B$246,$C$397:$C$415,0)),INDEX('MP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EFs'!P$383,"")</f>
        <v/>
      </c>
      <c r="J246" s="142" t="str" cm="1">
        <f t="array" ref="J246">IFERROR(((_xlfn.IFS(J$229&lt;INDEX($J$397:$J$415,MATCH($B$246,$C$397:$C$415,0)),INDEX('MP Calcs &amp; EFs'!$D$343:$D$360, MATCH($B$246,'MP Calcs &amp; EFs'!$B$343:$B$360,0)),J$229&lt;INDEX($K$397:$K$415,MATCH($B$246,$C$397:$C$415,0)),INDEX('MP Calcs &amp; EFs'!$D$343:$D$360, MATCH($B$246,'MP Calcs &amp; EFs'!$B$343:$B$360,0))-(((INDEX('MP Calcs &amp; EFs'!$D$343:$D$360, MATCH($B$246,'MP Calcs &amp; EFs'!$B$343:$B$360,0)))-(INDEX($E$396:$E$413, MATCH($B$246,$C$396:$C$413,0))))/3),J$229&lt;INDEX($I$397:$I$415,MATCH($B$246,$C$397:$C$415,0)),INDEX('MP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EFs'!Q$383,"")</f>
        <v/>
      </c>
      <c r="K246" s="142" t="str" cm="1">
        <f t="array" ref="K246">IFERROR(((_xlfn.IFS(K$229&lt;INDEX($J$397:$J$415,MATCH($B$246,$C$397:$C$415,0)),INDEX('MP Calcs &amp; EFs'!$D$343:$D$360, MATCH($B$246,'MP Calcs &amp; EFs'!$B$343:$B$360,0)),K$229&lt;INDEX($K$397:$K$415,MATCH($B$246,$C$397:$C$415,0)),INDEX('MP Calcs &amp; EFs'!$D$343:$D$360, MATCH($B$246,'MP Calcs &amp; EFs'!$B$343:$B$360,0))-(((INDEX('MP Calcs &amp; EFs'!$D$343:$D$360, MATCH($B$246,'MP Calcs &amp; EFs'!$B$343:$B$360,0)))-(INDEX($E$396:$E$413, MATCH($B$246,$C$396:$C$413,0))))/3),K$229&lt;INDEX($I$397:$I$415,MATCH($B$246,$C$397:$C$415,0)),INDEX('MP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EFs'!R$383,"")</f>
        <v/>
      </c>
      <c r="L246" s="142" t="str" cm="1">
        <f t="array" ref="L246">IFERROR(((_xlfn.IFS(L$229&lt;INDEX($J$397:$J$415,MATCH($B$246,$C$397:$C$415,0)),INDEX('MP Calcs &amp; EFs'!$D$343:$D$360, MATCH($B$246,'MP Calcs &amp; EFs'!$B$343:$B$360,0)),L$229&lt;INDEX($K$397:$K$415,MATCH($B$246,$C$397:$C$415,0)),INDEX('MP Calcs &amp; EFs'!$D$343:$D$360, MATCH($B$246,'MP Calcs &amp; EFs'!$B$343:$B$360,0))-(((INDEX('MP Calcs &amp; EFs'!$D$343:$D$360, MATCH($B$246,'MP Calcs &amp; EFs'!$B$343:$B$360,0)))-(INDEX($E$396:$E$413, MATCH($B$246,$C$396:$C$413,0))))/3),L$229&lt;INDEX($I$397:$I$415,MATCH($B$246,$C$397:$C$415,0)),INDEX('MP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EFs'!S$383,"")</f>
        <v/>
      </c>
      <c r="M246" s="142" t="str" cm="1">
        <f t="array" ref="M246">IFERROR(((_xlfn.IFS(M$229&lt;INDEX($J$397:$J$415,MATCH($B$246,$C$397:$C$415,0)),INDEX('MP Calcs &amp; EFs'!$D$343:$D$360, MATCH($B$246,'MP Calcs &amp; EFs'!$B$343:$B$360,0)),M$229&lt;INDEX($K$397:$K$415,MATCH($B$246,$C$397:$C$415,0)),INDEX('MP Calcs &amp; EFs'!$D$343:$D$360, MATCH($B$246,'MP Calcs &amp; EFs'!$B$343:$B$360,0))-(((INDEX('MP Calcs &amp; EFs'!$D$343:$D$360, MATCH($B$246,'MP Calcs &amp; EFs'!$B$343:$B$360,0)))-(INDEX($E$396:$E$413, MATCH($B$246,$C$396:$C$413,0))))/3),M$229&lt;INDEX($I$397:$I$415,MATCH($B$246,$C$397:$C$415,0)),INDEX('MP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EFs'!T$383,"")</f>
        <v/>
      </c>
      <c r="N246" s="142" t="str" cm="1">
        <f t="array" ref="N246">IFERROR(((_xlfn.IFS(N$229&lt;INDEX($J$397:$J$415,MATCH($B$246,$C$397:$C$415,0)),INDEX('MP Calcs &amp; EFs'!$D$343:$D$360, MATCH($B$246,'MP Calcs &amp; EFs'!$B$343:$B$360,0)),N$229&lt;INDEX($K$397:$K$415,MATCH($B$246,$C$397:$C$415,0)),INDEX('MP Calcs &amp; EFs'!$D$343:$D$360, MATCH($B$246,'MP Calcs &amp; EFs'!$B$343:$B$360,0))-(((INDEX('MP Calcs &amp; EFs'!$D$343:$D$360, MATCH($B$246,'MP Calcs &amp; EFs'!$B$343:$B$360,0)))-(INDEX($E$396:$E$413, MATCH($B$246,$C$396:$C$413,0))))/3),N$229&lt;INDEX($I$397:$I$415,MATCH($B$246,$C$397:$C$415,0)),INDEX('MP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EFs'!U$383,"")</f>
        <v/>
      </c>
      <c r="O246" s="142" t="str" cm="1">
        <f t="array" ref="O246">IFERROR(((_xlfn.IFS(O$229&lt;INDEX($J$397:$J$415,MATCH($B$246,$C$397:$C$415,0)),INDEX('MP Calcs &amp; EFs'!$D$343:$D$360, MATCH($B$246,'MP Calcs &amp; EFs'!$B$343:$B$360,0)),O$229&lt;INDEX($K$397:$K$415,MATCH($B$246,$C$397:$C$415,0)),INDEX('MP Calcs &amp; EFs'!$D$343:$D$360, MATCH($B$246,'MP Calcs &amp; EFs'!$B$343:$B$360,0))-(((INDEX('MP Calcs &amp; EFs'!$D$343:$D$360, MATCH($B$246,'MP Calcs &amp; EFs'!$B$343:$B$360,0)))-(INDEX($E$396:$E$413, MATCH($B$246,$C$396:$C$413,0))))/3),O$229&lt;INDEX($I$397:$I$415,MATCH($B$246,$C$397:$C$415,0)),INDEX('MP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EFs'!V$383,"")</f>
        <v/>
      </c>
      <c r="P246" s="142" t="str" cm="1">
        <f t="array" ref="P246">IFERROR(((_xlfn.IFS(P$229&lt;INDEX($J$397:$J$415,MATCH($B$246,$C$397:$C$415,0)),INDEX('MP Calcs &amp; EFs'!$D$343:$D$360, MATCH($B$246,'MP Calcs &amp; EFs'!$B$343:$B$360,0)),P$229&lt;INDEX($K$397:$K$415,MATCH($B$246,$C$397:$C$415,0)),INDEX('MP Calcs &amp; EFs'!$D$343:$D$360, MATCH($B$246,'MP Calcs &amp; EFs'!$B$343:$B$360,0))-(((INDEX('MP Calcs &amp; EFs'!$D$343:$D$360, MATCH($B$246,'MP Calcs &amp; EFs'!$B$343:$B$360,0)))-(INDEX($E$396:$E$413, MATCH($B$246,$C$396:$C$413,0))))/3),P$229&lt;INDEX($I$397:$I$415,MATCH($B$246,$C$397:$C$415,0)),INDEX('MP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EFs'!W$383,"")</f>
        <v/>
      </c>
      <c r="Q246" s="142" t="str" cm="1">
        <f t="array" ref="Q246">IFERROR(((_xlfn.IFS(Q$229&lt;INDEX($J$397:$J$415,MATCH($B$246,$C$397:$C$415,0)),INDEX('MP Calcs &amp; EFs'!$D$343:$D$360, MATCH($B$246,'MP Calcs &amp; EFs'!$B$343:$B$360,0)),Q$229&lt;INDEX($K$397:$K$415,MATCH($B$246,$C$397:$C$415,0)),INDEX('MP Calcs &amp; EFs'!$D$343:$D$360, MATCH($B$246,'MP Calcs &amp; EFs'!$B$343:$B$360,0))-(((INDEX('MP Calcs &amp; EFs'!$D$343:$D$360, MATCH($B$246,'MP Calcs &amp; EFs'!$B$343:$B$360,0)))-(INDEX($E$396:$E$413, MATCH($B$246,$C$396:$C$413,0))))/3),Q$229&lt;INDEX($I$397:$I$415,MATCH($B$246,$C$397:$C$415,0)),INDEX('MP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EFs'!X$383,"")</f>
        <v/>
      </c>
      <c r="R246" s="142" t="str" cm="1">
        <f t="array" ref="R246">IFERROR(((_xlfn.IFS(R$229&lt;INDEX($J$397:$J$415,MATCH($B$246,$C$397:$C$415,0)),INDEX('MP Calcs &amp; EFs'!$D$343:$D$360, MATCH($B$246,'MP Calcs &amp; EFs'!$B$343:$B$360,0)),R$229&lt;INDEX($K$397:$K$415,MATCH($B$246,$C$397:$C$415,0)),INDEX('MP Calcs &amp; EFs'!$D$343:$D$360, MATCH($B$246,'MP Calcs &amp; EFs'!$B$343:$B$360,0))-(((INDEX('MP Calcs &amp; EFs'!$D$343:$D$360, MATCH($B$246,'MP Calcs &amp; EFs'!$B$343:$B$360,0)))-(INDEX($E$396:$E$413, MATCH($B$246,$C$396:$C$413,0))))/3),R$229&lt;INDEX($I$397:$I$415,MATCH($B$246,$C$397:$C$415,0)),INDEX('MP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EFs'!Y$383,"")</f>
        <v/>
      </c>
      <c r="S246" s="142" t="str" cm="1">
        <f t="array" ref="S246">IFERROR(((_xlfn.IFS(S$229&lt;INDEX($J$397:$J$415,MATCH($B$246,$C$397:$C$415,0)),INDEX('MP Calcs &amp; EFs'!$D$343:$D$360, MATCH($B$246,'MP Calcs &amp; EFs'!$B$343:$B$360,0)),S$229&lt;INDEX($K$397:$K$415,MATCH($B$246,$C$397:$C$415,0)),INDEX('MP Calcs &amp; EFs'!$D$343:$D$360, MATCH($B$246,'MP Calcs &amp; EFs'!$B$343:$B$360,0))-(((INDEX('MP Calcs &amp; EFs'!$D$343:$D$360, MATCH($B$246,'MP Calcs &amp; EFs'!$B$343:$B$360,0)))-(INDEX($E$396:$E$413, MATCH($B$246,$C$396:$C$413,0))))/3),S$229&lt;INDEX($I$397:$I$415,MATCH($B$246,$C$397:$C$415,0)),INDEX('MP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EFs'!Z$383,"")</f>
        <v/>
      </c>
      <c r="T246" s="142" t="str" cm="1">
        <f t="array" ref="T246">IFERROR(((_xlfn.IFS(T$229&lt;INDEX($J$397:$J$415,MATCH($B$246,$C$397:$C$415,0)),INDEX('MP Calcs &amp; EFs'!$D$343:$D$360, MATCH($B$246,'MP Calcs &amp; EFs'!$B$343:$B$360,0)),T$229&lt;INDEX($K$397:$K$415,MATCH($B$246,$C$397:$C$415,0)),INDEX('MP Calcs &amp; EFs'!$D$343:$D$360, MATCH($B$246,'MP Calcs &amp; EFs'!$B$343:$B$360,0))-(((INDEX('MP Calcs &amp; EFs'!$D$343:$D$360, MATCH($B$246,'MP Calcs &amp; EFs'!$B$343:$B$360,0)))-(INDEX($E$396:$E$413, MATCH($B$246,$C$396:$C$413,0))))/3),T$229&lt;INDEX($I$397:$I$415,MATCH($B$246,$C$397:$C$415,0)),INDEX('MP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EFs'!AA$383,"")</f>
        <v/>
      </c>
      <c r="U246" s="142" t="str" cm="1">
        <f t="array" ref="U246">IFERROR(((_xlfn.IFS(U$229&lt;INDEX($J$397:$J$415,MATCH($B$246,$C$397:$C$415,0)),INDEX('MP Calcs &amp; EFs'!$D$343:$D$360, MATCH($B$246,'MP Calcs &amp; EFs'!$B$343:$B$360,0)),U$229&lt;INDEX($K$397:$K$415,MATCH($B$246,$C$397:$C$415,0)),INDEX('MP Calcs &amp; EFs'!$D$343:$D$360, MATCH($B$246,'MP Calcs &amp; EFs'!$B$343:$B$360,0))-(((INDEX('MP Calcs &amp; EFs'!$D$343:$D$360, MATCH($B$246,'MP Calcs &amp; EFs'!$B$343:$B$360,0)))-(INDEX($E$396:$E$413, MATCH($B$246,$C$396:$C$413,0))))/3),U$229&lt;INDEX($I$397:$I$415,MATCH($B$246,$C$397:$C$415,0)),INDEX('MP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EFs'!AB$383,"")</f>
        <v/>
      </c>
      <c r="V246" s="142" t="str" cm="1">
        <f t="array" ref="V246">IFERROR(((_xlfn.IFS(V$229&lt;INDEX($J$397:$J$415,MATCH($B$246,$C$397:$C$415,0)),INDEX('MP Calcs &amp; EFs'!$D$343:$D$360, MATCH($B$246,'MP Calcs &amp; EFs'!$B$343:$B$360,0)),V$229&lt;INDEX($K$397:$K$415,MATCH($B$246,$C$397:$C$415,0)),INDEX('MP Calcs &amp; EFs'!$D$343:$D$360, MATCH($B$246,'MP Calcs &amp; EFs'!$B$343:$B$360,0))-(((INDEX('MP Calcs &amp; EFs'!$D$343:$D$360, MATCH($B$246,'MP Calcs &amp; EFs'!$B$343:$B$360,0)))-(INDEX($E$396:$E$413, MATCH($B$246,$C$396:$C$413,0))))/3),V$229&lt;INDEX($I$397:$I$415,MATCH($B$246,$C$397:$C$415,0)),INDEX('MP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EFs'!AC$383,"")</f>
        <v/>
      </c>
      <c r="W246" s="142" t="str" cm="1">
        <f t="array" ref="W246">IFERROR(((_xlfn.IFS(W$229&lt;INDEX($J$397:$J$415,MATCH($B$246,$C$397:$C$415,0)),INDEX('MP Calcs &amp; EFs'!$D$343:$D$360, MATCH($B$246,'MP Calcs &amp; EFs'!$B$343:$B$360,0)),W$229&lt;INDEX($K$397:$K$415,MATCH($B$246,$C$397:$C$415,0)),INDEX('MP Calcs &amp; EFs'!$D$343:$D$360, MATCH($B$246,'MP Calcs &amp; EFs'!$B$343:$B$360,0))-(((INDEX('MP Calcs &amp; EFs'!$D$343:$D$360, MATCH($B$246,'MP Calcs &amp; EFs'!$B$343:$B$360,0)))-(INDEX($E$396:$E$413, MATCH($B$246,$C$396:$C$413,0))))/3),W$229&lt;INDEX($I$397:$I$415,MATCH($B$246,$C$397:$C$415,0)),INDEX('MP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EFs'!AD$383,"")</f>
        <v/>
      </c>
      <c r="X246" s="142" t="str" cm="1">
        <f t="array" ref="X246">IFERROR(((_xlfn.IFS(X$229&lt;INDEX($J$397:$J$415,MATCH($B$246,$C$397:$C$415,0)),INDEX('MP Calcs &amp; EFs'!$D$343:$D$360, MATCH($B$246,'MP Calcs &amp; EFs'!$B$343:$B$360,0)),X$229&lt;INDEX($K$397:$K$415,MATCH($B$246,$C$397:$C$415,0)),INDEX('MP Calcs &amp; EFs'!$D$343:$D$360, MATCH($B$246,'MP Calcs &amp; EFs'!$B$343:$B$360,0))-(((INDEX('MP Calcs &amp; EFs'!$D$343:$D$360, MATCH($B$246,'MP Calcs &amp; EFs'!$B$343:$B$360,0)))-(INDEX($E$396:$E$413, MATCH($B$246,$C$396:$C$413,0))))/3),X$229&lt;INDEX($I$397:$I$415,MATCH($B$246,$C$397:$C$415,0)),INDEX('MP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EFs'!AE$383,"")</f>
        <v/>
      </c>
      <c r="Y246" s="142" t="str" cm="1">
        <f t="array" ref="Y246">IFERROR(((_xlfn.IFS(Y$229&lt;INDEX($J$397:$J$415,MATCH($B$246,$C$397:$C$415,0)),INDEX('MP Calcs &amp; EFs'!$D$343:$D$360, MATCH($B$246,'MP Calcs &amp; EFs'!$B$343:$B$360,0)),Y$229&lt;INDEX($K$397:$K$415,MATCH($B$246,$C$397:$C$415,0)),INDEX('MP Calcs &amp; EFs'!$D$343:$D$360, MATCH($B$246,'MP Calcs &amp; EFs'!$B$343:$B$360,0))-(((INDEX('MP Calcs &amp; EFs'!$D$343:$D$360, MATCH($B$246,'MP Calcs &amp; EFs'!$B$343:$B$360,0)))-(INDEX($E$396:$E$413, MATCH($B$246,$C$396:$C$413,0))))/3),Y$229&lt;INDEX($I$397:$I$415,MATCH($B$246,$C$397:$C$415,0)),INDEX('MP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EFs'!AF$383,"")</f>
        <v/>
      </c>
      <c r="Z246" s="142" t="str" cm="1">
        <f t="array" ref="Z246">IFERROR(((_xlfn.IFS(Z$229&lt;INDEX($J$397:$J$415,MATCH($B$246,$C$397:$C$415,0)),INDEX('MP Calcs &amp; EFs'!$D$343:$D$360, MATCH($B$246,'MP Calcs &amp; EFs'!$B$343:$B$360,0)),Z$229&lt;INDEX($K$397:$K$415,MATCH($B$246,$C$397:$C$415,0)),INDEX('MP Calcs &amp; EFs'!$D$343:$D$360, MATCH($B$246,'MP Calcs &amp; EFs'!$B$343:$B$360,0))-(((INDEX('MP Calcs &amp; EFs'!$D$343:$D$360, MATCH($B$246,'MP Calcs &amp; EFs'!$B$343:$B$360,0)))-(INDEX($E$396:$E$413, MATCH($B$246,$C$396:$C$413,0))))/3),Z$229&lt;INDEX($I$397:$I$415,MATCH($B$246,$C$397:$C$415,0)),INDEX('MP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EFs'!AG$383,"")</f>
        <v/>
      </c>
      <c r="AA246" s="142" t="str" cm="1">
        <f t="array" ref="AA246">IFERROR(((_xlfn.IFS(AA$229&lt;INDEX($J$397:$J$415,MATCH($B$246,$C$397:$C$415,0)),INDEX('MP Calcs &amp; EFs'!$D$343:$D$360, MATCH($B$246,'MP Calcs &amp; EFs'!$B$343:$B$360,0)),AA$229&lt;INDEX($K$397:$K$415,MATCH($B$246,$C$397:$C$415,0)),INDEX('MP Calcs &amp; EFs'!$D$343:$D$360, MATCH($B$246,'MP Calcs &amp; EFs'!$B$343:$B$360,0))-(((INDEX('MP Calcs &amp; EFs'!$D$343:$D$360, MATCH($B$246,'MP Calcs &amp; EFs'!$B$343:$B$360,0)))-(INDEX($E$396:$E$413, MATCH($B$246,$C$396:$C$413,0))))/3),AA$229&lt;INDEX($I$397:$I$415,MATCH($B$246,$C$397:$C$415,0)),INDEX('MP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EFs'!AH$383,"")</f>
        <v/>
      </c>
      <c r="AB246" s="142" t="str" cm="1">
        <f t="array" ref="AB246">IFERROR(((_xlfn.IFS(AB$229&lt;INDEX($J$397:$J$415,MATCH($B$246,$C$397:$C$415,0)),INDEX('MP Calcs &amp; EFs'!$D$343:$D$360, MATCH($B$246,'MP Calcs &amp; EFs'!$B$343:$B$360,0)),AB$229&lt;INDEX($K$397:$K$415,MATCH($B$246,$C$397:$C$415,0)),INDEX('MP Calcs &amp; EFs'!$D$343:$D$360, MATCH($B$246,'MP Calcs &amp; EFs'!$B$343:$B$360,0))-(((INDEX('MP Calcs &amp; EFs'!$D$343:$D$360, MATCH($B$246,'MP Calcs &amp; EFs'!$B$343:$B$360,0)))-(INDEX($E$396:$E$413, MATCH($B$246,$C$396:$C$413,0))))/3),AB$229&lt;INDEX($I$397:$I$415,MATCH($B$246,$C$397:$C$415,0)),INDEX('MP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EFs'!AI$383,"")</f>
        <v/>
      </c>
      <c r="AC246" s="142" t="str" cm="1">
        <f t="array" ref="AC246">IFERROR(((_xlfn.IFS(AC$229&lt;INDEX($J$397:$J$415,MATCH($B$246,$C$397:$C$415,0)),INDEX('MP Calcs &amp; EFs'!$D$343:$D$360, MATCH($B$246,'MP Calcs &amp; EFs'!$B$343:$B$360,0)),AC$229&lt;INDEX($K$397:$K$415,MATCH($B$246,$C$397:$C$415,0)),INDEX('MP Calcs &amp; EFs'!$D$343:$D$360, MATCH($B$246,'MP Calcs &amp; EFs'!$B$343:$B$360,0))-(((INDEX('MP Calcs &amp; EFs'!$D$343:$D$360, MATCH($B$246,'MP Calcs &amp; EFs'!$B$343:$B$360,0)))-(INDEX($E$396:$E$413, MATCH($B$246,$C$396:$C$413,0))))/3),AC$229&lt;INDEX($I$397:$I$415,MATCH($B$246,$C$397:$C$415,0)),INDEX('MP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EFs'!AJ$383,"")</f>
        <v/>
      </c>
      <c r="AD246" s="142" t="str" cm="1">
        <f t="array" ref="AD246">IFERROR(((_xlfn.IFS(AD$229&lt;INDEX($J$397:$J$415,MATCH($B$246,$C$397:$C$415,0)),INDEX('MP Calcs &amp; EFs'!$D$343:$D$360, MATCH($B$246,'MP Calcs &amp; EFs'!$B$343:$B$360,0)),AD$229&lt;INDEX($K$397:$K$415,MATCH($B$246,$C$397:$C$415,0)),INDEX('MP Calcs &amp; EFs'!$D$343:$D$360, MATCH($B$246,'MP Calcs &amp; EFs'!$B$343:$B$360,0))-(((INDEX('MP Calcs &amp; EFs'!$D$343:$D$360, MATCH($B$246,'MP Calcs &amp; EFs'!$B$343:$B$360,0)))-(INDEX($E$396:$E$413, MATCH($B$246,$C$396:$C$413,0))))/3),AD$229&lt;INDEX($I$397:$I$415,MATCH($B$246,$C$397:$C$415,0)),INDEX('MP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EFs'!AK$383,"")</f>
        <v/>
      </c>
      <c r="AE246" s="142" t="str" cm="1">
        <f t="array" ref="AE246">IFERROR(((_xlfn.IFS(AE$229&lt;INDEX($J$397:$J$415,MATCH($B$246,$C$397:$C$415,0)),INDEX('MP Calcs &amp; EFs'!$D$343:$D$360, MATCH($B$246,'MP Calcs &amp; EFs'!$B$343:$B$360,0)),AE$229&lt;INDEX($K$397:$K$415,MATCH($B$246,$C$397:$C$415,0)),INDEX('MP Calcs &amp; EFs'!$D$343:$D$360, MATCH($B$246,'MP Calcs &amp; EFs'!$B$343:$B$360,0))-(((INDEX('MP Calcs &amp; EFs'!$D$343:$D$360, MATCH($B$246,'MP Calcs &amp; EFs'!$B$343:$B$360,0)))-(INDEX($E$396:$E$413, MATCH($B$246,$C$396:$C$413,0))))/3),AE$229&lt;INDEX($I$397:$I$415,MATCH($B$246,$C$397:$C$415,0)),INDEX('MP Calcs &amp; EFs'!$D$343:$D$360, MATCH($B$246,'MP Calcs &amp; EFs'!$B$343:$B$360,0))-(((INDEX('MP Calcs &amp; EFs'!$D$343:$D$360, MATCH($B$246,'MP Calcs &amp; EFs'!$B$343:$B$360,0)))-(INDEX($E$396:$E$413, MATCH($B$246,$C$396:$C$413,0))))*2/3),TRUE,INDEX($E$396:$E$413, MATCH($B$246,$C$396:$C$413,0)))*INDEX($D$13:$D$29, MATCH($B$246,$B$13:$B$29,0))*10^6*'Conversions and Lists'!$F$44)-(INDEX($G$8:$G$29, MATCH($B$246,$B$8:$B$29,0))*'Conversions and Lists'!$F$37))*'MP Calcs &amp; EFs'!AL$383,"")</f>
        <v/>
      </c>
      <c r="AF246" s="142" t="str">
        <f t="shared" si="9"/>
        <v/>
      </c>
      <c r="AG246" s="142" t="str">
        <f>IFERROR(SUM(INDEX(D246:AF246, MATCH(INDEX($H$8:$H$29,MATCH(B246,$B$8:$B$29,0)),$D$229:$AE$229,0)):AF246),"")</f>
        <v/>
      </c>
    </row>
    <row r="247" spans="2:33" ht="14.4" thickBot="1" x14ac:dyDescent="0.3">
      <c r="B247" s="138" t="s">
        <v>130</v>
      </c>
      <c r="C247" s="139" t="s">
        <v>336</v>
      </c>
      <c r="D247" s="148" t="str" cm="1">
        <f t="array" ref="D247">IFERROR((_xlfn.IFS(D$229&lt;INDEX($J$397:$J$415,MATCH($B$246,$C$397:$C$415,0)),INDEX('MP Calcs &amp; EFs'!$C$343:$C$360, MATCH($B$246,'MP Calcs &amp; EFs'!$B$343:$B$360,0)),D$229&lt;INDEX($K$397:$K$415,MATCH($B$246,$C$397:$C$415,0)),INDEX('MP Calcs &amp; EFs'!$C$343:$C$360, MATCH($B$246,'MP Calcs &amp; EFs'!$B$343:$B$360,0))-(((INDEX('MP Calcs &amp; EFs'!$C$343:$C$360, MATCH($B$246,'MP Calcs &amp; EFs'!$B$343:$B$360,0)))-(INDEX($D$396:$D$413, MATCH($B$246,$C$396:$C$413,0))))/3),D$229&lt;INDEX($I$397:$I$415,MATCH($B$246,$C$397:$C$415,0)),INDEX('MP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E247" s="148" t="str" cm="1">
        <f t="array" ref="E247">IFERROR((_xlfn.IFS(E$229&lt;INDEX($J$397:$J$415,MATCH($B$246,$C$397:$C$415,0)),INDEX('MP Calcs &amp; EFs'!$C$343:$C$360, MATCH($B$246,'MP Calcs &amp; EFs'!$B$343:$B$360,0)),E$229&lt;INDEX($K$397:$K$415,MATCH($B$246,$C$397:$C$415,0)),INDEX('MP Calcs &amp; EFs'!$C$343:$C$360, MATCH($B$246,'MP Calcs &amp; EFs'!$B$343:$B$360,0))-(((INDEX('MP Calcs &amp; EFs'!$C$343:$C$360, MATCH($B$246,'MP Calcs &amp; EFs'!$B$343:$B$360,0)))-(INDEX($D$396:$D$413, MATCH($B$246,$C$396:$C$413,0))))/3),E$229&lt;INDEX($I$397:$I$415,MATCH($B$246,$C$397:$C$415,0)),INDEX('MP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F247" s="148" t="str" cm="1">
        <f t="array" ref="F247">IFERROR((_xlfn.IFS(F$229&lt;INDEX($J$397:$J$415,MATCH($B$246,$C$397:$C$415,0)),INDEX('MP Calcs &amp; EFs'!$C$343:$C$360, MATCH($B$246,'MP Calcs &amp; EFs'!$B$343:$B$360,0)),F$229&lt;INDEX($K$397:$K$415,MATCH($B$246,$C$397:$C$415,0)),INDEX('MP Calcs &amp; EFs'!$C$343:$C$360, MATCH($B$246,'MP Calcs &amp; EFs'!$B$343:$B$360,0))-(((INDEX('MP Calcs &amp; EFs'!$C$343:$C$360, MATCH($B$246,'MP Calcs &amp; EFs'!$B$343:$B$360,0)))-(INDEX($D$396:$D$413, MATCH($B$246,$C$396:$C$413,0))))/3),F$229&lt;INDEX($I$397:$I$415,MATCH($B$246,$C$397:$C$415,0)),INDEX('MP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G247" s="148" t="str" cm="1">
        <f t="array" ref="G247">IFERROR((_xlfn.IFS(G$229&lt;INDEX($J$397:$J$415,MATCH($B$246,$C$397:$C$415,0)),INDEX('MP Calcs &amp; EFs'!$C$343:$C$360, MATCH($B$246,'MP Calcs &amp; EFs'!$B$343:$B$360,0)),G$229&lt;INDEX($K$397:$K$415,MATCH($B$246,$C$397:$C$415,0)),INDEX('MP Calcs &amp; EFs'!$C$343:$C$360, MATCH($B$246,'MP Calcs &amp; EFs'!$B$343:$B$360,0))-(((INDEX('MP Calcs &amp; EFs'!$C$343:$C$360, MATCH($B$246,'MP Calcs &amp; EFs'!$B$343:$B$360,0)))-(INDEX($D$396:$D$413, MATCH($B$246,$C$396:$C$413,0))))/3),G$229&lt;INDEX($I$397:$I$415,MATCH($B$246,$C$397:$C$415,0)),INDEX('MP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H247" s="148" t="str" cm="1">
        <f t="array" ref="H247">IFERROR((_xlfn.IFS(H$229&lt;INDEX($J$397:$J$415,MATCH($B$246,$C$397:$C$415,0)),INDEX('MP Calcs &amp; EFs'!$C$343:$C$360, MATCH($B$246,'MP Calcs &amp; EFs'!$B$343:$B$360,0)),H$229&lt;INDEX($K$397:$K$415,MATCH($B$246,$C$397:$C$415,0)),INDEX('MP Calcs &amp; EFs'!$C$343:$C$360, MATCH($B$246,'MP Calcs &amp; EFs'!$B$343:$B$360,0))-(((INDEX('MP Calcs &amp; EFs'!$C$343:$C$360, MATCH($B$246,'MP Calcs &amp; EFs'!$B$343:$B$360,0)))-(INDEX($D$396:$D$413, MATCH($B$246,$C$396:$C$413,0))))/3),H$229&lt;INDEX($I$397:$I$415,MATCH($B$246,$C$397:$C$415,0)),INDEX('MP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I247" s="148" t="str" cm="1">
        <f t="array" ref="I247">IFERROR((_xlfn.IFS(I$229&lt;INDEX($J$397:$J$415,MATCH($B$246,$C$397:$C$415,0)),INDEX('MP Calcs &amp; EFs'!$C$343:$C$360, MATCH($B$246,'MP Calcs &amp; EFs'!$B$343:$B$360,0)),I$229&lt;INDEX($K$397:$K$415,MATCH($B$246,$C$397:$C$415,0)),INDEX('MP Calcs &amp; EFs'!$C$343:$C$360, MATCH($B$246,'MP Calcs &amp; EFs'!$B$343:$B$360,0))-(((INDEX('MP Calcs &amp; EFs'!$C$343:$C$360, MATCH($B$246,'MP Calcs &amp; EFs'!$B$343:$B$360,0)))-(INDEX($D$396:$D$413, MATCH($B$246,$C$396:$C$413,0))))/3),I$229&lt;INDEX($I$397:$I$415,MATCH($B$246,$C$397:$C$415,0)),INDEX('MP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J247" s="148" t="str" cm="1">
        <f t="array" ref="J247">IFERROR((_xlfn.IFS(J$229&lt;INDEX($J$397:$J$415,MATCH($B$246,$C$397:$C$415,0)),INDEX('MP Calcs &amp; EFs'!$C$343:$C$360, MATCH($B$246,'MP Calcs &amp; EFs'!$B$343:$B$360,0)),J$229&lt;INDEX($K$397:$K$415,MATCH($B$246,$C$397:$C$415,0)),INDEX('MP Calcs &amp; EFs'!$C$343:$C$360, MATCH($B$246,'MP Calcs &amp; EFs'!$B$343:$B$360,0))-(((INDEX('MP Calcs &amp; EFs'!$C$343:$C$360, MATCH($B$246,'MP Calcs &amp; EFs'!$B$343:$B$360,0)))-(INDEX($D$396:$D$413, MATCH($B$246,$C$396:$C$413,0))))/3),J$229&lt;INDEX($I$397:$I$415,MATCH($B$246,$C$397:$C$415,0)),INDEX('MP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K247" s="148" t="str" cm="1">
        <f t="array" ref="K247">IFERROR((_xlfn.IFS(K$229&lt;INDEX($J$397:$J$415,MATCH($B$246,$C$397:$C$415,0)),INDEX('MP Calcs &amp; EFs'!$C$343:$C$360, MATCH($B$246,'MP Calcs &amp; EFs'!$B$343:$B$360,0)),K$229&lt;INDEX($K$397:$K$415,MATCH($B$246,$C$397:$C$415,0)),INDEX('MP Calcs &amp; EFs'!$C$343:$C$360, MATCH($B$246,'MP Calcs &amp; EFs'!$B$343:$B$360,0))-(((INDEX('MP Calcs &amp; EFs'!$C$343:$C$360, MATCH($B$246,'MP Calcs &amp; EFs'!$B$343:$B$360,0)))-(INDEX($D$396:$D$413, MATCH($B$246,$C$396:$C$413,0))))/3),K$229&lt;INDEX($I$397:$I$415,MATCH($B$246,$C$397:$C$415,0)),INDEX('MP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L247" s="148" t="str" cm="1">
        <f t="array" ref="L247">IFERROR((_xlfn.IFS(L$229&lt;INDEX($J$397:$J$415,MATCH($B$246,$C$397:$C$415,0)),INDEX('MP Calcs &amp; EFs'!$C$343:$C$360, MATCH($B$246,'MP Calcs &amp; EFs'!$B$343:$B$360,0)),L$229&lt;INDEX($K$397:$K$415,MATCH($B$246,$C$397:$C$415,0)),INDEX('MP Calcs &amp; EFs'!$C$343:$C$360, MATCH($B$246,'MP Calcs &amp; EFs'!$B$343:$B$360,0))-(((INDEX('MP Calcs &amp; EFs'!$C$343:$C$360, MATCH($B$246,'MP Calcs &amp; EFs'!$B$343:$B$360,0)))-(INDEX($D$396:$D$413, MATCH($B$246,$C$396:$C$413,0))))/3),L$229&lt;INDEX($I$397:$I$415,MATCH($B$246,$C$397:$C$415,0)),INDEX('MP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M247" s="148" t="str" cm="1">
        <f t="array" ref="M247">IFERROR((_xlfn.IFS(M$229&lt;INDEX($J$397:$J$415,MATCH($B$246,$C$397:$C$415,0)),INDEX('MP Calcs &amp; EFs'!$C$343:$C$360, MATCH($B$246,'MP Calcs &amp; EFs'!$B$343:$B$360,0)),M$229&lt;INDEX($K$397:$K$415,MATCH($B$246,$C$397:$C$415,0)),INDEX('MP Calcs &amp; EFs'!$C$343:$C$360, MATCH($B$246,'MP Calcs &amp; EFs'!$B$343:$B$360,0))-(((INDEX('MP Calcs &amp; EFs'!$C$343:$C$360, MATCH($B$246,'MP Calcs &amp; EFs'!$B$343:$B$360,0)))-(INDEX($D$396:$D$413, MATCH($B$246,$C$396:$C$413,0))))/3),M$229&lt;INDEX($I$397:$I$415,MATCH($B$246,$C$397:$C$415,0)),INDEX('MP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N247" s="148" t="str" cm="1">
        <f t="array" ref="N247">IFERROR((_xlfn.IFS(N$229&lt;INDEX($J$397:$J$415,MATCH($B$246,$C$397:$C$415,0)),INDEX('MP Calcs &amp; EFs'!$C$343:$C$360, MATCH($B$246,'MP Calcs &amp; EFs'!$B$343:$B$360,0)),N$229&lt;INDEX($K$397:$K$415,MATCH($B$246,$C$397:$C$415,0)),INDEX('MP Calcs &amp; EFs'!$C$343:$C$360, MATCH($B$246,'MP Calcs &amp; EFs'!$B$343:$B$360,0))-(((INDEX('MP Calcs &amp; EFs'!$C$343:$C$360, MATCH($B$246,'MP Calcs &amp; EFs'!$B$343:$B$360,0)))-(INDEX($D$396:$D$413, MATCH($B$246,$C$396:$C$413,0))))/3),N$229&lt;INDEX($I$397:$I$415,MATCH($B$246,$C$397:$C$415,0)),INDEX('MP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O247" s="148" t="str" cm="1">
        <f t="array" ref="O247">IFERROR((_xlfn.IFS(O$229&lt;INDEX($J$397:$J$415,MATCH($B$246,$C$397:$C$415,0)),INDEX('MP Calcs &amp; EFs'!$C$343:$C$360, MATCH($B$246,'MP Calcs &amp; EFs'!$B$343:$B$360,0)),O$229&lt;INDEX($K$397:$K$415,MATCH($B$246,$C$397:$C$415,0)),INDEX('MP Calcs &amp; EFs'!$C$343:$C$360, MATCH($B$246,'MP Calcs &amp; EFs'!$B$343:$B$360,0))-(((INDEX('MP Calcs &amp; EFs'!$C$343:$C$360, MATCH($B$246,'MP Calcs &amp; EFs'!$B$343:$B$360,0)))-(INDEX($D$396:$D$413, MATCH($B$246,$C$396:$C$413,0))))/3),O$229&lt;INDEX($I$397:$I$415,MATCH($B$246,$C$397:$C$415,0)),INDEX('MP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P247" s="148" t="str" cm="1">
        <f t="array" ref="P247">IFERROR((_xlfn.IFS(P$229&lt;INDEX($J$397:$J$415,MATCH($B$246,$C$397:$C$415,0)),INDEX('MP Calcs &amp; EFs'!$C$343:$C$360, MATCH($B$246,'MP Calcs &amp; EFs'!$B$343:$B$360,0)),P$229&lt;INDEX($K$397:$K$415,MATCH($B$246,$C$397:$C$415,0)),INDEX('MP Calcs &amp; EFs'!$C$343:$C$360, MATCH($B$246,'MP Calcs &amp; EFs'!$B$343:$B$360,0))-(((INDEX('MP Calcs &amp; EFs'!$C$343:$C$360, MATCH($B$246,'MP Calcs &amp; EFs'!$B$343:$B$360,0)))-(INDEX($D$396:$D$413, MATCH($B$246,$C$396:$C$413,0))))/3),P$229&lt;INDEX($I$397:$I$415,MATCH($B$246,$C$397:$C$415,0)),INDEX('MP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Q247" s="148" t="str" cm="1">
        <f t="array" ref="Q247">IFERROR((_xlfn.IFS(Q$229&lt;INDEX($J$397:$J$415,MATCH($B$246,$C$397:$C$415,0)),INDEX('MP Calcs &amp; EFs'!$C$343:$C$360, MATCH($B$246,'MP Calcs &amp; EFs'!$B$343:$B$360,0)),Q$229&lt;INDEX($K$397:$K$415,MATCH($B$246,$C$397:$C$415,0)),INDEX('MP Calcs &amp; EFs'!$C$343:$C$360, MATCH($B$246,'MP Calcs &amp; EFs'!$B$343:$B$360,0))-(((INDEX('MP Calcs &amp; EFs'!$C$343:$C$360, MATCH($B$246,'MP Calcs &amp; EFs'!$B$343:$B$360,0)))-(INDEX($D$396:$D$413, MATCH($B$246,$C$396:$C$413,0))))/3),Q$229&lt;INDEX($I$397:$I$415,MATCH($B$246,$C$397:$C$415,0)),INDEX('MP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R247" s="148" t="str" cm="1">
        <f t="array" ref="R247">IFERROR((_xlfn.IFS(R$229&lt;INDEX($J$397:$J$415,MATCH($B$246,$C$397:$C$415,0)),INDEX('MP Calcs &amp; EFs'!$C$343:$C$360, MATCH($B$246,'MP Calcs &amp; EFs'!$B$343:$B$360,0)),R$229&lt;INDEX($K$397:$K$415,MATCH($B$246,$C$397:$C$415,0)),INDEX('MP Calcs &amp; EFs'!$C$343:$C$360, MATCH($B$246,'MP Calcs &amp; EFs'!$B$343:$B$360,0))-(((INDEX('MP Calcs &amp; EFs'!$C$343:$C$360, MATCH($B$246,'MP Calcs &amp; EFs'!$B$343:$B$360,0)))-(INDEX($D$396:$D$413, MATCH($B$246,$C$396:$C$413,0))))/3),R$229&lt;INDEX($I$397:$I$415,MATCH($B$246,$C$397:$C$415,0)),INDEX('MP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S247" s="148" t="str" cm="1">
        <f t="array" ref="S247">IFERROR((_xlfn.IFS(S$229&lt;INDEX($J$397:$J$415,MATCH($B$246,$C$397:$C$415,0)),INDEX('MP Calcs &amp; EFs'!$C$343:$C$360, MATCH($B$246,'MP Calcs &amp; EFs'!$B$343:$B$360,0)),S$229&lt;INDEX($K$397:$K$415,MATCH($B$246,$C$397:$C$415,0)),INDEX('MP Calcs &amp; EFs'!$C$343:$C$360, MATCH($B$246,'MP Calcs &amp; EFs'!$B$343:$B$360,0))-(((INDEX('MP Calcs &amp; EFs'!$C$343:$C$360, MATCH($B$246,'MP Calcs &amp; EFs'!$B$343:$B$360,0)))-(INDEX($D$396:$D$413, MATCH($B$246,$C$396:$C$413,0))))/3),S$229&lt;INDEX($I$397:$I$415,MATCH($B$246,$C$397:$C$415,0)),INDEX('MP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T247" s="148" t="str" cm="1">
        <f t="array" ref="T247">IFERROR((_xlfn.IFS(T$229&lt;INDEX($J$397:$J$415,MATCH($B$246,$C$397:$C$415,0)),INDEX('MP Calcs &amp; EFs'!$C$343:$C$360, MATCH($B$246,'MP Calcs &amp; EFs'!$B$343:$B$360,0)),T$229&lt;INDEX($K$397:$K$415,MATCH($B$246,$C$397:$C$415,0)),INDEX('MP Calcs &amp; EFs'!$C$343:$C$360, MATCH($B$246,'MP Calcs &amp; EFs'!$B$343:$B$360,0))-(((INDEX('MP Calcs &amp; EFs'!$C$343:$C$360, MATCH($B$246,'MP Calcs &amp; EFs'!$B$343:$B$360,0)))-(INDEX($D$396:$D$413, MATCH($B$246,$C$396:$C$413,0))))/3),T$229&lt;INDEX($I$397:$I$415,MATCH($B$246,$C$397:$C$415,0)),INDEX('MP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U247" s="148" t="str" cm="1">
        <f t="array" ref="U247">IFERROR((_xlfn.IFS(U$229&lt;INDEX($J$397:$J$415,MATCH($B$246,$C$397:$C$415,0)),INDEX('MP Calcs &amp; EFs'!$C$343:$C$360, MATCH($B$246,'MP Calcs &amp; EFs'!$B$343:$B$360,0)),U$229&lt;INDEX($K$397:$K$415,MATCH($B$246,$C$397:$C$415,0)),INDEX('MP Calcs &amp; EFs'!$C$343:$C$360, MATCH($B$246,'MP Calcs &amp; EFs'!$B$343:$B$360,0))-(((INDEX('MP Calcs &amp; EFs'!$C$343:$C$360, MATCH($B$246,'MP Calcs &amp; EFs'!$B$343:$B$360,0)))-(INDEX($D$396:$D$413, MATCH($B$246,$C$396:$C$413,0))))/3),U$229&lt;INDEX($I$397:$I$415,MATCH($B$246,$C$397:$C$415,0)),INDEX('MP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V247" s="148" t="str" cm="1">
        <f t="array" ref="V247">IFERROR((_xlfn.IFS(V$229&lt;INDEX($J$397:$J$415,MATCH($B$246,$C$397:$C$415,0)),INDEX('MP Calcs &amp; EFs'!$C$343:$C$360, MATCH($B$246,'MP Calcs &amp; EFs'!$B$343:$B$360,0)),V$229&lt;INDEX($K$397:$K$415,MATCH($B$246,$C$397:$C$415,0)),INDEX('MP Calcs &amp; EFs'!$C$343:$C$360, MATCH($B$246,'MP Calcs &amp; EFs'!$B$343:$B$360,0))-(((INDEX('MP Calcs &amp; EFs'!$C$343:$C$360, MATCH($B$246,'MP Calcs &amp; EFs'!$B$343:$B$360,0)))-(INDEX($D$396:$D$413, MATCH($B$246,$C$396:$C$413,0))))/3),V$229&lt;INDEX($I$397:$I$415,MATCH($B$246,$C$397:$C$415,0)),INDEX('MP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W247" s="148" t="str" cm="1">
        <f t="array" ref="W247">IFERROR((_xlfn.IFS(W$229&lt;INDEX($J$397:$J$415,MATCH($B$246,$C$397:$C$415,0)),INDEX('MP Calcs &amp; EFs'!$C$343:$C$360, MATCH($B$246,'MP Calcs &amp; EFs'!$B$343:$B$360,0)),W$229&lt;INDEX($K$397:$K$415,MATCH($B$246,$C$397:$C$415,0)),INDEX('MP Calcs &amp; EFs'!$C$343:$C$360, MATCH($B$246,'MP Calcs &amp; EFs'!$B$343:$B$360,0))-(((INDEX('MP Calcs &amp; EFs'!$C$343:$C$360, MATCH($B$246,'MP Calcs &amp; EFs'!$B$343:$B$360,0)))-(INDEX($D$396:$D$413, MATCH($B$246,$C$396:$C$413,0))))/3),W$229&lt;INDEX($I$397:$I$415,MATCH($B$246,$C$397:$C$415,0)),INDEX('MP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X247" s="148" t="str" cm="1">
        <f t="array" ref="X247">IFERROR((_xlfn.IFS(X$229&lt;INDEX($J$397:$J$415,MATCH($B$246,$C$397:$C$415,0)),INDEX('MP Calcs &amp; EFs'!$C$343:$C$360, MATCH($B$246,'MP Calcs &amp; EFs'!$B$343:$B$360,0)),X$229&lt;INDEX($K$397:$K$415,MATCH($B$246,$C$397:$C$415,0)),INDEX('MP Calcs &amp; EFs'!$C$343:$C$360, MATCH($B$246,'MP Calcs &amp; EFs'!$B$343:$B$360,0))-(((INDEX('MP Calcs &amp; EFs'!$C$343:$C$360, MATCH($B$246,'MP Calcs &amp; EFs'!$B$343:$B$360,0)))-(INDEX($D$396:$D$413, MATCH($B$246,$C$396:$C$413,0))))/3),X$229&lt;INDEX($I$397:$I$415,MATCH($B$246,$C$397:$C$415,0)),INDEX('MP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Y247" s="148" t="str" cm="1">
        <f t="array" ref="Y247">IFERROR((_xlfn.IFS(Y$229&lt;INDEX($J$397:$J$415,MATCH($B$246,$C$397:$C$415,0)),INDEX('MP Calcs &amp; EFs'!$C$343:$C$360, MATCH($B$246,'MP Calcs &amp; EFs'!$B$343:$B$360,0)),Y$229&lt;INDEX($K$397:$K$415,MATCH($B$246,$C$397:$C$415,0)),INDEX('MP Calcs &amp; EFs'!$C$343:$C$360, MATCH($B$246,'MP Calcs &amp; EFs'!$B$343:$B$360,0))-(((INDEX('MP Calcs &amp; EFs'!$C$343:$C$360, MATCH($B$246,'MP Calcs &amp; EFs'!$B$343:$B$360,0)))-(INDEX($D$396:$D$413, MATCH($B$246,$C$396:$C$413,0))))/3),Y$229&lt;INDEX($I$397:$I$415,MATCH($B$246,$C$397:$C$415,0)),INDEX('MP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Z247" s="148" t="str" cm="1">
        <f t="array" ref="Z247">IFERROR((_xlfn.IFS(Z$229&lt;INDEX($J$397:$J$415,MATCH($B$246,$C$397:$C$415,0)),INDEX('MP Calcs &amp; EFs'!$C$343:$C$360, MATCH($B$246,'MP Calcs &amp; EFs'!$B$343:$B$360,0)),Z$229&lt;INDEX($K$397:$K$415,MATCH($B$246,$C$397:$C$415,0)),INDEX('MP Calcs &amp; EFs'!$C$343:$C$360, MATCH($B$246,'MP Calcs &amp; EFs'!$B$343:$B$360,0))-(((INDEX('MP Calcs &amp; EFs'!$C$343:$C$360, MATCH($B$246,'MP Calcs &amp; EFs'!$B$343:$B$360,0)))-(INDEX($D$396:$D$413, MATCH($B$246,$C$396:$C$413,0))))/3),Z$229&lt;INDEX($I$397:$I$415,MATCH($B$246,$C$397:$C$415,0)),INDEX('MP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AA247" s="148" t="str" cm="1">
        <f t="array" ref="AA247">IFERROR((_xlfn.IFS(AA$229&lt;INDEX($J$397:$J$415,MATCH($B$246,$C$397:$C$415,0)),INDEX('MP Calcs &amp; EFs'!$C$343:$C$360, MATCH($B$246,'MP Calcs &amp; EFs'!$B$343:$B$360,0)),AA$229&lt;INDEX($K$397:$K$415,MATCH($B$246,$C$397:$C$415,0)),INDEX('MP Calcs &amp; EFs'!$C$343:$C$360, MATCH($B$246,'MP Calcs &amp; EFs'!$B$343:$B$360,0))-(((INDEX('MP Calcs &amp; EFs'!$C$343:$C$360, MATCH($B$246,'MP Calcs &amp; EFs'!$B$343:$B$360,0)))-(INDEX($D$396:$D$413, MATCH($B$246,$C$396:$C$413,0))))/3),AA$229&lt;INDEX($I$397:$I$415,MATCH($B$246,$C$397:$C$415,0)),INDEX('MP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AB247" s="148" t="str" cm="1">
        <f t="array" ref="AB247">IFERROR((_xlfn.IFS(AB$229&lt;INDEX($J$397:$J$415,MATCH($B$246,$C$397:$C$415,0)),INDEX('MP Calcs &amp; EFs'!$C$343:$C$360, MATCH($B$246,'MP Calcs &amp; EFs'!$B$343:$B$360,0)),AB$229&lt;INDEX($K$397:$K$415,MATCH($B$246,$C$397:$C$415,0)),INDEX('MP Calcs &amp; EFs'!$C$343:$C$360, MATCH($B$246,'MP Calcs &amp; EFs'!$B$343:$B$360,0))-(((INDEX('MP Calcs &amp; EFs'!$C$343:$C$360, MATCH($B$246,'MP Calcs &amp; EFs'!$B$343:$B$360,0)))-(INDEX($D$396:$D$413, MATCH($B$246,$C$396:$C$413,0))))/3),AB$229&lt;INDEX($I$397:$I$415,MATCH($B$246,$C$397:$C$415,0)),INDEX('MP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AC247" s="148" t="str" cm="1">
        <f t="array" ref="AC247">IFERROR((_xlfn.IFS(AC$229&lt;INDEX($J$397:$J$415,MATCH($B$246,$C$397:$C$415,0)),INDEX('MP Calcs &amp; EFs'!$C$343:$C$360, MATCH($B$246,'MP Calcs &amp; EFs'!$B$343:$B$360,0)),AC$229&lt;INDEX($K$397:$K$415,MATCH($B$246,$C$397:$C$415,0)),INDEX('MP Calcs &amp; EFs'!$C$343:$C$360, MATCH($B$246,'MP Calcs &amp; EFs'!$B$343:$B$360,0))-(((INDEX('MP Calcs &amp; EFs'!$C$343:$C$360, MATCH($B$246,'MP Calcs &amp; EFs'!$B$343:$B$360,0)))-(INDEX($D$396:$D$413, MATCH($B$246,$C$396:$C$413,0))))/3),AC$229&lt;INDEX($I$397:$I$415,MATCH($B$246,$C$397:$C$415,0)),INDEX('MP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AD247" s="148" t="str" cm="1">
        <f t="array" ref="AD247">IFERROR((_xlfn.IFS(AD$229&lt;INDEX($J$397:$J$415,MATCH($B$246,$C$397:$C$415,0)),INDEX('MP Calcs &amp; EFs'!$C$343:$C$360, MATCH($B$246,'MP Calcs &amp; EFs'!$B$343:$B$360,0)),AD$229&lt;INDEX($K$397:$K$415,MATCH($B$246,$C$397:$C$415,0)),INDEX('MP Calcs &amp; EFs'!$C$343:$C$360, MATCH($B$246,'MP Calcs &amp; EFs'!$B$343:$B$360,0))-(((INDEX('MP Calcs &amp; EFs'!$C$343:$C$360, MATCH($B$246,'MP Calcs &amp; EFs'!$B$343:$B$360,0)))-(INDEX($D$396:$D$413, MATCH($B$246,$C$396:$C$413,0))))/3),AD$229&lt;INDEX($I$397:$I$415,MATCH($B$246,$C$397:$C$415,0)),INDEX('MP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AE247" s="148" t="str" cm="1">
        <f t="array" ref="AE247">IFERROR((_xlfn.IFS(AE$229&lt;INDEX($J$397:$J$415,MATCH($B$246,$C$397:$C$415,0)),INDEX('MP Calcs &amp; EFs'!$C$343:$C$360, MATCH($B$246,'MP Calcs &amp; EFs'!$B$343:$B$360,0)),AE$229&lt;INDEX($K$397:$K$415,MATCH($B$246,$C$397:$C$415,0)),INDEX('MP Calcs &amp; EFs'!$C$343:$C$360, MATCH($B$246,'MP Calcs &amp; EFs'!$B$343:$B$360,0))-(((INDEX('MP Calcs &amp; EFs'!$C$343:$C$360, MATCH($B$246,'MP Calcs &amp; EFs'!$B$343:$B$360,0)))-(INDEX($D$396:$D$413, MATCH($B$246,$C$396:$C$413,0))))/3),AE$229&lt;INDEX($I$397:$I$415,MATCH($B$246,$C$397:$C$415,0)),INDEX('MP Calcs &amp; EFs'!$C$343:$C$360, MATCH($B$246,'MP Calcs &amp; EFs'!$B$343:$B$360,0))-(((INDEX('MP Calcs &amp; EFs'!$C$343:$C$360, MATCH($B$246,'MP Calcs &amp; EFs'!$B$343:$B$360,0)))-(INDEX($D$396:$D$413, MATCH($B$246,$C$396:$C$413,0))))*2/3),TRUE,INDEX($D$396:$D$413, MATCH($B$246,$C$396:$C$413,0)))*INDEX($D$13:$D$29, MATCH($B$246,$B$13:$B$29,0)))*1000*'Conversions and Lists'!$O$44*'MP Calcs &amp; EFs'!$F$439*'Conversions and Lists'!$F$51*1000,"")</f>
        <v/>
      </c>
      <c r="AF247" s="148" t="str">
        <f t="shared" si="9"/>
        <v/>
      </c>
      <c r="AG247" s="148" t="str">
        <f>IFERROR(SUM(INDEX(D247:AF247, MATCH(INDEX($H$8:$H$29,MATCH(B247,$B$8:$B$29,0)),$D$229:$AE$229,0)):AF247),"")</f>
        <v/>
      </c>
    </row>
    <row r="248" spans="2:33" x14ac:dyDescent="0.25">
      <c r="B248" s="144" t="s">
        <v>136</v>
      </c>
      <c r="C248" s="141" t="s">
        <v>335</v>
      </c>
      <c r="D248" s="142" t="str" cm="1">
        <f t="array" ref="D248">IFERROR(((_xlfn.IFS(D$229&lt;INDEX($J$397:$J$415,MATCH($B$248,$C$397:$C$415,0)),INDEX('MP Calcs &amp; EFs'!$D$343:$D$360, MATCH($B$248,'MP Calcs &amp; EFs'!$B$343:$B$360,0)),D$229&lt;INDEX($K$397:$K$415,MATCH($B$248,$C$397:$C$415,0)),INDEX('MP Calcs &amp; EFs'!$D$343:$D$360, MATCH($B$248,'MP Calcs &amp; EFs'!$B$343:$B$360,0))-(((INDEX('MP Calcs &amp; EFs'!$D$343:$D$360, MATCH($B$248,'MP Calcs &amp; EFs'!$B$343:$B$360,0)))-(INDEX($E$396:$E$413, MATCH($B$248,$C$396:$C$413,0))))/3),D$229&lt;INDEX($I$397:$I$415,MATCH($B$248,$C$397:$C$415,0)),INDEX('MP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EFs'!K$383,"")</f>
        <v/>
      </c>
      <c r="E248" s="142" t="str" cm="1">
        <f t="array" ref="E248">IFERROR(((_xlfn.IFS(E$229&lt;INDEX($J$397:$J$415,MATCH($B$248,$C$397:$C$415,0)),INDEX('MP Calcs &amp; EFs'!$D$343:$D$360, MATCH($B$248,'MP Calcs &amp; EFs'!$B$343:$B$360,0)),E$229&lt;INDEX($K$397:$K$415,MATCH($B$248,$C$397:$C$415,0)),INDEX('MP Calcs &amp; EFs'!$D$343:$D$360, MATCH($B$248,'MP Calcs &amp; EFs'!$B$343:$B$360,0))-(((INDEX('MP Calcs &amp; EFs'!$D$343:$D$360, MATCH($B$248,'MP Calcs &amp; EFs'!$B$343:$B$360,0)))-(INDEX($E$396:$E$413, MATCH($B$248,$C$396:$C$413,0))))/3),E$229&lt;INDEX($I$397:$I$415,MATCH($B$248,$C$397:$C$415,0)),INDEX('MP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EFs'!L$383,"")</f>
        <v/>
      </c>
      <c r="F248" s="142" t="str" cm="1">
        <f t="array" ref="F248">IFERROR(((_xlfn.IFS(F$229&lt;INDEX($J$397:$J$415,MATCH($B$248,$C$397:$C$415,0)),INDEX('MP Calcs &amp; EFs'!$D$343:$D$360, MATCH($B$248,'MP Calcs &amp; EFs'!$B$343:$B$360,0)),F$229&lt;INDEX($K$397:$K$415,MATCH($B$248,$C$397:$C$415,0)),INDEX('MP Calcs &amp; EFs'!$D$343:$D$360, MATCH($B$248,'MP Calcs &amp; EFs'!$B$343:$B$360,0))-(((INDEX('MP Calcs &amp; EFs'!$D$343:$D$360, MATCH($B$248,'MP Calcs &amp; EFs'!$B$343:$B$360,0)))-(INDEX($E$396:$E$413, MATCH($B$248,$C$396:$C$413,0))))/3),F$229&lt;INDEX($I$397:$I$415,MATCH($B$248,$C$397:$C$415,0)),INDEX('MP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EFs'!M$383,"")</f>
        <v/>
      </c>
      <c r="G248" s="142" t="str" cm="1">
        <f t="array" ref="G248">IFERROR(((_xlfn.IFS(G$229&lt;INDEX($J$397:$J$415,MATCH($B$248,$C$397:$C$415,0)),INDEX('MP Calcs &amp; EFs'!$D$343:$D$360, MATCH($B$248,'MP Calcs &amp; EFs'!$B$343:$B$360,0)),G$229&lt;INDEX($K$397:$K$415,MATCH($B$248,$C$397:$C$415,0)),INDEX('MP Calcs &amp; EFs'!$D$343:$D$360, MATCH($B$248,'MP Calcs &amp; EFs'!$B$343:$B$360,0))-(((INDEX('MP Calcs &amp; EFs'!$D$343:$D$360, MATCH($B$248,'MP Calcs &amp; EFs'!$B$343:$B$360,0)))-(INDEX($E$396:$E$413, MATCH($B$248,$C$396:$C$413,0))))/3),G$229&lt;INDEX($I$397:$I$415,MATCH($B$248,$C$397:$C$415,0)),INDEX('MP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EFs'!N$383,"")</f>
        <v/>
      </c>
      <c r="H248" s="142" t="str" cm="1">
        <f t="array" ref="H248">IFERROR(((_xlfn.IFS(H$229&lt;INDEX($J$397:$J$415,MATCH($B$248,$C$397:$C$415,0)),INDEX('MP Calcs &amp; EFs'!$D$343:$D$360, MATCH($B$248,'MP Calcs &amp; EFs'!$B$343:$B$360,0)),H$229&lt;INDEX($K$397:$K$415,MATCH($B$248,$C$397:$C$415,0)),INDEX('MP Calcs &amp; EFs'!$D$343:$D$360, MATCH($B$248,'MP Calcs &amp; EFs'!$B$343:$B$360,0))-(((INDEX('MP Calcs &amp; EFs'!$D$343:$D$360, MATCH($B$248,'MP Calcs &amp; EFs'!$B$343:$B$360,0)))-(INDEX($E$396:$E$413, MATCH($B$248,$C$396:$C$413,0))))/3),H$229&lt;INDEX($I$397:$I$415,MATCH($B$248,$C$397:$C$415,0)),INDEX('MP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EFs'!O$383,"")</f>
        <v/>
      </c>
      <c r="I248" s="142" t="str" cm="1">
        <f t="array" ref="I248">IFERROR(((_xlfn.IFS(I$229&lt;INDEX($J$397:$J$415,MATCH($B$248,$C$397:$C$415,0)),INDEX('MP Calcs &amp; EFs'!$D$343:$D$360, MATCH($B$248,'MP Calcs &amp; EFs'!$B$343:$B$360,0)),I$229&lt;INDEX($K$397:$K$415,MATCH($B$248,$C$397:$C$415,0)),INDEX('MP Calcs &amp; EFs'!$D$343:$D$360, MATCH($B$248,'MP Calcs &amp; EFs'!$B$343:$B$360,0))-(((INDEX('MP Calcs &amp; EFs'!$D$343:$D$360, MATCH($B$248,'MP Calcs &amp; EFs'!$B$343:$B$360,0)))-(INDEX($E$396:$E$413, MATCH($B$248,$C$396:$C$413,0))))/3),I$229&lt;INDEX($I$397:$I$415,MATCH($B$248,$C$397:$C$415,0)),INDEX('MP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EFs'!P$383,"")</f>
        <v/>
      </c>
      <c r="J248" s="142" t="str" cm="1">
        <f t="array" ref="J248">IFERROR(((_xlfn.IFS(J$229&lt;INDEX($J$397:$J$415,MATCH($B$248,$C$397:$C$415,0)),INDEX('MP Calcs &amp; EFs'!$D$343:$D$360, MATCH($B$248,'MP Calcs &amp; EFs'!$B$343:$B$360,0)),J$229&lt;INDEX($K$397:$K$415,MATCH($B$248,$C$397:$C$415,0)),INDEX('MP Calcs &amp; EFs'!$D$343:$D$360, MATCH($B$248,'MP Calcs &amp; EFs'!$B$343:$B$360,0))-(((INDEX('MP Calcs &amp; EFs'!$D$343:$D$360, MATCH($B$248,'MP Calcs &amp; EFs'!$B$343:$B$360,0)))-(INDEX($E$396:$E$413, MATCH($B$248,$C$396:$C$413,0))))/3),J$229&lt;INDEX($I$397:$I$415,MATCH($B$248,$C$397:$C$415,0)),INDEX('MP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EFs'!Q$383,"")</f>
        <v/>
      </c>
      <c r="K248" s="142" t="str" cm="1">
        <f t="array" ref="K248">IFERROR(((_xlfn.IFS(K$229&lt;INDEX($J$397:$J$415,MATCH($B$248,$C$397:$C$415,0)),INDEX('MP Calcs &amp; EFs'!$D$343:$D$360, MATCH($B$248,'MP Calcs &amp; EFs'!$B$343:$B$360,0)),K$229&lt;INDEX($K$397:$K$415,MATCH($B$248,$C$397:$C$415,0)),INDEX('MP Calcs &amp; EFs'!$D$343:$D$360, MATCH($B$248,'MP Calcs &amp; EFs'!$B$343:$B$360,0))-(((INDEX('MP Calcs &amp; EFs'!$D$343:$D$360, MATCH($B$248,'MP Calcs &amp; EFs'!$B$343:$B$360,0)))-(INDEX($E$396:$E$413, MATCH($B$248,$C$396:$C$413,0))))/3),K$229&lt;INDEX($I$397:$I$415,MATCH($B$248,$C$397:$C$415,0)),INDEX('MP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EFs'!R$383,"")</f>
        <v/>
      </c>
      <c r="L248" s="142" t="str" cm="1">
        <f t="array" ref="L248">IFERROR(((_xlfn.IFS(L$229&lt;INDEX($J$397:$J$415,MATCH($B$248,$C$397:$C$415,0)),INDEX('MP Calcs &amp; EFs'!$D$343:$D$360, MATCH($B$248,'MP Calcs &amp; EFs'!$B$343:$B$360,0)),L$229&lt;INDEX($K$397:$K$415,MATCH($B$248,$C$397:$C$415,0)),INDEX('MP Calcs &amp; EFs'!$D$343:$D$360, MATCH($B$248,'MP Calcs &amp; EFs'!$B$343:$B$360,0))-(((INDEX('MP Calcs &amp; EFs'!$D$343:$D$360, MATCH($B$248,'MP Calcs &amp; EFs'!$B$343:$B$360,0)))-(INDEX($E$396:$E$413, MATCH($B$248,$C$396:$C$413,0))))/3),L$229&lt;INDEX($I$397:$I$415,MATCH($B$248,$C$397:$C$415,0)),INDEX('MP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EFs'!S$383,"")</f>
        <v/>
      </c>
      <c r="M248" s="142" t="str" cm="1">
        <f t="array" ref="M248">IFERROR(((_xlfn.IFS(M$229&lt;INDEX($J$397:$J$415,MATCH($B$248,$C$397:$C$415,0)),INDEX('MP Calcs &amp; EFs'!$D$343:$D$360, MATCH($B$248,'MP Calcs &amp; EFs'!$B$343:$B$360,0)),M$229&lt;INDEX($K$397:$K$415,MATCH($B$248,$C$397:$C$415,0)),INDEX('MP Calcs &amp; EFs'!$D$343:$D$360, MATCH($B$248,'MP Calcs &amp; EFs'!$B$343:$B$360,0))-(((INDEX('MP Calcs &amp; EFs'!$D$343:$D$360, MATCH($B$248,'MP Calcs &amp; EFs'!$B$343:$B$360,0)))-(INDEX($E$396:$E$413, MATCH($B$248,$C$396:$C$413,0))))/3),M$229&lt;INDEX($I$397:$I$415,MATCH($B$248,$C$397:$C$415,0)),INDEX('MP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EFs'!T$383,"")</f>
        <v/>
      </c>
      <c r="N248" s="142" t="str" cm="1">
        <f t="array" ref="N248">IFERROR(((_xlfn.IFS(N$229&lt;INDEX($J$397:$J$415,MATCH($B$248,$C$397:$C$415,0)),INDEX('MP Calcs &amp; EFs'!$D$343:$D$360, MATCH($B$248,'MP Calcs &amp; EFs'!$B$343:$B$360,0)),N$229&lt;INDEX($K$397:$K$415,MATCH($B$248,$C$397:$C$415,0)),INDEX('MP Calcs &amp; EFs'!$D$343:$D$360, MATCH($B$248,'MP Calcs &amp; EFs'!$B$343:$B$360,0))-(((INDEX('MP Calcs &amp; EFs'!$D$343:$D$360, MATCH($B$248,'MP Calcs &amp; EFs'!$B$343:$B$360,0)))-(INDEX($E$396:$E$413, MATCH($B$248,$C$396:$C$413,0))))/3),N$229&lt;INDEX($I$397:$I$415,MATCH($B$248,$C$397:$C$415,0)),INDEX('MP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EFs'!U$383,"")</f>
        <v/>
      </c>
      <c r="O248" s="142" t="str" cm="1">
        <f t="array" ref="O248">IFERROR(((_xlfn.IFS(O$229&lt;INDEX($J$397:$J$415,MATCH($B$248,$C$397:$C$415,0)),INDEX('MP Calcs &amp; EFs'!$D$343:$D$360, MATCH($B$248,'MP Calcs &amp; EFs'!$B$343:$B$360,0)),O$229&lt;INDEX($K$397:$K$415,MATCH($B$248,$C$397:$C$415,0)),INDEX('MP Calcs &amp; EFs'!$D$343:$D$360, MATCH($B$248,'MP Calcs &amp; EFs'!$B$343:$B$360,0))-(((INDEX('MP Calcs &amp; EFs'!$D$343:$D$360, MATCH($B$248,'MP Calcs &amp; EFs'!$B$343:$B$360,0)))-(INDEX($E$396:$E$413, MATCH($B$248,$C$396:$C$413,0))))/3),O$229&lt;INDEX($I$397:$I$415,MATCH($B$248,$C$397:$C$415,0)),INDEX('MP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EFs'!V$383,"")</f>
        <v/>
      </c>
      <c r="P248" s="142" t="str" cm="1">
        <f t="array" ref="P248">IFERROR(((_xlfn.IFS(P$229&lt;INDEX($J$397:$J$415,MATCH($B$248,$C$397:$C$415,0)),INDEX('MP Calcs &amp; EFs'!$D$343:$D$360, MATCH($B$248,'MP Calcs &amp; EFs'!$B$343:$B$360,0)),P$229&lt;INDEX($K$397:$K$415,MATCH($B$248,$C$397:$C$415,0)),INDEX('MP Calcs &amp; EFs'!$D$343:$D$360, MATCH($B$248,'MP Calcs &amp; EFs'!$B$343:$B$360,0))-(((INDEX('MP Calcs &amp; EFs'!$D$343:$D$360, MATCH($B$248,'MP Calcs &amp; EFs'!$B$343:$B$360,0)))-(INDEX($E$396:$E$413, MATCH($B$248,$C$396:$C$413,0))))/3),P$229&lt;INDEX($I$397:$I$415,MATCH($B$248,$C$397:$C$415,0)),INDEX('MP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EFs'!W$383,"")</f>
        <v/>
      </c>
      <c r="Q248" s="142" t="str" cm="1">
        <f t="array" ref="Q248">IFERROR(((_xlfn.IFS(Q$229&lt;INDEX($J$397:$J$415,MATCH($B$248,$C$397:$C$415,0)),INDEX('MP Calcs &amp; EFs'!$D$343:$D$360, MATCH($B$248,'MP Calcs &amp; EFs'!$B$343:$B$360,0)),Q$229&lt;INDEX($K$397:$K$415,MATCH($B$248,$C$397:$C$415,0)),INDEX('MP Calcs &amp; EFs'!$D$343:$D$360, MATCH($B$248,'MP Calcs &amp; EFs'!$B$343:$B$360,0))-(((INDEX('MP Calcs &amp; EFs'!$D$343:$D$360, MATCH($B$248,'MP Calcs &amp; EFs'!$B$343:$B$360,0)))-(INDEX($E$396:$E$413, MATCH($B$248,$C$396:$C$413,0))))/3),Q$229&lt;INDEX($I$397:$I$415,MATCH($B$248,$C$397:$C$415,0)),INDEX('MP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EFs'!X$383,"")</f>
        <v/>
      </c>
      <c r="R248" s="142" t="str" cm="1">
        <f t="array" ref="R248">IFERROR(((_xlfn.IFS(R$229&lt;INDEX($J$397:$J$415,MATCH($B$248,$C$397:$C$415,0)),INDEX('MP Calcs &amp; EFs'!$D$343:$D$360, MATCH($B$248,'MP Calcs &amp; EFs'!$B$343:$B$360,0)),R$229&lt;INDEX($K$397:$K$415,MATCH($B$248,$C$397:$C$415,0)),INDEX('MP Calcs &amp; EFs'!$D$343:$D$360, MATCH($B$248,'MP Calcs &amp; EFs'!$B$343:$B$360,0))-(((INDEX('MP Calcs &amp; EFs'!$D$343:$D$360, MATCH($B$248,'MP Calcs &amp; EFs'!$B$343:$B$360,0)))-(INDEX($E$396:$E$413, MATCH($B$248,$C$396:$C$413,0))))/3),R$229&lt;INDEX($I$397:$I$415,MATCH($B$248,$C$397:$C$415,0)),INDEX('MP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EFs'!Y$383,"")</f>
        <v/>
      </c>
      <c r="S248" s="142" t="str" cm="1">
        <f t="array" ref="S248">IFERROR(((_xlfn.IFS(S$229&lt;INDEX($J$397:$J$415,MATCH($B$248,$C$397:$C$415,0)),INDEX('MP Calcs &amp; EFs'!$D$343:$D$360, MATCH($B$248,'MP Calcs &amp; EFs'!$B$343:$B$360,0)),S$229&lt;INDEX($K$397:$K$415,MATCH($B$248,$C$397:$C$415,0)),INDEX('MP Calcs &amp; EFs'!$D$343:$D$360, MATCH($B$248,'MP Calcs &amp; EFs'!$B$343:$B$360,0))-(((INDEX('MP Calcs &amp; EFs'!$D$343:$D$360, MATCH($B$248,'MP Calcs &amp; EFs'!$B$343:$B$360,0)))-(INDEX($E$396:$E$413, MATCH($B$248,$C$396:$C$413,0))))/3),S$229&lt;INDEX($I$397:$I$415,MATCH($B$248,$C$397:$C$415,0)),INDEX('MP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EFs'!Z$383,"")</f>
        <v/>
      </c>
      <c r="T248" s="142" t="str" cm="1">
        <f t="array" ref="T248">IFERROR(((_xlfn.IFS(T$229&lt;INDEX($J$397:$J$415,MATCH($B$248,$C$397:$C$415,0)),INDEX('MP Calcs &amp; EFs'!$D$343:$D$360, MATCH($B$248,'MP Calcs &amp; EFs'!$B$343:$B$360,0)),T$229&lt;INDEX($K$397:$K$415,MATCH($B$248,$C$397:$C$415,0)),INDEX('MP Calcs &amp; EFs'!$D$343:$D$360, MATCH($B$248,'MP Calcs &amp; EFs'!$B$343:$B$360,0))-(((INDEX('MP Calcs &amp; EFs'!$D$343:$D$360, MATCH($B$248,'MP Calcs &amp; EFs'!$B$343:$B$360,0)))-(INDEX($E$396:$E$413, MATCH($B$248,$C$396:$C$413,0))))/3),T$229&lt;INDEX($I$397:$I$415,MATCH($B$248,$C$397:$C$415,0)),INDEX('MP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EFs'!AA$383,"")</f>
        <v/>
      </c>
      <c r="U248" s="142" t="str" cm="1">
        <f t="array" ref="U248">IFERROR(((_xlfn.IFS(U$229&lt;INDEX($J$397:$J$415,MATCH($B$248,$C$397:$C$415,0)),INDEX('MP Calcs &amp; EFs'!$D$343:$D$360, MATCH($B$248,'MP Calcs &amp; EFs'!$B$343:$B$360,0)),U$229&lt;INDEX($K$397:$K$415,MATCH($B$248,$C$397:$C$415,0)),INDEX('MP Calcs &amp; EFs'!$D$343:$D$360, MATCH($B$248,'MP Calcs &amp; EFs'!$B$343:$B$360,0))-(((INDEX('MP Calcs &amp; EFs'!$D$343:$D$360, MATCH($B$248,'MP Calcs &amp; EFs'!$B$343:$B$360,0)))-(INDEX($E$396:$E$413, MATCH($B$248,$C$396:$C$413,0))))/3),U$229&lt;INDEX($I$397:$I$415,MATCH($B$248,$C$397:$C$415,0)),INDEX('MP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EFs'!AB$383,"")</f>
        <v/>
      </c>
      <c r="V248" s="142" t="str" cm="1">
        <f t="array" ref="V248">IFERROR(((_xlfn.IFS(V$229&lt;INDEX($J$397:$J$415,MATCH($B$248,$C$397:$C$415,0)),INDEX('MP Calcs &amp; EFs'!$D$343:$D$360, MATCH($B$248,'MP Calcs &amp; EFs'!$B$343:$B$360,0)),V$229&lt;INDEX($K$397:$K$415,MATCH($B$248,$C$397:$C$415,0)),INDEX('MP Calcs &amp; EFs'!$D$343:$D$360, MATCH($B$248,'MP Calcs &amp; EFs'!$B$343:$B$360,0))-(((INDEX('MP Calcs &amp; EFs'!$D$343:$D$360, MATCH($B$248,'MP Calcs &amp; EFs'!$B$343:$B$360,0)))-(INDEX($E$396:$E$413, MATCH($B$248,$C$396:$C$413,0))))/3),V$229&lt;INDEX($I$397:$I$415,MATCH($B$248,$C$397:$C$415,0)),INDEX('MP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EFs'!AC$383,"")</f>
        <v/>
      </c>
      <c r="W248" s="142" t="str" cm="1">
        <f t="array" ref="W248">IFERROR(((_xlfn.IFS(W$229&lt;INDEX($J$397:$J$415,MATCH($B$248,$C$397:$C$415,0)),INDEX('MP Calcs &amp; EFs'!$D$343:$D$360, MATCH($B$248,'MP Calcs &amp; EFs'!$B$343:$B$360,0)),W$229&lt;INDEX($K$397:$K$415,MATCH($B$248,$C$397:$C$415,0)),INDEX('MP Calcs &amp; EFs'!$D$343:$D$360, MATCH($B$248,'MP Calcs &amp; EFs'!$B$343:$B$360,0))-(((INDEX('MP Calcs &amp; EFs'!$D$343:$D$360, MATCH($B$248,'MP Calcs &amp; EFs'!$B$343:$B$360,0)))-(INDEX($E$396:$E$413, MATCH($B$248,$C$396:$C$413,0))))/3),W$229&lt;INDEX($I$397:$I$415,MATCH($B$248,$C$397:$C$415,0)),INDEX('MP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EFs'!AD$383,"")</f>
        <v/>
      </c>
      <c r="X248" s="142" t="str" cm="1">
        <f t="array" ref="X248">IFERROR(((_xlfn.IFS(X$229&lt;INDEX($J$397:$J$415,MATCH($B$248,$C$397:$C$415,0)),INDEX('MP Calcs &amp; EFs'!$D$343:$D$360, MATCH($B$248,'MP Calcs &amp; EFs'!$B$343:$B$360,0)),X$229&lt;INDEX($K$397:$K$415,MATCH($B$248,$C$397:$C$415,0)),INDEX('MP Calcs &amp; EFs'!$D$343:$D$360, MATCH($B$248,'MP Calcs &amp; EFs'!$B$343:$B$360,0))-(((INDEX('MP Calcs &amp; EFs'!$D$343:$D$360, MATCH($B$248,'MP Calcs &amp; EFs'!$B$343:$B$360,0)))-(INDEX($E$396:$E$413, MATCH($B$248,$C$396:$C$413,0))))/3),X$229&lt;INDEX($I$397:$I$415,MATCH($B$248,$C$397:$C$415,0)),INDEX('MP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EFs'!AE$383,"")</f>
        <v/>
      </c>
      <c r="Y248" s="142" t="str" cm="1">
        <f t="array" ref="Y248">IFERROR(((_xlfn.IFS(Y$229&lt;INDEX($J$397:$J$415,MATCH($B$248,$C$397:$C$415,0)),INDEX('MP Calcs &amp; EFs'!$D$343:$D$360, MATCH($B$248,'MP Calcs &amp; EFs'!$B$343:$B$360,0)),Y$229&lt;INDEX($K$397:$K$415,MATCH($B$248,$C$397:$C$415,0)),INDEX('MP Calcs &amp; EFs'!$D$343:$D$360, MATCH($B$248,'MP Calcs &amp; EFs'!$B$343:$B$360,0))-(((INDEX('MP Calcs &amp; EFs'!$D$343:$D$360, MATCH($B$248,'MP Calcs &amp; EFs'!$B$343:$B$360,0)))-(INDEX($E$396:$E$413, MATCH($B$248,$C$396:$C$413,0))))/3),Y$229&lt;INDEX($I$397:$I$415,MATCH($B$248,$C$397:$C$415,0)),INDEX('MP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EFs'!AF$383,"")</f>
        <v/>
      </c>
      <c r="Z248" s="142" t="str" cm="1">
        <f t="array" ref="Z248">IFERROR(((_xlfn.IFS(Z$229&lt;INDEX($J$397:$J$415,MATCH($B$248,$C$397:$C$415,0)),INDEX('MP Calcs &amp; EFs'!$D$343:$D$360, MATCH($B$248,'MP Calcs &amp; EFs'!$B$343:$B$360,0)),Z$229&lt;INDEX($K$397:$K$415,MATCH($B$248,$C$397:$C$415,0)),INDEX('MP Calcs &amp; EFs'!$D$343:$D$360, MATCH($B$248,'MP Calcs &amp; EFs'!$B$343:$B$360,0))-(((INDEX('MP Calcs &amp; EFs'!$D$343:$D$360, MATCH($B$248,'MP Calcs &amp; EFs'!$B$343:$B$360,0)))-(INDEX($E$396:$E$413, MATCH($B$248,$C$396:$C$413,0))))/3),Z$229&lt;INDEX($I$397:$I$415,MATCH($B$248,$C$397:$C$415,0)),INDEX('MP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EFs'!AG$383,"")</f>
        <v/>
      </c>
      <c r="AA248" s="142" t="str" cm="1">
        <f t="array" ref="AA248">IFERROR(((_xlfn.IFS(AA$229&lt;INDEX($J$397:$J$415,MATCH($B$248,$C$397:$C$415,0)),INDEX('MP Calcs &amp; EFs'!$D$343:$D$360, MATCH($B$248,'MP Calcs &amp; EFs'!$B$343:$B$360,0)),AA$229&lt;INDEX($K$397:$K$415,MATCH($B$248,$C$397:$C$415,0)),INDEX('MP Calcs &amp; EFs'!$D$343:$D$360, MATCH($B$248,'MP Calcs &amp; EFs'!$B$343:$B$360,0))-(((INDEX('MP Calcs &amp; EFs'!$D$343:$D$360, MATCH($B$248,'MP Calcs &amp; EFs'!$B$343:$B$360,0)))-(INDEX($E$396:$E$413, MATCH($B$248,$C$396:$C$413,0))))/3),AA$229&lt;INDEX($I$397:$I$415,MATCH($B$248,$C$397:$C$415,0)),INDEX('MP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EFs'!AH$383,"")</f>
        <v/>
      </c>
      <c r="AB248" s="142" t="str" cm="1">
        <f t="array" ref="AB248">IFERROR(((_xlfn.IFS(AB$229&lt;INDEX($J$397:$J$415,MATCH($B$248,$C$397:$C$415,0)),INDEX('MP Calcs &amp; EFs'!$D$343:$D$360, MATCH($B$248,'MP Calcs &amp; EFs'!$B$343:$B$360,0)),AB$229&lt;INDEX($K$397:$K$415,MATCH($B$248,$C$397:$C$415,0)),INDEX('MP Calcs &amp; EFs'!$D$343:$D$360, MATCH($B$248,'MP Calcs &amp; EFs'!$B$343:$B$360,0))-(((INDEX('MP Calcs &amp; EFs'!$D$343:$D$360, MATCH($B$248,'MP Calcs &amp; EFs'!$B$343:$B$360,0)))-(INDEX($E$396:$E$413, MATCH($B$248,$C$396:$C$413,0))))/3),AB$229&lt;INDEX($I$397:$I$415,MATCH($B$248,$C$397:$C$415,0)),INDEX('MP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EFs'!AI$383,"")</f>
        <v/>
      </c>
      <c r="AC248" s="142" t="str" cm="1">
        <f t="array" ref="AC248">IFERROR(((_xlfn.IFS(AC$229&lt;INDEX($J$397:$J$415,MATCH($B$248,$C$397:$C$415,0)),INDEX('MP Calcs &amp; EFs'!$D$343:$D$360, MATCH($B$248,'MP Calcs &amp; EFs'!$B$343:$B$360,0)),AC$229&lt;INDEX($K$397:$K$415,MATCH($B$248,$C$397:$C$415,0)),INDEX('MP Calcs &amp; EFs'!$D$343:$D$360, MATCH($B$248,'MP Calcs &amp; EFs'!$B$343:$B$360,0))-(((INDEX('MP Calcs &amp; EFs'!$D$343:$D$360, MATCH($B$248,'MP Calcs &amp; EFs'!$B$343:$B$360,0)))-(INDEX($E$396:$E$413, MATCH($B$248,$C$396:$C$413,0))))/3),AC$229&lt;INDEX($I$397:$I$415,MATCH($B$248,$C$397:$C$415,0)),INDEX('MP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EFs'!AJ$383,"")</f>
        <v/>
      </c>
      <c r="AD248" s="142" t="str" cm="1">
        <f t="array" ref="AD248">IFERROR(((_xlfn.IFS(AD$229&lt;INDEX($J$397:$J$415,MATCH($B$248,$C$397:$C$415,0)),INDEX('MP Calcs &amp; EFs'!$D$343:$D$360, MATCH($B$248,'MP Calcs &amp; EFs'!$B$343:$B$360,0)),AD$229&lt;INDEX($K$397:$K$415,MATCH($B$248,$C$397:$C$415,0)),INDEX('MP Calcs &amp; EFs'!$D$343:$D$360, MATCH($B$248,'MP Calcs &amp; EFs'!$B$343:$B$360,0))-(((INDEX('MP Calcs &amp; EFs'!$D$343:$D$360, MATCH($B$248,'MP Calcs &amp; EFs'!$B$343:$B$360,0)))-(INDEX($E$396:$E$413, MATCH($B$248,$C$396:$C$413,0))))/3),AD$229&lt;INDEX($I$397:$I$415,MATCH($B$248,$C$397:$C$415,0)),INDEX('MP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EFs'!AK$383,"")</f>
        <v/>
      </c>
      <c r="AE248" s="142" t="str" cm="1">
        <f t="array" ref="AE248">IFERROR(((_xlfn.IFS(AE$229&lt;INDEX($J$397:$J$415,MATCH($B$248,$C$397:$C$415,0)),INDEX('MP Calcs &amp; EFs'!$D$343:$D$360, MATCH($B$248,'MP Calcs &amp; EFs'!$B$343:$B$360,0)),AE$229&lt;INDEX($K$397:$K$415,MATCH($B$248,$C$397:$C$415,0)),INDEX('MP Calcs &amp; EFs'!$D$343:$D$360, MATCH($B$248,'MP Calcs &amp; EFs'!$B$343:$B$360,0))-(((INDEX('MP Calcs &amp; EFs'!$D$343:$D$360, MATCH($B$248,'MP Calcs &amp; EFs'!$B$343:$B$360,0)))-(INDEX($E$396:$E$413, MATCH($B$248,$C$396:$C$413,0))))/3),AE$229&lt;INDEX($I$397:$I$415,MATCH($B$248,$C$397:$C$415,0)),INDEX('MP Calcs &amp; EFs'!$D$343:$D$360, MATCH($B$248,'MP Calcs &amp; EFs'!$B$343:$B$360,0))-(((INDEX('MP Calcs &amp; EFs'!$D$343:$D$360, MATCH($B$248,'MP Calcs &amp; EFs'!$B$343:$B$360,0)))-(INDEX($E$396:$E$413, MATCH($B$248,$C$396:$C$413,0))))*2/3),TRUE,INDEX($E$396:$E$413, MATCH($B$248,$C$396:$C$413,0)))*INDEX($D$13:$D$29, MATCH($B$248,$B$13:$B$29,0))*10^6*'Conversions and Lists'!$F$44)-(INDEX($G$8:$G$29, MATCH($B$248,$B$8:$B$29,0))*'Conversions and Lists'!$F$37))*'MP Calcs &amp; EFs'!AL$383,"")</f>
        <v/>
      </c>
      <c r="AF248" s="142" t="str">
        <f t="shared" si="9"/>
        <v/>
      </c>
      <c r="AG248" s="142" t="str">
        <f>IFERROR(SUM(INDEX(D248:AF248, MATCH(INDEX($H$8:$H$29,MATCH(B248,$B$8:$B$29,0)),$D$229:$AE$229,0)):AF248),"")</f>
        <v/>
      </c>
    </row>
    <row r="249" spans="2:33" ht="14.4" thickBot="1" x14ac:dyDescent="0.3">
      <c r="B249" s="138" t="s">
        <v>136</v>
      </c>
      <c r="C249" s="139" t="s">
        <v>336</v>
      </c>
      <c r="D249" s="148" t="str" cm="1">
        <f t="array" ref="D249">IFERROR((_xlfn.IFS(D$229&lt;INDEX($J$397:$J$415,MATCH($B$248,$C$397:$C$415,0)),INDEX('MP Calcs &amp; EFs'!$C$343:$C$360, MATCH($B$248,'MP Calcs &amp; EFs'!$B$343:$B$360,0)),D$229&lt;INDEX($K$397:$K$415,MATCH($B$248,$C$397:$C$415,0)),INDEX('MP Calcs &amp; EFs'!$C$343:$C$360, MATCH($B$248,'MP Calcs &amp; EFs'!$B$343:$B$360,0))-(((INDEX('MP Calcs &amp; EFs'!$C$343:$C$360, MATCH($B$248,'MP Calcs &amp; EFs'!$B$343:$B$360,0)))-(INDEX($D$396:$D$413, MATCH($B$248,$C$396:$C$413,0))))/3),D$229&lt;INDEX($I$397:$I$415,MATCH($B$248,$C$397:$C$415,0)),INDEX('MP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E249" s="148" t="str" cm="1">
        <f t="array" ref="E249">IFERROR((_xlfn.IFS(E$229&lt;INDEX($J$397:$J$415,MATCH($B$248,$C$397:$C$415,0)),INDEX('MP Calcs &amp; EFs'!$C$343:$C$360, MATCH($B$248,'MP Calcs &amp; EFs'!$B$343:$B$360,0)),E$229&lt;INDEX($K$397:$K$415,MATCH($B$248,$C$397:$C$415,0)),INDEX('MP Calcs &amp; EFs'!$C$343:$C$360, MATCH($B$248,'MP Calcs &amp; EFs'!$B$343:$B$360,0))-(((INDEX('MP Calcs &amp; EFs'!$C$343:$C$360, MATCH($B$248,'MP Calcs &amp; EFs'!$B$343:$B$360,0)))-(INDEX($D$396:$D$413, MATCH($B$248,$C$396:$C$413,0))))/3),E$229&lt;INDEX($I$397:$I$415,MATCH($B$248,$C$397:$C$415,0)),INDEX('MP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F249" s="148" t="str" cm="1">
        <f t="array" ref="F249">IFERROR((_xlfn.IFS(F$229&lt;INDEX($J$397:$J$415,MATCH($B$248,$C$397:$C$415,0)),INDEX('MP Calcs &amp; EFs'!$C$343:$C$360, MATCH($B$248,'MP Calcs &amp; EFs'!$B$343:$B$360,0)),F$229&lt;INDEX($K$397:$K$415,MATCH($B$248,$C$397:$C$415,0)),INDEX('MP Calcs &amp; EFs'!$C$343:$C$360, MATCH($B$248,'MP Calcs &amp; EFs'!$B$343:$B$360,0))-(((INDEX('MP Calcs &amp; EFs'!$C$343:$C$360, MATCH($B$248,'MP Calcs &amp; EFs'!$B$343:$B$360,0)))-(INDEX($D$396:$D$413, MATCH($B$248,$C$396:$C$413,0))))/3),F$229&lt;INDEX($I$397:$I$415,MATCH($B$248,$C$397:$C$415,0)),INDEX('MP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G249" s="148" t="str" cm="1">
        <f t="array" ref="G249">IFERROR((_xlfn.IFS(G$229&lt;INDEX($J$397:$J$415,MATCH($B$248,$C$397:$C$415,0)),INDEX('MP Calcs &amp; EFs'!$C$343:$C$360, MATCH($B$248,'MP Calcs &amp; EFs'!$B$343:$B$360,0)),G$229&lt;INDEX($K$397:$K$415,MATCH($B$248,$C$397:$C$415,0)),INDEX('MP Calcs &amp; EFs'!$C$343:$C$360, MATCH($B$248,'MP Calcs &amp; EFs'!$B$343:$B$360,0))-(((INDEX('MP Calcs &amp; EFs'!$C$343:$C$360, MATCH($B$248,'MP Calcs &amp; EFs'!$B$343:$B$360,0)))-(INDEX($D$396:$D$413, MATCH($B$248,$C$396:$C$413,0))))/3),G$229&lt;INDEX($I$397:$I$415,MATCH($B$248,$C$397:$C$415,0)),INDEX('MP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H249" s="148" t="str" cm="1">
        <f t="array" ref="H249">IFERROR((_xlfn.IFS(H$229&lt;INDEX($J$397:$J$415,MATCH($B$248,$C$397:$C$415,0)),INDEX('MP Calcs &amp; EFs'!$C$343:$C$360, MATCH($B$248,'MP Calcs &amp; EFs'!$B$343:$B$360,0)),H$229&lt;INDEX($K$397:$K$415,MATCH($B$248,$C$397:$C$415,0)),INDEX('MP Calcs &amp; EFs'!$C$343:$C$360, MATCH($B$248,'MP Calcs &amp; EFs'!$B$343:$B$360,0))-(((INDEX('MP Calcs &amp; EFs'!$C$343:$C$360, MATCH($B$248,'MP Calcs &amp; EFs'!$B$343:$B$360,0)))-(INDEX($D$396:$D$413, MATCH($B$248,$C$396:$C$413,0))))/3),H$229&lt;INDEX($I$397:$I$415,MATCH($B$248,$C$397:$C$415,0)),INDEX('MP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I249" s="148" t="str" cm="1">
        <f t="array" ref="I249">IFERROR((_xlfn.IFS(I$229&lt;INDEX($J$397:$J$415,MATCH($B$248,$C$397:$C$415,0)),INDEX('MP Calcs &amp; EFs'!$C$343:$C$360, MATCH($B$248,'MP Calcs &amp; EFs'!$B$343:$B$360,0)),I$229&lt;INDEX($K$397:$K$415,MATCH($B$248,$C$397:$C$415,0)),INDEX('MP Calcs &amp; EFs'!$C$343:$C$360, MATCH($B$248,'MP Calcs &amp; EFs'!$B$343:$B$360,0))-(((INDEX('MP Calcs &amp; EFs'!$C$343:$C$360, MATCH($B$248,'MP Calcs &amp; EFs'!$B$343:$B$360,0)))-(INDEX($D$396:$D$413, MATCH($B$248,$C$396:$C$413,0))))/3),I$229&lt;INDEX($I$397:$I$415,MATCH($B$248,$C$397:$C$415,0)),INDEX('MP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J249" s="148" t="str" cm="1">
        <f t="array" ref="J249">IFERROR((_xlfn.IFS(J$229&lt;INDEX($J$397:$J$415,MATCH($B$248,$C$397:$C$415,0)),INDEX('MP Calcs &amp; EFs'!$C$343:$C$360, MATCH($B$248,'MP Calcs &amp; EFs'!$B$343:$B$360,0)),J$229&lt;INDEX($K$397:$K$415,MATCH($B$248,$C$397:$C$415,0)),INDEX('MP Calcs &amp; EFs'!$C$343:$C$360, MATCH($B$248,'MP Calcs &amp; EFs'!$B$343:$B$360,0))-(((INDEX('MP Calcs &amp; EFs'!$C$343:$C$360, MATCH($B$248,'MP Calcs &amp; EFs'!$B$343:$B$360,0)))-(INDEX($D$396:$D$413, MATCH($B$248,$C$396:$C$413,0))))/3),J$229&lt;INDEX($I$397:$I$415,MATCH($B$248,$C$397:$C$415,0)),INDEX('MP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K249" s="148" t="str" cm="1">
        <f t="array" ref="K249">IFERROR((_xlfn.IFS(K$229&lt;INDEX($J$397:$J$415,MATCH($B$248,$C$397:$C$415,0)),INDEX('MP Calcs &amp; EFs'!$C$343:$C$360, MATCH($B$248,'MP Calcs &amp; EFs'!$B$343:$B$360,0)),K$229&lt;INDEX($K$397:$K$415,MATCH($B$248,$C$397:$C$415,0)),INDEX('MP Calcs &amp; EFs'!$C$343:$C$360, MATCH($B$248,'MP Calcs &amp; EFs'!$B$343:$B$360,0))-(((INDEX('MP Calcs &amp; EFs'!$C$343:$C$360, MATCH($B$248,'MP Calcs &amp; EFs'!$B$343:$B$360,0)))-(INDEX($D$396:$D$413, MATCH($B$248,$C$396:$C$413,0))))/3),K$229&lt;INDEX($I$397:$I$415,MATCH($B$248,$C$397:$C$415,0)),INDEX('MP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L249" s="148" t="str" cm="1">
        <f t="array" ref="L249">IFERROR((_xlfn.IFS(L$229&lt;INDEX($J$397:$J$415,MATCH($B$248,$C$397:$C$415,0)),INDEX('MP Calcs &amp; EFs'!$C$343:$C$360, MATCH($B$248,'MP Calcs &amp; EFs'!$B$343:$B$360,0)),L$229&lt;INDEX($K$397:$K$415,MATCH($B$248,$C$397:$C$415,0)),INDEX('MP Calcs &amp; EFs'!$C$343:$C$360, MATCH($B$248,'MP Calcs &amp; EFs'!$B$343:$B$360,0))-(((INDEX('MP Calcs &amp; EFs'!$C$343:$C$360, MATCH($B$248,'MP Calcs &amp; EFs'!$B$343:$B$360,0)))-(INDEX($D$396:$D$413, MATCH($B$248,$C$396:$C$413,0))))/3),L$229&lt;INDEX($I$397:$I$415,MATCH($B$248,$C$397:$C$415,0)),INDEX('MP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M249" s="148" t="str" cm="1">
        <f t="array" ref="M249">IFERROR((_xlfn.IFS(M$229&lt;INDEX($J$397:$J$415,MATCH($B$248,$C$397:$C$415,0)),INDEX('MP Calcs &amp; EFs'!$C$343:$C$360, MATCH($B$248,'MP Calcs &amp; EFs'!$B$343:$B$360,0)),M$229&lt;INDEX($K$397:$K$415,MATCH($B$248,$C$397:$C$415,0)),INDEX('MP Calcs &amp; EFs'!$C$343:$C$360, MATCH($B$248,'MP Calcs &amp; EFs'!$B$343:$B$360,0))-(((INDEX('MP Calcs &amp; EFs'!$C$343:$C$360, MATCH($B$248,'MP Calcs &amp; EFs'!$B$343:$B$360,0)))-(INDEX($D$396:$D$413, MATCH($B$248,$C$396:$C$413,0))))/3),M$229&lt;INDEX($I$397:$I$415,MATCH($B$248,$C$397:$C$415,0)),INDEX('MP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N249" s="148" t="str" cm="1">
        <f t="array" ref="N249">IFERROR((_xlfn.IFS(N$229&lt;INDEX($J$397:$J$415,MATCH($B$248,$C$397:$C$415,0)),INDEX('MP Calcs &amp; EFs'!$C$343:$C$360, MATCH($B$248,'MP Calcs &amp; EFs'!$B$343:$B$360,0)),N$229&lt;INDEX($K$397:$K$415,MATCH($B$248,$C$397:$C$415,0)),INDEX('MP Calcs &amp; EFs'!$C$343:$C$360, MATCH($B$248,'MP Calcs &amp; EFs'!$B$343:$B$360,0))-(((INDEX('MP Calcs &amp; EFs'!$C$343:$C$360, MATCH($B$248,'MP Calcs &amp; EFs'!$B$343:$B$360,0)))-(INDEX($D$396:$D$413, MATCH($B$248,$C$396:$C$413,0))))/3),N$229&lt;INDEX($I$397:$I$415,MATCH($B$248,$C$397:$C$415,0)),INDEX('MP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O249" s="148" t="str" cm="1">
        <f t="array" ref="O249">IFERROR((_xlfn.IFS(O$229&lt;INDEX($J$397:$J$415,MATCH($B$248,$C$397:$C$415,0)),INDEX('MP Calcs &amp; EFs'!$C$343:$C$360, MATCH($B$248,'MP Calcs &amp; EFs'!$B$343:$B$360,0)),O$229&lt;INDEX($K$397:$K$415,MATCH($B$248,$C$397:$C$415,0)),INDEX('MP Calcs &amp; EFs'!$C$343:$C$360, MATCH($B$248,'MP Calcs &amp; EFs'!$B$343:$B$360,0))-(((INDEX('MP Calcs &amp; EFs'!$C$343:$C$360, MATCH($B$248,'MP Calcs &amp; EFs'!$B$343:$B$360,0)))-(INDEX($D$396:$D$413, MATCH($B$248,$C$396:$C$413,0))))/3),O$229&lt;INDEX($I$397:$I$415,MATCH($B$248,$C$397:$C$415,0)),INDEX('MP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P249" s="148" t="str" cm="1">
        <f t="array" ref="P249">IFERROR((_xlfn.IFS(P$229&lt;INDEX($J$397:$J$415,MATCH($B$248,$C$397:$C$415,0)),INDEX('MP Calcs &amp; EFs'!$C$343:$C$360, MATCH($B$248,'MP Calcs &amp; EFs'!$B$343:$B$360,0)),P$229&lt;INDEX($K$397:$K$415,MATCH($B$248,$C$397:$C$415,0)),INDEX('MP Calcs &amp; EFs'!$C$343:$C$360, MATCH($B$248,'MP Calcs &amp; EFs'!$B$343:$B$360,0))-(((INDEX('MP Calcs &amp; EFs'!$C$343:$C$360, MATCH($B$248,'MP Calcs &amp; EFs'!$B$343:$B$360,0)))-(INDEX($D$396:$D$413, MATCH($B$248,$C$396:$C$413,0))))/3),P$229&lt;INDEX($I$397:$I$415,MATCH($B$248,$C$397:$C$415,0)),INDEX('MP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Q249" s="148" t="str" cm="1">
        <f t="array" ref="Q249">IFERROR((_xlfn.IFS(Q$229&lt;INDEX($J$397:$J$415,MATCH($B$248,$C$397:$C$415,0)),INDEX('MP Calcs &amp; EFs'!$C$343:$C$360, MATCH($B$248,'MP Calcs &amp; EFs'!$B$343:$B$360,0)),Q$229&lt;INDEX($K$397:$K$415,MATCH($B$248,$C$397:$C$415,0)),INDEX('MP Calcs &amp; EFs'!$C$343:$C$360, MATCH($B$248,'MP Calcs &amp; EFs'!$B$343:$B$360,0))-(((INDEX('MP Calcs &amp; EFs'!$C$343:$C$360, MATCH($B$248,'MP Calcs &amp; EFs'!$B$343:$B$360,0)))-(INDEX($D$396:$D$413, MATCH($B$248,$C$396:$C$413,0))))/3),Q$229&lt;INDEX($I$397:$I$415,MATCH($B$248,$C$397:$C$415,0)),INDEX('MP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R249" s="148" t="str" cm="1">
        <f t="array" ref="R249">IFERROR((_xlfn.IFS(R$229&lt;INDEX($J$397:$J$415,MATCH($B$248,$C$397:$C$415,0)),INDEX('MP Calcs &amp; EFs'!$C$343:$C$360, MATCH($B$248,'MP Calcs &amp; EFs'!$B$343:$B$360,0)),R$229&lt;INDEX($K$397:$K$415,MATCH($B$248,$C$397:$C$415,0)),INDEX('MP Calcs &amp; EFs'!$C$343:$C$360, MATCH($B$248,'MP Calcs &amp; EFs'!$B$343:$B$360,0))-(((INDEX('MP Calcs &amp; EFs'!$C$343:$C$360, MATCH($B$248,'MP Calcs &amp; EFs'!$B$343:$B$360,0)))-(INDEX($D$396:$D$413, MATCH($B$248,$C$396:$C$413,0))))/3),R$229&lt;INDEX($I$397:$I$415,MATCH($B$248,$C$397:$C$415,0)),INDEX('MP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S249" s="148" t="str" cm="1">
        <f t="array" ref="S249">IFERROR((_xlfn.IFS(S$229&lt;INDEX($J$397:$J$415,MATCH($B$248,$C$397:$C$415,0)),INDEX('MP Calcs &amp; EFs'!$C$343:$C$360, MATCH($B$248,'MP Calcs &amp; EFs'!$B$343:$B$360,0)),S$229&lt;INDEX($K$397:$K$415,MATCH($B$248,$C$397:$C$415,0)),INDEX('MP Calcs &amp; EFs'!$C$343:$C$360, MATCH($B$248,'MP Calcs &amp; EFs'!$B$343:$B$360,0))-(((INDEX('MP Calcs &amp; EFs'!$C$343:$C$360, MATCH($B$248,'MP Calcs &amp; EFs'!$B$343:$B$360,0)))-(INDEX($D$396:$D$413, MATCH($B$248,$C$396:$C$413,0))))/3),S$229&lt;INDEX($I$397:$I$415,MATCH($B$248,$C$397:$C$415,0)),INDEX('MP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T249" s="148" t="str" cm="1">
        <f t="array" ref="T249">IFERROR((_xlfn.IFS(T$229&lt;INDEX($J$397:$J$415,MATCH($B$248,$C$397:$C$415,0)),INDEX('MP Calcs &amp; EFs'!$C$343:$C$360, MATCH($B$248,'MP Calcs &amp; EFs'!$B$343:$B$360,0)),T$229&lt;INDEX($K$397:$K$415,MATCH($B$248,$C$397:$C$415,0)),INDEX('MP Calcs &amp; EFs'!$C$343:$C$360, MATCH($B$248,'MP Calcs &amp; EFs'!$B$343:$B$360,0))-(((INDEX('MP Calcs &amp; EFs'!$C$343:$C$360, MATCH($B$248,'MP Calcs &amp; EFs'!$B$343:$B$360,0)))-(INDEX($D$396:$D$413, MATCH($B$248,$C$396:$C$413,0))))/3),T$229&lt;INDEX($I$397:$I$415,MATCH($B$248,$C$397:$C$415,0)),INDEX('MP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U249" s="148" t="str" cm="1">
        <f t="array" ref="U249">IFERROR((_xlfn.IFS(U$229&lt;INDEX($J$397:$J$415,MATCH($B$248,$C$397:$C$415,0)),INDEX('MP Calcs &amp; EFs'!$C$343:$C$360, MATCH($B$248,'MP Calcs &amp; EFs'!$B$343:$B$360,0)),U$229&lt;INDEX($K$397:$K$415,MATCH($B$248,$C$397:$C$415,0)),INDEX('MP Calcs &amp; EFs'!$C$343:$C$360, MATCH($B$248,'MP Calcs &amp; EFs'!$B$343:$B$360,0))-(((INDEX('MP Calcs &amp; EFs'!$C$343:$C$360, MATCH($B$248,'MP Calcs &amp; EFs'!$B$343:$B$360,0)))-(INDEX($D$396:$D$413, MATCH($B$248,$C$396:$C$413,0))))/3),U$229&lt;INDEX($I$397:$I$415,MATCH($B$248,$C$397:$C$415,0)),INDEX('MP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V249" s="148" t="str" cm="1">
        <f t="array" ref="V249">IFERROR((_xlfn.IFS(V$229&lt;INDEX($J$397:$J$415,MATCH($B$248,$C$397:$C$415,0)),INDEX('MP Calcs &amp; EFs'!$C$343:$C$360, MATCH($B$248,'MP Calcs &amp; EFs'!$B$343:$B$360,0)),V$229&lt;INDEX($K$397:$K$415,MATCH($B$248,$C$397:$C$415,0)),INDEX('MP Calcs &amp; EFs'!$C$343:$C$360, MATCH($B$248,'MP Calcs &amp; EFs'!$B$343:$B$360,0))-(((INDEX('MP Calcs &amp; EFs'!$C$343:$C$360, MATCH($B$248,'MP Calcs &amp; EFs'!$B$343:$B$360,0)))-(INDEX($D$396:$D$413, MATCH($B$248,$C$396:$C$413,0))))/3),V$229&lt;INDEX($I$397:$I$415,MATCH($B$248,$C$397:$C$415,0)),INDEX('MP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W249" s="148" t="str" cm="1">
        <f t="array" ref="W249">IFERROR((_xlfn.IFS(W$229&lt;INDEX($J$397:$J$415,MATCH($B$248,$C$397:$C$415,0)),INDEX('MP Calcs &amp; EFs'!$C$343:$C$360, MATCH($B$248,'MP Calcs &amp; EFs'!$B$343:$B$360,0)),W$229&lt;INDEX($K$397:$K$415,MATCH($B$248,$C$397:$C$415,0)),INDEX('MP Calcs &amp; EFs'!$C$343:$C$360, MATCH($B$248,'MP Calcs &amp; EFs'!$B$343:$B$360,0))-(((INDEX('MP Calcs &amp; EFs'!$C$343:$C$360, MATCH($B$248,'MP Calcs &amp; EFs'!$B$343:$B$360,0)))-(INDEX($D$396:$D$413, MATCH($B$248,$C$396:$C$413,0))))/3),W$229&lt;INDEX($I$397:$I$415,MATCH($B$248,$C$397:$C$415,0)),INDEX('MP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X249" s="148" t="str" cm="1">
        <f t="array" ref="X249">IFERROR((_xlfn.IFS(X$229&lt;INDEX($J$397:$J$415,MATCH($B$248,$C$397:$C$415,0)),INDEX('MP Calcs &amp; EFs'!$C$343:$C$360, MATCH($B$248,'MP Calcs &amp; EFs'!$B$343:$B$360,0)),X$229&lt;INDEX($K$397:$K$415,MATCH($B$248,$C$397:$C$415,0)),INDEX('MP Calcs &amp; EFs'!$C$343:$C$360, MATCH($B$248,'MP Calcs &amp; EFs'!$B$343:$B$360,0))-(((INDEX('MP Calcs &amp; EFs'!$C$343:$C$360, MATCH($B$248,'MP Calcs &amp; EFs'!$B$343:$B$360,0)))-(INDEX($D$396:$D$413, MATCH($B$248,$C$396:$C$413,0))))/3),X$229&lt;INDEX($I$397:$I$415,MATCH($B$248,$C$397:$C$415,0)),INDEX('MP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Y249" s="148" t="str" cm="1">
        <f t="array" ref="Y249">IFERROR((_xlfn.IFS(Y$229&lt;INDEX($J$397:$J$415,MATCH($B$248,$C$397:$C$415,0)),INDEX('MP Calcs &amp; EFs'!$C$343:$C$360, MATCH($B$248,'MP Calcs &amp; EFs'!$B$343:$B$360,0)),Y$229&lt;INDEX($K$397:$K$415,MATCH($B$248,$C$397:$C$415,0)),INDEX('MP Calcs &amp; EFs'!$C$343:$C$360, MATCH($B$248,'MP Calcs &amp; EFs'!$B$343:$B$360,0))-(((INDEX('MP Calcs &amp; EFs'!$C$343:$C$360, MATCH($B$248,'MP Calcs &amp; EFs'!$B$343:$B$360,0)))-(INDEX($D$396:$D$413, MATCH($B$248,$C$396:$C$413,0))))/3),Y$229&lt;INDEX($I$397:$I$415,MATCH($B$248,$C$397:$C$415,0)),INDEX('MP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Z249" s="148" t="str" cm="1">
        <f t="array" ref="Z249">IFERROR((_xlfn.IFS(Z$229&lt;INDEX($J$397:$J$415,MATCH($B$248,$C$397:$C$415,0)),INDEX('MP Calcs &amp; EFs'!$C$343:$C$360, MATCH($B$248,'MP Calcs &amp; EFs'!$B$343:$B$360,0)),Z$229&lt;INDEX($K$397:$K$415,MATCH($B$248,$C$397:$C$415,0)),INDEX('MP Calcs &amp; EFs'!$C$343:$C$360, MATCH($B$248,'MP Calcs &amp; EFs'!$B$343:$B$360,0))-(((INDEX('MP Calcs &amp; EFs'!$C$343:$C$360, MATCH($B$248,'MP Calcs &amp; EFs'!$B$343:$B$360,0)))-(INDEX($D$396:$D$413, MATCH($B$248,$C$396:$C$413,0))))/3),Z$229&lt;INDEX($I$397:$I$415,MATCH($B$248,$C$397:$C$415,0)),INDEX('MP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AA249" s="148" t="str" cm="1">
        <f t="array" ref="AA249">IFERROR((_xlfn.IFS(AA$229&lt;INDEX($J$397:$J$415,MATCH($B$248,$C$397:$C$415,0)),INDEX('MP Calcs &amp; EFs'!$C$343:$C$360, MATCH($B$248,'MP Calcs &amp; EFs'!$B$343:$B$360,0)),AA$229&lt;INDEX($K$397:$K$415,MATCH($B$248,$C$397:$C$415,0)),INDEX('MP Calcs &amp; EFs'!$C$343:$C$360, MATCH($B$248,'MP Calcs &amp; EFs'!$B$343:$B$360,0))-(((INDEX('MP Calcs &amp; EFs'!$C$343:$C$360, MATCH($B$248,'MP Calcs &amp; EFs'!$B$343:$B$360,0)))-(INDEX($D$396:$D$413, MATCH($B$248,$C$396:$C$413,0))))/3),AA$229&lt;INDEX($I$397:$I$415,MATCH($B$248,$C$397:$C$415,0)),INDEX('MP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AB249" s="148" t="str" cm="1">
        <f t="array" ref="AB249">IFERROR((_xlfn.IFS(AB$229&lt;INDEX($J$397:$J$415,MATCH($B$248,$C$397:$C$415,0)),INDEX('MP Calcs &amp; EFs'!$C$343:$C$360, MATCH($B$248,'MP Calcs &amp; EFs'!$B$343:$B$360,0)),AB$229&lt;INDEX($K$397:$K$415,MATCH($B$248,$C$397:$C$415,0)),INDEX('MP Calcs &amp; EFs'!$C$343:$C$360, MATCH($B$248,'MP Calcs &amp; EFs'!$B$343:$B$360,0))-(((INDEX('MP Calcs &amp; EFs'!$C$343:$C$360, MATCH($B$248,'MP Calcs &amp; EFs'!$B$343:$B$360,0)))-(INDEX($D$396:$D$413, MATCH($B$248,$C$396:$C$413,0))))/3),AB$229&lt;INDEX($I$397:$I$415,MATCH($B$248,$C$397:$C$415,0)),INDEX('MP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AC249" s="148" t="str" cm="1">
        <f t="array" ref="AC249">IFERROR((_xlfn.IFS(AC$229&lt;INDEX($J$397:$J$415,MATCH($B$248,$C$397:$C$415,0)),INDEX('MP Calcs &amp; EFs'!$C$343:$C$360, MATCH($B$248,'MP Calcs &amp; EFs'!$B$343:$B$360,0)),AC$229&lt;INDEX($K$397:$K$415,MATCH($B$248,$C$397:$C$415,0)),INDEX('MP Calcs &amp; EFs'!$C$343:$C$360, MATCH($B$248,'MP Calcs &amp; EFs'!$B$343:$B$360,0))-(((INDEX('MP Calcs &amp; EFs'!$C$343:$C$360, MATCH($B$248,'MP Calcs &amp; EFs'!$B$343:$B$360,0)))-(INDEX($D$396:$D$413, MATCH($B$248,$C$396:$C$413,0))))/3),AC$229&lt;INDEX($I$397:$I$415,MATCH($B$248,$C$397:$C$415,0)),INDEX('MP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AD249" s="148" t="str" cm="1">
        <f t="array" ref="AD249">IFERROR((_xlfn.IFS(AD$229&lt;INDEX($J$397:$J$415,MATCH($B$248,$C$397:$C$415,0)),INDEX('MP Calcs &amp; EFs'!$C$343:$C$360, MATCH($B$248,'MP Calcs &amp; EFs'!$B$343:$B$360,0)),AD$229&lt;INDEX($K$397:$K$415,MATCH($B$248,$C$397:$C$415,0)),INDEX('MP Calcs &amp; EFs'!$C$343:$C$360, MATCH($B$248,'MP Calcs &amp; EFs'!$B$343:$B$360,0))-(((INDEX('MP Calcs &amp; EFs'!$C$343:$C$360, MATCH($B$248,'MP Calcs &amp; EFs'!$B$343:$B$360,0)))-(INDEX($D$396:$D$413, MATCH($B$248,$C$396:$C$413,0))))/3),AD$229&lt;INDEX($I$397:$I$415,MATCH($B$248,$C$397:$C$415,0)),INDEX('MP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AE249" s="148" t="str" cm="1">
        <f t="array" ref="AE249">IFERROR((_xlfn.IFS(AE$229&lt;INDEX($J$397:$J$415,MATCH($B$248,$C$397:$C$415,0)),INDEX('MP Calcs &amp; EFs'!$C$343:$C$360, MATCH($B$248,'MP Calcs &amp; EFs'!$B$343:$B$360,0)),AE$229&lt;INDEX($K$397:$K$415,MATCH($B$248,$C$397:$C$415,0)),INDEX('MP Calcs &amp; EFs'!$C$343:$C$360, MATCH($B$248,'MP Calcs &amp; EFs'!$B$343:$B$360,0))-(((INDEX('MP Calcs &amp; EFs'!$C$343:$C$360, MATCH($B$248,'MP Calcs &amp; EFs'!$B$343:$B$360,0)))-(INDEX($D$396:$D$413, MATCH($B$248,$C$396:$C$413,0))))/3),AE$229&lt;INDEX($I$397:$I$415,MATCH($B$248,$C$397:$C$415,0)),INDEX('MP Calcs &amp; EFs'!$C$343:$C$360, MATCH($B$248,'MP Calcs &amp; EFs'!$B$343:$B$360,0))-(((INDEX('MP Calcs &amp; EFs'!$C$343:$C$360, MATCH($B$248,'MP Calcs &amp; EFs'!$B$343:$B$360,0)))-(INDEX($D$396:$D$413, MATCH($B$248,$C$396:$C$413,0))))*2/3),TRUE,INDEX($D$396:$D$413, MATCH($B$248,$C$396:$C$413,0)))*INDEX($D$13:$D$29, MATCH($B$248,$B$13:$B$29,0)))*1000*'Conversions and Lists'!$O$44*'MP Calcs &amp; EFs'!$F$439*'Conversions and Lists'!$F$51*1000,"")</f>
        <v/>
      </c>
      <c r="AF249" s="148" t="str">
        <f t="shared" si="9"/>
        <v/>
      </c>
      <c r="AG249" s="148" t="str">
        <f>IFERROR(SUM(INDEX(D249:AF249, MATCH(INDEX($H$8:$H$29,MATCH(B249,$B$8:$B$29,0)),$D$229:$AE$229,0)):AF249),"")</f>
        <v/>
      </c>
    </row>
    <row r="250" spans="2:33" x14ac:dyDescent="0.25">
      <c r="B250" s="144" t="s">
        <v>126</v>
      </c>
      <c r="C250" s="141" t="s">
        <v>335</v>
      </c>
      <c r="D250" s="142" t="str" cm="1">
        <f t="array" ref="D250">IFERROR(((_xlfn.IFS(D$229&lt;INDEX($J$397:$J$415,MATCH($B$250,$C$397:$C$415,0)),INDEX('MP Calcs &amp; EFs'!$D$343:$D$360, MATCH($B$250,'MP Calcs &amp; EFs'!$B$343:$B$360,0)),D$229&lt;INDEX($K$397:$K$415,MATCH($B$250,$C$397:$C$415,0)),INDEX('MP Calcs &amp; EFs'!$D$343:$D$360, MATCH($B$250,'MP Calcs &amp; EFs'!$B$343:$B$360,0))-(((INDEX('MP Calcs &amp; EFs'!$D$343:$D$360, MATCH($B$250,'MP Calcs &amp; EFs'!$B$343:$B$360,0)))-(INDEX($E$396:$E$413, MATCH($B$250,$C$396:$C$413,0))))/3),D$229&lt;INDEX($I$397:$I$415,MATCH($B$250,$C$397:$C$415,0)),INDEX('MP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EFs'!K$383,"")</f>
        <v/>
      </c>
      <c r="E250" s="142" t="str" cm="1">
        <f t="array" ref="E250">IFERROR(((_xlfn.IFS(E$229&lt;INDEX($J$397:$J$415,MATCH($B$250,$C$397:$C$415,0)),INDEX('MP Calcs &amp; EFs'!$D$343:$D$360, MATCH($B$250,'MP Calcs &amp; EFs'!$B$343:$B$360,0)),E$229&lt;INDEX($K$397:$K$415,MATCH($B$250,$C$397:$C$415,0)),INDEX('MP Calcs &amp; EFs'!$D$343:$D$360, MATCH($B$250,'MP Calcs &amp; EFs'!$B$343:$B$360,0))-(((INDEX('MP Calcs &amp; EFs'!$D$343:$D$360, MATCH($B$250,'MP Calcs &amp; EFs'!$B$343:$B$360,0)))-(INDEX($E$396:$E$413, MATCH($B$250,$C$396:$C$413,0))))/3),E$229&lt;INDEX($I$397:$I$415,MATCH($B$250,$C$397:$C$415,0)),INDEX('MP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EFs'!L$383,"")</f>
        <v/>
      </c>
      <c r="F250" s="142" t="str" cm="1">
        <f t="array" ref="F250">IFERROR(((_xlfn.IFS(F$229&lt;INDEX($J$397:$J$415,MATCH($B$250,$C$397:$C$415,0)),INDEX('MP Calcs &amp; EFs'!$D$343:$D$360, MATCH($B$250,'MP Calcs &amp; EFs'!$B$343:$B$360,0)),F$229&lt;INDEX($K$397:$K$415,MATCH($B$250,$C$397:$C$415,0)),INDEX('MP Calcs &amp; EFs'!$D$343:$D$360, MATCH($B$250,'MP Calcs &amp; EFs'!$B$343:$B$360,0))-(((INDEX('MP Calcs &amp; EFs'!$D$343:$D$360, MATCH($B$250,'MP Calcs &amp; EFs'!$B$343:$B$360,0)))-(INDEX($E$396:$E$413, MATCH($B$250,$C$396:$C$413,0))))/3),F$229&lt;INDEX($I$397:$I$415,MATCH($B$250,$C$397:$C$415,0)),INDEX('MP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EFs'!M$383,"")</f>
        <v/>
      </c>
      <c r="G250" s="142" t="str" cm="1">
        <f t="array" ref="G250">IFERROR(((_xlfn.IFS(G$229&lt;INDEX($J$397:$J$415,MATCH($B$250,$C$397:$C$415,0)),INDEX('MP Calcs &amp; EFs'!$D$343:$D$360, MATCH($B$250,'MP Calcs &amp; EFs'!$B$343:$B$360,0)),G$229&lt;INDEX($K$397:$K$415,MATCH($B$250,$C$397:$C$415,0)),INDEX('MP Calcs &amp; EFs'!$D$343:$D$360, MATCH($B$250,'MP Calcs &amp; EFs'!$B$343:$B$360,0))-(((INDEX('MP Calcs &amp; EFs'!$D$343:$D$360, MATCH($B$250,'MP Calcs &amp; EFs'!$B$343:$B$360,0)))-(INDEX($E$396:$E$413, MATCH($B$250,$C$396:$C$413,0))))/3),G$229&lt;INDEX($I$397:$I$415,MATCH($B$250,$C$397:$C$415,0)),INDEX('MP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EFs'!N$383,"")</f>
        <v/>
      </c>
      <c r="H250" s="142" t="str" cm="1">
        <f t="array" ref="H250">IFERROR(((_xlfn.IFS(H$229&lt;INDEX($J$397:$J$415,MATCH($B$250,$C$397:$C$415,0)),INDEX('MP Calcs &amp; EFs'!$D$343:$D$360, MATCH($B$250,'MP Calcs &amp; EFs'!$B$343:$B$360,0)),H$229&lt;INDEX($K$397:$K$415,MATCH($B$250,$C$397:$C$415,0)),INDEX('MP Calcs &amp; EFs'!$D$343:$D$360, MATCH($B$250,'MP Calcs &amp; EFs'!$B$343:$B$360,0))-(((INDEX('MP Calcs &amp; EFs'!$D$343:$D$360, MATCH($B$250,'MP Calcs &amp; EFs'!$B$343:$B$360,0)))-(INDEX($E$396:$E$413, MATCH($B$250,$C$396:$C$413,0))))/3),H$229&lt;INDEX($I$397:$I$415,MATCH($B$250,$C$397:$C$415,0)),INDEX('MP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EFs'!O$383,"")</f>
        <v/>
      </c>
      <c r="I250" s="142" t="str" cm="1">
        <f t="array" ref="I250">IFERROR(((_xlfn.IFS(I$229&lt;INDEX($J$397:$J$415,MATCH($B$250,$C$397:$C$415,0)),INDEX('MP Calcs &amp; EFs'!$D$343:$D$360, MATCH($B$250,'MP Calcs &amp; EFs'!$B$343:$B$360,0)),I$229&lt;INDEX($K$397:$K$415,MATCH($B$250,$C$397:$C$415,0)),INDEX('MP Calcs &amp; EFs'!$D$343:$D$360, MATCH($B$250,'MP Calcs &amp; EFs'!$B$343:$B$360,0))-(((INDEX('MP Calcs &amp; EFs'!$D$343:$D$360, MATCH($B$250,'MP Calcs &amp; EFs'!$B$343:$B$360,0)))-(INDEX($E$396:$E$413, MATCH($B$250,$C$396:$C$413,0))))/3),I$229&lt;INDEX($I$397:$I$415,MATCH($B$250,$C$397:$C$415,0)),INDEX('MP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EFs'!P$383,"")</f>
        <v/>
      </c>
      <c r="J250" s="142" t="str" cm="1">
        <f t="array" ref="J250">IFERROR(((_xlfn.IFS(J$229&lt;INDEX($J$397:$J$415,MATCH($B$250,$C$397:$C$415,0)),INDEX('MP Calcs &amp; EFs'!$D$343:$D$360, MATCH($B$250,'MP Calcs &amp; EFs'!$B$343:$B$360,0)),J$229&lt;INDEX($K$397:$K$415,MATCH($B$250,$C$397:$C$415,0)),INDEX('MP Calcs &amp; EFs'!$D$343:$D$360, MATCH($B$250,'MP Calcs &amp; EFs'!$B$343:$B$360,0))-(((INDEX('MP Calcs &amp; EFs'!$D$343:$D$360, MATCH($B$250,'MP Calcs &amp; EFs'!$B$343:$B$360,0)))-(INDEX($E$396:$E$413, MATCH($B$250,$C$396:$C$413,0))))/3),J$229&lt;INDEX($I$397:$I$415,MATCH($B$250,$C$397:$C$415,0)),INDEX('MP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EFs'!Q$383,"")</f>
        <v/>
      </c>
      <c r="K250" s="142" t="str" cm="1">
        <f t="array" ref="K250">IFERROR(((_xlfn.IFS(K$229&lt;INDEX($J$397:$J$415,MATCH($B$250,$C$397:$C$415,0)),INDEX('MP Calcs &amp; EFs'!$D$343:$D$360, MATCH($B$250,'MP Calcs &amp; EFs'!$B$343:$B$360,0)),K$229&lt;INDEX($K$397:$K$415,MATCH($B$250,$C$397:$C$415,0)),INDEX('MP Calcs &amp; EFs'!$D$343:$D$360, MATCH($B$250,'MP Calcs &amp; EFs'!$B$343:$B$360,0))-(((INDEX('MP Calcs &amp; EFs'!$D$343:$D$360, MATCH($B$250,'MP Calcs &amp; EFs'!$B$343:$B$360,0)))-(INDEX($E$396:$E$413, MATCH($B$250,$C$396:$C$413,0))))/3),K$229&lt;INDEX($I$397:$I$415,MATCH($B$250,$C$397:$C$415,0)),INDEX('MP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EFs'!R$383,"")</f>
        <v/>
      </c>
      <c r="L250" s="142" t="str" cm="1">
        <f t="array" ref="L250">IFERROR(((_xlfn.IFS(L$229&lt;INDEX($J$397:$J$415,MATCH($B$250,$C$397:$C$415,0)),INDEX('MP Calcs &amp; EFs'!$D$343:$D$360, MATCH($B$250,'MP Calcs &amp; EFs'!$B$343:$B$360,0)),L$229&lt;INDEX($K$397:$K$415,MATCH($B$250,$C$397:$C$415,0)),INDEX('MP Calcs &amp; EFs'!$D$343:$D$360, MATCH($B$250,'MP Calcs &amp; EFs'!$B$343:$B$360,0))-(((INDEX('MP Calcs &amp; EFs'!$D$343:$D$360, MATCH($B$250,'MP Calcs &amp; EFs'!$B$343:$B$360,0)))-(INDEX($E$396:$E$413, MATCH($B$250,$C$396:$C$413,0))))/3),L$229&lt;INDEX($I$397:$I$415,MATCH($B$250,$C$397:$C$415,0)),INDEX('MP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EFs'!S$383,"")</f>
        <v/>
      </c>
      <c r="M250" s="142" t="str" cm="1">
        <f t="array" ref="M250">IFERROR(((_xlfn.IFS(M$229&lt;INDEX($J$397:$J$415,MATCH($B$250,$C$397:$C$415,0)),INDEX('MP Calcs &amp; EFs'!$D$343:$D$360, MATCH($B$250,'MP Calcs &amp; EFs'!$B$343:$B$360,0)),M$229&lt;INDEX($K$397:$K$415,MATCH($B$250,$C$397:$C$415,0)),INDEX('MP Calcs &amp; EFs'!$D$343:$D$360, MATCH($B$250,'MP Calcs &amp; EFs'!$B$343:$B$360,0))-(((INDEX('MP Calcs &amp; EFs'!$D$343:$D$360, MATCH($B$250,'MP Calcs &amp; EFs'!$B$343:$B$360,0)))-(INDEX($E$396:$E$413, MATCH($B$250,$C$396:$C$413,0))))/3),M$229&lt;INDEX($I$397:$I$415,MATCH($B$250,$C$397:$C$415,0)),INDEX('MP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EFs'!T$383,"")</f>
        <v/>
      </c>
      <c r="N250" s="142" t="str" cm="1">
        <f t="array" ref="N250">IFERROR(((_xlfn.IFS(N$229&lt;INDEX($J$397:$J$415,MATCH($B$250,$C$397:$C$415,0)),INDEX('MP Calcs &amp; EFs'!$D$343:$D$360, MATCH($B$250,'MP Calcs &amp; EFs'!$B$343:$B$360,0)),N$229&lt;INDEX($K$397:$K$415,MATCH($B$250,$C$397:$C$415,0)),INDEX('MP Calcs &amp; EFs'!$D$343:$D$360, MATCH($B$250,'MP Calcs &amp; EFs'!$B$343:$B$360,0))-(((INDEX('MP Calcs &amp; EFs'!$D$343:$D$360, MATCH($B$250,'MP Calcs &amp; EFs'!$B$343:$B$360,0)))-(INDEX($E$396:$E$413, MATCH($B$250,$C$396:$C$413,0))))/3),N$229&lt;INDEX($I$397:$I$415,MATCH($B$250,$C$397:$C$415,0)),INDEX('MP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EFs'!U$383,"")</f>
        <v/>
      </c>
      <c r="O250" s="142" t="str" cm="1">
        <f t="array" ref="O250">IFERROR(((_xlfn.IFS(O$229&lt;INDEX($J$397:$J$415,MATCH($B$250,$C$397:$C$415,0)),INDEX('MP Calcs &amp; EFs'!$D$343:$D$360, MATCH($B$250,'MP Calcs &amp; EFs'!$B$343:$B$360,0)),O$229&lt;INDEX($K$397:$K$415,MATCH($B$250,$C$397:$C$415,0)),INDEX('MP Calcs &amp; EFs'!$D$343:$D$360, MATCH($B$250,'MP Calcs &amp; EFs'!$B$343:$B$360,0))-(((INDEX('MP Calcs &amp; EFs'!$D$343:$D$360, MATCH($B$250,'MP Calcs &amp; EFs'!$B$343:$B$360,0)))-(INDEX($E$396:$E$413, MATCH($B$250,$C$396:$C$413,0))))/3),O$229&lt;INDEX($I$397:$I$415,MATCH($B$250,$C$397:$C$415,0)),INDEX('MP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EFs'!V$383,"")</f>
        <v/>
      </c>
      <c r="P250" s="142" t="str" cm="1">
        <f t="array" ref="P250">IFERROR(((_xlfn.IFS(P$229&lt;INDEX($J$397:$J$415,MATCH($B$250,$C$397:$C$415,0)),INDEX('MP Calcs &amp; EFs'!$D$343:$D$360, MATCH($B$250,'MP Calcs &amp; EFs'!$B$343:$B$360,0)),P$229&lt;INDEX($K$397:$K$415,MATCH($B$250,$C$397:$C$415,0)),INDEX('MP Calcs &amp; EFs'!$D$343:$D$360, MATCH($B$250,'MP Calcs &amp; EFs'!$B$343:$B$360,0))-(((INDEX('MP Calcs &amp; EFs'!$D$343:$D$360, MATCH($B$250,'MP Calcs &amp; EFs'!$B$343:$B$360,0)))-(INDEX($E$396:$E$413, MATCH($B$250,$C$396:$C$413,0))))/3),P$229&lt;INDEX($I$397:$I$415,MATCH($B$250,$C$397:$C$415,0)),INDEX('MP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EFs'!W$383,"")</f>
        <v/>
      </c>
      <c r="Q250" s="142" t="str" cm="1">
        <f t="array" ref="Q250">IFERROR(((_xlfn.IFS(Q$229&lt;INDEX($J$397:$J$415,MATCH($B$250,$C$397:$C$415,0)),INDEX('MP Calcs &amp; EFs'!$D$343:$D$360, MATCH($B$250,'MP Calcs &amp; EFs'!$B$343:$B$360,0)),Q$229&lt;INDEX($K$397:$K$415,MATCH($B$250,$C$397:$C$415,0)),INDEX('MP Calcs &amp; EFs'!$D$343:$D$360, MATCH($B$250,'MP Calcs &amp; EFs'!$B$343:$B$360,0))-(((INDEX('MP Calcs &amp; EFs'!$D$343:$D$360, MATCH($B$250,'MP Calcs &amp; EFs'!$B$343:$B$360,0)))-(INDEX($E$396:$E$413, MATCH($B$250,$C$396:$C$413,0))))/3),Q$229&lt;INDEX($I$397:$I$415,MATCH($B$250,$C$397:$C$415,0)),INDEX('MP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EFs'!X$383,"")</f>
        <v/>
      </c>
      <c r="R250" s="142" t="str" cm="1">
        <f t="array" ref="R250">IFERROR(((_xlfn.IFS(R$229&lt;INDEX($J$397:$J$415,MATCH($B$250,$C$397:$C$415,0)),INDEX('MP Calcs &amp; EFs'!$D$343:$D$360, MATCH($B$250,'MP Calcs &amp; EFs'!$B$343:$B$360,0)),R$229&lt;INDEX($K$397:$K$415,MATCH($B$250,$C$397:$C$415,0)),INDEX('MP Calcs &amp; EFs'!$D$343:$D$360, MATCH($B$250,'MP Calcs &amp; EFs'!$B$343:$B$360,0))-(((INDEX('MP Calcs &amp; EFs'!$D$343:$D$360, MATCH($B$250,'MP Calcs &amp; EFs'!$B$343:$B$360,0)))-(INDEX($E$396:$E$413, MATCH($B$250,$C$396:$C$413,0))))/3),R$229&lt;INDEX($I$397:$I$415,MATCH($B$250,$C$397:$C$415,0)),INDEX('MP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EFs'!Y$383,"")</f>
        <v/>
      </c>
      <c r="S250" s="142" t="str" cm="1">
        <f t="array" ref="S250">IFERROR(((_xlfn.IFS(S$229&lt;INDEX($J$397:$J$415,MATCH($B$250,$C$397:$C$415,0)),INDEX('MP Calcs &amp; EFs'!$D$343:$D$360, MATCH($B$250,'MP Calcs &amp; EFs'!$B$343:$B$360,0)),S$229&lt;INDEX($K$397:$K$415,MATCH($B$250,$C$397:$C$415,0)),INDEX('MP Calcs &amp; EFs'!$D$343:$D$360, MATCH($B$250,'MP Calcs &amp; EFs'!$B$343:$B$360,0))-(((INDEX('MP Calcs &amp; EFs'!$D$343:$D$360, MATCH($B$250,'MP Calcs &amp; EFs'!$B$343:$B$360,0)))-(INDEX($E$396:$E$413, MATCH($B$250,$C$396:$C$413,0))))/3),S$229&lt;INDEX($I$397:$I$415,MATCH($B$250,$C$397:$C$415,0)),INDEX('MP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EFs'!Z$383,"")</f>
        <v/>
      </c>
      <c r="T250" s="142" t="str" cm="1">
        <f t="array" ref="T250">IFERROR(((_xlfn.IFS(T$229&lt;INDEX($J$397:$J$415,MATCH($B$250,$C$397:$C$415,0)),INDEX('MP Calcs &amp; EFs'!$D$343:$D$360, MATCH($B$250,'MP Calcs &amp; EFs'!$B$343:$B$360,0)),T$229&lt;INDEX($K$397:$K$415,MATCH($B$250,$C$397:$C$415,0)),INDEX('MP Calcs &amp; EFs'!$D$343:$D$360, MATCH($B$250,'MP Calcs &amp; EFs'!$B$343:$B$360,0))-(((INDEX('MP Calcs &amp; EFs'!$D$343:$D$360, MATCH($B$250,'MP Calcs &amp; EFs'!$B$343:$B$360,0)))-(INDEX($E$396:$E$413, MATCH($B$250,$C$396:$C$413,0))))/3),T$229&lt;INDEX($I$397:$I$415,MATCH($B$250,$C$397:$C$415,0)),INDEX('MP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EFs'!AA$383,"")</f>
        <v/>
      </c>
      <c r="U250" s="142" t="str" cm="1">
        <f t="array" ref="U250">IFERROR(((_xlfn.IFS(U$229&lt;INDEX($J$397:$J$415,MATCH($B$250,$C$397:$C$415,0)),INDEX('MP Calcs &amp; EFs'!$D$343:$D$360, MATCH($B$250,'MP Calcs &amp; EFs'!$B$343:$B$360,0)),U$229&lt;INDEX($K$397:$K$415,MATCH($B$250,$C$397:$C$415,0)),INDEX('MP Calcs &amp; EFs'!$D$343:$D$360, MATCH($B$250,'MP Calcs &amp; EFs'!$B$343:$B$360,0))-(((INDEX('MP Calcs &amp; EFs'!$D$343:$D$360, MATCH($B$250,'MP Calcs &amp; EFs'!$B$343:$B$360,0)))-(INDEX($E$396:$E$413, MATCH($B$250,$C$396:$C$413,0))))/3),U$229&lt;INDEX($I$397:$I$415,MATCH($B$250,$C$397:$C$415,0)),INDEX('MP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EFs'!AB$383,"")</f>
        <v/>
      </c>
      <c r="V250" s="142" t="str" cm="1">
        <f t="array" ref="V250">IFERROR(((_xlfn.IFS(V$229&lt;INDEX($J$397:$J$415,MATCH($B$250,$C$397:$C$415,0)),INDEX('MP Calcs &amp; EFs'!$D$343:$D$360, MATCH($B$250,'MP Calcs &amp; EFs'!$B$343:$B$360,0)),V$229&lt;INDEX($K$397:$K$415,MATCH($B$250,$C$397:$C$415,0)),INDEX('MP Calcs &amp; EFs'!$D$343:$D$360, MATCH($B$250,'MP Calcs &amp; EFs'!$B$343:$B$360,0))-(((INDEX('MP Calcs &amp; EFs'!$D$343:$D$360, MATCH($B$250,'MP Calcs &amp; EFs'!$B$343:$B$360,0)))-(INDEX($E$396:$E$413, MATCH($B$250,$C$396:$C$413,0))))/3),V$229&lt;INDEX($I$397:$I$415,MATCH($B$250,$C$397:$C$415,0)),INDEX('MP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EFs'!AC$383,"")</f>
        <v/>
      </c>
      <c r="W250" s="142" t="str" cm="1">
        <f t="array" ref="W250">IFERROR(((_xlfn.IFS(W$229&lt;INDEX($J$397:$J$415,MATCH($B$250,$C$397:$C$415,0)),INDEX('MP Calcs &amp; EFs'!$D$343:$D$360, MATCH($B$250,'MP Calcs &amp; EFs'!$B$343:$B$360,0)),W$229&lt;INDEX($K$397:$K$415,MATCH($B$250,$C$397:$C$415,0)),INDEX('MP Calcs &amp; EFs'!$D$343:$D$360, MATCH($B$250,'MP Calcs &amp; EFs'!$B$343:$B$360,0))-(((INDEX('MP Calcs &amp; EFs'!$D$343:$D$360, MATCH($B$250,'MP Calcs &amp; EFs'!$B$343:$B$360,0)))-(INDEX($E$396:$E$413, MATCH($B$250,$C$396:$C$413,0))))/3),W$229&lt;INDEX($I$397:$I$415,MATCH($B$250,$C$397:$C$415,0)),INDEX('MP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EFs'!AD$383,"")</f>
        <v/>
      </c>
      <c r="X250" s="142" t="str" cm="1">
        <f t="array" ref="X250">IFERROR(((_xlfn.IFS(X$229&lt;INDEX($J$397:$J$415,MATCH($B$250,$C$397:$C$415,0)),INDEX('MP Calcs &amp; EFs'!$D$343:$D$360, MATCH($B$250,'MP Calcs &amp; EFs'!$B$343:$B$360,0)),X$229&lt;INDEX($K$397:$K$415,MATCH($B$250,$C$397:$C$415,0)),INDEX('MP Calcs &amp; EFs'!$D$343:$D$360, MATCH($B$250,'MP Calcs &amp; EFs'!$B$343:$B$360,0))-(((INDEX('MP Calcs &amp; EFs'!$D$343:$D$360, MATCH($B$250,'MP Calcs &amp; EFs'!$B$343:$B$360,0)))-(INDEX($E$396:$E$413, MATCH($B$250,$C$396:$C$413,0))))/3),X$229&lt;INDEX($I$397:$I$415,MATCH($B$250,$C$397:$C$415,0)),INDEX('MP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EFs'!AE$383,"")</f>
        <v/>
      </c>
      <c r="Y250" s="142" t="str" cm="1">
        <f t="array" ref="Y250">IFERROR(((_xlfn.IFS(Y$229&lt;INDEX($J$397:$J$415,MATCH($B$250,$C$397:$C$415,0)),INDEX('MP Calcs &amp; EFs'!$D$343:$D$360, MATCH($B$250,'MP Calcs &amp; EFs'!$B$343:$B$360,0)),Y$229&lt;INDEX($K$397:$K$415,MATCH($B$250,$C$397:$C$415,0)),INDEX('MP Calcs &amp; EFs'!$D$343:$D$360, MATCH($B$250,'MP Calcs &amp; EFs'!$B$343:$B$360,0))-(((INDEX('MP Calcs &amp; EFs'!$D$343:$D$360, MATCH($B$250,'MP Calcs &amp; EFs'!$B$343:$B$360,0)))-(INDEX($E$396:$E$413, MATCH($B$250,$C$396:$C$413,0))))/3),Y$229&lt;INDEX($I$397:$I$415,MATCH($B$250,$C$397:$C$415,0)),INDEX('MP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EFs'!AF$383,"")</f>
        <v/>
      </c>
      <c r="Z250" s="142" t="str" cm="1">
        <f t="array" ref="Z250">IFERROR(((_xlfn.IFS(Z$229&lt;INDEX($J$397:$J$415,MATCH($B$250,$C$397:$C$415,0)),INDEX('MP Calcs &amp; EFs'!$D$343:$D$360, MATCH($B$250,'MP Calcs &amp; EFs'!$B$343:$B$360,0)),Z$229&lt;INDEX($K$397:$K$415,MATCH($B$250,$C$397:$C$415,0)),INDEX('MP Calcs &amp; EFs'!$D$343:$D$360, MATCH($B$250,'MP Calcs &amp; EFs'!$B$343:$B$360,0))-(((INDEX('MP Calcs &amp; EFs'!$D$343:$D$360, MATCH($B$250,'MP Calcs &amp; EFs'!$B$343:$B$360,0)))-(INDEX($E$396:$E$413, MATCH($B$250,$C$396:$C$413,0))))/3),Z$229&lt;INDEX($I$397:$I$415,MATCH($B$250,$C$397:$C$415,0)),INDEX('MP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EFs'!AG$383,"")</f>
        <v/>
      </c>
      <c r="AA250" s="142" t="str" cm="1">
        <f t="array" ref="AA250">IFERROR(((_xlfn.IFS(AA$229&lt;INDEX($J$397:$J$415,MATCH($B$250,$C$397:$C$415,0)),INDEX('MP Calcs &amp; EFs'!$D$343:$D$360, MATCH($B$250,'MP Calcs &amp; EFs'!$B$343:$B$360,0)),AA$229&lt;INDEX($K$397:$K$415,MATCH($B$250,$C$397:$C$415,0)),INDEX('MP Calcs &amp; EFs'!$D$343:$D$360, MATCH($B$250,'MP Calcs &amp; EFs'!$B$343:$B$360,0))-(((INDEX('MP Calcs &amp; EFs'!$D$343:$D$360, MATCH($B$250,'MP Calcs &amp; EFs'!$B$343:$B$360,0)))-(INDEX($E$396:$E$413, MATCH($B$250,$C$396:$C$413,0))))/3),AA$229&lt;INDEX($I$397:$I$415,MATCH($B$250,$C$397:$C$415,0)),INDEX('MP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EFs'!AH$383,"")</f>
        <v/>
      </c>
      <c r="AB250" s="142" t="str" cm="1">
        <f t="array" ref="AB250">IFERROR(((_xlfn.IFS(AB$229&lt;INDEX($J$397:$J$415,MATCH($B$250,$C$397:$C$415,0)),INDEX('MP Calcs &amp; EFs'!$D$343:$D$360, MATCH($B$250,'MP Calcs &amp; EFs'!$B$343:$B$360,0)),AB$229&lt;INDEX($K$397:$K$415,MATCH($B$250,$C$397:$C$415,0)),INDEX('MP Calcs &amp; EFs'!$D$343:$D$360, MATCH($B$250,'MP Calcs &amp; EFs'!$B$343:$B$360,0))-(((INDEX('MP Calcs &amp; EFs'!$D$343:$D$360, MATCH($B$250,'MP Calcs &amp; EFs'!$B$343:$B$360,0)))-(INDEX($E$396:$E$413, MATCH($B$250,$C$396:$C$413,0))))/3),AB$229&lt;INDEX($I$397:$I$415,MATCH($B$250,$C$397:$C$415,0)),INDEX('MP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EFs'!AI$383,"")</f>
        <v/>
      </c>
      <c r="AC250" s="142" t="str" cm="1">
        <f t="array" ref="AC250">IFERROR(((_xlfn.IFS(AC$229&lt;INDEX($J$397:$J$415,MATCH($B$250,$C$397:$C$415,0)),INDEX('MP Calcs &amp; EFs'!$D$343:$D$360, MATCH($B$250,'MP Calcs &amp; EFs'!$B$343:$B$360,0)),AC$229&lt;INDEX($K$397:$K$415,MATCH($B$250,$C$397:$C$415,0)),INDEX('MP Calcs &amp; EFs'!$D$343:$D$360, MATCH($B$250,'MP Calcs &amp; EFs'!$B$343:$B$360,0))-(((INDEX('MP Calcs &amp; EFs'!$D$343:$D$360, MATCH($B$250,'MP Calcs &amp; EFs'!$B$343:$B$360,0)))-(INDEX($E$396:$E$413, MATCH($B$250,$C$396:$C$413,0))))/3),AC$229&lt;INDEX($I$397:$I$415,MATCH($B$250,$C$397:$C$415,0)),INDEX('MP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EFs'!AJ$383,"")</f>
        <v/>
      </c>
      <c r="AD250" s="142" t="str" cm="1">
        <f t="array" ref="AD250">IFERROR(((_xlfn.IFS(AD$229&lt;INDEX($J$397:$J$415,MATCH($B$250,$C$397:$C$415,0)),INDEX('MP Calcs &amp; EFs'!$D$343:$D$360, MATCH($B$250,'MP Calcs &amp; EFs'!$B$343:$B$360,0)),AD$229&lt;INDEX($K$397:$K$415,MATCH($B$250,$C$397:$C$415,0)),INDEX('MP Calcs &amp; EFs'!$D$343:$D$360, MATCH($B$250,'MP Calcs &amp; EFs'!$B$343:$B$360,0))-(((INDEX('MP Calcs &amp; EFs'!$D$343:$D$360, MATCH($B$250,'MP Calcs &amp; EFs'!$B$343:$B$360,0)))-(INDEX($E$396:$E$413, MATCH($B$250,$C$396:$C$413,0))))/3),AD$229&lt;INDEX($I$397:$I$415,MATCH($B$250,$C$397:$C$415,0)),INDEX('MP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EFs'!AK$383,"")</f>
        <v/>
      </c>
      <c r="AE250" s="142" t="str" cm="1">
        <f t="array" ref="AE250">IFERROR(((_xlfn.IFS(AE$229&lt;INDEX($J$397:$J$415,MATCH($B$250,$C$397:$C$415,0)),INDEX('MP Calcs &amp; EFs'!$D$343:$D$360, MATCH($B$250,'MP Calcs &amp; EFs'!$B$343:$B$360,0)),AE$229&lt;INDEX($K$397:$K$415,MATCH($B$250,$C$397:$C$415,0)),INDEX('MP Calcs &amp; EFs'!$D$343:$D$360, MATCH($B$250,'MP Calcs &amp; EFs'!$B$343:$B$360,0))-(((INDEX('MP Calcs &amp; EFs'!$D$343:$D$360, MATCH($B$250,'MP Calcs &amp; EFs'!$B$343:$B$360,0)))-(INDEX($E$396:$E$413, MATCH($B$250,$C$396:$C$413,0))))/3),AE$229&lt;INDEX($I$397:$I$415,MATCH($B$250,$C$397:$C$415,0)),INDEX('MP Calcs &amp; EFs'!$D$343:$D$360, MATCH($B$250,'MP Calcs &amp; EFs'!$B$343:$B$360,0))-(((INDEX('MP Calcs &amp; EFs'!$D$343:$D$360, MATCH($B$250,'MP Calcs &amp; EFs'!$B$343:$B$360,0)))-(INDEX($E$396:$E$413, MATCH($B$250,$C$396:$C$413,0))))*2/3),TRUE,INDEX($E$396:$E$413, MATCH($B$250,$C$396:$C$413,0)))*INDEX($D$13:$D$29, MATCH($B$250,$B$13:$B$29,0))*10^6*'Conversions and Lists'!$F$44)-(INDEX($G$8:$G$29, MATCH($B$250,$B$8:$B$29,0))*'Conversions and Lists'!$F$37))*'MP Calcs &amp; EFs'!AL$383,"")</f>
        <v/>
      </c>
      <c r="AF250" s="142" t="str">
        <f t="shared" si="9"/>
        <v/>
      </c>
      <c r="AG250" s="142" t="str">
        <f>IFERROR(SUM(INDEX(D250:AF250, MATCH(INDEX($H$8:$H$29,MATCH(B250,$B$8:$B$29,0)),$D$229:$AE$229,0)):AF250),"")</f>
        <v/>
      </c>
    </row>
    <row r="251" spans="2:33" ht="14.4" thickBot="1" x14ac:dyDescent="0.3">
      <c r="B251" s="138" t="s">
        <v>126</v>
      </c>
      <c r="C251" s="139" t="s">
        <v>336</v>
      </c>
      <c r="D251" s="148" t="str" cm="1">
        <f t="array" ref="D251">IFERROR((_xlfn.IFS(D$229&lt;INDEX($J$397:$J$415,MATCH($B$250,$C$397:$C$415,0)),INDEX('MP Calcs &amp; EFs'!$C$343:$C$360, MATCH($B$250,'MP Calcs &amp; EFs'!$B$343:$B$360,0)),D$229&lt;INDEX($K$397:$K$415,MATCH($B$250,$C$397:$C$415,0)),INDEX('MP Calcs &amp; EFs'!$C$343:$C$360, MATCH($B$250,'MP Calcs &amp; EFs'!$B$343:$B$360,0))-(((INDEX('MP Calcs &amp; EFs'!$C$343:$C$360, MATCH($B$250,'MP Calcs &amp; EFs'!$B$343:$B$360,0)))-(INDEX($D$396:$D$413, MATCH($B$250,$C$396:$C$413,0))))/3),D$229&lt;INDEX($I$397:$I$415,MATCH($B$250,$C$397:$C$415,0)),INDEX('MP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E251" s="148" t="str" cm="1">
        <f t="array" ref="E251">IFERROR((_xlfn.IFS(E$229&lt;INDEX($J$397:$J$415,MATCH($B$250,$C$397:$C$415,0)),INDEX('MP Calcs &amp; EFs'!$C$343:$C$360, MATCH($B$250,'MP Calcs &amp; EFs'!$B$343:$B$360,0)),E$229&lt;INDEX($K$397:$K$415,MATCH($B$250,$C$397:$C$415,0)),INDEX('MP Calcs &amp; EFs'!$C$343:$C$360, MATCH($B$250,'MP Calcs &amp; EFs'!$B$343:$B$360,0))-(((INDEX('MP Calcs &amp; EFs'!$C$343:$C$360, MATCH($B$250,'MP Calcs &amp; EFs'!$B$343:$B$360,0)))-(INDEX($D$396:$D$413, MATCH($B$250,$C$396:$C$413,0))))/3),E$229&lt;INDEX($I$397:$I$415,MATCH($B$250,$C$397:$C$415,0)),INDEX('MP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F251" s="148" t="str" cm="1">
        <f t="array" ref="F251">IFERROR((_xlfn.IFS(F$229&lt;INDEX($J$397:$J$415,MATCH($B$250,$C$397:$C$415,0)),INDEX('MP Calcs &amp; EFs'!$C$343:$C$360, MATCH($B$250,'MP Calcs &amp; EFs'!$B$343:$B$360,0)),F$229&lt;INDEX($K$397:$K$415,MATCH($B$250,$C$397:$C$415,0)),INDEX('MP Calcs &amp; EFs'!$C$343:$C$360, MATCH($B$250,'MP Calcs &amp; EFs'!$B$343:$B$360,0))-(((INDEX('MP Calcs &amp; EFs'!$C$343:$C$360, MATCH($B$250,'MP Calcs &amp; EFs'!$B$343:$B$360,0)))-(INDEX($D$396:$D$413, MATCH($B$250,$C$396:$C$413,0))))/3),F$229&lt;INDEX($I$397:$I$415,MATCH($B$250,$C$397:$C$415,0)),INDEX('MP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G251" s="148" t="str" cm="1">
        <f t="array" ref="G251">IFERROR((_xlfn.IFS(G$229&lt;INDEX($J$397:$J$415,MATCH($B$250,$C$397:$C$415,0)),INDEX('MP Calcs &amp; EFs'!$C$343:$C$360, MATCH($B$250,'MP Calcs &amp; EFs'!$B$343:$B$360,0)),G$229&lt;INDEX($K$397:$K$415,MATCH($B$250,$C$397:$C$415,0)),INDEX('MP Calcs &amp; EFs'!$C$343:$C$360, MATCH($B$250,'MP Calcs &amp; EFs'!$B$343:$B$360,0))-(((INDEX('MP Calcs &amp; EFs'!$C$343:$C$360, MATCH($B$250,'MP Calcs &amp; EFs'!$B$343:$B$360,0)))-(INDEX($D$396:$D$413, MATCH($B$250,$C$396:$C$413,0))))/3),G$229&lt;INDEX($I$397:$I$415,MATCH($B$250,$C$397:$C$415,0)),INDEX('MP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H251" s="148" t="str" cm="1">
        <f t="array" ref="H251">IFERROR((_xlfn.IFS(H$229&lt;INDEX($J$397:$J$415,MATCH($B$250,$C$397:$C$415,0)),INDEX('MP Calcs &amp; EFs'!$C$343:$C$360, MATCH($B$250,'MP Calcs &amp; EFs'!$B$343:$B$360,0)),H$229&lt;INDEX($K$397:$K$415,MATCH($B$250,$C$397:$C$415,0)),INDEX('MP Calcs &amp; EFs'!$C$343:$C$360, MATCH($B$250,'MP Calcs &amp; EFs'!$B$343:$B$360,0))-(((INDEX('MP Calcs &amp; EFs'!$C$343:$C$360, MATCH($B$250,'MP Calcs &amp; EFs'!$B$343:$B$360,0)))-(INDEX($D$396:$D$413, MATCH($B$250,$C$396:$C$413,0))))/3),H$229&lt;INDEX($I$397:$I$415,MATCH($B$250,$C$397:$C$415,0)),INDEX('MP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I251" s="148" t="str" cm="1">
        <f t="array" ref="I251">IFERROR((_xlfn.IFS(I$229&lt;INDEX($J$397:$J$415,MATCH($B$250,$C$397:$C$415,0)),INDEX('MP Calcs &amp; EFs'!$C$343:$C$360, MATCH($B$250,'MP Calcs &amp; EFs'!$B$343:$B$360,0)),I$229&lt;INDEX($K$397:$K$415,MATCH($B$250,$C$397:$C$415,0)),INDEX('MP Calcs &amp; EFs'!$C$343:$C$360, MATCH($B$250,'MP Calcs &amp; EFs'!$B$343:$B$360,0))-(((INDEX('MP Calcs &amp; EFs'!$C$343:$C$360, MATCH($B$250,'MP Calcs &amp; EFs'!$B$343:$B$360,0)))-(INDEX($D$396:$D$413, MATCH($B$250,$C$396:$C$413,0))))/3),I$229&lt;INDEX($I$397:$I$415,MATCH($B$250,$C$397:$C$415,0)),INDEX('MP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J251" s="148" t="str" cm="1">
        <f t="array" ref="J251">IFERROR((_xlfn.IFS(J$229&lt;INDEX($J$397:$J$415,MATCH($B$250,$C$397:$C$415,0)),INDEX('MP Calcs &amp; EFs'!$C$343:$C$360, MATCH($B$250,'MP Calcs &amp; EFs'!$B$343:$B$360,0)),J$229&lt;INDEX($K$397:$K$415,MATCH($B$250,$C$397:$C$415,0)),INDEX('MP Calcs &amp; EFs'!$C$343:$C$360, MATCH($B$250,'MP Calcs &amp; EFs'!$B$343:$B$360,0))-(((INDEX('MP Calcs &amp; EFs'!$C$343:$C$360, MATCH($B$250,'MP Calcs &amp; EFs'!$B$343:$B$360,0)))-(INDEX($D$396:$D$413, MATCH($B$250,$C$396:$C$413,0))))/3),J$229&lt;INDEX($I$397:$I$415,MATCH($B$250,$C$397:$C$415,0)),INDEX('MP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K251" s="148" t="str" cm="1">
        <f t="array" ref="K251">IFERROR((_xlfn.IFS(K$229&lt;INDEX($J$397:$J$415,MATCH($B$250,$C$397:$C$415,0)),INDEX('MP Calcs &amp; EFs'!$C$343:$C$360, MATCH($B$250,'MP Calcs &amp; EFs'!$B$343:$B$360,0)),K$229&lt;INDEX($K$397:$K$415,MATCH($B$250,$C$397:$C$415,0)),INDEX('MP Calcs &amp; EFs'!$C$343:$C$360, MATCH($B$250,'MP Calcs &amp; EFs'!$B$343:$B$360,0))-(((INDEX('MP Calcs &amp; EFs'!$C$343:$C$360, MATCH($B$250,'MP Calcs &amp; EFs'!$B$343:$B$360,0)))-(INDEX($D$396:$D$413, MATCH($B$250,$C$396:$C$413,0))))/3),K$229&lt;INDEX($I$397:$I$415,MATCH($B$250,$C$397:$C$415,0)),INDEX('MP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L251" s="148" t="str" cm="1">
        <f t="array" ref="L251">IFERROR((_xlfn.IFS(L$229&lt;INDEX($J$397:$J$415,MATCH($B$250,$C$397:$C$415,0)),INDEX('MP Calcs &amp; EFs'!$C$343:$C$360, MATCH($B$250,'MP Calcs &amp; EFs'!$B$343:$B$360,0)),L$229&lt;INDEX($K$397:$K$415,MATCH($B$250,$C$397:$C$415,0)),INDEX('MP Calcs &amp; EFs'!$C$343:$C$360, MATCH($B$250,'MP Calcs &amp; EFs'!$B$343:$B$360,0))-(((INDEX('MP Calcs &amp; EFs'!$C$343:$C$360, MATCH($B$250,'MP Calcs &amp; EFs'!$B$343:$B$360,0)))-(INDEX($D$396:$D$413, MATCH($B$250,$C$396:$C$413,0))))/3),L$229&lt;INDEX($I$397:$I$415,MATCH($B$250,$C$397:$C$415,0)),INDEX('MP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M251" s="148" t="str" cm="1">
        <f t="array" ref="M251">IFERROR((_xlfn.IFS(M$229&lt;INDEX($J$397:$J$415,MATCH($B$250,$C$397:$C$415,0)),INDEX('MP Calcs &amp; EFs'!$C$343:$C$360, MATCH($B$250,'MP Calcs &amp; EFs'!$B$343:$B$360,0)),M$229&lt;INDEX($K$397:$K$415,MATCH($B$250,$C$397:$C$415,0)),INDEX('MP Calcs &amp; EFs'!$C$343:$C$360, MATCH($B$250,'MP Calcs &amp; EFs'!$B$343:$B$360,0))-(((INDEX('MP Calcs &amp; EFs'!$C$343:$C$360, MATCH($B$250,'MP Calcs &amp; EFs'!$B$343:$B$360,0)))-(INDEX($D$396:$D$413, MATCH($B$250,$C$396:$C$413,0))))/3),M$229&lt;INDEX($I$397:$I$415,MATCH($B$250,$C$397:$C$415,0)),INDEX('MP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N251" s="148" t="str" cm="1">
        <f t="array" ref="N251">IFERROR((_xlfn.IFS(N$229&lt;INDEX($J$397:$J$415,MATCH($B$250,$C$397:$C$415,0)),INDEX('MP Calcs &amp; EFs'!$C$343:$C$360, MATCH($B$250,'MP Calcs &amp; EFs'!$B$343:$B$360,0)),N$229&lt;INDEX($K$397:$K$415,MATCH($B$250,$C$397:$C$415,0)),INDEX('MP Calcs &amp; EFs'!$C$343:$C$360, MATCH($B$250,'MP Calcs &amp; EFs'!$B$343:$B$360,0))-(((INDEX('MP Calcs &amp; EFs'!$C$343:$C$360, MATCH($B$250,'MP Calcs &amp; EFs'!$B$343:$B$360,0)))-(INDEX($D$396:$D$413, MATCH($B$250,$C$396:$C$413,0))))/3),N$229&lt;INDEX($I$397:$I$415,MATCH($B$250,$C$397:$C$415,0)),INDEX('MP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O251" s="148" t="str" cm="1">
        <f t="array" ref="O251">IFERROR((_xlfn.IFS(O$229&lt;INDEX($J$397:$J$415,MATCH($B$250,$C$397:$C$415,0)),INDEX('MP Calcs &amp; EFs'!$C$343:$C$360, MATCH($B$250,'MP Calcs &amp; EFs'!$B$343:$B$360,0)),O$229&lt;INDEX($K$397:$K$415,MATCH($B$250,$C$397:$C$415,0)),INDEX('MP Calcs &amp; EFs'!$C$343:$C$360, MATCH($B$250,'MP Calcs &amp; EFs'!$B$343:$B$360,0))-(((INDEX('MP Calcs &amp; EFs'!$C$343:$C$360, MATCH($B$250,'MP Calcs &amp; EFs'!$B$343:$B$360,0)))-(INDEX($D$396:$D$413, MATCH($B$250,$C$396:$C$413,0))))/3),O$229&lt;INDEX($I$397:$I$415,MATCH($B$250,$C$397:$C$415,0)),INDEX('MP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P251" s="148" t="str" cm="1">
        <f t="array" ref="P251">IFERROR((_xlfn.IFS(P$229&lt;INDEX($J$397:$J$415,MATCH($B$250,$C$397:$C$415,0)),INDEX('MP Calcs &amp; EFs'!$C$343:$C$360, MATCH($B$250,'MP Calcs &amp; EFs'!$B$343:$B$360,0)),P$229&lt;INDEX($K$397:$K$415,MATCH($B$250,$C$397:$C$415,0)),INDEX('MP Calcs &amp; EFs'!$C$343:$C$360, MATCH($B$250,'MP Calcs &amp; EFs'!$B$343:$B$360,0))-(((INDEX('MP Calcs &amp; EFs'!$C$343:$C$360, MATCH($B$250,'MP Calcs &amp; EFs'!$B$343:$B$360,0)))-(INDEX($D$396:$D$413, MATCH($B$250,$C$396:$C$413,0))))/3),P$229&lt;INDEX($I$397:$I$415,MATCH($B$250,$C$397:$C$415,0)),INDEX('MP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Q251" s="148" t="str" cm="1">
        <f t="array" ref="Q251">IFERROR((_xlfn.IFS(Q$229&lt;INDEX($J$397:$J$415,MATCH($B$250,$C$397:$C$415,0)),INDEX('MP Calcs &amp; EFs'!$C$343:$C$360, MATCH($B$250,'MP Calcs &amp; EFs'!$B$343:$B$360,0)),Q$229&lt;INDEX($K$397:$K$415,MATCH($B$250,$C$397:$C$415,0)),INDEX('MP Calcs &amp; EFs'!$C$343:$C$360, MATCH($B$250,'MP Calcs &amp; EFs'!$B$343:$B$360,0))-(((INDEX('MP Calcs &amp; EFs'!$C$343:$C$360, MATCH($B$250,'MP Calcs &amp; EFs'!$B$343:$B$360,0)))-(INDEX($D$396:$D$413, MATCH($B$250,$C$396:$C$413,0))))/3),Q$229&lt;INDEX($I$397:$I$415,MATCH($B$250,$C$397:$C$415,0)),INDEX('MP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R251" s="148" t="str" cm="1">
        <f t="array" ref="R251">IFERROR((_xlfn.IFS(R$229&lt;INDEX($J$397:$J$415,MATCH($B$250,$C$397:$C$415,0)),INDEX('MP Calcs &amp; EFs'!$C$343:$C$360, MATCH($B$250,'MP Calcs &amp; EFs'!$B$343:$B$360,0)),R$229&lt;INDEX($K$397:$K$415,MATCH($B$250,$C$397:$C$415,0)),INDEX('MP Calcs &amp; EFs'!$C$343:$C$360, MATCH($B$250,'MP Calcs &amp; EFs'!$B$343:$B$360,0))-(((INDEX('MP Calcs &amp; EFs'!$C$343:$C$360, MATCH($B$250,'MP Calcs &amp; EFs'!$B$343:$B$360,0)))-(INDEX($D$396:$D$413, MATCH($B$250,$C$396:$C$413,0))))/3),R$229&lt;INDEX($I$397:$I$415,MATCH($B$250,$C$397:$C$415,0)),INDEX('MP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S251" s="148" t="str" cm="1">
        <f t="array" ref="S251">IFERROR((_xlfn.IFS(S$229&lt;INDEX($J$397:$J$415,MATCH($B$250,$C$397:$C$415,0)),INDEX('MP Calcs &amp; EFs'!$C$343:$C$360, MATCH($B$250,'MP Calcs &amp; EFs'!$B$343:$B$360,0)),S$229&lt;INDEX($K$397:$K$415,MATCH($B$250,$C$397:$C$415,0)),INDEX('MP Calcs &amp; EFs'!$C$343:$C$360, MATCH($B$250,'MP Calcs &amp; EFs'!$B$343:$B$360,0))-(((INDEX('MP Calcs &amp; EFs'!$C$343:$C$360, MATCH($B$250,'MP Calcs &amp; EFs'!$B$343:$B$360,0)))-(INDEX($D$396:$D$413, MATCH($B$250,$C$396:$C$413,0))))/3),S$229&lt;INDEX($I$397:$I$415,MATCH($B$250,$C$397:$C$415,0)),INDEX('MP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T251" s="148" t="str" cm="1">
        <f t="array" ref="T251">IFERROR((_xlfn.IFS(T$229&lt;INDEX($J$397:$J$415,MATCH($B$250,$C$397:$C$415,0)),INDEX('MP Calcs &amp; EFs'!$C$343:$C$360, MATCH($B$250,'MP Calcs &amp; EFs'!$B$343:$B$360,0)),T$229&lt;INDEX($K$397:$K$415,MATCH($B$250,$C$397:$C$415,0)),INDEX('MP Calcs &amp; EFs'!$C$343:$C$360, MATCH($B$250,'MP Calcs &amp; EFs'!$B$343:$B$360,0))-(((INDEX('MP Calcs &amp; EFs'!$C$343:$C$360, MATCH($B$250,'MP Calcs &amp; EFs'!$B$343:$B$360,0)))-(INDEX($D$396:$D$413, MATCH($B$250,$C$396:$C$413,0))))/3),T$229&lt;INDEX($I$397:$I$415,MATCH($B$250,$C$397:$C$415,0)),INDEX('MP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U251" s="148" t="str" cm="1">
        <f t="array" ref="U251">IFERROR((_xlfn.IFS(U$229&lt;INDEX($J$397:$J$415,MATCH($B$250,$C$397:$C$415,0)),INDEX('MP Calcs &amp; EFs'!$C$343:$C$360, MATCH($B$250,'MP Calcs &amp; EFs'!$B$343:$B$360,0)),U$229&lt;INDEX($K$397:$K$415,MATCH($B$250,$C$397:$C$415,0)),INDEX('MP Calcs &amp; EFs'!$C$343:$C$360, MATCH($B$250,'MP Calcs &amp; EFs'!$B$343:$B$360,0))-(((INDEX('MP Calcs &amp; EFs'!$C$343:$C$360, MATCH($B$250,'MP Calcs &amp; EFs'!$B$343:$B$360,0)))-(INDEX($D$396:$D$413, MATCH($B$250,$C$396:$C$413,0))))/3),U$229&lt;INDEX($I$397:$I$415,MATCH($B$250,$C$397:$C$415,0)),INDEX('MP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V251" s="148" t="str" cm="1">
        <f t="array" ref="V251">IFERROR((_xlfn.IFS(V$229&lt;INDEX($J$397:$J$415,MATCH($B$250,$C$397:$C$415,0)),INDEX('MP Calcs &amp; EFs'!$C$343:$C$360, MATCH($B$250,'MP Calcs &amp; EFs'!$B$343:$B$360,0)),V$229&lt;INDEX($K$397:$K$415,MATCH($B$250,$C$397:$C$415,0)),INDEX('MP Calcs &amp; EFs'!$C$343:$C$360, MATCH($B$250,'MP Calcs &amp; EFs'!$B$343:$B$360,0))-(((INDEX('MP Calcs &amp; EFs'!$C$343:$C$360, MATCH($B$250,'MP Calcs &amp; EFs'!$B$343:$B$360,0)))-(INDEX($D$396:$D$413, MATCH($B$250,$C$396:$C$413,0))))/3),V$229&lt;INDEX($I$397:$I$415,MATCH($B$250,$C$397:$C$415,0)),INDEX('MP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W251" s="148" t="str" cm="1">
        <f t="array" ref="W251">IFERROR((_xlfn.IFS(W$229&lt;INDEX($J$397:$J$415,MATCH($B$250,$C$397:$C$415,0)),INDEX('MP Calcs &amp; EFs'!$C$343:$C$360, MATCH($B$250,'MP Calcs &amp; EFs'!$B$343:$B$360,0)),W$229&lt;INDEX($K$397:$K$415,MATCH($B$250,$C$397:$C$415,0)),INDEX('MP Calcs &amp; EFs'!$C$343:$C$360, MATCH($B$250,'MP Calcs &amp; EFs'!$B$343:$B$360,0))-(((INDEX('MP Calcs &amp; EFs'!$C$343:$C$360, MATCH($B$250,'MP Calcs &amp; EFs'!$B$343:$B$360,0)))-(INDEX($D$396:$D$413, MATCH($B$250,$C$396:$C$413,0))))/3),W$229&lt;INDEX($I$397:$I$415,MATCH($B$250,$C$397:$C$415,0)),INDEX('MP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X251" s="148" t="str" cm="1">
        <f t="array" ref="X251">IFERROR((_xlfn.IFS(X$229&lt;INDEX($J$397:$J$415,MATCH($B$250,$C$397:$C$415,0)),INDEX('MP Calcs &amp; EFs'!$C$343:$C$360, MATCH($B$250,'MP Calcs &amp; EFs'!$B$343:$B$360,0)),X$229&lt;INDEX($K$397:$K$415,MATCH($B$250,$C$397:$C$415,0)),INDEX('MP Calcs &amp; EFs'!$C$343:$C$360, MATCH($B$250,'MP Calcs &amp; EFs'!$B$343:$B$360,0))-(((INDEX('MP Calcs &amp; EFs'!$C$343:$C$360, MATCH($B$250,'MP Calcs &amp; EFs'!$B$343:$B$360,0)))-(INDEX($D$396:$D$413, MATCH($B$250,$C$396:$C$413,0))))/3),X$229&lt;INDEX($I$397:$I$415,MATCH($B$250,$C$397:$C$415,0)),INDEX('MP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Y251" s="148" t="str" cm="1">
        <f t="array" ref="Y251">IFERROR((_xlfn.IFS(Y$229&lt;INDEX($J$397:$J$415,MATCH($B$250,$C$397:$C$415,0)),INDEX('MP Calcs &amp; EFs'!$C$343:$C$360, MATCH($B$250,'MP Calcs &amp; EFs'!$B$343:$B$360,0)),Y$229&lt;INDEX($K$397:$K$415,MATCH($B$250,$C$397:$C$415,0)),INDEX('MP Calcs &amp; EFs'!$C$343:$C$360, MATCH($B$250,'MP Calcs &amp; EFs'!$B$343:$B$360,0))-(((INDEX('MP Calcs &amp; EFs'!$C$343:$C$360, MATCH($B$250,'MP Calcs &amp; EFs'!$B$343:$B$360,0)))-(INDEX($D$396:$D$413, MATCH($B$250,$C$396:$C$413,0))))/3),Y$229&lt;INDEX($I$397:$I$415,MATCH($B$250,$C$397:$C$415,0)),INDEX('MP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Z251" s="148" t="str" cm="1">
        <f t="array" ref="Z251">IFERROR((_xlfn.IFS(Z$229&lt;INDEX($J$397:$J$415,MATCH($B$250,$C$397:$C$415,0)),INDEX('MP Calcs &amp; EFs'!$C$343:$C$360, MATCH($B$250,'MP Calcs &amp; EFs'!$B$343:$B$360,0)),Z$229&lt;INDEX($K$397:$K$415,MATCH($B$250,$C$397:$C$415,0)),INDEX('MP Calcs &amp; EFs'!$C$343:$C$360, MATCH($B$250,'MP Calcs &amp; EFs'!$B$343:$B$360,0))-(((INDEX('MP Calcs &amp; EFs'!$C$343:$C$360, MATCH($B$250,'MP Calcs &amp; EFs'!$B$343:$B$360,0)))-(INDEX($D$396:$D$413, MATCH($B$250,$C$396:$C$413,0))))/3),Z$229&lt;INDEX($I$397:$I$415,MATCH($B$250,$C$397:$C$415,0)),INDEX('MP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AA251" s="148" t="str" cm="1">
        <f t="array" ref="AA251">IFERROR((_xlfn.IFS(AA$229&lt;INDEX($J$397:$J$415,MATCH($B$250,$C$397:$C$415,0)),INDEX('MP Calcs &amp; EFs'!$C$343:$C$360, MATCH($B$250,'MP Calcs &amp; EFs'!$B$343:$B$360,0)),AA$229&lt;INDEX($K$397:$K$415,MATCH($B$250,$C$397:$C$415,0)),INDEX('MP Calcs &amp; EFs'!$C$343:$C$360, MATCH($B$250,'MP Calcs &amp; EFs'!$B$343:$B$360,0))-(((INDEX('MP Calcs &amp; EFs'!$C$343:$C$360, MATCH($B$250,'MP Calcs &amp; EFs'!$B$343:$B$360,0)))-(INDEX($D$396:$D$413, MATCH($B$250,$C$396:$C$413,0))))/3),AA$229&lt;INDEX($I$397:$I$415,MATCH($B$250,$C$397:$C$415,0)),INDEX('MP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AB251" s="148" t="str" cm="1">
        <f t="array" ref="AB251">IFERROR((_xlfn.IFS(AB$229&lt;INDEX($J$397:$J$415,MATCH($B$250,$C$397:$C$415,0)),INDEX('MP Calcs &amp; EFs'!$C$343:$C$360, MATCH($B$250,'MP Calcs &amp; EFs'!$B$343:$B$360,0)),AB$229&lt;INDEX($K$397:$K$415,MATCH($B$250,$C$397:$C$415,0)),INDEX('MP Calcs &amp; EFs'!$C$343:$C$360, MATCH($B$250,'MP Calcs &amp; EFs'!$B$343:$B$360,0))-(((INDEX('MP Calcs &amp; EFs'!$C$343:$C$360, MATCH($B$250,'MP Calcs &amp; EFs'!$B$343:$B$360,0)))-(INDEX($D$396:$D$413, MATCH($B$250,$C$396:$C$413,0))))/3),AB$229&lt;INDEX($I$397:$I$415,MATCH($B$250,$C$397:$C$415,0)),INDEX('MP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AC251" s="148" t="str" cm="1">
        <f t="array" ref="AC251">IFERROR((_xlfn.IFS(AC$229&lt;INDEX($J$397:$J$415,MATCH($B$250,$C$397:$C$415,0)),INDEX('MP Calcs &amp; EFs'!$C$343:$C$360, MATCH($B$250,'MP Calcs &amp; EFs'!$B$343:$B$360,0)),AC$229&lt;INDEX($K$397:$K$415,MATCH($B$250,$C$397:$C$415,0)),INDEX('MP Calcs &amp; EFs'!$C$343:$C$360, MATCH($B$250,'MP Calcs &amp; EFs'!$B$343:$B$360,0))-(((INDEX('MP Calcs &amp; EFs'!$C$343:$C$360, MATCH($B$250,'MP Calcs &amp; EFs'!$B$343:$B$360,0)))-(INDEX($D$396:$D$413, MATCH($B$250,$C$396:$C$413,0))))/3),AC$229&lt;INDEX($I$397:$I$415,MATCH($B$250,$C$397:$C$415,0)),INDEX('MP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AD251" s="148" t="str" cm="1">
        <f t="array" ref="AD251">IFERROR((_xlfn.IFS(AD$229&lt;INDEX($J$397:$J$415,MATCH($B$250,$C$397:$C$415,0)),INDEX('MP Calcs &amp; EFs'!$C$343:$C$360, MATCH($B$250,'MP Calcs &amp; EFs'!$B$343:$B$360,0)),AD$229&lt;INDEX($K$397:$K$415,MATCH($B$250,$C$397:$C$415,0)),INDEX('MP Calcs &amp; EFs'!$C$343:$C$360, MATCH($B$250,'MP Calcs &amp; EFs'!$B$343:$B$360,0))-(((INDEX('MP Calcs &amp; EFs'!$C$343:$C$360, MATCH($B$250,'MP Calcs &amp; EFs'!$B$343:$B$360,0)))-(INDEX($D$396:$D$413, MATCH($B$250,$C$396:$C$413,0))))/3),AD$229&lt;INDEX($I$397:$I$415,MATCH($B$250,$C$397:$C$415,0)),INDEX('MP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AE251" s="148" t="str" cm="1">
        <f t="array" ref="AE251">IFERROR((_xlfn.IFS(AE$229&lt;INDEX($J$397:$J$415,MATCH($B$250,$C$397:$C$415,0)),INDEX('MP Calcs &amp; EFs'!$C$343:$C$360, MATCH($B$250,'MP Calcs &amp; EFs'!$B$343:$B$360,0)),AE$229&lt;INDEX($K$397:$K$415,MATCH($B$250,$C$397:$C$415,0)),INDEX('MP Calcs &amp; EFs'!$C$343:$C$360, MATCH($B$250,'MP Calcs &amp; EFs'!$B$343:$B$360,0))-(((INDEX('MP Calcs &amp; EFs'!$C$343:$C$360, MATCH($B$250,'MP Calcs &amp; EFs'!$B$343:$B$360,0)))-(INDEX($D$396:$D$413, MATCH($B$250,$C$396:$C$413,0))))/3),AE$229&lt;INDEX($I$397:$I$415,MATCH($B$250,$C$397:$C$415,0)),INDEX('MP Calcs &amp; EFs'!$C$343:$C$360, MATCH($B$250,'MP Calcs &amp; EFs'!$B$343:$B$360,0))-(((INDEX('MP Calcs &amp; EFs'!$C$343:$C$360, MATCH($B$250,'MP Calcs &amp; EFs'!$B$343:$B$360,0)))-(INDEX($D$396:$D$413, MATCH($B$250,$C$396:$C$413,0))))*2/3),TRUE,INDEX($D$396:$D$413, MATCH($B$250,$C$396:$C$413,0)))*INDEX($D$13:$D$29, MATCH($B$250,$B$13:$B$29,0)))*1000*'Conversions and Lists'!$O$44*'MP Calcs &amp; EFs'!$F$439*'Conversions and Lists'!$F$51*1000,"")</f>
        <v/>
      </c>
      <c r="AF251" s="148" t="str">
        <f t="shared" si="9"/>
        <v/>
      </c>
      <c r="AG251" s="148" t="str">
        <f>IFERROR(SUM(INDEX(D251:AF251, MATCH(INDEX($H$8:$H$29,MATCH(B251,$B$8:$B$29,0)),$D$229:$AE$229,0)):AF251),"")</f>
        <v/>
      </c>
    </row>
    <row r="252" spans="2:33" x14ac:dyDescent="0.25">
      <c r="B252" s="144" t="s">
        <v>134</v>
      </c>
      <c r="C252" s="141" t="s">
        <v>335</v>
      </c>
      <c r="D252" s="142" t="str" cm="1">
        <f t="array" ref="D252">IFERROR(((_xlfn.IFS(D$229&lt;INDEX($J$397:$J$415,MATCH($B$252,$C$397:$C$415,0)),INDEX('MP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MATCH($B$252,$C$396:$C$413,0))))/3),D$229&lt;INDEX($I$397:$I$415,MATCH($B$252,$C$397:$C$415,0)),INDEX('MP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EFs'!K$383,"")</f>
        <v/>
      </c>
      <c r="E252" s="142" t="str" cm="1">
        <f t="array" ref="E252">IFERROR(((_xlfn.IFS(E$229&lt;INDEX($J$397:$J$415,MATCH($B$252,$C$397:$C$415,0)),INDEX('MP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MATCH($B$252,$C$396:$C$413,0))))/3),E$229&lt;INDEX($I$397:$I$415,MATCH($B$252,$C$397:$C$415,0)),INDEX('MP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EFs'!L$383,"")</f>
        <v/>
      </c>
      <c r="F252" s="142" t="str" cm="1">
        <f t="array" ref="F252">IFERROR(((_xlfn.IFS(F$229&lt;INDEX($J$397:$J$415,MATCH($B$252,$C$397:$C$415,0)),INDEX('MP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MATCH($B$252,$C$396:$C$413,0))))/3),F$229&lt;INDEX($I$397:$I$415,MATCH($B$252,$C$397:$C$415,0)),INDEX('MP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EFs'!M$383,"")</f>
        <v/>
      </c>
      <c r="G252" s="142" t="str" cm="1">
        <f t="array" ref="G252">IFERROR(((_xlfn.IFS(G$229&lt;INDEX($J$397:$J$415,MATCH($B$252,$C$397:$C$415,0)),INDEX('MP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MATCH($B$252,$C$396:$C$413,0))))/3),G$229&lt;INDEX($I$397:$I$415,MATCH($B$252,$C$397:$C$415,0)),INDEX('MP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EFs'!N$383,"")</f>
        <v/>
      </c>
      <c r="H252" s="142" t="str" cm="1">
        <f t="array" ref="H252">IFERROR(((_xlfn.IFS(H$229&lt;INDEX($J$397:$J$415,MATCH($B$252,$C$397:$C$415,0)),INDEX('MP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MATCH($B$252,$C$396:$C$413,0))))/3),H$229&lt;INDEX($I$397:$I$415,MATCH($B$252,$C$397:$C$415,0)),INDEX('MP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EFs'!O$383,"")</f>
        <v/>
      </c>
      <c r="I252" s="142" t="str" cm="1">
        <f t="array" ref="I252">IFERROR(((_xlfn.IFS(I$229&lt;INDEX($J$397:$J$415,MATCH($B$252,$C$397:$C$415,0)),INDEX('MP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MATCH($B$252,$C$396:$C$413,0))))/3),I$229&lt;INDEX($I$397:$I$415,MATCH($B$252,$C$397:$C$415,0)),INDEX('MP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EFs'!P$383,"")</f>
        <v/>
      </c>
      <c r="J252" s="142" t="str" cm="1">
        <f t="array" ref="J252">IFERROR(((_xlfn.IFS(J$229&lt;INDEX($J$397:$J$415,MATCH($B$252,$C$397:$C$415,0)),INDEX('MP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MATCH($B$252,$C$396:$C$413,0))))/3),J$229&lt;INDEX($I$397:$I$415,MATCH($B$252,$C$397:$C$415,0)),INDEX('MP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EFs'!Q$383,"")</f>
        <v/>
      </c>
      <c r="K252" s="142" t="str" cm="1">
        <f t="array" ref="K252">IFERROR(((_xlfn.IFS(K$229&lt;INDEX($J$397:$J$415,MATCH($B$252,$C$397:$C$415,0)),INDEX('MP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MATCH($B$252,$C$396:$C$413,0))))/3),K$229&lt;INDEX($I$397:$I$415,MATCH($B$252,$C$397:$C$415,0)),INDEX('MP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EFs'!R$383,"")</f>
        <v/>
      </c>
      <c r="L252" s="142" t="str" cm="1">
        <f t="array" ref="L252">IFERROR(((_xlfn.IFS(L$229&lt;INDEX($J$397:$J$415,MATCH($B$252,$C$397:$C$415,0)),INDEX('MP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MATCH($B$252,$C$396:$C$413,0))))/3),L$229&lt;INDEX($I$397:$I$415,MATCH($B$252,$C$397:$C$415,0)),INDEX('MP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EFs'!S$383,"")</f>
        <v/>
      </c>
      <c r="M252" s="142" t="str" cm="1">
        <f t="array" ref="M252">IFERROR(((_xlfn.IFS(M$229&lt;INDEX($J$397:$J$415,MATCH($B$252,$C$397:$C$415,0)),INDEX('MP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MATCH($B$252,$C$396:$C$413,0))))/3),M$229&lt;INDEX($I$397:$I$415,MATCH($B$252,$C$397:$C$415,0)),INDEX('MP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EFs'!T$383,"")</f>
        <v/>
      </c>
      <c r="N252" s="142" t="str" cm="1">
        <f t="array" ref="N252">IFERROR(((_xlfn.IFS(N$229&lt;INDEX($J$397:$J$415,MATCH($B$252,$C$397:$C$415,0)),INDEX('MP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MATCH($B$252,$C$396:$C$413,0))))/3),N$229&lt;INDEX($I$397:$I$415,MATCH($B$252,$C$397:$C$415,0)),INDEX('MP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EFs'!U$383,"")</f>
        <v/>
      </c>
      <c r="O252" s="142" t="str" cm="1">
        <f t="array" ref="O252">IFERROR(((_xlfn.IFS(O$229&lt;INDEX($J$397:$J$415,MATCH($B$252,$C$397:$C$415,0)),INDEX('MP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MATCH($B$252,$C$396:$C$413,0))))/3),O$229&lt;INDEX($I$397:$I$415,MATCH($B$252,$C$397:$C$415,0)),INDEX('MP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EFs'!V$383,"")</f>
        <v/>
      </c>
      <c r="P252" s="142" t="str" cm="1">
        <f t="array" ref="P252">IFERROR(((_xlfn.IFS(P$229&lt;INDEX($J$397:$J$415,MATCH($B$252,$C$397:$C$415,0)),INDEX('MP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MATCH($B$252,$C$396:$C$413,0))))/3),P$229&lt;INDEX($I$397:$I$415,MATCH($B$252,$C$397:$C$415,0)),INDEX('MP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EFs'!W$383,"")</f>
        <v/>
      </c>
      <c r="Q252" s="142" t="str" cm="1">
        <f t="array" ref="Q252">IFERROR(((_xlfn.IFS(Q$229&lt;INDEX($J$397:$J$415,MATCH($B$252,$C$397:$C$415,0)),INDEX('MP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MATCH($B$252,$C$396:$C$413,0))))/3),Q$229&lt;INDEX($I$397:$I$415,MATCH($B$252,$C$397:$C$415,0)),INDEX('MP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EFs'!X$383,"")</f>
        <v/>
      </c>
      <c r="R252" s="142" t="str" cm="1">
        <f t="array" ref="R252">IFERROR(((_xlfn.IFS(R$229&lt;INDEX($J$397:$J$415,MATCH($B$252,$C$397:$C$415,0)),INDEX('MP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MATCH($B$252,$C$396:$C$413,0))))/3),R$229&lt;INDEX($I$397:$I$415,MATCH($B$252,$C$397:$C$415,0)),INDEX('MP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EFs'!Y$383,"")</f>
        <v/>
      </c>
      <c r="S252" s="142" t="str" cm="1">
        <f t="array" ref="S252">IFERROR(((_xlfn.IFS(S$229&lt;INDEX($J$397:$J$415,MATCH($B$252,$C$397:$C$415,0)),INDEX('MP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MATCH($B$252,$C$396:$C$413,0))))/3),S$229&lt;INDEX($I$397:$I$415,MATCH($B$252,$C$397:$C$415,0)),INDEX('MP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EFs'!Z$383,"")</f>
        <v/>
      </c>
      <c r="T252" s="142" t="str" cm="1">
        <f t="array" ref="T252">IFERROR(((_xlfn.IFS(T$229&lt;INDEX($J$397:$J$415,MATCH($B$252,$C$397:$C$415,0)),INDEX('MP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MATCH($B$252,$C$396:$C$413,0))))/3),T$229&lt;INDEX($I$397:$I$415,MATCH($B$252,$C$397:$C$415,0)),INDEX('MP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EFs'!AA$383,"")</f>
        <v/>
      </c>
      <c r="U252" s="142" t="str" cm="1">
        <f t="array" ref="U252">IFERROR(((_xlfn.IFS(U$229&lt;INDEX($J$397:$J$415,MATCH($B$252,$C$397:$C$415,0)),INDEX('MP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MATCH($B$252,$C$396:$C$413,0))))/3),U$229&lt;INDEX($I$397:$I$415,MATCH($B$252,$C$397:$C$415,0)),INDEX('MP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EFs'!AB$383,"")</f>
        <v/>
      </c>
      <c r="V252" s="142" t="str" cm="1">
        <f t="array" ref="V252">IFERROR(((_xlfn.IFS(V$229&lt;INDEX($J$397:$J$415,MATCH($B$252,$C$397:$C$415,0)),INDEX('MP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MATCH($B$252,$C$396:$C$413,0))))/3),V$229&lt;INDEX($I$397:$I$415,MATCH($B$252,$C$397:$C$415,0)),INDEX('MP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EFs'!AC$383,"")</f>
        <v/>
      </c>
      <c r="W252" s="142" t="str" cm="1">
        <f t="array" ref="W252">IFERROR(((_xlfn.IFS(W$229&lt;INDEX($J$397:$J$415,MATCH($B$252,$C$397:$C$415,0)),INDEX('MP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MATCH($B$252,$C$396:$C$413,0))))/3),W$229&lt;INDEX($I$397:$I$415,MATCH($B$252,$C$397:$C$415,0)),INDEX('MP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EFs'!AD$383,"")</f>
        <v/>
      </c>
      <c r="X252" s="142" t="str" cm="1">
        <f t="array" ref="X252">IFERROR(((_xlfn.IFS(X$229&lt;INDEX($J$397:$J$415,MATCH($B$252,$C$397:$C$415,0)),INDEX('MP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MATCH($B$252,$C$396:$C$413,0))))/3),X$229&lt;INDEX($I$397:$I$415,MATCH($B$252,$C$397:$C$415,0)),INDEX('MP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EFs'!AE$383,"")</f>
        <v/>
      </c>
      <c r="Y252" s="142" t="str" cm="1">
        <f t="array" ref="Y252">IFERROR(((_xlfn.IFS(Y$229&lt;INDEX($J$397:$J$415,MATCH($B$252,$C$397:$C$415,0)),INDEX('MP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MATCH($B$252,$C$396:$C$413,0))))/3),Y$229&lt;INDEX($I$397:$I$415,MATCH($B$252,$C$397:$C$415,0)),INDEX('MP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EFs'!AF$383,"")</f>
        <v/>
      </c>
      <c r="Z252" s="142" t="str" cm="1">
        <f t="array" ref="Z252">IFERROR(((_xlfn.IFS(Z$229&lt;INDEX($J$397:$J$415,MATCH($B$252,$C$397:$C$415,0)),INDEX('MP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MATCH($B$252,$C$396:$C$413,0))))/3),Z$229&lt;INDEX($I$397:$I$415,MATCH($B$252,$C$397:$C$415,0)),INDEX('MP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EFs'!AG$383,"")</f>
        <v/>
      </c>
      <c r="AA252" s="142" t="str" cm="1">
        <f t="array" ref="AA252">IFERROR(((_xlfn.IFS(AA$229&lt;INDEX($J$397:$J$415,MATCH($B$252,$C$397:$C$415,0)),INDEX('MP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MATCH($B$252,$C$396:$C$413,0))))/3),AA$229&lt;INDEX($I$397:$I$415,MATCH($B$252,$C$397:$C$415,0)),INDEX('MP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EFs'!AH$383,"")</f>
        <v/>
      </c>
      <c r="AB252" s="142" t="str" cm="1">
        <f t="array" ref="AB252">IFERROR(((_xlfn.IFS(AB$229&lt;INDEX($J$397:$J$415,MATCH($B$252,$C$397:$C$415,0)),INDEX('MP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MATCH($B$252,$C$396:$C$413,0))))/3),AB$229&lt;INDEX($I$397:$I$415,MATCH($B$252,$C$397:$C$415,0)),INDEX('MP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EFs'!AI$383,"")</f>
        <v/>
      </c>
      <c r="AC252" s="142" t="str" cm="1">
        <f t="array" ref="AC252">IFERROR(((_xlfn.IFS(AC$229&lt;INDEX($J$397:$J$415,MATCH($B$252,$C$397:$C$415,0)),INDEX('MP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MATCH($B$252,$C$396:$C$413,0))))/3),AC$229&lt;INDEX($I$397:$I$415,MATCH($B$252,$C$397:$C$415,0)),INDEX('MP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EFs'!AJ$383,"")</f>
        <v/>
      </c>
      <c r="AD252" s="142" t="str" cm="1">
        <f t="array" ref="AD252">IFERROR(((_xlfn.IFS(AD$229&lt;INDEX($J$397:$J$415,MATCH($B$252,$C$397:$C$415,0)),INDEX('MP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MATCH($B$252,$C$396:$C$413,0))))/3),AD$229&lt;INDEX($I$397:$I$415,MATCH($B$252,$C$397:$C$415,0)),INDEX('MP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EFs'!AK$383,"")</f>
        <v/>
      </c>
      <c r="AE252" s="142" t="str" cm="1">
        <f t="array" ref="AE252">IFERROR(((_xlfn.IFS(AE$229&lt;INDEX($J$397:$J$415,MATCH($B$252,$C$397:$C$415,0)),INDEX('MP Calcs &amp; EFs'!$D$343:$D$360, MATCH($B$252,'MP Calcs &amp; EFs'!$B$343:$B$360,0)),$D$229&lt;INDEX($K$397:$K$415,MATCH($B$252,$C$397:$C$415,0)),INDEX('MP Calcs &amp; EFs'!$D$343:$D$360, MATCH($B$252,'MP Calcs &amp; EFs'!$B$343:$B$360,0))-(((INDEX('MP Calcs &amp; EFs'!$D$343:$D$360, MATCH($B$252,'MP Calcs &amp; EFs'!$B$343:$B$360,0)))-(INDEX($E$396:$E$413, MATCH($B$252,$C$396:$C$413,0))))/3),AE$229&lt;INDEX($I$397:$I$415,MATCH($B$252,$C$397:$C$415,0)),INDEX('MP Calcs &amp; EFs'!$D$343:$D$360, MATCH($B$252,'MP Calcs &amp; EFs'!$B$343:$B$360,0))-(((INDEX('MP Calcs &amp; EFs'!$D$343:$D$360, MATCH($B$252,'MP Calcs &amp; EFs'!$B$343:$B$360,0)))-(INDEX($E$396:$E$413, MATCH($B$252,$C$396:$C$413,0))))*2/3),TRUE,INDEX($E$396:$E$413, MATCH($B$252,$C$396:$C$413,0)))*INDEX($D$13:$D$29, MATCH($B$252,$B$13:$B$29,0))*10^6*'Conversions and Lists'!$F$44)-(INDEX($G$8:$G$29, MATCH($B$252,$B$8:$B$29,0))*'Conversions and Lists'!$F$37))*'MP Calcs &amp; EFs'!AL$383,"")</f>
        <v/>
      </c>
      <c r="AF252" s="142" t="str">
        <f t="shared" si="9"/>
        <v/>
      </c>
      <c r="AG252" s="142" t="str">
        <f>IFERROR(SUM(INDEX(D252:AF252, MATCH(INDEX($H$8:$H$29,MATCH(B252,$B$8:$B$29,0)),$D$229:$AE$229,0)):AF252),"")</f>
        <v/>
      </c>
    </row>
    <row r="253" spans="2:33" ht="14.4" thickBot="1" x14ac:dyDescent="0.3">
      <c r="B253" s="138" t="s">
        <v>134</v>
      </c>
      <c r="C253" s="139" t="s">
        <v>336</v>
      </c>
      <c r="D253" s="148" t="str" cm="1">
        <f t="array" ref="D253">IFERROR((_xlfn.IFS(D$229&lt;INDEX($J$397:$J$415,MATCH($B$252,$C$397:$C$415,0)),INDEX('MP Calcs &amp; EFs'!$C$343:$C$360, MATCH($B$252,'MP Calcs &amp; EFs'!$B$343:$B$360,0)),D$229&lt;INDEX($K$397:$K$415,MATCH($B$252,$C$397:$C$415,0)),INDEX('MP Calcs &amp; EFs'!$C$343:$C$360, MATCH($B$252,'MP Calcs &amp; EFs'!$B$343:$B$360,0))-(((INDEX('MP Calcs &amp; EFs'!$C$343:$C$360, MATCH($B$252,'MP Calcs &amp; EFs'!$B$343:$B$360,0)))-(INDEX($D$396:$D$413, MATCH($B$252,$C$396:$C$413,0))))/3),D$229&lt;INDEX($I$397:$I$415,MATCH($B$252,$C$397:$C$415,0)),INDEX('MP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E253" s="148" t="str" cm="1">
        <f t="array" ref="E253">IFERROR((_xlfn.IFS(E$229&lt;INDEX($J$397:$J$415,MATCH($B$252,$C$397:$C$415,0)),INDEX('MP Calcs &amp; EFs'!$C$343:$C$360, MATCH($B$252,'MP Calcs &amp; EFs'!$B$343:$B$360,0)),E$229&lt;INDEX($K$397:$K$415,MATCH($B$252,$C$397:$C$415,0)),INDEX('MP Calcs &amp; EFs'!$C$343:$C$360, MATCH($B$252,'MP Calcs &amp; EFs'!$B$343:$B$360,0))-(((INDEX('MP Calcs &amp; EFs'!$C$343:$C$360, MATCH($B$252,'MP Calcs &amp; EFs'!$B$343:$B$360,0)))-(INDEX($D$396:$D$413, MATCH($B$252,$C$396:$C$413,0))))/3),E$229&lt;INDEX($I$397:$I$415,MATCH($B$252,$C$397:$C$415,0)),INDEX('MP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F253" s="148" t="str" cm="1">
        <f t="array" ref="F253">IFERROR((_xlfn.IFS(F$229&lt;INDEX($J$397:$J$415,MATCH($B$252,$C$397:$C$415,0)),INDEX('MP Calcs &amp; EFs'!$C$343:$C$360, MATCH($B$252,'MP Calcs &amp; EFs'!$B$343:$B$360,0)),F$229&lt;INDEX($K$397:$K$415,MATCH($B$252,$C$397:$C$415,0)),INDEX('MP Calcs &amp; EFs'!$C$343:$C$360, MATCH($B$252,'MP Calcs &amp; EFs'!$B$343:$B$360,0))-(((INDEX('MP Calcs &amp; EFs'!$C$343:$C$360, MATCH($B$252,'MP Calcs &amp; EFs'!$B$343:$B$360,0)))-(INDEX($D$396:$D$413, MATCH($B$252,$C$396:$C$413,0))))/3),F$229&lt;INDEX($I$397:$I$415,MATCH($B$252,$C$397:$C$415,0)),INDEX('MP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G253" s="148" t="str" cm="1">
        <f t="array" ref="G253">IFERROR((_xlfn.IFS(G$229&lt;INDEX($J$397:$J$415,MATCH($B$252,$C$397:$C$415,0)),INDEX('MP Calcs &amp; EFs'!$C$343:$C$360, MATCH($B$252,'MP Calcs &amp; EFs'!$B$343:$B$360,0)),G$229&lt;INDEX($K$397:$K$415,MATCH($B$252,$C$397:$C$415,0)),INDEX('MP Calcs &amp; EFs'!$C$343:$C$360, MATCH($B$252,'MP Calcs &amp; EFs'!$B$343:$B$360,0))-(((INDEX('MP Calcs &amp; EFs'!$C$343:$C$360, MATCH($B$252,'MP Calcs &amp; EFs'!$B$343:$B$360,0)))-(INDEX($D$396:$D$413, MATCH($B$252,$C$396:$C$413,0))))/3),G$229&lt;INDEX($I$397:$I$415,MATCH($B$252,$C$397:$C$415,0)),INDEX('MP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H253" s="148" t="str" cm="1">
        <f t="array" ref="H253">IFERROR((_xlfn.IFS(H$229&lt;INDEX($J$397:$J$415,MATCH($B$252,$C$397:$C$415,0)),INDEX('MP Calcs &amp; EFs'!$C$343:$C$360, MATCH($B$252,'MP Calcs &amp; EFs'!$B$343:$B$360,0)),H$229&lt;INDEX($K$397:$K$415,MATCH($B$252,$C$397:$C$415,0)),INDEX('MP Calcs &amp; EFs'!$C$343:$C$360, MATCH($B$252,'MP Calcs &amp; EFs'!$B$343:$B$360,0))-(((INDEX('MP Calcs &amp; EFs'!$C$343:$C$360, MATCH($B$252,'MP Calcs &amp; EFs'!$B$343:$B$360,0)))-(INDEX($D$396:$D$413, MATCH($B$252,$C$396:$C$413,0))))/3),H$229&lt;INDEX($I$397:$I$415,MATCH($B$252,$C$397:$C$415,0)),INDEX('MP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I253" s="148" t="str" cm="1">
        <f t="array" ref="I253">IFERROR((_xlfn.IFS(I$229&lt;INDEX($J$397:$J$415,MATCH($B$252,$C$397:$C$415,0)),INDEX('MP Calcs &amp; EFs'!$C$343:$C$360, MATCH($B$252,'MP Calcs &amp; EFs'!$B$343:$B$360,0)),I$229&lt;INDEX($K$397:$K$415,MATCH($B$252,$C$397:$C$415,0)),INDEX('MP Calcs &amp; EFs'!$C$343:$C$360, MATCH($B$252,'MP Calcs &amp; EFs'!$B$343:$B$360,0))-(((INDEX('MP Calcs &amp; EFs'!$C$343:$C$360, MATCH($B$252,'MP Calcs &amp; EFs'!$B$343:$B$360,0)))-(INDEX($D$396:$D$413, MATCH($B$252,$C$396:$C$413,0))))/3),I$229&lt;INDEX($I$397:$I$415,MATCH($B$252,$C$397:$C$415,0)),INDEX('MP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J253" s="148" t="str" cm="1">
        <f t="array" ref="J253">IFERROR((_xlfn.IFS(J$229&lt;INDEX($J$397:$J$415,MATCH($B$252,$C$397:$C$415,0)),INDEX('MP Calcs &amp; EFs'!$C$343:$C$360, MATCH($B$252,'MP Calcs &amp; EFs'!$B$343:$B$360,0)),J$229&lt;INDEX($K$397:$K$415,MATCH($B$252,$C$397:$C$415,0)),INDEX('MP Calcs &amp; EFs'!$C$343:$C$360, MATCH($B$252,'MP Calcs &amp; EFs'!$B$343:$B$360,0))-(((INDEX('MP Calcs &amp; EFs'!$C$343:$C$360, MATCH($B$252,'MP Calcs &amp; EFs'!$B$343:$B$360,0)))-(INDEX($D$396:$D$413, MATCH($B$252,$C$396:$C$413,0))))/3),J$229&lt;INDEX($I$397:$I$415,MATCH($B$252,$C$397:$C$415,0)),INDEX('MP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K253" s="148" t="str" cm="1">
        <f t="array" ref="K253">IFERROR((_xlfn.IFS(K$229&lt;INDEX($J$397:$J$415,MATCH($B$252,$C$397:$C$415,0)),INDEX('MP Calcs &amp; EFs'!$C$343:$C$360, MATCH($B$252,'MP Calcs &amp; EFs'!$B$343:$B$360,0)),K$229&lt;INDEX($K$397:$K$415,MATCH($B$252,$C$397:$C$415,0)),INDEX('MP Calcs &amp; EFs'!$C$343:$C$360, MATCH($B$252,'MP Calcs &amp; EFs'!$B$343:$B$360,0))-(((INDEX('MP Calcs &amp; EFs'!$C$343:$C$360, MATCH($B$252,'MP Calcs &amp; EFs'!$B$343:$B$360,0)))-(INDEX($D$396:$D$413, MATCH($B$252,$C$396:$C$413,0))))/3),K$229&lt;INDEX($I$397:$I$415,MATCH($B$252,$C$397:$C$415,0)),INDEX('MP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L253" s="148" t="str" cm="1">
        <f t="array" ref="L253">IFERROR((_xlfn.IFS(L$229&lt;INDEX($J$397:$J$415,MATCH($B$252,$C$397:$C$415,0)),INDEX('MP Calcs &amp; EFs'!$C$343:$C$360, MATCH($B$252,'MP Calcs &amp; EFs'!$B$343:$B$360,0)),L$229&lt;INDEX($K$397:$K$415,MATCH($B$252,$C$397:$C$415,0)),INDEX('MP Calcs &amp; EFs'!$C$343:$C$360, MATCH($B$252,'MP Calcs &amp; EFs'!$B$343:$B$360,0))-(((INDEX('MP Calcs &amp; EFs'!$C$343:$C$360, MATCH($B$252,'MP Calcs &amp; EFs'!$B$343:$B$360,0)))-(INDEX($D$396:$D$413, MATCH($B$252,$C$396:$C$413,0))))/3),L$229&lt;INDEX($I$397:$I$415,MATCH($B$252,$C$397:$C$415,0)),INDEX('MP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M253" s="148" t="str" cm="1">
        <f t="array" ref="M253">IFERROR((_xlfn.IFS(M$229&lt;INDEX($J$397:$J$415,MATCH($B$252,$C$397:$C$415,0)),INDEX('MP Calcs &amp; EFs'!$C$343:$C$360, MATCH($B$252,'MP Calcs &amp; EFs'!$B$343:$B$360,0)),M$229&lt;INDEX($K$397:$K$415,MATCH($B$252,$C$397:$C$415,0)),INDEX('MP Calcs &amp; EFs'!$C$343:$C$360, MATCH($B$252,'MP Calcs &amp; EFs'!$B$343:$B$360,0))-(((INDEX('MP Calcs &amp; EFs'!$C$343:$C$360, MATCH($B$252,'MP Calcs &amp; EFs'!$B$343:$B$360,0)))-(INDEX($D$396:$D$413, MATCH($B$252,$C$396:$C$413,0))))/3),M$229&lt;INDEX($I$397:$I$415,MATCH($B$252,$C$397:$C$415,0)),INDEX('MP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N253" s="148" t="str" cm="1">
        <f t="array" ref="N253">IFERROR((_xlfn.IFS(N$229&lt;INDEX($J$397:$J$415,MATCH($B$252,$C$397:$C$415,0)),INDEX('MP Calcs &amp; EFs'!$C$343:$C$360, MATCH($B$252,'MP Calcs &amp; EFs'!$B$343:$B$360,0)),N$229&lt;INDEX($K$397:$K$415,MATCH($B$252,$C$397:$C$415,0)),INDEX('MP Calcs &amp; EFs'!$C$343:$C$360, MATCH($B$252,'MP Calcs &amp; EFs'!$B$343:$B$360,0))-(((INDEX('MP Calcs &amp; EFs'!$C$343:$C$360, MATCH($B$252,'MP Calcs &amp; EFs'!$B$343:$B$360,0)))-(INDEX($D$396:$D$413, MATCH($B$252,$C$396:$C$413,0))))/3),N$229&lt;INDEX($I$397:$I$415,MATCH($B$252,$C$397:$C$415,0)),INDEX('MP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O253" s="148" t="str" cm="1">
        <f t="array" ref="O253">IFERROR((_xlfn.IFS(O$229&lt;INDEX($J$397:$J$415,MATCH($B$252,$C$397:$C$415,0)),INDEX('MP Calcs &amp; EFs'!$C$343:$C$360, MATCH($B$252,'MP Calcs &amp; EFs'!$B$343:$B$360,0)),O$229&lt;INDEX($K$397:$K$415,MATCH($B$252,$C$397:$C$415,0)),INDEX('MP Calcs &amp; EFs'!$C$343:$C$360, MATCH($B$252,'MP Calcs &amp; EFs'!$B$343:$B$360,0))-(((INDEX('MP Calcs &amp; EFs'!$C$343:$C$360, MATCH($B$252,'MP Calcs &amp; EFs'!$B$343:$B$360,0)))-(INDEX($D$396:$D$413, MATCH($B$252,$C$396:$C$413,0))))/3),O$229&lt;INDEX($I$397:$I$415,MATCH($B$252,$C$397:$C$415,0)),INDEX('MP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P253" s="148" t="str" cm="1">
        <f t="array" ref="P253">IFERROR((_xlfn.IFS(P$229&lt;INDEX($J$397:$J$415,MATCH($B$252,$C$397:$C$415,0)),INDEX('MP Calcs &amp; EFs'!$C$343:$C$360, MATCH($B$252,'MP Calcs &amp; EFs'!$B$343:$B$360,0)),P$229&lt;INDEX($K$397:$K$415,MATCH($B$252,$C$397:$C$415,0)),INDEX('MP Calcs &amp; EFs'!$C$343:$C$360, MATCH($B$252,'MP Calcs &amp; EFs'!$B$343:$B$360,0))-(((INDEX('MP Calcs &amp; EFs'!$C$343:$C$360, MATCH($B$252,'MP Calcs &amp; EFs'!$B$343:$B$360,0)))-(INDEX($D$396:$D$413, MATCH($B$252,$C$396:$C$413,0))))/3),P$229&lt;INDEX($I$397:$I$415,MATCH($B$252,$C$397:$C$415,0)),INDEX('MP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Q253" s="148" t="str" cm="1">
        <f t="array" ref="Q253">IFERROR((_xlfn.IFS(Q$229&lt;INDEX($J$397:$J$415,MATCH($B$252,$C$397:$C$415,0)),INDEX('MP Calcs &amp; EFs'!$C$343:$C$360, MATCH($B$252,'MP Calcs &amp; EFs'!$B$343:$B$360,0)),Q$229&lt;INDEX($K$397:$K$415,MATCH($B$252,$C$397:$C$415,0)),INDEX('MP Calcs &amp; EFs'!$C$343:$C$360, MATCH($B$252,'MP Calcs &amp; EFs'!$B$343:$B$360,0))-(((INDEX('MP Calcs &amp; EFs'!$C$343:$C$360, MATCH($B$252,'MP Calcs &amp; EFs'!$B$343:$B$360,0)))-(INDEX($D$396:$D$413, MATCH($B$252,$C$396:$C$413,0))))/3),Q$229&lt;INDEX($I$397:$I$415,MATCH($B$252,$C$397:$C$415,0)),INDEX('MP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R253" s="148" t="str" cm="1">
        <f t="array" ref="R253">IFERROR((_xlfn.IFS(R$229&lt;INDEX($J$397:$J$415,MATCH($B$252,$C$397:$C$415,0)),INDEX('MP Calcs &amp; EFs'!$C$343:$C$360, MATCH($B$252,'MP Calcs &amp; EFs'!$B$343:$B$360,0)),R$229&lt;INDEX($K$397:$K$415,MATCH($B$252,$C$397:$C$415,0)),INDEX('MP Calcs &amp; EFs'!$C$343:$C$360, MATCH($B$252,'MP Calcs &amp; EFs'!$B$343:$B$360,0))-(((INDEX('MP Calcs &amp; EFs'!$C$343:$C$360, MATCH($B$252,'MP Calcs &amp; EFs'!$B$343:$B$360,0)))-(INDEX($D$396:$D$413, MATCH($B$252,$C$396:$C$413,0))))/3),R$229&lt;INDEX($I$397:$I$415,MATCH($B$252,$C$397:$C$415,0)),INDEX('MP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S253" s="148" t="str" cm="1">
        <f t="array" ref="S253">IFERROR((_xlfn.IFS(S$229&lt;INDEX($J$397:$J$415,MATCH($B$252,$C$397:$C$415,0)),INDEX('MP Calcs &amp; EFs'!$C$343:$C$360, MATCH($B$252,'MP Calcs &amp; EFs'!$B$343:$B$360,0)),S$229&lt;INDEX($K$397:$K$415,MATCH($B$252,$C$397:$C$415,0)),INDEX('MP Calcs &amp; EFs'!$C$343:$C$360, MATCH($B$252,'MP Calcs &amp; EFs'!$B$343:$B$360,0))-(((INDEX('MP Calcs &amp; EFs'!$C$343:$C$360, MATCH($B$252,'MP Calcs &amp; EFs'!$B$343:$B$360,0)))-(INDEX($D$396:$D$413, MATCH($B$252,$C$396:$C$413,0))))/3),S$229&lt;INDEX($I$397:$I$415,MATCH($B$252,$C$397:$C$415,0)),INDEX('MP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T253" s="148" t="str" cm="1">
        <f t="array" ref="T253">IFERROR((_xlfn.IFS(T$229&lt;INDEX($J$397:$J$415,MATCH($B$252,$C$397:$C$415,0)),INDEX('MP Calcs &amp; EFs'!$C$343:$C$360, MATCH($B$252,'MP Calcs &amp; EFs'!$B$343:$B$360,0)),T$229&lt;INDEX($K$397:$K$415,MATCH($B$252,$C$397:$C$415,0)),INDEX('MP Calcs &amp; EFs'!$C$343:$C$360, MATCH($B$252,'MP Calcs &amp; EFs'!$B$343:$B$360,0))-(((INDEX('MP Calcs &amp; EFs'!$C$343:$C$360, MATCH($B$252,'MP Calcs &amp; EFs'!$B$343:$B$360,0)))-(INDEX($D$396:$D$413, MATCH($B$252,$C$396:$C$413,0))))/3),T$229&lt;INDEX($I$397:$I$415,MATCH($B$252,$C$397:$C$415,0)),INDEX('MP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U253" s="148" t="str" cm="1">
        <f t="array" ref="U253">IFERROR((_xlfn.IFS(U$229&lt;INDEX($J$397:$J$415,MATCH($B$252,$C$397:$C$415,0)),INDEX('MP Calcs &amp; EFs'!$C$343:$C$360, MATCH($B$252,'MP Calcs &amp; EFs'!$B$343:$B$360,0)),U$229&lt;INDEX($K$397:$K$415,MATCH($B$252,$C$397:$C$415,0)),INDEX('MP Calcs &amp; EFs'!$C$343:$C$360, MATCH($B$252,'MP Calcs &amp; EFs'!$B$343:$B$360,0))-(((INDEX('MP Calcs &amp; EFs'!$C$343:$C$360, MATCH($B$252,'MP Calcs &amp; EFs'!$B$343:$B$360,0)))-(INDEX($D$396:$D$413, MATCH($B$252,$C$396:$C$413,0))))/3),U$229&lt;INDEX($I$397:$I$415,MATCH($B$252,$C$397:$C$415,0)),INDEX('MP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V253" s="148" t="str" cm="1">
        <f t="array" ref="V253">IFERROR((_xlfn.IFS(V$229&lt;INDEX($J$397:$J$415,MATCH($B$252,$C$397:$C$415,0)),INDEX('MP Calcs &amp; EFs'!$C$343:$C$360, MATCH($B$252,'MP Calcs &amp; EFs'!$B$343:$B$360,0)),V$229&lt;INDEX($K$397:$K$415,MATCH($B$252,$C$397:$C$415,0)),INDEX('MP Calcs &amp; EFs'!$C$343:$C$360, MATCH($B$252,'MP Calcs &amp; EFs'!$B$343:$B$360,0))-(((INDEX('MP Calcs &amp; EFs'!$C$343:$C$360, MATCH($B$252,'MP Calcs &amp; EFs'!$B$343:$B$360,0)))-(INDEX($D$396:$D$413, MATCH($B$252,$C$396:$C$413,0))))/3),V$229&lt;INDEX($I$397:$I$415,MATCH($B$252,$C$397:$C$415,0)),INDEX('MP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W253" s="148" t="str" cm="1">
        <f t="array" ref="W253">IFERROR((_xlfn.IFS(W$229&lt;INDEX($J$397:$J$415,MATCH($B$252,$C$397:$C$415,0)),INDEX('MP Calcs &amp; EFs'!$C$343:$C$360, MATCH($B$252,'MP Calcs &amp; EFs'!$B$343:$B$360,0)),W$229&lt;INDEX($K$397:$K$415,MATCH($B$252,$C$397:$C$415,0)),INDEX('MP Calcs &amp; EFs'!$C$343:$C$360, MATCH($B$252,'MP Calcs &amp; EFs'!$B$343:$B$360,0))-(((INDEX('MP Calcs &amp; EFs'!$C$343:$C$360, MATCH($B$252,'MP Calcs &amp; EFs'!$B$343:$B$360,0)))-(INDEX($D$396:$D$413, MATCH($B$252,$C$396:$C$413,0))))/3),W$229&lt;INDEX($I$397:$I$415,MATCH($B$252,$C$397:$C$415,0)),INDEX('MP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X253" s="148" t="str" cm="1">
        <f t="array" ref="X253">IFERROR((_xlfn.IFS(X$229&lt;INDEX($J$397:$J$415,MATCH($B$252,$C$397:$C$415,0)),INDEX('MP Calcs &amp; EFs'!$C$343:$C$360, MATCH($B$252,'MP Calcs &amp; EFs'!$B$343:$B$360,0)),X$229&lt;INDEX($K$397:$K$415,MATCH($B$252,$C$397:$C$415,0)),INDEX('MP Calcs &amp; EFs'!$C$343:$C$360, MATCH($B$252,'MP Calcs &amp; EFs'!$B$343:$B$360,0))-(((INDEX('MP Calcs &amp; EFs'!$C$343:$C$360, MATCH($B$252,'MP Calcs &amp; EFs'!$B$343:$B$360,0)))-(INDEX($D$396:$D$413, MATCH($B$252,$C$396:$C$413,0))))/3),X$229&lt;INDEX($I$397:$I$415,MATCH($B$252,$C$397:$C$415,0)),INDEX('MP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Y253" s="148" t="str" cm="1">
        <f t="array" ref="Y253">IFERROR((_xlfn.IFS(Y$229&lt;INDEX($J$397:$J$415,MATCH($B$252,$C$397:$C$415,0)),INDEX('MP Calcs &amp; EFs'!$C$343:$C$360, MATCH($B$252,'MP Calcs &amp; EFs'!$B$343:$B$360,0)),Y$229&lt;INDEX($K$397:$K$415,MATCH($B$252,$C$397:$C$415,0)),INDEX('MP Calcs &amp; EFs'!$C$343:$C$360, MATCH($B$252,'MP Calcs &amp; EFs'!$B$343:$B$360,0))-(((INDEX('MP Calcs &amp; EFs'!$C$343:$C$360, MATCH($B$252,'MP Calcs &amp; EFs'!$B$343:$B$360,0)))-(INDEX($D$396:$D$413, MATCH($B$252,$C$396:$C$413,0))))/3),Y$229&lt;INDEX($I$397:$I$415,MATCH($B$252,$C$397:$C$415,0)),INDEX('MP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Z253" s="148" t="str" cm="1">
        <f t="array" ref="Z253">IFERROR((_xlfn.IFS(Z$229&lt;INDEX($J$397:$J$415,MATCH($B$252,$C$397:$C$415,0)),INDEX('MP Calcs &amp; EFs'!$C$343:$C$360, MATCH($B$252,'MP Calcs &amp; EFs'!$B$343:$B$360,0)),Z$229&lt;INDEX($K$397:$K$415,MATCH($B$252,$C$397:$C$415,0)),INDEX('MP Calcs &amp; EFs'!$C$343:$C$360, MATCH($B$252,'MP Calcs &amp; EFs'!$B$343:$B$360,0))-(((INDEX('MP Calcs &amp; EFs'!$C$343:$C$360, MATCH($B$252,'MP Calcs &amp; EFs'!$B$343:$B$360,0)))-(INDEX($D$396:$D$413, MATCH($B$252,$C$396:$C$413,0))))/3),Z$229&lt;INDEX($I$397:$I$415,MATCH($B$252,$C$397:$C$415,0)),INDEX('MP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AA253" s="148" t="str" cm="1">
        <f t="array" ref="AA253">IFERROR((_xlfn.IFS(AA$229&lt;INDEX($J$397:$J$415,MATCH($B$252,$C$397:$C$415,0)),INDEX('MP Calcs &amp; EFs'!$C$343:$C$360, MATCH($B$252,'MP Calcs &amp; EFs'!$B$343:$B$360,0)),AA$229&lt;INDEX($K$397:$K$415,MATCH($B$252,$C$397:$C$415,0)),INDEX('MP Calcs &amp; EFs'!$C$343:$C$360, MATCH($B$252,'MP Calcs &amp; EFs'!$B$343:$B$360,0))-(((INDEX('MP Calcs &amp; EFs'!$C$343:$C$360, MATCH($B$252,'MP Calcs &amp; EFs'!$B$343:$B$360,0)))-(INDEX($D$396:$D$413, MATCH($B$252,$C$396:$C$413,0))))/3),AA$229&lt;INDEX($I$397:$I$415,MATCH($B$252,$C$397:$C$415,0)),INDEX('MP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AB253" s="148" t="str" cm="1">
        <f t="array" ref="AB253">IFERROR((_xlfn.IFS(AB$229&lt;INDEX($J$397:$J$415,MATCH($B$252,$C$397:$C$415,0)),INDEX('MP Calcs &amp; EFs'!$C$343:$C$360, MATCH($B$252,'MP Calcs &amp; EFs'!$B$343:$B$360,0)),AB$229&lt;INDEX($K$397:$K$415,MATCH($B$252,$C$397:$C$415,0)),INDEX('MP Calcs &amp; EFs'!$C$343:$C$360, MATCH($B$252,'MP Calcs &amp; EFs'!$B$343:$B$360,0))-(((INDEX('MP Calcs &amp; EFs'!$C$343:$C$360, MATCH($B$252,'MP Calcs &amp; EFs'!$B$343:$B$360,0)))-(INDEX($D$396:$D$413, MATCH($B$252,$C$396:$C$413,0))))/3),AB$229&lt;INDEX($I$397:$I$415,MATCH($B$252,$C$397:$C$415,0)),INDEX('MP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AC253" s="148" t="str" cm="1">
        <f t="array" ref="AC253">IFERROR((_xlfn.IFS(AC$229&lt;INDEX($J$397:$J$415,MATCH($B$252,$C$397:$C$415,0)),INDEX('MP Calcs &amp; EFs'!$C$343:$C$360, MATCH($B$252,'MP Calcs &amp; EFs'!$B$343:$B$360,0)),AC$229&lt;INDEX($K$397:$K$415,MATCH($B$252,$C$397:$C$415,0)),INDEX('MP Calcs &amp; EFs'!$C$343:$C$360, MATCH($B$252,'MP Calcs &amp; EFs'!$B$343:$B$360,0))-(((INDEX('MP Calcs &amp; EFs'!$C$343:$C$360, MATCH($B$252,'MP Calcs &amp; EFs'!$B$343:$B$360,0)))-(INDEX($D$396:$D$413, MATCH($B$252,$C$396:$C$413,0))))/3),AC$229&lt;INDEX($I$397:$I$415,MATCH($B$252,$C$397:$C$415,0)),INDEX('MP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AD253" s="148" t="str" cm="1">
        <f t="array" ref="AD253">IFERROR((_xlfn.IFS(AD$229&lt;INDEX($J$397:$J$415,MATCH($B$252,$C$397:$C$415,0)),INDEX('MP Calcs &amp; EFs'!$C$343:$C$360, MATCH($B$252,'MP Calcs &amp; EFs'!$B$343:$B$360,0)),AD$229&lt;INDEX($K$397:$K$415,MATCH($B$252,$C$397:$C$415,0)),INDEX('MP Calcs &amp; EFs'!$C$343:$C$360, MATCH($B$252,'MP Calcs &amp; EFs'!$B$343:$B$360,0))-(((INDEX('MP Calcs &amp; EFs'!$C$343:$C$360, MATCH($B$252,'MP Calcs &amp; EFs'!$B$343:$B$360,0)))-(INDEX($D$396:$D$413, MATCH($B$252,$C$396:$C$413,0))))/3),AD$229&lt;INDEX($I$397:$I$415,MATCH($B$252,$C$397:$C$415,0)),INDEX('MP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AE253" s="148" t="str" cm="1">
        <f t="array" ref="AE253">IFERROR((_xlfn.IFS(AE$229&lt;INDEX($J$397:$J$415,MATCH($B$252,$C$397:$C$415,0)),INDEX('MP Calcs &amp; EFs'!$C$343:$C$360, MATCH($B$252,'MP Calcs &amp; EFs'!$B$343:$B$360,0)),AE$229&lt;INDEX($K$397:$K$415,MATCH($B$252,$C$397:$C$415,0)),INDEX('MP Calcs &amp; EFs'!$C$343:$C$360, MATCH($B$252,'MP Calcs &amp; EFs'!$B$343:$B$360,0))-(((INDEX('MP Calcs &amp; EFs'!$C$343:$C$360, MATCH($B$252,'MP Calcs &amp; EFs'!$B$343:$B$360,0)))-(INDEX($D$396:$D$413, MATCH($B$252,$C$396:$C$413,0))))/3),AE$229&lt;INDEX($I$397:$I$415,MATCH($B$252,$C$397:$C$415,0)),INDEX('MP Calcs &amp; EFs'!$C$343:$C$360, MATCH($B$252,'MP Calcs &amp; EFs'!$B$343:$B$360,0))-(((INDEX('MP Calcs &amp; EFs'!$C$343:$C$360, MATCH($B$252,'MP Calcs &amp; EFs'!$B$343:$B$360,0)))-(INDEX($D$396:$D$413, MATCH($B$252,$C$396:$C$413,0))))*2/3),TRUE,INDEX($D$396:$D$413, MATCH($B$252,$C$396:$C$413,0)))*INDEX($D$13:$D$29, MATCH($B$252,$B$13:$B$29,0)))*1000*'Conversions and Lists'!$O$44*'MP Calcs &amp; EFs'!$F$439*'Conversions and Lists'!$F$51*1000,"")</f>
        <v/>
      </c>
      <c r="AF253" s="148" t="str">
        <f t="shared" si="9"/>
        <v/>
      </c>
      <c r="AG253" s="148" t="str">
        <f>IFERROR(SUM(INDEX(D253:AF253, MATCH(INDEX($H$8:$H$29,MATCH(B253,$B$8:$B$29,0)),$D$229:$AE$229,0)):AF253),"")</f>
        <v/>
      </c>
    </row>
    <row r="254" spans="2:33" x14ac:dyDescent="0.25">
      <c r="B254" s="144" t="s">
        <v>146</v>
      </c>
      <c r="C254" s="141" t="s">
        <v>335</v>
      </c>
      <c r="D254" s="142" t="str" cm="1">
        <f t="array" ref="D254">IFERROR(((_xlfn.IFS(D$229&lt;INDEX($J$397:$J$415,MATCH($B$254,$C$397:$C$415,0)),INDEX('MP Calcs &amp; EFs'!$D$343:$D$360, MATCH($B$254,'MP Calcs &amp; EFs'!$B$343:$B$360,0)),D$229&lt;INDEX($K$397:$K$415,MATCH($B$254,$C$397:$C$415,0)),INDEX('MP Calcs &amp; EFs'!$D$343:$D$360, MATCH($B$254,'MP Calcs &amp; EFs'!$B$343:$B$360,0))-(((INDEX('MP Calcs &amp; EFs'!$D$343:$D$360, MATCH($B$254,'MP Calcs &amp; EFs'!$B$343:$B$360,0)))-(INDEX($E$396:$E$413, MATCH($B$254,$C$396:$C$413,0))))/3),D$229&lt;INDEX($I$397:$I$415,MATCH($B$254,$C$397:$C$415,0)),INDEX('MP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EFs'!K$383,"")</f>
        <v/>
      </c>
      <c r="E254" s="142" t="str" cm="1">
        <f t="array" ref="E254">IFERROR(((_xlfn.IFS(E$229&lt;INDEX($J$397:$J$415,MATCH($B$254,$C$397:$C$415,0)),INDEX('MP Calcs &amp; EFs'!$D$343:$D$360, MATCH($B$254,'MP Calcs &amp; EFs'!$B$343:$B$360,0)),E$229&lt;INDEX($K$397:$K$415,MATCH($B$254,$C$397:$C$415,0)),INDEX('MP Calcs &amp; EFs'!$D$343:$D$360, MATCH($B$254,'MP Calcs &amp; EFs'!$B$343:$B$360,0))-(((INDEX('MP Calcs &amp; EFs'!$D$343:$D$360, MATCH($B$254,'MP Calcs &amp; EFs'!$B$343:$B$360,0)))-(INDEX($E$396:$E$413, MATCH($B$254,$C$396:$C$413,0))))/3),E$229&lt;INDEX($I$397:$I$415,MATCH($B$254,$C$397:$C$415,0)),INDEX('MP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EFs'!L$383,"")</f>
        <v/>
      </c>
      <c r="F254" s="142" t="str" cm="1">
        <f t="array" ref="F254">IFERROR(((_xlfn.IFS(F$229&lt;INDEX($J$397:$J$415,MATCH($B$254,$C$397:$C$415,0)),INDEX('MP Calcs &amp; EFs'!$D$343:$D$360, MATCH($B$254,'MP Calcs &amp; EFs'!$B$343:$B$360,0)),F$229&lt;INDEX($K$397:$K$415,MATCH($B$254,$C$397:$C$415,0)),INDEX('MP Calcs &amp; EFs'!$D$343:$D$360, MATCH($B$254,'MP Calcs &amp; EFs'!$B$343:$B$360,0))-(((INDEX('MP Calcs &amp; EFs'!$D$343:$D$360, MATCH($B$254,'MP Calcs &amp; EFs'!$B$343:$B$360,0)))-(INDEX($E$396:$E$413, MATCH($B$254,$C$396:$C$413,0))))/3),F$229&lt;INDEX($I$397:$I$415,MATCH($B$254,$C$397:$C$415,0)),INDEX('MP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EFs'!M$383,"")</f>
        <v/>
      </c>
      <c r="G254" s="142" t="str" cm="1">
        <f t="array" ref="G254">IFERROR(((_xlfn.IFS(G$229&lt;INDEX($J$397:$J$415,MATCH($B$254,$C$397:$C$415,0)),INDEX('MP Calcs &amp; EFs'!$D$343:$D$360, MATCH($B$254,'MP Calcs &amp; EFs'!$B$343:$B$360,0)),G$229&lt;INDEX($K$397:$K$415,MATCH($B$254,$C$397:$C$415,0)),INDEX('MP Calcs &amp; EFs'!$D$343:$D$360, MATCH($B$254,'MP Calcs &amp; EFs'!$B$343:$B$360,0))-(((INDEX('MP Calcs &amp; EFs'!$D$343:$D$360, MATCH($B$254,'MP Calcs &amp; EFs'!$B$343:$B$360,0)))-(INDEX($E$396:$E$413, MATCH($B$254,$C$396:$C$413,0))))/3),G$229&lt;INDEX($I$397:$I$415,MATCH($B$254,$C$397:$C$415,0)),INDEX('MP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EFs'!N$383,"")</f>
        <v/>
      </c>
      <c r="H254" s="142" t="str" cm="1">
        <f t="array" ref="H254">IFERROR(((_xlfn.IFS(H$229&lt;INDEX($J$397:$J$415,MATCH($B$254,$C$397:$C$415,0)),INDEX('MP Calcs &amp; EFs'!$D$343:$D$360, MATCH($B$254,'MP Calcs &amp; EFs'!$B$343:$B$360,0)),H$229&lt;INDEX($K$397:$K$415,MATCH($B$254,$C$397:$C$415,0)),INDEX('MP Calcs &amp; EFs'!$D$343:$D$360, MATCH($B$254,'MP Calcs &amp; EFs'!$B$343:$B$360,0))-(((INDEX('MP Calcs &amp; EFs'!$D$343:$D$360, MATCH($B$254,'MP Calcs &amp; EFs'!$B$343:$B$360,0)))-(INDEX($E$396:$E$413, MATCH($B$254,$C$396:$C$413,0))))/3),H$229&lt;INDEX($I$397:$I$415,MATCH($B$254,$C$397:$C$415,0)),INDEX('MP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EFs'!O$383,"")</f>
        <v/>
      </c>
      <c r="I254" s="142" t="str" cm="1">
        <f t="array" ref="I254">IFERROR(((_xlfn.IFS(I$229&lt;INDEX($J$397:$J$415,MATCH($B$254,$C$397:$C$415,0)),INDEX('MP Calcs &amp; EFs'!$D$343:$D$360, MATCH($B$254,'MP Calcs &amp; EFs'!$B$343:$B$360,0)),I$229&lt;INDEX($K$397:$K$415,MATCH($B$254,$C$397:$C$415,0)),INDEX('MP Calcs &amp; EFs'!$D$343:$D$360, MATCH($B$254,'MP Calcs &amp; EFs'!$B$343:$B$360,0))-(((INDEX('MP Calcs &amp; EFs'!$D$343:$D$360, MATCH($B$254,'MP Calcs &amp; EFs'!$B$343:$B$360,0)))-(INDEX($E$396:$E$413, MATCH($B$254,$C$396:$C$413,0))))/3),I$229&lt;INDEX($I$397:$I$415,MATCH($B$254,$C$397:$C$415,0)),INDEX('MP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EFs'!P$383,"")</f>
        <v/>
      </c>
      <c r="J254" s="142" t="str" cm="1">
        <f t="array" ref="J254">IFERROR(((_xlfn.IFS(J$229&lt;INDEX($J$397:$J$415,MATCH($B$254,$C$397:$C$415,0)),INDEX('MP Calcs &amp; EFs'!$D$343:$D$360, MATCH($B$254,'MP Calcs &amp; EFs'!$B$343:$B$360,0)),J$229&lt;INDEX($K$397:$K$415,MATCH($B$254,$C$397:$C$415,0)),INDEX('MP Calcs &amp; EFs'!$D$343:$D$360, MATCH($B$254,'MP Calcs &amp; EFs'!$B$343:$B$360,0))-(((INDEX('MP Calcs &amp; EFs'!$D$343:$D$360, MATCH($B$254,'MP Calcs &amp; EFs'!$B$343:$B$360,0)))-(INDEX($E$396:$E$413, MATCH($B$254,$C$396:$C$413,0))))/3),J$229&lt;INDEX($I$397:$I$415,MATCH($B$254,$C$397:$C$415,0)),INDEX('MP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EFs'!Q$383,"")</f>
        <v/>
      </c>
      <c r="K254" s="142" t="str" cm="1">
        <f t="array" ref="K254">IFERROR(((_xlfn.IFS(K$229&lt;INDEX($J$397:$J$415,MATCH($B$254,$C$397:$C$415,0)),INDEX('MP Calcs &amp; EFs'!$D$343:$D$360, MATCH($B$254,'MP Calcs &amp; EFs'!$B$343:$B$360,0)),K$229&lt;INDEX($K$397:$K$415,MATCH($B$254,$C$397:$C$415,0)),INDEX('MP Calcs &amp; EFs'!$D$343:$D$360, MATCH($B$254,'MP Calcs &amp; EFs'!$B$343:$B$360,0))-(((INDEX('MP Calcs &amp; EFs'!$D$343:$D$360, MATCH($B$254,'MP Calcs &amp; EFs'!$B$343:$B$360,0)))-(INDEX($E$396:$E$413, MATCH($B$254,$C$396:$C$413,0))))/3),K$229&lt;INDEX($I$397:$I$415,MATCH($B$254,$C$397:$C$415,0)),INDEX('MP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EFs'!R$383,"")</f>
        <v/>
      </c>
      <c r="L254" s="142" t="str" cm="1">
        <f t="array" ref="L254">IFERROR(((_xlfn.IFS(L$229&lt;INDEX($J$397:$J$415,MATCH($B$254,$C$397:$C$415,0)),INDEX('MP Calcs &amp; EFs'!$D$343:$D$360, MATCH($B$254,'MP Calcs &amp; EFs'!$B$343:$B$360,0)),L$229&lt;INDEX($K$397:$K$415,MATCH($B$254,$C$397:$C$415,0)),INDEX('MP Calcs &amp; EFs'!$D$343:$D$360, MATCH($B$254,'MP Calcs &amp; EFs'!$B$343:$B$360,0))-(((INDEX('MP Calcs &amp; EFs'!$D$343:$D$360, MATCH($B$254,'MP Calcs &amp; EFs'!$B$343:$B$360,0)))-(INDEX($E$396:$E$413, MATCH($B$254,$C$396:$C$413,0))))/3),L$229&lt;INDEX($I$397:$I$415,MATCH($B$254,$C$397:$C$415,0)),INDEX('MP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EFs'!S$383,"")</f>
        <v/>
      </c>
      <c r="M254" s="142" t="str" cm="1">
        <f t="array" ref="M254">IFERROR(((_xlfn.IFS(M$229&lt;INDEX($J$397:$J$415,MATCH($B$254,$C$397:$C$415,0)),INDEX('MP Calcs &amp; EFs'!$D$343:$D$360, MATCH($B$254,'MP Calcs &amp; EFs'!$B$343:$B$360,0)),M$229&lt;INDEX($K$397:$K$415,MATCH($B$254,$C$397:$C$415,0)),INDEX('MP Calcs &amp; EFs'!$D$343:$D$360, MATCH($B$254,'MP Calcs &amp; EFs'!$B$343:$B$360,0))-(((INDEX('MP Calcs &amp; EFs'!$D$343:$D$360, MATCH($B$254,'MP Calcs &amp; EFs'!$B$343:$B$360,0)))-(INDEX($E$396:$E$413, MATCH($B$254,$C$396:$C$413,0))))/3),M$229&lt;INDEX($I$397:$I$415,MATCH($B$254,$C$397:$C$415,0)),INDEX('MP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EFs'!T$383,"")</f>
        <v/>
      </c>
      <c r="N254" s="142" t="str" cm="1">
        <f t="array" ref="N254">IFERROR(((_xlfn.IFS(N$229&lt;INDEX($J$397:$J$415,MATCH($B$254,$C$397:$C$415,0)),INDEX('MP Calcs &amp; EFs'!$D$343:$D$360, MATCH($B$254,'MP Calcs &amp; EFs'!$B$343:$B$360,0)),N$229&lt;INDEX($K$397:$K$415,MATCH($B$254,$C$397:$C$415,0)),INDEX('MP Calcs &amp; EFs'!$D$343:$D$360, MATCH($B$254,'MP Calcs &amp; EFs'!$B$343:$B$360,0))-(((INDEX('MP Calcs &amp; EFs'!$D$343:$D$360, MATCH($B$254,'MP Calcs &amp; EFs'!$B$343:$B$360,0)))-(INDEX($E$396:$E$413, MATCH($B$254,$C$396:$C$413,0))))/3),N$229&lt;INDEX($I$397:$I$415,MATCH($B$254,$C$397:$C$415,0)),INDEX('MP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EFs'!U$383,"")</f>
        <v/>
      </c>
      <c r="O254" s="142" t="str" cm="1">
        <f t="array" ref="O254">IFERROR(((_xlfn.IFS(O$229&lt;INDEX($J$397:$J$415,MATCH($B$254,$C$397:$C$415,0)),INDEX('MP Calcs &amp; EFs'!$D$343:$D$360, MATCH($B$254,'MP Calcs &amp; EFs'!$B$343:$B$360,0)),O$229&lt;INDEX($K$397:$K$415,MATCH($B$254,$C$397:$C$415,0)),INDEX('MP Calcs &amp; EFs'!$D$343:$D$360, MATCH($B$254,'MP Calcs &amp; EFs'!$B$343:$B$360,0))-(((INDEX('MP Calcs &amp; EFs'!$D$343:$D$360, MATCH($B$254,'MP Calcs &amp; EFs'!$B$343:$B$360,0)))-(INDEX($E$396:$E$413, MATCH($B$254,$C$396:$C$413,0))))/3),O$229&lt;INDEX($I$397:$I$415,MATCH($B$254,$C$397:$C$415,0)),INDEX('MP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EFs'!V$383,"")</f>
        <v/>
      </c>
      <c r="P254" s="142" t="str" cm="1">
        <f t="array" ref="P254">IFERROR(((_xlfn.IFS(P$229&lt;INDEX($J$397:$J$415,MATCH($B$254,$C$397:$C$415,0)),INDEX('MP Calcs &amp; EFs'!$D$343:$D$360, MATCH($B$254,'MP Calcs &amp; EFs'!$B$343:$B$360,0)),P$229&lt;INDEX($K$397:$K$415,MATCH($B$254,$C$397:$C$415,0)),INDEX('MP Calcs &amp; EFs'!$D$343:$D$360, MATCH($B$254,'MP Calcs &amp; EFs'!$B$343:$B$360,0))-(((INDEX('MP Calcs &amp; EFs'!$D$343:$D$360, MATCH($B$254,'MP Calcs &amp; EFs'!$B$343:$B$360,0)))-(INDEX($E$396:$E$413, MATCH($B$254,$C$396:$C$413,0))))/3),P$229&lt;INDEX($I$397:$I$415,MATCH($B$254,$C$397:$C$415,0)),INDEX('MP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EFs'!W$383,"")</f>
        <v/>
      </c>
      <c r="Q254" s="142" t="str" cm="1">
        <f t="array" ref="Q254">IFERROR(((_xlfn.IFS(Q$229&lt;INDEX($J$397:$J$415,MATCH($B$254,$C$397:$C$415,0)),INDEX('MP Calcs &amp; EFs'!$D$343:$D$360, MATCH($B$254,'MP Calcs &amp; EFs'!$B$343:$B$360,0)),Q$229&lt;INDEX($K$397:$K$415,MATCH($B$254,$C$397:$C$415,0)),INDEX('MP Calcs &amp; EFs'!$D$343:$D$360, MATCH($B$254,'MP Calcs &amp; EFs'!$B$343:$B$360,0))-(((INDEX('MP Calcs &amp; EFs'!$D$343:$D$360, MATCH($B$254,'MP Calcs &amp; EFs'!$B$343:$B$360,0)))-(INDEX($E$396:$E$413, MATCH($B$254,$C$396:$C$413,0))))/3),Q$229&lt;INDEX($I$397:$I$415,MATCH($B$254,$C$397:$C$415,0)),INDEX('MP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EFs'!X$383,"")</f>
        <v/>
      </c>
      <c r="R254" s="142" t="str" cm="1">
        <f t="array" ref="R254">IFERROR(((_xlfn.IFS(R$229&lt;INDEX($J$397:$J$415,MATCH($B$254,$C$397:$C$415,0)),INDEX('MP Calcs &amp; EFs'!$D$343:$D$360, MATCH($B$254,'MP Calcs &amp; EFs'!$B$343:$B$360,0)),R$229&lt;INDEX($K$397:$K$415,MATCH($B$254,$C$397:$C$415,0)),INDEX('MP Calcs &amp; EFs'!$D$343:$D$360, MATCH($B$254,'MP Calcs &amp; EFs'!$B$343:$B$360,0))-(((INDEX('MP Calcs &amp; EFs'!$D$343:$D$360, MATCH($B$254,'MP Calcs &amp; EFs'!$B$343:$B$360,0)))-(INDEX($E$396:$E$413, MATCH($B$254,$C$396:$C$413,0))))/3),R$229&lt;INDEX($I$397:$I$415,MATCH($B$254,$C$397:$C$415,0)),INDEX('MP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EFs'!Y$383,"")</f>
        <v/>
      </c>
      <c r="S254" s="142" t="str" cm="1">
        <f t="array" ref="S254">IFERROR(((_xlfn.IFS(S$229&lt;INDEX($J$397:$J$415,MATCH($B$254,$C$397:$C$415,0)),INDEX('MP Calcs &amp; EFs'!$D$343:$D$360, MATCH($B$254,'MP Calcs &amp; EFs'!$B$343:$B$360,0)),S$229&lt;INDEX($K$397:$K$415,MATCH($B$254,$C$397:$C$415,0)),INDEX('MP Calcs &amp; EFs'!$D$343:$D$360, MATCH($B$254,'MP Calcs &amp; EFs'!$B$343:$B$360,0))-(((INDEX('MP Calcs &amp; EFs'!$D$343:$D$360, MATCH($B$254,'MP Calcs &amp; EFs'!$B$343:$B$360,0)))-(INDEX($E$396:$E$413, MATCH($B$254,$C$396:$C$413,0))))/3),S$229&lt;INDEX($I$397:$I$415,MATCH($B$254,$C$397:$C$415,0)),INDEX('MP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EFs'!Z$383,"")</f>
        <v/>
      </c>
      <c r="T254" s="142" t="str" cm="1">
        <f t="array" ref="T254">IFERROR(((_xlfn.IFS(T$229&lt;INDEX($J$397:$J$415,MATCH($B$254,$C$397:$C$415,0)),INDEX('MP Calcs &amp; EFs'!$D$343:$D$360, MATCH($B$254,'MP Calcs &amp; EFs'!$B$343:$B$360,0)),T$229&lt;INDEX($K$397:$K$415,MATCH($B$254,$C$397:$C$415,0)),INDEX('MP Calcs &amp; EFs'!$D$343:$D$360, MATCH($B$254,'MP Calcs &amp; EFs'!$B$343:$B$360,0))-(((INDEX('MP Calcs &amp; EFs'!$D$343:$D$360, MATCH($B$254,'MP Calcs &amp; EFs'!$B$343:$B$360,0)))-(INDEX($E$396:$E$413, MATCH($B$254,$C$396:$C$413,0))))/3),T$229&lt;INDEX($I$397:$I$415,MATCH($B$254,$C$397:$C$415,0)),INDEX('MP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EFs'!AA$383,"")</f>
        <v/>
      </c>
      <c r="U254" s="142" t="str" cm="1">
        <f t="array" ref="U254">IFERROR(((_xlfn.IFS(U$229&lt;INDEX($J$397:$J$415,MATCH($B$254,$C$397:$C$415,0)),INDEX('MP Calcs &amp; EFs'!$D$343:$D$360, MATCH($B$254,'MP Calcs &amp; EFs'!$B$343:$B$360,0)),U$229&lt;INDEX($K$397:$K$415,MATCH($B$254,$C$397:$C$415,0)),INDEX('MP Calcs &amp; EFs'!$D$343:$D$360, MATCH($B$254,'MP Calcs &amp; EFs'!$B$343:$B$360,0))-(((INDEX('MP Calcs &amp; EFs'!$D$343:$D$360, MATCH($B$254,'MP Calcs &amp; EFs'!$B$343:$B$360,0)))-(INDEX($E$396:$E$413, MATCH($B$254,$C$396:$C$413,0))))/3),U$229&lt;INDEX($I$397:$I$415,MATCH($B$254,$C$397:$C$415,0)),INDEX('MP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EFs'!AB$383,"")</f>
        <v/>
      </c>
      <c r="V254" s="142" t="str" cm="1">
        <f t="array" ref="V254">IFERROR(((_xlfn.IFS(V$229&lt;INDEX($J$397:$J$415,MATCH($B$254,$C$397:$C$415,0)),INDEX('MP Calcs &amp; EFs'!$D$343:$D$360, MATCH($B$254,'MP Calcs &amp; EFs'!$B$343:$B$360,0)),V$229&lt;INDEX($K$397:$K$415,MATCH($B$254,$C$397:$C$415,0)),INDEX('MP Calcs &amp; EFs'!$D$343:$D$360, MATCH($B$254,'MP Calcs &amp; EFs'!$B$343:$B$360,0))-(((INDEX('MP Calcs &amp; EFs'!$D$343:$D$360, MATCH($B$254,'MP Calcs &amp; EFs'!$B$343:$B$360,0)))-(INDEX($E$396:$E$413, MATCH($B$254,$C$396:$C$413,0))))/3),V$229&lt;INDEX($I$397:$I$415,MATCH($B$254,$C$397:$C$415,0)),INDEX('MP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EFs'!AC$383,"")</f>
        <v/>
      </c>
      <c r="W254" s="142" t="str" cm="1">
        <f t="array" ref="W254">IFERROR(((_xlfn.IFS(W$229&lt;INDEX($J$397:$J$415,MATCH($B$254,$C$397:$C$415,0)),INDEX('MP Calcs &amp; EFs'!$D$343:$D$360, MATCH($B$254,'MP Calcs &amp; EFs'!$B$343:$B$360,0)),W$229&lt;INDEX($K$397:$K$415,MATCH($B$254,$C$397:$C$415,0)),INDEX('MP Calcs &amp; EFs'!$D$343:$D$360, MATCH($B$254,'MP Calcs &amp; EFs'!$B$343:$B$360,0))-(((INDEX('MP Calcs &amp; EFs'!$D$343:$D$360, MATCH($B$254,'MP Calcs &amp; EFs'!$B$343:$B$360,0)))-(INDEX($E$396:$E$413, MATCH($B$254,$C$396:$C$413,0))))/3),W$229&lt;INDEX($I$397:$I$415,MATCH($B$254,$C$397:$C$415,0)),INDEX('MP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EFs'!AD$383,"")</f>
        <v/>
      </c>
      <c r="X254" s="142" t="str" cm="1">
        <f t="array" ref="X254">IFERROR(((_xlfn.IFS(X$229&lt;INDEX($J$397:$J$415,MATCH($B$254,$C$397:$C$415,0)),INDEX('MP Calcs &amp; EFs'!$D$343:$D$360, MATCH($B$254,'MP Calcs &amp; EFs'!$B$343:$B$360,0)),X$229&lt;INDEX($K$397:$K$415,MATCH($B$254,$C$397:$C$415,0)),INDEX('MP Calcs &amp; EFs'!$D$343:$D$360, MATCH($B$254,'MP Calcs &amp; EFs'!$B$343:$B$360,0))-(((INDEX('MP Calcs &amp; EFs'!$D$343:$D$360, MATCH($B$254,'MP Calcs &amp; EFs'!$B$343:$B$360,0)))-(INDEX($E$396:$E$413, MATCH($B$254,$C$396:$C$413,0))))/3),X$229&lt;INDEX($I$397:$I$415,MATCH($B$254,$C$397:$C$415,0)),INDEX('MP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EFs'!AE$383,"")</f>
        <v/>
      </c>
      <c r="Y254" s="142" t="str" cm="1">
        <f t="array" ref="Y254">IFERROR(((_xlfn.IFS(Y$229&lt;INDEX($J$397:$J$415,MATCH($B$254,$C$397:$C$415,0)),INDEX('MP Calcs &amp; EFs'!$D$343:$D$360, MATCH($B$254,'MP Calcs &amp; EFs'!$B$343:$B$360,0)),Y$229&lt;INDEX($K$397:$K$415,MATCH($B$254,$C$397:$C$415,0)),INDEX('MP Calcs &amp; EFs'!$D$343:$D$360, MATCH($B$254,'MP Calcs &amp; EFs'!$B$343:$B$360,0))-(((INDEX('MP Calcs &amp; EFs'!$D$343:$D$360, MATCH($B$254,'MP Calcs &amp; EFs'!$B$343:$B$360,0)))-(INDEX($E$396:$E$413, MATCH($B$254,$C$396:$C$413,0))))/3),Y$229&lt;INDEX($I$397:$I$415,MATCH($B$254,$C$397:$C$415,0)),INDEX('MP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EFs'!AF$383,"")</f>
        <v/>
      </c>
      <c r="Z254" s="142" t="str" cm="1">
        <f t="array" ref="Z254">IFERROR(((_xlfn.IFS(Z$229&lt;INDEX($J$397:$J$415,MATCH($B$254,$C$397:$C$415,0)),INDEX('MP Calcs &amp; EFs'!$D$343:$D$360, MATCH($B$254,'MP Calcs &amp; EFs'!$B$343:$B$360,0)),Z$229&lt;INDEX($K$397:$K$415,MATCH($B$254,$C$397:$C$415,0)),INDEX('MP Calcs &amp; EFs'!$D$343:$D$360, MATCH($B$254,'MP Calcs &amp; EFs'!$B$343:$B$360,0))-(((INDEX('MP Calcs &amp; EFs'!$D$343:$D$360, MATCH($B$254,'MP Calcs &amp; EFs'!$B$343:$B$360,0)))-(INDEX($E$396:$E$413, MATCH($B$254,$C$396:$C$413,0))))/3),Z$229&lt;INDEX($I$397:$I$415,MATCH($B$254,$C$397:$C$415,0)),INDEX('MP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EFs'!AG$383,"")</f>
        <v/>
      </c>
      <c r="AA254" s="142" t="str" cm="1">
        <f t="array" ref="AA254">IFERROR(((_xlfn.IFS(AA$229&lt;INDEX($J$397:$J$415,MATCH($B$254,$C$397:$C$415,0)),INDEX('MP Calcs &amp; EFs'!$D$343:$D$360, MATCH($B$254,'MP Calcs &amp; EFs'!$B$343:$B$360,0)),AA$229&lt;INDEX($K$397:$K$415,MATCH($B$254,$C$397:$C$415,0)),INDEX('MP Calcs &amp; EFs'!$D$343:$D$360, MATCH($B$254,'MP Calcs &amp; EFs'!$B$343:$B$360,0))-(((INDEX('MP Calcs &amp; EFs'!$D$343:$D$360, MATCH($B$254,'MP Calcs &amp; EFs'!$B$343:$B$360,0)))-(INDEX($E$396:$E$413, MATCH($B$254,$C$396:$C$413,0))))/3),AA$229&lt;INDEX($I$397:$I$415,MATCH($B$254,$C$397:$C$415,0)),INDEX('MP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EFs'!AH$383,"")</f>
        <v/>
      </c>
      <c r="AB254" s="142" t="str" cm="1">
        <f t="array" ref="AB254">IFERROR(((_xlfn.IFS(AB$229&lt;INDEX($J$397:$J$415,MATCH($B$254,$C$397:$C$415,0)),INDEX('MP Calcs &amp; EFs'!$D$343:$D$360, MATCH($B$254,'MP Calcs &amp; EFs'!$B$343:$B$360,0)),AB$229&lt;INDEX($K$397:$K$415,MATCH($B$254,$C$397:$C$415,0)),INDEX('MP Calcs &amp; EFs'!$D$343:$D$360, MATCH($B$254,'MP Calcs &amp; EFs'!$B$343:$B$360,0))-(((INDEX('MP Calcs &amp; EFs'!$D$343:$D$360, MATCH($B$254,'MP Calcs &amp; EFs'!$B$343:$B$360,0)))-(INDEX($E$396:$E$413, MATCH($B$254,$C$396:$C$413,0))))/3),AB$229&lt;INDEX($I$397:$I$415,MATCH($B$254,$C$397:$C$415,0)),INDEX('MP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EFs'!AI$383,"")</f>
        <v/>
      </c>
      <c r="AC254" s="142" t="str" cm="1">
        <f t="array" ref="AC254">IFERROR(((_xlfn.IFS(AC$229&lt;INDEX($J$397:$J$415,MATCH($B$254,$C$397:$C$415,0)),INDEX('MP Calcs &amp; EFs'!$D$343:$D$360, MATCH($B$254,'MP Calcs &amp; EFs'!$B$343:$B$360,0)),AC$229&lt;INDEX($K$397:$K$415,MATCH($B$254,$C$397:$C$415,0)),INDEX('MP Calcs &amp; EFs'!$D$343:$D$360, MATCH($B$254,'MP Calcs &amp; EFs'!$B$343:$B$360,0))-(((INDEX('MP Calcs &amp; EFs'!$D$343:$D$360, MATCH($B$254,'MP Calcs &amp; EFs'!$B$343:$B$360,0)))-(INDEX($E$396:$E$413, MATCH($B$254,$C$396:$C$413,0))))/3),AC$229&lt;INDEX($I$397:$I$415,MATCH($B$254,$C$397:$C$415,0)),INDEX('MP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EFs'!AJ$383,"")</f>
        <v/>
      </c>
      <c r="AD254" s="142" t="str" cm="1">
        <f t="array" ref="AD254">IFERROR(((_xlfn.IFS(AD$229&lt;INDEX($J$397:$J$415,MATCH($B$254,$C$397:$C$415,0)),INDEX('MP Calcs &amp; EFs'!$D$343:$D$360, MATCH($B$254,'MP Calcs &amp; EFs'!$B$343:$B$360,0)),AD$229&lt;INDEX($K$397:$K$415,MATCH($B$254,$C$397:$C$415,0)),INDEX('MP Calcs &amp; EFs'!$D$343:$D$360, MATCH($B$254,'MP Calcs &amp; EFs'!$B$343:$B$360,0))-(((INDEX('MP Calcs &amp; EFs'!$D$343:$D$360, MATCH($B$254,'MP Calcs &amp; EFs'!$B$343:$B$360,0)))-(INDEX($E$396:$E$413, MATCH($B$254,$C$396:$C$413,0))))/3),AD$229&lt;INDEX($I$397:$I$415,MATCH($B$254,$C$397:$C$415,0)),INDEX('MP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EFs'!AK$383,"")</f>
        <v/>
      </c>
      <c r="AE254" s="142" t="str" cm="1">
        <f t="array" ref="AE254">IFERROR(((_xlfn.IFS(AE$229&lt;INDEX($J$397:$J$415,MATCH($B$254,$C$397:$C$415,0)),INDEX('MP Calcs &amp; EFs'!$D$343:$D$360, MATCH($B$254,'MP Calcs &amp; EFs'!$B$343:$B$360,0)),AE$229&lt;INDEX($K$397:$K$415,MATCH($B$254,$C$397:$C$415,0)),INDEX('MP Calcs &amp; EFs'!$D$343:$D$360, MATCH($B$254,'MP Calcs &amp; EFs'!$B$343:$B$360,0))-(((INDEX('MP Calcs &amp; EFs'!$D$343:$D$360, MATCH($B$254,'MP Calcs &amp; EFs'!$B$343:$B$360,0)))-(INDEX($E$396:$E$413, MATCH($B$254,$C$396:$C$413,0))))/3),AE$229&lt;INDEX($I$397:$I$415,MATCH($B$254,$C$397:$C$415,0)),INDEX('MP Calcs &amp; EFs'!$D$343:$D$360, MATCH($B$254,'MP Calcs &amp; EFs'!$B$343:$B$360,0))-(((INDEX('MP Calcs &amp; EFs'!$D$343:$D$360, MATCH($B$254,'MP Calcs &amp; EFs'!$B$343:$B$360,0)))-(INDEX($E$396:$E$413, MATCH($B$254,$C$396:$C$413,0))))*2/3),TRUE,INDEX($E$396:$E$413, MATCH($B$254,$C$396:$C$413,0)))*INDEX($D$13:$D$29, MATCH($B$254,$B$13:$B$29,0))*10^6*'Conversions and Lists'!$F$44)-(INDEX($G$8:$G$29, MATCH($B$254,$B$8:$B$29,0))*'Conversions and Lists'!$F$37))*'MP Calcs &amp; EFs'!AL$383,"")</f>
        <v/>
      </c>
      <c r="AF254" s="142" t="str">
        <f t="shared" si="9"/>
        <v/>
      </c>
      <c r="AG254" s="142" t="str">
        <f>IFERROR(SUM(INDEX(D254:AF254, MATCH(INDEX($H$8:$H$29,MATCH(B254,$B$8:$B$29,0)),$D$229:$AE$229,0)):AF254),"")</f>
        <v/>
      </c>
    </row>
    <row r="255" spans="2:33" ht="14.4" thickBot="1" x14ac:dyDescent="0.3">
      <c r="B255" s="138" t="s">
        <v>146</v>
      </c>
      <c r="C255" s="139" t="s">
        <v>336</v>
      </c>
      <c r="D255" s="148" t="str" cm="1">
        <f t="array" ref="D255">IFERROR((_xlfn.IFS(D$229&lt;INDEX($J$397:$J$415,MATCH($B$254,$C$397:$C$415,0)),INDEX('MP Calcs &amp; EFs'!$C$343:$C$360, MATCH($B$254,'MP Calcs &amp; EFs'!$B$343:$B$360,0)),D$229&lt;INDEX($K$397:$K$415,MATCH($B$254,$C$397:$C$415,0)),INDEX('MP Calcs &amp; EFs'!$C$343:$C$360, MATCH($B$254,'MP Calcs &amp; EFs'!$B$343:$B$360,0))-(((INDEX('MP Calcs &amp; EFs'!$C$343:$C$360, MATCH($B$254,'MP Calcs &amp; EFs'!$B$343:$B$360,0)))-(INDEX($D$396:$D$413, MATCH($B$254,$C$396:$C$413,0))))/3),D$229&lt;INDEX($I$397:$I$415,MATCH($B$254,$C$397:$C$415,0)),INDEX('MP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E255" s="148" t="str" cm="1">
        <f t="array" ref="E255">IFERROR((_xlfn.IFS(E$229&lt;INDEX($J$397:$J$415,MATCH($B$254,$C$397:$C$415,0)),INDEX('MP Calcs &amp; EFs'!$C$343:$C$360, MATCH($B$254,'MP Calcs &amp; EFs'!$B$343:$B$360,0)),E$229&lt;INDEX($K$397:$K$415,MATCH($B$254,$C$397:$C$415,0)),INDEX('MP Calcs &amp; EFs'!$C$343:$C$360, MATCH($B$254,'MP Calcs &amp; EFs'!$B$343:$B$360,0))-(((INDEX('MP Calcs &amp; EFs'!$C$343:$C$360, MATCH($B$254,'MP Calcs &amp; EFs'!$B$343:$B$360,0)))-(INDEX($D$396:$D$413, MATCH($B$254,$C$396:$C$413,0))))/3),E$229&lt;INDEX($I$397:$I$415,MATCH($B$254,$C$397:$C$415,0)),INDEX('MP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F255" s="148" t="str" cm="1">
        <f t="array" ref="F255">IFERROR((_xlfn.IFS(F$229&lt;INDEX($J$397:$J$415,MATCH($B$254,$C$397:$C$415,0)),INDEX('MP Calcs &amp; EFs'!$C$343:$C$360, MATCH($B$254,'MP Calcs &amp; EFs'!$B$343:$B$360,0)),F$229&lt;INDEX($K$397:$K$415,MATCH($B$254,$C$397:$C$415,0)),INDEX('MP Calcs &amp; EFs'!$C$343:$C$360, MATCH($B$254,'MP Calcs &amp; EFs'!$B$343:$B$360,0))-(((INDEX('MP Calcs &amp; EFs'!$C$343:$C$360, MATCH($B$254,'MP Calcs &amp; EFs'!$B$343:$B$360,0)))-(INDEX($D$396:$D$413, MATCH($B$254,$C$396:$C$413,0))))/3),F$229&lt;INDEX($I$397:$I$415,MATCH($B$254,$C$397:$C$415,0)),INDEX('MP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G255" s="148" t="str" cm="1">
        <f t="array" ref="G255">IFERROR((_xlfn.IFS(G$229&lt;INDEX($J$397:$J$415,MATCH($B$254,$C$397:$C$415,0)),INDEX('MP Calcs &amp; EFs'!$C$343:$C$360, MATCH($B$254,'MP Calcs &amp; EFs'!$B$343:$B$360,0)),G$229&lt;INDEX($K$397:$K$415,MATCH($B$254,$C$397:$C$415,0)),INDEX('MP Calcs &amp; EFs'!$C$343:$C$360, MATCH($B$254,'MP Calcs &amp; EFs'!$B$343:$B$360,0))-(((INDEX('MP Calcs &amp; EFs'!$C$343:$C$360, MATCH($B$254,'MP Calcs &amp; EFs'!$B$343:$B$360,0)))-(INDEX($D$396:$D$413, MATCH($B$254,$C$396:$C$413,0))))/3),G$229&lt;INDEX($I$397:$I$415,MATCH($B$254,$C$397:$C$415,0)),INDEX('MP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H255" s="148" t="str" cm="1">
        <f t="array" ref="H255">IFERROR((_xlfn.IFS(H$229&lt;INDEX($J$397:$J$415,MATCH($B$254,$C$397:$C$415,0)),INDEX('MP Calcs &amp; EFs'!$C$343:$C$360, MATCH($B$254,'MP Calcs &amp; EFs'!$B$343:$B$360,0)),H$229&lt;INDEX($K$397:$K$415,MATCH($B$254,$C$397:$C$415,0)),INDEX('MP Calcs &amp; EFs'!$C$343:$C$360, MATCH($B$254,'MP Calcs &amp; EFs'!$B$343:$B$360,0))-(((INDEX('MP Calcs &amp; EFs'!$C$343:$C$360, MATCH($B$254,'MP Calcs &amp; EFs'!$B$343:$B$360,0)))-(INDEX($D$396:$D$413, MATCH($B$254,$C$396:$C$413,0))))/3),H$229&lt;INDEX($I$397:$I$415,MATCH($B$254,$C$397:$C$415,0)),INDEX('MP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I255" s="148" t="str" cm="1">
        <f t="array" ref="I255">IFERROR((_xlfn.IFS(I$229&lt;INDEX($J$397:$J$415,MATCH($B$254,$C$397:$C$415,0)),INDEX('MP Calcs &amp; EFs'!$C$343:$C$360, MATCH($B$254,'MP Calcs &amp; EFs'!$B$343:$B$360,0)),I$229&lt;INDEX($K$397:$K$415,MATCH($B$254,$C$397:$C$415,0)),INDEX('MP Calcs &amp; EFs'!$C$343:$C$360, MATCH($B$254,'MP Calcs &amp; EFs'!$B$343:$B$360,0))-(((INDEX('MP Calcs &amp; EFs'!$C$343:$C$360, MATCH($B$254,'MP Calcs &amp; EFs'!$B$343:$B$360,0)))-(INDEX($D$396:$D$413, MATCH($B$254,$C$396:$C$413,0))))/3),I$229&lt;INDEX($I$397:$I$415,MATCH($B$254,$C$397:$C$415,0)),INDEX('MP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J255" s="148" t="str" cm="1">
        <f t="array" ref="J255">IFERROR((_xlfn.IFS(J$229&lt;INDEX($J$397:$J$415,MATCH($B$254,$C$397:$C$415,0)),INDEX('MP Calcs &amp; EFs'!$C$343:$C$360, MATCH($B$254,'MP Calcs &amp; EFs'!$B$343:$B$360,0)),J$229&lt;INDEX($K$397:$K$415,MATCH($B$254,$C$397:$C$415,0)),INDEX('MP Calcs &amp; EFs'!$C$343:$C$360, MATCH($B$254,'MP Calcs &amp; EFs'!$B$343:$B$360,0))-(((INDEX('MP Calcs &amp; EFs'!$C$343:$C$360, MATCH($B$254,'MP Calcs &amp; EFs'!$B$343:$B$360,0)))-(INDEX($D$396:$D$413, MATCH($B$254,$C$396:$C$413,0))))/3),J$229&lt;INDEX($I$397:$I$415,MATCH($B$254,$C$397:$C$415,0)),INDEX('MP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K255" s="148" t="str" cm="1">
        <f t="array" ref="K255">IFERROR((_xlfn.IFS(K$229&lt;INDEX($J$397:$J$415,MATCH($B$254,$C$397:$C$415,0)),INDEX('MP Calcs &amp; EFs'!$C$343:$C$360, MATCH($B$254,'MP Calcs &amp; EFs'!$B$343:$B$360,0)),K$229&lt;INDEX($K$397:$K$415,MATCH($B$254,$C$397:$C$415,0)),INDEX('MP Calcs &amp; EFs'!$C$343:$C$360, MATCH($B$254,'MP Calcs &amp; EFs'!$B$343:$B$360,0))-(((INDEX('MP Calcs &amp; EFs'!$C$343:$C$360, MATCH($B$254,'MP Calcs &amp; EFs'!$B$343:$B$360,0)))-(INDEX($D$396:$D$413, MATCH($B$254,$C$396:$C$413,0))))/3),K$229&lt;INDEX($I$397:$I$415,MATCH($B$254,$C$397:$C$415,0)),INDEX('MP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L255" s="148" t="str" cm="1">
        <f t="array" ref="L255">IFERROR((_xlfn.IFS(L$229&lt;INDEX($J$397:$J$415,MATCH($B$254,$C$397:$C$415,0)),INDEX('MP Calcs &amp; EFs'!$C$343:$C$360, MATCH($B$254,'MP Calcs &amp; EFs'!$B$343:$B$360,0)),L$229&lt;INDEX($K$397:$K$415,MATCH($B$254,$C$397:$C$415,0)),INDEX('MP Calcs &amp; EFs'!$C$343:$C$360, MATCH($B$254,'MP Calcs &amp; EFs'!$B$343:$B$360,0))-(((INDEX('MP Calcs &amp; EFs'!$C$343:$C$360, MATCH($B$254,'MP Calcs &amp; EFs'!$B$343:$B$360,0)))-(INDEX($D$396:$D$413, MATCH($B$254,$C$396:$C$413,0))))/3),L$229&lt;INDEX($I$397:$I$415,MATCH($B$254,$C$397:$C$415,0)),INDEX('MP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M255" s="148" t="str" cm="1">
        <f t="array" ref="M255">IFERROR((_xlfn.IFS(M$229&lt;INDEX($J$397:$J$415,MATCH($B$254,$C$397:$C$415,0)),INDEX('MP Calcs &amp; EFs'!$C$343:$C$360, MATCH($B$254,'MP Calcs &amp; EFs'!$B$343:$B$360,0)),M$229&lt;INDEX($K$397:$K$415,MATCH($B$254,$C$397:$C$415,0)),INDEX('MP Calcs &amp; EFs'!$C$343:$C$360, MATCH($B$254,'MP Calcs &amp; EFs'!$B$343:$B$360,0))-(((INDEX('MP Calcs &amp; EFs'!$C$343:$C$360, MATCH($B$254,'MP Calcs &amp; EFs'!$B$343:$B$360,0)))-(INDEX($D$396:$D$413, MATCH($B$254,$C$396:$C$413,0))))/3),M$229&lt;INDEX($I$397:$I$415,MATCH($B$254,$C$397:$C$415,0)),INDEX('MP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N255" s="148" t="str" cm="1">
        <f t="array" ref="N255">IFERROR((_xlfn.IFS(N$229&lt;INDEX($J$397:$J$415,MATCH($B$254,$C$397:$C$415,0)),INDEX('MP Calcs &amp; EFs'!$C$343:$C$360, MATCH($B$254,'MP Calcs &amp; EFs'!$B$343:$B$360,0)),N$229&lt;INDEX($K$397:$K$415,MATCH($B$254,$C$397:$C$415,0)),INDEX('MP Calcs &amp; EFs'!$C$343:$C$360, MATCH($B$254,'MP Calcs &amp; EFs'!$B$343:$B$360,0))-(((INDEX('MP Calcs &amp; EFs'!$C$343:$C$360, MATCH($B$254,'MP Calcs &amp; EFs'!$B$343:$B$360,0)))-(INDEX($D$396:$D$413, MATCH($B$254,$C$396:$C$413,0))))/3),N$229&lt;INDEX($I$397:$I$415,MATCH($B$254,$C$397:$C$415,0)),INDEX('MP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O255" s="148" t="str" cm="1">
        <f t="array" ref="O255">IFERROR((_xlfn.IFS(O$229&lt;INDEX($J$397:$J$415,MATCH($B$254,$C$397:$C$415,0)),INDEX('MP Calcs &amp; EFs'!$C$343:$C$360, MATCH($B$254,'MP Calcs &amp; EFs'!$B$343:$B$360,0)),O$229&lt;INDEX($K$397:$K$415,MATCH($B$254,$C$397:$C$415,0)),INDEX('MP Calcs &amp; EFs'!$C$343:$C$360, MATCH($B$254,'MP Calcs &amp; EFs'!$B$343:$B$360,0))-(((INDEX('MP Calcs &amp; EFs'!$C$343:$C$360, MATCH($B$254,'MP Calcs &amp; EFs'!$B$343:$B$360,0)))-(INDEX($D$396:$D$413, MATCH($B$254,$C$396:$C$413,0))))/3),O$229&lt;INDEX($I$397:$I$415,MATCH($B$254,$C$397:$C$415,0)),INDEX('MP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P255" s="148" t="str" cm="1">
        <f t="array" ref="P255">IFERROR((_xlfn.IFS(P$229&lt;INDEX($J$397:$J$415,MATCH($B$254,$C$397:$C$415,0)),INDEX('MP Calcs &amp; EFs'!$C$343:$C$360, MATCH($B$254,'MP Calcs &amp; EFs'!$B$343:$B$360,0)),P$229&lt;INDEX($K$397:$K$415,MATCH($B$254,$C$397:$C$415,0)),INDEX('MP Calcs &amp; EFs'!$C$343:$C$360, MATCH($B$254,'MP Calcs &amp; EFs'!$B$343:$B$360,0))-(((INDEX('MP Calcs &amp; EFs'!$C$343:$C$360, MATCH($B$254,'MP Calcs &amp; EFs'!$B$343:$B$360,0)))-(INDEX($D$396:$D$413, MATCH($B$254,$C$396:$C$413,0))))/3),P$229&lt;INDEX($I$397:$I$415,MATCH($B$254,$C$397:$C$415,0)),INDEX('MP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Q255" s="148" t="str" cm="1">
        <f t="array" ref="Q255">IFERROR((_xlfn.IFS(Q$229&lt;INDEX($J$397:$J$415,MATCH($B$254,$C$397:$C$415,0)),INDEX('MP Calcs &amp; EFs'!$C$343:$C$360, MATCH($B$254,'MP Calcs &amp; EFs'!$B$343:$B$360,0)),Q$229&lt;INDEX($K$397:$K$415,MATCH($B$254,$C$397:$C$415,0)),INDEX('MP Calcs &amp; EFs'!$C$343:$C$360, MATCH($B$254,'MP Calcs &amp; EFs'!$B$343:$B$360,0))-(((INDEX('MP Calcs &amp; EFs'!$C$343:$C$360, MATCH($B$254,'MP Calcs &amp; EFs'!$B$343:$B$360,0)))-(INDEX($D$396:$D$413, MATCH($B$254,$C$396:$C$413,0))))/3),Q$229&lt;INDEX($I$397:$I$415,MATCH($B$254,$C$397:$C$415,0)),INDEX('MP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R255" s="148" t="str" cm="1">
        <f t="array" ref="R255">IFERROR((_xlfn.IFS(R$229&lt;INDEX($J$397:$J$415,MATCH($B$254,$C$397:$C$415,0)),INDEX('MP Calcs &amp; EFs'!$C$343:$C$360, MATCH($B$254,'MP Calcs &amp; EFs'!$B$343:$B$360,0)),R$229&lt;INDEX($K$397:$K$415,MATCH($B$254,$C$397:$C$415,0)),INDEX('MP Calcs &amp; EFs'!$C$343:$C$360, MATCH($B$254,'MP Calcs &amp; EFs'!$B$343:$B$360,0))-(((INDEX('MP Calcs &amp; EFs'!$C$343:$C$360, MATCH($B$254,'MP Calcs &amp; EFs'!$B$343:$B$360,0)))-(INDEX($D$396:$D$413, MATCH($B$254,$C$396:$C$413,0))))/3),R$229&lt;INDEX($I$397:$I$415,MATCH($B$254,$C$397:$C$415,0)),INDEX('MP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S255" s="148" t="str" cm="1">
        <f t="array" ref="S255">IFERROR((_xlfn.IFS(S$229&lt;INDEX($J$397:$J$415,MATCH($B$254,$C$397:$C$415,0)),INDEX('MP Calcs &amp; EFs'!$C$343:$C$360, MATCH($B$254,'MP Calcs &amp; EFs'!$B$343:$B$360,0)),S$229&lt;INDEX($K$397:$K$415,MATCH($B$254,$C$397:$C$415,0)),INDEX('MP Calcs &amp; EFs'!$C$343:$C$360, MATCH($B$254,'MP Calcs &amp; EFs'!$B$343:$B$360,0))-(((INDEX('MP Calcs &amp; EFs'!$C$343:$C$360, MATCH($B$254,'MP Calcs &amp; EFs'!$B$343:$B$360,0)))-(INDEX($D$396:$D$413, MATCH($B$254,$C$396:$C$413,0))))/3),S$229&lt;INDEX($I$397:$I$415,MATCH($B$254,$C$397:$C$415,0)),INDEX('MP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T255" s="148" t="str" cm="1">
        <f t="array" ref="T255">IFERROR((_xlfn.IFS(T$229&lt;INDEX($J$397:$J$415,MATCH($B$254,$C$397:$C$415,0)),INDEX('MP Calcs &amp; EFs'!$C$343:$C$360, MATCH($B$254,'MP Calcs &amp; EFs'!$B$343:$B$360,0)),T$229&lt;INDEX($K$397:$K$415,MATCH($B$254,$C$397:$C$415,0)),INDEX('MP Calcs &amp; EFs'!$C$343:$C$360, MATCH($B$254,'MP Calcs &amp; EFs'!$B$343:$B$360,0))-(((INDEX('MP Calcs &amp; EFs'!$C$343:$C$360, MATCH($B$254,'MP Calcs &amp; EFs'!$B$343:$B$360,0)))-(INDEX($D$396:$D$413, MATCH($B$254,$C$396:$C$413,0))))/3),T$229&lt;INDEX($I$397:$I$415,MATCH($B$254,$C$397:$C$415,0)),INDEX('MP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U255" s="148" t="str" cm="1">
        <f t="array" ref="U255">IFERROR((_xlfn.IFS(U$229&lt;INDEX($J$397:$J$415,MATCH($B$254,$C$397:$C$415,0)),INDEX('MP Calcs &amp; EFs'!$C$343:$C$360, MATCH($B$254,'MP Calcs &amp; EFs'!$B$343:$B$360,0)),U$229&lt;INDEX($K$397:$K$415,MATCH($B$254,$C$397:$C$415,0)),INDEX('MP Calcs &amp; EFs'!$C$343:$C$360, MATCH($B$254,'MP Calcs &amp; EFs'!$B$343:$B$360,0))-(((INDEX('MP Calcs &amp; EFs'!$C$343:$C$360, MATCH($B$254,'MP Calcs &amp; EFs'!$B$343:$B$360,0)))-(INDEX($D$396:$D$413, MATCH($B$254,$C$396:$C$413,0))))/3),U$229&lt;INDEX($I$397:$I$415,MATCH($B$254,$C$397:$C$415,0)),INDEX('MP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V255" s="148" t="str" cm="1">
        <f t="array" ref="V255">IFERROR((_xlfn.IFS(V$229&lt;INDEX($J$397:$J$415,MATCH($B$254,$C$397:$C$415,0)),INDEX('MP Calcs &amp; EFs'!$C$343:$C$360, MATCH($B$254,'MP Calcs &amp; EFs'!$B$343:$B$360,0)),V$229&lt;INDEX($K$397:$K$415,MATCH($B$254,$C$397:$C$415,0)),INDEX('MP Calcs &amp; EFs'!$C$343:$C$360, MATCH($B$254,'MP Calcs &amp; EFs'!$B$343:$B$360,0))-(((INDEX('MP Calcs &amp; EFs'!$C$343:$C$360, MATCH($B$254,'MP Calcs &amp; EFs'!$B$343:$B$360,0)))-(INDEX($D$396:$D$413, MATCH($B$254,$C$396:$C$413,0))))/3),V$229&lt;INDEX($I$397:$I$415,MATCH($B$254,$C$397:$C$415,0)),INDEX('MP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W255" s="148" t="str" cm="1">
        <f t="array" ref="W255">IFERROR((_xlfn.IFS(W$229&lt;INDEX($J$397:$J$415,MATCH($B$254,$C$397:$C$415,0)),INDEX('MP Calcs &amp; EFs'!$C$343:$C$360, MATCH($B$254,'MP Calcs &amp; EFs'!$B$343:$B$360,0)),W$229&lt;INDEX($K$397:$K$415,MATCH($B$254,$C$397:$C$415,0)),INDEX('MP Calcs &amp; EFs'!$C$343:$C$360, MATCH($B$254,'MP Calcs &amp; EFs'!$B$343:$B$360,0))-(((INDEX('MP Calcs &amp; EFs'!$C$343:$C$360, MATCH($B$254,'MP Calcs &amp; EFs'!$B$343:$B$360,0)))-(INDEX($D$396:$D$413, MATCH($B$254,$C$396:$C$413,0))))/3),W$229&lt;INDEX($I$397:$I$415,MATCH($B$254,$C$397:$C$415,0)),INDEX('MP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X255" s="148" t="str" cm="1">
        <f t="array" ref="X255">IFERROR((_xlfn.IFS(X$229&lt;INDEX($J$397:$J$415,MATCH($B$254,$C$397:$C$415,0)),INDEX('MP Calcs &amp; EFs'!$C$343:$C$360, MATCH($B$254,'MP Calcs &amp; EFs'!$B$343:$B$360,0)),X$229&lt;INDEX($K$397:$K$415,MATCH($B$254,$C$397:$C$415,0)),INDEX('MP Calcs &amp; EFs'!$C$343:$C$360, MATCH($B$254,'MP Calcs &amp; EFs'!$B$343:$B$360,0))-(((INDEX('MP Calcs &amp; EFs'!$C$343:$C$360, MATCH($B$254,'MP Calcs &amp; EFs'!$B$343:$B$360,0)))-(INDEX($D$396:$D$413, MATCH($B$254,$C$396:$C$413,0))))/3),X$229&lt;INDEX($I$397:$I$415,MATCH($B$254,$C$397:$C$415,0)),INDEX('MP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Y255" s="148" t="str" cm="1">
        <f t="array" ref="Y255">IFERROR((_xlfn.IFS(Y$229&lt;INDEX($J$397:$J$415,MATCH($B$254,$C$397:$C$415,0)),INDEX('MP Calcs &amp; EFs'!$C$343:$C$360, MATCH($B$254,'MP Calcs &amp; EFs'!$B$343:$B$360,0)),Y$229&lt;INDEX($K$397:$K$415,MATCH($B$254,$C$397:$C$415,0)),INDEX('MP Calcs &amp; EFs'!$C$343:$C$360, MATCH($B$254,'MP Calcs &amp; EFs'!$B$343:$B$360,0))-(((INDEX('MP Calcs &amp; EFs'!$C$343:$C$360, MATCH($B$254,'MP Calcs &amp; EFs'!$B$343:$B$360,0)))-(INDEX($D$396:$D$413, MATCH($B$254,$C$396:$C$413,0))))/3),Y$229&lt;INDEX($I$397:$I$415,MATCH($B$254,$C$397:$C$415,0)),INDEX('MP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Z255" s="148" t="str" cm="1">
        <f t="array" ref="Z255">IFERROR((_xlfn.IFS(Z$229&lt;INDEX($J$397:$J$415,MATCH($B$254,$C$397:$C$415,0)),INDEX('MP Calcs &amp; EFs'!$C$343:$C$360, MATCH($B$254,'MP Calcs &amp; EFs'!$B$343:$B$360,0)),Z$229&lt;INDEX($K$397:$K$415,MATCH($B$254,$C$397:$C$415,0)),INDEX('MP Calcs &amp; EFs'!$C$343:$C$360, MATCH($B$254,'MP Calcs &amp; EFs'!$B$343:$B$360,0))-(((INDEX('MP Calcs &amp; EFs'!$C$343:$C$360, MATCH($B$254,'MP Calcs &amp; EFs'!$B$343:$B$360,0)))-(INDEX($D$396:$D$413, MATCH($B$254,$C$396:$C$413,0))))/3),Z$229&lt;INDEX($I$397:$I$415,MATCH($B$254,$C$397:$C$415,0)),INDEX('MP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AA255" s="148" t="str" cm="1">
        <f t="array" ref="AA255">IFERROR((_xlfn.IFS(AA$229&lt;INDEX($J$397:$J$415,MATCH($B$254,$C$397:$C$415,0)),INDEX('MP Calcs &amp; EFs'!$C$343:$C$360, MATCH($B$254,'MP Calcs &amp; EFs'!$B$343:$B$360,0)),AA$229&lt;INDEX($K$397:$K$415,MATCH($B$254,$C$397:$C$415,0)),INDEX('MP Calcs &amp; EFs'!$C$343:$C$360, MATCH($B$254,'MP Calcs &amp; EFs'!$B$343:$B$360,0))-(((INDEX('MP Calcs &amp; EFs'!$C$343:$C$360, MATCH($B$254,'MP Calcs &amp; EFs'!$B$343:$B$360,0)))-(INDEX($D$396:$D$413, MATCH($B$254,$C$396:$C$413,0))))/3),AA$229&lt;INDEX($I$397:$I$415,MATCH($B$254,$C$397:$C$415,0)),INDEX('MP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AB255" s="148" t="str" cm="1">
        <f t="array" ref="AB255">IFERROR((_xlfn.IFS(AB$229&lt;INDEX($J$397:$J$415,MATCH($B$254,$C$397:$C$415,0)),INDEX('MP Calcs &amp; EFs'!$C$343:$C$360, MATCH($B$254,'MP Calcs &amp; EFs'!$B$343:$B$360,0)),AB$229&lt;INDEX($K$397:$K$415,MATCH($B$254,$C$397:$C$415,0)),INDEX('MP Calcs &amp; EFs'!$C$343:$C$360, MATCH($B$254,'MP Calcs &amp; EFs'!$B$343:$B$360,0))-(((INDEX('MP Calcs &amp; EFs'!$C$343:$C$360, MATCH($B$254,'MP Calcs &amp; EFs'!$B$343:$B$360,0)))-(INDEX($D$396:$D$413, MATCH($B$254,$C$396:$C$413,0))))/3),AB$229&lt;INDEX($I$397:$I$415,MATCH($B$254,$C$397:$C$415,0)),INDEX('MP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AC255" s="148" t="str" cm="1">
        <f t="array" ref="AC255">IFERROR((_xlfn.IFS(AC$229&lt;INDEX($J$397:$J$415,MATCH($B$254,$C$397:$C$415,0)),INDEX('MP Calcs &amp; EFs'!$C$343:$C$360, MATCH($B$254,'MP Calcs &amp; EFs'!$B$343:$B$360,0)),AC$229&lt;INDEX($K$397:$K$415,MATCH($B$254,$C$397:$C$415,0)),INDEX('MP Calcs &amp; EFs'!$C$343:$C$360, MATCH($B$254,'MP Calcs &amp; EFs'!$B$343:$B$360,0))-(((INDEX('MP Calcs &amp; EFs'!$C$343:$C$360, MATCH($B$254,'MP Calcs &amp; EFs'!$B$343:$B$360,0)))-(INDEX($D$396:$D$413, MATCH($B$254,$C$396:$C$413,0))))/3),AC$229&lt;INDEX($I$397:$I$415,MATCH($B$254,$C$397:$C$415,0)),INDEX('MP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AD255" s="148" t="str" cm="1">
        <f t="array" ref="AD255">IFERROR((_xlfn.IFS(AD$229&lt;INDEX($J$397:$J$415,MATCH($B$254,$C$397:$C$415,0)),INDEX('MP Calcs &amp; EFs'!$C$343:$C$360, MATCH($B$254,'MP Calcs &amp; EFs'!$B$343:$B$360,0)),AD$229&lt;INDEX($K$397:$K$415,MATCH($B$254,$C$397:$C$415,0)),INDEX('MP Calcs &amp; EFs'!$C$343:$C$360, MATCH($B$254,'MP Calcs &amp; EFs'!$B$343:$B$360,0))-(((INDEX('MP Calcs &amp; EFs'!$C$343:$C$360, MATCH($B$254,'MP Calcs &amp; EFs'!$B$343:$B$360,0)))-(INDEX($D$396:$D$413, MATCH($B$254,$C$396:$C$413,0))))/3),AD$229&lt;INDEX($I$397:$I$415,MATCH($B$254,$C$397:$C$415,0)),INDEX('MP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AE255" s="148" t="str" cm="1">
        <f t="array" ref="AE255">IFERROR((_xlfn.IFS(AE$229&lt;INDEX($J$397:$J$415,MATCH($B$254,$C$397:$C$415,0)),INDEX('MP Calcs &amp; EFs'!$C$343:$C$360, MATCH($B$254,'MP Calcs &amp; EFs'!$B$343:$B$360,0)),AE$229&lt;INDEX($K$397:$K$415,MATCH($B$254,$C$397:$C$415,0)),INDEX('MP Calcs &amp; EFs'!$C$343:$C$360, MATCH($B$254,'MP Calcs &amp; EFs'!$B$343:$B$360,0))-(((INDEX('MP Calcs &amp; EFs'!$C$343:$C$360, MATCH($B$254,'MP Calcs &amp; EFs'!$B$343:$B$360,0)))-(INDEX($D$396:$D$413, MATCH($B$254,$C$396:$C$413,0))))/3),AE$229&lt;INDEX($I$397:$I$415,MATCH($B$254,$C$397:$C$415,0)),INDEX('MP Calcs &amp; EFs'!$C$343:$C$360, MATCH($B$254,'MP Calcs &amp; EFs'!$B$343:$B$360,0))-(((INDEX('MP Calcs &amp; EFs'!$C$343:$C$360, MATCH($B$254,'MP Calcs &amp; EFs'!$B$343:$B$360,0)))-(INDEX($D$396:$D$413, MATCH($B$254,$C$396:$C$413,0))))*2/3),TRUE,INDEX($D$396:$D$413, MATCH($B$254,$C$396:$C$413,0)))*INDEX($D$13:$D$29, MATCH($B$254,$B$13:$B$29,0)))*1000*'Conversions and Lists'!$O$44*'MP Calcs &amp; EFs'!$F$439*'Conversions and Lists'!$F$51*1000,"")</f>
        <v/>
      </c>
      <c r="AF255" s="148" t="str">
        <f t="shared" si="9"/>
        <v/>
      </c>
      <c r="AG255" s="148" t="str">
        <f>IFERROR(SUM(INDEX(D255:AF255, MATCH(INDEX($H$8:$H$29,MATCH(B255,$B$8:$B$29,0)),$D$229:$AE$229,0)):AF255),"")</f>
        <v/>
      </c>
    </row>
    <row r="256" spans="2:33" x14ac:dyDescent="0.25">
      <c r="B256" s="144" t="s">
        <v>138</v>
      </c>
      <c r="C256" s="141" t="s">
        <v>335</v>
      </c>
      <c r="D256" s="142" t="str" cm="1">
        <f t="array" ref="D256">IFERROR(((_xlfn.IFS(D$229&lt;INDEX($J$397:$J$415,MATCH($B$256,$C$397:$C$415,0)),INDEX('MP Calcs &amp; EFs'!$D$343:$D$360, MATCH($B$256,'MP Calcs &amp; EFs'!$B$343:$B$360,0)),D$229&lt;INDEX($K$397:$K$415,MATCH($B$256,$C$397:$C$415,0)),INDEX('MP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EFs'!K$383,"")</f>
        <v/>
      </c>
      <c r="E256" s="142" t="str" cm="1">
        <f t="array" ref="E256">IFERROR(((_xlfn.IFS(E$229&lt;INDEX($J$397:$J$415,MATCH($B$256,$C$397:$C$415,0)),INDEX('MP Calcs &amp; EFs'!$D$343:$D$360, MATCH($B$256,'MP Calcs &amp; EFs'!$B$343:$B$360,0)),E$229&lt;INDEX($K$397:$K$415,MATCH($B$256,$C$397:$C$415,0)),INDEX('MP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EFs'!L$383,"")</f>
        <v/>
      </c>
      <c r="F256" s="142" t="str" cm="1">
        <f t="array" ref="F256">IFERROR(((_xlfn.IFS(F$229&lt;INDEX($J$397:$J$415,MATCH($B$256,$C$397:$C$415,0)),INDEX('MP Calcs &amp; EFs'!$D$343:$D$360, MATCH($B$256,'MP Calcs &amp; EFs'!$B$343:$B$360,0)),F$229&lt;INDEX($K$397:$K$415,MATCH($B$256,$C$397:$C$415,0)),INDEX('MP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EFs'!M$383,"")</f>
        <v/>
      </c>
      <c r="G256" s="142" t="str" cm="1">
        <f t="array" ref="G256">IFERROR(((_xlfn.IFS(G$229&lt;INDEX($J$397:$J$415,MATCH($B$256,$C$397:$C$415,0)),INDEX('MP Calcs &amp; EFs'!$D$343:$D$360, MATCH($B$256,'MP Calcs &amp; EFs'!$B$343:$B$360,0)),G$229&lt;INDEX($K$397:$K$415,MATCH($B$256,$C$397:$C$415,0)),INDEX('MP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EFs'!N$383,"")</f>
        <v/>
      </c>
      <c r="H256" s="142" t="str" cm="1">
        <f t="array" ref="H256">IFERROR(((_xlfn.IFS(H$229&lt;INDEX($J$397:$J$415,MATCH($B$256,$C$397:$C$415,0)),INDEX('MP Calcs &amp; EFs'!$D$343:$D$360, MATCH($B$256,'MP Calcs &amp; EFs'!$B$343:$B$360,0)),H$229&lt;INDEX($K$397:$K$415,MATCH($B$256,$C$397:$C$415,0)),INDEX('MP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EFs'!O$383,"")</f>
        <v/>
      </c>
      <c r="I256" s="142" t="str" cm="1">
        <f t="array" ref="I256">IFERROR(((_xlfn.IFS(I$229&lt;INDEX($J$397:$J$415,MATCH($B$256,$C$397:$C$415,0)),INDEX('MP Calcs &amp; EFs'!$D$343:$D$360, MATCH($B$256,'MP Calcs &amp; EFs'!$B$343:$B$360,0)),I$229&lt;INDEX($K$397:$K$415,MATCH($B$256,$C$397:$C$415,0)),INDEX('MP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EFs'!P$383,"")</f>
        <v/>
      </c>
      <c r="J256" s="142" t="str" cm="1">
        <f t="array" ref="J256">IFERROR(((_xlfn.IFS(J$229&lt;INDEX($J$397:$J$415,MATCH($B$256,$C$397:$C$415,0)),INDEX('MP Calcs &amp; EFs'!$D$343:$D$360, MATCH($B$256,'MP Calcs &amp; EFs'!$B$343:$B$360,0)),J$229&lt;INDEX($K$397:$K$415,MATCH($B$256,$C$397:$C$415,0)),INDEX('MP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EFs'!Q$383,"")</f>
        <v/>
      </c>
      <c r="K256" s="142" t="str" cm="1">
        <f t="array" ref="K256">IFERROR(((_xlfn.IFS(K$229&lt;INDEX($J$397:$J$415,MATCH($B$256,$C$397:$C$415,0)),INDEX('MP Calcs &amp; EFs'!$D$343:$D$360, MATCH($B$256,'MP Calcs &amp; EFs'!$B$343:$B$360,0)),K$229&lt;INDEX($K$397:$K$415,MATCH($B$256,$C$397:$C$415,0)),INDEX('MP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EFs'!R$383,"")</f>
        <v/>
      </c>
      <c r="L256" s="142" t="str" cm="1">
        <f t="array" ref="L256">IFERROR(((_xlfn.IFS(L$229&lt;INDEX($J$397:$J$415,MATCH($B$256,$C$397:$C$415,0)),INDEX('MP Calcs &amp; EFs'!$D$343:$D$360, MATCH($B$256,'MP Calcs &amp; EFs'!$B$343:$B$360,0)),L$229&lt;INDEX($K$397:$K$415,MATCH($B$256,$C$397:$C$415,0)),INDEX('MP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EFs'!S$383,"")</f>
        <v/>
      </c>
      <c r="M256" s="142" t="str" cm="1">
        <f t="array" ref="M256">IFERROR(((_xlfn.IFS(M$229&lt;INDEX($J$397:$J$415,MATCH($B$256,$C$397:$C$415,0)),INDEX('MP Calcs &amp; EFs'!$D$343:$D$360, MATCH($B$256,'MP Calcs &amp; EFs'!$B$343:$B$360,0)),M$229&lt;INDEX($K$397:$K$415,MATCH($B$256,$C$397:$C$415,0)),INDEX('MP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EFs'!T$383,"")</f>
        <v/>
      </c>
      <c r="N256" s="142" t="str" cm="1">
        <f t="array" ref="N256">IFERROR(((_xlfn.IFS(N$229&lt;INDEX($J$397:$J$415,MATCH($B$256,$C$397:$C$415,0)),INDEX('MP Calcs &amp; EFs'!$D$343:$D$360, MATCH($B$256,'MP Calcs &amp; EFs'!$B$343:$B$360,0)),N$229&lt;INDEX($K$397:$K$415,MATCH($B$256,$C$397:$C$415,0)),INDEX('MP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EFs'!U$383,"")</f>
        <v/>
      </c>
      <c r="O256" s="142" t="str" cm="1">
        <f t="array" ref="O256">IFERROR(((_xlfn.IFS(O$229&lt;INDEX($J$397:$J$415,MATCH($B$256,$C$397:$C$415,0)),INDEX('MP Calcs &amp; EFs'!$D$343:$D$360, MATCH($B$256,'MP Calcs &amp; EFs'!$B$343:$B$360,0)),O$229&lt;INDEX($K$397:$K$415,MATCH($B$256,$C$397:$C$415,0)),INDEX('MP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EFs'!V$383,"")</f>
        <v/>
      </c>
      <c r="P256" s="142" t="str" cm="1">
        <f t="array" ref="P256">IFERROR(((_xlfn.IFS(P$229&lt;INDEX($J$397:$J$415,MATCH($B$256,$C$397:$C$415,0)),INDEX('MP Calcs &amp; EFs'!$D$343:$D$360, MATCH($B$256,'MP Calcs &amp; EFs'!$B$343:$B$360,0)),P$229&lt;INDEX($K$397:$K$415,MATCH($B$256,$C$397:$C$415,0)),INDEX('MP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EFs'!W$383,"")</f>
        <v/>
      </c>
      <c r="Q256" s="142" t="str" cm="1">
        <f t="array" ref="Q256">IFERROR(((_xlfn.IFS(Q$229&lt;INDEX($J$397:$J$415,MATCH($B$256,$C$397:$C$415,0)),INDEX('MP Calcs &amp; EFs'!$D$343:$D$360, MATCH($B$256,'MP Calcs &amp; EFs'!$B$343:$B$360,0)),Q$229&lt;INDEX($K$397:$K$415,MATCH($B$256,$C$397:$C$415,0)),INDEX('MP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EFs'!X$383,"")</f>
        <v/>
      </c>
      <c r="R256" s="142" t="str" cm="1">
        <f t="array" ref="R256">IFERROR(((_xlfn.IFS(R$229&lt;INDEX($J$397:$J$415,MATCH($B$256,$C$397:$C$415,0)),INDEX('MP Calcs &amp; EFs'!$D$343:$D$360, MATCH($B$256,'MP Calcs &amp; EFs'!$B$343:$B$360,0)),R$229&lt;INDEX($K$397:$K$415,MATCH($B$256,$C$397:$C$415,0)),INDEX('MP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EFs'!Y$383,"")</f>
        <v/>
      </c>
      <c r="S256" s="142" t="str" cm="1">
        <f t="array" ref="S256">IFERROR(((_xlfn.IFS(S$229&lt;INDEX($J$397:$J$415,MATCH($B$256,$C$397:$C$415,0)),INDEX('MP Calcs &amp; EFs'!$D$343:$D$360, MATCH($B$256,'MP Calcs &amp; EFs'!$B$343:$B$360,0)),S$229&lt;INDEX($K$397:$K$415,MATCH($B$256,$C$397:$C$415,0)),INDEX('MP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EFs'!Z$383,"")</f>
        <v/>
      </c>
      <c r="T256" s="142" t="str" cm="1">
        <f t="array" ref="T256">IFERROR(((_xlfn.IFS(T$229&lt;INDEX($J$397:$J$415,MATCH($B$256,$C$397:$C$415,0)),INDEX('MP Calcs &amp; EFs'!$D$343:$D$360, MATCH($B$256,'MP Calcs &amp; EFs'!$B$343:$B$360,0)),T$229&lt;INDEX($K$397:$K$415,MATCH($B$256,$C$397:$C$415,0)),INDEX('MP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EFs'!AA$383,"")</f>
        <v/>
      </c>
      <c r="U256" s="142" t="str" cm="1">
        <f t="array" ref="U256">IFERROR(((_xlfn.IFS(U$229&lt;INDEX($J$397:$J$415,MATCH($B$256,$C$397:$C$415,0)),INDEX('MP Calcs &amp; EFs'!$D$343:$D$360, MATCH($B$256,'MP Calcs &amp; EFs'!$B$343:$B$360,0)),U$229&lt;INDEX($K$397:$K$415,MATCH($B$256,$C$397:$C$415,0)),INDEX('MP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EFs'!AB$383,"")</f>
        <v/>
      </c>
      <c r="V256" s="142" t="str" cm="1">
        <f t="array" ref="V256">IFERROR(((_xlfn.IFS(V$229&lt;INDEX($J$397:$J$415,MATCH($B$256,$C$397:$C$415,0)),INDEX('MP Calcs &amp; EFs'!$D$343:$D$360, MATCH($B$256,'MP Calcs &amp; EFs'!$B$343:$B$360,0)),V$229&lt;INDEX($K$397:$K$415,MATCH($B$256,$C$397:$C$415,0)),INDEX('MP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EFs'!AC$383,"")</f>
        <v/>
      </c>
      <c r="W256" s="142" t="str" cm="1">
        <f t="array" ref="W256">IFERROR(((_xlfn.IFS(W$229&lt;INDEX($J$397:$J$415,MATCH($B$256,$C$397:$C$415,0)),INDEX('MP Calcs &amp; EFs'!$D$343:$D$360, MATCH($B$256,'MP Calcs &amp; EFs'!$B$343:$B$360,0)),W$229&lt;INDEX($K$397:$K$415,MATCH($B$256,$C$397:$C$415,0)),INDEX('MP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EFs'!AD$383,"")</f>
        <v/>
      </c>
      <c r="X256" s="142" t="str" cm="1">
        <f t="array" ref="X256">IFERROR(((_xlfn.IFS(X$229&lt;INDEX($J$397:$J$415,MATCH($B$256,$C$397:$C$415,0)),INDEX('MP Calcs &amp; EFs'!$D$343:$D$360, MATCH($B$256,'MP Calcs &amp; EFs'!$B$343:$B$360,0)),X$229&lt;INDEX($K$397:$K$415,MATCH($B$256,$C$397:$C$415,0)),INDEX('MP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EFs'!AE$383,"")</f>
        <v/>
      </c>
      <c r="Y256" s="142" t="str" cm="1">
        <f t="array" ref="Y256">IFERROR(((_xlfn.IFS(Y$229&lt;INDEX($J$397:$J$415,MATCH($B$256,$C$397:$C$415,0)),INDEX('MP Calcs &amp; EFs'!$D$343:$D$360, MATCH($B$256,'MP Calcs &amp; EFs'!$B$343:$B$360,0)),Y$229&lt;INDEX($K$397:$K$415,MATCH($B$256,$C$397:$C$415,0)),INDEX('MP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EFs'!AF$383,"")</f>
        <v/>
      </c>
      <c r="Z256" s="142" t="str" cm="1">
        <f t="array" ref="Z256">IFERROR(((_xlfn.IFS(Z$229&lt;INDEX($J$397:$J$415,MATCH($B$256,$C$397:$C$415,0)),INDEX('MP Calcs &amp; EFs'!$D$343:$D$360, MATCH($B$256,'MP Calcs &amp; EFs'!$B$343:$B$360,0)),Z$229&lt;INDEX($K$397:$K$415,MATCH($B$256,$C$397:$C$415,0)),INDEX('MP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EFs'!AG$383,"")</f>
        <v/>
      </c>
      <c r="AA256" s="142" t="str" cm="1">
        <f t="array" ref="AA256">IFERROR(((_xlfn.IFS(AA$229&lt;INDEX($J$397:$J$415,MATCH($B$256,$C$397:$C$415,0)),INDEX('MP Calcs &amp; EFs'!$D$343:$D$360, MATCH($B$256,'MP Calcs &amp; EFs'!$B$343:$B$360,0)),AA$229&lt;INDEX($K$397:$K$415,MATCH($B$256,$C$397:$C$415,0)),INDEX('MP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EFs'!AH$383,"")</f>
        <v/>
      </c>
      <c r="AB256" s="142" t="str" cm="1">
        <f t="array" ref="AB256">IFERROR(((_xlfn.IFS(AB$229&lt;INDEX($J$397:$J$415,MATCH($B$256,$C$397:$C$415,0)),INDEX('MP Calcs &amp; EFs'!$D$343:$D$360, MATCH($B$256,'MP Calcs &amp; EFs'!$B$343:$B$360,0)),AB$229&lt;INDEX($K$397:$K$415,MATCH($B$256,$C$397:$C$415,0)),INDEX('MP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EFs'!AI$383,"")</f>
        <v/>
      </c>
      <c r="AC256" s="142" t="str" cm="1">
        <f t="array" ref="AC256">IFERROR(((_xlfn.IFS(AC$229&lt;INDEX($J$397:$J$415,MATCH($B$256,$C$397:$C$415,0)),INDEX('MP Calcs &amp; EFs'!$D$343:$D$360, MATCH($B$256,'MP Calcs &amp; EFs'!$B$343:$B$360,0)),AC$229&lt;INDEX($K$397:$K$415,MATCH($B$256,$C$397:$C$415,0)),INDEX('MP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EFs'!AJ$383,"")</f>
        <v/>
      </c>
      <c r="AD256" s="142" t="str" cm="1">
        <f t="array" ref="AD256">IFERROR(((_xlfn.IFS(AD$229&lt;INDEX($J$397:$J$415,MATCH($B$256,$C$397:$C$415,0)),INDEX('MP Calcs &amp; EFs'!$D$343:$D$360, MATCH($B$256,'MP Calcs &amp; EFs'!$B$343:$B$360,0)),AD$229&lt;INDEX($K$397:$K$415,MATCH($B$256,$C$397:$C$415,0)),INDEX('MP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EFs'!AK$383,"")</f>
        <v/>
      </c>
      <c r="AE256" s="142" t="str" cm="1">
        <f t="array" ref="AE256">IFERROR(((_xlfn.IFS(AE$229&lt;INDEX($J$397:$J$415,MATCH($B$256,$C$397:$C$415,0)),INDEX('MP Calcs &amp; EFs'!$D$343:$D$360, MATCH($B$256,'MP Calcs &amp; EFs'!$B$343:$B$360,0)),AE$229&lt;INDEX($K$397:$K$415,MATCH($B$256,$C$397:$C$415,0)),INDEX('MP Calcs &amp; EFs'!$D$343:$D$360, MATCH($B$256,'MP Calcs &amp; EFs'!$B$343:$B$360,0))-(((INDEX('MP Calcs &amp; EFs'!$D$343:$D$360, MATCH($B$256,'MP Calcs &amp; EFs'!$B$343:$B$360,0)))-(INDEX($E$396:$E$413, MATCH($B$256,$C$396:$C$413,0))))/3),$D$229&lt;INDEX($I$397:$I$415,MATCH($B$256,$C$397:$C$415,0)),INDEX('MP Calcs &amp; EFs'!$D$343:$D$360, MATCH($B$256,'MP Calcs &amp; EFs'!$B$343:$B$360,0))-(((INDEX('MP Calcs &amp; EFs'!$D$343:$D$360, MATCH($B$256,'MP Calcs &amp; EFs'!$B$343:$B$360,0)))-(INDEX($E$396:$E$413, MATCH($B$256,$C$396:$C$413,0))))*2/3),TRUE,INDEX($E$396:$E$413, MATCH($B$256,$C$396:$C$413,0)))*INDEX($D$13:$D$29, MATCH($B$256,$B$13:$B$29,0))*10^6*'Conversions and Lists'!$F$44)-(INDEX($G$8:$G$29, MATCH($B$256,$B$8:$B$29,0))*'Conversions and Lists'!$F$37))*'MP Calcs &amp; EFs'!AL$383,"")</f>
        <v/>
      </c>
      <c r="AF256" s="142" t="str">
        <f t="shared" si="9"/>
        <v/>
      </c>
      <c r="AG256" s="142" t="str">
        <f>IFERROR(SUM(INDEX(D256:AF256, MATCH(INDEX($H$8:$H$29,MATCH(B256,$B$8:$B$29,0)),$D$229:$AE$229,0)):AF256),"")</f>
        <v/>
      </c>
    </row>
    <row r="257" spans="2:33" ht="14.4" thickBot="1" x14ac:dyDescent="0.3">
      <c r="B257" s="138" t="s">
        <v>138</v>
      </c>
      <c r="C257" s="139" t="s">
        <v>336</v>
      </c>
      <c r="D257" s="148" t="str" cm="1">
        <f t="array" ref="D257">IFERROR((_xlfn.IFS(D$229&lt;INDEX($J$397:$J$415,MATCH($B$256,$C$397:$C$415,0)),INDEX('MP Calcs &amp; EFs'!$C$343:$C$360, MATCH($B$256,'MP Calcs &amp; EFs'!$B$343:$B$360,0)),D$229&lt;INDEX($K$397:$K$415,MATCH($B$256,$C$397:$C$415,0)),INDEX('MP Calcs &amp; EFs'!$C$343:$C$360, MATCH($B$256,'MP Calcs &amp; EFs'!$B$343:$B$360,0))-(((INDEX('MP Calcs &amp; EFs'!$C$343:$C$360, MATCH($B$256,'MP Calcs &amp; EFs'!$B$343:$B$360,0)))-(INDEX($D$396:$D$413, MATCH($B$256,$C$396:$C$413,0))))/3),D$229&lt;INDEX($I$397:$I$415,MATCH($B$256,$C$397:$C$415,0)),INDEX('MP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E257" s="148" t="str" cm="1">
        <f t="array" ref="E257">IFERROR((_xlfn.IFS(E$229&lt;INDEX($J$397:$J$415,MATCH($B$256,$C$397:$C$415,0)),INDEX('MP Calcs &amp; EFs'!$C$343:$C$360, MATCH($B$256,'MP Calcs &amp; EFs'!$B$343:$B$360,0)),E$229&lt;INDEX($K$397:$K$415,MATCH($B$256,$C$397:$C$415,0)),INDEX('MP Calcs &amp; EFs'!$C$343:$C$360, MATCH($B$256,'MP Calcs &amp; EFs'!$B$343:$B$360,0))-(((INDEX('MP Calcs &amp; EFs'!$C$343:$C$360, MATCH($B$256,'MP Calcs &amp; EFs'!$B$343:$B$360,0)))-(INDEX($D$396:$D$413, MATCH($B$256,$C$396:$C$413,0))))/3),E$229&lt;INDEX($I$397:$I$415,MATCH($B$256,$C$397:$C$415,0)),INDEX('MP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F257" s="148" t="str" cm="1">
        <f t="array" ref="F257">IFERROR((_xlfn.IFS(F$229&lt;INDEX($J$397:$J$415,MATCH($B$256,$C$397:$C$415,0)),INDEX('MP Calcs &amp; EFs'!$C$343:$C$360, MATCH($B$256,'MP Calcs &amp; EFs'!$B$343:$B$360,0)),F$229&lt;INDEX($K$397:$K$415,MATCH($B$256,$C$397:$C$415,0)),INDEX('MP Calcs &amp; EFs'!$C$343:$C$360, MATCH($B$256,'MP Calcs &amp; EFs'!$B$343:$B$360,0))-(((INDEX('MP Calcs &amp; EFs'!$C$343:$C$360, MATCH($B$256,'MP Calcs &amp; EFs'!$B$343:$B$360,0)))-(INDEX($D$396:$D$413, MATCH($B$256,$C$396:$C$413,0))))/3),F$229&lt;INDEX($I$397:$I$415,MATCH($B$256,$C$397:$C$415,0)),INDEX('MP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G257" s="148" t="str" cm="1">
        <f t="array" ref="G257">IFERROR((_xlfn.IFS(G$229&lt;INDEX($J$397:$J$415,MATCH($B$256,$C$397:$C$415,0)),INDEX('MP Calcs &amp; EFs'!$C$343:$C$360, MATCH($B$256,'MP Calcs &amp; EFs'!$B$343:$B$360,0)),G$229&lt;INDEX($K$397:$K$415,MATCH($B$256,$C$397:$C$415,0)),INDEX('MP Calcs &amp; EFs'!$C$343:$C$360, MATCH($B$256,'MP Calcs &amp; EFs'!$B$343:$B$360,0))-(((INDEX('MP Calcs &amp; EFs'!$C$343:$C$360, MATCH($B$256,'MP Calcs &amp; EFs'!$B$343:$B$360,0)))-(INDEX($D$396:$D$413, MATCH($B$256,$C$396:$C$413,0))))/3),G$229&lt;INDEX($I$397:$I$415,MATCH($B$256,$C$397:$C$415,0)),INDEX('MP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H257" s="148" t="str" cm="1">
        <f t="array" ref="H257">IFERROR((_xlfn.IFS(H$229&lt;INDEX($J$397:$J$415,MATCH($B$256,$C$397:$C$415,0)),INDEX('MP Calcs &amp; EFs'!$C$343:$C$360, MATCH($B$256,'MP Calcs &amp; EFs'!$B$343:$B$360,0)),H$229&lt;INDEX($K$397:$K$415,MATCH($B$256,$C$397:$C$415,0)),INDEX('MP Calcs &amp; EFs'!$C$343:$C$360, MATCH($B$256,'MP Calcs &amp; EFs'!$B$343:$B$360,0))-(((INDEX('MP Calcs &amp; EFs'!$C$343:$C$360, MATCH($B$256,'MP Calcs &amp; EFs'!$B$343:$B$360,0)))-(INDEX($D$396:$D$413, MATCH($B$256,$C$396:$C$413,0))))/3),H$229&lt;INDEX($I$397:$I$415,MATCH($B$256,$C$397:$C$415,0)),INDEX('MP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I257" s="148" t="str" cm="1">
        <f t="array" ref="I257">IFERROR((_xlfn.IFS(I$229&lt;INDEX($J$397:$J$415,MATCH($B$256,$C$397:$C$415,0)),INDEX('MP Calcs &amp; EFs'!$C$343:$C$360, MATCH($B$256,'MP Calcs &amp; EFs'!$B$343:$B$360,0)),I$229&lt;INDEX($K$397:$K$415,MATCH($B$256,$C$397:$C$415,0)),INDEX('MP Calcs &amp; EFs'!$C$343:$C$360, MATCH($B$256,'MP Calcs &amp; EFs'!$B$343:$B$360,0))-(((INDEX('MP Calcs &amp; EFs'!$C$343:$C$360, MATCH($B$256,'MP Calcs &amp; EFs'!$B$343:$B$360,0)))-(INDEX($D$396:$D$413, MATCH($B$256,$C$396:$C$413,0))))/3),I$229&lt;INDEX($I$397:$I$415,MATCH($B$256,$C$397:$C$415,0)),INDEX('MP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J257" s="148" t="str" cm="1">
        <f t="array" ref="J257">IFERROR((_xlfn.IFS(J$229&lt;INDEX($J$397:$J$415,MATCH($B$256,$C$397:$C$415,0)),INDEX('MP Calcs &amp; EFs'!$C$343:$C$360, MATCH($B$256,'MP Calcs &amp; EFs'!$B$343:$B$360,0)),J$229&lt;INDEX($K$397:$K$415,MATCH($B$256,$C$397:$C$415,0)),INDEX('MP Calcs &amp; EFs'!$C$343:$C$360, MATCH($B$256,'MP Calcs &amp; EFs'!$B$343:$B$360,0))-(((INDEX('MP Calcs &amp; EFs'!$C$343:$C$360, MATCH($B$256,'MP Calcs &amp; EFs'!$B$343:$B$360,0)))-(INDEX($D$396:$D$413, MATCH($B$256,$C$396:$C$413,0))))/3),J$229&lt;INDEX($I$397:$I$415,MATCH($B$256,$C$397:$C$415,0)),INDEX('MP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K257" s="148" t="str" cm="1">
        <f t="array" ref="K257">IFERROR((_xlfn.IFS(K$229&lt;INDEX($J$397:$J$415,MATCH($B$256,$C$397:$C$415,0)),INDEX('MP Calcs &amp; EFs'!$C$343:$C$360, MATCH($B$256,'MP Calcs &amp; EFs'!$B$343:$B$360,0)),K$229&lt;INDEX($K$397:$K$415,MATCH($B$256,$C$397:$C$415,0)),INDEX('MP Calcs &amp; EFs'!$C$343:$C$360, MATCH($B$256,'MP Calcs &amp; EFs'!$B$343:$B$360,0))-(((INDEX('MP Calcs &amp; EFs'!$C$343:$C$360, MATCH($B$256,'MP Calcs &amp; EFs'!$B$343:$B$360,0)))-(INDEX($D$396:$D$413, MATCH($B$256,$C$396:$C$413,0))))/3),K$229&lt;INDEX($I$397:$I$415,MATCH($B$256,$C$397:$C$415,0)),INDEX('MP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L257" s="148" t="str" cm="1">
        <f t="array" ref="L257">IFERROR((_xlfn.IFS(L$229&lt;INDEX($J$397:$J$415,MATCH($B$256,$C$397:$C$415,0)),INDEX('MP Calcs &amp; EFs'!$C$343:$C$360, MATCH($B$256,'MP Calcs &amp; EFs'!$B$343:$B$360,0)),L$229&lt;INDEX($K$397:$K$415,MATCH($B$256,$C$397:$C$415,0)),INDEX('MP Calcs &amp; EFs'!$C$343:$C$360, MATCH($B$256,'MP Calcs &amp; EFs'!$B$343:$B$360,0))-(((INDEX('MP Calcs &amp; EFs'!$C$343:$C$360, MATCH($B$256,'MP Calcs &amp; EFs'!$B$343:$B$360,0)))-(INDEX($D$396:$D$413, MATCH($B$256,$C$396:$C$413,0))))/3),L$229&lt;INDEX($I$397:$I$415,MATCH($B$256,$C$397:$C$415,0)),INDEX('MP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M257" s="148" t="str" cm="1">
        <f t="array" ref="M257">IFERROR((_xlfn.IFS(M$229&lt;INDEX($J$397:$J$415,MATCH($B$256,$C$397:$C$415,0)),INDEX('MP Calcs &amp; EFs'!$C$343:$C$360, MATCH($B$256,'MP Calcs &amp; EFs'!$B$343:$B$360,0)),M$229&lt;INDEX($K$397:$K$415,MATCH($B$256,$C$397:$C$415,0)),INDEX('MP Calcs &amp; EFs'!$C$343:$C$360, MATCH($B$256,'MP Calcs &amp; EFs'!$B$343:$B$360,0))-(((INDEX('MP Calcs &amp; EFs'!$C$343:$C$360, MATCH($B$256,'MP Calcs &amp; EFs'!$B$343:$B$360,0)))-(INDEX($D$396:$D$413, MATCH($B$256,$C$396:$C$413,0))))/3),M$229&lt;INDEX($I$397:$I$415,MATCH($B$256,$C$397:$C$415,0)),INDEX('MP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N257" s="148" t="str" cm="1">
        <f t="array" ref="N257">IFERROR((_xlfn.IFS(N$229&lt;INDEX($J$397:$J$415,MATCH($B$256,$C$397:$C$415,0)),INDEX('MP Calcs &amp; EFs'!$C$343:$C$360, MATCH($B$256,'MP Calcs &amp; EFs'!$B$343:$B$360,0)),N$229&lt;INDEX($K$397:$K$415,MATCH($B$256,$C$397:$C$415,0)),INDEX('MP Calcs &amp; EFs'!$C$343:$C$360, MATCH($B$256,'MP Calcs &amp; EFs'!$B$343:$B$360,0))-(((INDEX('MP Calcs &amp; EFs'!$C$343:$C$360, MATCH($B$256,'MP Calcs &amp; EFs'!$B$343:$B$360,0)))-(INDEX($D$396:$D$413, MATCH($B$256,$C$396:$C$413,0))))/3),N$229&lt;INDEX($I$397:$I$415,MATCH($B$256,$C$397:$C$415,0)),INDEX('MP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O257" s="148" t="str" cm="1">
        <f t="array" ref="O257">IFERROR((_xlfn.IFS(O$229&lt;INDEX($J$397:$J$415,MATCH($B$256,$C$397:$C$415,0)),INDEX('MP Calcs &amp; EFs'!$C$343:$C$360, MATCH($B$256,'MP Calcs &amp; EFs'!$B$343:$B$360,0)),O$229&lt;INDEX($K$397:$K$415,MATCH($B$256,$C$397:$C$415,0)),INDEX('MP Calcs &amp; EFs'!$C$343:$C$360, MATCH($B$256,'MP Calcs &amp; EFs'!$B$343:$B$360,0))-(((INDEX('MP Calcs &amp; EFs'!$C$343:$C$360, MATCH($B$256,'MP Calcs &amp; EFs'!$B$343:$B$360,0)))-(INDEX($D$396:$D$413, MATCH($B$256,$C$396:$C$413,0))))/3),O$229&lt;INDEX($I$397:$I$415,MATCH($B$256,$C$397:$C$415,0)),INDEX('MP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P257" s="148" t="str" cm="1">
        <f t="array" ref="P257">IFERROR((_xlfn.IFS(P$229&lt;INDEX($J$397:$J$415,MATCH($B$256,$C$397:$C$415,0)),INDEX('MP Calcs &amp; EFs'!$C$343:$C$360, MATCH($B$256,'MP Calcs &amp; EFs'!$B$343:$B$360,0)),P$229&lt;INDEX($K$397:$K$415,MATCH($B$256,$C$397:$C$415,0)),INDEX('MP Calcs &amp; EFs'!$C$343:$C$360, MATCH($B$256,'MP Calcs &amp; EFs'!$B$343:$B$360,0))-(((INDEX('MP Calcs &amp; EFs'!$C$343:$C$360, MATCH($B$256,'MP Calcs &amp; EFs'!$B$343:$B$360,0)))-(INDEX($D$396:$D$413, MATCH($B$256,$C$396:$C$413,0))))/3),P$229&lt;INDEX($I$397:$I$415,MATCH($B$256,$C$397:$C$415,0)),INDEX('MP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Q257" s="148" t="str" cm="1">
        <f t="array" ref="Q257">IFERROR((_xlfn.IFS(Q$229&lt;INDEX($J$397:$J$415,MATCH($B$256,$C$397:$C$415,0)),INDEX('MP Calcs &amp; EFs'!$C$343:$C$360, MATCH($B$256,'MP Calcs &amp; EFs'!$B$343:$B$360,0)),Q$229&lt;INDEX($K$397:$K$415,MATCH($B$256,$C$397:$C$415,0)),INDEX('MP Calcs &amp; EFs'!$C$343:$C$360, MATCH($B$256,'MP Calcs &amp; EFs'!$B$343:$B$360,0))-(((INDEX('MP Calcs &amp; EFs'!$C$343:$C$360, MATCH($B$256,'MP Calcs &amp; EFs'!$B$343:$B$360,0)))-(INDEX($D$396:$D$413, MATCH($B$256,$C$396:$C$413,0))))/3),Q$229&lt;INDEX($I$397:$I$415,MATCH($B$256,$C$397:$C$415,0)),INDEX('MP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R257" s="148" t="str" cm="1">
        <f t="array" ref="R257">IFERROR((_xlfn.IFS(R$229&lt;INDEX($J$397:$J$415,MATCH($B$256,$C$397:$C$415,0)),INDEX('MP Calcs &amp; EFs'!$C$343:$C$360, MATCH($B$256,'MP Calcs &amp; EFs'!$B$343:$B$360,0)),R$229&lt;INDEX($K$397:$K$415,MATCH($B$256,$C$397:$C$415,0)),INDEX('MP Calcs &amp; EFs'!$C$343:$C$360, MATCH($B$256,'MP Calcs &amp; EFs'!$B$343:$B$360,0))-(((INDEX('MP Calcs &amp; EFs'!$C$343:$C$360, MATCH($B$256,'MP Calcs &amp; EFs'!$B$343:$B$360,0)))-(INDEX($D$396:$D$413, MATCH($B$256,$C$396:$C$413,0))))/3),R$229&lt;INDEX($I$397:$I$415,MATCH($B$256,$C$397:$C$415,0)),INDEX('MP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S257" s="148" t="str" cm="1">
        <f t="array" ref="S257">IFERROR((_xlfn.IFS(S$229&lt;INDEX($J$397:$J$415,MATCH($B$256,$C$397:$C$415,0)),INDEX('MP Calcs &amp; EFs'!$C$343:$C$360, MATCH($B$256,'MP Calcs &amp; EFs'!$B$343:$B$360,0)),S$229&lt;INDEX($K$397:$K$415,MATCH($B$256,$C$397:$C$415,0)),INDEX('MP Calcs &amp; EFs'!$C$343:$C$360, MATCH($B$256,'MP Calcs &amp; EFs'!$B$343:$B$360,0))-(((INDEX('MP Calcs &amp; EFs'!$C$343:$C$360, MATCH($B$256,'MP Calcs &amp; EFs'!$B$343:$B$360,0)))-(INDEX($D$396:$D$413, MATCH($B$256,$C$396:$C$413,0))))/3),S$229&lt;INDEX($I$397:$I$415,MATCH($B$256,$C$397:$C$415,0)),INDEX('MP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T257" s="148" t="str" cm="1">
        <f t="array" ref="T257">IFERROR((_xlfn.IFS(T$229&lt;INDEX($J$397:$J$415,MATCH($B$256,$C$397:$C$415,0)),INDEX('MP Calcs &amp; EFs'!$C$343:$C$360, MATCH($B$256,'MP Calcs &amp; EFs'!$B$343:$B$360,0)),T$229&lt;INDEX($K$397:$K$415,MATCH($B$256,$C$397:$C$415,0)),INDEX('MP Calcs &amp; EFs'!$C$343:$C$360, MATCH($B$256,'MP Calcs &amp; EFs'!$B$343:$B$360,0))-(((INDEX('MP Calcs &amp; EFs'!$C$343:$C$360, MATCH($B$256,'MP Calcs &amp; EFs'!$B$343:$B$360,0)))-(INDEX($D$396:$D$413, MATCH($B$256,$C$396:$C$413,0))))/3),T$229&lt;INDEX($I$397:$I$415,MATCH($B$256,$C$397:$C$415,0)),INDEX('MP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U257" s="148" t="str" cm="1">
        <f t="array" ref="U257">IFERROR((_xlfn.IFS(U$229&lt;INDEX($J$397:$J$415,MATCH($B$256,$C$397:$C$415,0)),INDEX('MP Calcs &amp; EFs'!$C$343:$C$360, MATCH($B$256,'MP Calcs &amp; EFs'!$B$343:$B$360,0)),U$229&lt;INDEX($K$397:$K$415,MATCH($B$256,$C$397:$C$415,0)),INDEX('MP Calcs &amp; EFs'!$C$343:$C$360, MATCH($B$256,'MP Calcs &amp; EFs'!$B$343:$B$360,0))-(((INDEX('MP Calcs &amp; EFs'!$C$343:$C$360, MATCH($B$256,'MP Calcs &amp; EFs'!$B$343:$B$360,0)))-(INDEX($D$396:$D$413, MATCH($B$256,$C$396:$C$413,0))))/3),U$229&lt;INDEX($I$397:$I$415,MATCH($B$256,$C$397:$C$415,0)),INDEX('MP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V257" s="148" t="str" cm="1">
        <f t="array" ref="V257">IFERROR((_xlfn.IFS(V$229&lt;INDEX($J$397:$J$415,MATCH($B$256,$C$397:$C$415,0)),INDEX('MP Calcs &amp; EFs'!$C$343:$C$360, MATCH($B$256,'MP Calcs &amp; EFs'!$B$343:$B$360,0)),V$229&lt;INDEX($K$397:$K$415,MATCH($B$256,$C$397:$C$415,0)),INDEX('MP Calcs &amp; EFs'!$C$343:$C$360, MATCH($B$256,'MP Calcs &amp; EFs'!$B$343:$B$360,0))-(((INDEX('MP Calcs &amp; EFs'!$C$343:$C$360, MATCH($B$256,'MP Calcs &amp; EFs'!$B$343:$B$360,0)))-(INDEX($D$396:$D$413, MATCH($B$256,$C$396:$C$413,0))))/3),V$229&lt;INDEX($I$397:$I$415,MATCH($B$256,$C$397:$C$415,0)),INDEX('MP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W257" s="148" t="str" cm="1">
        <f t="array" ref="W257">IFERROR((_xlfn.IFS(W$229&lt;INDEX($J$397:$J$415,MATCH($B$256,$C$397:$C$415,0)),INDEX('MP Calcs &amp; EFs'!$C$343:$C$360, MATCH($B$256,'MP Calcs &amp; EFs'!$B$343:$B$360,0)),W$229&lt;INDEX($K$397:$K$415,MATCH($B$256,$C$397:$C$415,0)),INDEX('MP Calcs &amp; EFs'!$C$343:$C$360, MATCH($B$256,'MP Calcs &amp; EFs'!$B$343:$B$360,0))-(((INDEX('MP Calcs &amp; EFs'!$C$343:$C$360, MATCH($B$256,'MP Calcs &amp; EFs'!$B$343:$B$360,0)))-(INDEX($D$396:$D$413, MATCH($B$256,$C$396:$C$413,0))))/3),W$229&lt;INDEX($I$397:$I$415,MATCH($B$256,$C$397:$C$415,0)),INDEX('MP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X257" s="148" t="str" cm="1">
        <f t="array" ref="X257">IFERROR((_xlfn.IFS(X$229&lt;INDEX($J$397:$J$415,MATCH($B$256,$C$397:$C$415,0)),INDEX('MP Calcs &amp; EFs'!$C$343:$C$360, MATCH($B$256,'MP Calcs &amp; EFs'!$B$343:$B$360,0)),X$229&lt;INDEX($K$397:$K$415,MATCH($B$256,$C$397:$C$415,0)),INDEX('MP Calcs &amp; EFs'!$C$343:$C$360, MATCH($B$256,'MP Calcs &amp; EFs'!$B$343:$B$360,0))-(((INDEX('MP Calcs &amp; EFs'!$C$343:$C$360, MATCH($B$256,'MP Calcs &amp; EFs'!$B$343:$B$360,0)))-(INDEX($D$396:$D$413, MATCH($B$256,$C$396:$C$413,0))))/3),X$229&lt;INDEX($I$397:$I$415,MATCH($B$256,$C$397:$C$415,0)),INDEX('MP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Y257" s="148" t="str" cm="1">
        <f t="array" ref="Y257">IFERROR((_xlfn.IFS(Y$229&lt;INDEX($J$397:$J$415,MATCH($B$256,$C$397:$C$415,0)),INDEX('MP Calcs &amp; EFs'!$C$343:$C$360, MATCH($B$256,'MP Calcs &amp; EFs'!$B$343:$B$360,0)),Y$229&lt;INDEX($K$397:$K$415,MATCH($B$256,$C$397:$C$415,0)),INDEX('MP Calcs &amp; EFs'!$C$343:$C$360, MATCH($B$256,'MP Calcs &amp; EFs'!$B$343:$B$360,0))-(((INDEX('MP Calcs &amp; EFs'!$C$343:$C$360, MATCH($B$256,'MP Calcs &amp; EFs'!$B$343:$B$360,0)))-(INDEX($D$396:$D$413, MATCH($B$256,$C$396:$C$413,0))))/3),Y$229&lt;INDEX($I$397:$I$415,MATCH($B$256,$C$397:$C$415,0)),INDEX('MP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Z257" s="148" t="str" cm="1">
        <f t="array" ref="Z257">IFERROR((_xlfn.IFS(Z$229&lt;INDEX($J$397:$J$415,MATCH($B$256,$C$397:$C$415,0)),INDEX('MP Calcs &amp; EFs'!$C$343:$C$360, MATCH($B$256,'MP Calcs &amp; EFs'!$B$343:$B$360,0)),Z$229&lt;INDEX($K$397:$K$415,MATCH($B$256,$C$397:$C$415,0)),INDEX('MP Calcs &amp; EFs'!$C$343:$C$360, MATCH($B$256,'MP Calcs &amp; EFs'!$B$343:$B$360,0))-(((INDEX('MP Calcs &amp; EFs'!$C$343:$C$360, MATCH($B$256,'MP Calcs &amp; EFs'!$B$343:$B$360,0)))-(INDEX($D$396:$D$413, MATCH($B$256,$C$396:$C$413,0))))/3),Z$229&lt;INDEX($I$397:$I$415,MATCH($B$256,$C$397:$C$415,0)),INDEX('MP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AA257" s="148" t="str" cm="1">
        <f t="array" ref="AA257">IFERROR((_xlfn.IFS(AA$229&lt;INDEX($J$397:$J$415,MATCH($B$256,$C$397:$C$415,0)),INDEX('MP Calcs &amp; EFs'!$C$343:$C$360, MATCH($B$256,'MP Calcs &amp; EFs'!$B$343:$B$360,0)),AA$229&lt;INDEX($K$397:$K$415,MATCH($B$256,$C$397:$C$415,0)),INDEX('MP Calcs &amp; EFs'!$C$343:$C$360, MATCH($B$256,'MP Calcs &amp; EFs'!$B$343:$B$360,0))-(((INDEX('MP Calcs &amp; EFs'!$C$343:$C$360, MATCH($B$256,'MP Calcs &amp; EFs'!$B$343:$B$360,0)))-(INDEX($D$396:$D$413, MATCH($B$256,$C$396:$C$413,0))))/3),AA$229&lt;INDEX($I$397:$I$415,MATCH($B$256,$C$397:$C$415,0)),INDEX('MP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AB257" s="148" t="str" cm="1">
        <f t="array" ref="AB257">IFERROR((_xlfn.IFS(AB$229&lt;INDEX($J$397:$J$415,MATCH($B$256,$C$397:$C$415,0)),INDEX('MP Calcs &amp; EFs'!$C$343:$C$360, MATCH($B$256,'MP Calcs &amp; EFs'!$B$343:$B$360,0)),AB$229&lt;INDEX($K$397:$K$415,MATCH($B$256,$C$397:$C$415,0)),INDEX('MP Calcs &amp; EFs'!$C$343:$C$360, MATCH($B$256,'MP Calcs &amp; EFs'!$B$343:$B$360,0))-(((INDEX('MP Calcs &amp; EFs'!$C$343:$C$360, MATCH($B$256,'MP Calcs &amp; EFs'!$B$343:$B$360,0)))-(INDEX($D$396:$D$413, MATCH($B$256,$C$396:$C$413,0))))/3),AB$229&lt;INDEX($I$397:$I$415,MATCH($B$256,$C$397:$C$415,0)),INDEX('MP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AC257" s="148" t="str" cm="1">
        <f t="array" ref="AC257">IFERROR((_xlfn.IFS(AC$229&lt;INDEX($J$397:$J$415,MATCH($B$256,$C$397:$C$415,0)),INDEX('MP Calcs &amp; EFs'!$C$343:$C$360, MATCH($B$256,'MP Calcs &amp; EFs'!$B$343:$B$360,0)),AC$229&lt;INDEX($K$397:$K$415,MATCH($B$256,$C$397:$C$415,0)),INDEX('MP Calcs &amp; EFs'!$C$343:$C$360, MATCH($B$256,'MP Calcs &amp; EFs'!$B$343:$B$360,0))-(((INDEX('MP Calcs &amp; EFs'!$C$343:$C$360, MATCH($B$256,'MP Calcs &amp; EFs'!$B$343:$B$360,0)))-(INDEX($D$396:$D$413, MATCH($B$256,$C$396:$C$413,0))))/3),AC$229&lt;INDEX($I$397:$I$415,MATCH($B$256,$C$397:$C$415,0)),INDEX('MP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AD257" s="148" t="str" cm="1">
        <f t="array" ref="AD257">IFERROR((_xlfn.IFS(AD$229&lt;INDEX($J$397:$J$415,MATCH($B$256,$C$397:$C$415,0)),INDEX('MP Calcs &amp; EFs'!$C$343:$C$360, MATCH($B$256,'MP Calcs &amp; EFs'!$B$343:$B$360,0)),AD$229&lt;INDEX($K$397:$K$415,MATCH($B$256,$C$397:$C$415,0)),INDEX('MP Calcs &amp; EFs'!$C$343:$C$360, MATCH($B$256,'MP Calcs &amp; EFs'!$B$343:$B$360,0))-(((INDEX('MP Calcs &amp; EFs'!$C$343:$C$360, MATCH($B$256,'MP Calcs &amp; EFs'!$B$343:$B$360,0)))-(INDEX($D$396:$D$413, MATCH($B$256,$C$396:$C$413,0))))/3),AD$229&lt;INDEX($I$397:$I$415,MATCH($B$256,$C$397:$C$415,0)),INDEX('MP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AE257" s="148" t="str" cm="1">
        <f t="array" ref="AE257">IFERROR((_xlfn.IFS(AE$229&lt;INDEX($J$397:$J$415,MATCH($B$256,$C$397:$C$415,0)),INDEX('MP Calcs &amp; EFs'!$C$343:$C$360, MATCH($B$256,'MP Calcs &amp; EFs'!$B$343:$B$360,0)),AE$229&lt;INDEX($K$397:$K$415,MATCH($B$256,$C$397:$C$415,0)),INDEX('MP Calcs &amp; EFs'!$C$343:$C$360, MATCH($B$256,'MP Calcs &amp; EFs'!$B$343:$B$360,0))-(((INDEX('MP Calcs &amp; EFs'!$C$343:$C$360, MATCH($B$256,'MP Calcs &amp; EFs'!$B$343:$B$360,0)))-(INDEX($D$396:$D$413, MATCH($B$256,$C$396:$C$413,0))))/3),AE$229&lt;INDEX($I$397:$I$415,MATCH($B$256,$C$397:$C$415,0)),INDEX('MP Calcs &amp; EFs'!$C$343:$C$360, MATCH($B$256,'MP Calcs &amp; EFs'!$B$343:$B$360,0))-(((INDEX('MP Calcs &amp; EFs'!$C$343:$C$360, MATCH($B$256,'MP Calcs &amp; EFs'!$B$343:$B$360,0)))-(INDEX($D$396:$D$413, MATCH($B$256,$C$396:$C$413,0))))*2/3),TRUE,INDEX($D$396:$D$413, MATCH($B$256,$C$396:$C$413,0)))*INDEX($D$13:$D$29, MATCH($B$256,$B$13:$B$29,0)))*1000*'Conversions and Lists'!$O$44*'MP Calcs &amp; EFs'!$F$439*'Conversions and Lists'!$F$51*1000,"")</f>
        <v/>
      </c>
      <c r="AF257" s="148" t="str">
        <f t="shared" si="9"/>
        <v/>
      </c>
      <c r="AG257" s="148" t="str">
        <f>IFERROR(SUM(INDEX(D257:AF257, MATCH(INDEX($H$8:$H$29,MATCH(B257,$B$8:$B$29,0)),$D$229:$AE$229,0)):AF257),"")</f>
        <v/>
      </c>
    </row>
    <row r="258" spans="2:33" x14ac:dyDescent="0.25">
      <c r="B258" s="144" t="s">
        <v>132</v>
      </c>
      <c r="C258" s="141" t="s">
        <v>335</v>
      </c>
      <c r="D258" s="142" t="str" cm="1">
        <f t="array" ref="D258">IFERROR(((_xlfn.IFS(D$229&lt;INDEX($J$397:$J$415,MATCH($B$258,$C$397:$C$415,0)),INDEX('MP Calcs &amp; EFs'!$D$343:$D$360, MATCH($B$258,'MP Calcs &amp; EFs'!$B$343:$B$360,0)),D$229&lt;INDEX($K$397:$K$415,MATCH($B$258,$C$397:$C$415,0)),INDEX('MP Calcs &amp; EFs'!$D$343:$D$360, MATCH($B$258,'MP Calcs &amp; EFs'!$B$343:$B$360,0))-(((INDEX('MP Calcs &amp; EFs'!$D$343:$D$360, MATCH($B$258,'MP Calcs &amp; EFs'!$B$343:$B$360,0)))-(INDEX($E$396:$E$413, MATCH($B$258,$C$396:$C$413,0))))/3),D$229&lt;INDEX($I$397:$I$415,MATCH($B$258,$C$397:$C$415,0)),INDEX('MP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EFs'!K$383,"")</f>
        <v/>
      </c>
      <c r="E258" s="142" t="str" cm="1">
        <f t="array" ref="E258">IFERROR(((_xlfn.IFS(E$229&lt;INDEX($J$397:$J$415,MATCH($B$258,$C$397:$C$415,0)),INDEX('MP Calcs &amp; EFs'!$D$343:$D$360, MATCH($B$258,'MP Calcs &amp; EFs'!$B$343:$B$360,0)),E$229&lt;INDEX($K$397:$K$415,MATCH($B$258,$C$397:$C$415,0)),INDEX('MP Calcs &amp; EFs'!$D$343:$D$360, MATCH($B$258,'MP Calcs &amp; EFs'!$B$343:$B$360,0))-(((INDEX('MP Calcs &amp; EFs'!$D$343:$D$360, MATCH($B$258,'MP Calcs &amp; EFs'!$B$343:$B$360,0)))-(INDEX($E$396:$E$413, MATCH($B$258,$C$396:$C$413,0))))/3),E$229&lt;INDEX($I$397:$I$415,MATCH($B$258,$C$397:$C$415,0)),INDEX('MP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EFs'!L$383,"")</f>
        <v/>
      </c>
      <c r="F258" s="142" t="str" cm="1">
        <f t="array" ref="F258">IFERROR(((_xlfn.IFS(F$229&lt;INDEX($J$397:$J$415,MATCH($B$258,$C$397:$C$415,0)),INDEX('MP Calcs &amp; EFs'!$D$343:$D$360, MATCH($B$258,'MP Calcs &amp; EFs'!$B$343:$B$360,0)),F$229&lt;INDEX($K$397:$K$415,MATCH($B$258,$C$397:$C$415,0)),INDEX('MP Calcs &amp; EFs'!$D$343:$D$360, MATCH($B$258,'MP Calcs &amp; EFs'!$B$343:$B$360,0))-(((INDEX('MP Calcs &amp; EFs'!$D$343:$D$360, MATCH($B$258,'MP Calcs &amp; EFs'!$B$343:$B$360,0)))-(INDEX($E$396:$E$413, MATCH($B$258,$C$396:$C$413,0))))/3),F$229&lt;INDEX($I$397:$I$415,MATCH($B$258,$C$397:$C$415,0)),INDEX('MP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EFs'!M$383,"")</f>
        <v/>
      </c>
      <c r="G258" s="142" t="str" cm="1">
        <f t="array" ref="G258">IFERROR(((_xlfn.IFS(G$229&lt;INDEX($J$397:$J$415,MATCH($B$258,$C$397:$C$415,0)),INDEX('MP Calcs &amp; EFs'!$D$343:$D$360, MATCH($B$258,'MP Calcs &amp; EFs'!$B$343:$B$360,0)),G$229&lt;INDEX($K$397:$K$415,MATCH($B$258,$C$397:$C$415,0)),INDEX('MP Calcs &amp; EFs'!$D$343:$D$360, MATCH($B$258,'MP Calcs &amp; EFs'!$B$343:$B$360,0))-(((INDEX('MP Calcs &amp; EFs'!$D$343:$D$360, MATCH($B$258,'MP Calcs &amp; EFs'!$B$343:$B$360,0)))-(INDEX($E$396:$E$413, MATCH($B$258,$C$396:$C$413,0))))/3),G$229&lt;INDEX($I$397:$I$415,MATCH($B$258,$C$397:$C$415,0)),INDEX('MP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EFs'!N$383,"")</f>
        <v/>
      </c>
      <c r="H258" s="142" t="str" cm="1">
        <f t="array" ref="H258">IFERROR(((_xlfn.IFS(H$229&lt;INDEX($J$397:$J$415,MATCH($B$258,$C$397:$C$415,0)),INDEX('MP Calcs &amp; EFs'!$D$343:$D$360, MATCH($B$258,'MP Calcs &amp; EFs'!$B$343:$B$360,0)),H$229&lt;INDEX($K$397:$K$415,MATCH($B$258,$C$397:$C$415,0)),INDEX('MP Calcs &amp; EFs'!$D$343:$D$360, MATCH($B$258,'MP Calcs &amp; EFs'!$B$343:$B$360,0))-(((INDEX('MP Calcs &amp; EFs'!$D$343:$D$360, MATCH($B$258,'MP Calcs &amp; EFs'!$B$343:$B$360,0)))-(INDEX($E$396:$E$413, MATCH($B$258,$C$396:$C$413,0))))/3),H$229&lt;INDEX($I$397:$I$415,MATCH($B$258,$C$397:$C$415,0)),INDEX('MP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EFs'!O$383,"")</f>
        <v/>
      </c>
      <c r="I258" s="142" t="str" cm="1">
        <f t="array" ref="I258">IFERROR(((_xlfn.IFS(I$229&lt;INDEX($J$397:$J$415,MATCH($B$258,$C$397:$C$415,0)),INDEX('MP Calcs &amp; EFs'!$D$343:$D$360, MATCH($B$258,'MP Calcs &amp; EFs'!$B$343:$B$360,0)),I$229&lt;INDEX($K$397:$K$415,MATCH($B$258,$C$397:$C$415,0)),INDEX('MP Calcs &amp; EFs'!$D$343:$D$360, MATCH($B$258,'MP Calcs &amp; EFs'!$B$343:$B$360,0))-(((INDEX('MP Calcs &amp; EFs'!$D$343:$D$360, MATCH($B$258,'MP Calcs &amp; EFs'!$B$343:$B$360,0)))-(INDEX($E$396:$E$413, MATCH($B$258,$C$396:$C$413,0))))/3),I$229&lt;INDEX($I$397:$I$415,MATCH($B$258,$C$397:$C$415,0)),INDEX('MP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EFs'!P$383,"")</f>
        <v/>
      </c>
      <c r="J258" s="142" t="str" cm="1">
        <f t="array" ref="J258">IFERROR(((_xlfn.IFS(J$229&lt;INDEX($J$397:$J$415,MATCH($B$258,$C$397:$C$415,0)),INDEX('MP Calcs &amp; EFs'!$D$343:$D$360, MATCH($B$258,'MP Calcs &amp; EFs'!$B$343:$B$360,0)),J$229&lt;INDEX($K$397:$K$415,MATCH($B$258,$C$397:$C$415,0)),INDEX('MP Calcs &amp; EFs'!$D$343:$D$360, MATCH($B$258,'MP Calcs &amp; EFs'!$B$343:$B$360,0))-(((INDEX('MP Calcs &amp; EFs'!$D$343:$D$360, MATCH($B$258,'MP Calcs &amp; EFs'!$B$343:$B$360,0)))-(INDEX($E$396:$E$413, MATCH($B$258,$C$396:$C$413,0))))/3),J$229&lt;INDEX($I$397:$I$415,MATCH($B$258,$C$397:$C$415,0)),INDEX('MP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EFs'!Q$383,"")</f>
        <v/>
      </c>
      <c r="K258" s="142" t="str" cm="1">
        <f t="array" ref="K258">IFERROR(((_xlfn.IFS(K$229&lt;INDEX($J$397:$J$415,MATCH($B$258,$C$397:$C$415,0)),INDEX('MP Calcs &amp; EFs'!$D$343:$D$360, MATCH($B$258,'MP Calcs &amp; EFs'!$B$343:$B$360,0)),K$229&lt;INDEX($K$397:$K$415,MATCH($B$258,$C$397:$C$415,0)),INDEX('MP Calcs &amp; EFs'!$D$343:$D$360, MATCH($B$258,'MP Calcs &amp; EFs'!$B$343:$B$360,0))-(((INDEX('MP Calcs &amp; EFs'!$D$343:$D$360, MATCH($B$258,'MP Calcs &amp; EFs'!$B$343:$B$360,0)))-(INDEX($E$396:$E$413, MATCH($B$258,$C$396:$C$413,0))))/3),K$229&lt;INDEX($I$397:$I$415,MATCH($B$258,$C$397:$C$415,0)),INDEX('MP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EFs'!R$383,"")</f>
        <v/>
      </c>
      <c r="L258" s="142" t="str" cm="1">
        <f t="array" ref="L258">IFERROR(((_xlfn.IFS(L$229&lt;INDEX($J$397:$J$415,MATCH($B$258,$C$397:$C$415,0)),INDEX('MP Calcs &amp; EFs'!$D$343:$D$360, MATCH($B$258,'MP Calcs &amp; EFs'!$B$343:$B$360,0)),L$229&lt;INDEX($K$397:$K$415,MATCH($B$258,$C$397:$C$415,0)),INDEX('MP Calcs &amp; EFs'!$D$343:$D$360, MATCH($B$258,'MP Calcs &amp; EFs'!$B$343:$B$360,0))-(((INDEX('MP Calcs &amp; EFs'!$D$343:$D$360, MATCH($B$258,'MP Calcs &amp; EFs'!$B$343:$B$360,0)))-(INDEX($E$396:$E$413, MATCH($B$258,$C$396:$C$413,0))))/3),L$229&lt;INDEX($I$397:$I$415,MATCH($B$258,$C$397:$C$415,0)),INDEX('MP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EFs'!S$383,"")</f>
        <v/>
      </c>
      <c r="M258" s="142" t="str" cm="1">
        <f t="array" ref="M258">IFERROR(((_xlfn.IFS(M$229&lt;INDEX($J$397:$J$415,MATCH($B$258,$C$397:$C$415,0)),INDEX('MP Calcs &amp; EFs'!$D$343:$D$360, MATCH($B$258,'MP Calcs &amp; EFs'!$B$343:$B$360,0)),M$229&lt;INDEX($K$397:$K$415,MATCH($B$258,$C$397:$C$415,0)),INDEX('MP Calcs &amp; EFs'!$D$343:$D$360, MATCH($B$258,'MP Calcs &amp; EFs'!$B$343:$B$360,0))-(((INDEX('MP Calcs &amp; EFs'!$D$343:$D$360, MATCH($B$258,'MP Calcs &amp; EFs'!$B$343:$B$360,0)))-(INDEX($E$396:$E$413, MATCH($B$258,$C$396:$C$413,0))))/3),M$229&lt;INDEX($I$397:$I$415,MATCH($B$258,$C$397:$C$415,0)),INDEX('MP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EFs'!T$383,"")</f>
        <v/>
      </c>
      <c r="N258" s="142" t="str" cm="1">
        <f t="array" ref="N258">IFERROR(((_xlfn.IFS(N$229&lt;INDEX($J$397:$J$415,MATCH($B$258,$C$397:$C$415,0)),INDEX('MP Calcs &amp; EFs'!$D$343:$D$360, MATCH($B$258,'MP Calcs &amp; EFs'!$B$343:$B$360,0)),N$229&lt;INDEX($K$397:$K$415,MATCH($B$258,$C$397:$C$415,0)),INDEX('MP Calcs &amp; EFs'!$D$343:$D$360, MATCH($B$258,'MP Calcs &amp; EFs'!$B$343:$B$360,0))-(((INDEX('MP Calcs &amp; EFs'!$D$343:$D$360, MATCH($B$258,'MP Calcs &amp; EFs'!$B$343:$B$360,0)))-(INDEX($E$396:$E$413, MATCH($B$258,$C$396:$C$413,0))))/3),N$229&lt;INDEX($I$397:$I$415,MATCH($B$258,$C$397:$C$415,0)),INDEX('MP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EFs'!U$383,"")</f>
        <v/>
      </c>
      <c r="O258" s="142" t="str" cm="1">
        <f t="array" ref="O258">IFERROR(((_xlfn.IFS(O$229&lt;INDEX($J$397:$J$415,MATCH($B$258,$C$397:$C$415,0)),INDEX('MP Calcs &amp; EFs'!$D$343:$D$360, MATCH($B$258,'MP Calcs &amp; EFs'!$B$343:$B$360,0)),O$229&lt;INDEX($K$397:$K$415,MATCH($B$258,$C$397:$C$415,0)),INDEX('MP Calcs &amp; EFs'!$D$343:$D$360, MATCH($B$258,'MP Calcs &amp; EFs'!$B$343:$B$360,0))-(((INDEX('MP Calcs &amp; EFs'!$D$343:$D$360, MATCH($B$258,'MP Calcs &amp; EFs'!$B$343:$B$360,0)))-(INDEX($E$396:$E$413, MATCH($B$258,$C$396:$C$413,0))))/3),O$229&lt;INDEX($I$397:$I$415,MATCH($B$258,$C$397:$C$415,0)),INDEX('MP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EFs'!V$383,"")</f>
        <v/>
      </c>
      <c r="P258" s="142" t="str" cm="1">
        <f t="array" ref="P258">IFERROR(((_xlfn.IFS(P$229&lt;INDEX($J$397:$J$415,MATCH($B$258,$C$397:$C$415,0)),INDEX('MP Calcs &amp; EFs'!$D$343:$D$360, MATCH($B$258,'MP Calcs &amp; EFs'!$B$343:$B$360,0)),P$229&lt;INDEX($K$397:$K$415,MATCH($B$258,$C$397:$C$415,0)),INDEX('MP Calcs &amp; EFs'!$D$343:$D$360, MATCH($B$258,'MP Calcs &amp; EFs'!$B$343:$B$360,0))-(((INDEX('MP Calcs &amp; EFs'!$D$343:$D$360, MATCH($B$258,'MP Calcs &amp; EFs'!$B$343:$B$360,0)))-(INDEX($E$396:$E$413, MATCH($B$258,$C$396:$C$413,0))))/3),P$229&lt;INDEX($I$397:$I$415,MATCH($B$258,$C$397:$C$415,0)),INDEX('MP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EFs'!W$383,"")</f>
        <v/>
      </c>
      <c r="Q258" s="142" t="str" cm="1">
        <f t="array" ref="Q258">IFERROR(((_xlfn.IFS(Q$229&lt;INDEX($J$397:$J$415,MATCH($B$258,$C$397:$C$415,0)),INDEX('MP Calcs &amp; EFs'!$D$343:$D$360, MATCH($B$258,'MP Calcs &amp; EFs'!$B$343:$B$360,0)),Q$229&lt;INDEX($K$397:$K$415,MATCH($B$258,$C$397:$C$415,0)),INDEX('MP Calcs &amp; EFs'!$D$343:$D$360, MATCH($B$258,'MP Calcs &amp; EFs'!$B$343:$B$360,0))-(((INDEX('MP Calcs &amp; EFs'!$D$343:$D$360, MATCH($B$258,'MP Calcs &amp; EFs'!$B$343:$B$360,0)))-(INDEX($E$396:$E$413, MATCH($B$258,$C$396:$C$413,0))))/3),Q$229&lt;INDEX($I$397:$I$415,MATCH($B$258,$C$397:$C$415,0)),INDEX('MP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EFs'!X$383,"")</f>
        <v/>
      </c>
      <c r="R258" s="142" t="str" cm="1">
        <f t="array" ref="R258">IFERROR(((_xlfn.IFS(R$229&lt;INDEX($J$397:$J$415,MATCH($B$258,$C$397:$C$415,0)),INDEX('MP Calcs &amp; EFs'!$D$343:$D$360, MATCH($B$258,'MP Calcs &amp; EFs'!$B$343:$B$360,0)),R$229&lt;INDEX($K$397:$K$415,MATCH($B$258,$C$397:$C$415,0)),INDEX('MP Calcs &amp; EFs'!$D$343:$D$360, MATCH($B$258,'MP Calcs &amp; EFs'!$B$343:$B$360,0))-(((INDEX('MP Calcs &amp; EFs'!$D$343:$D$360, MATCH($B$258,'MP Calcs &amp; EFs'!$B$343:$B$360,0)))-(INDEX($E$396:$E$413, MATCH($B$258,$C$396:$C$413,0))))/3),R$229&lt;INDEX($I$397:$I$415,MATCH($B$258,$C$397:$C$415,0)),INDEX('MP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EFs'!Y$383,"")</f>
        <v/>
      </c>
      <c r="S258" s="142" t="str" cm="1">
        <f t="array" ref="S258">IFERROR(((_xlfn.IFS(S$229&lt;INDEX($J$397:$J$415,MATCH($B$258,$C$397:$C$415,0)),INDEX('MP Calcs &amp; EFs'!$D$343:$D$360, MATCH($B$258,'MP Calcs &amp; EFs'!$B$343:$B$360,0)),S$229&lt;INDEX($K$397:$K$415,MATCH($B$258,$C$397:$C$415,0)),INDEX('MP Calcs &amp; EFs'!$D$343:$D$360, MATCH($B$258,'MP Calcs &amp; EFs'!$B$343:$B$360,0))-(((INDEX('MP Calcs &amp; EFs'!$D$343:$D$360, MATCH($B$258,'MP Calcs &amp; EFs'!$B$343:$B$360,0)))-(INDEX($E$396:$E$413, MATCH($B$258,$C$396:$C$413,0))))/3),S$229&lt;INDEX($I$397:$I$415,MATCH($B$258,$C$397:$C$415,0)),INDEX('MP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EFs'!Z$383,"")</f>
        <v/>
      </c>
      <c r="T258" s="142" t="str" cm="1">
        <f t="array" ref="T258">IFERROR(((_xlfn.IFS(T$229&lt;INDEX($J$397:$J$415,MATCH($B$258,$C$397:$C$415,0)),INDEX('MP Calcs &amp; EFs'!$D$343:$D$360, MATCH($B$258,'MP Calcs &amp; EFs'!$B$343:$B$360,0)),T$229&lt;INDEX($K$397:$K$415,MATCH($B$258,$C$397:$C$415,0)),INDEX('MP Calcs &amp; EFs'!$D$343:$D$360, MATCH($B$258,'MP Calcs &amp; EFs'!$B$343:$B$360,0))-(((INDEX('MP Calcs &amp; EFs'!$D$343:$D$360, MATCH($B$258,'MP Calcs &amp; EFs'!$B$343:$B$360,0)))-(INDEX($E$396:$E$413, MATCH($B$258,$C$396:$C$413,0))))/3),T$229&lt;INDEX($I$397:$I$415,MATCH($B$258,$C$397:$C$415,0)),INDEX('MP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EFs'!AA$383,"")</f>
        <v/>
      </c>
      <c r="U258" s="142" t="str" cm="1">
        <f t="array" ref="U258">IFERROR(((_xlfn.IFS(U$229&lt;INDEX($J$397:$J$415,MATCH($B$258,$C$397:$C$415,0)),INDEX('MP Calcs &amp; EFs'!$D$343:$D$360, MATCH($B$258,'MP Calcs &amp; EFs'!$B$343:$B$360,0)),U$229&lt;INDEX($K$397:$K$415,MATCH($B$258,$C$397:$C$415,0)),INDEX('MP Calcs &amp; EFs'!$D$343:$D$360, MATCH($B$258,'MP Calcs &amp; EFs'!$B$343:$B$360,0))-(((INDEX('MP Calcs &amp; EFs'!$D$343:$D$360, MATCH($B$258,'MP Calcs &amp; EFs'!$B$343:$B$360,0)))-(INDEX($E$396:$E$413, MATCH($B$258,$C$396:$C$413,0))))/3),U$229&lt;INDEX($I$397:$I$415,MATCH($B$258,$C$397:$C$415,0)),INDEX('MP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EFs'!AB$383,"")</f>
        <v/>
      </c>
      <c r="V258" s="142" t="str" cm="1">
        <f t="array" ref="V258">IFERROR(((_xlfn.IFS(V$229&lt;INDEX($J$397:$J$415,MATCH($B$258,$C$397:$C$415,0)),INDEX('MP Calcs &amp; EFs'!$D$343:$D$360, MATCH($B$258,'MP Calcs &amp; EFs'!$B$343:$B$360,0)),V$229&lt;INDEX($K$397:$K$415,MATCH($B$258,$C$397:$C$415,0)),INDEX('MP Calcs &amp; EFs'!$D$343:$D$360, MATCH($B$258,'MP Calcs &amp; EFs'!$B$343:$B$360,0))-(((INDEX('MP Calcs &amp; EFs'!$D$343:$D$360, MATCH($B$258,'MP Calcs &amp; EFs'!$B$343:$B$360,0)))-(INDEX($E$396:$E$413, MATCH($B$258,$C$396:$C$413,0))))/3),V$229&lt;INDEX($I$397:$I$415,MATCH($B$258,$C$397:$C$415,0)),INDEX('MP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EFs'!AC$383,"")</f>
        <v/>
      </c>
      <c r="W258" s="142" t="str" cm="1">
        <f t="array" ref="W258">IFERROR(((_xlfn.IFS(W$229&lt;INDEX($J$397:$J$415,MATCH($B$258,$C$397:$C$415,0)),INDEX('MP Calcs &amp; EFs'!$D$343:$D$360, MATCH($B$258,'MP Calcs &amp; EFs'!$B$343:$B$360,0)),W$229&lt;INDEX($K$397:$K$415,MATCH($B$258,$C$397:$C$415,0)),INDEX('MP Calcs &amp; EFs'!$D$343:$D$360, MATCH($B$258,'MP Calcs &amp; EFs'!$B$343:$B$360,0))-(((INDEX('MP Calcs &amp; EFs'!$D$343:$D$360, MATCH($B$258,'MP Calcs &amp; EFs'!$B$343:$B$360,0)))-(INDEX($E$396:$E$413, MATCH($B$258,$C$396:$C$413,0))))/3),W$229&lt;INDEX($I$397:$I$415,MATCH($B$258,$C$397:$C$415,0)),INDEX('MP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EFs'!AD$383,"")</f>
        <v/>
      </c>
      <c r="X258" s="142" t="str" cm="1">
        <f t="array" ref="X258">IFERROR(((_xlfn.IFS(X$229&lt;INDEX($J$397:$J$415,MATCH($B$258,$C$397:$C$415,0)),INDEX('MP Calcs &amp; EFs'!$D$343:$D$360, MATCH($B$258,'MP Calcs &amp; EFs'!$B$343:$B$360,0)),X$229&lt;INDEX($K$397:$K$415,MATCH($B$258,$C$397:$C$415,0)),INDEX('MP Calcs &amp; EFs'!$D$343:$D$360, MATCH($B$258,'MP Calcs &amp; EFs'!$B$343:$B$360,0))-(((INDEX('MP Calcs &amp; EFs'!$D$343:$D$360, MATCH($B$258,'MP Calcs &amp; EFs'!$B$343:$B$360,0)))-(INDEX($E$396:$E$413, MATCH($B$258,$C$396:$C$413,0))))/3),X$229&lt;INDEX($I$397:$I$415,MATCH($B$258,$C$397:$C$415,0)),INDEX('MP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EFs'!AE$383,"")</f>
        <v/>
      </c>
      <c r="Y258" s="142" t="str" cm="1">
        <f t="array" ref="Y258">IFERROR(((_xlfn.IFS(Y$229&lt;INDEX($J$397:$J$415,MATCH($B$258,$C$397:$C$415,0)),INDEX('MP Calcs &amp; EFs'!$D$343:$D$360, MATCH($B$258,'MP Calcs &amp; EFs'!$B$343:$B$360,0)),Y$229&lt;INDEX($K$397:$K$415,MATCH($B$258,$C$397:$C$415,0)),INDEX('MP Calcs &amp; EFs'!$D$343:$D$360, MATCH($B$258,'MP Calcs &amp; EFs'!$B$343:$B$360,0))-(((INDEX('MP Calcs &amp; EFs'!$D$343:$D$360, MATCH($B$258,'MP Calcs &amp; EFs'!$B$343:$B$360,0)))-(INDEX($E$396:$E$413, MATCH($B$258,$C$396:$C$413,0))))/3),Y$229&lt;INDEX($I$397:$I$415,MATCH($B$258,$C$397:$C$415,0)),INDEX('MP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EFs'!AF$383,"")</f>
        <v/>
      </c>
      <c r="Z258" s="142" t="str" cm="1">
        <f t="array" ref="Z258">IFERROR(((_xlfn.IFS(Z$229&lt;INDEX($J$397:$J$415,MATCH($B$258,$C$397:$C$415,0)),INDEX('MP Calcs &amp; EFs'!$D$343:$D$360, MATCH($B$258,'MP Calcs &amp; EFs'!$B$343:$B$360,0)),Z$229&lt;INDEX($K$397:$K$415,MATCH($B$258,$C$397:$C$415,0)),INDEX('MP Calcs &amp; EFs'!$D$343:$D$360, MATCH($B$258,'MP Calcs &amp; EFs'!$B$343:$B$360,0))-(((INDEX('MP Calcs &amp; EFs'!$D$343:$D$360, MATCH($B$258,'MP Calcs &amp; EFs'!$B$343:$B$360,0)))-(INDEX($E$396:$E$413, MATCH($B$258,$C$396:$C$413,0))))/3),Z$229&lt;INDEX($I$397:$I$415,MATCH($B$258,$C$397:$C$415,0)),INDEX('MP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EFs'!AG$383,"")</f>
        <v/>
      </c>
      <c r="AA258" s="142" t="str" cm="1">
        <f t="array" ref="AA258">IFERROR(((_xlfn.IFS(AA$229&lt;INDEX($J$397:$J$415,MATCH($B$258,$C$397:$C$415,0)),INDEX('MP Calcs &amp; EFs'!$D$343:$D$360, MATCH($B$258,'MP Calcs &amp; EFs'!$B$343:$B$360,0)),AA$229&lt;INDEX($K$397:$K$415,MATCH($B$258,$C$397:$C$415,0)),INDEX('MP Calcs &amp; EFs'!$D$343:$D$360, MATCH($B$258,'MP Calcs &amp; EFs'!$B$343:$B$360,0))-(((INDEX('MP Calcs &amp; EFs'!$D$343:$D$360, MATCH($B$258,'MP Calcs &amp; EFs'!$B$343:$B$360,0)))-(INDEX($E$396:$E$413, MATCH($B$258,$C$396:$C$413,0))))/3),AA$229&lt;INDEX($I$397:$I$415,MATCH($B$258,$C$397:$C$415,0)),INDEX('MP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EFs'!AH$383,"")</f>
        <v/>
      </c>
      <c r="AB258" s="142" t="str" cm="1">
        <f t="array" ref="AB258">IFERROR(((_xlfn.IFS(AB$229&lt;INDEX($J$397:$J$415,MATCH($B$258,$C$397:$C$415,0)),INDEX('MP Calcs &amp; EFs'!$D$343:$D$360, MATCH($B$258,'MP Calcs &amp; EFs'!$B$343:$B$360,0)),AB$229&lt;INDEX($K$397:$K$415,MATCH($B$258,$C$397:$C$415,0)),INDEX('MP Calcs &amp; EFs'!$D$343:$D$360, MATCH($B$258,'MP Calcs &amp; EFs'!$B$343:$B$360,0))-(((INDEX('MP Calcs &amp; EFs'!$D$343:$D$360, MATCH($B$258,'MP Calcs &amp; EFs'!$B$343:$B$360,0)))-(INDEX($E$396:$E$413, MATCH($B$258,$C$396:$C$413,0))))/3),AB$229&lt;INDEX($I$397:$I$415,MATCH($B$258,$C$397:$C$415,0)),INDEX('MP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EFs'!AI$383,"")</f>
        <v/>
      </c>
      <c r="AC258" s="142" t="str" cm="1">
        <f t="array" ref="AC258">IFERROR(((_xlfn.IFS(AC$229&lt;INDEX($J$397:$J$415,MATCH($B$258,$C$397:$C$415,0)),INDEX('MP Calcs &amp; EFs'!$D$343:$D$360, MATCH($B$258,'MP Calcs &amp; EFs'!$B$343:$B$360,0)),AC$229&lt;INDEX($K$397:$K$415,MATCH($B$258,$C$397:$C$415,0)),INDEX('MP Calcs &amp; EFs'!$D$343:$D$360, MATCH($B$258,'MP Calcs &amp; EFs'!$B$343:$B$360,0))-(((INDEX('MP Calcs &amp; EFs'!$D$343:$D$360, MATCH($B$258,'MP Calcs &amp; EFs'!$B$343:$B$360,0)))-(INDEX($E$396:$E$413, MATCH($B$258,$C$396:$C$413,0))))/3),AC$229&lt;INDEX($I$397:$I$415,MATCH($B$258,$C$397:$C$415,0)),INDEX('MP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EFs'!AJ$383,"")</f>
        <v/>
      </c>
      <c r="AD258" s="142" t="str" cm="1">
        <f t="array" ref="AD258">IFERROR(((_xlfn.IFS(AD$229&lt;INDEX($J$397:$J$415,MATCH($B$258,$C$397:$C$415,0)),INDEX('MP Calcs &amp; EFs'!$D$343:$D$360, MATCH($B$258,'MP Calcs &amp; EFs'!$B$343:$B$360,0)),AD$229&lt;INDEX($K$397:$K$415,MATCH($B$258,$C$397:$C$415,0)),INDEX('MP Calcs &amp; EFs'!$D$343:$D$360, MATCH($B$258,'MP Calcs &amp; EFs'!$B$343:$B$360,0))-(((INDEX('MP Calcs &amp; EFs'!$D$343:$D$360, MATCH($B$258,'MP Calcs &amp; EFs'!$B$343:$B$360,0)))-(INDEX($E$396:$E$413, MATCH($B$258,$C$396:$C$413,0))))/3),AD$229&lt;INDEX($I$397:$I$415,MATCH($B$258,$C$397:$C$415,0)),INDEX('MP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EFs'!AK$383,"")</f>
        <v/>
      </c>
      <c r="AE258" s="142" t="str" cm="1">
        <f t="array" ref="AE258">IFERROR(((_xlfn.IFS(AE$229&lt;INDEX($J$397:$J$415,MATCH($B$258,$C$397:$C$415,0)),INDEX('MP Calcs &amp; EFs'!$D$343:$D$360, MATCH($B$258,'MP Calcs &amp; EFs'!$B$343:$B$360,0)),AE$229&lt;INDEX($K$397:$K$415,MATCH($B$258,$C$397:$C$415,0)),INDEX('MP Calcs &amp; EFs'!$D$343:$D$360, MATCH($B$258,'MP Calcs &amp; EFs'!$B$343:$B$360,0))-(((INDEX('MP Calcs &amp; EFs'!$D$343:$D$360, MATCH($B$258,'MP Calcs &amp; EFs'!$B$343:$B$360,0)))-(INDEX($E$396:$E$413, MATCH($B$258,$C$396:$C$413,0))))/3),AE$229&lt;INDEX($I$397:$I$415,MATCH($B$258,$C$397:$C$415,0)),INDEX('MP Calcs &amp; EFs'!$D$343:$D$360, MATCH($B$258,'MP Calcs &amp; EFs'!$B$343:$B$360,0))-(((INDEX('MP Calcs &amp; EFs'!$D$343:$D$360, MATCH($B$258,'MP Calcs &amp; EFs'!$B$343:$B$360,0)))-(INDEX($E$396:$E$413, MATCH($B$258,$C$396:$C$413,0))))*2/3),TRUE,INDEX($E$396:$E$413, MATCH($B$258,$C$396:$C$413,0)))*INDEX($D$13:$D$29, MATCH($B$258,$B$13:$B$29,0))*10^6*'Conversions and Lists'!$F$44)-(INDEX($G$8:$G$29, MATCH($B$258,$B$8:$B$29,0))*'Conversions and Lists'!$F$37))*'MP Calcs &amp; EFs'!AL$383,"")</f>
        <v/>
      </c>
      <c r="AF258" s="142" t="str">
        <f t="shared" si="9"/>
        <v/>
      </c>
      <c r="AG258" s="142" t="str">
        <f>IFERROR(SUM(INDEX(D258:AF258, MATCH(INDEX($H$8:$H$29,MATCH(B258,$B$8:$B$29,0)),$D$229:$AE$229,0)):AF258),"")</f>
        <v/>
      </c>
    </row>
    <row r="259" spans="2:33" ht="14.4" thickBot="1" x14ac:dyDescent="0.3">
      <c r="B259" s="138" t="s">
        <v>132</v>
      </c>
      <c r="C259" s="139" t="s">
        <v>336</v>
      </c>
      <c r="D259" s="148" t="str" cm="1">
        <f t="array" ref="D259">IFERROR((_xlfn.IFS(D$229&lt;INDEX($J$397:$J$415,MATCH($B$258,$C$397:$C$415,0)),INDEX('MP Calcs &amp; EFs'!$C$343:$C$360, MATCH($B$258,'MP Calcs &amp; EFs'!$B$343:$B$360,0)),D$229&lt;INDEX($K$397:$K$415,MATCH($B$258,$C$397:$C$415,0)),INDEX('MP Calcs &amp; EFs'!$C$343:$C$360, MATCH($B$258,'MP Calcs &amp; EFs'!$B$343:$B$360,0))-(((INDEX('MP Calcs &amp; EFs'!$C$343:$C$360, MATCH($B$258,'MP Calcs &amp; EFs'!$B$343:$B$360,0)))-(INDEX($D$396:$D$413, MATCH($B$258,$C$396:$C$413,0))))/3),D$229&lt;INDEX($I$397:$I$415,MATCH($B$258,$C$397:$C$415,0)),INDEX('MP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E259" s="148" t="str" cm="1">
        <f t="array" ref="E259">IFERROR((_xlfn.IFS(E$229&lt;INDEX($J$397:$J$415,MATCH($B$258,$C$397:$C$415,0)),INDEX('MP Calcs &amp; EFs'!$C$343:$C$360, MATCH($B$258,'MP Calcs &amp; EFs'!$B$343:$B$360,0)),E$229&lt;INDEX($K$397:$K$415,MATCH($B$258,$C$397:$C$415,0)),INDEX('MP Calcs &amp; EFs'!$C$343:$C$360, MATCH($B$258,'MP Calcs &amp; EFs'!$B$343:$B$360,0))-(((INDEX('MP Calcs &amp; EFs'!$C$343:$C$360, MATCH($B$258,'MP Calcs &amp; EFs'!$B$343:$B$360,0)))-(INDEX($D$396:$D$413, MATCH($B$258,$C$396:$C$413,0))))/3),E$229&lt;INDEX($I$397:$I$415,MATCH($B$258,$C$397:$C$415,0)),INDEX('MP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F259" s="148" t="str" cm="1">
        <f t="array" ref="F259">IFERROR((_xlfn.IFS(F$229&lt;INDEX($J$397:$J$415,MATCH($B$258,$C$397:$C$415,0)),INDEX('MP Calcs &amp; EFs'!$C$343:$C$360, MATCH($B$258,'MP Calcs &amp; EFs'!$B$343:$B$360,0)),F$229&lt;INDEX($K$397:$K$415,MATCH($B$258,$C$397:$C$415,0)),INDEX('MP Calcs &amp; EFs'!$C$343:$C$360, MATCH($B$258,'MP Calcs &amp; EFs'!$B$343:$B$360,0))-(((INDEX('MP Calcs &amp; EFs'!$C$343:$C$360, MATCH($B$258,'MP Calcs &amp; EFs'!$B$343:$B$360,0)))-(INDEX($D$396:$D$413, MATCH($B$258,$C$396:$C$413,0))))/3),F$229&lt;INDEX($I$397:$I$415,MATCH($B$258,$C$397:$C$415,0)),INDEX('MP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G259" s="148" t="str" cm="1">
        <f t="array" ref="G259">IFERROR((_xlfn.IFS(G$229&lt;INDEX($J$397:$J$415,MATCH($B$258,$C$397:$C$415,0)),INDEX('MP Calcs &amp; EFs'!$C$343:$C$360, MATCH($B$258,'MP Calcs &amp; EFs'!$B$343:$B$360,0)),G$229&lt;INDEX($K$397:$K$415,MATCH($B$258,$C$397:$C$415,0)),INDEX('MP Calcs &amp; EFs'!$C$343:$C$360, MATCH($B$258,'MP Calcs &amp; EFs'!$B$343:$B$360,0))-(((INDEX('MP Calcs &amp; EFs'!$C$343:$C$360, MATCH($B$258,'MP Calcs &amp; EFs'!$B$343:$B$360,0)))-(INDEX($D$396:$D$413, MATCH($B$258,$C$396:$C$413,0))))/3),G$229&lt;INDEX($I$397:$I$415,MATCH($B$258,$C$397:$C$415,0)),INDEX('MP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H259" s="148" t="str" cm="1">
        <f t="array" ref="H259">IFERROR((_xlfn.IFS(H$229&lt;INDEX($J$397:$J$415,MATCH($B$258,$C$397:$C$415,0)),INDEX('MP Calcs &amp; EFs'!$C$343:$C$360, MATCH($B$258,'MP Calcs &amp; EFs'!$B$343:$B$360,0)),H$229&lt;INDEX($K$397:$K$415,MATCH($B$258,$C$397:$C$415,0)),INDEX('MP Calcs &amp; EFs'!$C$343:$C$360, MATCH($B$258,'MP Calcs &amp; EFs'!$B$343:$B$360,0))-(((INDEX('MP Calcs &amp; EFs'!$C$343:$C$360, MATCH($B$258,'MP Calcs &amp; EFs'!$B$343:$B$360,0)))-(INDEX($D$396:$D$413, MATCH($B$258,$C$396:$C$413,0))))/3),H$229&lt;INDEX($I$397:$I$415,MATCH($B$258,$C$397:$C$415,0)),INDEX('MP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I259" s="148" t="str" cm="1">
        <f t="array" ref="I259">IFERROR((_xlfn.IFS(I$229&lt;INDEX($J$397:$J$415,MATCH($B$258,$C$397:$C$415,0)),INDEX('MP Calcs &amp; EFs'!$C$343:$C$360, MATCH($B$258,'MP Calcs &amp; EFs'!$B$343:$B$360,0)),I$229&lt;INDEX($K$397:$K$415,MATCH($B$258,$C$397:$C$415,0)),INDEX('MP Calcs &amp; EFs'!$C$343:$C$360, MATCH($B$258,'MP Calcs &amp; EFs'!$B$343:$B$360,0))-(((INDEX('MP Calcs &amp; EFs'!$C$343:$C$360, MATCH($B$258,'MP Calcs &amp; EFs'!$B$343:$B$360,0)))-(INDEX($D$396:$D$413, MATCH($B$258,$C$396:$C$413,0))))/3),I$229&lt;INDEX($I$397:$I$415,MATCH($B$258,$C$397:$C$415,0)),INDEX('MP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J259" s="148" t="str" cm="1">
        <f t="array" ref="J259">IFERROR((_xlfn.IFS(J$229&lt;INDEX($J$397:$J$415,MATCH($B$258,$C$397:$C$415,0)),INDEX('MP Calcs &amp; EFs'!$C$343:$C$360, MATCH($B$258,'MP Calcs &amp; EFs'!$B$343:$B$360,0)),J$229&lt;INDEX($K$397:$K$415,MATCH($B$258,$C$397:$C$415,0)),INDEX('MP Calcs &amp; EFs'!$C$343:$C$360, MATCH($B$258,'MP Calcs &amp; EFs'!$B$343:$B$360,0))-(((INDEX('MP Calcs &amp; EFs'!$C$343:$C$360, MATCH($B$258,'MP Calcs &amp; EFs'!$B$343:$B$360,0)))-(INDEX($D$396:$D$413, MATCH($B$258,$C$396:$C$413,0))))/3),J$229&lt;INDEX($I$397:$I$415,MATCH($B$258,$C$397:$C$415,0)),INDEX('MP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K259" s="148" t="str" cm="1">
        <f t="array" ref="K259">IFERROR((_xlfn.IFS(K$229&lt;INDEX($J$397:$J$415,MATCH($B$258,$C$397:$C$415,0)),INDEX('MP Calcs &amp; EFs'!$C$343:$C$360, MATCH($B$258,'MP Calcs &amp; EFs'!$B$343:$B$360,0)),K$229&lt;INDEX($K$397:$K$415,MATCH($B$258,$C$397:$C$415,0)),INDEX('MP Calcs &amp; EFs'!$C$343:$C$360, MATCH($B$258,'MP Calcs &amp; EFs'!$B$343:$B$360,0))-(((INDEX('MP Calcs &amp; EFs'!$C$343:$C$360, MATCH($B$258,'MP Calcs &amp; EFs'!$B$343:$B$360,0)))-(INDEX($D$396:$D$413, MATCH($B$258,$C$396:$C$413,0))))/3),K$229&lt;INDEX($I$397:$I$415,MATCH($B$258,$C$397:$C$415,0)),INDEX('MP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L259" s="148" t="str" cm="1">
        <f t="array" ref="L259">IFERROR((_xlfn.IFS(L$229&lt;INDEX($J$397:$J$415,MATCH($B$258,$C$397:$C$415,0)),INDEX('MP Calcs &amp; EFs'!$C$343:$C$360, MATCH($B$258,'MP Calcs &amp; EFs'!$B$343:$B$360,0)),L$229&lt;INDEX($K$397:$K$415,MATCH($B$258,$C$397:$C$415,0)),INDEX('MP Calcs &amp; EFs'!$C$343:$C$360, MATCH($B$258,'MP Calcs &amp; EFs'!$B$343:$B$360,0))-(((INDEX('MP Calcs &amp; EFs'!$C$343:$C$360, MATCH($B$258,'MP Calcs &amp; EFs'!$B$343:$B$360,0)))-(INDEX($D$396:$D$413, MATCH($B$258,$C$396:$C$413,0))))/3),L$229&lt;INDEX($I$397:$I$415,MATCH($B$258,$C$397:$C$415,0)),INDEX('MP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M259" s="148" t="str" cm="1">
        <f t="array" ref="M259">IFERROR((_xlfn.IFS(M$229&lt;INDEX($J$397:$J$415,MATCH($B$258,$C$397:$C$415,0)),INDEX('MP Calcs &amp; EFs'!$C$343:$C$360, MATCH($B$258,'MP Calcs &amp; EFs'!$B$343:$B$360,0)),M$229&lt;INDEX($K$397:$K$415,MATCH($B$258,$C$397:$C$415,0)),INDEX('MP Calcs &amp; EFs'!$C$343:$C$360, MATCH($B$258,'MP Calcs &amp; EFs'!$B$343:$B$360,0))-(((INDEX('MP Calcs &amp; EFs'!$C$343:$C$360, MATCH($B$258,'MP Calcs &amp; EFs'!$B$343:$B$360,0)))-(INDEX($D$396:$D$413, MATCH($B$258,$C$396:$C$413,0))))/3),M$229&lt;INDEX($I$397:$I$415,MATCH($B$258,$C$397:$C$415,0)),INDEX('MP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N259" s="148" t="str" cm="1">
        <f t="array" ref="N259">IFERROR((_xlfn.IFS(N$229&lt;INDEX($J$397:$J$415,MATCH($B$258,$C$397:$C$415,0)),INDEX('MP Calcs &amp; EFs'!$C$343:$C$360, MATCH($B$258,'MP Calcs &amp; EFs'!$B$343:$B$360,0)),N$229&lt;INDEX($K$397:$K$415,MATCH($B$258,$C$397:$C$415,0)),INDEX('MP Calcs &amp; EFs'!$C$343:$C$360, MATCH($B$258,'MP Calcs &amp; EFs'!$B$343:$B$360,0))-(((INDEX('MP Calcs &amp; EFs'!$C$343:$C$360, MATCH($B$258,'MP Calcs &amp; EFs'!$B$343:$B$360,0)))-(INDEX($D$396:$D$413, MATCH($B$258,$C$396:$C$413,0))))/3),N$229&lt;INDEX($I$397:$I$415,MATCH($B$258,$C$397:$C$415,0)),INDEX('MP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O259" s="148" t="str" cm="1">
        <f t="array" ref="O259">IFERROR((_xlfn.IFS(O$229&lt;INDEX($J$397:$J$415,MATCH($B$258,$C$397:$C$415,0)),INDEX('MP Calcs &amp; EFs'!$C$343:$C$360, MATCH($B$258,'MP Calcs &amp; EFs'!$B$343:$B$360,0)),O$229&lt;INDEX($K$397:$K$415,MATCH($B$258,$C$397:$C$415,0)),INDEX('MP Calcs &amp; EFs'!$C$343:$C$360, MATCH($B$258,'MP Calcs &amp; EFs'!$B$343:$B$360,0))-(((INDEX('MP Calcs &amp; EFs'!$C$343:$C$360, MATCH($B$258,'MP Calcs &amp; EFs'!$B$343:$B$360,0)))-(INDEX($D$396:$D$413, MATCH($B$258,$C$396:$C$413,0))))/3),O$229&lt;INDEX($I$397:$I$415,MATCH($B$258,$C$397:$C$415,0)),INDEX('MP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P259" s="148" t="str" cm="1">
        <f t="array" ref="P259">IFERROR((_xlfn.IFS(P$229&lt;INDEX($J$397:$J$415,MATCH($B$258,$C$397:$C$415,0)),INDEX('MP Calcs &amp; EFs'!$C$343:$C$360, MATCH($B$258,'MP Calcs &amp; EFs'!$B$343:$B$360,0)),P$229&lt;INDEX($K$397:$K$415,MATCH($B$258,$C$397:$C$415,0)),INDEX('MP Calcs &amp; EFs'!$C$343:$C$360, MATCH($B$258,'MP Calcs &amp; EFs'!$B$343:$B$360,0))-(((INDEX('MP Calcs &amp; EFs'!$C$343:$C$360, MATCH($B$258,'MP Calcs &amp; EFs'!$B$343:$B$360,0)))-(INDEX($D$396:$D$413, MATCH($B$258,$C$396:$C$413,0))))/3),P$229&lt;INDEX($I$397:$I$415,MATCH($B$258,$C$397:$C$415,0)),INDEX('MP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Q259" s="148" t="str" cm="1">
        <f t="array" ref="Q259">IFERROR((_xlfn.IFS(Q$229&lt;INDEX($J$397:$J$415,MATCH($B$258,$C$397:$C$415,0)),INDEX('MP Calcs &amp; EFs'!$C$343:$C$360, MATCH($B$258,'MP Calcs &amp; EFs'!$B$343:$B$360,0)),Q$229&lt;INDEX($K$397:$K$415,MATCH($B$258,$C$397:$C$415,0)),INDEX('MP Calcs &amp; EFs'!$C$343:$C$360, MATCH($B$258,'MP Calcs &amp; EFs'!$B$343:$B$360,0))-(((INDEX('MP Calcs &amp; EFs'!$C$343:$C$360, MATCH($B$258,'MP Calcs &amp; EFs'!$B$343:$B$360,0)))-(INDEX($D$396:$D$413, MATCH($B$258,$C$396:$C$413,0))))/3),Q$229&lt;INDEX($I$397:$I$415,MATCH($B$258,$C$397:$C$415,0)),INDEX('MP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R259" s="148" t="str" cm="1">
        <f t="array" ref="R259">IFERROR((_xlfn.IFS(R$229&lt;INDEX($J$397:$J$415,MATCH($B$258,$C$397:$C$415,0)),INDEX('MP Calcs &amp; EFs'!$C$343:$C$360, MATCH($B$258,'MP Calcs &amp; EFs'!$B$343:$B$360,0)),R$229&lt;INDEX($K$397:$K$415,MATCH($B$258,$C$397:$C$415,0)),INDEX('MP Calcs &amp; EFs'!$C$343:$C$360, MATCH($B$258,'MP Calcs &amp; EFs'!$B$343:$B$360,0))-(((INDEX('MP Calcs &amp; EFs'!$C$343:$C$360, MATCH($B$258,'MP Calcs &amp; EFs'!$B$343:$B$360,0)))-(INDEX($D$396:$D$413, MATCH($B$258,$C$396:$C$413,0))))/3),R$229&lt;INDEX($I$397:$I$415,MATCH($B$258,$C$397:$C$415,0)),INDEX('MP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S259" s="148" t="str" cm="1">
        <f t="array" ref="S259">IFERROR((_xlfn.IFS(S$229&lt;INDEX($J$397:$J$415,MATCH($B$258,$C$397:$C$415,0)),INDEX('MP Calcs &amp; EFs'!$C$343:$C$360, MATCH($B$258,'MP Calcs &amp; EFs'!$B$343:$B$360,0)),S$229&lt;INDEX($K$397:$K$415,MATCH($B$258,$C$397:$C$415,0)),INDEX('MP Calcs &amp; EFs'!$C$343:$C$360, MATCH($B$258,'MP Calcs &amp; EFs'!$B$343:$B$360,0))-(((INDEX('MP Calcs &amp; EFs'!$C$343:$C$360, MATCH($B$258,'MP Calcs &amp; EFs'!$B$343:$B$360,0)))-(INDEX($D$396:$D$413, MATCH($B$258,$C$396:$C$413,0))))/3),S$229&lt;INDEX($I$397:$I$415,MATCH($B$258,$C$397:$C$415,0)),INDEX('MP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T259" s="148" t="str" cm="1">
        <f t="array" ref="T259">IFERROR((_xlfn.IFS(T$229&lt;INDEX($J$397:$J$415,MATCH($B$258,$C$397:$C$415,0)),INDEX('MP Calcs &amp; EFs'!$C$343:$C$360, MATCH($B$258,'MP Calcs &amp; EFs'!$B$343:$B$360,0)),T$229&lt;INDEX($K$397:$K$415,MATCH($B$258,$C$397:$C$415,0)),INDEX('MP Calcs &amp; EFs'!$C$343:$C$360, MATCH($B$258,'MP Calcs &amp; EFs'!$B$343:$B$360,0))-(((INDEX('MP Calcs &amp; EFs'!$C$343:$C$360, MATCH($B$258,'MP Calcs &amp; EFs'!$B$343:$B$360,0)))-(INDEX($D$396:$D$413, MATCH($B$258,$C$396:$C$413,0))))/3),T$229&lt;INDEX($I$397:$I$415,MATCH($B$258,$C$397:$C$415,0)),INDEX('MP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U259" s="148" t="str" cm="1">
        <f t="array" ref="U259">IFERROR((_xlfn.IFS(U$229&lt;INDEX($J$397:$J$415,MATCH($B$258,$C$397:$C$415,0)),INDEX('MP Calcs &amp; EFs'!$C$343:$C$360, MATCH($B$258,'MP Calcs &amp; EFs'!$B$343:$B$360,0)),U$229&lt;INDEX($K$397:$K$415,MATCH($B$258,$C$397:$C$415,0)),INDEX('MP Calcs &amp; EFs'!$C$343:$C$360, MATCH($B$258,'MP Calcs &amp; EFs'!$B$343:$B$360,0))-(((INDEX('MP Calcs &amp; EFs'!$C$343:$C$360, MATCH($B$258,'MP Calcs &amp; EFs'!$B$343:$B$360,0)))-(INDEX($D$396:$D$413, MATCH($B$258,$C$396:$C$413,0))))/3),U$229&lt;INDEX($I$397:$I$415,MATCH($B$258,$C$397:$C$415,0)),INDEX('MP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V259" s="148" t="str" cm="1">
        <f t="array" ref="V259">IFERROR((_xlfn.IFS(V$229&lt;INDEX($J$397:$J$415,MATCH($B$258,$C$397:$C$415,0)),INDEX('MP Calcs &amp; EFs'!$C$343:$C$360, MATCH($B$258,'MP Calcs &amp; EFs'!$B$343:$B$360,0)),V$229&lt;INDEX($K$397:$K$415,MATCH($B$258,$C$397:$C$415,0)),INDEX('MP Calcs &amp; EFs'!$C$343:$C$360, MATCH($B$258,'MP Calcs &amp; EFs'!$B$343:$B$360,0))-(((INDEX('MP Calcs &amp; EFs'!$C$343:$C$360, MATCH($B$258,'MP Calcs &amp; EFs'!$B$343:$B$360,0)))-(INDEX($D$396:$D$413, MATCH($B$258,$C$396:$C$413,0))))/3),V$229&lt;INDEX($I$397:$I$415,MATCH($B$258,$C$397:$C$415,0)),INDEX('MP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W259" s="148" t="str" cm="1">
        <f t="array" ref="W259">IFERROR((_xlfn.IFS(W$229&lt;INDEX($J$397:$J$415,MATCH($B$258,$C$397:$C$415,0)),INDEX('MP Calcs &amp; EFs'!$C$343:$C$360, MATCH($B$258,'MP Calcs &amp; EFs'!$B$343:$B$360,0)),W$229&lt;INDEX($K$397:$K$415,MATCH($B$258,$C$397:$C$415,0)),INDEX('MP Calcs &amp; EFs'!$C$343:$C$360, MATCH($B$258,'MP Calcs &amp; EFs'!$B$343:$B$360,0))-(((INDEX('MP Calcs &amp; EFs'!$C$343:$C$360, MATCH($B$258,'MP Calcs &amp; EFs'!$B$343:$B$360,0)))-(INDEX($D$396:$D$413, MATCH($B$258,$C$396:$C$413,0))))/3),W$229&lt;INDEX($I$397:$I$415,MATCH($B$258,$C$397:$C$415,0)),INDEX('MP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X259" s="148" t="str" cm="1">
        <f t="array" ref="X259">IFERROR((_xlfn.IFS(X$229&lt;INDEX($J$397:$J$415,MATCH($B$258,$C$397:$C$415,0)),INDEX('MP Calcs &amp; EFs'!$C$343:$C$360, MATCH($B$258,'MP Calcs &amp; EFs'!$B$343:$B$360,0)),X$229&lt;INDEX($K$397:$K$415,MATCH($B$258,$C$397:$C$415,0)),INDEX('MP Calcs &amp; EFs'!$C$343:$C$360, MATCH($B$258,'MP Calcs &amp; EFs'!$B$343:$B$360,0))-(((INDEX('MP Calcs &amp; EFs'!$C$343:$C$360, MATCH($B$258,'MP Calcs &amp; EFs'!$B$343:$B$360,0)))-(INDEX($D$396:$D$413, MATCH($B$258,$C$396:$C$413,0))))/3),X$229&lt;INDEX($I$397:$I$415,MATCH($B$258,$C$397:$C$415,0)),INDEX('MP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Y259" s="148" t="str" cm="1">
        <f t="array" ref="Y259">IFERROR((_xlfn.IFS(Y$229&lt;INDEX($J$397:$J$415,MATCH($B$258,$C$397:$C$415,0)),INDEX('MP Calcs &amp; EFs'!$C$343:$C$360, MATCH($B$258,'MP Calcs &amp; EFs'!$B$343:$B$360,0)),Y$229&lt;INDEX($K$397:$K$415,MATCH($B$258,$C$397:$C$415,0)),INDEX('MP Calcs &amp; EFs'!$C$343:$C$360, MATCH($B$258,'MP Calcs &amp; EFs'!$B$343:$B$360,0))-(((INDEX('MP Calcs &amp; EFs'!$C$343:$C$360, MATCH($B$258,'MP Calcs &amp; EFs'!$B$343:$B$360,0)))-(INDEX($D$396:$D$413, MATCH($B$258,$C$396:$C$413,0))))/3),Y$229&lt;INDEX($I$397:$I$415,MATCH($B$258,$C$397:$C$415,0)),INDEX('MP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Z259" s="148" t="str" cm="1">
        <f t="array" ref="Z259">IFERROR((_xlfn.IFS(Z$229&lt;INDEX($J$397:$J$415,MATCH($B$258,$C$397:$C$415,0)),INDEX('MP Calcs &amp; EFs'!$C$343:$C$360, MATCH($B$258,'MP Calcs &amp; EFs'!$B$343:$B$360,0)),Z$229&lt;INDEX($K$397:$K$415,MATCH($B$258,$C$397:$C$415,0)),INDEX('MP Calcs &amp; EFs'!$C$343:$C$360, MATCH($B$258,'MP Calcs &amp; EFs'!$B$343:$B$360,0))-(((INDEX('MP Calcs &amp; EFs'!$C$343:$C$360, MATCH($B$258,'MP Calcs &amp; EFs'!$B$343:$B$360,0)))-(INDEX($D$396:$D$413, MATCH($B$258,$C$396:$C$413,0))))/3),Z$229&lt;INDEX($I$397:$I$415,MATCH($B$258,$C$397:$C$415,0)),INDEX('MP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AA259" s="148" t="str" cm="1">
        <f t="array" ref="AA259">IFERROR((_xlfn.IFS(AA$229&lt;INDEX($J$397:$J$415,MATCH($B$258,$C$397:$C$415,0)),INDEX('MP Calcs &amp; EFs'!$C$343:$C$360, MATCH($B$258,'MP Calcs &amp; EFs'!$B$343:$B$360,0)),AA$229&lt;INDEX($K$397:$K$415,MATCH($B$258,$C$397:$C$415,0)),INDEX('MP Calcs &amp; EFs'!$C$343:$C$360, MATCH($B$258,'MP Calcs &amp; EFs'!$B$343:$B$360,0))-(((INDEX('MP Calcs &amp; EFs'!$C$343:$C$360, MATCH($B$258,'MP Calcs &amp; EFs'!$B$343:$B$360,0)))-(INDEX($D$396:$D$413, MATCH($B$258,$C$396:$C$413,0))))/3),AA$229&lt;INDEX($I$397:$I$415,MATCH($B$258,$C$397:$C$415,0)),INDEX('MP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AB259" s="148" t="str" cm="1">
        <f t="array" ref="AB259">IFERROR((_xlfn.IFS(AB$229&lt;INDEX($J$397:$J$415,MATCH($B$258,$C$397:$C$415,0)),INDEX('MP Calcs &amp; EFs'!$C$343:$C$360, MATCH($B$258,'MP Calcs &amp; EFs'!$B$343:$B$360,0)),AB$229&lt;INDEX($K$397:$K$415,MATCH($B$258,$C$397:$C$415,0)),INDEX('MP Calcs &amp; EFs'!$C$343:$C$360, MATCH($B$258,'MP Calcs &amp; EFs'!$B$343:$B$360,0))-(((INDEX('MP Calcs &amp; EFs'!$C$343:$C$360, MATCH($B$258,'MP Calcs &amp; EFs'!$B$343:$B$360,0)))-(INDEX($D$396:$D$413, MATCH($B$258,$C$396:$C$413,0))))/3),AB$229&lt;INDEX($I$397:$I$415,MATCH($B$258,$C$397:$C$415,0)),INDEX('MP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AC259" s="148" t="str" cm="1">
        <f t="array" ref="AC259">IFERROR((_xlfn.IFS(AC$229&lt;INDEX($J$397:$J$415,MATCH($B$258,$C$397:$C$415,0)),INDEX('MP Calcs &amp; EFs'!$C$343:$C$360, MATCH($B$258,'MP Calcs &amp; EFs'!$B$343:$B$360,0)),AC$229&lt;INDEX($K$397:$K$415,MATCH($B$258,$C$397:$C$415,0)),INDEX('MP Calcs &amp; EFs'!$C$343:$C$360, MATCH($B$258,'MP Calcs &amp; EFs'!$B$343:$B$360,0))-(((INDEX('MP Calcs &amp; EFs'!$C$343:$C$360, MATCH($B$258,'MP Calcs &amp; EFs'!$B$343:$B$360,0)))-(INDEX($D$396:$D$413, MATCH($B$258,$C$396:$C$413,0))))/3),AC$229&lt;INDEX($I$397:$I$415,MATCH($B$258,$C$397:$C$415,0)),INDEX('MP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AD259" s="148" t="str" cm="1">
        <f t="array" ref="AD259">IFERROR((_xlfn.IFS(AD$229&lt;INDEX($J$397:$J$415,MATCH($B$258,$C$397:$C$415,0)),INDEX('MP Calcs &amp; EFs'!$C$343:$C$360, MATCH($B$258,'MP Calcs &amp; EFs'!$B$343:$B$360,0)),AD$229&lt;INDEX($K$397:$K$415,MATCH($B$258,$C$397:$C$415,0)),INDEX('MP Calcs &amp; EFs'!$C$343:$C$360, MATCH($B$258,'MP Calcs &amp; EFs'!$B$343:$B$360,0))-(((INDEX('MP Calcs &amp; EFs'!$C$343:$C$360, MATCH($B$258,'MP Calcs &amp; EFs'!$B$343:$B$360,0)))-(INDEX($D$396:$D$413, MATCH($B$258,$C$396:$C$413,0))))/3),AD$229&lt;INDEX($I$397:$I$415,MATCH($B$258,$C$397:$C$415,0)),INDEX('MP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AE259" s="148" t="str" cm="1">
        <f t="array" ref="AE259">IFERROR((_xlfn.IFS(AE$229&lt;INDEX($J$397:$J$415,MATCH($B$258,$C$397:$C$415,0)),INDEX('MP Calcs &amp; EFs'!$C$343:$C$360, MATCH($B$258,'MP Calcs &amp; EFs'!$B$343:$B$360,0)),AE$229&lt;INDEX($K$397:$K$415,MATCH($B$258,$C$397:$C$415,0)),INDEX('MP Calcs &amp; EFs'!$C$343:$C$360, MATCH($B$258,'MP Calcs &amp; EFs'!$B$343:$B$360,0))-(((INDEX('MP Calcs &amp; EFs'!$C$343:$C$360, MATCH($B$258,'MP Calcs &amp; EFs'!$B$343:$B$360,0)))-(INDEX($D$396:$D$413, MATCH($B$258,$C$396:$C$413,0))))/3),AE$229&lt;INDEX($I$397:$I$415,MATCH($B$258,$C$397:$C$415,0)),INDEX('MP Calcs &amp; EFs'!$C$343:$C$360, MATCH($B$258,'MP Calcs &amp; EFs'!$B$343:$B$360,0))-(((INDEX('MP Calcs &amp; EFs'!$C$343:$C$360, MATCH($B$258,'MP Calcs &amp; EFs'!$B$343:$B$360,0)))-(INDEX($D$396:$D$413, MATCH($B$258,$C$396:$C$413,0))))*2/3),TRUE,INDEX($D$396:$D$413, MATCH($B$258,$C$396:$C$413,0)))*INDEX($D$13:$D$29, MATCH($B$258,$B$13:$B$29,0)))*1000*'Conversions and Lists'!$O$44*'MP Calcs &amp; EFs'!$F$439*'Conversions and Lists'!$F$51*1000,"")</f>
        <v/>
      </c>
      <c r="AF259" s="148" t="str">
        <f t="shared" si="9"/>
        <v/>
      </c>
      <c r="AG259" s="148" t="str">
        <f>IFERROR(SUM(INDEX(D259:AF259, MATCH(INDEX($H$8:$H$29,MATCH(B259,$B$8:$B$29,0)),$D$229:$AE$229,0)):AF259),"")</f>
        <v/>
      </c>
    </row>
    <row r="260" spans="2:33" x14ac:dyDescent="0.25">
      <c r="B260" s="144" t="s">
        <v>122</v>
      </c>
      <c r="C260" s="141" t="s">
        <v>335</v>
      </c>
      <c r="D260" s="142" t="str" cm="1">
        <f t="array" ref="D260">IFERROR(((_xlfn.IFS(D$229&lt;INDEX($J$397:$J$415,MATCH($B$260,$C$397:$C$415,0)),INDEX('MP Calcs &amp; EFs'!$D$343:$D$360, MATCH($B$260,'MP Calcs &amp; EFs'!$B$343:$B$360,0)),D$229&lt;INDEX($K$397:$K$415,MATCH($B$260,$C$397:$C$415,0)),INDEX('MP Calcs &amp; EFs'!$D$343:$D$360, MATCH($B$260,'MP Calcs &amp; EFs'!$B$343:$B$360,0))-(((INDEX('MP Calcs &amp; EFs'!$D$343:$D$360, MATCH($B$260,'MP Calcs &amp; EFs'!$B$343:$B$360,0)))-(INDEX($E$396:$E$413, MATCH($B$260,$C$396:$C$413,0))))/3),D$229&lt;INDEX($I$397:$I$415,MATCH($B$260,$C$397:$C$415,0)),INDEX('MP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EFs'!K$383,"")</f>
        <v/>
      </c>
      <c r="E260" s="142" t="str" cm="1">
        <f t="array" ref="E260">IFERROR(((_xlfn.IFS(E$229&lt;INDEX($J$397:$J$415,MATCH($B$260,$C$397:$C$415,0)),INDEX('MP Calcs &amp; EFs'!$D$343:$D$360, MATCH($B$260,'MP Calcs &amp; EFs'!$B$343:$B$360,0)),E$229&lt;INDEX($K$397:$K$415,MATCH($B$260,$C$397:$C$415,0)),INDEX('MP Calcs &amp; EFs'!$D$343:$D$360, MATCH($B$260,'MP Calcs &amp; EFs'!$B$343:$B$360,0))-(((INDEX('MP Calcs &amp; EFs'!$D$343:$D$360, MATCH($B$260,'MP Calcs &amp; EFs'!$B$343:$B$360,0)))-(INDEX($E$396:$E$413, MATCH($B$260,$C$396:$C$413,0))))/3),E$229&lt;INDEX($I$397:$I$415,MATCH($B$260,$C$397:$C$415,0)),INDEX('MP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EFs'!L$383,"")</f>
        <v/>
      </c>
      <c r="F260" s="142" t="str" cm="1">
        <f t="array" ref="F260">IFERROR(((_xlfn.IFS(F$229&lt;INDEX($J$397:$J$415,MATCH($B$260,$C$397:$C$415,0)),INDEX('MP Calcs &amp; EFs'!$D$343:$D$360, MATCH($B$260,'MP Calcs &amp; EFs'!$B$343:$B$360,0)),F$229&lt;INDEX($K$397:$K$415,MATCH($B$260,$C$397:$C$415,0)),INDEX('MP Calcs &amp; EFs'!$D$343:$D$360, MATCH($B$260,'MP Calcs &amp; EFs'!$B$343:$B$360,0))-(((INDEX('MP Calcs &amp; EFs'!$D$343:$D$360, MATCH($B$260,'MP Calcs &amp; EFs'!$B$343:$B$360,0)))-(INDEX($E$396:$E$413, MATCH($B$260,$C$396:$C$413,0))))/3),F$229&lt;INDEX($I$397:$I$415,MATCH($B$260,$C$397:$C$415,0)),INDEX('MP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EFs'!M$383,"")</f>
        <v/>
      </c>
      <c r="G260" s="142" t="str" cm="1">
        <f t="array" ref="G260">IFERROR(((_xlfn.IFS(G$229&lt;INDEX($J$397:$J$415,MATCH($B$260,$C$397:$C$415,0)),INDEX('MP Calcs &amp; EFs'!$D$343:$D$360, MATCH($B$260,'MP Calcs &amp; EFs'!$B$343:$B$360,0)),G$229&lt;INDEX($K$397:$K$415,MATCH($B$260,$C$397:$C$415,0)),INDEX('MP Calcs &amp; EFs'!$D$343:$D$360, MATCH($B$260,'MP Calcs &amp; EFs'!$B$343:$B$360,0))-(((INDEX('MP Calcs &amp; EFs'!$D$343:$D$360, MATCH($B$260,'MP Calcs &amp; EFs'!$B$343:$B$360,0)))-(INDEX($E$396:$E$413, MATCH($B$260,$C$396:$C$413,0))))/3),G$229&lt;INDEX($I$397:$I$415,MATCH($B$260,$C$397:$C$415,0)),INDEX('MP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EFs'!N$383,"")</f>
        <v/>
      </c>
      <c r="H260" s="142" t="str" cm="1">
        <f t="array" ref="H260">IFERROR(((_xlfn.IFS(H$229&lt;INDEX($J$397:$J$415,MATCH($B$260,$C$397:$C$415,0)),INDEX('MP Calcs &amp; EFs'!$D$343:$D$360, MATCH($B$260,'MP Calcs &amp; EFs'!$B$343:$B$360,0)),H$229&lt;INDEX($K$397:$K$415,MATCH($B$260,$C$397:$C$415,0)),INDEX('MP Calcs &amp; EFs'!$D$343:$D$360, MATCH($B$260,'MP Calcs &amp; EFs'!$B$343:$B$360,0))-(((INDEX('MP Calcs &amp; EFs'!$D$343:$D$360, MATCH($B$260,'MP Calcs &amp; EFs'!$B$343:$B$360,0)))-(INDEX($E$396:$E$413, MATCH($B$260,$C$396:$C$413,0))))/3),H$229&lt;INDEX($I$397:$I$415,MATCH($B$260,$C$397:$C$415,0)),INDEX('MP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EFs'!O$383,"")</f>
        <v/>
      </c>
      <c r="I260" s="142" t="str" cm="1">
        <f t="array" ref="I260">IFERROR(((_xlfn.IFS(I$229&lt;INDEX($J$397:$J$415,MATCH($B$260,$C$397:$C$415,0)),INDEX('MP Calcs &amp; EFs'!$D$343:$D$360, MATCH($B$260,'MP Calcs &amp; EFs'!$B$343:$B$360,0)),I$229&lt;INDEX($K$397:$K$415,MATCH($B$260,$C$397:$C$415,0)),INDEX('MP Calcs &amp; EFs'!$D$343:$D$360, MATCH($B$260,'MP Calcs &amp; EFs'!$B$343:$B$360,0))-(((INDEX('MP Calcs &amp; EFs'!$D$343:$D$360, MATCH($B$260,'MP Calcs &amp; EFs'!$B$343:$B$360,0)))-(INDEX($E$396:$E$413, MATCH($B$260,$C$396:$C$413,0))))/3),I$229&lt;INDEX($I$397:$I$415,MATCH($B$260,$C$397:$C$415,0)),INDEX('MP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EFs'!P$383,"")</f>
        <v/>
      </c>
      <c r="J260" s="142" t="str" cm="1">
        <f t="array" ref="J260">IFERROR(((_xlfn.IFS(J$229&lt;INDEX($J$397:$J$415,MATCH($B$260,$C$397:$C$415,0)),INDEX('MP Calcs &amp; EFs'!$D$343:$D$360, MATCH($B$260,'MP Calcs &amp; EFs'!$B$343:$B$360,0)),J$229&lt;INDEX($K$397:$K$415,MATCH($B$260,$C$397:$C$415,0)),INDEX('MP Calcs &amp; EFs'!$D$343:$D$360, MATCH($B$260,'MP Calcs &amp; EFs'!$B$343:$B$360,0))-(((INDEX('MP Calcs &amp; EFs'!$D$343:$D$360, MATCH($B$260,'MP Calcs &amp; EFs'!$B$343:$B$360,0)))-(INDEX($E$396:$E$413, MATCH($B$260,$C$396:$C$413,0))))/3),J$229&lt;INDEX($I$397:$I$415,MATCH($B$260,$C$397:$C$415,0)),INDEX('MP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EFs'!Q$383,"")</f>
        <v/>
      </c>
      <c r="K260" s="142" t="str" cm="1">
        <f t="array" ref="K260">IFERROR(((_xlfn.IFS(K$229&lt;INDEX($J$397:$J$415,MATCH($B$260,$C$397:$C$415,0)),INDEX('MP Calcs &amp; EFs'!$D$343:$D$360, MATCH($B$260,'MP Calcs &amp; EFs'!$B$343:$B$360,0)),K$229&lt;INDEX($K$397:$K$415,MATCH($B$260,$C$397:$C$415,0)),INDEX('MP Calcs &amp; EFs'!$D$343:$D$360, MATCH($B$260,'MP Calcs &amp; EFs'!$B$343:$B$360,0))-(((INDEX('MP Calcs &amp; EFs'!$D$343:$D$360, MATCH($B$260,'MP Calcs &amp; EFs'!$B$343:$B$360,0)))-(INDEX($E$396:$E$413, MATCH($B$260,$C$396:$C$413,0))))/3),K$229&lt;INDEX($I$397:$I$415,MATCH($B$260,$C$397:$C$415,0)),INDEX('MP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EFs'!R$383,"")</f>
        <v/>
      </c>
      <c r="L260" s="142" t="str" cm="1">
        <f t="array" ref="L260">IFERROR(((_xlfn.IFS(L$229&lt;INDEX($J$397:$J$415,MATCH($B$260,$C$397:$C$415,0)),INDEX('MP Calcs &amp; EFs'!$D$343:$D$360, MATCH($B$260,'MP Calcs &amp; EFs'!$B$343:$B$360,0)),L$229&lt;INDEX($K$397:$K$415,MATCH($B$260,$C$397:$C$415,0)),INDEX('MP Calcs &amp; EFs'!$D$343:$D$360, MATCH($B$260,'MP Calcs &amp; EFs'!$B$343:$B$360,0))-(((INDEX('MP Calcs &amp; EFs'!$D$343:$D$360, MATCH($B$260,'MP Calcs &amp; EFs'!$B$343:$B$360,0)))-(INDEX($E$396:$E$413, MATCH($B$260,$C$396:$C$413,0))))/3),L$229&lt;INDEX($I$397:$I$415,MATCH($B$260,$C$397:$C$415,0)),INDEX('MP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EFs'!S$383,"")</f>
        <v/>
      </c>
      <c r="M260" s="142" t="str" cm="1">
        <f t="array" ref="M260">IFERROR(((_xlfn.IFS(M$229&lt;INDEX($J$397:$J$415,MATCH($B$260,$C$397:$C$415,0)),INDEX('MP Calcs &amp; EFs'!$D$343:$D$360, MATCH($B$260,'MP Calcs &amp; EFs'!$B$343:$B$360,0)),M$229&lt;INDEX($K$397:$K$415,MATCH($B$260,$C$397:$C$415,0)),INDEX('MP Calcs &amp; EFs'!$D$343:$D$360, MATCH($B$260,'MP Calcs &amp; EFs'!$B$343:$B$360,0))-(((INDEX('MP Calcs &amp; EFs'!$D$343:$D$360, MATCH($B$260,'MP Calcs &amp; EFs'!$B$343:$B$360,0)))-(INDEX($E$396:$E$413, MATCH($B$260,$C$396:$C$413,0))))/3),M$229&lt;INDEX($I$397:$I$415,MATCH($B$260,$C$397:$C$415,0)),INDEX('MP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EFs'!T$383,"")</f>
        <v/>
      </c>
      <c r="N260" s="142" t="str" cm="1">
        <f t="array" ref="N260">IFERROR(((_xlfn.IFS(N$229&lt;INDEX($J$397:$J$415,MATCH($B$260,$C$397:$C$415,0)),INDEX('MP Calcs &amp; EFs'!$D$343:$D$360, MATCH($B$260,'MP Calcs &amp; EFs'!$B$343:$B$360,0)),N$229&lt;INDEX($K$397:$K$415,MATCH($B$260,$C$397:$C$415,0)),INDEX('MP Calcs &amp; EFs'!$D$343:$D$360, MATCH($B$260,'MP Calcs &amp; EFs'!$B$343:$B$360,0))-(((INDEX('MP Calcs &amp; EFs'!$D$343:$D$360, MATCH($B$260,'MP Calcs &amp; EFs'!$B$343:$B$360,0)))-(INDEX($E$396:$E$413, MATCH($B$260,$C$396:$C$413,0))))/3),N$229&lt;INDEX($I$397:$I$415,MATCH($B$260,$C$397:$C$415,0)),INDEX('MP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EFs'!U$383,"")</f>
        <v/>
      </c>
      <c r="O260" s="142" t="str" cm="1">
        <f t="array" ref="O260">IFERROR(((_xlfn.IFS(O$229&lt;INDEX($J$397:$J$415,MATCH($B$260,$C$397:$C$415,0)),INDEX('MP Calcs &amp; EFs'!$D$343:$D$360, MATCH($B$260,'MP Calcs &amp; EFs'!$B$343:$B$360,0)),O$229&lt;INDEX($K$397:$K$415,MATCH($B$260,$C$397:$C$415,0)),INDEX('MP Calcs &amp; EFs'!$D$343:$D$360, MATCH($B$260,'MP Calcs &amp; EFs'!$B$343:$B$360,0))-(((INDEX('MP Calcs &amp; EFs'!$D$343:$D$360, MATCH($B$260,'MP Calcs &amp; EFs'!$B$343:$B$360,0)))-(INDEX($E$396:$E$413, MATCH($B$260,$C$396:$C$413,0))))/3),O$229&lt;INDEX($I$397:$I$415,MATCH($B$260,$C$397:$C$415,0)),INDEX('MP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EFs'!V$383,"")</f>
        <v/>
      </c>
      <c r="P260" s="142" t="str" cm="1">
        <f t="array" ref="P260">IFERROR(((_xlfn.IFS(P$229&lt;INDEX($J$397:$J$415,MATCH($B$260,$C$397:$C$415,0)),INDEX('MP Calcs &amp; EFs'!$D$343:$D$360, MATCH($B$260,'MP Calcs &amp; EFs'!$B$343:$B$360,0)),P$229&lt;INDEX($K$397:$K$415,MATCH($B$260,$C$397:$C$415,0)),INDEX('MP Calcs &amp; EFs'!$D$343:$D$360, MATCH($B$260,'MP Calcs &amp; EFs'!$B$343:$B$360,0))-(((INDEX('MP Calcs &amp; EFs'!$D$343:$D$360, MATCH($B$260,'MP Calcs &amp; EFs'!$B$343:$B$360,0)))-(INDEX($E$396:$E$413, MATCH($B$260,$C$396:$C$413,0))))/3),P$229&lt;INDEX($I$397:$I$415,MATCH($B$260,$C$397:$C$415,0)),INDEX('MP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EFs'!W$383,"")</f>
        <v/>
      </c>
      <c r="Q260" s="142" t="str" cm="1">
        <f t="array" ref="Q260">IFERROR(((_xlfn.IFS(Q$229&lt;INDEX($J$397:$J$415,MATCH($B$260,$C$397:$C$415,0)),INDEX('MP Calcs &amp; EFs'!$D$343:$D$360, MATCH($B$260,'MP Calcs &amp; EFs'!$B$343:$B$360,0)),Q$229&lt;INDEX($K$397:$K$415,MATCH($B$260,$C$397:$C$415,0)),INDEX('MP Calcs &amp; EFs'!$D$343:$D$360, MATCH($B$260,'MP Calcs &amp; EFs'!$B$343:$B$360,0))-(((INDEX('MP Calcs &amp; EFs'!$D$343:$D$360, MATCH($B$260,'MP Calcs &amp; EFs'!$B$343:$B$360,0)))-(INDEX($E$396:$E$413, MATCH($B$260,$C$396:$C$413,0))))/3),Q$229&lt;INDEX($I$397:$I$415,MATCH($B$260,$C$397:$C$415,0)),INDEX('MP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EFs'!X$383,"")</f>
        <v/>
      </c>
      <c r="R260" s="142" t="str" cm="1">
        <f t="array" ref="R260">IFERROR(((_xlfn.IFS(R$229&lt;INDEX($J$397:$J$415,MATCH($B$260,$C$397:$C$415,0)),INDEX('MP Calcs &amp; EFs'!$D$343:$D$360, MATCH($B$260,'MP Calcs &amp; EFs'!$B$343:$B$360,0)),R$229&lt;INDEX($K$397:$K$415,MATCH($B$260,$C$397:$C$415,0)),INDEX('MP Calcs &amp; EFs'!$D$343:$D$360, MATCH($B$260,'MP Calcs &amp; EFs'!$B$343:$B$360,0))-(((INDEX('MP Calcs &amp; EFs'!$D$343:$D$360, MATCH($B$260,'MP Calcs &amp; EFs'!$B$343:$B$360,0)))-(INDEX($E$396:$E$413, MATCH($B$260,$C$396:$C$413,0))))/3),R$229&lt;INDEX($I$397:$I$415,MATCH($B$260,$C$397:$C$415,0)),INDEX('MP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EFs'!Y$383,"")</f>
        <v/>
      </c>
      <c r="S260" s="142" t="str" cm="1">
        <f t="array" ref="S260">IFERROR(((_xlfn.IFS(S$229&lt;INDEX($J$397:$J$415,MATCH($B$260,$C$397:$C$415,0)),INDEX('MP Calcs &amp; EFs'!$D$343:$D$360, MATCH($B$260,'MP Calcs &amp; EFs'!$B$343:$B$360,0)),S$229&lt;INDEX($K$397:$K$415,MATCH($B$260,$C$397:$C$415,0)),INDEX('MP Calcs &amp; EFs'!$D$343:$D$360, MATCH($B$260,'MP Calcs &amp; EFs'!$B$343:$B$360,0))-(((INDEX('MP Calcs &amp; EFs'!$D$343:$D$360, MATCH($B$260,'MP Calcs &amp; EFs'!$B$343:$B$360,0)))-(INDEX($E$396:$E$413, MATCH($B$260,$C$396:$C$413,0))))/3),S$229&lt;INDEX($I$397:$I$415,MATCH($B$260,$C$397:$C$415,0)),INDEX('MP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EFs'!Z$383,"")</f>
        <v/>
      </c>
      <c r="T260" s="142" t="str" cm="1">
        <f t="array" ref="T260">IFERROR(((_xlfn.IFS(T$229&lt;INDEX($J$397:$J$415,MATCH($B$260,$C$397:$C$415,0)),INDEX('MP Calcs &amp; EFs'!$D$343:$D$360, MATCH($B$260,'MP Calcs &amp; EFs'!$B$343:$B$360,0)),T$229&lt;INDEX($K$397:$K$415,MATCH($B$260,$C$397:$C$415,0)),INDEX('MP Calcs &amp; EFs'!$D$343:$D$360, MATCH($B$260,'MP Calcs &amp; EFs'!$B$343:$B$360,0))-(((INDEX('MP Calcs &amp; EFs'!$D$343:$D$360, MATCH($B$260,'MP Calcs &amp; EFs'!$B$343:$B$360,0)))-(INDEX($E$396:$E$413, MATCH($B$260,$C$396:$C$413,0))))/3),T$229&lt;INDEX($I$397:$I$415,MATCH($B$260,$C$397:$C$415,0)),INDEX('MP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EFs'!AA$383,"")</f>
        <v/>
      </c>
      <c r="U260" s="142" t="str" cm="1">
        <f t="array" ref="U260">IFERROR(((_xlfn.IFS(U$229&lt;INDEX($J$397:$J$415,MATCH($B$260,$C$397:$C$415,0)),INDEX('MP Calcs &amp; EFs'!$D$343:$D$360, MATCH($B$260,'MP Calcs &amp; EFs'!$B$343:$B$360,0)),U$229&lt;INDEX($K$397:$K$415,MATCH($B$260,$C$397:$C$415,0)),INDEX('MP Calcs &amp; EFs'!$D$343:$D$360, MATCH($B$260,'MP Calcs &amp; EFs'!$B$343:$B$360,0))-(((INDEX('MP Calcs &amp; EFs'!$D$343:$D$360, MATCH($B$260,'MP Calcs &amp; EFs'!$B$343:$B$360,0)))-(INDEX($E$396:$E$413, MATCH($B$260,$C$396:$C$413,0))))/3),U$229&lt;INDEX($I$397:$I$415,MATCH($B$260,$C$397:$C$415,0)),INDEX('MP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EFs'!AB$383,"")</f>
        <v/>
      </c>
      <c r="V260" s="142" t="str" cm="1">
        <f t="array" ref="V260">IFERROR(((_xlfn.IFS(V$229&lt;INDEX($J$397:$J$415,MATCH($B$260,$C$397:$C$415,0)),INDEX('MP Calcs &amp; EFs'!$D$343:$D$360, MATCH($B$260,'MP Calcs &amp; EFs'!$B$343:$B$360,0)),V$229&lt;INDEX($K$397:$K$415,MATCH($B$260,$C$397:$C$415,0)),INDEX('MP Calcs &amp; EFs'!$D$343:$D$360, MATCH($B$260,'MP Calcs &amp; EFs'!$B$343:$B$360,0))-(((INDEX('MP Calcs &amp; EFs'!$D$343:$D$360, MATCH($B$260,'MP Calcs &amp; EFs'!$B$343:$B$360,0)))-(INDEX($E$396:$E$413, MATCH($B$260,$C$396:$C$413,0))))/3),V$229&lt;INDEX($I$397:$I$415,MATCH($B$260,$C$397:$C$415,0)),INDEX('MP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EFs'!AC$383,"")</f>
        <v/>
      </c>
      <c r="W260" s="142" t="str" cm="1">
        <f t="array" ref="W260">IFERROR(((_xlfn.IFS(W$229&lt;INDEX($J$397:$J$415,MATCH($B$260,$C$397:$C$415,0)),INDEX('MP Calcs &amp; EFs'!$D$343:$D$360, MATCH($B$260,'MP Calcs &amp; EFs'!$B$343:$B$360,0)),W$229&lt;INDEX($K$397:$K$415,MATCH($B$260,$C$397:$C$415,0)),INDEX('MP Calcs &amp; EFs'!$D$343:$D$360, MATCH($B$260,'MP Calcs &amp; EFs'!$B$343:$B$360,0))-(((INDEX('MP Calcs &amp; EFs'!$D$343:$D$360, MATCH($B$260,'MP Calcs &amp; EFs'!$B$343:$B$360,0)))-(INDEX($E$396:$E$413, MATCH($B$260,$C$396:$C$413,0))))/3),W$229&lt;INDEX($I$397:$I$415,MATCH($B$260,$C$397:$C$415,0)),INDEX('MP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EFs'!AD$383,"")</f>
        <v/>
      </c>
      <c r="X260" s="142" t="str" cm="1">
        <f t="array" ref="X260">IFERROR(((_xlfn.IFS(X$229&lt;INDEX($J$397:$J$415,MATCH($B$260,$C$397:$C$415,0)),INDEX('MP Calcs &amp; EFs'!$D$343:$D$360, MATCH($B$260,'MP Calcs &amp; EFs'!$B$343:$B$360,0)),X$229&lt;INDEX($K$397:$K$415,MATCH($B$260,$C$397:$C$415,0)),INDEX('MP Calcs &amp; EFs'!$D$343:$D$360, MATCH($B$260,'MP Calcs &amp; EFs'!$B$343:$B$360,0))-(((INDEX('MP Calcs &amp; EFs'!$D$343:$D$360, MATCH($B$260,'MP Calcs &amp; EFs'!$B$343:$B$360,0)))-(INDEX($E$396:$E$413, MATCH($B$260,$C$396:$C$413,0))))/3),X$229&lt;INDEX($I$397:$I$415,MATCH($B$260,$C$397:$C$415,0)),INDEX('MP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EFs'!AE$383,"")</f>
        <v/>
      </c>
      <c r="Y260" s="142" t="str" cm="1">
        <f t="array" ref="Y260">IFERROR(((_xlfn.IFS(Y$229&lt;INDEX($J$397:$J$415,MATCH($B$260,$C$397:$C$415,0)),INDEX('MP Calcs &amp; EFs'!$D$343:$D$360, MATCH($B$260,'MP Calcs &amp; EFs'!$B$343:$B$360,0)),Y$229&lt;INDEX($K$397:$K$415,MATCH($B$260,$C$397:$C$415,0)),INDEX('MP Calcs &amp; EFs'!$D$343:$D$360, MATCH($B$260,'MP Calcs &amp; EFs'!$B$343:$B$360,0))-(((INDEX('MP Calcs &amp; EFs'!$D$343:$D$360, MATCH($B$260,'MP Calcs &amp; EFs'!$B$343:$B$360,0)))-(INDEX($E$396:$E$413, MATCH($B$260,$C$396:$C$413,0))))/3),Y$229&lt;INDEX($I$397:$I$415,MATCH($B$260,$C$397:$C$415,0)),INDEX('MP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EFs'!AF$383,"")</f>
        <v/>
      </c>
      <c r="Z260" s="142" t="str" cm="1">
        <f t="array" ref="Z260">IFERROR(((_xlfn.IFS(Z$229&lt;INDEX($J$397:$J$415,MATCH($B$260,$C$397:$C$415,0)),INDEX('MP Calcs &amp; EFs'!$D$343:$D$360, MATCH($B$260,'MP Calcs &amp; EFs'!$B$343:$B$360,0)),Z$229&lt;INDEX($K$397:$K$415,MATCH($B$260,$C$397:$C$415,0)),INDEX('MP Calcs &amp; EFs'!$D$343:$D$360, MATCH($B$260,'MP Calcs &amp; EFs'!$B$343:$B$360,0))-(((INDEX('MP Calcs &amp; EFs'!$D$343:$D$360, MATCH($B$260,'MP Calcs &amp; EFs'!$B$343:$B$360,0)))-(INDEX($E$396:$E$413, MATCH($B$260,$C$396:$C$413,0))))/3),Z$229&lt;INDEX($I$397:$I$415,MATCH($B$260,$C$397:$C$415,0)),INDEX('MP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EFs'!AG$383,"")</f>
        <v/>
      </c>
      <c r="AA260" s="142" t="str" cm="1">
        <f t="array" ref="AA260">IFERROR(((_xlfn.IFS(AA$229&lt;INDEX($J$397:$J$415,MATCH($B$260,$C$397:$C$415,0)),INDEX('MP Calcs &amp; EFs'!$D$343:$D$360, MATCH($B$260,'MP Calcs &amp; EFs'!$B$343:$B$360,0)),AA$229&lt;INDEX($K$397:$K$415,MATCH($B$260,$C$397:$C$415,0)),INDEX('MP Calcs &amp; EFs'!$D$343:$D$360, MATCH($B$260,'MP Calcs &amp; EFs'!$B$343:$B$360,0))-(((INDEX('MP Calcs &amp; EFs'!$D$343:$D$360, MATCH($B$260,'MP Calcs &amp; EFs'!$B$343:$B$360,0)))-(INDEX($E$396:$E$413, MATCH($B$260,$C$396:$C$413,0))))/3),AA$229&lt;INDEX($I$397:$I$415,MATCH($B$260,$C$397:$C$415,0)),INDEX('MP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EFs'!AH$383,"")</f>
        <v/>
      </c>
      <c r="AB260" s="142" t="str" cm="1">
        <f t="array" ref="AB260">IFERROR(((_xlfn.IFS(AB$229&lt;INDEX($J$397:$J$415,MATCH($B$260,$C$397:$C$415,0)),INDEX('MP Calcs &amp; EFs'!$D$343:$D$360, MATCH($B$260,'MP Calcs &amp; EFs'!$B$343:$B$360,0)),AB$229&lt;INDEX($K$397:$K$415,MATCH($B$260,$C$397:$C$415,0)),INDEX('MP Calcs &amp; EFs'!$D$343:$D$360, MATCH($B$260,'MP Calcs &amp; EFs'!$B$343:$B$360,0))-(((INDEX('MP Calcs &amp; EFs'!$D$343:$D$360, MATCH($B$260,'MP Calcs &amp; EFs'!$B$343:$B$360,0)))-(INDEX($E$396:$E$413, MATCH($B$260,$C$396:$C$413,0))))/3),AB$229&lt;INDEX($I$397:$I$415,MATCH($B$260,$C$397:$C$415,0)),INDEX('MP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EFs'!AI$383,"")</f>
        <v/>
      </c>
      <c r="AC260" s="142" t="str" cm="1">
        <f t="array" ref="AC260">IFERROR(((_xlfn.IFS(AC$229&lt;INDEX($J$397:$J$415,MATCH($B$260,$C$397:$C$415,0)),INDEX('MP Calcs &amp; EFs'!$D$343:$D$360, MATCH($B$260,'MP Calcs &amp; EFs'!$B$343:$B$360,0)),AC$229&lt;INDEX($K$397:$K$415,MATCH($B$260,$C$397:$C$415,0)),INDEX('MP Calcs &amp; EFs'!$D$343:$D$360, MATCH($B$260,'MP Calcs &amp; EFs'!$B$343:$B$360,0))-(((INDEX('MP Calcs &amp; EFs'!$D$343:$D$360, MATCH($B$260,'MP Calcs &amp; EFs'!$B$343:$B$360,0)))-(INDEX($E$396:$E$413, MATCH($B$260,$C$396:$C$413,0))))/3),AC$229&lt;INDEX($I$397:$I$415,MATCH($B$260,$C$397:$C$415,0)),INDEX('MP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EFs'!AJ$383,"")</f>
        <v/>
      </c>
      <c r="AD260" s="142" t="str" cm="1">
        <f t="array" ref="AD260">IFERROR(((_xlfn.IFS(AD$229&lt;INDEX($J$397:$J$415,MATCH($B$260,$C$397:$C$415,0)),INDEX('MP Calcs &amp; EFs'!$D$343:$D$360, MATCH($B$260,'MP Calcs &amp; EFs'!$B$343:$B$360,0)),AD$229&lt;INDEX($K$397:$K$415,MATCH($B$260,$C$397:$C$415,0)),INDEX('MP Calcs &amp; EFs'!$D$343:$D$360, MATCH($B$260,'MP Calcs &amp; EFs'!$B$343:$B$360,0))-(((INDEX('MP Calcs &amp; EFs'!$D$343:$D$360, MATCH($B$260,'MP Calcs &amp; EFs'!$B$343:$B$360,0)))-(INDEX($E$396:$E$413, MATCH($B$260,$C$396:$C$413,0))))/3),AD$229&lt;INDEX($I$397:$I$415,MATCH($B$260,$C$397:$C$415,0)),INDEX('MP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EFs'!AK$383,"")</f>
        <v/>
      </c>
      <c r="AE260" s="142" t="str" cm="1">
        <f t="array" ref="AE260">IFERROR(((_xlfn.IFS(AE$229&lt;INDEX($J$397:$J$415,MATCH($B$260,$C$397:$C$415,0)),INDEX('MP Calcs &amp; EFs'!$D$343:$D$360, MATCH($B$260,'MP Calcs &amp; EFs'!$B$343:$B$360,0)),AE$229&lt;INDEX($K$397:$K$415,MATCH($B$260,$C$397:$C$415,0)),INDEX('MP Calcs &amp; EFs'!$D$343:$D$360, MATCH($B$260,'MP Calcs &amp; EFs'!$B$343:$B$360,0))-(((INDEX('MP Calcs &amp; EFs'!$D$343:$D$360, MATCH($B$260,'MP Calcs &amp; EFs'!$B$343:$B$360,0)))-(INDEX($E$396:$E$413, MATCH($B$260,$C$396:$C$413,0))))/3),AE$229&lt;INDEX($I$397:$I$415,MATCH($B$260,$C$397:$C$415,0)),INDEX('MP Calcs &amp; EFs'!$D$343:$D$360, MATCH($B$260,'MP Calcs &amp; EFs'!$B$343:$B$360,0))-(((INDEX('MP Calcs &amp; EFs'!$D$343:$D$360, MATCH($B$260,'MP Calcs &amp; EFs'!$B$343:$B$360,0)))-(INDEX($E$396:$E$413, MATCH($B$260,$C$396:$C$413,0))))*2/3),TRUE,INDEX($E$396:$E$413, MATCH($B$260,$C$396:$C$413,0)))*INDEX($D$13:$D$29, MATCH($B$260,$B$13:$B$29,0))*10^6*'Conversions and Lists'!$F$44)-(INDEX($G$8:$G$29, MATCH($B$260,$B$8:$B$29,0))*'Conversions and Lists'!$F$37))*'MP Calcs &amp; EFs'!AL$383,"")</f>
        <v/>
      </c>
      <c r="AF260" s="142" t="str">
        <f t="shared" si="9"/>
        <v/>
      </c>
      <c r="AG260" s="142" t="str">
        <f>IFERROR(SUM(INDEX(D260:AF260, MATCH(INDEX($H$8:$H$29,MATCH(B260,$B$8:$B$29,0)),$D$229:$AE$229,0)):AF260),"")</f>
        <v/>
      </c>
    </row>
    <row r="261" spans="2:33" ht="14.4" thickBot="1" x14ac:dyDescent="0.3">
      <c r="B261" s="138" t="s">
        <v>122</v>
      </c>
      <c r="C261" s="139" t="s">
        <v>336</v>
      </c>
      <c r="D261" s="148" t="str" cm="1">
        <f t="array" ref="D261">IFERROR((_xlfn.IFS(D$229&lt;INDEX($J$397:$J$415,MATCH($B$260,$C$397:$C$415,0)),INDEX('MP Calcs &amp; EFs'!$C$343:$C$360, MATCH($B$260,'MP Calcs &amp; EFs'!$B$343:$B$360,0)),D$229&lt;INDEX($K$397:$K$415,MATCH($B$260,$C$397:$C$415,0)),INDEX('MP Calcs &amp; EFs'!$C$343:$C$360, MATCH($B$260,'MP Calcs &amp; EFs'!$B$343:$B$360,0))-(((INDEX('MP Calcs &amp; EFs'!$C$343:$C$360, MATCH($B$260,'MP Calcs &amp; EFs'!$B$343:$B$360,0)))-(INDEX($D$396:$D$413, MATCH($B$260,$C$396:$C$413,0))))/3),D$229&lt;INDEX($I$397:$I$415,MATCH($B$260,$C$397:$C$415,0)),INDEX('MP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E261" s="148" t="str" cm="1">
        <f t="array" ref="E261">IFERROR((_xlfn.IFS(E$229&lt;INDEX($J$397:$J$415,MATCH($B$260,$C$397:$C$415,0)),INDEX('MP Calcs &amp; EFs'!$C$343:$C$360, MATCH($B$260,'MP Calcs &amp; EFs'!$B$343:$B$360,0)),E$229&lt;INDEX($K$397:$K$415,MATCH($B$260,$C$397:$C$415,0)),INDEX('MP Calcs &amp; EFs'!$C$343:$C$360, MATCH($B$260,'MP Calcs &amp; EFs'!$B$343:$B$360,0))-(((INDEX('MP Calcs &amp; EFs'!$C$343:$C$360, MATCH($B$260,'MP Calcs &amp; EFs'!$B$343:$B$360,0)))-(INDEX($D$396:$D$413, MATCH($B$260,$C$396:$C$413,0))))/3),E$229&lt;INDEX($I$397:$I$415,MATCH($B$260,$C$397:$C$415,0)),INDEX('MP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F261" s="148" t="str" cm="1">
        <f t="array" ref="F261">IFERROR((_xlfn.IFS(F$229&lt;INDEX($J$397:$J$415,MATCH($B$260,$C$397:$C$415,0)),INDEX('MP Calcs &amp; EFs'!$C$343:$C$360, MATCH($B$260,'MP Calcs &amp; EFs'!$B$343:$B$360,0)),F$229&lt;INDEX($K$397:$K$415,MATCH($B$260,$C$397:$C$415,0)),INDEX('MP Calcs &amp; EFs'!$C$343:$C$360, MATCH($B$260,'MP Calcs &amp; EFs'!$B$343:$B$360,0))-(((INDEX('MP Calcs &amp; EFs'!$C$343:$C$360, MATCH($B$260,'MP Calcs &amp; EFs'!$B$343:$B$360,0)))-(INDEX($D$396:$D$413, MATCH($B$260,$C$396:$C$413,0))))/3),F$229&lt;INDEX($I$397:$I$415,MATCH($B$260,$C$397:$C$415,0)),INDEX('MP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G261" s="148" t="str" cm="1">
        <f t="array" ref="G261">IFERROR((_xlfn.IFS(G$229&lt;INDEX($J$397:$J$415,MATCH($B$260,$C$397:$C$415,0)),INDEX('MP Calcs &amp; EFs'!$C$343:$C$360, MATCH($B$260,'MP Calcs &amp; EFs'!$B$343:$B$360,0)),G$229&lt;INDEX($K$397:$K$415,MATCH($B$260,$C$397:$C$415,0)),INDEX('MP Calcs &amp; EFs'!$C$343:$C$360, MATCH($B$260,'MP Calcs &amp; EFs'!$B$343:$B$360,0))-(((INDEX('MP Calcs &amp; EFs'!$C$343:$C$360, MATCH($B$260,'MP Calcs &amp; EFs'!$B$343:$B$360,0)))-(INDEX($D$396:$D$413, MATCH($B$260,$C$396:$C$413,0))))/3),G$229&lt;INDEX($I$397:$I$415,MATCH($B$260,$C$397:$C$415,0)),INDEX('MP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H261" s="148" t="str" cm="1">
        <f t="array" ref="H261">IFERROR((_xlfn.IFS(H$229&lt;INDEX($J$397:$J$415,MATCH($B$260,$C$397:$C$415,0)),INDEX('MP Calcs &amp; EFs'!$C$343:$C$360, MATCH($B$260,'MP Calcs &amp; EFs'!$B$343:$B$360,0)),H$229&lt;INDEX($K$397:$K$415,MATCH($B$260,$C$397:$C$415,0)),INDEX('MP Calcs &amp; EFs'!$C$343:$C$360, MATCH($B$260,'MP Calcs &amp; EFs'!$B$343:$B$360,0))-(((INDEX('MP Calcs &amp; EFs'!$C$343:$C$360, MATCH($B$260,'MP Calcs &amp; EFs'!$B$343:$B$360,0)))-(INDEX($D$396:$D$413, MATCH($B$260,$C$396:$C$413,0))))/3),H$229&lt;INDEX($I$397:$I$415,MATCH($B$260,$C$397:$C$415,0)),INDEX('MP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I261" s="148" t="str" cm="1">
        <f t="array" ref="I261">IFERROR((_xlfn.IFS(I$229&lt;INDEX($J$397:$J$415,MATCH($B$260,$C$397:$C$415,0)),INDEX('MP Calcs &amp; EFs'!$C$343:$C$360, MATCH($B$260,'MP Calcs &amp; EFs'!$B$343:$B$360,0)),I$229&lt;INDEX($K$397:$K$415,MATCH($B$260,$C$397:$C$415,0)),INDEX('MP Calcs &amp; EFs'!$C$343:$C$360, MATCH($B$260,'MP Calcs &amp; EFs'!$B$343:$B$360,0))-(((INDEX('MP Calcs &amp; EFs'!$C$343:$C$360, MATCH($B$260,'MP Calcs &amp; EFs'!$B$343:$B$360,0)))-(INDEX($D$396:$D$413, MATCH($B$260,$C$396:$C$413,0))))/3),I$229&lt;INDEX($I$397:$I$415,MATCH($B$260,$C$397:$C$415,0)),INDEX('MP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J261" s="148" t="str" cm="1">
        <f t="array" ref="J261">IFERROR((_xlfn.IFS(J$229&lt;INDEX($J$397:$J$415,MATCH($B$260,$C$397:$C$415,0)),INDEX('MP Calcs &amp; EFs'!$C$343:$C$360, MATCH($B$260,'MP Calcs &amp; EFs'!$B$343:$B$360,0)),J$229&lt;INDEX($K$397:$K$415,MATCH($B$260,$C$397:$C$415,0)),INDEX('MP Calcs &amp; EFs'!$C$343:$C$360, MATCH($B$260,'MP Calcs &amp; EFs'!$B$343:$B$360,0))-(((INDEX('MP Calcs &amp; EFs'!$C$343:$C$360, MATCH($B$260,'MP Calcs &amp; EFs'!$B$343:$B$360,0)))-(INDEX($D$396:$D$413, MATCH($B$260,$C$396:$C$413,0))))/3),J$229&lt;INDEX($I$397:$I$415,MATCH($B$260,$C$397:$C$415,0)),INDEX('MP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K261" s="148" t="str" cm="1">
        <f t="array" ref="K261">IFERROR((_xlfn.IFS(K$229&lt;INDEX($J$397:$J$415,MATCH($B$260,$C$397:$C$415,0)),INDEX('MP Calcs &amp; EFs'!$C$343:$C$360, MATCH($B$260,'MP Calcs &amp; EFs'!$B$343:$B$360,0)),K$229&lt;INDEX($K$397:$K$415,MATCH($B$260,$C$397:$C$415,0)),INDEX('MP Calcs &amp; EFs'!$C$343:$C$360, MATCH($B$260,'MP Calcs &amp; EFs'!$B$343:$B$360,0))-(((INDEX('MP Calcs &amp; EFs'!$C$343:$C$360, MATCH($B$260,'MP Calcs &amp; EFs'!$B$343:$B$360,0)))-(INDEX($D$396:$D$413, MATCH($B$260,$C$396:$C$413,0))))/3),K$229&lt;INDEX($I$397:$I$415,MATCH($B$260,$C$397:$C$415,0)),INDEX('MP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L261" s="148" t="str" cm="1">
        <f t="array" ref="L261">IFERROR((_xlfn.IFS(L$229&lt;INDEX($J$397:$J$415,MATCH($B$260,$C$397:$C$415,0)),INDEX('MP Calcs &amp; EFs'!$C$343:$C$360, MATCH($B$260,'MP Calcs &amp; EFs'!$B$343:$B$360,0)),L$229&lt;INDEX($K$397:$K$415,MATCH($B$260,$C$397:$C$415,0)),INDEX('MP Calcs &amp; EFs'!$C$343:$C$360, MATCH($B$260,'MP Calcs &amp; EFs'!$B$343:$B$360,0))-(((INDEX('MP Calcs &amp; EFs'!$C$343:$C$360, MATCH($B$260,'MP Calcs &amp; EFs'!$B$343:$B$360,0)))-(INDEX($D$396:$D$413, MATCH($B$260,$C$396:$C$413,0))))/3),L$229&lt;INDEX($I$397:$I$415,MATCH($B$260,$C$397:$C$415,0)),INDEX('MP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M261" s="148" t="str" cm="1">
        <f t="array" ref="M261">IFERROR((_xlfn.IFS(M$229&lt;INDEX($J$397:$J$415,MATCH($B$260,$C$397:$C$415,0)),INDEX('MP Calcs &amp; EFs'!$C$343:$C$360, MATCH($B$260,'MP Calcs &amp; EFs'!$B$343:$B$360,0)),M$229&lt;INDEX($K$397:$K$415,MATCH($B$260,$C$397:$C$415,0)),INDEX('MP Calcs &amp; EFs'!$C$343:$C$360, MATCH($B$260,'MP Calcs &amp; EFs'!$B$343:$B$360,0))-(((INDEX('MP Calcs &amp; EFs'!$C$343:$C$360, MATCH($B$260,'MP Calcs &amp; EFs'!$B$343:$B$360,0)))-(INDEX($D$396:$D$413, MATCH($B$260,$C$396:$C$413,0))))/3),M$229&lt;INDEX($I$397:$I$415,MATCH($B$260,$C$397:$C$415,0)),INDEX('MP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N261" s="148" t="str" cm="1">
        <f t="array" ref="N261">IFERROR((_xlfn.IFS(N$229&lt;INDEX($J$397:$J$415,MATCH($B$260,$C$397:$C$415,0)),INDEX('MP Calcs &amp; EFs'!$C$343:$C$360, MATCH($B$260,'MP Calcs &amp; EFs'!$B$343:$B$360,0)),N$229&lt;INDEX($K$397:$K$415,MATCH($B$260,$C$397:$C$415,0)),INDEX('MP Calcs &amp; EFs'!$C$343:$C$360, MATCH($B$260,'MP Calcs &amp; EFs'!$B$343:$B$360,0))-(((INDEX('MP Calcs &amp; EFs'!$C$343:$C$360, MATCH($B$260,'MP Calcs &amp; EFs'!$B$343:$B$360,0)))-(INDEX($D$396:$D$413, MATCH($B$260,$C$396:$C$413,0))))/3),N$229&lt;INDEX($I$397:$I$415,MATCH($B$260,$C$397:$C$415,0)),INDEX('MP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O261" s="148" t="str" cm="1">
        <f t="array" ref="O261">IFERROR((_xlfn.IFS(O$229&lt;INDEX($J$397:$J$415,MATCH($B$260,$C$397:$C$415,0)),INDEX('MP Calcs &amp; EFs'!$C$343:$C$360, MATCH($B$260,'MP Calcs &amp; EFs'!$B$343:$B$360,0)),O$229&lt;INDEX($K$397:$K$415,MATCH($B$260,$C$397:$C$415,0)),INDEX('MP Calcs &amp; EFs'!$C$343:$C$360, MATCH($B$260,'MP Calcs &amp; EFs'!$B$343:$B$360,0))-(((INDEX('MP Calcs &amp; EFs'!$C$343:$C$360, MATCH($B$260,'MP Calcs &amp; EFs'!$B$343:$B$360,0)))-(INDEX($D$396:$D$413, MATCH($B$260,$C$396:$C$413,0))))/3),O$229&lt;INDEX($I$397:$I$415,MATCH($B$260,$C$397:$C$415,0)),INDEX('MP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P261" s="148" t="str" cm="1">
        <f t="array" ref="P261">IFERROR((_xlfn.IFS(P$229&lt;INDEX($J$397:$J$415,MATCH($B$260,$C$397:$C$415,0)),INDEX('MP Calcs &amp; EFs'!$C$343:$C$360, MATCH($B$260,'MP Calcs &amp; EFs'!$B$343:$B$360,0)),P$229&lt;INDEX($K$397:$K$415,MATCH($B$260,$C$397:$C$415,0)),INDEX('MP Calcs &amp; EFs'!$C$343:$C$360, MATCH($B$260,'MP Calcs &amp; EFs'!$B$343:$B$360,0))-(((INDEX('MP Calcs &amp; EFs'!$C$343:$C$360, MATCH($B$260,'MP Calcs &amp; EFs'!$B$343:$B$360,0)))-(INDEX($D$396:$D$413, MATCH($B$260,$C$396:$C$413,0))))/3),P$229&lt;INDEX($I$397:$I$415,MATCH($B$260,$C$397:$C$415,0)),INDEX('MP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Q261" s="148" t="str" cm="1">
        <f t="array" ref="Q261">IFERROR((_xlfn.IFS(Q$229&lt;INDEX($J$397:$J$415,MATCH($B$260,$C$397:$C$415,0)),INDEX('MP Calcs &amp; EFs'!$C$343:$C$360, MATCH($B$260,'MP Calcs &amp; EFs'!$B$343:$B$360,0)),Q$229&lt;INDEX($K$397:$K$415,MATCH($B$260,$C$397:$C$415,0)),INDEX('MP Calcs &amp; EFs'!$C$343:$C$360, MATCH($B$260,'MP Calcs &amp; EFs'!$B$343:$B$360,0))-(((INDEX('MP Calcs &amp; EFs'!$C$343:$C$360, MATCH($B$260,'MP Calcs &amp; EFs'!$B$343:$B$360,0)))-(INDEX($D$396:$D$413, MATCH($B$260,$C$396:$C$413,0))))/3),Q$229&lt;INDEX($I$397:$I$415,MATCH($B$260,$C$397:$C$415,0)),INDEX('MP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R261" s="148" t="str" cm="1">
        <f t="array" ref="R261">IFERROR((_xlfn.IFS(R$229&lt;INDEX($J$397:$J$415,MATCH($B$260,$C$397:$C$415,0)),INDEX('MP Calcs &amp; EFs'!$C$343:$C$360, MATCH($B$260,'MP Calcs &amp; EFs'!$B$343:$B$360,0)),R$229&lt;INDEX($K$397:$K$415,MATCH($B$260,$C$397:$C$415,0)),INDEX('MP Calcs &amp; EFs'!$C$343:$C$360, MATCH($B$260,'MP Calcs &amp; EFs'!$B$343:$B$360,0))-(((INDEX('MP Calcs &amp; EFs'!$C$343:$C$360, MATCH($B$260,'MP Calcs &amp; EFs'!$B$343:$B$360,0)))-(INDEX($D$396:$D$413, MATCH($B$260,$C$396:$C$413,0))))/3),R$229&lt;INDEX($I$397:$I$415,MATCH($B$260,$C$397:$C$415,0)),INDEX('MP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S261" s="148" t="str" cm="1">
        <f t="array" ref="S261">IFERROR((_xlfn.IFS(S$229&lt;INDEX($J$397:$J$415,MATCH($B$260,$C$397:$C$415,0)),INDEX('MP Calcs &amp; EFs'!$C$343:$C$360, MATCH($B$260,'MP Calcs &amp; EFs'!$B$343:$B$360,0)),S$229&lt;INDEX($K$397:$K$415,MATCH($B$260,$C$397:$C$415,0)),INDEX('MP Calcs &amp; EFs'!$C$343:$C$360, MATCH($B$260,'MP Calcs &amp; EFs'!$B$343:$B$360,0))-(((INDEX('MP Calcs &amp; EFs'!$C$343:$C$360, MATCH($B$260,'MP Calcs &amp; EFs'!$B$343:$B$360,0)))-(INDEX($D$396:$D$413, MATCH($B$260,$C$396:$C$413,0))))/3),S$229&lt;INDEX($I$397:$I$415,MATCH($B$260,$C$397:$C$415,0)),INDEX('MP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T261" s="148" t="str" cm="1">
        <f t="array" ref="T261">IFERROR((_xlfn.IFS(T$229&lt;INDEX($J$397:$J$415,MATCH($B$260,$C$397:$C$415,0)),INDEX('MP Calcs &amp; EFs'!$C$343:$C$360, MATCH($B$260,'MP Calcs &amp; EFs'!$B$343:$B$360,0)),T$229&lt;INDEX($K$397:$K$415,MATCH($B$260,$C$397:$C$415,0)),INDEX('MP Calcs &amp; EFs'!$C$343:$C$360, MATCH($B$260,'MP Calcs &amp; EFs'!$B$343:$B$360,0))-(((INDEX('MP Calcs &amp; EFs'!$C$343:$C$360, MATCH($B$260,'MP Calcs &amp; EFs'!$B$343:$B$360,0)))-(INDEX($D$396:$D$413, MATCH($B$260,$C$396:$C$413,0))))/3),T$229&lt;INDEX($I$397:$I$415,MATCH($B$260,$C$397:$C$415,0)),INDEX('MP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U261" s="148" t="str" cm="1">
        <f t="array" ref="U261">IFERROR((_xlfn.IFS(U$229&lt;INDEX($J$397:$J$415,MATCH($B$260,$C$397:$C$415,0)),INDEX('MP Calcs &amp; EFs'!$C$343:$C$360, MATCH($B$260,'MP Calcs &amp; EFs'!$B$343:$B$360,0)),U$229&lt;INDEX($K$397:$K$415,MATCH($B$260,$C$397:$C$415,0)),INDEX('MP Calcs &amp; EFs'!$C$343:$C$360, MATCH($B$260,'MP Calcs &amp; EFs'!$B$343:$B$360,0))-(((INDEX('MP Calcs &amp; EFs'!$C$343:$C$360, MATCH($B$260,'MP Calcs &amp; EFs'!$B$343:$B$360,0)))-(INDEX($D$396:$D$413, MATCH($B$260,$C$396:$C$413,0))))/3),U$229&lt;INDEX($I$397:$I$415,MATCH($B$260,$C$397:$C$415,0)),INDEX('MP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V261" s="148" t="str" cm="1">
        <f t="array" ref="V261">IFERROR((_xlfn.IFS(V$229&lt;INDEX($J$397:$J$415,MATCH($B$260,$C$397:$C$415,0)),INDEX('MP Calcs &amp; EFs'!$C$343:$C$360, MATCH($B$260,'MP Calcs &amp; EFs'!$B$343:$B$360,0)),V$229&lt;INDEX($K$397:$K$415,MATCH($B$260,$C$397:$C$415,0)),INDEX('MP Calcs &amp; EFs'!$C$343:$C$360, MATCH($B$260,'MP Calcs &amp; EFs'!$B$343:$B$360,0))-(((INDEX('MP Calcs &amp; EFs'!$C$343:$C$360, MATCH($B$260,'MP Calcs &amp; EFs'!$B$343:$B$360,0)))-(INDEX($D$396:$D$413, MATCH($B$260,$C$396:$C$413,0))))/3),V$229&lt;INDEX($I$397:$I$415,MATCH($B$260,$C$397:$C$415,0)),INDEX('MP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W261" s="148" t="str" cm="1">
        <f t="array" ref="W261">IFERROR((_xlfn.IFS(W$229&lt;INDEX($J$397:$J$415,MATCH($B$260,$C$397:$C$415,0)),INDEX('MP Calcs &amp; EFs'!$C$343:$C$360, MATCH($B$260,'MP Calcs &amp; EFs'!$B$343:$B$360,0)),W$229&lt;INDEX($K$397:$K$415,MATCH($B$260,$C$397:$C$415,0)),INDEX('MP Calcs &amp; EFs'!$C$343:$C$360, MATCH($B$260,'MP Calcs &amp; EFs'!$B$343:$B$360,0))-(((INDEX('MP Calcs &amp; EFs'!$C$343:$C$360, MATCH($B$260,'MP Calcs &amp; EFs'!$B$343:$B$360,0)))-(INDEX($D$396:$D$413, MATCH($B$260,$C$396:$C$413,0))))/3),W$229&lt;INDEX($I$397:$I$415,MATCH($B$260,$C$397:$C$415,0)),INDEX('MP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X261" s="148" t="str" cm="1">
        <f t="array" ref="X261">IFERROR((_xlfn.IFS(X$229&lt;INDEX($J$397:$J$415,MATCH($B$260,$C$397:$C$415,0)),INDEX('MP Calcs &amp; EFs'!$C$343:$C$360, MATCH($B$260,'MP Calcs &amp; EFs'!$B$343:$B$360,0)),X$229&lt;INDEX($K$397:$K$415,MATCH($B$260,$C$397:$C$415,0)),INDEX('MP Calcs &amp; EFs'!$C$343:$C$360, MATCH($B$260,'MP Calcs &amp; EFs'!$B$343:$B$360,0))-(((INDEX('MP Calcs &amp; EFs'!$C$343:$C$360, MATCH($B$260,'MP Calcs &amp; EFs'!$B$343:$B$360,0)))-(INDEX($D$396:$D$413, MATCH($B$260,$C$396:$C$413,0))))/3),X$229&lt;INDEX($I$397:$I$415,MATCH($B$260,$C$397:$C$415,0)),INDEX('MP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Y261" s="148" t="str" cm="1">
        <f t="array" ref="Y261">IFERROR((_xlfn.IFS(Y$229&lt;INDEX($J$397:$J$415,MATCH($B$260,$C$397:$C$415,0)),INDEX('MP Calcs &amp; EFs'!$C$343:$C$360, MATCH($B$260,'MP Calcs &amp; EFs'!$B$343:$B$360,0)),Y$229&lt;INDEX($K$397:$K$415,MATCH($B$260,$C$397:$C$415,0)),INDEX('MP Calcs &amp; EFs'!$C$343:$C$360, MATCH($B$260,'MP Calcs &amp; EFs'!$B$343:$B$360,0))-(((INDEX('MP Calcs &amp; EFs'!$C$343:$C$360, MATCH($B$260,'MP Calcs &amp; EFs'!$B$343:$B$360,0)))-(INDEX($D$396:$D$413, MATCH($B$260,$C$396:$C$413,0))))/3),Y$229&lt;INDEX($I$397:$I$415,MATCH($B$260,$C$397:$C$415,0)),INDEX('MP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Z261" s="148" t="str" cm="1">
        <f t="array" ref="Z261">IFERROR((_xlfn.IFS(Z$229&lt;INDEX($J$397:$J$415,MATCH($B$260,$C$397:$C$415,0)),INDEX('MP Calcs &amp; EFs'!$C$343:$C$360, MATCH($B$260,'MP Calcs &amp; EFs'!$B$343:$B$360,0)),Z$229&lt;INDEX($K$397:$K$415,MATCH($B$260,$C$397:$C$415,0)),INDEX('MP Calcs &amp; EFs'!$C$343:$C$360, MATCH($B$260,'MP Calcs &amp; EFs'!$B$343:$B$360,0))-(((INDEX('MP Calcs &amp; EFs'!$C$343:$C$360, MATCH($B$260,'MP Calcs &amp; EFs'!$B$343:$B$360,0)))-(INDEX($D$396:$D$413, MATCH($B$260,$C$396:$C$413,0))))/3),Z$229&lt;INDEX($I$397:$I$415,MATCH($B$260,$C$397:$C$415,0)),INDEX('MP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AA261" s="148" t="str" cm="1">
        <f t="array" ref="AA261">IFERROR((_xlfn.IFS(AA$229&lt;INDEX($J$397:$J$415,MATCH($B$260,$C$397:$C$415,0)),INDEX('MP Calcs &amp; EFs'!$C$343:$C$360, MATCH($B$260,'MP Calcs &amp; EFs'!$B$343:$B$360,0)),AA$229&lt;INDEX($K$397:$K$415,MATCH($B$260,$C$397:$C$415,0)),INDEX('MP Calcs &amp; EFs'!$C$343:$C$360, MATCH($B$260,'MP Calcs &amp; EFs'!$B$343:$B$360,0))-(((INDEX('MP Calcs &amp; EFs'!$C$343:$C$360, MATCH($B$260,'MP Calcs &amp; EFs'!$B$343:$B$360,0)))-(INDEX($D$396:$D$413, MATCH($B$260,$C$396:$C$413,0))))/3),AA$229&lt;INDEX($I$397:$I$415,MATCH($B$260,$C$397:$C$415,0)),INDEX('MP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AB261" s="148" t="str" cm="1">
        <f t="array" ref="AB261">IFERROR((_xlfn.IFS(AB$229&lt;INDEX($J$397:$J$415,MATCH($B$260,$C$397:$C$415,0)),INDEX('MP Calcs &amp; EFs'!$C$343:$C$360, MATCH($B$260,'MP Calcs &amp; EFs'!$B$343:$B$360,0)),AB$229&lt;INDEX($K$397:$K$415,MATCH($B$260,$C$397:$C$415,0)),INDEX('MP Calcs &amp; EFs'!$C$343:$C$360, MATCH($B$260,'MP Calcs &amp; EFs'!$B$343:$B$360,0))-(((INDEX('MP Calcs &amp; EFs'!$C$343:$C$360, MATCH($B$260,'MP Calcs &amp; EFs'!$B$343:$B$360,0)))-(INDEX($D$396:$D$413, MATCH($B$260,$C$396:$C$413,0))))/3),AB$229&lt;INDEX($I$397:$I$415,MATCH($B$260,$C$397:$C$415,0)),INDEX('MP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AC261" s="148" t="str" cm="1">
        <f t="array" ref="AC261">IFERROR((_xlfn.IFS(AC$229&lt;INDEX($J$397:$J$415,MATCH($B$260,$C$397:$C$415,0)),INDEX('MP Calcs &amp; EFs'!$C$343:$C$360, MATCH($B$260,'MP Calcs &amp; EFs'!$B$343:$B$360,0)),AC$229&lt;INDEX($K$397:$K$415,MATCH($B$260,$C$397:$C$415,0)),INDEX('MP Calcs &amp; EFs'!$C$343:$C$360, MATCH($B$260,'MP Calcs &amp; EFs'!$B$343:$B$360,0))-(((INDEX('MP Calcs &amp; EFs'!$C$343:$C$360, MATCH($B$260,'MP Calcs &amp; EFs'!$B$343:$B$360,0)))-(INDEX($D$396:$D$413, MATCH($B$260,$C$396:$C$413,0))))/3),AC$229&lt;INDEX($I$397:$I$415,MATCH($B$260,$C$397:$C$415,0)),INDEX('MP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AD261" s="148" t="str" cm="1">
        <f t="array" ref="AD261">IFERROR((_xlfn.IFS(AD$229&lt;INDEX($J$397:$J$415,MATCH($B$260,$C$397:$C$415,0)),INDEX('MP Calcs &amp; EFs'!$C$343:$C$360, MATCH($B$260,'MP Calcs &amp; EFs'!$B$343:$B$360,0)),AD$229&lt;INDEX($K$397:$K$415,MATCH($B$260,$C$397:$C$415,0)),INDEX('MP Calcs &amp; EFs'!$C$343:$C$360, MATCH($B$260,'MP Calcs &amp; EFs'!$B$343:$B$360,0))-(((INDEX('MP Calcs &amp; EFs'!$C$343:$C$360, MATCH($B$260,'MP Calcs &amp; EFs'!$B$343:$B$360,0)))-(INDEX($D$396:$D$413, MATCH($B$260,$C$396:$C$413,0))))/3),AD$229&lt;INDEX($I$397:$I$415,MATCH($B$260,$C$397:$C$415,0)),INDEX('MP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AE261" s="148" t="str" cm="1">
        <f t="array" ref="AE261">IFERROR((_xlfn.IFS(AE$229&lt;INDEX($J$397:$J$415,MATCH($B$260,$C$397:$C$415,0)),INDEX('MP Calcs &amp; EFs'!$C$343:$C$360, MATCH($B$260,'MP Calcs &amp; EFs'!$B$343:$B$360,0)),AE$229&lt;INDEX($K$397:$K$415,MATCH($B$260,$C$397:$C$415,0)),INDEX('MP Calcs &amp; EFs'!$C$343:$C$360, MATCH($B$260,'MP Calcs &amp; EFs'!$B$343:$B$360,0))-(((INDEX('MP Calcs &amp; EFs'!$C$343:$C$360, MATCH($B$260,'MP Calcs &amp; EFs'!$B$343:$B$360,0)))-(INDEX($D$396:$D$413, MATCH($B$260,$C$396:$C$413,0))))/3),AE$229&lt;INDEX($I$397:$I$415,MATCH($B$260,$C$397:$C$415,0)),INDEX('MP Calcs &amp; EFs'!$C$343:$C$360, MATCH($B$260,'MP Calcs &amp; EFs'!$B$343:$B$360,0))-(((INDEX('MP Calcs &amp; EFs'!$C$343:$C$360, MATCH($B$260,'MP Calcs &amp; EFs'!$B$343:$B$360,0)))-(INDEX($D$396:$D$413, MATCH($B$260,$C$396:$C$413,0))))*2/3),TRUE,INDEX($D$396:$D$413, MATCH($B$260,$C$396:$C$413,0)))*INDEX($D$13:$D$29, MATCH($B$260,$B$13:$B$29,0)))*1000*'Conversions and Lists'!$O$44*'MP Calcs &amp; EFs'!$F$439*'Conversions and Lists'!$F$51*1000,"")</f>
        <v/>
      </c>
      <c r="AF261" s="148" t="str">
        <f t="shared" si="9"/>
        <v/>
      </c>
      <c r="AG261" s="148" t="str">
        <f>IFERROR(SUM(INDEX(D261:AF261, MATCH(INDEX($H$8:$H$29,MATCH(B261,$B$8:$B$29,0)),$D$229:$AE$229,0)):AF261),"")</f>
        <v/>
      </c>
    </row>
    <row r="262" spans="2:33" x14ac:dyDescent="0.25">
      <c r="B262" s="144" t="s">
        <v>160</v>
      </c>
      <c r="C262" s="141" t="s">
        <v>335</v>
      </c>
      <c r="D262" s="142" t="str" cm="1">
        <f t="array" ref="D262">IFERROR(((_xlfn.IFS(D$229&lt;INDEX($J$397:$J$415,MATCH($B$262,$C$397:$C$415,0)),INDEX('MP Calcs &amp; EFs'!$D$343:$D$360, MATCH($B$262,'MP Calcs &amp; EFs'!$B$343:$B$360,0)),D$229&lt;INDEX($K$397:$K$415,MATCH($B$262,$C$397:$C$415,0)),INDEX('MP Calcs &amp; EFs'!$D$343:$D$360, MATCH($B$262,'MP Calcs &amp; EFs'!$B$343:$B$360,0))-(((INDEX('MP Calcs &amp; EFs'!$D$343:$D$360, MATCH($B$262,'MP Calcs &amp; EFs'!$B$343:$B$360,0)))-(INDEX($E$396:$E$413, MATCH($B$262,$C$396:$C$413,0))))/3),D$229&lt;INDEX($I$397:$I$415,MATCH($B$262,$C$397:$C$415,0)),INDEX('MP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EFs'!K$383,"")</f>
        <v/>
      </c>
      <c r="E262" s="142" t="str" cm="1">
        <f t="array" ref="E262">IFERROR(((_xlfn.IFS(E$229&lt;INDEX($J$397:$J$415,MATCH($B$262,$C$397:$C$415,0)),INDEX('MP Calcs &amp; EFs'!$D$343:$D$360, MATCH($B$262,'MP Calcs &amp; EFs'!$B$343:$B$360,0)),E$229&lt;INDEX($K$397:$K$415,MATCH($B$262,$C$397:$C$415,0)),INDEX('MP Calcs &amp; EFs'!$D$343:$D$360, MATCH($B$262,'MP Calcs &amp; EFs'!$B$343:$B$360,0))-(((INDEX('MP Calcs &amp; EFs'!$D$343:$D$360, MATCH($B$262,'MP Calcs &amp; EFs'!$B$343:$B$360,0)))-(INDEX($E$396:$E$413, MATCH($B$262,$C$396:$C$413,0))))/3),E$229&lt;INDEX($I$397:$I$415,MATCH($B$262,$C$397:$C$415,0)),INDEX('MP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EFs'!L$383,"")</f>
        <v/>
      </c>
      <c r="F262" s="142" t="str" cm="1">
        <f t="array" ref="F262">IFERROR(((_xlfn.IFS(F$229&lt;INDEX($J$397:$J$415,MATCH($B$262,$C$397:$C$415,0)),INDEX('MP Calcs &amp; EFs'!$D$343:$D$360, MATCH($B$262,'MP Calcs &amp; EFs'!$B$343:$B$360,0)),F$229&lt;INDEX($K$397:$K$415,MATCH($B$262,$C$397:$C$415,0)),INDEX('MP Calcs &amp; EFs'!$D$343:$D$360, MATCH($B$262,'MP Calcs &amp; EFs'!$B$343:$B$360,0))-(((INDEX('MP Calcs &amp; EFs'!$D$343:$D$360, MATCH($B$262,'MP Calcs &amp; EFs'!$B$343:$B$360,0)))-(INDEX($E$396:$E$413, MATCH($B$262,$C$396:$C$413,0))))/3),F$229&lt;INDEX($I$397:$I$415,MATCH($B$262,$C$397:$C$415,0)),INDEX('MP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EFs'!M$383,"")</f>
        <v/>
      </c>
      <c r="G262" s="142" t="str" cm="1">
        <f t="array" ref="G262">IFERROR(((_xlfn.IFS(G$229&lt;INDEX($J$397:$J$415,MATCH($B$262,$C$397:$C$415,0)),INDEX('MP Calcs &amp; EFs'!$D$343:$D$360, MATCH($B$262,'MP Calcs &amp; EFs'!$B$343:$B$360,0)),G$229&lt;INDEX($K$397:$K$415,MATCH($B$262,$C$397:$C$415,0)),INDEX('MP Calcs &amp; EFs'!$D$343:$D$360, MATCH($B$262,'MP Calcs &amp; EFs'!$B$343:$B$360,0))-(((INDEX('MP Calcs &amp; EFs'!$D$343:$D$360, MATCH($B$262,'MP Calcs &amp; EFs'!$B$343:$B$360,0)))-(INDEX($E$396:$E$413, MATCH($B$262,$C$396:$C$413,0))))/3),G$229&lt;INDEX($I$397:$I$415,MATCH($B$262,$C$397:$C$415,0)),INDEX('MP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EFs'!N$383,"")</f>
        <v/>
      </c>
      <c r="H262" s="142" t="str" cm="1">
        <f t="array" ref="H262">IFERROR(((_xlfn.IFS(H$229&lt;INDEX($J$397:$J$415,MATCH($B$262,$C$397:$C$415,0)),INDEX('MP Calcs &amp; EFs'!$D$343:$D$360, MATCH($B$262,'MP Calcs &amp; EFs'!$B$343:$B$360,0)),H$229&lt;INDEX($K$397:$K$415,MATCH($B$262,$C$397:$C$415,0)),INDEX('MP Calcs &amp; EFs'!$D$343:$D$360, MATCH($B$262,'MP Calcs &amp; EFs'!$B$343:$B$360,0))-(((INDEX('MP Calcs &amp; EFs'!$D$343:$D$360, MATCH($B$262,'MP Calcs &amp; EFs'!$B$343:$B$360,0)))-(INDEX($E$396:$E$413, MATCH($B$262,$C$396:$C$413,0))))/3),H$229&lt;INDEX($I$397:$I$415,MATCH($B$262,$C$397:$C$415,0)),INDEX('MP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EFs'!O$383,"")</f>
        <v/>
      </c>
      <c r="I262" s="142" t="str" cm="1">
        <f t="array" ref="I262">IFERROR(((_xlfn.IFS(I$229&lt;INDEX($J$397:$J$415,MATCH($B$262,$C$397:$C$415,0)),INDEX('MP Calcs &amp; EFs'!$D$343:$D$360, MATCH($B$262,'MP Calcs &amp; EFs'!$B$343:$B$360,0)),I$229&lt;INDEX($K$397:$K$415,MATCH($B$262,$C$397:$C$415,0)),INDEX('MP Calcs &amp; EFs'!$D$343:$D$360, MATCH($B$262,'MP Calcs &amp; EFs'!$B$343:$B$360,0))-(((INDEX('MP Calcs &amp; EFs'!$D$343:$D$360, MATCH($B$262,'MP Calcs &amp; EFs'!$B$343:$B$360,0)))-(INDEX($E$396:$E$413, MATCH($B$262,$C$396:$C$413,0))))/3),I$229&lt;INDEX($I$397:$I$415,MATCH($B$262,$C$397:$C$415,0)),INDEX('MP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EFs'!P$383,"")</f>
        <v/>
      </c>
      <c r="J262" s="142" t="str" cm="1">
        <f t="array" ref="J262">IFERROR(((_xlfn.IFS(J$229&lt;INDEX($J$397:$J$415,MATCH($B$262,$C$397:$C$415,0)),INDEX('MP Calcs &amp; EFs'!$D$343:$D$360, MATCH($B$262,'MP Calcs &amp; EFs'!$B$343:$B$360,0)),J$229&lt;INDEX($K$397:$K$415,MATCH($B$262,$C$397:$C$415,0)),INDEX('MP Calcs &amp; EFs'!$D$343:$D$360, MATCH($B$262,'MP Calcs &amp; EFs'!$B$343:$B$360,0))-(((INDEX('MP Calcs &amp; EFs'!$D$343:$D$360, MATCH($B$262,'MP Calcs &amp; EFs'!$B$343:$B$360,0)))-(INDEX($E$396:$E$413, MATCH($B$262,$C$396:$C$413,0))))/3),J$229&lt;INDEX($I$397:$I$415,MATCH($B$262,$C$397:$C$415,0)),INDEX('MP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EFs'!Q$383,"")</f>
        <v/>
      </c>
      <c r="K262" s="142" t="str" cm="1">
        <f t="array" ref="K262">IFERROR(((_xlfn.IFS(K$229&lt;INDEX($J$397:$J$415,MATCH($B$262,$C$397:$C$415,0)),INDEX('MP Calcs &amp; EFs'!$D$343:$D$360, MATCH($B$262,'MP Calcs &amp; EFs'!$B$343:$B$360,0)),K$229&lt;INDEX($K$397:$K$415,MATCH($B$262,$C$397:$C$415,0)),INDEX('MP Calcs &amp; EFs'!$D$343:$D$360, MATCH($B$262,'MP Calcs &amp; EFs'!$B$343:$B$360,0))-(((INDEX('MP Calcs &amp; EFs'!$D$343:$D$360, MATCH($B$262,'MP Calcs &amp; EFs'!$B$343:$B$360,0)))-(INDEX($E$396:$E$413, MATCH($B$262,$C$396:$C$413,0))))/3),K$229&lt;INDEX($I$397:$I$415,MATCH($B$262,$C$397:$C$415,0)),INDEX('MP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EFs'!R$383,"")</f>
        <v/>
      </c>
      <c r="L262" s="142" t="str" cm="1">
        <f t="array" ref="L262">IFERROR(((_xlfn.IFS(L$229&lt;INDEX($J$397:$J$415,MATCH($B$262,$C$397:$C$415,0)),INDEX('MP Calcs &amp; EFs'!$D$343:$D$360, MATCH($B$262,'MP Calcs &amp; EFs'!$B$343:$B$360,0)),L$229&lt;INDEX($K$397:$K$415,MATCH($B$262,$C$397:$C$415,0)),INDEX('MP Calcs &amp; EFs'!$D$343:$D$360, MATCH($B$262,'MP Calcs &amp; EFs'!$B$343:$B$360,0))-(((INDEX('MP Calcs &amp; EFs'!$D$343:$D$360, MATCH($B$262,'MP Calcs &amp; EFs'!$B$343:$B$360,0)))-(INDEX($E$396:$E$413, MATCH($B$262,$C$396:$C$413,0))))/3),L$229&lt;INDEX($I$397:$I$415,MATCH($B$262,$C$397:$C$415,0)),INDEX('MP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EFs'!S$383,"")</f>
        <v/>
      </c>
      <c r="M262" s="142" t="str" cm="1">
        <f t="array" ref="M262">IFERROR(((_xlfn.IFS(M$229&lt;INDEX($J$397:$J$415,MATCH($B$262,$C$397:$C$415,0)),INDEX('MP Calcs &amp; EFs'!$D$343:$D$360, MATCH($B$262,'MP Calcs &amp; EFs'!$B$343:$B$360,0)),M$229&lt;INDEX($K$397:$K$415,MATCH($B$262,$C$397:$C$415,0)),INDEX('MP Calcs &amp; EFs'!$D$343:$D$360, MATCH($B$262,'MP Calcs &amp; EFs'!$B$343:$B$360,0))-(((INDEX('MP Calcs &amp; EFs'!$D$343:$D$360, MATCH($B$262,'MP Calcs &amp; EFs'!$B$343:$B$360,0)))-(INDEX($E$396:$E$413, MATCH($B$262,$C$396:$C$413,0))))/3),M$229&lt;INDEX($I$397:$I$415,MATCH($B$262,$C$397:$C$415,0)),INDEX('MP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EFs'!T$383,"")</f>
        <v/>
      </c>
      <c r="N262" s="142" t="str" cm="1">
        <f t="array" ref="N262">IFERROR(((_xlfn.IFS(N$229&lt;INDEX($J$397:$J$415,MATCH($B$262,$C$397:$C$415,0)),INDEX('MP Calcs &amp; EFs'!$D$343:$D$360, MATCH($B$262,'MP Calcs &amp; EFs'!$B$343:$B$360,0)),N$229&lt;INDEX($K$397:$K$415,MATCH($B$262,$C$397:$C$415,0)),INDEX('MP Calcs &amp; EFs'!$D$343:$D$360, MATCH($B$262,'MP Calcs &amp; EFs'!$B$343:$B$360,0))-(((INDEX('MP Calcs &amp; EFs'!$D$343:$D$360, MATCH($B$262,'MP Calcs &amp; EFs'!$B$343:$B$360,0)))-(INDEX($E$396:$E$413, MATCH($B$262,$C$396:$C$413,0))))/3),N$229&lt;INDEX($I$397:$I$415,MATCH($B$262,$C$397:$C$415,0)),INDEX('MP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EFs'!U$383,"")</f>
        <v/>
      </c>
      <c r="O262" s="142" t="str" cm="1">
        <f t="array" ref="O262">IFERROR(((_xlfn.IFS(O$229&lt;INDEX($J$397:$J$415,MATCH($B$262,$C$397:$C$415,0)),INDEX('MP Calcs &amp; EFs'!$D$343:$D$360, MATCH($B$262,'MP Calcs &amp; EFs'!$B$343:$B$360,0)),O$229&lt;INDEX($K$397:$K$415,MATCH($B$262,$C$397:$C$415,0)),INDEX('MP Calcs &amp; EFs'!$D$343:$D$360, MATCH($B$262,'MP Calcs &amp; EFs'!$B$343:$B$360,0))-(((INDEX('MP Calcs &amp; EFs'!$D$343:$D$360, MATCH($B$262,'MP Calcs &amp; EFs'!$B$343:$B$360,0)))-(INDEX($E$396:$E$413, MATCH($B$262,$C$396:$C$413,0))))/3),O$229&lt;INDEX($I$397:$I$415,MATCH($B$262,$C$397:$C$415,0)),INDEX('MP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EFs'!V$383,"")</f>
        <v/>
      </c>
      <c r="P262" s="142" t="str" cm="1">
        <f t="array" ref="P262">IFERROR(((_xlfn.IFS(P$229&lt;INDEX($J$397:$J$415,MATCH($B$262,$C$397:$C$415,0)),INDEX('MP Calcs &amp; EFs'!$D$343:$D$360, MATCH($B$262,'MP Calcs &amp; EFs'!$B$343:$B$360,0)),P$229&lt;INDEX($K$397:$K$415,MATCH($B$262,$C$397:$C$415,0)),INDEX('MP Calcs &amp; EFs'!$D$343:$D$360, MATCH($B$262,'MP Calcs &amp; EFs'!$B$343:$B$360,0))-(((INDEX('MP Calcs &amp; EFs'!$D$343:$D$360, MATCH($B$262,'MP Calcs &amp; EFs'!$B$343:$B$360,0)))-(INDEX($E$396:$E$413, MATCH($B$262,$C$396:$C$413,0))))/3),P$229&lt;INDEX($I$397:$I$415,MATCH($B$262,$C$397:$C$415,0)),INDEX('MP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EFs'!W$383,"")</f>
        <v/>
      </c>
      <c r="Q262" s="142" t="str" cm="1">
        <f t="array" ref="Q262">IFERROR(((_xlfn.IFS(Q$229&lt;INDEX($J$397:$J$415,MATCH($B$262,$C$397:$C$415,0)),INDEX('MP Calcs &amp; EFs'!$D$343:$D$360, MATCH($B$262,'MP Calcs &amp; EFs'!$B$343:$B$360,0)),Q$229&lt;INDEX($K$397:$K$415,MATCH($B$262,$C$397:$C$415,0)),INDEX('MP Calcs &amp; EFs'!$D$343:$D$360, MATCH($B$262,'MP Calcs &amp; EFs'!$B$343:$B$360,0))-(((INDEX('MP Calcs &amp; EFs'!$D$343:$D$360, MATCH($B$262,'MP Calcs &amp; EFs'!$B$343:$B$360,0)))-(INDEX($E$396:$E$413, MATCH($B$262,$C$396:$C$413,0))))/3),Q$229&lt;INDEX($I$397:$I$415,MATCH($B$262,$C$397:$C$415,0)),INDEX('MP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EFs'!X$383,"")</f>
        <v/>
      </c>
      <c r="R262" s="142" t="str" cm="1">
        <f t="array" ref="R262">IFERROR(((_xlfn.IFS(R$229&lt;INDEX($J$397:$J$415,MATCH($B$262,$C$397:$C$415,0)),INDEX('MP Calcs &amp; EFs'!$D$343:$D$360, MATCH($B$262,'MP Calcs &amp; EFs'!$B$343:$B$360,0)),R$229&lt;INDEX($K$397:$K$415,MATCH($B$262,$C$397:$C$415,0)),INDEX('MP Calcs &amp; EFs'!$D$343:$D$360, MATCH($B$262,'MP Calcs &amp; EFs'!$B$343:$B$360,0))-(((INDEX('MP Calcs &amp; EFs'!$D$343:$D$360, MATCH($B$262,'MP Calcs &amp; EFs'!$B$343:$B$360,0)))-(INDEX($E$396:$E$413, MATCH($B$262,$C$396:$C$413,0))))/3),R$229&lt;INDEX($I$397:$I$415,MATCH($B$262,$C$397:$C$415,0)),INDEX('MP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EFs'!Y$383,"")</f>
        <v/>
      </c>
      <c r="S262" s="142" t="str" cm="1">
        <f t="array" ref="S262">IFERROR(((_xlfn.IFS(S$229&lt;INDEX($J$397:$J$415,MATCH($B$262,$C$397:$C$415,0)),INDEX('MP Calcs &amp; EFs'!$D$343:$D$360, MATCH($B$262,'MP Calcs &amp; EFs'!$B$343:$B$360,0)),S$229&lt;INDEX($K$397:$K$415,MATCH($B$262,$C$397:$C$415,0)),INDEX('MP Calcs &amp; EFs'!$D$343:$D$360, MATCH($B$262,'MP Calcs &amp; EFs'!$B$343:$B$360,0))-(((INDEX('MP Calcs &amp; EFs'!$D$343:$D$360, MATCH($B$262,'MP Calcs &amp; EFs'!$B$343:$B$360,0)))-(INDEX($E$396:$E$413, MATCH($B$262,$C$396:$C$413,0))))/3),S$229&lt;INDEX($I$397:$I$415,MATCH($B$262,$C$397:$C$415,0)),INDEX('MP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EFs'!Z$383,"")</f>
        <v/>
      </c>
      <c r="T262" s="142" t="str" cm="1">
        <f t="array" ref="T262">IFERROR(((_xlfn.IFS(T$229&lt;INDEX($J$397:$J$415,MATCH($B$262,$C$397:$C$415,0)),INDEX('MP Calcs &amp; EFs'!$D$343:$D$360, MATCH($B$262,'MP Calcs &amp; EFs'!$B$343:$B$360,0)),T$229&lt;INDEX($K$397:$K$415,MATCH($B$262,$C$397:$C$415,0)),INDEX('MP Calcs &amp; EFs'!$D$343:$D$360, MATCH($B$262,'MP Calcs &amp; EFs'!$B$343:$B$360,0))-(((INDEX('MP Calcs &amp; EFs'!$D$343:$D$360, MATCH($B$262,'MP Calcs &amp; EFs'!$B$343:$B$360,0)))-(INDEX($E$396:$E$413, MATCH($B$262,$C$396:$C$413,0))))/3),T$229&lt;INDEX($I$397:$I$415,MATCH($B$262,$C$397:$C$415,0)),INDEX('MP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EFs'!AA$383,"")</f>
        <v/>
      </c>
      <c r="U262" s="142" t="str" cm="1">
        <f t="array" ref="U262">IFERROR(((_xlfn.IFS(U$229&lt;INDEX($J$397:$J$415,MATCH($B$262,$C$397:$C$415,0)),INDEX('MP Calcs &amp; EFs'!$D$343:$D$360, MATCH($B$262,'MP Calcs &amp; EFs'!$B$343:$B$360,0)),U$229&lt;INDEX($K$397:$K$415,MATCH($B$262,$C$397:$C$415,0)),INDEX('MP Calcs &amp; EFs'!$D$343:$D$360, MATCH($B$262,'MP Calcs &amp; EFs'!$B$343:$B$360,0))-(((INDEX('MP Calcs &amp; EFs'!$D$343:$D$360, MATCH($B$262,'MP Calcs &amp; EFs'!$B$343:$B$360,0)))-(INDEX($E$396:$E$413, MATCH($B$262,$C$396:$C$413,0))))/3),U$229&lt;INDEX($I$397:$I$415,MATCH($B$262,$C$397:$C$415,0)),INDEX('MP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EFs'!AB$383,"")</f>
        <v/>
      </c>
      <c r="V262" s="142" t="str" cm="1">
        <f t="array" ref="V262">IFERROR(((_xlfn.IFS(V$229&lt;INDEX($J$397:$J$415,MATCH($B$262,$C$397:$C$415,0)),INDEX('MP Calcs &amp; EFs'!$D$343:$D$360, MATCH($B$262,'MP Calcs &amp; EFs'!$B$343:$B$360,0)),V$229&lt;INDEX($K$397:$K$415,MATCH($B$262,$C$397:$C$415,0)),INDEX('MP Calcs &amp; EFs'!$D$343:$D$360, MATCH($B$262,'MP Calcs &amp; EFs'!$B$343:$B$360,0))-(((INDEX('MP Calcs &amp; EFs'!$D$343:$D$360, MATCH($B$262,'MP Calcs &amp; EFs'!$B$343:$B$360,0)))-(INDEX($E$396:$E$413, MATCH($B$262,$C$396:$C$413,0))))/3),V$229&lt;INDEX($I$397:$I$415,MATCH($B$262,$C$397:$C$415,0)),INDEX('MP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EFs'!AC$383,"")</f>
        <v/>
      </c>
      <c r="W262" s="142" t="str" cm="1">
        <f t="array" ref="W262">IFERROR(((_xlfn.IFS(W$229&lt;INDEX($J$397:$J$415,MATCH($B$262,$C$397:$C$415,0)),INDEX('MP Calcs &amp; EFs'!$D$343:$D$360, MATCH($B$262,'MP Calcs &amp; EFs'!$B$343:$B$360,0)),W$229&lt;INDEX($K$397:$K$415,MATCH($B$262,$C$397:$C$415,0)),INDEX('MP Calcs &amp; EFs'!$D$343:$D$360, MATCH($B$262,'MP Calcs &amp; EFs'!$B$343:$B$360,0))-(((INDEX('MP Calcs &amp; EFs'!$D$343:$D$360, MATCH($B$262,'MP Calcs &amp; EFs'!$B$343:$B$360,0)))-(INDEX($E$396:$E$413, MATCH($B$262,$C$396:$C$413,0))))/3),W$229&lt;INDEX($I$397:$I$415,MATCH($B$262,$C$397:$C$415,0)),INDEX('MP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EFs'!AD$383,"")</f>
        <v/>
      </c>
      <c r="X262" s="142" t="str" cm="1">
        <f t="array" ref="X262">IFERROR(((_xlfn.IFS(X$229&lt;INDEX($J$397:$J$415,MATCH($B$262,$C$397:$C$415,0)),INDEX('MP Calcs &amp; EFs'!$D$343:$D$360, MATCH($B$262,'MP Calcs &amp; EFs'!$B$343:$B$360,0)),X$229&lt;INDEX($K$397:$K$415,MATCH($B$262,$C$397:$C$415,0)),INDEX('MP Calcs &amp; EFs'!$D$343:$D$360, MATCH($B$262,'MP Calcs &amp; EFs'!$B$343:$B$360,0))-(((INDEX('MP Calcs &amp; EFs'!$D$343:$D$360, MATCH($B$262,'MP Calcs &amp; EFs'!$B$343:$B$360,0)))-(INDEX($E$396:$E$413, MATCH($B$262,$C$396:$C$413,0))))/3),X$229&lt;INDEX($I$397:$I$415,MATCH($B$262,$C$397:$C$415,0)),INDEX('MP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EFs'!AE$383,"")</f>
        <v/>
      </c>
      <c r="Y262" s="142" t="str" cm="1">
        <f t="array" ref="Y262">IFERROR(((_xlfn.IFS(Y$229&lt;INDEX($J$397:$J$415,MATCH($B$262,$C$397:$C$415,0)),INDEX('MP Calcs &amp; EFs'!$D$343:$D$360, MATCH($B$262,'MP Calcs &amp; EFs'!$B$343:$B$360,0)),Y$229&lt;INDEX($K$397:$K$415,MATCH($B$262,$C$397:$C$415,0)),INDEX('MP Calcs &amp; EFs'!$D$343:$D$360, MATCH($B$262,'MP Calcs &amp; EFs'!$B$343:$B$360,0))-(((INDEX('MP Calcs &amp; EFs'!$D$343:$D$360, MATCH($B$262,'MP Calcs &amp; EFs'!$B$343:$B$360,0)))-(INDEX($E$396:$E$413, MATCH($B$262,$C$396:$C$413,0))))/3),Y$229&lt;INDEX($I$397:$I$415,MATCH($B$262,$C$397:$C$415,0)),INDEX('MP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EFs'!AF$383,"")</f>
        <v/>
      </c>
      <c r="Z262" s="142" t="str" cm="1">
        <f t="array" ref="Z262">IFERROR(((_xlfn.IFS(Z$229&lt;INDEX($J$397:$J$415,MATCH($B$262,$C$397:$C$415,0)),INDEX('MP Calcs &amp; EFs'!$D$343:$D$360, MATCH($B$262,'MP Calcs &amp; EFs'!$B$343:$B$360,0)),Z$229&lt;INDEX($K$397:$K$415,MATCH($B$262,$C$397:$C$415,0)),INDEX('MP Calcs &amp; EFs'!$D$343:$D$360, MATCH($B$262,'MP Calcs &amp; EFs'!$B$343:$B$360,0))-(((INDEX('MP Calcs &amp; EFs'!$D$343:$D$360, MATCH($B$262,'MP Calcs &amp; EFs'!$B$343:$B$360,0)))-(INDEX($E$396:$E$413, MATCH($B$262,$C$396:$C$413,0))))/3),Z$229&lt;INDEX($I$397:$I$415,MATCH($B$262,$C$397:$C$415,0)),INDEX('MP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EFs'!AG$383,"")</f>
        <v/>
      </c>
      <c r="AA262" s="142" t="str" cm="1">
        <f t="array" ref="AA262">IFERROR(((_xlfn.IFS(AA$229&lt;INDEX($J$397:$J$415,MATCH($B$262,$C$397:$C$415,0)),INDEX('MP Calcs &amp; EFs'!$D$343:$D$360, MATCH($B$262,'MP Calcs &amp; EFs'!$B$343:$B$360,0)),AA$229&lt;INDEX($K$397:$K$415,MATCH($B$262,$C$397:$C$415,0)),INDEX('MP Calcs &amp; EFs'!$D$343:$D$360, MATCH($B$262,'MP Calcs &amp; EFs'!$B$343:$B$360,0))-(((INDEX('MP Calcs &amp; EFs'!$D$343:$D$360, MATCH($B$262,'MP Calcs &amp; EFs'!$B$343:$B$360,0)))-(INDEX($E$396:$E$413, MATCH($B$262,$C$396:$C$413,0))))/3),AA$229&lt;INDEX($I$397:$I$415,MATCH($B$262,$C$397:$C$415,0)),INDEX('MP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EFs'!AH$383,"")</f>
        <v/>
      </c>
      <c r="AB262" s="142" t="str" cm="1">
        <f t="array" ref="AB262">IFERROR(((_xlfn.IFS(AB$229&lt;INDEX($J$397:$J$415,MATCH($B$262,$C$397:$C$415,0)),INDEX('MP Calcs &amp; EFs'!$D$343:$D$360, MATCH($B$262,'MP Calcs &amp; EFs'!$B$343:$B$360,0)),AB$229&lt;INDEX($K$397:$K$415,MATCH($B$262,$C$397:$C$415,0)),INDEX('MP Calcs &amp; EFs'!$D$343:$D$360, MATCH($B$262,'MP Calcs &amp; EFs'!$B$343:$B$360,0))-(((INDEX('MP Calcs &amp; EFs'!$D$343:$D$360, MATCH($B$262,'MP Calcs &amp; EFs'!$B$343:$B$360,0)))-(INDEX($E$396:$E$413, MATCH($B$262,$C$396:$C$413,0))))/3),AB$229&lt;INDEX($I$397:$I$415,MATCH($B$262,$C$397:$C$415,0)),INDEX('MP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EFs'!AI$383,"")</f>
        <v/>
      </c>
      <c r="AC262" s="142" t="str" cm="1">
        <f t="array" ref="AC262">IFERROR(((_xlfn.IFS(AC$229&lt;INDEX($J$397:$J$415,MATCH($B$262,$C$397:$C$415,0)),INDEX('MP Calcs &amp; EFs'!$D$343:$D$360, MATCH($B$262,'MP Calcs &amp; EFs'!$B$343:$B$360,0)),AC$229&lt;INDEX($K$397:$K$415,MATCH($B$262,$C$397:$C$415,0)),INDEX('MP Calcs &amp; EFs'!$D$343:$D$360, MATCH($B$262,'MP Calcs &amp; EFs'!$B$343:$B$360,0))-(((INDEX('MP Calcs &amp; EFs'!$D$343:$D$360, MATCH($B$262,'MP Calcs &amp; EFs'!$B$343:$B$360,0)))-(INDEX($E$396:$E$413, MATCH($B$262,$C$396:$C$413,0))))/3),AC$229&lt;INDEX($I$397:$I$415,MATCH($B$262,$C$397:$C$415,0)),INDEX('MP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EFs'!AJ$383,"")</f>
        <v/>
      </c>
      <c r="AD262" s="142" t="str" cm="1">
        <f t="array" ref="AD262">IFERROR(((_xlfn.IFS(AD$229&lt;INDEX($J$397:$J$415,MATCH($B$262,$C$397:$C$415,0)),INDEX('MP Calcs &amp; EFs'!$D$343:$D$360, MATCH($B$262,'MP Calcs &amp; EFs'!$B$343:$B$360,0)),AD$229&lt;INDEX($K$397:$K$415,MATCH($B$262,$C$397:$C$415,0)),INDEX('MP Calcs &amp; EFs'!$D$343:$D$360, MATCH($B$262,'MP Calcs &amp; EFs'!$B$343:$B$360,0))-(((INDEX('MP Calcs &amp; EFs'!$D$343:$D$360, MATCH($B$262,'MP Calcs &amp; EFs'!$B$343:$B$360,0)))-(INDEX($E$396:$E$413, MATCH($B$262,$C$396:$C$413,0))))/3),AD$229&lt;INDEX($I$397:$I$415,MATCH($B$262,$C$397:$C$415,0)),INDEX('MP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EFs'!AK$383,"")</f>
        <v/>
      </c>
      <c r="AE262" s="142" t="str" cm="1">
        <f t="array" ref="AE262">IFERROR(((_xlfn.IFS(AE$229&lt;INDEX($J$397:$J$415,MATCH($B$262,$C$397:$C$415,0)),INDEX('MP Calcs &amp; EFs'!$D$343:$D$360, MATCH($B$262,'MP Calcs &amp; EFs'!$B$343:$B$360,0)),AE$229&lt;INDEX($K$397:$K$415,MATCH($B$262,$C$397:$C$415,0)),INDEX('MP Calcs &amp; EFs'!$D$343:$D$360, MATCH($B$262,'MP Calcs &amp; EFs'!$B$343:$B$360,0))-(((INDEX('MP Calcs &amp; EFs'!$D$343:$D$360, MATCH($B$262,'MP Calcs &amp; EFs'!$B$343:$B$360,0)))-(INDEX($E$396:$E$413, MATCH($B$262,$C$396:$C$413,0))))/3),AE$229&lt;INDEX($I$397:$I$415,MATCH($B$262,$C$397:$C$415,0)),INDEX('MP Calcs &amp; EFs'!$D$343:$D$360, MATCH($B$262,'MP Calcs &amp; EFs'!$B$343:$B$360,0))-(((INDEX('MP Calcs &amp; EFs'!$D$343:$D$360, MATCH($B$262,'MP Calcs &amp; EFs'!$B$343:$B$360,0)))-(INDEX($E$396:$E$413, MATCH($B$262,$C$396:$C$413,0))))*2/3),TRUE,INDEX($E$396:$E$413, MATCH($B$262,$C$396:$C$413,0)))*INDEX($D$13:$D$29, MATCH($B$262,$B$13:$B$29,0))*10^6*'Conversions and Lists'!$F$44)-(INDEX($G$8:$G$29, MATCH($B$262,$B$8:$B$29,0))*'Conversions and Lists'!$F$37))*'MP Calcs &amp; EFs'!AL$383,"")</f>
        <v/>
      </c>
      <c r="AF262" s="142" t="str">
        <f t="shared" si="9"/>
        <v/>
      </c>
      <c r="AG262" s="142" t="str">
        <f>IFERROR(SUM(INDEX(D262:AF262, MATCH(INDEX($H$8:$H$29,MATCH(B262,$B$8:$B$29,0)),$D$229:$AE$229,0)):AF262),"")</f>
        <v/>
      </c>
    </row>
    <row r="263" spans="2:33" ht="14.4" thickBot="1" x14ac:dyDescent="0.3">
      <c r="B263" s="138" t="s">
        <v>160</v>
      </c>
      <c r="C263" s="139" t="s">
        <v>336</v>
      </c>
      <c r="D263" s="148" t="str" cm="1">
        <f t="array" ref="D263">IFERROR((_xlfn.IFS(D$229&lt;INDEX($J$397:$J$415,MATCH($B$262,$C$397:$C$415,0)),INDEX('MP Calcs &amp; EFs'!$C$343:$C$360, MATCH($B$262,'MP Calcs &amp; EFs'!$B$343:$B$360,0)),D$229&lt;INDEX($K$397:$K$415,MATCH($B$262,$C$397:$C$415,0)),INDEX('MP Calcs &amp; EFs'!$C$343:$C$360, MATCH($B$262,'MP Calcs &amp; EFs'!$B$343:$B$360,0))-(((INDEX('MP Calcs &amp; EFs'!$C$343:$C$360, MATCH($B$262,'MP Calcs &amp; EFs'!$B$343:$B$360,0)))-(INDEX($D$396:$D$413, MATCH($B$262,$C$396:$C$413,0))))/3),D$229&lt;INDEX($I$397:$I$415,MATCH($B$262,$C$397:$C$415,0)),INDEX('MP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E263" s="148" t="str" cm="1">
        <f t="array" ref="E263">IFERROR((_xlfn.IFS(E$229&lt;INDEX($J$397:$J$415,MATCH($B$262,$C$397:$C$415,0)),INDEX('MP Calcs &amp; EFs'!$C$343:$C$360, MATCH($B$262,'MP Calcs &amp; EFs'!$B$343:$B$360,0)),E$229&lt;INDEX($K$397:$K$415,MATCH($B$262,$C$397:$C$415,0)),INDEX('MP Calcs &amp; EFs'!$C$343:$C$360, MATCH($B$262,'MP Calcs &amp; EFs'!$B$343:$B$360,0))-(((INDEX('MP Calcs &amp; EFs'!$C$343:$C$360, MATCH($B$262,'MP Calcs &amp; EFs'!$B$343:$B$360,0)))-(INDEX($D$396:$D$413, MATCH($B$262,$C$396:$C$413,0))))/3),E$229&lt;INDEX($I$397:$I$415,MATCH($B$262,$C$397:$C$415,0)),INDEX('MP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F263" s="148" t="str" cm="1">
        <f t="array" ref="F263">IFERROR((_xlfn.IFS(F$229&lt;INDEX($J$397:$J$415,MATCH($B$262,$C$397:$C$415,0)),INDEX('MP Calcs &amp; EFs'!$C$343:$C$360, MATCH($B$262,'MP Calcs &amp; EFs'!$B$343:$B$360,0)),F$229&lt;INDEX($K$397:$K$415,MATCH($B$262,$C$397:$C$415,0)),INDEX('MP Calcs &amp; EFs'!$C$343:$C$360, MATCH($B$262,'MP Calcs &amp; EFs'!$B$343:$B$360,0))-(((INDEX('MP Calcs &amp; EFs'!$C$343:$C$360, MATCH($B$262,'MP Calcs &amp; EFs'!$B$343:$B$360,0)))-(INDEX($D$396:$D$413, MATCH($B$262,$C$396:$C$413,0))))/3),F$229&lt;INDEX($I$397:$I$415,MATCH($B$262,$C$397:$C$415,0)),INDEX('MP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G263" s="148" t="str" cm="1">
        <f t="array" ref="G263">IFERROR((_xlfn.IFS(G$229&lt;INDEX($J$397:$J$415,MATCH($B$262,$C$397:$C$415,0)),INDEX('MP Calcs &amp; EFs'!$C$343:$C$360, MATCH($B$262,'MP Calcs &amp; EFs'!$B$343:$B$360,0)),G$229&lt;INDEX($K$397:$K$415,MATCH($B$262,$C$397:$C$415,0)),INDEX('MP Calcs &amp; EFs'!$C$343:$C$360, MATCH($B$262,'MP Calcs &amp; EFs'!$B$343:$B$360,0))-(((INDEX('MP Calcs &amp; EFs'!$C$343:$C$360, MATCH($B$262,'MP Calcs &amp; EFs'!$B$343:$B$360,0)))-(INDEX($D$396:$D$413, MATCH($B$262,$C$396:$C$413,0))))/3),G$229&lt;INDEX($I$397:$I$415,MATCH($B$262,$C$397:$C$415,0)),INDEX('MP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H263" s="148" t="str" cm="1">
        <f t="array" ref="H263">IFERROR((_xlfn.IFS(H$229&lt;INDEX($J$397:$J$415,MATCH($B$262,$C$397:$C$415,0)),INDEX('MP Calcs &amp; EFs'!$C$343:$C$360, MATCH($B$262,'MP Calcs &amp; EFs'!$B$343:$B$360,0)),H$229&lt;INDEX($K$397:$K$415,MATCH($B$262,$C$397:$C$415,0)),INDEX('MP Calcs &amp; EFs'!$C$343:$C$360, MATCH($B$262,'MP Calcs &amp; EFs'!$B$343:$B$360,0))-(((INDEX('MP Calcs &amp; EFs'!$C$343:$C$360, MATCH($B$262,'MP Calcs &amp; EFs'!$B$343:$B$360,0)))-(INDEX($D$396:$D$413, MATCH($B$262,$C$396:$C$413,0))))/3),H$229&lt;INDEX($I$397:$I$415,MATCH($B$262,$C$397:$C$415,0)),INDEX('MP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I263" s="148" t="str" cm="1">
        <f t="array" ref="I263">IFERROR((_xlfn.IFS(I$229&lt;INDEX($J$397:$J$415,MATCH($B$262,$C$397:$C$415,0)),INDEX('MP Calcs &amp; EFs'!$C$343:$C$360, MATCH($B$262,'MP Calcs &amp; EFs'!$B$343:$B$360,0)),I$229&lt;INDEX($K$397:$K$415,MATCH($B$262,$C$397:$C$415,0)),INDEX('MP Calcs &amp; EFs'!$C$343:$C$360, MATCH($B$262,'MP Calcs &amp; EFs'!$B$343:$B$360,0))-(((INDEX('MP Calcs &amp; EFs'!$C$343:$C$360, MATCH($B$262,'MP Calcs &amp; EFs'!$B$343:$B$360,0)))-(INDEX($D$396:$D$413, MATCH($B$262,$C$396:$C$413,0))))/3),I$229&lt;INDEX($I$397:$I$415,MATCH($B$262,$C$397:$C$415,0)),INDEX('MP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J263" s="148" t="str" cm="1">
        <f t="array" ref="J263">IFERROR((_xlfn.IFS(J$229&lt;INDEX($J$397:$J$415,MATCH($B$262,$C$397:$C$415,0)),INDEX('MP Calcs &amp; EFs'!$C$343:$C$360, MATCH($B$262,'MP Calcs &amp; EFs'!$B$343:$B$360,0)),J$229&lt;INDEX($K$397:$K$415,MATCH($B$262,$C$397:$C$415,0)),INDEX('MP Calcs &amp; EFs'!$C$343:$C$360, MATCH($B$262,'MP Calcs &amp; EFs'!$B$343:$B$360,0))-(((INDEX('MP Calcs &amp; EFs'!$C$343:$C$360, MATCH($B$262,'MP Calcs &amp; EFs'!$B$343:$B$360,0)))-(INDEX($D$396:$D$413, MATCH($B$262,$C$396:$C$413,0))))/3),J$229&lt;INDEX($I$397:$I$415,MATCH($B$262,$C$397:$C$415,0)),INDEX('MP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K263" s="148" t="str" cm="1">
        <f t="array" ref="K263">IFERROR((_xlfn.IFS(K$229&lt;INDEX($J$397:$J$415,MATCH($B$262,$C$397:$C$415,0)),INDEX('MP Calcs &amp; EFs'!$C$343:$C$360, MATCH($B$262,'MP Calcs &amp; EFs'!$B$343:$B$360,0)),K$229&lt;INDEX($K$397:$K$415,MATCH($B$262,$C$397:$C$415,0)),INDEX('MP Calcs &amp; EFs'!$C$343:$C$360, MATCH($B$262,'MP Calcs &amp; EFs'!$B$343:$B$360,0))-(((INDEX('MP Calcs &amp; EFs'!$C$343:$C$360, MATCH($B$262,'MP Calcs &amp; EFs'!$B$343:$B$360,0)))-(INDEX($D$396:$D$413, MATCH($B$262,$C$396:$C$413,0))))/3),K$229&lt;INDEX($I$397:$I$415,MATCH($B$262,$C$397:$C$415,0)),INDEX('MP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L263" s="148" t="str" cm="1">
        <f t="array" ref="L263">IFERROR((_xlfn.IFS(L$229&lt;INDEX($J$397:$J$415,MATCH($B$262,$C$397:$C$415,0)),INDEX('MP Calcs &amp; EFs'!$C$343:$C$360, MATCH($B$262,'MP Calcs &amp; EFs'!$B$343:$B$360,0)),L$229&lt;INDEX($K$397:$K$415,MATCH($B$262,$C$397:$C$415,0)),INDEX('MP Calcs &amp; EFs'!$C$343:$C$360, MATCH($B$262,'MP Calcs &amp; EFs'!$B$343:$B$360,0))-(((INDEX('MP Calcs &amp; EFs'!$C$343:$C$360, MATCH($B$262,'MP Calcs &amp; EFs'!$B$343:$B$360,0)))-(INDEX($D$396:$D$413, MATCH($B$262,$C$396:$C$413,0))))/3),L$229&lt;INDEX($I$397:$I$415,MATCH($B$262,$C$397:$C$415,0)),INDEX('MP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M263" s="148" t="str" cm="1">
        <f t="array" ref="M263">IFERROR((_xlfn.IFS(M$229&lt;INDEX($J$397:$J$415,MATCH($B$262,$C$397:$C$415,0)),INDEX('MP Calcs &amp; EFs'!$C$343:$C$360, MATCH($B$262,'MP Calcs &amp; EFs'!$B$343:$B$360,0)),M$229&lt;INDEX($K$397:$K$415,MATCH($B$262,$C$397:$C$415,0)),INDEX('MP Calcs &amp; EFs'!$C$343:$C$360, MATCH($B$262,'MP Calcs &amp; EFs'!$B$343:$B$360,0))-(((INDEX('MP Calcs &amp; EFs'!$C$343:$C$360, MATCH($B$262,'MP Calcs &amp; EFs'!$B$343:$B$360,0)))-(INDEX($D$396:$D$413, MATCH($B$262,$C$396:$C$413,0))))/3),M$229&lt;INDEX($I$397:$I$415,MATCH($B$262,$C$397:$C$415,0)),INDEX('MP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N263" s="148" t="str" cm="1">
        <f t="array" ref="N263">IFERROR((_xlfn.IFS(N$229&lt;INDEX($J$397:$J$415,MATCH($B$262,$C$397:$C$415,0)),INDEX('MP Calcs &amp; EFs'!$C$343:$C$360, MATCH($B$262,'MP Calcs &amp; EFs'!$B$343:$B$360,0)),N$229&lt;INDEX($K$397:$K$415,MATCH($B$262,$C$397:$C$415,0)),INDEX('MP Calcs &amp; EFs'!$C$343:$C$360, MATCH($B$262,'MP Calcs &amp; EFs'!$B$343:$B$360,0))-(((INDEX('MP Calcs &amp; EFs'!$C$343:$C$360, MATCH($B$262,'MP Calcs &amp; EFs'!$B$343:$B$360,0)))-(INDEX($D$396:$D$413, MATCH($B$262,$C$396:$C$413,0))))/3),N$229&lt;INDEX($I$397:$I$415,MATCH($B$262,$C$397:$C$415,0)),INDEX('MP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O263" s="148" t="str" cm="1">
        <f t="array" ref="O263">IFERROR((_xlfn.IFS(O$229&lt;INDEX($J$397:$J$415,MATCH($B$262,$C$397:$C$415,0)),INDEX('MP Calcs &amp; EFs'!$C$343:$C$360, MATCH($B$262,'MP Calcs &amp; EFs'!$B$343:$B$360,0)),O$229&lt;INDEX($K$397:$K$415,MATCH($B$262,$C$397:$C$415,0)),INDEX('MP Calcs &amp; EFs'!$C$343:$C$360, MATCH($B$262,'MP Calcs &amp; EFs'!$B$343:$B$360,0))-(((INDEX('MP Calcs &amp; EFs'!$C$343:$C$360, MATCH($B$262,'MP Calcs &amp; EFs'!$B$343:$B$360,0)))-(INDEX($D$396:$D$413, MATCH($B$262,$C$396:$C$413,0))))/3),O$229&lt;INDEX($I$397:$I$415,MATCH($B$262,$C$397:$C$415,0)),INDEX('MP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P263" s="148" t="str" cm="1">
        <f t="array" ref="P263">IFERROR((_xlfn.IFS(P$229&lt;INDEX($J$397:$J$415,MATCH($B$262,$C$397:$C$415,0)),INDEX('MP Calcs &amp; EFs'!$C$343:$C$360, MATCH($B$262,'MP Calcs &amp; EFs'!$B$343:$B$360,0)),P$229&lt;INDEX($K$397:$K$415,MATCH($B$262,$C$397:$C$415,0)),INDEX('MP Calcs &amp; EFs'!$C$343:$C$360, MATCH($B$262,'MP Calcs &amp; EFs'!$B$343:$B$360,0))-(((INDEX('MP Calcs &amp; EFs'!$C$343:$C$360, MATCH($B$262,'MP Calcs &amp; EFs'!$B$343:$B$360,0)))-(INDEX($D$396:$D$413, MATCH($B$262,$C$396:$C$413,0))))/3),P$229&lt;INDEX($I$397:$I$415,MATCH($B$262,$C$397:$C$415,0)),INDEX('MP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Q263" s="148" t="str" cm="1">
        <f t="array" ref="Q263">IFERROR((_xlfn.IFS(Q$229&lt;INDEX($J$397:$J$415,MATCH($B$262,$C$397:$C$415,0)),INDEX('MP Calcs &amp; EFs'!$C$343:$C$360, MATCH($B$262,'MP Calcs &amp; EFs'!$B$343:$B$360,0)),Q$229&lt;INDEX($K$397:$K$415,MATCH($B$262,$C$397:$C$415,0)),INDEX('MP Calcs &amp; EFs'!$C$343:$C$360, MATCH($B$262,'MP Calcs &amp; EFs'!$B$343:$B$360,0))-(((INDEX('MP Calcs &amp; EFs'!$C$343:$C$360, MATCH($B$262,'MP Calcs &amp; EFs'!$B$343:$B$360,0)))-(INDEX($D$396:$D$413, MATCH($B$262,$C$396:$C$413,0))))/3),Q$229&lt;INDEX($I$397:$I$415,MATCH($B$262,$C$397:$C$415,0)),INDEX('MP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R263" s="148" t="str" cm="1">
        <f t="array" ref="R263">IFERROR((_xlfn.IFS(R$229&lt;INDEX($J$397:$J$415,MATCH($B$262,$C$397:$C$415,0)),INDEX('MP Calcs &amp; EFs'!$C$343:$C$360, MATCH($B$262,'MP Calcs &amp; EFs'!$B$343:$B$360,0)),R$229&lt;INDEX($K$397:$K$415,MATCH($B$262,$C$397:$C$415,0)),INDEX('MP Calcs &amp; EFs'!$C$343:$C$360, MATCH($B$262,'MP Calcs &amp; EFs'!$B$343:$B$360,0))-(((INDEX('MP Calcs &amp; EFs'!$C$343:$C$360, MATCH($B$262,'MP Calcs &amp; EFs'!$B$343:$B$360,0)))-(INDEX($D$396:$D$413, MATCH($B$262,$C$396:$C$413,0))))/3),R$229&lt;INDEX($I$397:$I$415,MATCH($B$262,$C$397:$C$415,0)),INDEX('MP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S263" s="148" t="str" cm="1">
        <f t="array" ref="S263">IFERROR((_xlfn.IFS(S$229&lt;INDEX($J$397:$J$415,MATCH($B$262,$C$397:$C$415,0)),INDEX('MP Calcs &amp; EFs'!$C$343:$C$360, MATCH($B$262,'MP Calcs &amp; EFs'!$B$343:$B$360,0)),S$229&lt;INDEX($K$397:$K$415,MATCH($B$262,$C$397:$C$415,0)),INDEX('MP Calcs &amp; EFs'!$C$343:$C$360, MATCH($B$262,'MP Calcs &amp; EFs'!$B$343:$B$360,0))-(((INDEX('MP Calcs &amp; EFs'!$C$343:$C$360, MATCH($B$262,'MP Calcs &amp; EFs'!$B$343:$B$360,0)))-(INDEX($D$396:$D$413, MATCH($B$262,$C$396:$C$413,0))))/3),S$229&lt;INDEX($I$397:$I$415,MATCH($B$262,$C$397:$C$415,0)),INDEX('MP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T263" s="148" t="str" cm="1">
        <f t="array" ref="T263">IFERROR((_xlfn.IFS(T$229&lt;INDEX($J$397:$J$415,MATCH($B$262,$C$397:$C$415,0)),INDEX('MP Calcs &amp; EFs'!$C$343:$C$360, MATCH($B$262,'MP Calcs &amp; EFs'!$B$343:$B$360,0)),T$229&lt;INDEX($K$397:$K$415,MATCH($B$262,$C$397:$C$415,0)),INDEX('MP Calcs &amp; EFs'!$C$343:$C$360, MATCH($B$262,'MP Calcs &amp; EFs'!$B$343:$B$360,0))-(((INDEX('MP Calcs &amp; EFs'!$C$343:$C$360, MATCH($B$262,'MP Calcs &amp; EFs'!$B$343:$B$360,0)))-(INDEX($D$396:$D$413, MATCH($B$262,$C$396:$C$413,0))))/3),T$229&lt;INDEX($I$397:$I$415,MATCH($B$262,$C$397:$C$415,0)),INDEX('MP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U263" s="148" t="str" cm="1">
        <f t="array" ref="U263">IFERROR((_xlfn.IFS(U$229&lt;INDEX($J$397:$J$415,MATCH($B$262,$C$397:$C$415,0)),INDEX('MP Calcs &amp; EFs'!$C$343:$C$360, MATCH($B$262,'MP Calcs &amp; EFs'!$B$343:$B$360,0)),U$229&lt;INDEX($K$397:$K$415,MATCH($B$262,$C$397:$C$415,0)),INDEX('MP Calcs &amp; EFs'!$C$343:$C$360, MATCH($B$262,'MP Calcs &amp; EFs'!$B$343:$B$360,0))-(((INDEX('MP Calcs &amp; EFs'!$C$343:$C$360, MATCH($B$262,'MP Calcs &amp; EFs'!$B$343:$B$360,0)))-(INDEX($D$396:$D$413, MATCH($B$262,$C$396:$C$413,0))))/3),U$229&lt;INDEX($I$397:$I$415,MATCH($B$262,$C$397:$C$415,0)),INDEX('MP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V263" s="148" t="str" cm="1">
        <f t="array" ref="V263">IFERROR((_xlfn.IFS(V$229&lt;INDEX($J$397:$J$415,MATCH($B$262,$C$397:$C$415,0)),INDEX('MP Calcs &amp; EFs'!$C$343:$C$360, MATCH($B$262,'MP Calcs &amp; EFs'!$B$343:$B$360,0)),V$229&lt;INDEX($K$397:$K$415,MATCH($B$262,$C$397:$C$415,0)),INDEX('MP Calcs &amp; EFs'!$C$343:$C$360, MATCH($B$262,'MP Calcs &amp; EFs'!$B$343:$B$360,0))-(((INDEX('MP Calcs &amp; EFs'!$C$343:$C$360, MATCH($B$262,'MP Calcs &amp; EFs'!$B$343:$B$360,0)))-(INDEX($D$396:$D$413, MATCH($B$262,$C$396:$C$413,0))))/3),V$229&lt;INDEX($I$397:$I$415,MATCH($B$262,$C$397:$C$415,0)),INDEX('MP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W263" s="148" t="str" cm="1">
        <f t="array" ref="W263">IFERROR((_xlfn.IFS(W$229&lt;INDEX($J$397:$J$415,MATCH($B$262,$C$397:$C$415,0)),INDEX('MP Calcs &amp; EFs'!$C$343:$C$360, MATCH($B$262,'MP Calcs &amp; EFs'!$B$343:$B$360,0)),W$229&lt;INDEX($K$397:$K$415,MATCH($B$262,$C$397:$C$415,0)),INDEX('MP Calcs &amp; EFs'!$C$343:$C$360, MATCH($B$262,'MP Calcs &amp; EFs'!$B$343:$B$360,0))-(((INDEX('MP Calcs &amp; EFs'!$C$343:$C$360, MATCH($B$262,'MP Calcs &amp; EFs'!$B$343:$B$360,0)))-(INDEX($D$396:$D$413, MATCH($B$262,$C$396:$C$413,0))))/3),W$229&lt;INDEX($I$397:$I$415,MATCH($B$262,$C$397:$C$415,0)),INDEX('MP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X263" s="148" t="str" cm="1">
        <f t="array" ref="X263">IFERROR((_xlfn.IFS(X$229&lt;INDEX($J$397:$J$415,MATCH($B$262,$C$397:$C$415,0)),INDEX('MP Calcs &amp; EFs'!$C$343:$C$360, MATCH($B$262,'MP Calcs &amp; EFs'!$B$343:$B$360,0)),X$229&lt;INDEX($K$397:$K$415,MATCH($B$262,$C$397:$C$415,0)),INDEX('MP Calcs &amp; EFs'!$C$343:$C$360, MATCH($B$262,'MP Calcs &amp; EFs'!$B$343:$B$360,0))-(((INDEX('MP Calcs &amp; EFs'!$C$343:$C$360, MATCH($B$262,'MP Calcs &amp; EFs'!$B$343:$B$360,0)))-(INDEX($D$396:$D$413, MATCH($B$262,$C$396:$C$413,0))))/3),X$229&lt;INDEX($I$397:$I$415,MATCH($B$262,$C$397:$C$415,0)),INDEX('MP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Y263" s="148" t="str" cm="1">
        <f t="array" ref="Y263">IFERROR((_xlfn.IFS(Y$229&lt;INDEX($J$397:$J$415,MATCH($B$262,$C$397:$C$415,0)),INDEX('MP Calcs &amp; EFs'!$C$343:$C$360, MATCH($B$262,'MP Calcs &amp; EFs'!$B$343:$B$360,0)),Y$229&lt;INDEX($K$397:$K$415,MATCH($B$262,$C$397:$C$415,0)),INDEX('MP Calcs &amp; EFs'!$C$343:$C$360, MATCH($B$262,'MP Calcs &amp; EFs'!$B$343:$B$360,0))-(((INDEX('MP Calcs &amp; EFs'!$C$343:$C$360, MATCH($B$262,'MP Calcs &amp; EFs'!$B$343:$B$360,0)))-(INDEX($D$396:$D$413, MATCH($B$262,$C$396:$C$413,0))))/3),Y$229&lt;INDEX($I$397:$I$415,MATCH($B$262,$C$397:$C$415,0)),INDEX('MP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Z263" s="148" t="str" cm="1">
        <f t="array" ref="Z263">IFERROR((_xlfn.IFS(Z$229&lt;INDEX($J$397:$J$415,MATCH($B$262,$C$397:$C$415,0)),INDEX('MP Calcs &amp; EFs'!$C$343:$C$360, MATCH($B$262,'MP Calcs &amp; EFs'!$B$343:$B$360,0)),Z$229&lt;INDEX($K$397:$K$415,MATCH($B$262,$C$397:$C$415,0)),INDEX('MP Calcs &amp; EFs'!$C$343:$C$360, MATCH($B$262,'MP Calcs &amp; EFs'!$B$343:$B$360,0))-(((INDEX('MP Calcs &amp; EFs'!$C$343:$C$360, MATCH($B$262,'MP Calcs &amp; EFs'!$B$343:$B$360,0)))-(INDEX($D$396:$D$413, MATCH($B$262,$C$396:$C$413,0))))/3),Z$229&lt;INDEX($I$397:$I$415,MATCH($B$262,$C$397:$C$415,0)),INDEX('MP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AA263" s="148" t="str" cm="1">
        <f t="array" ref="AA263">IFERROR((_xlfn.IFS(AA$229&lt;INDEX($J$397:$J$415,MATCH($B$262,$C$397:$C$415,0)),INDEX('MP Calcs &amp; EFs'!$C$343:$C$360, MATCH($B$262,'MP Calcs &amp; EFs'!$B$343:$B$360,0)),AA$229&lt;INDEX($K$397:$K$415,MATCH($B$262,$C$397:$C$415,0)),INDEX('MP Calcs &amp; EFs'!$C$343:$C$360, MATCH($B$262,'MP Calcs &amp; EFs'!$B$343:$B$360,0))-(((INDEX('MP Calcs &amp; EFs'!$C$343:$C$360, MATCH($B$262,'MP Calcs &amp; EFs'!$B$343:$B$360,0)))-(INDEX($D$396:$D$413, MATCH($B$262,$C$396:$C$413,0))))/3),AA$229&lt;INDEX($I$397:$I$415,MATCH($B$262,$C$397:$C$415,0)),INDEX('MP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AB263" s="148" t="str" cm="1">
        <f t="array" ref="AB263">IFERROR((_xlfn.IFS(AB$229&lt;INDEX($J$397:$J$415,MATCH($B$262,$C$397:$C$415,0)),INDEX('MP Calcs &amp; EFs'!$C$343:$C$360, MATCH($B$262,'MP Calcs &amp; EFs'!$B$343:$B$360,0)),AB$229&lt;INDEX($K$397:$K$415,MATCH($B$262,$C$397:$C$415,0)),INDEX('MP Calcs &amp; EFs'!$C$343:$C$360, MATCH($B$262,'MP Calcs &amp; EFs'!$B$343:$B$360,0))-(((INDEX('MP Calcs &amp; EFs'!$C$343:$C$360, MATCH($B$262,'MP Calcs &amp; EFs'!$B$343:$B$360,0)))-(INDEX($D$396:$D$413, MATCH($B$262,$C$396:$C$413,0))))/3),AB$229&lt;INDEX($I$397:$I$415,MATCH($B$262,$C$397:$C$415,0)),INDEX('MP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AC263" s="148" t="str" cm="1">
        <f t="array" ref="AC263">IFERROR((_xlfn.IFS(AC$229&lt;INDEX($J$397:$J$415,MATCH($B$262,$C$397:$C$415,0)),INDEX('MP Calcs &amp; EFs'!$C$343:$C$360, MATCH($B$262,'MP Calcs &amp; EFs'!$B$343:$B$360,0)),AC$229&lt;INDEX($K$397:$K$415,MATCH($B$262,$C$397:$C$415,0)),INDEX('MP Calcs &amp; EFs'!$C$343:$C$360, MATCH($B$262,'MP Calcs &amp; EFs'!$B$343:$B$360,0))-(((INDEX('MP Calcs &amp; EFs'!$C$343:$C$360, MATCH($B$262,'MP Calcs &amp; EFs'!$B$343:$B$360,0)))-(INDEX($D$396:$D$413, MATCH($B$262,$C$396:$C$413,0))))/3),AC$229&lt;INDEX($I$397:$I$415,MATCH($B$262,$C$397:$C$415,0)),INDEX('MP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AD263" s="148" t="str" cm="1">
        <f t="array" ref="AD263">IFERROR((_xlfn.IFS(AD$229&lt;INDEX($J$397:$J$415,MATCH($B$262,$C$397:$C$415,0)),INDEX('MP Calcs &amp; EFs'!$C$343:$C$360, MATCH($B$262,'MP Calcs &amp; EFs'!$B$343:$B$360,0)),AD$229&lt;INDEX($K$397:$K$415,MATCH($B$262,$C$397:$C$415,0)),INDEX('MP Calcs &amp; EFs'!$C$343:$C$360, MATCH($B$262,'MP Calcs &amp; EFs'!$B$343:$B$360,0))-(((INDEX('MP Calcs &amp; EFs'!$C$343:$C$360, MATCH($B$262,'MP Calcs &amp; EFs'!$B$343:$B$360,0)))-(INDEX($D$396:$D$413, MATCH($B$262,$C$396:$C$413,0))))/3),AD$229&lt;INDEX($I$397:$I$415,MATCH($B$262,$C$397:$C$415,0)),INDEX('MP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AE263" s="148" t="str" cm="1">
        <f t="array" ref="AE263">IFERROR((_xlfn.IFS(AE$229&lt;INDEX($J$397:$J$415,MATCH($B$262,$C$397:$C$415,0)),INDEX('MP Calcs &amp; EFs'!$C$343:$C$360, MATCH($B$262,'MP Calcs &amp; EFs'!$B$343:$B$360,0)),AE$229&lt;INDEX($K$397:$K$415,MATCH($B$262,$C$397:$C$415,0)),INDEX('MP Calcs &amp; EFs'!$C$343:$C$360, MATCH($B$262,'MP Calcs &amp; EFs'!$B$343:$B$360,0))-(((INDEX('MP Calcs &amp; EFs'!$C$343:$C$360, MATCH($B$262,'MP Calcs &amp; EFs'!$B$343:$B$360,0)))-(INDEX($D$396:$D$413, MATCH($B$262,$C$396:$C$413,0))))/3),AE$229&lt;INDEX($I$397:$I$415,MATCH($B$262,$C$397:$C$415,0)),INDEX('MP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AF263" s="148" t="str">
        <f t="shared" si="9"/>
        <v/>
      </c>
      <c r="AG263" s="148" t="str">
        <f>IFERROR(SUM(INDEX(D263:AF263, MATCH(INDEX($H$8:$H$29,MATCH(B263,$B$8:$B$29,0)),$D$229:$AE$229,0)):AF263),"")</f>
        <v/>
      </c>
    </row>
    <row r="264" spans="2:33" x14ac:dyDescent="0.25">
      <c r="B264" s="144" t="s">
        <v>150</v>
      </c>
      <c r="C264" s="141" t="s">
        <v>335</v>
      </c>
      <c r="D264" s="142" t="str" cm="1">
        <f t="array" ref="D264">IFERROR(((_xlfn.IFS(D$229&lt;INDEX($J$397:$J$415,MATCH($B$264,$C$397:$C$415,0)),INDEX('MP Calcs &amp; EFs'!$D$343:$D$360, MATCH($B$264,'MP Calcs &amp; EFs'!$B$343:$B$360,0)),D$229&lt;INDEX($K$397:$K$415,MATCH($B$264,$C$397:$C$415,0)),INDEX('MP Calcs &amp; EFs'!$D$343:$D$360, MATCH($B$264,'MP Calcs &amp; EFs'!$B$343:$B$360,0))-(((INDEX('MP Calcs &amp; EFs'!$D$343:$D$360, MATCH($B$264,'MP Calcs &amp; EFs'!$B$343:$B$360,0)))-(INDEX($E$396:$E$413, MATCH($B$264,$C$396:$C$413,0))))/3),D$229&lt;INDEX($I$397:$I$415,MATCH($B$264,$C$397:$C$415,0)),INDEX('MP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EFs'!K$383,"")</f>
        <v/>
      </c>
      <c r="E264" s="142" t="str" cm="1">
        <f t="array" ref="E264">IFERROR(((_xlfn.IFS(E$229&lt;INDEX($J$397:$J$415,MATCH($B$264,$C$397:$C$415,0)),INDEX('MP Calcs &amp; EFs'!$D$343:$D$360, MATCH($B$264,'MP Calcs &amp; EFs'!$B$343:$B$360,0)),E$229&lt;INDEX($K$397:$K$415,MATCH($B$264,$C$397:$C$415,0)),INDEX('MP Calcs &amp; EFs'!$D$343:$D$360, MATCH($B$264,'MP Calcs &amp; EFs'!$B$343:$B$360,0))-(((INDEX('MP Calcs &amp; EFs'!$D$343:$D$360, MATCH($B$264,'MP Calcs &amp; EFs'!$B$343:$B$360,0)))-(INDEX($E$396:$E$413, MATCH($B$264,$C$396:$C$413,0))))/3),E$229&lt;INDEX($I$397:$I$415,MATCH($B$264,$C$397:$C$415,0)),INDEX('MP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EFs'!L$383,"")</f>
        <v/>
      </c>
      <c r="F264" s="142" t="str" cm="1">
        <f t="array" ref="F264">IFERROR(((_xlfn.IFS(F$229&lt;INDEX($J$397:$J$415,MATCH($B$264,$C$397:$C$415,0)),INDEX('MP Calcs &amp; EFs'!$D$343:$D$360, MATCH($B$264,'MP Calcs &amp; EFs'!$B$343:$B$360,0)),F$229&lt;INDEX($K$397:$K$415,MATCH($B$264,$C$397:$C$415,0)),INDEX('MP Calcs &amp; EFs'!$D$343:$D$360, MATCH($B$264,'MP Calcs &amp; EFs'!$B$343:$B$360,0))-(((INDEX('MP Calcs &amp; EFs'!$D$343:$D$360, MATCH($B$264,'MP Calcs &amp; EFs'!$B$343:$B$360,0)))-(INDEX($E$396:$E$413, MATCH($B$264,$C$396:$C$413,0))))/3),F$229&lt;INDEX($I$397:$I$415,MATCH($B$264,$C$397:$C$415,0)),INDEX('MP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EFs'!M$383,"")</f>
        <v/>
      </c>
      <c r="G264" s="142" t="str" cm="1">
        <f t="array" ref="G264">IFERROR(((_xlfn.IFS(G$229&lt;INDEX($J$397:$J$415,MATCH($B$264,$C$397:$C$415,0)),INDEX('MP Calcs &amp; EFs'!$D$343:$D$360, MATCH($B$264,'MP Calcs &amp; EFs'!$B$343:$B$360,0)),G$229&lt;INDEX($K$397:$K$415,MATCH($B$264,$C$397:$C$415,0)),INDEX('MP Calcs &amp; EFs'!$D$343:$D$360, MATCH($B$264,'MP Calcs &amp; EFs'!$B$343:$B$360,0))-(((INDEX('MP Calcs &amp; EFs'!$D$343:$D$360, MATCH($B$264,'MP Calcs &amp; EFs'!$B$343:$B$360,0)))-(INDEX($E$396:$E$413, MATCH($B$264,$C$396:$C$413,0))))/3),G$229&lt;INDEX($I$397:$I$415,MATCH($B$264,$C$397:$C$415,0)),INDEX('MP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EFs'!N$383,"")</f>
        <v/>
      </c>
      <c r="H264" s="142" t="str" cm="1">
        <f t="array" ref="H264">IFERROR(((_xlfn.IFS(H$229&lt;INDEX($J$397:$J$415,MATCH($B$264,$C$397:$C$415,0)),INDEX('MP Calcs &amp; EFs'!$D$343:$D$360, MATCH($B$264,'MP Calcs &amp; EFs'!$B$343:$B$360,0)),H$229&lt;INDEX($K$397:$K$415,MATCH($B$264,$C$397:$C$415,0)),INDEX('MP Calcs &amp; EFs'!$D$343:$D$360, MATCH($B$264,'MP Calcs &amp; EFs'!$B$343:$B$360,0))-(((INDEX('MP Calcs &amp; EFs'!$D$343:$D$360, MATCH($B$264,'MP Calcs &amp; EFs'!$B$343:$B$360,0)))-(INDEX($E$396:$E$413, MATCH($B$264,$C$396:$C$413,0))))/3),H$229&lt;INDEX($I$397:$I$415,MATCH($B$264,$C$397:$C$415,0)),INDEX('MP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EFs'!O$383,"")</f>
        <v/>
      </c>
      <c r="I264" s="142" t="str" cm="1">
        <f t="array" ref="I264">IFERROR(((_xlfn.IFS(I$229&lt;INDEX($J$397:$J$415,MATCH($B$264,$C$397:$C$415,0)),INDEX('MP Calcs &amp; EFs'!$D$343:$D$360, MATCH($B$264,'MP Calcs &amp; EFs'!$B$343:$B$360,0)),I$229&lt;INDEX($K$397:$K$415,MATCH($B$264,$C$397:$C$415,0)),INDEX('MP Calcs &amp; EFs'!$D$343:$D$360, MATCH($B$264,'MP Calcs &amp; EFs'!$B$343:$B$360,0))-(((INDEX('MP Calcs &amp; EFs'!$D$343:$D$360, MATCH($B$264,'MP Calcs &amp; EFs'!$B$343:$B$360,0)))-(INDEX($E$396:$E$413, MATCH($B$264,$C$396:$C$413,0))))/3),I$229&lt;INDEX($I$397:$I$415,MATCH($B$264,$C$397:$C$415,0)),INDEX('MP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EFs'!P$383,"")</f>
        <v/>
      </c>
      <c r="J264" s="142" t="str" cm="1">
        <f t="array" ref="J264">IFERROR(((_xlfn.IFS(J$229&lt;INDEX($J$397:$J$415,MATCH($B$264,$C$397:$C$415,0)),INDEX('MP Calcs &amp; EFs'!$D$343:$D$360, MATCH($B$264,'MP Calcs &amp; EFs'!$B$343:$B$360,0)),J$229&lt;INDEX($K$397:$K$415,MATCH($B$264,$C$397:$C$415,0)),INDEX('MP Calcs &amp; EFs'!$D$343:$D$360, MATCH($B$264,'MP Calcs &amp; EFs'!$B$343:$B$360,0))-(((INDEX('MP Calcs &amp; EFs'!$D$343:$D$360, MATCH($B$264,'MP Calcs &amp; EFs'!$B$343:$B$360,0)))-(INDEX($E$396:$E$413, MATCH($B$264,$C$396:$C$413,0))))/3),J$229&lt;INDEX($I$397:$I$415,MATCH($B$264,$C$397:$C$415,0)),INDEX('MP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EFs'!Q$383,"")</f>
        <v/>
      </c>
      <c r="K264" s="142" t="str" cm="1">
        <f t="array" ref="K264">IFERROR(((_xlfn.IFS(K$229&lt;INDEX($J$397:$J$415,MATCH($B$264,$C$397:$C$415,0)),INDEX('MP Calcs &amp; EFs'!$D$343:$D$360, MATCH($B$264,'MP Calcs &amp; EFs'!$B$343:$B$360,0)),K$229&lt;INDEX($K$397:$K$415,MATCH($B$264,$C$397:$C$415,0)),INDEX('MP Calcs &amp; EFs'!$D$343:$D$360, MATCH($B$264,'MP Calcs &amp; EFs'!$B$343:$B$360,0))-(((INDEX('MP Calcs &amp; EFs'!$D$343:$D$360, MATCH($B$264,'MP Calcs &amp; EFs'!$B$343:$B$360,0)))-(INDEX($E$396:$E$413, MATCH($B$264,$C$396:$C$413,0))))/3),K$229&lt;INDEX($I$397:$I$415,MATCH($B$264,$C$397:$C$415,0)),INDEX('MP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EFs'!R$383,"")</f>
        <v/>
      </c>
      <c r="L264" s="142" t="str" cm="1">
        <f t="array" ref="L264">IFERROR(((_xlfn.IFS(L$229&lt;INDEX($J$397:$J$415,MATCH($B$264,$C$397:$C$415,0)),INDEX('MP Calcs &amp; EFs'!$D$343:$D$360, MATCH($B$264,'MP Calcs &amp; EFs'!$B$343:$B$360,0)),L$229&lt;INDEX($K$397:$K$415,MATCH($B$264,$C$397:$C$415,0)),INDEX('MP Calcs &amp; EFs'!$D$343:$D$360, MATCH($B$264,'MP Calcs &amp; EFs'!$B$343:$B$360,0))-(((INDEX('MP Calcs &amp; EFs'!$D$343:$D$360, MATCH($B$264,'MP Calcs &amp; EFs'!$B$343:$B$360,0)))-(INDEX($E$396:$E$413, MATCH($B$264,$C$396:$C$413,0))))/3),L$229&lt;INDEX($I$397:$I$415,MATCH($B$264,$C$397:$C$415,0)),INDEX('MP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EFs'!S$383,"")</f>
        <v/>
      </c>
      <c r="M264" s="142" t="str" cm="1">
        <f t="array" ref="M264">IFERROR(((_xlfn.IFS(M$229&lt;INDEX($J$397:$J$415,MATCH($B$264,$C$397:$C$415,0)),INDEX('MP Calcs &amp; EFs'!$D$343:$D$360, MATCH($B$264,'MP Calcs &amp; EFs'!$B$343:$B$360,0)),M$229&lt;INDEX($K$397:$K$415,MATCH($B$264,$C$397:$C$415,0)),INDEX('MP Calcs &amp; EFs'!$D$343:$D$360, MATCH($B$264,'MP Calcs &amp; EFs'!$B$343:$B$360,0))-(((INDEX('MP Calcs &amp; EFs'!$D$343:$D$360, MATCH($B$264,'MP Calcs &amp; EFs'!$B$343:$B$360,0)))-(INDEX($E$396:$E$413, MATCH($B$264,$C$396:$C$413,0))))/3),M$229&lt;INDEX($I$397:$I$415,MATCH($B$264,$C$397:$C$415,0)),INDEX('MP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EFs'!T$383,"")</f>
        <v/>
      </c>
      <c r="N264" s="142" t="str" cm="1">
        <f t="array" ref="N264">IFERROR(((_xlfn.IFS(N$229&lt;INDEX($J$397:$J$415,MATCH($B$264,$C$397:$C$415,0)),INDEX('MP Calcs &amp; EFs'!$D$343:$D$360, MATCH($B$264,'MP Calcs &amp; EFs'!$B$343:$B$360,0)),N$229&lt;INDEX($K$397:$K$415,MATCH($B$264,$C$397:$C$415,0)),INDEX('MP Calcs &amp; EFs'!$D$343:$D$360, MATCH($B$264,'MP Calcs &amp; EFs'!$B$343:$B$360,0))-(((INDEX('MP Calcs &amp; EFs'!$D$343:$D$360, MATCH($B$264,'MP Calcs &amp; EFs'!$B$343:$B$360,0)))-(INDEX($E$396:$E$413, MATCH($B$264,$C$396:$C$413,0))))/3),N$229&lt;INDEX($I$397:$I$415,MATCH($B$264,$C$397:$C$415,0)),INDEX('MP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EFs'!U$383,"")</f>
        <v/>
      </c>
      <c r="O264" s="142" t="str" cm="1">
        <f t="array" ref="O264">IFERROR(((_xlfn.IFS(O$229&lt;INDEX($J$397:$J$415,MATCH($B$264,$C$397:$C$415,0)),INDEX('MP Calcs &amp; EFs'!$D$343:$D$360, MATCH($B$264,'MP Calcs &amp; EFs'!$B$343:$B$360,0)),O$229&lt;INDEX($K$397:$K$415,MATCH($B$264,$C$397:$C$415,0)),INDEX('MP Calcs &amp; EFs'!$D$343:$D$360, MATCH($B$264,'MP Calcs &amp; EFs'!$B$343:$B$360,0))-(((INDEX('MP Calcs &amp; EFs'!$D$343:$D$360, MATCH($B$264,'MP Calcs &amp; EFs'!$B$343:$B$360,0)))-(INDEX($E$396:$E$413, MATCH($B$264,$C$396:$C$413,0))))/3),O$229&lt;INDEX($I$397:$I$415,MATCH($B$264,$C$397:$C$415,0)),INDEX('MP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EFs'!V$383,"")</f>
        <v/>
      </c>
      <c r="P264" s="142" t="str" cm="1">
        <f t="array" ref="P264">IFERROR(((_xlfn.IFS(P$229&lt;INDEX($J$397:$J$415,MATCH($B$264,$C$397:$C$415,0)),INDEX('MP Calcs &amp; EFs'!$D$343:$D$360, MATCH($B$264,'MP Calcs &amp; EFs'!$B$343:$B$360,0)),P$229&lt;INDEX($K$397:$K$415,MATCH($B$264,$C$397:$C$415,0)),INDEX('MP Calcs &amp; EFs'!$D$343:$D$360, MATCH($B$264,'MP Calcs &amp; EFs'!$B$343:$B$360,0))-(((INDEX('MP Calcs &amp; EFs'!$D$343:$D$360, MATCH($B$264,'MP Calcs &amp; EFs'!$B$343:$B$360,0)))-(INDEX($E$396:$E$413, MATCH($B$264,$C$396:$C$413,0))))/3),P$229&lt;INDEX($I$397:$I$415,MATCH($B$264,$C$397:$C$415,0)),INDEX('MP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EFs'!W$383,"")</f>
        <v/>
      </c>
      <c r="Q264" s="142" t="str" cm="1">
        <f t="array" ref="Q264">IFERROR(((_xlfn.IFS(Q$229&lt;INDEX($J$397:$J$415,MATCH($B$264,$C$397:$C$415,0)),INDEX('MP Calcs &amp; EFs'!$D$343:$D$360, MATCH($B$264,'MP Calcs &amp; EFs'!$B$343:$B$360,0)),Q$229&lt;INDEX($K$397:$K$415,MATCH($B$264,$C$397:$C$415,0)),INDEX('MP Calcs &amp; EFs'!$D$343:$D$360, MATCH($B$264,'MP Calcs &amp; EFs'!$B$343:$B$360,0))-(((INDEX('MP Calcs &amp; EFs'!$D$343:$D$360, MATCH($B$264,'MP Calcs &amp; EFs'!$B$343:$B$360,0)))-(INDEX($E$396:$E$413, MATCH($B$264,$C$396:$C$413,0))))/3),Q$229&lt;INDEX($I$397:$I$415,MATCH($B$264,$C$397:$C$415,0)),INDEX('MP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EFs'!X$383,"")</f>
        <v/>
      </c>
      <c r="R264" s="142" t="str" cm="1">
        <f t="array" ref="R264">IFERROR(((_xlfn.IFS(R$229&lt;INDEX($J$397:$J$415,MATCH($B$264,$C$397:$C$415,0)),INDEX('MP Calcs &amp; EFs'!$D$343:$D$360, MATCH($B$264,'MP Calcs &amp; EFs'!$B$343:$B$360,0)),R$229&lt;INDEX($K$397:$K$415,MATCH($B$264,$C$397:$C$415,0)),INDEX('MP Calcs &amp; EFs'!$D$343:$D$360, MATCH($B$264,'MP Calcs &amp; EFs'!$B$343:$B$360,0))-(((INDEX('MP Calcs &amp; EFs'!$D$343:$D$360, MATCH($B$264,'MP Calcs &amp; EFs'!$B$343:$B$360,0)))-(INDEX($E$396:$E$413, MATCH($B$264,$C$396:$C$413,0))))/3),R$229&lt;INDEX($I$397:$I$415,MATCH($B$264,$C$397:$C$415,0)),INDEX('MP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EFs'!Y$383,"")</f>
        <v/>
      </c>
      <c r="S264" s="142" t="str" cm="1">
        <f t="array" ref="S264">IFERROR(((_xlfn.IFS(S$229&lt;INDEX($J$397:$J$415,MATCH($B$264,$C$397:$C$415,0)),INDEX('MP Calcs &amp; EFs'!$D$343:$D$360, MATCH($B$264,'MP Calcs &amp; EFs'!$B$343:$B$360,0)),S$229&lt;INDEX($K$397:$K$415,MATCH($B$264,$C$397:$C$415,0)),INDEX('MP Calcs &amp; EFs'!$D$343:$D$360, MATCH($B$264,'MP Calcs &amp; EFs'!$B$343:$B$360,0))-(((INDEX('MP Calcs &amp; EFs'!$D$343:$D$360, MATCH($B$264,'MP Calcs &amp; EFs'!$B$343:$B$360,0)))-(INDEX($E$396:$E$413, MATCH($B$264,$C$396:$C$413,0))))/3),S$229&lt;INDEX($I$397:$I$415,MATCH($B$264,$C$397:$C$415,0)),INDEX('MP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EFs'!Z$383,"")</f>
        <v/>
      </c>
      <c r="T264" s="142" t="str" cm="1">
        <f t="array" ref="T264">IFERROR(((_xlfn.IFS(T$229&lt;INDEX($J$397:$J$415,MATCH($B$264,$C$397:$C$415,0)),INDEX('MP Calcs &amp; EFs'!$D$343:$D$360, MATCH($B$264,'MP Calcs &amp; EFs'!$B$343:$B$360,0)),T$229&lt;INDEX($K$397:$K$415,MATCH($B$264,$C$397:$C$415,0)),INDEX('MP Calcs &amp; EFs'!$D$343:$D$360, MATCH($B$264,'MP Calcs &amp; EFs'!$B$343:$B$360,0))-(((INDEX('MP Calcs &amp; EFs'!$D$343:$D$360, MATCH($B$264,'MP Calcs &amp; EFs'!$B$343:$B$360,0)))-(INDEX($E$396:$E$413, MATCH($B$264,$C$396:$C$413,0))))/3),T$229&lt;INDEX($I$397:$I$415,MATCH($B$264,$C$397:$C$415,0)),INDEX('MP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EFs'!AA$383,"")</f>
        <v/>
      </c>
      <c r="U264" s="142" t="str" cm="1">
        <f t="array" ref="U264">IFERROR(((_xlfn.IFS(U$229&lt;INDEX($J$397:$J$415,MATCH($B$264,$C$397:$C$415,0)),INDEX('MP Calcs &amp; EFs'!$D$343:$D$360, MATCH($B$264,'MP Calcs &amp; EFs'!$B$343:$B$360,0)),U$229&lt;INDEX($K$397:$K$415,MATCH($B$264,$C$397:$C$415,0)),INDEX('MP Calcs &amp; EFs'!$D$343:$D$360, MATCH($B$264,'MP Calcs &amp; EFs'!$B$343:$B$360,0))-(((INDEX('MP Calcs &amp; EFs'!$D$343:$D$360, MATCH($B$264,'MP Calcs &amp; EFs'!$B$343:$B$360,0)))-(INDEX($E$396:$E$413, MATCH($B$264,$C$396:$C$413,0))))/3),U$229&lt;INDEX($I$397:$I$415,MATCH($B$264,$C$397:$C$415,0)),INDEX('MP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EFs'!AB$383,"")</f>
        <v/>
      </c>
      <c r="V264" s="142" t="str" cm="1">
        <f t="array" ref="V264">IFERROR(((_xlfn.IFS(V$229&lt;INDEX($J$397:$J$415,MATCH($B$264,$C$397:$C$415,0)),INDEX('MP Calcs &amp; EFs'!$D$343:$D$360, MATCH($B$264,'MP Calcs &amp; EFs'!$B$343:$B$360,0)),V$229&lt;INDEX($K$397:$K$415,MATCH($B$264,$C$397:$C$415,0)),INDEX('MP Calcs &amp; EFs'!$D$343:$D$360, MATCH($B$264,'MP Calcs &amp; EFs'!$B$343:$B$360,0))-(((INDEX('MP Calcs &amp; EFs'!$D$343:$D$360, MATCH($B$264,'MP Calcs &amp; EFs'!$B$343:$B$360,0)))-(INDEX($E$396:$E$413, MATCH($B$264,$C$396:$C$413,0))))/3),V$229&lt;INDEX($I$397:$I$415,MATCH($B$264,$C$397:$C$415,0)),INDEX('MP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EFs'!AC$383,"")</f>
        <v/>
      </c>
      <c r="W264" s="142" t="str" cm="1">
        <f t="array" ref="W264">IFERROR(((_xlfn.IFS(W$229&lt;INDEX($J$397:$J$415,MATCH($B$264,$C$397:$C$415,0)),INDEX('MP Calcs &amp; EFs'!$D$343:$D$360, MATCH($B$264,'MP Calcs &amp; EFs'!$B$343:$B$360,0)),W$229&lt;INDEX($K$397:$K$415,MATCH($B$264,$C$397:$C$415,0)),INDEX('MP Calcs &amp; EFs'!$D$343:$D$360, MATCH($B$264,'MP Calcs &amp; EFs'!$B$343:$B$360,0))-(((INDEX('MP Calcs &amp; EFs'!$D$343:$D$360, MATCH($B$264,'MP Calcs &amp; EFs'!$B$343:$B$360,0)))-(INDEX($E$396:$E$413, MATCH($B$264,$C$396:$C$413,0))))/3),W$229&lt;INDEX($I$397:$I$415,MATCH($B$264,$C$397:$C$415,0)),INDEX('MP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EFs'!AD$383,"")</f>
        <v/>
      </c>
      <c r="X264" s="142" t="str" cm="1">
        <f t="array" ref="X264">IFERROR(((_xlfn.IFS(X$229&lt;INDEX($J$397:$J$415,MATCH($B$264,$C$397:$C$415,0)),INDEX('MP Calcs &amp; EFs'!$D$343:$D$360, MATCH($B$264,'MP Calcs &amp; EFs'!$B$343:$B$360,0)),X$229&lt;INDEX($K$397:$K$415,MATCH($B$264,$C$397:$C$415,0)),INDEX('MP Calcs &amp; EFs'!$D$343:$D$360, MATCH($B$264,'MP Calcs &amp; EFs'!$B$343:$B$360,0))-(((INDEX('MP Calcs &amp; EFs'!$D$343:$D$360, MATCH($B$264,'MP Calcs &amp; EFs'!$B$343:$B$360,0)))-(INDEX($E$396:$E$413, MATCH($B$264,$C$396:$C$413,0))))/3),X$229&lt;INDEX($I$397:$I$415,MATCH($B$264,$C$397:$C$415,0)),INDEX('MP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EFs'!AE$383,"")</f>
        <v/>
      </c>
      <c r="Y264" s="142" t="str" cm="1">
        <f t="array" ref="Y264">IFERROR(((_xlfn.IFS(Y$229&lt;INDEX($J$397:$J$415,MATCH($B$264,$C$397:$C$415,0)),INDEX('MP Calcs &amp; EFs'!$D$343:$D$360, MATCH($B$264,'MP Calcs &amp; EFs'!$B$343:$B$360,0)),Y$229&lt;INDEX($K$397:$K$415,MATCH($B$264,$C$397:$C$415,0)),INDEX('MP Calcs &amp; EFs'!$D$343:$D$360, MATCH($B$264,'MP Calcs &amp; EFs'!$B$343:$B$360,0))-(((INDEX('MP Calcs &amp; EFs'!$D$343:$D$360, MATCH($B$264,'MP Calcs &amp; EFs'!$B$343:$B$360,0)))-(INDEX($E$396:$E$413, MATCH($B$264,$C$396:$C$413,0))))/3),Y$229&lt;INDEX($I$397:$I$415,MATCH($B$264,$C$397:$C$415,0)),INDEX('MP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EFs'!AF$383,"")</f>
        <v/>
      </c>
      <c r="Z264" s="142" t="str" cm="1">
        <f t="array" ref="Z264">IFERROR(((_xlfn.IFS(Z$229&lt;INDEX($J$397:$J$415,MATCH($B$264,$C$397:$C$415,0)),INDEX('MP Calcs &amp; EFs'!$D$343:$D$360, MATCH($B$264,'MP Calcs &amp; EFs'!$B$343:$B$360,0)),Z$229&lt;INDEX($K$397:$K$415,MATCH($B$264,$C$397:$C$415,0)),INDEX('MP Calcs &amp; EFs'!$D$343:$D$360, MATCH($B$264,'MP Calcs &amp; EFs'!$B$343:$B$360,0))-(((INDEX('MP Calcs &amp; EFs'!$D$343:$D$360, MATCH($B$264,'MP Calcs &amp; EFs'!$B$343:$B$360,0)))-(INDEX($E$396:$E$413, MATCH($B$264,$C$396:$C$413,0))))/3),Z$229&lt;INDEX($I$397:$I$415,MATCH($B$264,$C$397:$C$415,0)),INDEX('MP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EFs'!AG$383,"")</f>
        <v/>
      </c>
      <c r="AA264" s="142" t="str" cm="1">
        <f t="array" ref="AA264">IFERROR(((_xlfn.IFS(AA$229&lt;INDEX($J$397:$J$415,MATCH($B$264,$C$397:$C$415,0)),INDEX('MP Calcs &amp; EFs'!$D$343:$D$360, MATCH($B$264,'MP Calcs &amp; EFs'!$B$343:$B$360,0)),AA$229&lt;INDEX($K$397:$K$415,MATCH($B$264,$C$397:$C$415,0)),INDEX('MP Calcs &amp; EFs'!$D$343:$D$360, MATCH($B$264,'MP Calcs &amp; EFs'!$B$343:$B$360,0))-(((INDEX('MP Calcs &amp; EFs'!$D$343:$D$360, MATCH($B$264,'MP Calcs &amp; EFs'!$B$343:$B$360,0)))-(INDEX($E$396:$E$413, MATCH($B$264,$C$396:$C$413,0))))/3),AA$229&lt;INDEX($I$397:$I$415,MATCH($B$264,$C$397:$C$415,0)),INDEX('MP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EFs'!AH$383,"")</f>
        <v/>
      </c>
      <c r="AB264" s="142" t="str" cm="1">
        <f t="array" ref="AB264">IFERROR(((_xlfn.IFS(AB$229&lt;INDEX($J$397:$J$415,MATCH($B$264,$C$397:$C$415,0)),INDEX('MP Calcs &amp; EFs'!$D$343:$D$360, MATCH($B$264,'MP Calcs &amp; EFs'!$B$343:$B$360,0)),AB$229&lt;INDEX($K$397:$K$415,MATCH($B$264,$C$397:$C$415,0)),INDEX('MP Calcs &amp; EFs'!$D$343:$D$360, MATCH($B$264,'MP Calcs &amp; EFs'!$B$343:$B$360,0))-(((INDEX('MP Calcs &amp; EFs'!$D$343:$D$360, MATCH($B$264,'MP Calcs &amp; EFs'!$B$343:$B$360,0)))-(INDEX($E$396:$E$413, MATCH($B$264,$C$396:$C$413,0))))/3),AB$229&lt;INDEX($I$397:$I$415,MATCH($B$264,$C$397:$C$415,0)),INDEX('MP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EFs'!AI$383,"")</f>
        <v/>
      </c>
      <c r="AC264" s="142" t="str" cm="1">
        <f t="array" ref="AC264">IFERROR(((_xlfn.IFS(AC$229&lt;INDEX($J$397:$J$415,MATCH($B$264,$C$397:$C$415,0)),INDEX('MP Calcs &amp; EFs'!$D$343:$D$360, MATCH($B$264,'MP Calcs &amp; EFs'!$B$343:$B$360,0)),AC$229&lt;INDEX($K$397:$K$415,MATCH($B$264,$C$397:$C$415,0)),INDEX('MP Calcs &amp; EFs'!$D$343:$D$360, MATCH($B$264,'MP Calcs &amp; EFs'!$B$343:$B$360,0))-(((INDEX('MP Calcs &amp; EFs'!$D$343:$D$360, MATCH($B$264,'MP Calcs &amp; EFs'!$B$343:$B$360,0)))-(INDEX($E$396:$E$413, MATCH($B$264,$C$396:$C$413,0))))/3),AC$229&lt;INDEX($I$397:$I$415,MATCH($B$264,$C$397:$C$415,0)),INDEX('MP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EFs'!AJ$383,"")</f>
        <v/>
      </c>
      <c r="AD264" s="142" t="str" cm="1">
        <f t="array" ref="AD264">IFERROR(((_xlfn.IFS(AD$229&lt;INDEX($J$397:$J$415,MATCH($B$264,$C$397:$C$415,0)),INDEX('MP Calcs &amp; EFs'!$D$343:$D$360, MATCH($B$264,'MP Calcs &amp; EFs'!$B$343:$B$360,0)),AD$229&lt;INDEX($K$397:$K$415,MATCH($B$264,$C$397:$C$415,0)),INDEX('MP Calcs &amp; EFs'!$D$343:$D$360, MATCH($B$264,'MP Calcs &amp; EFs'!$B$343:$B$360,0))-(((INDEX('MP Calcs &amp; EFs'!$D$343:$D$360, MATCH($B$264,'MP Calcs &amp; EFs'!$B$343:$B$360,0)))-(INDEX($E$396:$E$413, MATCH($B$264,$C$396:$C$413,0))))/3),AD$229&lt;INDEX($I$397:$I$415,MATCH($B$264,$C$397:$C$415,0)),INDEX('MP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EFs'!AK$383,"")</f>
        <v/>
      </c>
      <c r="AE264" s="142" t="str" cm="1">
        <f t="array" ref="AE264">IFERROR(((_xlfn.IFS(AE$229&lt;INDEX($J$397:$J$415,MATCH($B$264,$C$397:$C$415,0)),INDEX('MP Calcs &amp; EFs'!$D$343:$D$360, MATCH($B$264,'MP Calcs &amp; EFs'!$B$343:$B$360,0)),AE$229&lt;INDEX($K$397:$K$415,MATCH($B$264,$C$397:$C$415,0)),INDEX('MP Calcs &amp; EFs'!$D$343:$D$360, MATCH($B$264,'MP Calcs &amp; EFs'!$B$343:$B$360,0))-(((INDEX('MP Calcs &amp; EFs'!$D$343:$D$360, MATCH($B$264,'MP Calcs &amp; EFs'!$B$343:$B$360,0)))-(INDEX($E$396:$E$413, MATCH($B$264,$C$396:$C$413,0))))/3),AE$229&lt;INDEX($I$397:$I$415,MATCH($B$264,$C$397:$C$415,0)),INDEX('MP Calcs &amp; EFs'!$D$343:$D$360, MATCH($B$264,'MP Calcs &amp; EFs'!$B$343:$B$360,0))-(((INDEX('MP Calcs &amp; EFs'!$D$343:$D$360, MATCH($B$264,'MP Calcs &amp; EFs'!$B$343:$B$360,0)))-(INDEX($E$396:$E$413, MATCH($B$264,$C$396:$C$413,0))))*2/3),TRUE,INDEX($E$396:$E$413, MATCH($B$264,$C$396:$C$413,0)))*INDEX($D$13:$D$29, MATCH($B$264,$B$13:$B$29,0))*10^6*'Conversions and Lists'!$F$44)-(INDEX($G$8:$G$29, MATCH($B$264,$B$8:$B$29,0))*'Conversions and Lists'!$F$37))*'MP Calcs &amp; EFs'!AL$383,"")</f>
        <v/>
      </c>
      <c r="AF264" s="142" t="str">
        <f t="shared" si="9"/>
        <v/>
      </c>
      <c r="AG264" s="142" t="str">
        <f>IFERROR(SUM(INDEX(D264:AF264, MATCH(INDEX($H$8:$H$29,MATCH(B264,$B$8:$B$29,0)),$D$229:$AE$229,0)):AF264),"")</f>
        <v/>
      </c>
    </row>
    <row r="265" spans="2:33" ht="14.4" thickBot="1" x14ac:dyDescent="0.3">
      <c r="B265" s="138" t="s">
        <v>150</v>
      </c>
      <c r="C265" s="139" t="s">
        <v>336</v>
      </c>
      <c r="D265" s="148" t="str" cm="1">
        <f t="array" ref="D265">IFERROR((_xlfn.IFS(D$229&lt;INDEX($J$397:$J$415,MATCH($B$264,$C$397:$C$415,0)),INDEX('MP Calcs &amp; EFs'!$C$343:$C$360, MATCH($B$264,'MP Calcs &amp; EFs'!$B$343:$B$360,0)),D$229&lt;INDEX($K$397:$K$415,MATCH($B$264,$C$397:$C$415,0)),INDEX('MP Calcs &amp; EFs'!$C$343:$C$360, MATCH($B$264,'MP Calcs &amp; EFs'!$B$343:$B$360,0))-(((INDEX('MP Calcs &amp; EFs'!$C$343:$C$360, MATCH($B$264,'MP Calcs &amp; EFs'!$B$343:$B$360,0)))-(INDEX($D$396:$D$413, MATCH($B$264,$C$396:$C$413,0))))/3),D$229&lt;INDEX($I$397:$I$415,MATCH($B$264,$C$397:$C$415,0)),INDEX('MP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E265" s="148" t="str" cm="1">
        <f t="array" ref="E265">IFERROR((_xlfn.IFS(E$229&lt;INDEX($J$397:$J$415,MATCH($B$264,$C$397:$C$415,0)),INDEX('MP Calcs &amp; EFs'!$C$343:$C$360, MATCH($B$264,'MP Calcs &amp; EFs'!$B$343:$B$360,0)),E$229&lt;INDEX($K$397:$K$415,MATCH($B$264,$C$397:$C$415,0)),INDEX('MP Calcs &amp; EFs'!$C$343:$C$360, MATCH($B$264,'MP Calcs &amp; EFs'!$B$343:$B$360,0))-(((INDEX('MP Calcs &amp; EFs'!$C$343:$C$360, MATCH($B$264,'MP Calcs &amp; EFs'!$B$343:$B$360,0)))-(INDEX($D$396:$D$413, MATCH($B$264,$C$396:$C$413,0))))/3),E$229&lt;INDEX($I$397:$I$415,MATCH($B$264,$C$397:$C$415,0)),INDEX('MP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F265" s="148" t="str" cm="1">
        <f t="array" ref="F265">IFERROR((_xlfn.IFS(F$229&lt;INDEX($J$397:$J$415,MATCH($B$264,$C$397:$C$415,0)),INDEX('MP Calcs &amp; EFs'!$C$343:$C$360, MATCH($B$264,'MP Calcs &amp; EFs'!$B$343:$B$360,0)),F$229&lt;INDEX($K$397:$K$415,MATCH($B$264,$C$397:$C$415,0)),INDEX('MP Calcs &amp; EFs'!$C$343:$C$360, MATCH($B$264,'MP Calcs &amp; EFs'!$B$343:$B$360,0))-(((INDEX('MP Calcs &amp; EFs'!$C$343:$C$360, MATCH($B$264,'MP Calcs &amp; EFs'!$B$343:$B$360,0)))-(INDEX($D$396:$D$413, MATCH($B$264,$C$396:$C$413,0))))/3),F$229&lt;INDEX($I$397:$I$415,MATCH($B$264,$C$397:$C$415,0)),INDEX('MP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G265" s="148" t="str" cm="1">
        <f t="array" ref="G265">IFERROR((_xlfn.IFS(G$229&lt;INDEX($J$397:$J$415,MATCH($B$264,$C$397:$C$415,0)),INDEX('MP Calcs &amp; EFs'!$C$343:$C$360, MATCH($B$264,'MP Calcs &amp; EFs'!$B$343:$B$360,0)),G$229&lt;INDEX($K$397:$K$415,MATCH($B$264,$C$397:$C$415,0)),INDEX('MP Calcs &amp; EFs'!$C$343:$C$360, MATCH($B$264,'MP Calcs &amp; EFs'!$B$343:$B$360,0))-(((INDEX('MP Calcs &amp; EFs'!$C$343:$C$360, MATCH($B$264,'MP Calcs &amp; EFs'!$B$343:$B$360,0)))-(INDEX($D$396:$D$413, MATCH($B$264,$C$396:$C$413,0))))/3),G$229&lt;INDEX($I$397:$I$415,MATCH($B$264,$C$397:$C$415,0)),INDEX('MP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H265" s="148" t="str" cm="1">
        <f t="array" ref="H265">IFERROR((_xlfn.IFS(H$229&lt;INDEX($J$397:$J$415,MATCH($B$264,$C$397:$C$415,0)),INDEX('MP Calcs &amp; EFs'!$C$343:$C$360, MATCH($B$264,'MP Calcs &amp; EFs'!$B$343:$B$360,0)),H$229&lt;INDEX($K$397:$K$415,MATCH($B$264,$C$397:$C$415,0)),INDEX('MP Calcs &amp; EFs'!$C$343:$C$360, MATCH($B$264,'MP Calcs &amp; EFs'!$B$343:$B$360,0))-(((INDEX('MP Calcs &amp; EFs'!$C$343:$C$360, MATCH($B$264,'MP Calcs &amp; EFs'!$B$343:$B$360,0)))-(INDEX($D$396:$D$413, MATCH($B$264,$C$396:$C$413,0))))/3),H$229&lt;INDEX($I$397:$I$415,MATCH($B$264,$C$397:$C$415,0)),INDEX('MP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I265" s="148" t="str" cm="1">
        <f t="array" ref="I265">IFERROR((_xlfn.IFS(I$229&lt;INDEX($J$397:$J$415,MATCH($B$264,$C$397:$C$415,0)),INDEX('MP Calcs &amp; EFs'!$C$343:$C$360, MATCH($B$264,'MP Calcs &amp; EFs'!$B$343:$B$360,0)),I$229&lt;INDEX($K$397:$K$415,MATCH($B$264,$C$397:$C$415,0)),INDEX('MP Calcs &amp; EFs'!$C$343:$C$360, MATCH($B$264,'MP Calcs &amp; EFs'!$B$343:$B$360,0))-(((INDEX('MP Calcs &amp; EFs'!$C$343:$C$360, MATCH($B$264,'MP Calcs &amp; EFs'!$B$343:$B$360,0)))-(INDEX($D$396:$D$413, MATCH($B$264,$C$396:$C$413,0))))/3),I$229&lt;INDEX($I$397:$I$415,MATCH($B$264,$C$397:$C$415,0)),INDEX('MP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J265" s="148" t="str" cm="1">
        <f t="array" ref="J265">IFERROR((_xlfn.IFS(J$229&lt;INDEX($J$397:$J$415,MATCH($B$264,$C$397:$C$415,0)),INDEX('MP Calcs &amp; EFs'!$C$343:$C$360, MATCH($B$264,'MP Calcs &amp; EFs'!$B$343:$B$360,0)),J$229&lt;INDEX($K$397:$K$415,MATCH($B$264,$C$397:$C$415,0)),INDEX('MP Calcs &amp; EFs'!$C$343:$C$360, MATCH($B$264,'MP Calcs &amp; EFs'!$B$343:$B$360,0))-(((INDEX('MP Calcs &amp; EFs'!$C$343:$C$360, MATCH($B$264,'MP Calcs &amp; EFs'!$B$343:$B$360,0)))-(INDEX($D$396:$D$413, MATCH($B$264,$C$396:$C$413,0))))/3),J$229&lt;INDEX($I$397:$I$415,MATCH($B$264,$C$397:$C$415,0)),INDEX('MP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K265" s="148" t="str" cm="1">
        <f t="array" ref="K265">IFERROR((_xlfn.IFS(K$229&lt;INDEX($J$397:$J$415,MATCH($B$264,$C$397:$C$415,0)),INDEX('MP Calcs &amp; EFs'!$C$343:$C$360, MATCH($B$264,'MP Calcs &amp; EFs'!$B$343:$B$360,0)),K$229&lt;INDEX($K$397:$K$415,MATCH($B$264,$C$397:$C$415,0)),INDEX('MP Calcs &amp; EFs'!$C$343:$C$360, MATCH($B$264,'MP Calcs &amp; EFs'!$B$343:$B$360,0))-(((INDEX('MP Calcs &amp; EFs'!$C$343:$C$360, MATCH($B$264,'MP Calcs &amp; EFs'!$B$343:$B$360,0)))-(INDEX($D$396:$D$413, MATCH($B$264,$C$396:$C$413,0))))/3),K$229&lt;INDEX($I$397:$I$415,MATCH($B$264,$C$397:$C$415,0)),INDEX('MP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L265" s="148" t="str" cm="1">
        <f t="array" ref="L265">IFERROR((_xlfn.IFS(L$229&lt;INDEX($J$397:$J$415,MATCH($B$264,$C$397:$C$415,0)),INDEX('MP Calcs &amp; EFs'!$C$343:$C$360, MATCH($B$264,'MP Calcs &amp; EFs'!$B$343:$B$360,0)),L$229&lt;INDEX($K$397:$K$415,MATCH($B$264,$C$397:$C$415,0)),INDEX('MP Calcs &amp; EFs'!$C$343:$C$360, MATCH($B$264,'MP Calcs &amp; EFs'!$B$343:$B$360,0))-(((INDEX('MP Calcs &amp; EFs'!$C$343:$C$360, MATCH($B$264,'MP Calcs &amp; EFs'!$B$343:$B$360,0)))-(INDEX($D$396:$D$413, MATCH($B$264,$C$396:$C$413,0))))/3),L$229&lt;INDEX($I$397:$I$415,MATCH($B$264,$C$397:$C$415,0)),INDEX('MP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M265" s="148" t="str" cm="1">
        <f t="array" ref="M265">IFERROR((_xlfn.IFS(M$229&lt;INDEX($J$397:$J$415,MATCH($B$264,$C$397:$C$415,0)),INDEX('MP Calcs &amp; EFs'!$C$343:$C$360, MATCH($B$264,'MP Calcs &amp; EFs'!$B$343:$B$360,0)),M$229&lt;INDEX($K$397:$K$415,MATCH($B$264,$C$397:$C$415,0)),INDEX('MP Calcs &amp; EFs'!$C$343:$C$360, MATCH($B$264,'MP Calcs &amp; EFs'!$B$343:$B$360,0))-(((INDEX('MP Calcs &amp; EFs'!$C$343:$C$360, MATCH($B$264,'MP Calcs &amp; EFs'!$B$343:$B$360,0)))-(INDEX($D$396:$D$413, MATCH($B$264,$C$396:$C$413,0))))/3),M$229&lt;INDEX($I$397:$I$415,MATCH($B$264,$C$397:$C$415,0)),INDEX('MP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N265" s="148" t="str" cm="1">
        <f t="array" ref="N265">IFERROR((_xlfn.IFS(N$229&lt;INDEX($J$397:$J$415,MATCH($B$264,$C$397:$C$415,0)),INDEX('MP Calcs &amp; EFs'!$C$343:$C$360, MATCH($B$264,'MP Calcs &amp; EFs'!$B$343:$B$360,0)),N$229&lt;INDEX($K$397:$K$415,MATCH($B$264,$C$397:$C$415,0)),INDEX('MP Calcs &amp; EFs'!$C$343:$C$360, MATCH($B$264,'MP Calcs &amp; EFs'!$B$343:$B$360,0))-(((INDEX('MP Calcs &amp; EFs'!$C$343:$C$360, MATCH($B$264,'MP Calcs &amp; EFs'!$B$343:$B$360,0)))-(INDEX($D$396:$D$413, MATCH($B$264,$C$396:$C$413,0))))/3),N$229&lt;INDEX($I$397:$I$415,MATCH($B$264,$C$397:$C$415,0)),INDEX('MP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O265" s="148" t="str" cm="1">
        <f t="array" ref="O265">IFERROR((_xlfn.IFS(O$229&lt;INDEX($J$397:$J$415,MATCH($B$264,$C$397:$C$415,0)),INDEX('MP Calcs &amp; EFs'!$C$343:$C$360, MATCH($B$264,'MP Calcs &amp; EFs'!$B$343:$B$360,0)),O$229&lt;INDEX($K$397:$K$415,MATCH($B$264,$C$397:$C$415,0)),INDEX('MP Calcs &amp; EFs'!$C$343:$C$360, MATCH($B$264,'MP Calcs &amp; EFs'!$B$343:$B$360,0))-(((INDEX('MP Calcs &amp; EFs'!$C$343:$C$360, MATCH($B$264,'MP Calcs &amp; EFs'!$B$343:$B$360,0)))-(INDEX($D$396:$D$413, MATCH($B$264,$C$396:$C$413,0))))/3),O$229&lt;INDEX($I$397:$I$415,MATCH($B$264,$C$397:$C$415,0)),INDEX('MP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P265" s="148" t="str" cm="1">
        <f t="array" ref="P265">IFERROR((_xlfn.IFS(P$229&lt;INDEX($J$397:$J$415,MATCH($B$264,$C$397:$C$415,0)),INDEX('MP Calcs &amp; EFs'!$C$343:$C$360, MATCH($B$264,'MP Calcs &amp; EFs'!$B$343:$B$360,0)),P$229&lt;INDEX($K$397:$K$415,MATCH($B$264,$C$397:$C$415,0)),INDEX('MP Calcs &amp; EFs'!$C$343:$C$360, MATCH($B$264,'MP Calcs &amp; EFs'!$B$343:$B$360,0))-(((INDEX('MP Calcs &amp; EFs'!$C$343:$C$360, MATCH($B$264,'MP Calcs &amp; EFs'!$B$343:$B$360,0)))-(INDEX($D$396:$D$413, MATCH($B$264,$C$396:$C$413,0))))/3),P$229&lt;INDEX($I$397:$I$415,MATCH($B$264,$C$397:$C$415,0)),INDEX('MP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Q265" s="148" t="str" cm="1">
        <f t="array" ref="Q265">IFERROR((_xlfn.IFS(Q$229&lt;INDEX($J$397:$J$415,MATCH($B$264,$C$397:$C$415,0)),INDEX('MP Calcs &amp; EFs'!$C$343:$C$360, MATCH($B$264,'MP Calcs &amp; EFs'!$B$343:$B$360,0)),Q$229&lt;INDEX($K$397:$K$415,MATCH($B$264,$C$397:$C$415,0)),INDEX('MP Calcs &amp; EFs'!$C$343:$C$360, MATCH($B$264,'MP Calcs &amp; EFs'!$B$343:$B$360,0))-(((INDEX('MP Calcs &amp; EFs'!$C$343:$C$360, MATCH($B$264,'MP Calcs &amp; EFs'!$B$343:$B$360,0)))-(INDEX($D$396:$D$413, MATCH($B$264,$C$396:$C$413,0))))/3),Q$229&lt;INDEX($I$397:$I$415,MATCH($B$264,$C$397:$C$415,0)),INDEX('MP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R265" s="148" t="str" cm="1">
        <f t="array" ref="R265">IFERROR((_xlfn.IFS(R$229&lt;INDEX($J$397:$J$415,MATCH($B$264,$C$397:$C$415,0)),INDEX('MP Calcs &amp; EFs'!$C$343:$C$360, MATCH($B$264,'MP Calcs &amp; EFs'!$B$343:$B$360,0)),R$229&lt;INDEX($K$397:$K$415,MATCH($B$264,$C$397:$C$415,0)),INDEX('MP Calcs &amp; EFs'!$C$343:$C$360, MATCH($B$264,'MP Calcs &amp; EFs'!$B$343:$B$360,0))-(((INDEX('MP Calcs &amp; EFs'!$C$343:$C$360, MATCH($B$264,'MP Calcs &amp; EFs'!$B$343:$B$360,0)))-(INDEX($D$396:$D$413, MATCH($B$264,$C$396:$C$413,0))))/3),R$229&lt;INDEX($I$397:$I$415,MATCH($B$264,$C$397:$C$415,0)),INDEX('MP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S265" s="148" t="str" cm="1">
        <f t="array" ref="S265">IFERROR((_xlfn.IFS(S$229&lt;INDEX($J$397:$J$415,MATCH($B$264,$C$397:$C$415,0)),INDEX('MP Calcs &amp; EFs'!$C$343:$C$360, MATCH($B$264,'MP Calcs &amp; EFs'!$B$343:$B$360,0)),S$229&lt;INDEX($K$397:$K$415,MATCH($B$264,$C$397:$C$415,0)),INDEX('MP Calcs &amp; EFs'!$C$343:$C$360, MATCH($B$264,'MP Calcs &amp; EFs'!$B$343:$B$360,0))-(((INDEX('MP Calcs &amp; EFs'!$C$343:$C$360, MATCH($B$264,'MP Calcs &amp; EFs'!$B$343:$B$360,0)))-(INDEX($D$396:$D$413, MATCH($B$264,$C$396:$C$413,0))))/3),S$229&lt;INDEX($I$397:$I$415,MATCH($B$264,$C$397:$C$415,0)),INDEX('MP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T265" s="148" t="str" cm="1">
        <f t="array" ref="T265">IFERROR((_xlfn.IFS(T$229&lt;INDEX($J$397:$J$415,MATCH($B$264,$C$397:$C$415,0)),INDEX('MP Calcs &amp; EFs'!$C$343:$C$360, MATCH($B$264,'MP Calcs &amp; EFs'!$B$343:$B$360,0)),T$229&lt;INDEX($K$397:$K$415,MATCH($B$264,$C$397:$C$415,0)),INDEX('MP Calcs &amp; EFs'!$C$343:$C$360, MATCH($B$264,'MP Calcs &amp; EFs'!$B$343:$B$360,0))-(((INDEX('MP Calcs &amp; EFs'!$C$343:$C$360, MATCH($B$264,'MP Calcs &amp; EFs'!$B$343:$B$360,0)))-(INDEX($D$396:$D$413, MATCH($B$264,$C$396:$C$413,0))))/3),T$229&lt;INDEX($I$397:$I$415,MATCH($B$264,$C$397:$C$415,0)),INDEX('MP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U265" s="148" t="str" cm="1">
        <f t="array" ref="U265">IFERROR((_xlfn.IFS(U$229&lt;INDEX($J$397:$J$415,MATCH($B$264,$C$397:$C$415,0)),INDEX('MP Calcs &amp; EFs'!$C$343:$C$360, MATCH($B$264,'MP Calcs &amp; EFs'!$B$343:$B$360,0)),U$229&lt;INDEX($K$397:$K$415,MATCH($B$264,$C$397:$C$415,0)),INDEX('MP Calcs &amp; EFs'!$C$343:$C$360, MATCH($B$264,'MP Calcs &amp; EFs'!$B$343:$B$360,0))-(((INDEX('MP Calcs &amp; EFs'!$C$343:$C$360, MATCH($B$264,'MP Calcs &amp; EFs'!$B$343:$B$360,0)))-(INDEX($D$396:$D$413, MATCH($B$264,$C$396:$C$413,0))))/3),U$229&lt;INDEX($I$397:$I$415,MATCH($B$264,$C$397:$C$415,0)),INDEX('MP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V265" s="148" t="str" cm="1">
        <f t="array" ref="V265">IFERROR((_xlfn.IFS(V$229&lt;INDEX($J$397:$J$415,MATCH($B$264,$C$397:$C$415,0)),INDEX('MP Calcs &amp; EFs'!$C$343:$C$360, MATCH($B$264,'MP Calcs &amp; EFs'!$B$343:$B$360,0)),V$229&lt;INDEX($K$397:$K$415,MATCH($B$264,$C$397:$C$415,0)),INDEX('MP Calcs &amp; EFs'!$C$343:$C$360, MATCH($B$264,'MP Calcs &amp; EFs'!$B$343:$B$360,0))-(((INDEX('MP Calcs &amp; EFs'!$C$343:$C$360, MATCH($B$264,'MP Calcs &amp; EFs'!$B$343:$B$360,0)))-(INDEX($D$396:$D$413, MATCH($B$264,$C$396:$C$413,0))))/3),V$229&lt;INDEX($I$397:$I$415,MATCH($B$264,$C$397:$C$415,0)),INDEX('MP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W265" s="148" t="str" cm="1">
        <f t="array" ref="W265">IFERROR((_xlfn.IFS(W$229&lt;INDEX($J$397:$J$415,MATCH($B$264,$C$397:$C$415,0)),INDEX('MP Calcs &amp; EFs'!$C$343:$C$360, MATCH($B$264,'MP Calcs &amp; EFs'!$B$343:$B$360,0)),W$229&lt;INDEX($K$397:$K$415,MATCH($B$264,$C$397:$C$415,0)),INDEX('MP Calcs &amp; EFs'!$C$343:$C$360, MATCH($B$264,'MP Calcs &amp; EFs'!$B$343:$B$360,0))-(((INDEX('MP Calcs &amp; EFs'!$C$343:$C$360, MATCH($B$264,'MP Calcs &amp; EFs'!$B$343:$B$360,0)))-(INDEX($D$396:$D$413, MATCH($B$264,$C$396:$C$413,0))))/3),W$229&lt;INDEX($I$397:$I$415,MATCH($B$264,$C$397:$C$415,0)),INDEX('MP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X265" s="148" t="str" cm="1">
        <f t="array" ref="X265">IFERROR((_xlfn.IFS(X$229&lt;INDEX($J$397:$J$415,MATCH($B$264,$C$397:$C$415,0)),INDEX('MP Calcs &amp; EFs'!$C$343:$C$360, MATCH($B$264,'MP Calcs &amp; EFs'!$B$343:$B$360,0)),X$229&lt;INDEX($K$397:$K$415,MATCH($B$264,$C$397:$C$415,0)),INDEX('MP Calcs &amp; EFs'!$C$343:$C$360, MATCH($B$264,'MP Calcs &amp; EFs'!$B$343:$B$360,0))-(((INDEX('MP Calcs &amp; EFs'!$C$343:$C$360, MATCH($B$264,'MP Calcs &amp; EFs'!$B$343:$B$360,0)))-(INDEX($D$396:$D$413, MATCH($B$264,$C$396:$C$413,0))))/3),X$229&lt;INDEX($I$397:$I$415,MATCH($B$264,$C$397:$C$415,0)),INDEX('MP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Y265" s="148" t="str" cm="1">
        <f t="array" ref="Y265">IFERROR((_xlfn.IFS(Y$229&lt;INDEX($J$397:$J$415,MATCH($B$264,$C$397:$C$415,0)),INDEX('MP Calcs &amp; EFs'!$C$343:$C$360, MATCH($B$264,'MP Calcs &amp; EFs'!$B$343:$B$360,0)),Y$229&lt;INDEX($K$397:$K$415,MATCH($B$264,$C$397:$C$415,0)),INDEX('MP Calcs &amp; EFs'!$C$343:$C$360, MATCH($B$264,'MP Calcs &amp; EFs'!$B$343:$B$360,0))-(((INDEX('MP Calcs &amp; EFs'!$C$343:$C$360, MATCH($B$264,'MP Calcs &amp; EFs'!$B$343:$B$360,0)))-(INDEX($D$396:$D$413, MATCH($B$264,$C$396:$C$413,0))))/3),Y$229&lt;INDEX($I$397:$I$415,MATCH($B$264,$C$397:$C$415,0)),INDEX('MP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Z265" s="148" t="str" cm="1">
        <f t="array" ref="Z265">IFERROR((_xlfn.IFS(Z$229&lt;INDEX($J$397:$J$415,MATCH($B$264,$C$397:$C$415,0)),INDEX('MP Calcs &amp; EFs'!$C$343:$C$360, MATCH($B$264,'MP Calcs &amp; EFs'!$B$343:$B$360,0)),Z$229&lt;INDEX($K$397:$K$415,MATCH($B$264,$C$397:$C$415,0)),INDEX('MP Calcs &amp; EFs'!$C$343:$C$360, MATCH($B$264,'MP Calcs &amp; EFs'!$B$343:$B$360,0))-(((INDEX('MP Calcs &amp; EFs'!$C$343:$C$360, MATCH($B$264,'MP Calcs &amp; EFs'!$B$343:$B$360,0)))-(INDEX($D$396:$D$413, MATCH($B$264,$C$396:$C$413,0))))/3),Z$229&lt;INDEX($I$397:$I$415,MATCH($B$264,$C$397:$C$415,0)),INDEX('MP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AA265" s="148" t="str" cm="1">
        <f t="array" ref="AA265">IFERROR((_xlfn.IFS(AA$229&lt;INDEX($J$397:$J$415,MATCH($B$264,$C$397:$C$415,0)),INDEX('MP Calcs &amp; EFs'!$C$343:$C$360, MATCH($B$264,'MP Calcs &amp; EFs'!$B$343:$B$360,0)),AA$229&lt;INDEX($K$397:$K$415,MATCH($B$264,$C$397:$C$415,0)),INDEX('MP Calcs &amp; EFs'!$C$343:$C$360, MATCH($B$264,'MP Calcs &amp; EFs'!$B$343:$B$360,0))-(((INDEX('MP Calcs &amp; EFs'!$C$343:$C$360, MATCH($B$264,'MP Calcs &amp; EFs'!$B$343:$B$360,0)))-(INDEX($D$396:$D$413, MATCH($B$264,$C$396:$C$413,0))))/3),AA$229&lt;INDEX($I$397:$I$415,MATCH($B$264,$C$397:$C$415,0)),INDEX('MP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AB265" s="148" t="str" cm="1">
        <f t="array" ref="AB265">IFERROR((_xlfn.IFS(AB$229&lt;INDEX($J$397:$J$415,MATCH($B$264,$C$397:$C$415,0)),INDEX('MP Calcs &amp; EFs'!$C$343:$C$360, MATCH($B$264,'MP Calcs &amp; EFs'!$B$343:$B$360,0)),AB$229&lt;INDEX($K$397:$K$415,MATCH($B$264,$C$397:$C$415,0)),INDEX('MP Calcs &amp; EFs'!$C$343:$C$360, MATCH($B$264,'MP Calcs &amp; EFs'!$B$343:$B$360,0))-(((INDEX('MP Calcs &amp; EFs'!$C$343:$C$360, MATCH($B$264,'MP Calcs &amp; EFs'!$B$343:$B$360,0)))-(INDEX($D$396:$D$413, MATCH($B$264,$C$396:$C$413,0))))/3),AB$229&lt;INDEX($I$397:$I$415,MATCH($B$264,$C$397:$C$415,0)),INDEX('MP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AC265" s="148" t="str" cm="1">
        <f t="array" ref="AC265">IFERROR((_xlfn.IFS(AC$229&lt;INDEX($J$397:$J$415,MATCH($B$264,$C$397:$C$415,0)),INDEX('MP Calcs &amp; EFs'!$C$343:$C$360, MATCH($B$264,'MP Calcs &amp; EFs'!$B$343:$B$360,0)),AC$229&lt;INDEX($K$397:$K$415,MATCH($B$264,$C$397:$C$415,0)),INDEX('MP Calcs &amp; EFs'!$C$343:$C$360, MATCH($B$264,'MP Calcs &amp; EFs'!$B$343:$B$360,0))-(((INDEX('MP Calcs &amp; EFs'!$C$343:$C$360, MATCH($B$264,'MP Calcs &amp; EFs'!$B$343:$B$360,0)))-(INDEX($D$396:$D$413, MATCH($B$264,$C$396:$C$413,0))))/3),AC$229&lt;INDEX($I$397:$I$415,MATCH($B$264,$C$397:$C$415,0)),INDEX('MP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AD265" s="148" t="str" cm="1">
        <f t="array" ref="AD265">IFERROR((_xlfn.IFS(AD$229&lt;INDEX($J$397:$J$415,MATCH($B$264,$C$397:$C$415,0)),INDEX('MP Calcs &amp; EFs'!$C$343:$C$360, MATCH($B$264,'MP Calcs &amp; EFs'!$B$343:$B$360,0)),AD$229&lt;INDEX($K$397:$K$415,MATCH($B$264,$C$397:$C$415,0)),INDEX('MP Calcs &amp; EFs'!$C$343:$C$360, MATCH($B$264,'MP Calcs &amp; EFs'!$B$343:$B$360,0))-(((INDEX('MP Calcs &amp; EFs'!$C$343:$C$360, MATCH($B$264,'MP Calcs &amp; EFs'!$B$343:$B$360,0)))-(INDEX($D$396:$D$413, MATCH($B$264,$C$396:$C$413,0))))/3),AD$229&lt;INDEX($I$397:$I$415,MATCH($B$264,$C$397:$C$415,0)),INDEX('MP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AE265" s="148" t="str" cm="1">
        <f t="array" ref="AE265">IFERROR((_xlfn.IFS(AE$229&lt;INDEX($J$397:$J$415,MATCH($B$264,$C$397:$C$415,0)),INDEX('MP Calcs &amp; EFs'!$C$343:$C$360, MATCH($B$264,'MP Calcs &amp; EFs'!$B$343:$B$360,0)),AE$229&lt;INDEX($K$397:$K$415,MATCH($B$264,$C$397:$C$415,0)),INDEX('MP Calcs &amp; EFs'!$C$343:$C$360, MATCH($B$264,'MP Calcs &amp; EFs'!$B$343:$B$360,0))-(((INDEX('MP Calcs &amp; EFs'!$C$343:$C$360, MATCH($B$264,'MP Calcs &amp; EFs'!$B$343:$B$360,0)))-(INDEX($D$396:$D$413, MATCH($B$264,$C$396:$C$413,0))))/3),AE$229&lt;INDEX($I$397:$I$415,MATCH($B$264,$C$397:$C$415,0)),INDEX('MP Calcs &amp; EFs'!$C$343:$C$360, MATCH($B$264,'MP Calcs &amp; EFs'!$B$343:$B$360,0))-(((INDEX('MP Calcs &amp; EFs'!$C$343:$C$360, MATCH($B$264,'MP Calcs &amp; EFs'!$B$343:$B$360,0)))-(INDEX($D$396:$D$413, MATCH($B$264,$C$396:$C$413,0))))*2/3),TRUE,INDEX($D$396:$D$413, MATCH($B$264,$C$396:$C$413,0)))*INDEX($D$13:$D$29, MATCH($B$264,$B$13:$B$29,0)))*1000*'Conversions and Lists'!$O$44*'MP Calcs &amp; EFs'!$F$439*'Conversions and Lists'!$F$51*1000,"")</f>
        <v/>
      </c>
      <c r="AF265" s="148" t="str">
        <f t="shared" si="9"/>
        <v/>
      </c>
      <c r="AG265" s="148" t="str">
        <f>IFERROR(SUM(INDEX(D265:AF265, MATCH(INDEX($H$8:$H$29,MATCH(B265,$B$8:$B$29,0)),$D$229:$AE$229,0)):AF265),"")</f>
        <v/>
      </c>
    </row>
    <row r="266" spans="2:33" x14ac:dyDescent="0.25">
      <c r="B266" s="144" t="s">
        <v>119</v>
      </c>
      <c r="C266" s="141" t="s">
        <v>335</v>
      </c>
      <c r="D266" s="142" t="str" cm="1">
        <f t="array" ref="D266">IFERROR(((_xlfn.IFS(D$229&lt;INDEX($J$397:$J$415,MATCH($B$266,$C$397:$C$415,0)),INDEX('MP Calcs &amp; EFs'!$D$343:$D$360, MATCH($B$266,'MP Calcs &amp; EFs'!$B$343:$B$360,0)),D$229&lt;INDEX($K$397:$K$415,MATCH($B$266,$C$397:$C$415,0)),INDEX('MP Calcs &amp; EFs'!$D$343:$D$360, MATCH($B$266,'MP Calcs &amp; EFs'!$B$343:$B$360,0))-(((INDEX('MP Calcs &amp; EFs'!$D$343:$D$360, MATCH($B$266,'MP Calcs &amp; EFs'!$B$343:$B$360,0)))-(INDEX($E$396:$E$413, MATCH($B$266,$C$396:$C$413,0))))/3),D$229&lt;INDEX($I$397:$I$415,MATCH($B$266,$C$397:$C$415,0)),INDEX('MP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EFs'!K$383,"")</f>
        <v/>
      </c>
      <c r="E266" s="142" t="str" cm="1">
        <f t="array" ref="E266">IFERROR(((_xlfn.IFS(E$229&lt;INDEX($J$397:$J$415,MATCH($B$266,$C$397:$C$415,0)),INDEX('MP Calcs &amp; EFs'!$D$343:$D$360, MATCH($B$266,'MP Calcs &amp; EFs'!$B$343:$B$360,0)),E$229&lt;INDEX($K$397:$K$415,MATCH($B$266,$C$397:$C$415,0)),INDEX('MP Calcs &amp; EFs'!$D$343:$D$360, MATCH($B$266,'MP Calcs &amp; EFs'!$B$343:$B$360,0))-(((INDEX('MP Calcs &amp; EFs'!$D$343:$D$360, MATCH($B$266,'MP Calcs &amp; EFs'!$B$343:$B$360,0)))-(INDEX($E$396:$E$413, MATCH($B$266,$C$396:$C$413,0))))/3),E$229&lt;INDEX($I$397:$I$415,MATCH($B$266,$C$397:$C$415,0)),INDEX('MP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EFs'!L$383,"")</f>
        <v/>
      </c>
      <c r="F266" s="142" t="str" cm="1">
        <f t="array" ref="F266">IFERROR(((_xlfn.IFS(F$229&lt;INDEX($J$397:$J$415,MATCH($B$266,$C$397:$C$415,0)),INDEX('MP Calcs &amp; EFs'!$D$343:$D$360, MATCH($B$266,'MP Calcs &amp; EFs'!$B$343:$B$360,0)),F$229&lt;INDEX($K$397:$K$415,MATCH($B$266,$C$397:$C$415,0)),INDEX('MP Calcs &amp; EFs'!$D$343:$D$360, MATCH($B$266,'MP Calcs &amp; EFs'!$B$343:$B$360,0))-(((INDEX('MP Calcs &amp; EFs'!$D$343:$D$360, MATCH($B$266,'MP Calcs &amp; EFs'!$B$343:$B$360,0)))-(INDEX($E$396:$E$413, MATCH($B$266,$C$396:$C$413,0))))/3),F$229&lt;INDEX($I$397:$I$415,MATCH($B$266,$C$397:$C$415,0)),INDEX('MP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EFs'!M$383,"")</f>
        <v/>
      </c>
      <c r="G266" s="142" t="str" cm="1">
        <f t="array" ref="G266">IFERROR(((_xlfn.IFS(G$229&lt;INDEX($J$397:$J$415,MATCH($B$266,$C$397:$C$415,0)),INDEX('MP Calcs &amp; EFs'!$D$343:$D$360, MATCH($B$266,'MP Calcs &amp; EFs'!$B$343:$B$360,0)),G$229&lt;INDEX($K$397:$K$415,MATCH($B$266,$C$397:$C$415,0)),INDEX('MP Calcs &amp; EFs'!$D$343:$D$360, MATCH($B$266,'MP Calcs &amp; EFs'!$B$343:$B$360,0))-(((INDEX('MP Calcs &amp; EFs'!$D$343:$D$360, MATCH($B$266,'MP Calcs &amp; EFs'!$B$343:$B$360,0)))-(INDEX($E$396:$E$413, MATCH($B$266,$C$396:$C$413,0))))/3),G$229&lt;INDEX($I$397:$I$415,MATCH($B$266,$C$397:$C$415,0)),INDEX('MP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EFs'!N$383,"")</f>
        <v/>
      </c>
      <c r="H266" s="142" t="str" cm="1">
        <f t="array" ref="H266">IFERROR(((_xlfn.IFS(H$229&lt;INDEX($J$397:$J$415,MATCH($B$266,$C$397:$C$415,0)),INDEX('MP Calcs &amp; EFs'!$D$343:$D$360, MATCH($B$266,'MP Calcs &amp; EFs'!$B$343:$B$360,0)),H$229&lt;INDEX($K$397:$K$415,MATCH($B$266,$C$397:$C$415,0)),INDEX('MP Calcs &amp; EFs'!$D$343:$D$360, MATCH($B$266,'MP Calcs &amp; EFs'!$B$343:$B$360,0))-(((INDEX('MP Calcs &amp; EFs'!$D$343:$D$360, MATCH($B$266,'MP Calcs &amp; EFs'!$B$343:$B$360,0)))-(INDEX($E$396:$E$413, MATCH($B$266,$C$396:$C$413,0))))/3),H$229&lt;INDEX($I$397:$I$415,MATCH($B$266,$C$397:$C$415,0)),INDEX('MP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EFs'!O$383,"")</f>
        <v/>
      </c>
      <c r="I266" s="142" t="str" cm="1">
        <f t="array" ref="I266">IFERROR(((_xlfn.IFS(I$229&lt;INDEX($J$397:$J$415,MATCH($B$266,$C$397:$C$415,0)),INDEX('MP Calcs &amp; EFs'!$D$343:$D$360, MATCH($B$266,'MP Calcs &amp; EFs'!$B$343:$B$360,0)),I$229&lt;INDEX($K$397:$K$415,MATCH($B$266,$C$397:$C$415,0)),INDEX('MP Calcs &amp; EFs'!$D$343:$D$360, MATCH($B$266,'MP Calcs &amp; EFs'!$B$343:$B$360,0))-(((INDEX('MP Calcs &amp; EFs'!$D$343:$D$360, MATCH($B$266,'MP Calcs &amp; EFs'!$B$343:$B$360,0)))-(INDEX($E$396:$E$413, MATCH($B$266,$C$396:$C$413,0))))/3),I$229&lt;INDEX($I$397:$I$415,MATCH($B$266,$C$397:$C$415,0)),INDEX('MP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EFs'!P$383,"")</f>
        <v/>
      </c>
      <c r="J266" s="142" t="str" cm="1">
        <f t="array" ref="J266">IFERROR(((_xlfn.IFS(J$229&lt;INDEX($J$397:$J$415,MATCH($B$266,$C$397:$C$415,0)),INDEX('MP Calcs &amp; EFs'!$D$343:$D$360, MATCH($B$266,'MP Calcs &amp; EFs'!$B$343:$B$360,0)),J$229&lt;INDEX($K$397:$K$415,MATCH($B$266,$C$397:$C$415,0)),INDEX('MP Calcs &amp; EFs'!$D$343:$D$360, MATCH($B$266,'MP Calcs &amp; EFs'!$B$343:$B$360,0))-(((INDEX('MP Calcs &amp; EFs'!$D$343:$D$360, MATCH($B$266,'MP Calcs &amp; EFs'!$B$343:$B$360,0)))-(INDEX($E$396:$E$413, MATCH($B$266,$C$396:$C$413,0))))/3),J$229&lt;INDEX($I$397:$I$415,MATCH($B$266,$C$397:$C$415,0)),INDEX('MP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EFs'!Q$383,"")</f>
        <v/>
      </c>
      <c r="K266" s="142" t="str" cm="1">
        <f t="array" ref="K266">IFERROR(((_xlfn.IFS(K$229&lt;INDEX($J$397:$J$415,MATCH($B$266,$C$397:$C$415,0)),INDEX('MP Calcs &amp; EFs'!$D$343:$D$360, MATCH($B$266,'MP Calcs &amp; EFs'!$B$343:$B$360,0)),K$229&lt;INDEX($K$397:$K$415,MATCH($B$266,$C$397:$C$415,0)),INDEX('MP Calcs &amp; EFs'!$D$343:$D$360, MATCH($B$266,'MP Calcs &amp; EFs'!$B$343:$B$360,0))-(((INDEX('MP Calcs &amp; EFs'!$D$343:$D$360, MATCH($B$266,'MP Calcs &amp; EFs'!$B$343:$B$360,0)))-(INDEX($E$396:$E$413, MATCH($B$266,$C$396:$C$413,0))))/3),K$229&lt;INDEX($I$397:$I$415,MATCH($B$266,$C$397:$C$415,0)),INDEX('MP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EFs'!R$383,"")</f>
        <v/>
      </c>
      <c r="L266" s="142" t="str" cm="1">
        <f t="array" ref="L266">IFERROR(((_xlfn.IFS(L$229&lt;INDEX($J$397:$J$415,MATCH($B$266,$C$397:$C$415,0)),INDEX('MP Calcs &amp; EFs'!$D$343:$D$360, MATCH($B$266,'MP Calcs &amp; EFs'!$B$343:$B$360,0)),L$229&lt;INDEX($K$397:$K$415,MATCH($B$266,$C$397:$C$415,0)),INDEX('MP Calcs &amp; EFs'!$D$343:$D$360, MATCH($B$266,'MP Calcs &amp; EFs'!$B$343:$B$360,0))-(((INDEX('MP Calcs &amp; EFs'!$D$343:$D$360, MATCH($B$266,'MP Calcs &amp; EFs'!$B$343:$B$360,0)))-(INDEX($E$396:$E$413, MATCH($B$266,$C$396:$C$413,0))))/3),L$229&lt;INDEX($I$397:$I$415,MATCH($B$266,$C$397:$C$415,0)),INDEX('MP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EFs'!S$383,"")</f>
        <v/>
      </c>
      <c r="M266" s="142" t="str" cm="1">
        <f t="array" ref="M266">IFERROR(((_xlfn.IFS(M$229&lt;INDEX($J$397:$J$415,MATCH($B$266,$C$397:$C$415,0)),INDEX('MP Calcs &amp; EFs'!$D$343:$D$360, MATCH($B$266,'MP Calcs &amp; EFs'!$B$343:$B$360,0)),M$229&lt;INDEX($K$397:$K$415,MATCH($B$266,$C$397:$C$415,0)),INDEX('MP Calcs &amp; EFs'!$D$343:$D$360, MATCH($B$266,'MP Calcs &amp; EFs'!$B$343:$B$360,0))-(((INDEX('MP Calcs &amp; EFs'!$D$343:$D$360, MATCH($B$266,'MP Calcs &amp; EFs'!$B$343:$B$360,0)))-(INDEX($E$396:$E$413, MATCH($B$266,$C$396:$C$413,0))))/3),M$229&lt;INDEX($I$397:$I$415,MATCH($B$266,$C$397:$C$415,0)),INDEX('MP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EFs'!T$383,"")</f>
        <v/>
      </c>
      <c r="N266" s="142" t="str" cm="1">
        <f t="array" ref="N266">IFERROR(((_xlfn.IFS(N$229&lt;INDEX($J$397:$J$415,MATCH($B$266,$C$397:$C$415,0)),INDEX('MP Calcs &amp; EFs'!$D$343:$D$360, MATCH($B$266,'MP Calcs &amp; EFs'!$B$343:$B$360,0)),N$229&lt;INDEX($K$397:$K$415,MATCH($B$266,$C$397:$C$415,0)),INDEX('MP Calcs &amp; EFs'!$D$343:$D$360, MATCH($B$266,'MP Calcs &amp; EFs'!$B$343:$B$360,0))-(((INDEX('MP Calcs &amp; EFs'!$D$343:$D$360, MATCH($B$266,'MP Calcs &amp; EFs'!$B$343:$B$360,0)))-(INDEX($E$396:$E$413, MATCH($B$266,$C$396:$C$413,0))))/3),N$229&lt;INDEX($I$397:$I$415,MATCH($B$266,$C$397:$C$415,0)),INDEX('MP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EFs'!U$383,"")</f>
        <v/>
      </c>
      <c r="O266" s="142" t="str" cm="1">
        <f t="array" ref="O266">IFERROR(((_xlfn.IFS(O$229&lt;INDEX($J$397:$J$415,MATCH($B$266,$C$397:$C$415,0)),INDEX('MP Calcs &amp; EFs'!$D$343:$D$360, MATCH($B$266,'MP Calcs &amp; EFs'!$B$343:$B$360,0)),O$229&lt;INDEX($K$397:$K$415,MATCH($B$266,$C$397:$C$415,0)),INDEX('MP Calcs &amp; EFs'!$D$343:$D$360, MATCH($B$266,'MP Calcs &amp; EFs'!$B$343:$B$360,0))-(((INDEX('MP Calcs &amp; EFs'!$D$343:$D$360, MATCH($B$266,'MP Calcs &amp; EFs'!$B$343:$B$360,0)))-(INDEX($E$396:$E$413, MATCH($B$266,$C$396:$C$413,0))))/3),O$229&lt;INDEX($I$397:$I$415,MATCH($B$266,$C$397:$C$415,0)),INDEX('MP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EFs'!V$383,"")</f>
        <v/>
      </c>
      <c r="P266" s="142" t="str" cm="1">
        <f t="array" ref="P266">IFERROR(((_xlfn.IFS(P$229&lt;INDEX($J$397:$J$415,MATCH($B$266,$C$397:$C$415,0)),INDEX('MP Calcs &amp; EFs'!$D$343:$D$360, MATCH($B$266,'MP Calcs &amp; EFs'!$B$343:$B$360,0)),P$229&lt;INDEX($K$397:$K$415,MATCH($B$266,$C$397:$C$415,0)),INDEX('MP Calcs &amp; EFs'!$D$343:$D$360, MATCH($B$266,'MP Calcs &amp; EFs'!$B$343:$B$360,0))-(((INDEX('MP Calcs &amp; EFs'!$D$343:$D$360, MATCH($B$266,'MP Calcs &amp; EFs'!$B$343:$B$360,0)))-(INDEX($E$396:$E$413, MATCH($B$266,$C$396:$C$413,0))))/3),P$229&lt;INDEX($I$397:$I$415,MATCH($B$266,$C$397:$C$415,0)),INDEX('MP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EFs'!W$383,"")</f>
        <v/>
      </c>
      <c r="Q266" s="142" t="str" cm="1">
        <f t="array" ref="Q266">IFERROR(((_xlfn.IFS(Q$229&lt;INDEX($J$397:$J$415,MATCH($B$266,$C$397:$C$415,0)),INDEX('MP Calcs &amp; EFs'!$D$343:$D$360, MATCH($B$266,'MP Calcs &amp; EFs'!$B$343:$B$360,0)),Q$229&lt;INDEX($K$397:$K$415,MATCH($B$266,$C$397:$C$415,0)),INDEX('MP Calcs &amp; EFs'!$D$343:$D$360, MATCH($B$266,'MP Calcs &amp; EFs'!$B$343:$B$360,0))-(((INDEX('MP Calcs &amp; EFs'!$D$343:$D$360, MATCH($B$266,'MP Calcs &amp; EFs'!$B$343:$B$360,0)))-(INDEX($E$396:$E$413, MATCH($B$266,$C$396:$C$413,0))))/3),Q$229&lt;INDEX($I$397:$I$415,MATCH($B$266,$C$397:$C$415,0)),INDEX('MP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EFs'!X$383,"")</f>
        <v/>
      </c>
      <c r="R266" s="142" t="str" cm="1">
        <f t="array" ref="R266">IFERROR(((_xlfn.IFS(R$229&lt;INDEX($J$397:$J$415,MATCH($B$266,$C$397:$C$415,0)),INDEX('MP Calcs &amp; EFs'!$D$343:$D$360, MATCH($B$266,'MP Calcs &amp; EFs'!$B$343:$B$360,0)),R$229&lt;INDEX($K$397:$K$415,MATCH($B$266,$C$397:$C$415,0)),INDEX('MP Calcs &amp; EFs'!$D$343:$D$360, MATCH($B$266,'MP Calcs &amp; EFs'!$B$343:$B$360,0))-(((INDEX('MP Calcs &amp; EFs'!$D$343:$D$360, MATCH($B$266,'MP Calcs &amp; EFs'!$B$343:$B$360,0)))-(INDEX($E$396:$E$413, MATCH($B$266,$C$396:$C$413,0))))/3),R$229&lt;INDEX($I$397:$I$415,MATCH($B$266,$C$397:$C$415,0)),INDEX('MP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EFs'!Y$383,"")</f>
        <v/>
      </c>
      <c r="S266" s="142" t="str" cm="1">
        <f t="array" ref="S266">IFERROR(((_xlfn.IFS(S$229&lt;INDEX($J$397:$J$415,MATCH($B$266,$C$397:$C$415,0)),INDEX('MP Calcs &amp; EFs'!$D$343:$D$360, MATCH($B$266,'MP Calcs &amp; EFs'!$B$343:$B$360,0)),S$229&lt;INDEX($K$397:$K$415,MATCH($B$266,$C$397:$C$415,0)),INDEX('MP Calcs &amp; EFs'!$D$343:$D$360, MATCH($B$266,'MP Calcs &amp; EFs'!$B$343:$B$360,0))-(((INDEX('MP Calcs &amp; EFs'!$D$343:$D$360, MATCH($B$266,'MP Calcs &amp; EFs'!$B$343:$B$360,0)))-(INDEX($E$396:$E$413, MATCH($B$266,$C$396:$C$413,0))))/3),S$229&lt;INDEX($I$397:$I$415,MATCH($B$266,$C$397:$C$415,0)),INDEX('MP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EFs'!Z$383,"")</f>
        <v/>
      </c>
      <c r="T266" s="142" t="str" cm="1">
        <f t="array" ref="T266">IFERROR(((_xlfn.IFS(T$229&lt;INDEX($J$397:$J$415,MATCH($B$266,$C$397:$C$415,0)),INDEX('MP Calcs &amp; EFs'!$D$343:$D$360, MATCH($B$266,'MP Calcs &amp; EFs'!$B$343:$B$360,0)),T$229&lt;INDEX($K$397:$K$415,MATCH($B$266,$C$397:$C$415,0)),INDEX('MP Calcs &amp; EFs'!$D$343:$D$360, MATCH($B$266,'MP Calcs &amp; EFs'!$B$343:$B$360,0))-(((INDEX('MP Calcs &amp; EFs'!$D$343:$D$360, MATCH($B$266,'MP Calcs &amp; EFs'!$B$343:$B$360,0)))-(INDEX($E$396:$E$413, MATCH($B$266,$C$396:$C$413,0))))/3),T$229&lt;INDEX($I$397:$I$415,MATCH($B$266,$C$397:$C$415,0)),INDEX('MP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EFs'!AA$383,"")</f>
        <v/>
      </c>
      <c r="U266" s="142" t="str" cm="1">
        <f t="array" ref="U266">IFERROR(((_xlfn.IFS(U$229&lt;INDEX($J$397:$J$415,MATCH($B$266,$C$397:$C$415,0)),INDEX('MP Calcs &amp; EFs'!$D$343:$D$360, MATCH($B$266,'MP Calcs &amp; EFs'!$B$343:$B$360,0)),U$229&lt;INDEX($K$397:$K$415,MATCH($B$266,$C$397:$C$415,0)),INDEX('MP Calcs &amp; EFs'!$D$343:$D$360, MATCH($B$266,'MP Calcs &amp; EFs'!$B$343:$B$360,0))-(((INDEX('MP Calcs &amp; EFs'!$D$343:$D$360, MATCH($B$266,'MP Calcs &amp; EFs'!$B$343:$B$360,0)))-(INDEX($E$396:$E$413, MATCH($B$266,$C$396:$C$413,0))))/3),U$229&lt;INDEX($I$397:$I$415,MATCH($B$266,$C$397:$C$415,0)),INDEX('MP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EFs'!AB$383,"")</f>
        <v/>
      </c>
      <c r="V266" s="142" t="str" cm="1">
        <f t="array" ref="V266">IFERROR(((_xlfn.IFS(V$229&lt;INDEX($J$397:$J$415,MATCH($B$266,$C$397:$C$415,0)),INDEX('MP Calcs &amp; EFs'!$D$343:$D$360, MATCH($B$266,'MP Calcs &amp; EFs'!$B$343:$B$360,0)),V$229&lt;INDEX($K$397:$K$415,MATCH($B$266,$C$397:$C$415,0)),INDEX('MP Calcs &amp; EFs'!$D$343:$D$360, MATCH($B$266,'MP Calcs &amp; EFs'!$B$343:$B$360,0))-(((INDEX('MP Calcs &amp; EFs'!$D$343:$D$360, MATCH($B$266,'MP Calcs &amp; EFs'!$B$343:$B$360,0)))-(INDEX($E$396:$E$413, MATCH($B$266,$C$396:$C$413,0))))/3),V$229&lt;INDEX($I$397:$I$415,MATCH($B$266,$C$397:$C$415,0)),INDEX('MP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EFs'!AC$383,"")</f>
        <v/>
      </c>
      <c r="W266" s="142" t="str" cm="1">
        <f t="array" ref="W266">IFERROR(((_xlfn.IFS(W$229&lt;INDEX($J$397:$J$415,MATCH($B$266,$C$397:$C$415,0)),INDEX('MP Calcs &amp; EFs'!$D$343:$D$360, MATCH($B$266,'MP Calcs &amp; EFs'!$B$343:$B$360,0)),W$229&lt;INDEX($K$397:$K$415,MATCH($B$266,$C$397:$C$415,0)),INDEX('MP Calcs &amp; EFs'!$D$343:$D$360, MATCH($B$266,'MP Calcs &amp; EFs'!$B$343:$B$360,0))-(((INDEX('MP Calcs &amp; EFs'!$D$343:$D$360, MATCH($B$266,'MP Calcs &amp; EFs'!$B$343:$B$360,0)))-(INDEX($E$396:$E$413, MATCH($B$266,$C$396:$C$413,0))))/3),W$229&lt;INDEX($I$397:$I$415,MATCH($B$266,$C$397:$C$415,0)),INDEX('MP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EFs'!AD$383,"")</f>
        <v/>
      </c>
      <c r="X266" s="142" t="str" cm="1">
        <f t="array" ref="X266">IFERROR(((_xlfn.IFS(X$229&lt;INDEX($J$397:$J$415,MATCH($B$266,$C$397:$C$415,0)),INDEX('MP Calcs &amp; EFs'!$D$343:$D$360, MATCH($B$266,'MP Calcs &amp; EFs'!$B$343:$B$360,0)),X$229&lt;INDEX($K$397:$K$415,MATCH($B$266,$C$397:$C$415,0)),INDEX('MP Calcs &amp; EFs'!$D$343:$D$360, MATCH($B$266,'MP Calcs &amp; EFs'!$B$343:$B$360,0))-(((INDEX('MP Calcs &amp; EFs'!$D$343:$D$360, MATCH($B$266,'MP Calcs &amp; EFs'!$B$343:$B$360,0)))-(INDEX($E$396:$E$413, MATCH($B$266,$C$396:$C$413,0))))/3),X$229&lt;INDEX($I$397:$I$415,MATCH($B$266,$C$397:$C$415,0)),INDEX('MP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EFs'!AE$383,"")</f>
        <v/>
      </c>
      <c r="Y266" s="142" t="str" cm="1">
        <f t="array" ref="Y266">IFERROR(((_xlfn.IFS(Y$229&lt;INDEX($J$397:$J$415,MATCH($B$266,$C$397:$C$415,0)),INDEX('MP Calcs &amp; EFs'!$D$343:$D$360, MATCH($B$266,'MP Calcs &amp; EFs'!$B$343:$B$360,0)),Y$229&lt;INDEX($K$397:$K$415,MATCH($B$266,$C$397:$C$415,0)),INDEX('MP Calcs &amp; EFs'!$D$343:$D$360, MATCH($B$266,'MP Calcs &amp; EFs'!$B$343:$B$360,0))-(((INDEX('MP Calcs &amp; EFs'!$D$343:$D$360, MATCH($B$266,'MP Calcs &amp; EFs'!$B$343:$B$360,0)))-(INDEX($E$396:$E$413, MATCH($B$266,$C$396:$C$413,0))))/3),Y$229&lt;INDEX($I$397:$I$415,MATCH($B$266,$C$397:$C$415,0)),INDEX('MP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EFs'!AF$383,"")</f>
        <v/>
      </c>
      <c r="Z266" s="142" t="str" cm="1">
        <f t="array" ref="Z266">IFERROR(((_xlfn.IFS(Z$229&lt;INDEX($J$397:$J$415,MATCH($B$266,$C$397:$C$415,0)),INDEX('MP Calcs &amp; EFs'!$D$343:$D$360, MATCH($B$266,'MP Calcs &amp; EFs'!$B$343:$B$360,0)),Z$229&lt;INDEX($K$397:$K$415,MATCH($B$266,$C$397:$C$415,0)),INDEX('MP Calcs &amp; EFs'!$D$343:$D$360, MATCH($B$266,'MP Calcs &amp; EFs'!$B$343:$B$360,0))-(((INDEX('MP Calcs &amp; EFs'!$D$343:$D$360, MATCH($B$266,'MP Calcs &amp; EFs'!$B$343:$B$360,0)))-(INDEX($E$396:$E$413, MATCH($B$266,$C$396:$C$413,0))))/3),Z$229&lt;INDEX($I$397:$I$415,MATCH($B$266,$C$397:$C$415,0)),INDEX('MP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EFs'!AG$383,"")</f>
        <v/>
      </c>
      <c r="AA266" s="142" t="str" cm="1">
        <f t="array" ref="AA266">IFERROR(((_xlfn.IFS(AA$229&lt;INDEX($J$397:$J$415,MATCH($B$266,$C$397:$C$415,0)),INDEX('MP Calcs &amp; EFs'!$D$343:$D$360, MATCH($B$266,'MP Calcs &amp; EFs'!$B$343:$B$360,0)),AA$229&lt;INDEX($K$397:$K$415,MATCH($B$266,$C$397:$C$415,0)),INDEX('MP Calcs &amp; EFs'!$D$343:$D$360, MATCH($B$266,'MP Calcs &amp; EFs'!$B$343:$B$360,0))-(((INDEX('MP Calcs &amp; EFs'!$D$343:$D$360, MATCH($B$266,'MP Calcs &amp; EFs'!$B$343:$B$360,0)))-(INDEX($E$396:$E$413, MATCH($B$266,$C$396:$C$413,0))))/3),AA$229&lt;INDEX($I$397:$I$415,MATCH($B$266,$C$397:$C$415,0)),INDEX('MP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EFs'!AH$383,"")</f>
        <v/>
      </c>
      <c r="AB266" s="142" t="str" cm="1">
        <f t="array" ref="AB266">IFERROR(((_xlfn.IFS(AB$229&lt;INDEX($J$397:$J$415,MATCH($B$266,$C$397:$C$415,0)),INDEX('MP Calcs &amp; EFs'!$D$343:$D$360, MATCH($B$266,'MP Calcs &amp; EFs'!$B$343:$B$360,0)),AB$229&lt;INDEX($K$397:$K$415,MATCH($B$266,$C$397:$C$415,0)),INDEX('MP Calcs &amp; EFs'!$D$343:$D$360, MATCH($B$266,'MP Calcs &amp; EFs'!$B$343:$B$360,0))-(((INDEX('MP Calcs &amp; EFs'!$D$343:$D$360, MATCH($B$266,'MP Calcs &amp; EFs'!$B$343:$B$360,0)))-(INDEX($E$396:$E$413, MATCH($B$266,$C$396:$C$413,0))))/3),AB$229&lt;INDEX($I$397:$I$415,MATCH($B$266,$C$397:$C$415,0)),INDEX('MP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EFs'!AI$383,"")</f>
        <v/>
      </c>
      <c r="AC266" s="142" t="str" cm="1">
        <f t="array" ref="AC266">IFERROR(((_xlfn.IFS(AC$229&lt;INDEX($J$397:$J$415,MATCH($B$266,$C$397:$C$415,0)),INDEX('MP Calcs &amp; EFs'!$D$343:$D$360, MATCH($B$266,'MP Calcs &amp; EFs'!$B$343:$B$360,0)),AC$229&lt;INDEX($K$397:$K$415,MATCH($B$266,$C$397:$C$415,0)),INDEX('MP Calcs &amp; EFs'!$D$343:$D$360, MATCH($B$266,'MP Calcs &amp; EFs'!$B$343:$B$360,0))-(((INDEX('MP Calcs &amp; EFs'!$D$343:$D$360, MATCH($B$266,'MP Calcs &amp; EFs'!$B$343:$B$360,0)))-(INDEX($E$396:$E$413, MATCH($B$266,$C$396:$C$413,0))))/3),AC$229&lt;INDEX($I$397:$I$415,MATCH($B$266,$C$397:$C$415,0)),INDEX('MP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EFs'!AJ$383,"")</f>
        <v/>
      </c>
      <c r="AD266" s="142" t="str" cm="1">
        <f t="array" ref="AD266">IFERROR(((_xlfn.IFS(AD$229&lt;INDEX($J$397:$J$415,MATCH($B$266,$C$397:$C$415,0)),INDEX('MP Calcs &amp; EFs'!$D$343:$D$360, MATCH($B$266,'MP Calcs &amp; EFs'!$B$343:$B$360,0)),AD$229&lt;INDEX($K$397:$K$415,MATCH($B$266,$C$397:$C$415,0)),INDEX('MP Calcs &amp; EFs'!$D$343:$D$360, MATCH($B$266,'MP Calcs &amp; EFs'!$B$343:$B$360,0))-(((INDEX('MP Calcs &amp; EFs'!$D$343:$D$360, MATCH($B$266,'MP Calcs &amp; EFs'!$B$343:$B$360,0)))-(INDEX($E$396:$E$413, MATCH($B$266,$C$396:$C$413,0))))/3),AD$229&lt;INDEX($I$397:$I$415,MATCH($B$266,$C$397:$C$415,0)),INDEX('MP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EFs'!AK$383,"")</f>
        <v/>
      </c>
      <c r="AE266" s="142" t="str" cm="1">
        <f t="array" ref="AE266">IFERROR(((_xlfn.IFS(AE$229&lt;INDEX($J$397:$J$415,MATCH($B$266,$C$397:$C$415,0)),INDEX('MP Calcs &amp; EFs'!$D$343:$D$360, MATCH($B$266,'MP Calcs &amp; EFs'!$B$343:$B$360,0)),AE$229&lt;INDEX($K$397:$K$415,MATCH($B$266,$C$397:$C$415,0)),INDEX('MP Calcs &amp; EFs'!$D$343:$D$360, MATCH($B$266,'MP Calcs &amp; EFs'!$B$343:$B$360,0))-(((INDEX('MP Calcs &amp; EFs'!$D$343:$D$360, MATCH($B$266,'MP Calcs &amp; EFs'!$B$343:$B$360,0)))-(INDEX($E$396:$E$413, MATCH($B$266,$C$396:$C$413,0))))/3),AE$229&lt;INDEX($I$397:$I$415,MATCH($B$266,$C$397:$C$415,0)),INDEX('MP Calcs &amp; EFs'!$D$343:$D$360, MATCH($B$266,'MP Calcs &amp; EFs'!$B$343:$B$360,0))-(((INDEX('MP Calcs &amp; EFs'!$D$343:$D$360, MATCH($B$266,'MP Calcs &amp; EFs'!$B$343:$B$360,0)))-(INDEX($E$396:$E$413, MATCH($B$266,$C$396:$C$413,0))))*2/3),TRUE,INDEX($E$396:$E$413, MATCH($B$266,$C$396:$C$413,0)))*INDEX($D$13:$D$29, MATCH($B$266,$B$13:$B$29,0))*10^6*'Conversions and Lists'!$F$44)-(INDEX($G$8:$G$29, MATCH($B$266,$B$8:$B$29,0))*'Conversions and Lists'!$F$37))*'MP Calcs &amp; EFs'!AL$383,"")</f>
        <v/>
      </c>
      <c r="AF266" s="142" t="str">
        <f t="shared" si="9"/>
        <v/>
      </c>
      <c r="AG266" s="142" t="str">
        <f>IFERROR(SUM(INDEX(D266:AF266, MATCH(INDEX($H$8:$H$29,MATCH(B266,$B$8:$B$29,0)),$D$229:$AE$229,0)):AF266),"")</f>
        <v/>
      </c>
    </row>
    <row r="267" spans="2:33" ht="14.4" thickBot="1" x14ac:dyDescent="0.3">
      <c r="B267" s="138" t="s">
        <v>119</v>
      </c>
      <c r="C267" s="139" t="s">
        <v>336</v>
      </c>
      <c r="D267" s="148" t="str" cm="1">
        <f t="array" ref="D267">IFERROR((_xlfn.IFS(D$229&lt;INDEX($J$397:$J$415,MATCH($B$266,$C$397:$C$415,0)),INDEX('MP Calcs &amp; EFs'!$C$343:$C$360, MATCH($B$266,'MP Calcs &amp; EFs'!$B$343:$B$360,0)),D$229&lt;INDEX($K$397:$K$415,MATCH($B$266,$C$397:$C$415,0)),INDEX('MP Calcs &amp; EFs'!$C$343:$C$360, MATCH($B$266,'MP Calcs &amp; EFs'!$B$343:$B$360,0))-(((INDEX('MP Calcs &amp; EFs'!$C$343:$C$360, MATCH($B$266,'MP Calcs &amp; EFs'!$B$343:$B$360,0)))-(INDEX($D$396:$D$413, MATCH($B$266,$C$396:$C$413,0))))/3),D$229&lt;INDEX($I$397:$I$415,MATCH($B$266,$C$397:$C$415,0)),INDEX('MP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E267" s="148" t="str" cm="1">
        <f t="array" ref="E267">IFERROR((_xlfn.IFS(E$229&lt;INDEX($J$397:$J$415,MATCH($B$266,$C$397:$C$415,0)),INDEX('MP Calcs &amp; EFs'!$C$343:$C$360, MATCH($B$266,'MP Calcs &amp; EFs'!$B$343:$B$360,0)),E$229&lt;INDEX($K$397:$K$415,MATCH($B$266,$C$397:$C$415,0)),INDEX('MP Calcs &amp; EFs'!$C$343:$C$360, MATCH($B$266,'MP Calcs &amp; EFs'!$B$343:$B$360,0))-(((INDEX('MP Calcs &amp; EFs'!$C$343:$C$360, MATCH($B$266,'MP Calcs &amp; EFs'!$B$343:$B$360,0)))-(INDEX($D$396:$D$413, MATCH($B$266,$C$396:$C$413,0))))/3),E$229&lt;INDEX($I$397:$I$415,MATCH($B$266,$C$397:$C$415,0)),INDEX('MP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F267" s="148" t="str" cm="1">
        <f t="array" ref="F267">IFERROR((_xlfn.IFS(F$229&lt;INDEX($J$397:$J$415,MATCH($B$266,$C$397:$C$415,0)),INDEX('MP Calcs &amp; EFs'!$C$343:$C$360, MATCH($B$266,'MP Calcs &amp; EFs'!$B$343:$B$360,0)),F$229&lt;INDEX($K$397:$K$415,MATCH($B$266,$C$397:$C$415,0)),INDEX('MP Calcs &amp; EFs'!$C$343:$C$360, MATCH($B$266,'MP Calcs &amp; EFs'!$B$343:$B$360,0))-(((INDEX('MP Calcs &amp; EFs'!$C$343:$C$360, MATCH($B$266,'MP Calcs &amp; EFs'!$B$343:$B$360,0)))-(INDEX($D$396:$D$413, MATCH($B$266,$C$396:$C$413,0))))/3),F$229&lt;INDEX($I$397:$I$415,MATCH($B$266,$C$397:$C$415,0)),INDEX('MP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G267" s="148" t="str" cm="1">
        <f t="array" ref="G267">IFERROR((_xlfn.IFS(G$229&lt;INDEX($J$397:$J$415,MATCH($B$266,$C$397:$C$415,0)),INDEX('MP Calcs &amp; EFs'!$C$343:$C$360, MATCH($B$266,'MP Calcs &amp; EFs'!$B$343:$B$360,0)),G$229&lt;INDEX($K$397:$K$415,MATCH($B$266,$C$397:$C$415,0)),INDEX('MP Calcs &amp; EFs'!$C$343:$C$360, MATCH($B$266,'MP Calcs &amp; EFs'!$B$343:$B$360,0))-(((INDEX('MP Calcs &amp; EFs'!$C$343:$C$360, MATCH($B$266,'MP Calcs &amp; EFs'!$B$343:$B$360,0)))-(INDEX($D$396:$D$413, MATCH($B$266,$C$396:$C$413,0))))/3),G$229&lt;INDEX($I$397:$I$415,MATCH($B$266,$C$397:$C$415,0)),INDEX('MP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H267" s="148" t="str" cm="1">
        <f t="array" ref="H267">IFERROR((_xlfn.IFS(H$229&lt;INDEX($J$397:$J$415,MATCH($B$266,$C$397:$C$415,0)),INDEX('MP Calcs &amp; EFs'!$C$343:$C$360, MATCH($B$266,'MP Calcs &amp; EFs'!$B$343:$B$360,0)),H$229&lt;INDEX($K$397:$K$415,MATCH($B$266,$C$397:$C$415,0)),INDEX('MP Calcs &amp; EFs'!$C$343:$C$360, MATCH($B$266,'MP Calcs &amp; EFs'!$B$343:$B$360,0))-(((INDEX('MP Calcs &amp; EFs'!$C$343:$C$360, MATCH($B$266,'MP Calcs &amp; EFs'!$B$343:$B$360,0)))-(INDEX($D$396:$D$413, MATCH($B$266,$C$396:$C$413,0))))/3),H$229&lt;INDEX($I$397:$I$415,MATCH($B$266,$C$397:$C$415,0)),INDEX('MP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I267" s="148" t="str" cm="1">
        <f t="array" ref="I267">IFERROR((_xlfn.IFS(I$229&lt;INDEX($J$397:$J$415,MATCH($B$266,$C$397:$C$415,0)),INDEX('MP Calcs &amp; EFs'!$C$343:$C$360, MATCH($B$266,'MP Calcs &amp; EFs'!$B$343:$B$360,0)),I$229&lt;INDEX($K$397:$K$415,MATCH($B$266,$C$397:$C$415,0)),INDEX('MP Calcs &amp; EFs'!$C$343:$C$360, MATCH($B$266,'MP Calcs &amp; EFs'!$B$343:$B$360,0))-(((INDEX('MP Calcs &amp; EFs'!$C$343:$C$360, MATCH($B$266,'MP Calcs &amp; EFs'!$B$343:$B$360,0)))-(INDEX($D$396:$D$413, MATCH($B$266,$C$396:$C$413,0))))/3),I$229&lt;INDEX($I$397:$I$415,MATCH($B$266,$C$397:$C$415,0)),INDEX('MP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J267" s="148" t="str" cm="1">
        <f t="array" ref="J267">IFERROR((_xlfn.IFS(J$229&lt;INDEX($J$397:$J$415,MATCH($B$266,$C$397:$C$415,0)),INDEX('MP Calcs &amp; EFs'!$C$343:$C$360, MATCH($B$266,'MP Calcs &amp; EFs'!$B$343:$B$360,0)),J$229&lt;INDEX($K$397:$K$415,MATCH($B$266,$C$397:$C$415,0)),INDEX('MP Calcs &amp; EFs'!$C$343:$C$360, MATCH($B$266,'MP Calcs &amp; EFs'!$B$343:$B$360,0))-(((INDEX('MP Calcs &amp; EFs'!$C$343:$C$360, MATCH($B$266,'MP Calcs &amp; EFs'!$B$343:$B$360,0)))-(INDEX($D$396:$D$413, MATCH($B$266,$C$396:$C$413,0))))/3),J$229&lt;INDEX($I$397:$I$415,MATCH($B$266,$C$397:$C$415,0)),INDEX('MP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K267" s="148" t="str" cm="1">
        <f t="array" ref="K267">IFERROR((_xlfn.IFS(K$229&lt;INDEX($J$397:$J$415,MATCH($B$266,$C$397:$C$415,0)),INDEX('MP Calcs &amp; EFs'!$C$343:$C$360, MATCH($B$266,'MP Calcs &amp; EFs'!$B$343:$B$360,0)),K$229&lt;INDEX($K$397:$K$415,MATCH($B$266,$C$397:$C$415,0)),INDEX('MP Calcs &amp; EFs'!$C$343:$C$360, MATCH($B$266,'MP Calcs &amp; EFs'!$B$343:$B$360,0))-(((INDEX('MP Calcs &amp; EFs'!$C$343:$C$360, MATCH($B$266,'MP Calcs &amp; EFs'!$B$343:$B$360,0)))-(INDEX($D$396:$D$413, MATCH($B$266,$C$396:$C$413,0))))/3),K$229&lt;INDEX($I$397:$I$415,MATCH($B$266,$C$397:$C$415,0)),INDEX('MP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L267" s="148" t="str" cm="1">
        <f t="array" ref="L267">IFERROR((_xlfn.IFS(L$229&lt;INDEX($J$397:$J$415,MATCH($B$266,$C$397:$C$415,0)),INDEX('MP Calcs &amp; EFs'!$C$343:$C$360, MATCH($B$266,'MP Calcs &amp; EFs'!$B$343:$B$360,0)),L$229&lt;INDEX($K$397:$K$415,MATCH($B$266,$C$397:$C$415,0)),INDEX('MP Calcs &amp; EFs'!$C$343:$C$360, MATCH($B$266,'MP Calcs &amp; EFs'!$B$343:$B$360,0))-(((INDEX('MP Calcs &amp; EFs'!$C$343:$C$360, MATCH($B$266,'MP Calcs &amp; EFs'!$B$343:$B$360,0)))-(INDEX($D$396:$D$413, MATCH($B$266,$C$396:$C$413,0))))/3),L$229&lt;INDEX($I$397:$I$415,MATCH($B$266,$C$397:$C$415,0)),INDEX('MP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M267" s="148" t="str" cm="1">
        <f t="array" ref="M267">IFERROR((_xlfn.IFS(M$229&lt;INDEX($J$397:$J$415,MATCH($B$266,$C$397:$C$415,0)),INDEX('MP Calcs &amp; EFs'!$C$343:$C$360, MATCH($B$266,'MP Calcs &amp; EFs'!$B$343:$B$360,0)),M$229&lt;INDEX($K$397:$K$415,MATCH($B$266,$C$397:$C$415,0)),INDEX('MP Calcs &amp; EFs'!$C$343:$C$360, MATCH($B$266,'MP Calcs &amp; EFs'!$B$343:$B$360,0))-(((INDEX('MP Calcs &amp; EFs'!$C$343:$C$360, MATCH($B$266,'MP Calcs &amp; EFs'!$B$343:$B$360,0)))-(INDEX($D$396:$D$413, MATCH($B$266,$C$396:$C$413,0))))/3),M$229&lt;INDEX($I$397:$I$415,MATCH($B$266,$C$397:$C$415,0)),INDEX('MP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N267" s="148" t="str" cm="1">
        <f t="array" ref="N267">IFERROR((_xlfn.IFS(N$229&lt;INDEX($J$397:$J$415,MATCH($B$266,$C$397:$C$415,0)),INDEX('MP Calcs &amp; EFs'!$C$343:$C$360, MATCH($B$266,'MP Calcs &amp; EFs'!$B$343:$B$360,0)),N$229&lt;INDEX($K$397:$K$415,MATCH($B$266,$C$397:$C$415,0)),INDEX('MP Calcs &amp; EFs'!$C$343:$C$360, MATCH($B$266,'MP Calcs &amp; EFs'!$B$343:$B$360,0))-(((INDEX('MP Calcs &amp; EFs'!$C$343:$C$360, MATCH($B$266,'MP Calcs &amp; EFs'!$B$343:$B$360,0)))-(INDEX($D$396:$D$413, MATCH($B$266,$C$396:$C$413,0))))/3),N$229&lt;INDEX($I$397:$I$415,MATCH($B$266,$C$397:$C$415,0)),INDEX('MP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O267" s="148" t="str" cm="1">
        <f t="array" ref="O267">IFERROR((_xlfn.IFS(O$229&lt;INDEX($J$397:$J$415,MATCH($B$266,$C$397:$C$415,0)),INDEX('MP Calcs &amp; EFs'!$C$343:$C$360, MATCH($B$266,'MP Calcs &amp; EFs'!$B$343:$B$360,0)),O$229&lt;INDEX($K$397:$K$415,MATCH($B$266,$C$397:$C$415,0)),INDEX('MP Calcs &amp; EFs'!$C$343:$C$360, MATCH($B$266,'MP Calcs &amp; EFs'!$B$343:$B$360,0))-(((INDEX('MP Calcs &amp; EFs'!$C$343:$C$360, MATCH($B$266,'MP Calcs &amp; EFs'!$B$343:$B$360,0)))-(INDEX($D$396:$D$413, MATCH($B$266,$C$396:$C$413,0))))/3),O$229&lt;INDEX($I$397:$I$415,MATCH($B$266,$C$397:$C$415,0)),INDEX('MP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P267" s="148" t="str" cm="1">
        <f t="array" ref="P267">IFERROR((_xlfn.IFS(P$229&lt;INDEX($J$397:$J$415,MATCH($B$266,$C$397:$C$415,0)),INDEX('MP Calcs &amp; EFs'!$C$343:$C$360, MATCH($B$266,'MP Calcs &amp; EFs'!$B$343:$B$360,0)),P$229&lt;INDEX($K$397:$K$415,MATCH($B$266,$C$397:$C$415,0)),INDEX('MP Calcs &amp; EFs'!$C$343:$C$360, MATCH($B$266,'MP Calcs &amp; EFs'!$B$343:$B$360,0))-(((INDEX('MP Calcs &amp; EFs'!$C$343:$C$360, MATCH($B$266,'MP Calcs &amp; EFs'!$B$343:$B$360,0)))-(INDEX($D$396:$D$413, MATCH($B$266,$C$396:$C$413,0))))/3),P$229&lt;INDEX($I$397:$I$415,MATCH($B$266,$C$397:$C$415,0)),INDEX('MP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Q267" s="148" t="str" cm="1">
        <f t="array" ref="Q267">IFERROR((_xlfn.IFS(Q$229&lt;INDEX($J$397:$J$415,MATCH($B$266,$C$397:$C$415,0)),INDEX('MP Calcs &amp; EFs'!$C$343:$C$360, MATCH($B$266,'MP Calcs &amp; EFs'!$B$343:$B$360,0)),Q$229&lt;INDEX($K$397:$K$415,MATCH($B$266,$C$397:$C$415,0)),INDEX('MP Calcs &amp; EFs'!$C$343:$C$360, MATCH($B$266,'MP Calcs &amp; EFs'!$B$343:$B$360,0))-(((INDEX('MP Calcs &amp; EFs'!$C$343:$C$360, MATCH($B$266,'MP Calcs &amp; EFs'!$B$343:$B$360,0)))-(INDEX($D$396:$D$413, MATCH($B$266,$C$396:$C$413,0))))/3),Q$229&lt;INDEX($I$397:$I$415,MATCH($B$266,$C$397:$C$415,0)),INDEX('MP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R267" s="148" t="str" cm="1">
        <f t="array" ref="R267">IFERROR((_xlfn.IFS(R$229&lt;INDEX($J$397:$J$415,MATCH($B$266,$C$397:$C$415,0)),INDEX('MP Calcs &amp; EFs'!$C$343:$C$360, MATCH($B$266,'MP Calcs &amp; EFs'!$B$343:$B$360,0)),R$229&lt;INDEX($K$397:$K$415,MATCH($B$266,$C$397:$C$415,0)),INDEX('MP Calcs &amp; EFs'!$C$343:$C$360, MATCH($B$266,'MP Calcs &amp; EFs'!$B$343:$B$360,0))-(((INDEX('MP Calcs &amp; EFs'!$C$343:$C$360, MATCH($B$266,'MP Calcs &amp; EFs'!$B$343:$B$360,0)))-(INDEX($D$396:$D$413, MATCH($B$266,$C$396:$C$413,0))))/3),R$229&lt;INDEX($I$397:$I$415,MATCH($B$266,$C$397:$C$415,0)),INDEX('MP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S267" s="148" t="str" cm="1">
        <f t="array" ref="S267">IFERROR((_xlfn.IFS(S$229&lt;INDEX($J$397:$J$415,MATCH($B$266,$C$397:$C$415,0)),INDEX('MP Calcs &amp; EFs'!$C$343:$C$360, MATCH($B$266,'MP Calcs &amp; EFs'!$B$343:$B$360,0)),S$229&lt;INDEX($K$397:$K$415,MATCH($B$266,$C$397:$C$415,0)),INDEX('MP Calcs &amp; EFs'!$C$343:$C$360, MATCH($B$266,'MP Calcs &amp; EFs'!$B$343:$B$360,0))-(((INDEX('MP Calcs &amp; EFs'!$C$343:$C$360, MATCH($B$266,'MP Calcs &amp; EFs'!$B$343:$B$360,0)))-(INDEX($D$396:$D$413, MATCH($B$266,$C$396:$C$413,0))))/3),S$229&lt;INDEX($I$397:$I$415,MATCH($B$266,$C$397:$C$415,0)),INDEX('MP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T267" s="148" t="str" cm="1">
        <f t="array" ref="T267">IFERROR((_xlfn.IFS(T$229&lt;INDEX($J$397:$J$415,MATCH($B$266,$C$397:$C$415,0)),INDEX('MP Calcs &amp; EFs'!$C$343:$C$360, MATCH($B$266,'MP Calcs &amp; EFs'!$B$343:$B$360,0)),T$229&lt;INDEX($K$397:$K$415,MATCH($B$266,$C$397:$C$415,0)),INDEX('MP Calcs &amp; EFs'!$C$343:$C$360, MATCH($B$266,'MP Calcs &amp; EFs'!$B$343:$B$360,0))-(((INDEX('MP Calcs &amp; EFs'!$C$343:$C$360, MATCH($B$266,'MP Calcs &amp; EFs'!$B$343:$B$360,0)))-(INDEX($D$396:$D$413, MATCH($B$266,$C$396:$C$413,0))))/3),T$229&lt;INDEX($I$397:$I$415,MATCH($B$266,$C$397:$C$415,0)),INDEX('MP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U267" s="148" t="str" cm="1">
        <f t="array" ref="U267">IFERROR((_xlfn.IFS(U$229&lt;INDEX($J$397:$J$415,MATCH($B$266,$C$397:$C$415,0)),INDEX('MP Calcs &amp; EFs'!$C$343:$C$360, MATCH($B$266,'MP Calcs &amp; EFs'!$B$343:$B$360,0)),U$229&lt;INDEX($K$397:$K$415,MATCH($B$266,$C$397:$C$415,0)),INDEX('MP Calcs &amp; EFs'!$C$343:$C$360, MATCH($B$266,'MP Calcs &amp; EFs'!$B$343:$B$360,0))-(((INDEX('MP Calcs &amp; EFs'!$C$343:$C$360, MATCH($B$266,'MP Calcs &amp; EFs'!$B$343:$B$360,0)))-(INDEX($D$396:$D$413, MATCH($B$266,$C$396:$C$413,0))))/3),U$229&lt;INDEX($I$397:$I$415,MATCH($B$266,$C$397:$C$415,0)),INDEX('MP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V267" s="148" t="str" cm="1">
        <f t="array" ref="V267">IFERROR((_xlfn.IFS(V$229&lt;INDEX($J$397:$J$415,MATCH($B$266,$C$397:$C$415,0)),INDEX('MP Calcs &amp; EFs'!$C$343:$C$360, MATCH($B$266,'MP Calcs &amp; EFs'!$B$343:$B$360,0)),V$229&lt;INDEX($K$397:$K$415,MATCH($B$266,$C$397:$C$415,0)),INDEX('MP Calcs &amp; EFs'!$C$343:$C$360, MATCH($B$266,'MP Calcs &amp; EFs'!$B$343:$B$360,0))-(((INDEX('MP Calcs &amp; EFs'!$C$343:$C$360, MATCH($B$266,'MP Calcs &amp; EFs'!$B$343:$B$360,0)))-(INDEX($D$396:$D$413, MATCH($B$266,$C$396:$C$413,0))))/3),V$229&lt;INDEX($I$397:$I$415,MATCH($B$266,$C$397:$C$415,0)),INDEX('MP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W267" s="148" t="str" cm="1">
        <f t="array" ref="W267">IFERROR((_xlfn.IFS(W$229&lt;INDEX($J$397:$J$415,MATCH($B$266,$C$397:$C$415,0)),INDEX('MP Calcs &amp; EFs'!$C$343:$C$360, MATCH($B$266,'MP Calcs &amp; EFs'!$B$343:$B$360,0)),W$229&lt;INDEX($K$397:$K$415,MATCH($B$266,$C$397:$C$415,0)),INDEX('MP Calcs &amp; EFs'!$C$343:$C$360, MATCH($B$266,'MP Calcs &amp; EFs'!$B$343:$B$360,0))-(((INDEX('MP Calcs &amp; EFs'!$C$343:$C$360, MATCH($B$266,'MP Calcs &amp; EFs'!$B$343:$B$360,0)))-(INDEX($D$396:$D$413, MATCH($B$266,$C$396:$C$413,0))))/3),W$229&lt;INDEX($I$397:$I$415,MATCH($B$266,$C$397:$C$415,0)),INDEX('MP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X267" s="148" t="str" cm="1">
        <f t="array" ref="X267">IFERROR((_xlfn.IFS(X$229&lt;INDEX($J$397:$J$415,MATCH($B$266,$C$397:$C$415,0)),INDEX('MP Calcs &amp; EFs'!$C$343:$C$360, MATCH($B$266,'MP Calcs &amp; EFs'!$B$343:$B$360,0)),X$229&lt;INDEX($K$397:$K$415,MATCH($B$266,$C$397:$C$415,0)),INDEX('MP Calcs &amp; EFs'!$C$343:$C$360, MATCH($B$266,'MP Calcs &amp; EFs'!$B$343:$B$360,0))-(((INDEX('MP Calcs &amp; EFs'!$C$343:$C$360, MATCH($B$266,'MP Calcs &amp; EFs'!$B$343:$B$360,0)))-(INDEX($D$396:$D$413, MATCH($B$266,$C$396:$C$413,0))))/3),X$229&lt;INDEX($I$397:$I$415,MATCH($B$266,$C$397:$C$415,0)),INDEX('MP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Y267" s="148" t="str" cm="1">
        <f t="array" ref="Y267">IFERROR((_xlfn.IFS(Y$229&lt;INDEX($J$397:$J$415,MATCH($B$266,$C$397:$C$415,0)),INDEX('MP Calcs &amp; EFs'!$C$343:$C$360, MATCH($B$266,'MP Calcs &amp; EFs'!$B$343:$B$360,0)),Y$229&lt;INDEX($K$397:$K$415,MATCH($B$266,$C$397:$C$415,0)),INDEX('MP Calcs &amp; EFs'!$C$343:$C$360, MATCH($B$266,'MP Calcs &amp; EFs'!$B$343:$B$360,0))-(((INDEX('MP Calcs &amp; EFs'!$C$343:$C$360, MATCH($B$266,'MP Calcs &amp; EFs'!$B$343:$B$360,0)))-(INDEX($D$396:$D$413, MATCH($B$266,$C$396:$C$413,0))))/3),Y$229&lt;INDEX($I$397:$I$415,MATCH($B$266,$C$397:$C$415,0)),INDEX('MP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Z267" s="148" t="str" cm="1">
        <f t="array" ref="Z267">IFERROR((_xlfn.IFS(Z$229&lt;INDEX($J$397:$J$415,MATCH($B$266,$C$397:$C$415,0)),INDEX('MP Calcs &amp; EFs'!$C$343:$C$360, MATCH($B$266,'MP Calcs &amp; EFs'!$B$343:$B$360,0)),Z$229&lt;INDEX($K$397:$K$415,MATCH($B$266,$C$397:$C$415,0)),INDEX('MP Calcs &amp; EFs'!$C$343:$C$360, MATCH($B$266,'MP Calcs &amp; EFs'!$B$343:$B$360,0))-(((INDEX('MP Calcs &amp; EFs'!$C$343:$C$360, MATCH($B$266,'MP Calcs &amp; EFs'!$B$343:$B$360,0)))-(INDEX($D$396:$D$413, MATCH($B$266,$C$396:$C$413,0))))/3),Z$229&lt;INDEX($I$397:$I$415,MATCH($B$266,$C$397:$C$415,0)),INDEX('MP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AA267" s="148" t="str" cm="1">
        <f t="array" ref="AA267">IFERROR((_xlfn.IFS(AA$229&lt;INDEX($J$397:$J$415,MATCH($B$266,$C$397:$C$415,0)),INDEX('MP Calcs &amp; EFs'!$C$343:$C$360, MATCH($B$266,'MP Calcs &amp; EFs'!$B$343:$B$360,0)),AA$229&lt;INDEX($K$397:$K$415,MATCH($B$266,$C$397:$C$415,0)),INDEX('MP Calcs &amp; EFs'!$C$343:$C$360, MATCH($B$266,'MP Calcs &amp; EFs'!$B$343:$B$360,0))-(((INDEX('MP Calcs &amp; EFs'!$C$343:$C$360, MATCH($B$266,'MP Calcs &amp; EFs'!$B$343:$B$360,0)))-(INDEX($D$396:$D$413, MATCH($B$266,$C$396:$C$413,0))))/3),AA$229&lt;INDEX($I$397:$I$415,MATCH($B$266,$C$397:$C$415,0)),INDEX('MP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AB267" s="148" t="str" cm="1">
        <f t="array" ref="AB267">IFERROR((_xlfn.IFS(AB$229&lt;INDEX($J$397:$J$415,MATCH($B$266,$C$397:$C$415,0)),INDEX('MP Calcs &amp; EFs'!$C$343:$C$360, MATCH($B$266,'MP Calcs &amp; EFs'!$B$343:$B$360,0)),AB$229&lt;INDEX($K$397:$K$415,MATCH($B$266,$C$397:$C$415,0)),INDEX('MP Calcs &amp; EFs'!$C$343:$C$360, MATCH($B$266,'MP Calcs &amp; EFs'!$B$343:$B$360,0))-(((INDEX('MP Calcs &amp; EFs'!$C$343:$C$360, MATCH($B$266,'MP Calcs &amp; EFs'!$B$343:$B$360,0)))-(INDEX($D$396:$D$413, MATCH($B$266,$C$396:$C$413,0))))/3),AB$229&lt;INDEX($I$397:$I$415,MATCH($B$266,$C$397:$C$415,0)),INDEX('MP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AC267" s="148" t="str" cm="1">
        <f t="array" ref="AC267">IFERROR((_xlfn.IFS(AC$229&lt;INDEX($J$397:$J$415,MATCH($B$266,$C$397:$C$415,0)),INDEX('MP Calcs &amp; EFs'!$C$343:$C$360, MATCH($B$266,'MP Calcs &amp; EFs'!$B$343:$B$360,0)),AC$229&lt;INDEX($K$397:$K$415,MATCH($B$266,$C$397:$C$415,0)),INDEX('MP Calcs &amp; EFs'!$C$343:$C$360, MATCH($B$266,'MP Calcs &amp; EFs'!$B$343:$B$360,0))-(((INDEX('MP Calcs &amp; EFs'!$C$343:$C$360, MATCH($B$266,'MP Calcs &amp; EFs'!$B$343:$B$360,0)))-(INDEX($D$396:$D$413, MATCH($B$266,$C$396:$C$413,0))))/3),AC$229&lt;INDEX($I$397:$I$415,MATCH($B$266,$C$397:$C$415,0)),INDEX('MP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AD267" s="148" t="str" cm="1">
        <f t="array" ref="AD267">IFERROR((_xlfn.IFS(AD$229&lt;INDEX($J$397:$J$415,MATCH($B$266,$C$397:$C$415,0)),INDEX('MP Calcs &amp; EFs'!$C$343:$C$360, MATCH($B$266,'MP Calcs &amp; EFs'!$B$343:$B$360,0)),AD$229&lt;INDEX($K$397:$K$415,MATCH($B$266,$C$397:$C$415,0)),INDEX('MP Calcs &amp; EFs'!$C$343:$C$360, MATCH($B$266,'MP Calcs &amp; EFs'!$B$343:$B$360,0))-(((INDEX('MP Calcs &amp; EFs'!$C$343:$C$360, MATCH($B$266,'MP Calcs &amp; EFs'!$B$343:$B$360,0)))-(INDEX($D$396:$D$413, MATCH($B$266,$C$396:$C$413,0))))/3),AD$229&lt;INDEX($I$397:$I$415,MATCH($B$266,$C$397:$C$415,0)),INDEX('MP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AE267" s="148" t="str" cm="1">
        <f t="array" ref="AE267">IFERROR((_xlfn.IFS(AE$229&lt;INDEX($J$397:$J$415,MATCH($B$266,$C$397:$C$415,0)),INDEX('MP Calcs &amp; EFs'!$C$343:$C$360, MATCH($B$266,'MP Calcs &amp; EFs'!$B$343:$B$360,0)),AE$229&lt;INDEX($K$397:$K$415,MATCH($B$266,$C$397:$C$415,0)),INDEX('MP Calcs &amp; EFs'!$C$343:$C$360, MATCH($B$266,'MP Calcs &amp; EFs'!$B$343:$B$360,0))-(((INDEX('MP Calcs &amp; EFs'!$C$343:$C$360, MATCH($B$266,'MP Calcs &amp; EFs'!$B$343:$B$360,0)))-(INDEX($D$396:$D$413, MATCH($B$266,$C$396:$C$413,0))))/3),AE$229&lt;INDEX($I$397:$I$415,MATCH($B$266,$C$397:$C$415,0)),INDEX('MP Calcs &amp; EFs'!$C$343:$C$360, MATCH($B$266,'MP Calcs &amp; EFs'!$B$343:$B$360,0))-(((INDEX('MP Calcs &amp; EFs'!$C$343:$C$360, MATCH($B$266,'MP Calcs &amp; EFs'!$B$343:$B$360,0)))-(INDEX($D$396:$D$413, MATCH($B$266,$C$396:$C$413,0))))*2/3),TRUE,INDEX($D$396:$D$413, MATCH($B$266,$C$396:$C$413,0)))*INDEX($D$13:$D$29, MATCH($B$266,$B$13:$B$29,0)))*1000*'Conversions and Lists'!$O$44*'MP Calcs &amp; EFs'!$F$439*'Conversions and Lists'!$F$51*1000,"")</f>
        <v/>
      </c>
      <c r="AF267" s="148" t="str">
        <f t="shared" si="9"/>
        <v/>
      </c>
      <c r="AG267" s="148" t="str">
        <f>IFERROR(SUM(INDEX(D267:AF267, MATCH(INDEX($H$8:$H$29,MATCH(B267,$B$8:$B$29,0)),$D$229:$AE$229,0)):AF267),"")</f>
        <v/>
      </c>
    </row>
    <row r="268" spans="2:33" x14ac:dyDescent="0.25">
      <c r="B268" s="144" t="s">
        <v>148</v>
      </c>
      <c r="C268" s="141" t="s">
        <v>335</v>
      </c>
      <c r="D268" s="142" t="str" cm="1">
        <f t="array" ref="D268">IFERROR(((_xlfn.IFS(D$229&lt;INDEX($J$397:$J$415,MATCH($B$268,$C$397:$C$415,0)),INDEX('MP Calcs &amp; EFs'!$D$343:$D$360, MATCH($B$268,'MP Calcs &amp; EFs'!$B$343:$B$360,0)),D$229&lt;INDEX($K$397:$K$415,MATCH($B$268,$C$397:$C$415,0)),INDEX('MP Calcs &amp; EFs'!$D$343:$D$360, MATCH($B$268,'MP Calcs &amp; EFs'!$B$343:$B$360,0))-(((INDEX('MP Calcs &amp; EFs'!$D$343:$D$360, MATCH($B$268,'MP Calcs &amp; EFs'!$B$343:$B$360,0)))-(INDEX($E$396:$E$413, MATCH($B$268,$C$396:$C$413,0))))/3),D$229&lt;INDEX($I$397:$I$415,MATCH($B$268,$C$397:$C$415,0)),INDEX('MP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EFs'!K$383,"")</f>
        <v/>
      </c>
      <c r="E268" s="142" t="str" cm="1">
        <f t="array" ref="E268">IFERROR(((_xlfn.IFS(E$229&lt;INDEX($J$397:$J$415,MATCH($B$268,$C$397:$C$415,0)),INDEX('MP Calcs &amp; EFs'!$D$343:$D$360, MATCH($B$268,'MP Calcs &amp; EFs'!$B$343:$B$360,0)),E$229&lt;INDEX($K$397:$K$415,MATCH($B$268,$C$397:$C$415,0)),INDEX('MP Calcs &amp; EFs'!$D$343:$D$360, MATCH($B$268,'MP Calcs &amp; EFs'!$B$343:$B$360,0))-(((INDEX('MP Calcs &amp; EFs'!$D$343:$D$360, MATCH($B$268,'MP Calcs &amp; EFs'!$B$343:$B$360,0)))-(INDEX($E$396:$E$413, MATCH($B$268,$C$396:$C$413,0))))/3),E$229&lt;INDEX($I$397:$I$415,MATCH($B$268,$C$397:$C$415,0)),INDEX('MP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EFs'!L$383,"")</f>
        <v/>
      </c>
      <c r="F268" s="142" t="str" cm="1">
        <f t="array" ref="F268">IFERROR(((_xlfn.IFS(F$229&lt;INDEX($J$397:$J$415,MATCH($B$268,$C$397:$C$415,0)),INDEX('MP Calcs &amp; EFs'!$D$343:$D$360, MATCH($B$268,'MP Calcs &amp; EFs'!$B$343:$B$360,0)),F$229&lt;INDEX($K$397:$K$415,MATCH($B$268,$C$397:$C$415,0)),INDEX('MP Calcs &amp; EFs'!$D$343:$D$360, MATCH($B$268,'MP Calcs &amp; EFs'!$B$343:$B$360,0))-(((INDEX('MP Calcs &amp; EFs'!$D$343:$D$360, MATCH($B$268,'MP Calcs &amp; EFs'!$B$343:$B$360,0)))-(INDEX($E$396:$E$413, MATCH($B$268,$C$396:$C$413,0))))/3),F$229&lt;INDEX($I$397:$I$415,MATCH($B$268,$C$397:$C$415,0)),INDEX('MP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EFs'!M$383,"")</f>
        <v/>
      </c>
      <c r="G268" s="142" t="str" cm="1">
        <f t="array" ref="G268">IFERROR(((_xlfn.IFS(G$229&lt;INDEX($J$397:$J$415,MATCH($B$268,$C$397:$C$415,0)),INDEX('MP Calcs &amp; EFs'!$D$343:$D$360, MATCH($B$268,'MP Calcs &amp; EFs'!$B$343:$B$360,0)),G$229&lt;INDEX($K$397:$K$415,MATCH($B$268,$C$397:$C$415,0)),INDEX('MP Calcs &amp; EFs'!$D$343:$D$360, MATCH($B$268,'MP Calcs &amp; EFs'!$B$343:$B$360,0))-(((INDEX('MP Calcs &amp; EFs'!$D$343:$D$360, MATCH($B$268,'MP Calcs &amp; EFs'!$B$343:$B$360,0)))-(INDEX($E$396:$E$413, MATCH($B$268,$C$396:$C$413,0))))/3),G$229&lt;INDEX($I$397:$I$415,MATCH($B$268,$C$397:$C$415,0)),INDEX('MP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EFs'!N$383,"")</f>
        <v/>
      </c>
      <c r="H268" s="142" t="str" cm="1">
        <f t="array" ref="H268">IFERROR(((_xlfn.IFS(H$229&lt;INDEX($J$397:$J$415,MATCH($B$268,$C$397:$C$415,0)),INDEX('MP Calcs &amp; EFs'!$D$343:$D$360, MATCH($B$268,'MP Calcs &amp; EFs'!$B$343:$B$360,0)),H$229&lt;INDEX($K$397:$K$415,MATCH($B$268,$C$397:$C$415,0)),INDEX('MP Calcs &amp; EFs'!$D$343:$D$360, MATCH($B$268,'MP Calcs &amp; EFs'!$B$343:$B$360,0))-(((INDEX('MP Calcs &amp; EFs'!$D$343:$D$360, MATCH($B$268,'MP Calcs &amp; EFs'!$B$343:$B$360,0)))-(INDEX($E$396:$E$413, MATCH($B$268,$C$396:$C$413,0))))/3),H$229&lt;INDEX($I$397:$I$415,MATCH($B$268,$C$397:$C$415,0)),INDEX('MP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EFs'!O$383,"")</f>
        <v/>
      </c>
      <c r="I268" s="142" t="str" cm="1">
        <f t="array" ref="I268">IFERROR(((_xlfn.IFS(I$229&lt;INDEX($J$397:$J$415,MATCH($B$268,$C$397:$C$415,0)),INDEX('MP Calcs &amp; EFs'!$D$343:$D$360, MATCH($B$268,'MP Calcs &amp; EFs'!$B$343:$B$360,0)),I$229&lt;INDEX($K$397:$K$415,MATCH($B$268,$C$397:$C$415,0)),INDEX('MP Calcs &amp; EFs'!$D$343:$D$360, MATCH($B$268,'MP Calcs &amp; EFs'!$B$343:$B$360,0))-(((INDEX('MP Calcs &amp; EFs'!$D$343:$D$360, MATCH($B$268,'MP Calcs &amp; EFs'!$B$343:$B$360,0)))-(INDEX($E$396:$E$413, MATCH($B$268,$C$396:$C$413,0))))/3),I$229&lt;INDEX($I$397:$I$415,MATCH($B$268,$C$397:$C$415,0)),INDEX('MP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EFs'!P$383,"")</f>
        <v/>
      </c>
      <c r="J268" s="142" t="str" cm="1">
        <f t="array" ref="J268">IFERROR(((_xlfn.IFS(J$229&lt;INDEX($J$397:$J$415,MATCH($B$268,$C$397:$C$415,0)),INDEX('MP Calcs &amp; EFs'!$D$343:$D$360, MATCH($B$268,'MP Calcs &amp; EFs'!$B$343:$B$360,0)),J$229&lt;INDEX($K$397:$K$415,MATCH($B$268,$C$397:$C$415,0)),INDEX('MP Calcs &amp; EFs'!$D$343:$D$360, MATCH($B$268,'MP Calcs &amp; EFs'!$B$343:$B$360,0))-(((INDEX('MP Calcs &amp; EFs'!$D$343:$D$360, MATCH($B$268,'MP Calcs &amp; EFs'!$B$343:$B$360,0)))-(INDEX($E$396:$E$413, MATCH($B$268,$C$396:$C$413,0))))/3),J$229&lt;INDEX($I$397:$I$415,MATCH($B$268,$C$397:$C$415,0)),INDEX('MP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EFs'!Q$383,"")</f>
        <v/>
      </c>
      <c r="K268" s="142" t="str" cm="1">
        <f t="array" ref="K268">IFERROR(((_xlfn.IFS(K$229&lt;INDEX($J$397:$J$415,MATCH($B$268,$C$397:$C$415,0)),INDEX('MP Calcs &amp; EFs'!$D$343:$D$360, MATCH($B$268,'MP Calcs &amp; EFs'!$B$343:$B$360,0)),K$229&lt;INDEX($K$397:$K$415,MATCH($B$268,$C$397:$C$415,0)),INDEX('MP Calcs &amp; EFs'!$D$343:$D$360, MATCH($B$268,'MP Calcs &amp; EFs'!$B$343:$B$360,0))-(((INDEX('MP Calcs &amp; EFs'!$D$343:$D$360, MATCH($B$268,'MP Calcs &amp; EFs'!$B$343:$B$360,0)))-(INDEX($E$396:$E$413, MATCH($B$268,$C$396:$C$413,0))))/3),K$229&lt;INDEX($I$397:$I$415,MATCH($B$268,$C$397:$C$415,0)),INDEX('MP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EFs'!R$383,"")</f>
        <v/>
      </c>
      <c r="L268" s="142" t="str" cm="1">
        <f t="array" ref="L268">IFERROR(((_xlfn.IFS(L$229&lt;INDEX($J$397:$J$415,MATCH($B$268,$C$397:$C$415,0)),INDEX('MP Calcs &amp; EFs'!$D$343:$D$360, MATCH($B$268,'MP Calcs &amp; EFs'!$B$343:$B$360,0)),L$229&lt;INDEX($K$397:$K$415,MATCH($B$268,$C$397:$C$415,0)),INDEX('MP Calcs &amp; EFs'!$D$343:$D$360, MATCH($B$268,'MP Calcs &amp; EFs'!$B$343:$B$360,0))-(((INDEX('MP Calcs &amp; EFs'!$D$343:$D$360, MATCH($B$268,'MP Calcs &amp; EFs'!$B$343:$B$360,0)))-(INDEX($E$396:$E$413, MATCH($B$268,$C$396:$C$413,0))))/3),L$229&lt;INDEX($I$397:$I$415,MATCH($B$268,$C$397:$C$415,0)),INDEX('MP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EFs'!S$383,"")</f>
        <v/>
      </c>
      <c r="M268" s="142" t="str" cm="1">
        <f t="array" ref="M268">IFERROR(((_xlfn.IFS(M$229&lt;INDEX($J$397:$J$415,MATCH($B$268,$C$397:$C$415,0)),INDEX('MP Calcs &amp; EFs'!$D$343:$D$360, MATCH($B$268,'MP Calcs &amp; EFs'!$B$343:$B$360,0)),M$229&lt;INDEX($K$397:$K$415,MATCH($B$268,$C$397:$C$415,0)),INDEX('MP Calcs &amp; EFs'!$D$343:$D$360, MATCH($B$268,'MP Calcs &amp; EFs'!$B$343:$B$360,0))-(((INDEX('MP Calcs &amp; EFs'!$D$343:$D$360, MATCH($B$268,'MP Calcs &amp; EFs'!$B$343:$B$360,0)))-(INDEX($E$396:$E$413, MATCH($B$268,$C$396:$C$413,0))))/3),M$229&lt;INDEX($I$397:$I$415,MATCH($B$268,$C$397:$C$415,0)),INDEX('MP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EFs'!T$383,"")</f>
        <v/>
      </c>
      <c r="N268" s="142" t="str" cm="1">
        <f t="array" ref="N268">IFERROR(((_xlfn.IFS(N$229&lt;INDEX($J$397:$J$415,MATCH($B$268,$C$397:$C$415,0)),INDEX('MP Calcs &amp; EFs'!$D$343:$D$360, MATCH($B$268,'MP Calcs &amp; EFs'!$B$343:$B$360,0)),N$229&lt;INDEX($K$397:$K$415,MATCH($B$268,$C$397:$C$415,0)),INDEX('MP Calcs &amp; EFs'!$D$343:$D$360, MATCH($B$268,'MP Calcs &amp; EFs'!$B$343:$B$360,0))-(((INDEX('MP Calcs &amp; EFs'!$D$343:$D$360, MATCH($B$268,'MP Calcs &amp; EFs'!$B$343:$B$360,0)))-(INDEX($E$396:$E$413, MATCH($B$268,$C$396:$C$413,0))))/3),N$229&lt;INDEX($I$397:$I$415,MATCH($B$268,$C$397:$C$415,0)),INDEX('MP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EFs'!U$383,"")</f>
        <v/>
      </c>
      <c r="O268" s="142" t="str" cm="1">
        <f t="array" ref="O268">IFERROR(((_xlfn.IFS(O$229&lt;INDEX($J$397:$J$415,MATCH($B$268,$C$397:$C$415,0)),INDEX('MP Calcs &amp; EFs'!$D$343:$D$360, MATCH($B$268,'MP Calcs &amp; EFs'!$B$343:$B$360,0)),O$229&lt;INDEX($K$397:$K$415,MATCH($B$268,$C$397:$C$415,0)),INDEX('MP Calcs &amp; EFs'!$D$343:$D$360, MATCH($B$268,'MP Calcs &amp; EFs'!$B$343:$B$360,0))-(((INDEX('MP Calcs &amp; EFs'!$D$343:$D$360, MATCH($B$268,'MP Calcs &amp; EFs'!$B$343:$B$360,0)))-(INDEX($E$396:$E$413, MATCH($B$268,$C$396:$C$413,0))))/3),O$229&lt;INDEX($I$397:$I$415,MATCH($B$268,$C$397:$C$415,0)),INDEX('MP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EFs'!V$383,"")</f>
        <v/>
      </c>
      <c r="P268" s="142" t="str" cm="1">
        <f t="array" ref="P268">IFERROR(((_xlfn.IFS(P$229&lt;INDEX($J$397:$J$415,MATCH($B$268,$C$397:$C$415,0)),INDEX('MP Calcs &amp; EFs'!$D$343:$D$360, MATCH($B$268,'MP Calcs &amp; EFs'!$B$343:$B$360,0)),P$229&lt;INDEX($K$397:$K$415,MATCH($B$268,$C$397:$C$415,0)),INDEX('MP Calcs &amp; EFs'!$D$343:$D$360, MATCH($B$268,'MP Calcs &amp; EFs'!$B$343:$B$360,0))-(((INDEX('MP Calcs &amp; EFs'!$D$343:$D$360, MATCH($B$268,'MP Calcs &amp; EFs'!$B$343:$B$360,0)))-(INDEX($E$396:$E$413, MATCH($B$268,$C$396:$C$413,0))))/3),P$229&lt;INDEX($I$397:$I$415,MATCH($B$268,$C$397:$C$415,0)),INDEX('MP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EFs'!W$383,"")</f>
        <v/>
      </c>
      <c r="Q268" s="142" t="str" cm="1">
        <f t="array" ref="Q268">IFERROR(((_xlfn.IFS(Q$229&lt;INDEX($J$397:$J$415,MATCH($B$268,$C$397:$C$415,0)),INDEX('MP Calcs &amp; EFs'!$D$343:$D$360, MATCH($B$268,'MP Calcs &amp; EFs'!$B$343:$B$360,0)),Q$229&lt;INDEX($K$397:$K$415,MATCH($B$268,$C$397:$C$415,0)),INDEX('MP Calcs &amp; EFs'!$D$343:$D$360, MATCH($B$268,'MP Calcs &amp; EFs'!$B$343:$B$360,0))-(((INDEX('MP Calcs &amp; EFs'!$D$343:$D$360, MATCH($B$268,'MP Calcs &amp; EFs'!$B$343:$B$360,0)))-(INDEX($E$396:$E$413, MATCH($B$268,$C$396:$C$413,0))))/3),Q$229&lt;INDEX($I$397:$I$415,MATCH($B$268,$C$397:$C$415,0)),INDEX('MP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EFs'!X$383,"")</f>
        <v/>
      </c>
      <c r="R268" s="142" t="str" cm="1">
        <f t="array" ref="R268">IFERROR(((_xlfn.IFS(R$229&lt;INDEX($J$397:$J$415,MATCH($B$268,$C$397:$C$415,0)),INDEX('MP Calcs &amp; EFs'!$D$343:$D$360, MATCH($B$268,'MP Calcs &amp; EFs'!$B$343:$B$360,0)),R$229&lt;INDEX($K$397:$K$415,MATCH($B$268,$C$397:$C$415,0)),INDEX('MP Calcs &amp; EFs'!$D$343:$D$360, MATCH($B$268,'MP Calcs &amp; EFs'!$B$343:$B$360,0))-(((INDEX('MP Calcs &amp; EFs'!$D$343:$D$360, MATCH($B$268,'MP Calcs &amp; EFs'!$B$343:$B$360,0)))-(INDEX($E$396:$E$413, MATCH($B$268,$C$396:$C$413,0))))/3),R$229&lt;INDEX($I$397:$I$415,MATCH($B$268,$C$397:$C$415,0)),INDEX('MP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EFs'!Y$383,"")</f>
        <v/>
      </c>
      <c r="S268" s="142" t="str" cm="1">
        <f t="array" ref="S268">IFERROR(((_xlfn.IFS(S$229&lt;INDEX($J$397:$J$415,MATCH($B$268,$C$397:$C$415,0)),INDEX('MP Calcs &amp; EFs'!$D$343:$D$360, MATCH($B$268,'MP Calcs &amp; EFs'!$B$343:$B$360,0)),S$229&lt;INDEX($K$397:$K$415,MATCH($B$268,$C$397:$C$415,0)),INDEX('MP Calcs &amp; EFs'!$D$343:$D$360, MATCH($B$268,'MP Calcs &amp; EFs'!$B$343:$B$360,0))-(((INDEX('MP Calcs &amp; EFs'!$D$343:$D$360, MATCH($B$268,'MP Calcs &amp; EFs'!$B$343:$B$360,0)))-(INDEX($E$396:$E$413, MATCH($B$268,$C$396:$C$413,0))))/3),S$229&lt;INDEX($I$397:$I$415,MATCH($B$268,$C$397:$C$415,0)),INDEX('MP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EFs'!Z$383,"")</f>
        <v/>
      </c>
      <c r="T268" s="142" t="str" cm="1">
        <f t="array" ref="T268">IFERROR(((_xlfn.IFS(T$229&lt;INDEX($J$397:$J$415,MATCH($B$268,$C$397:$C$415,0)),INDEX('MP Calcs &amp; EFs'!$D$343:$D$360, MATCH($B$268,'MP Calcs &amp; EFs'!$B$343:$B$360,0)),T$229&lt;INDEX($K$397:$K$415,MATCH($B$268,$C$397:$C$415,0)),INDEX('MP Calcs &amp; EFs'!$D$343:$D$360, MATCH($B$268,'MP Calcs &amp; EFs'!$B$343:$B$360,0))-(((INDEX('MP Calcs &amp; EFs'!$D$343:$D$360, MATCH($B$268,'MP Calcs &amp; EFs'!$B$343:$B$360,0)))-(INDEX($E$396:$E$413, MATCH($B$268,$C$396:$C$413,0))))/3),T$229&lt;INDEX($I$397:$I$415,MATCH($B$268,$C$397:$C$415,0)),INDEX('MP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EFs'!AA$383,"")</f>
        <v/>
      </c>
      <c r="U268" s="142" t="str" cm="1">
        <f t="array" ref="U268">IFERROR(((_xlfn.IFS(U$229&lt;INDEX($J$397:$J$415,MATCH($B$268,$C$397:$C$415,0)),INDEX('MP Calcs &amp; EFs'!$D$343:$D$360, MATCH($B$268,'MP Calcs &amp; EFs'!$B$343:$B$360,0)),U$229&lt;INDEX($K$397:$K$415,MATCH($B$268,$C$397:$C$415,0)),INDEX('MP Calcs &amp; EFs'!$D$343:$D$360, MATCH($B$268,'MP Calcs &amp; EFs'!$B$343:$B$360,0))-(((INDEX('MP Calcs &amp; EFs'!$D$343:$D$360, MATCH($B$268,'MP Calcs &amp; EFs'!$B$343:$B$360,0)))-(INDEX($E$396:$E$413, MATCH($B$268,$C$396:$C$413,0))))/3),U$229&lt;INDEX($I$397:$I$415,MATCH($B$268,$C$397:$C$415,0)),INDEX('MP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EFs'!AB$383,"")</f>
        <v/>
      </c>
      <c r="V268" s="142" t="str" cm="1">
        <f t="array" ref="V268">IFERROR(((_xlfn.IFS(V$229&lt;INDEX($J$397:$J$415,MATCH($B$268,$C$397:$C$415,0)),INDEX('MP Calcs &amp; EFs'!$D$343:$D$360, MATCH($B$268,'MP Calcs &amp; EFs'!$B$343:$B$360,0)),V$229&lt;INDEX($K$397:$K$415,MATCH($B$268,$C$397:$C$415,0)),INDEX('MP Calcs &amp; EFs'!$D$343:$D$360, MATCH($B$268,'MP Calcs &amp; EFs'!$B$343:$B$360,0))-(((INDEX('MP Calcs &amp; EFs'!$D$343:$D$360, MATCH($B$268,'MP Calcs &amp; EFs'!$B$343:$B$360,0)))-(INDEX($E$396:$E$413, MATCH($B$268,$C$396:$C$413,0))))/3),V$229&lt;INDEX($I$397:$I$415,MATCH($B$268,$C$397:$C$415,0)),INDEX('MP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EFs'!AC$383,"")</f>
        <v/>
      </c>
      <c r="W268" s="142" t="str" cm="1">
        <f t="array" ref="W268">IFERROR(((_xlfn.IFS(W$229&lt;INDEX($J$397:$J$415,MATCH($B$268,$C$397:$C$415,0)),INDEX('MP Calcs &amp; EFs'!$D$343:$D$360, MATCH($B$268,'MP Calcs &amp; EFs'!$B$343:$B$360,0)),W$229&lt;INDEX($K$397:$K$415,MATCH($B$268,$C$397:$C$415,0)),INDEX('MP Calcs &amp; EFs'!$D$343:$D$360, MATCH($B$268,'MP Calcs &amp; EFs'!$B$343:$B$360,0))-(((INDEX('MP Calcs &amp; EFs'!$D$343:$D$360, MATCH($B$268,'MP Calcs &amp; EFs'!$B$343:$B$360,0)))-(INDEX($E$396:$E$413, MATCH($B$268,$C$396:$C$413,0))))/3),W$229&lt;INDEX($I$397:$I$415,MATCH($B$268,$C$397:$C$415,0)),INDEX('MP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EFs'!AD$383,"")</f>
        <v/>
      </c>
      <c r="X268" s="142" t="str" cm="1">
        <f t="array" ref="X268">IFERROR(((_xlfn.IFS(X$229&lt;INDEX($J$397:$J$415,MATCH($B$268,$C$397:$C$415,0)),INDEX('MP Calcs &amp; EFs'!$D$343:$D$360, MATCH($B$268,'MP Calcs &amp; EFs'!$B$343:$B$360,0)),X$229&lt;INDEX($K$397:$K$415,MATCH($B$268,$C$397:$C$415,0)),INDEX('MP Calcs &amp; EFs'!$D$343:$D$360, MATCH($B$268,'MP Calcs &amp; EFs'!$B$343:$B$360,0))-(((INDEX('MP Calcs &amp; EFs'!$D$343:$D$360, MATCH($B$268,'MP Calcs &amp; EFs'!$B$343:$B$360,0)))-(INDEX($E$396:$E$413, MATCH($B$268,$C$396:$C$413,0))))/3),X$229&lt;INDEX($I$397:$I$415,MATCH($B$268,$C$397:$C$415,0)),INDEX('MP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EFs'!AE$383,"")</f>
        <v/>
      </c>
      <c r="Y268" s="142" t="str" cm="1">
        <f t="array" ref="Y268">IFERROR(((_xlfn.IFS(Y$229&lt;INDEX($J$397:$J$415,MATCH($B$268,$C$397:$C$415,0)),INDEX('MP Calcs &amp; EFs'!$D$343:$D$360, MATCH($B$268,'MP Calcs &amp; EFs'!$B$343:$B$360,0)),Y$229&lt;INDEX($K$397:$K$415,MATCH($B$268,$C$397:$C$415,0)),INDEX('MP Calcs &amp; EFs'!$D$343:$D$360, MATCH($B$268,'MP Calcs &amp; EFs'!$B$343:$B$360,0))-(((INDEX('MP Calcs &amp; EFs'!$D$343:$D$360, MATCH($B$268,'MP Calcs &amp; EFs'!$B$343:$B$360,0)))-(INDEX($E$396:$E$413, MATCH($B$268,$C$396:$C$413,0))))/3),Y$229&lt;INDEX($I$397:$I$415,MATCH($B$268,$C$397:$C$415,0)),INDEX('MP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EFs'!AF$383,"")</f>
        <v/>
      </c>
      <c r="Z268" s="142" t="str" cm="1">
        <f t="array" ref="Z268">IFERROR(((_xlfn.IFS(Z$229&lt;INDEX($J$397:$J$415,MATCH($B$268,$C$397:$C$415,0)),INDEX('MP Calcs &amp; EFs'!$D$343:$D$360, MATCH($B$268,'MP Calcs &amp; EFs'!$B$343:$B$360,0)),Z$229&lt;INDEX($K$397:$K$415,MATCH($B$268,$C$397:$C$415,0)),INDEX('MP Calcs &amp; EFs'!$D$343:$D$360, MATCH($B$268,'MP Calcs &amp; EFs'!$B$343:$B$360,0))-(((INDEX('MP Calcs &amp; EFs'!$D$343:$D$360, MATCH($B$268,'MP Calcs &amp; EFs'!$B$343:$B$360,0)))-(INDEX($E$396:$E$413, MATCH($B$268,$C$396:$C$413,0))))/3),Z$229&lt;INDEX($I$397:$I$415,MATCH($B$268,$C$397:$C$415,0)),INDEX('MP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EFs'!AG$383,"")</f>
        <v/>
      </c>
      <c r="AA268" s="142" t="str" cm="1">
        <f t="array" ref="AA268">IFERROR(((_xlfn.IFS(AA$229&lt;INDEX($J$397:$J$415,MATCH($B$268,$C$397:$C$415,0)),INDEX('MP Calcs &amp; EFs'!$D$343:$D$360, MATCH($B$268,'MP Calcs &amp; EFs'!$B$343:$B$360,0)),AA$229&lt;INDEX($K$397:$K$415,MATCH($B$268,$C$397:$C$415,0)),INDEX('MP Calcs &amp; EFs'!$D$343:$D$360, MATCH($B$268,'MP Calcs &amp; EFs'!$B$343:$B$360,0))-(((INDEX('MP Calcs &amp; EFs'!$D$343:$D$360, MATCH($B$268,'MP Calcs &amp; EFs'!$B$343:$B$360,0)))-(INDEX($E$396:$E$413, MATCH($B$268,$C$396:$C$413,0))))/3),AA$229&lt;INDEX($I$397:$I$415,MATCH($B$268,$C$397:$C$415,0)),INDEX('MP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EFs'!AH$383,"")</f>
        <v/>
      </c>
      <c r="AB268" s="142" t="str" cm="1">
        <f t="array" ref="AB268">IFERROR(((_xlfn.IFS(AB$229&lt;INDEX($J$397:$J$415,MATCH($B$268,$C$397:$C$415,0)),INDEX('MP Calcs &amp; EFs'!$D$343:$D$360, MATCH($B$268,'MP Calcs &amp; EFs'!$B$343:$B$360,0)),AB$229&lt;INDEX($K$397:$K$415,MATCH($B$268,$C$397:$C$415,0)),INDEX('MP Calcs &amp; EFs'!$D$343:$D$360, MATCH($B$268,'MP Calcs &amp; EFs'!$B$343:$B$360,0))-(((INDEX('MP Calcs &amp; EFs'!$D$343:$D$360, MATCH($B$268,'MP Calcs &amp; EFs'!$B$343:$B$360,0)))-(INDEX($E$396:$E$413, MATCH($B$268,$C$396:$C$413,0))))/3),AB$229&lt;INDEX($I$397:$I$415,MATCH($B$268,$C$397:$C$415,0)),INDEX('MP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EFs'!AI$383,"")</f>
        <v/>
      </c>
      <c r="AC268" s="142" t="str" cm="1">
        <f t="array" ref="AC268">IFERROR(((_xlfn.IFS(AC$229&lt;INDEX($J$397:$J$415,MATCH($B$268,$C$397:$C$415,0)),INDEX('MP Calcs &amp; EFs'!$D$343:$D$360, MATCH($B$268,'MP Calcs &amp; EFs'!$B$343:$B$360,0)),AC$229&lt;INDEX($K$397:$K$415,MATCH($B$268,$C$397:$C$415,0)),INDEX('MP Calcs &amp; EFs'!$D$343:$D$360, MATCH($B$268,'MP Calcs &amp; EFs'!$B$343:$B$360,0))-(((INDEX('MP Calcs &amp; EFs'!$D$343:$D$360, MATCH($B$268,'MP Calcs &amp; EFs'!$B$343:$B$360,0)))-(INDEX($E$396:$E$413, MATCH($B$268,$C$396:$C$413,0))))/3),AC$229&lt;INDEX($I$397:$I$415,MATCH($B$268,$C$397:$C$415,0)),INDEX('MP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EFs'!AJ$383,"")</f>
        <v/>
      </c>
      <c r="AD268" s="142" t="str" cm="1">
        <f t="array" ref="AD268">IFERROR(((_xlfn.IFS(AD$229&lt;INDEX($J$397:$J$415,MATCH($B$268,$C$397:$C$415,0)),INDEX('MP Calcs &amp; EFs'!$D$343:$D$360, MATCH($B$268,'MP Calcs &amp; EFs'!$B$343:$B$360,0)),AD$229&lt;INDEX($K$397:$K$415,MATCH($B$268,$C$397:$C$415,0)),INDEX('MP Calcs &amp; EFs'!$D$343:$D$360, MATCH($B$268,'MP Calcs &amp; EFs'!$B$343:$B$360,0))-(((INDEX('MP Calcs &amp; EFs'!$D$343:$D$360, MATCH($B$268,'MP Calcs &amp; EFs'!$B$343:$B$360,0)))-(INDEX($E$396:$E$413, MATCH($B$268,$C$396:$C$413,0))))/3),AD$229&lt;INDEX($I$397:$I$415,MATCH($B$268,$C$397:$C$415,0)),INDEX('MP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EFs'!AK$383,"")</f>
        <v/>
      </c>
      <c r="AE268" s="142" t="str" cm="1">
        <f t="array" ref="AE268">IFERROR(((_xlfn.IFS(AE$229&lt;INDEX($J$397:$J$415,MATCH($B$268,$C$397:$C$415,0)),INDEX('MP Calcs &amp; EFs'!$D$343:$D$360, MATCH($B$268,'MP Calcs &amp; EFs'!$B$343:$B$360,0)),AE$229&lt;INDEX($K$397:$K$415,MATCH($B$268,$C$397:$C$415,0)),INDEX('MP Calcs &amp; EFs'!$D$343:$D$360, MATCH($B$268,'MP Calcs &amp; EFs'!$B$343:$B$360,0))-(((INDEX('MP Calcs &amp; EFs'!$D$343:$D$360, MATCH($B$268,'MP Calcs &amp; EFs'!$B$343:$B$360,0)))-(INDEX($E$396:$E$413, MATCH($B$268,$C$396:$C$413,0))))/3),AE$229&lt;INDEX($I$397:$I$415,MATCH($B$268,$C$397:$C$415,0)),INDEX('MP Calcs &amp; EFs'!$D$343:$D$360, MATCH($B$268,'MP Calcs &amp; EFs'!$B$343:$B$360,0))-(((INDEX('MP Calcs &amp; EFs'!$D$343:$D$360, MATCH($B$268,'MP Calcs &amp; EFs'!$B$343:$B$360,0)))-(INDEX($E$396:$E$413, MATCH($B$268,$C$396:$C$413,0))))*2/3),TRUE,INDEX($E$396:$E$413, MATCH($B$268,$C$396:$C$413,0)))*INDEX($D$13:$D$29, MATCH($B$268,$B$13:$B$29,0))*10^6*'Conversions and Lists'!$F$44)-(INDEX($G$8:$G$29, MATCH($B$268,$B$8:$B$29,0))*'Conversions and Lists'!$F$37))*'MP Calcs &amp; EFs'!AL$383,"")</f>
        <v/>
      </c>
      <c r="AF268" s="142" t="str">
        <f t="shared" si="9"/>
        <v/>
      </c>
      <c r="AG268" s="142" t="str">
        <f>IFERROR(SUM(INDEX(D268:AF268, MATCH(INDEX($H$8:$H$29,MATCH(B268,$B$8:$B$29,0)),$D$229:$AE$229,0)):AF268),"")</f>
        <v/>
      </c>
    </row>
    <row r="269" spans="2:33" ht="14.4" thickBot="1" x14ac:dyDescent="0.3">
      <c r="B269" s="138" t="s">
        <v>148</v>
      </c>
      <c r="C269" s="139" t="s">
        <v>336</v>
      </c>
      <c r="D269" s="148" t="str" cm="1">
        <f t="array" ref="D269">IFERROR((_xlfn.IFS(D$229&lt;INDEX($J$397:$J$415,MATCH($B$268,$C$397:$C$415,0)),INDEX('MP Calcs &amp; EFs'!$C$343:$C$360, MATCH($B$268,'MP Calcs &amp; EFs'!$B$343:$B$360,0)),D$229&lt;INDEX($K$397:$K$415,MATCH($B$268,$C$397:$C$415,0)),INDEX('MP Calcs &amp; EFs'!$C$343:$C$360, MATCH($B$268,'MP Calcs &amp; EFs'!$B$343:$B$360,0))-(((INDEX('MP Calcs &amp; EFs'!$C$343:$C$360, MATCH($B$268,'MP Calcs &amp; EFs'!$B$343:$B$360,0)))-(INDEX($D$396:$D$413, MATCH($B$268,$C$396:$C$413,0))))/3),D$229&lt;INDEX($I$397:$I$415,MATCH($B$268,$C$397:$C$415,0)),INDEX('MP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E269" s="148" t="str" cm="1">
        <f t="array" ref="E269">IFERROR((_xlfn.IFS(E$229&lt;INDEX($J$397:$J$415,MATCH($B$268,$C$397:$C$415,0)),INDEX('MP Calcs &amp; EFs'!$C$343:$C$360, MATCH($B$268,'MP Calcs &amp; EFs'!$B$343:$B$360,0)),E$229&lt;INDEX($K$397:$K$415,MATCH($B$268,$C$397:$C$415,0)),INDEX('MP Calcs &amp; EFs'!$C$343:$C$360, MATCH($B$268,'MP Calcs &amp; EFs'!$B$343:$B$360,0))-(((INDEX('MP Calcs &amp; EFs'!$C$343:$C$360, MATCH($B$268,'MP Calcs &amp; EFs'!$B$343:$B$360,0)))-(INDEX($D$396:$D$413, MATCH($B$268,$C$396:$C$413,0))))/3),E$229&lt;INDEX($I$397:$I$415,MATCH($B$268,$C$397:$C$415,0)),INDEX('MP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F269" s="148" t="str" cm="1">
        <f t="array" ref="F269">IFERROR((_xlfn.IFS(F$229&lt;INDEX($J$397:$J$415,MATCH($B$268,$C$397:$C$415,0)),INDEX('MP Calcs &amp; EFs'!$C$343:$C$360, MATCH($B$268,'MP Calcs &amp; EFs'!$B$343:$B$360,0)),F$229&lt;INDEX($K$397:$K$415,MATCH($B$268,$C$397:$C$415,0)),INDEX('MP Calcs &amp; EFs'!$C$343:$C$360, MATCH($B$268,'MP Calcs &amp; EFs'!$B$343:$B$360,0))-(((INDEX('MP Calcs &amp; EFs'!$C$343:$C$360, MATCH($B$268,'MP Calcs &amp; EFs'!$B$343:$B$360,0)))-(INDEX($D$396:$D$413, MATCH($B$268,$C$396:$C$413,0))))/3),F$229&lt;INDEX($I$397:$I$415,MATCH($B$268,$C$397:$C$415,0)),INDEX('MP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G269" s="148" t="str" cm="1">
        <f t="array" ref="G269">IFERROR((_xlfn.IFS(G$229&lt;INDEX($J$397:$J$415,MATCH($B$268,$C$397:$C$415,0)),INDEX('MP Calcs &amp; EFs'!$C$343:$C$360, MATCH($B$268,'MP Calcs &amp; EFs'!$B$343:$B$360,0)),G$229&lt;INDEX($K$397:$K$415,MATCH($B$268,$C$397:$C$415,0)),INDEX('MP Calcs &amp; EFs'!$C$343:$C$360, MATCH($B$268,'MP Calcs &amp; EFs'!$B$343:$B$360,0))-(((INDEX('MP Calcs &amp; EFs'!$C$343:$C$360, MATCH($B$268,'MP Calcs &amp; EFs'!$B$343:$B$360,0)))-(INDEX($D$396:$D$413, MATCH($B$268,$C$396:$C$413,0))))/3),G$229&lt;INDEX($I$397:$I$415,MATCH($B$268,$C$397:$C$415,0)),INDEX('MP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H269" s="148" t="str" cm="1">
        <f t="array" ref="H269">IFERROR((_xlfn.IFS(H$229&lt;INDEX($J$397:$J$415,MATCH($B$268,$C$397:$C$415,0)),INDEX('MP Calcs &amp; EFs'!$C$343:$C$360, MATCH($B$268,'MP Calcs &amp; EFs'!$B$343:$B$360,0)),H$229&lt;INDEX($K$397:$K$415,MATCH($B$268,$C$397:$C$415,0)),INDEX('MP Calcs &amp; EFs'!$C$343:$C$360, MATCH($B$268,'MP Calcs &amp; EFs'!$B$343:$B$360,0))-(((INDEX('MP Calcs &amp; EFs'!$C$343:$C$360, MATCH($B$268,'MP Calcs &amp; EFs'!$B$343:$B$360,0)))-(INDEX($D$396:$D$413, MATCH($B$268,$C$396:$C$413,0))))/3),H$229&lt;INDEX($I$397:$I$415,MATCH($B$268,$C$397:$C$415,0)),INDEX('MP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I269" s="148" t="str" cm="1">
        <f t="array" ref="I269">IFERROR((_xlfn.IFS(I$229&lt;INDEX($J$397:$J$415,MATCH($B$268,$C$397:$C$415,0)),INDEX('MP Calcs &amp; EFs'!$C$343:$C$360, MATCH($B$268,'MP Calcs &amp; EFs'!$B$343:$B$360,0)),I$229&lt;INDEX($K$397:$K$415,MATCH($B$268,$C$397:$C$415,0)),INDEX('MP Calcs &amp; EFs'!$C$343:$C$360, MATCH($B$268,'MP Calcs &amp; EFs'!$B$343:$B$360,0))-(((INDEX('MP Calcs &amp; EFs'!$C$343:$C$360, MATCH($B$268,'MP Calcs &amp; EFs'!$B$343:$B$360,0)))-(INDEX($D$396:$D$413, MATCH($B$268,$C$396:$C$413,0))))/3),I$229&lt;INDEX($I$397:$I$415,MATCH($B$268,$C$397:$C$415,0)),INDEX('MP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J269" s="148" t="str" cm="1">
        <f t="array" ref="J269">IFERROR((_xlfn.IFS(J$229&lt;INDEX($J$397:$J$415,MATCH($B$268,$C$397:$C$415,0)),INDEX('MP Calcs &amp; EFs'!$C$343:$C$360, MATCH($B$268,'MP Calcs &amp; EFs'!$B$343:$B$360,0)),J$229&lt;INDEX($K$397:$K$415,MATCH($B$268,$C$397:$C$415,0)),INDEX('MP Calcs &amp; EFs'!$C$343:$C$360, MATCH($B$268,'MP Calcs &amp; EFs'!$B$343:$B$360,0))-(((INDEX('MP Calcs &amp; EFs'!$C$343:$C$360, MATCH($B$268,'MP Calcs &amp; EFs'!$B$343:$B$360,0)))-(INDEX($D$396:$D$413, MATCH($B$268,$C$396:$C$413,0))))/3),J$229&lt;INDEX($I$397:$I$415,MATCH($B$268,$C$397:$C$415,0)),INDEX('MP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K269" s="148" t="str" cm="1">
        <f t="array" ref="K269">IFERROR((_xlfn.IFS(K$229&lt;INDEX($J$397:$J$415,MATCH($B$268,$C$397:$C$415,0)),INDEX('MP Calcs &amp; EFs'!$C$343:$C$360, MATCH($B$268,'MP Calcs &amp; EFs'!$B$343:$B$360,0)),K$229&lt;INDEX($K$397:$K$415,MATCH($B$268,$C$397:$C$415,0)),INDEX('MP Calcs &amp; EFs'!$C$343:$C$360, MATCH($B$268,'MP Calcs &amp; EFs'!$B$343:$B$360,0))-(((INDEX('MP Calcs &amp; EFs'!$C$343:$C$360, MATCH($B$268,'MP Calcs &amp; EFs'!$B$343:$B$360,0)))-(INDEX($D$396:$D$413, MATCH($B$268,$C$396:$C$413,0))))/3),K$229&lt;INDEX($I$397:$I$415,MATCH($B$268,$C$397:$C$415,0)),INDEX('MP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L269" s="148" t="str" cm="1">
        <f t="array" ref="L269">IFERROR((_xlfn.IFS(L$229&lt;INDEX($J$397:$J$415,MATCH($B$268,$C$397:$C$415,0)),INDEX('MP Calcs &amp; EFs'!$C$343:$C$360, MATCH($B$268,'MP Calcs &amp; EFs'!$B$343:$B$360,0)),L$229&lt;INDEX($K$397:$K$415,MATCH($B$268,$C$397:$C$415,0)),INDEX('MP Calcs &amp; EFs'!$C$343:$C$360, MATCH($B$268,'MP Calcs &amp; EFs'!$B$343:$B$360,0))-(((INDEX('MP Calcs &amp; EFs'!$C$343:$C$360, MATCH($B$268,'MP Calcs &amp; EFs'!$B$343:$B$360,0)))-(INDEX($D$396:$D$413, MATCH($B$268,$C$396:$C$413,0))))/3),L$229&lt;INDEX($I$397:$I$415,MATCH($B$268,$C$397:$C$415,0)),INDEX('MP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M269" s="148" t="str" cm="1">
        <f t="array" ref="M269">IFERROR((_xlfn.IFS(M$229&lt;INDEX($J$397:$J$415,MATCH($B$268,$C$397:$C$415,0)),INDEX('MP Calcs &amp; EFs'!$C$343:$C$360, MATCH($B$268,'MP Calcs &amp; EFs'!$B$343:$B$360,0)),M$229&lt;INDEX($K$397:$K$415,MATCH($B$268,$C$397:$C$415,0)),INDEX('MP Calcs &amp; EFs'!$C$343:$C$360, MATCH($B$268,'MP Calcs &amp; EFs'!$B$343:$B$360,0))-(((INDEX('MP Calcs &amp; EFs'!$C$343:$C$360, MATCH($B$268,'MP Calcs &amp; EFs'!$B$343:$B$360,0)))-(INDEX($D$396:$D$413, MATCH($B$268,$C$396:$C$413,0))))/3),M$229&lt;INDEX($I$397:$I$415,MATCH($B$268,$C$397:$C$415,0)),INDEX('MP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N269" s="148" t="str" cm="1">
        <f t="array" ref="N269">IFERROR((_xlfn.IFS(N$229&lt;INDEX($J$397:$J$415,MATCH($B$268,$C$397:$C$415,0)),INDEX('MP Calcs &amp; EFs'!$C$343:$C$360, MATCH($B$268,'MP Calcs &amp; EFs'!$B$343:$B$360,0)),N$229&lt;INDEX($K$397:$K$415,MATCH($B$268,$C$397:$C$415,0)),INDEX('MP Calcs &amp; EFs'!$C$343:$C$360, MATCH($B$268,'MP Calcs &amp; EFs'!$B$343:$B$360,0))-(((INDEX('MP Calcs &amp; EFs'!$C$343:$C$360, MATCH($B$268,'MP Calcs &amp; EFs'!$B$343:$B$360,0)))-(INDEX($D$396:$D$413, MATCH($B$268,$C$396:$C$413,0))))/3),N$229&lt;INDEX($I$397:$I$415,MATCH($B$268,$C$397:$C$415,0)),INDEX('MP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O269" s="148" t="str" cm="1">
        <f t="array" ref="O269">IFERROR((_xlfn.IFS(O$229&lt;INDEX($J$397:$J$415,MATCH($B$268,$C$397:$C$415,0)),INDEX('MP Calcs &amp; EFs'!$C$343:$C$360, MATCH($B$268,'MP Calcs &amp; EFs'!$B$343:$B$360,0)),O$229&lt;INDEX($K$397:$K$415,MATCH($B$268,$C$397:$C$415,0)),INDEX('MP Calcs &amp; EFs'!$C$343:$C$360, MATCH($B$268,'MP Calcs &amp; EFs'!$B$343:$B$360,0))-(((INDEX('MP Calcs &amp; EFs'!$C$343:$C$360, MATCH($B$268,'MP Calcs &amp; EFs'!$B$343:$B$360,0)))-(INDEX($D$396:$D$413, MATCH($B$268,$C$396:$C$413,0))))/3),O$229&lt;INDEX($I$397:$I$415,MATCH($B$268,$C$397:$C$415,0)),INDEX('MP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P269" s="148" t="str" cm="1">
        <f t="array" ref="P269">IFERROR((_xlfn.IFS(P$229&lt;INDEX($J$397:$J$415,MATCH($B$268,$C$397:$C$415,0)),INDEX('MP Calcs &amp; EFs'!$C$343:$C$360, MATCH($B$268,'MP Calcs &amp; EFs'!$B$343:$B$360,0)),P$229&lt;INDEX($K$397:$K$415,MATCH($B$268,$C$397:$C$415,0)),INDEX('MP Calcs &amp; EFs'!$C$343:$C$360, MATCH($B$268,'MP Calcs &amp; EFs'!$B$343:$B$360,0))-(((INDEX('MP Calcs &amp; EFs'!$C$343:$C$360, MATCH($B$268,'MP Calcs &amp; EFs'!$B$343:$B$360,0)))-(INDEX($D$396:$D$413, MATCH($B$268,$C$396:$C$413,0))))/3),P$229&lt;INDEX($I$397:$I$415,MATCH($B$268,$C$397:$C$415,0)),INDEX('MP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Q269" s="148" t="str" cm="1">
        <f t="array" ref="Q269">IFERROR((_xlfn.IFS(Q$229&lt;INDEX($J$397:$J$415,MATCH($B$268,$C$397:$C$415,0)),INDEX('MP Calcs &amp; EFs'!$C$343:$C$360, MATCH($B$268,'MP Calcs &amp; EFs'!$B$343:$B$360,0)),Q$229&lt;INDEX($K$397:$K$415,MATCH($B$268,$C$397:$C$415,0)),INDEX('MP Calcs &amp; EFs'!$C$343:$C$360, MATCH($B$268,'MP Calcs &amp; EFs'!$B$343:$B$360,0))-(((INDEX('MP Calcs &amp; EFs'!$C$343:$C$360, MATCH($B$268,'MP Calcs &amp; EFs'!$B$343:$B$360,0)))-(INDEX($D$396:$D$413, MATCH($B$268,$C$396:$C$413,0))))/3),Q$229&lt;INDEX($I$397:$I$415,MATCH($B$268,$C$397:$C$415,0)),INDEX('MP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R269" s="148" t="str" cm="1">
        <f t="array" ref="R269">IFERROR((_xlfn.IFS(R$229&lt;INDEX($J$397:$J$415,MATCH($B$268,$C$397:$C$415,0)),INDEX('MP Calcs &amp; EFs'!$C$343:$C$360, MATCH($B$268,'MP Calcs &amp; EFs'!$B$343:$B$360,0)),R$229&lt;INDEX($K$397:$K$415,MATCH($B$268,$C$397:$C$415,0)),INDEX('MP Calcs &amp; EFs'!$C$343:$C$360, MATCH($B$268,'MP Calcs &amp; EFs'!$B$343:$B$360,0))-(((INDEX('MP Calcs &amp; EFs'!$C$343:$C$360, MATCH($B$268,'MP Calcs &amp; EFs'!$B$343:$B$360,0)))-(INDEX($D$396:$D$413, MATCH($B$268,$C$396:$C$413,0))))/3),R$229&lt;INDEX($I$397:$I$415,MATCH($B$268,$C$397:$C$415,0)),INDEX('MP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S269" s="148" t="str" cm="1">
        <f t="array" ref="S269">IFERROR((_xlfn.IFS(S$229&lt;INDEX($J$397:$J$415,MATCH($B$268,$C$397:$C$415,0)),INDEX('MP Calcs &amp; EFs'!$C$343:$C$360, MATCH($B$268,'MP Calcs &amp; EFs'!$B$343:$B$360,0)),S$229&lt;INDEX($K$397:$K$415,MATCH($B$268,$C$397:$C$415,0)),INDEX('MP Calcs &amp; EFs'!$C$343:$C$360, MATCH($B$268,'MP Calcs &amp; EFs'!$B$343:$B$360,0))-(((INDEX('MP Calcs &amp; EFs'!$C$343:$C$360, MATCH($B$268,'MP Calcs &amp; EFs'!$B$343:$B$360,0)))-(INDEX($D$396:$D$413, MATCH($B$268,$C$396:$C$413,0))))/3),S$229&lt;INDEX($I$397:$I$415,MATCH($B$268,$C$397:$C$415,0)),INDEX('MP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T269" s="148" t="str" cm="1">
        <f t="array" ref="T269">IFERROR((_xlfn.IFS(T$229&lt;INDEX($J$397:$J$415,MATCH($B$268,$C$397:$C$415,0)),INDEX('MP Calcs &amp; EFs'!$C$343:$C$360, MATCH($B$268,'MP Calcs &amp; EFs'!$B$343:$B$360,0)),T$229&lt;INDEX($K$397:$K$415,MATCH($B$268,$C$397:$C$415,0)),INDEX('MP Calcs &amp; EFs'!$C$343:$C$360, MATCH($B$268,'MP Calcs &amp; EFs'!$B$343:$B$360,0))-(((INDEX('MP Calcs &amp; EFs'!$C$343:$C$360, MATCH($B$268,'MP Calcs &amp; EFs'!$B$343:$B$360,0)))-(INDEX($D$396:$D$413, MATCH($B$268,$C$396:$C$413,0))))/3),T$229&lt;INDEX($I$397:$I$415,MATCH($B$268,$C$397:$C$415,0)),INDEX('MP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U269" s="148" t="str" cm="1">
        <f t="array" ref="U269">IFERROR((_xlfn.IFS(U$229&lt;INDEX($J$397:$J$415,MATCH($B$268,$C$397:$C$415,0)),INDEX('MP Calcs &amp; EFs'!$C$343:$C$360, MATCH($B$268,'MP Calcs &amp; EFs'!$B$343:$B$360,0)),U$229&lt;INDEX($K$397:$K$415,MATCH($B$268,$C$397:$C$415,0)),INDEX('MP Calcs &amp; EFs'!$C$343:$C$360, MATCH($B$268,'MP Calcs &amp; EFs'!$B$343:$B$360,0))-(((INDEX('MP Calcs &amp; EFs'!$C$343:$C$360, MATCH($B$268,'MP Calcs &amp; EFs'!$B$343:$B$360,0)))-(INDEX($D$396:$D$413, MATCH($B$268,$C$396:$C$413,0))))/3),U$229&lt;INDEX($I$397:$I$415,MATCH($B$268,$C$397:$C$415,0)),INDEX('MP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V269" s="148" t="str" cm="1">
        <f t="array" ref="V269">IFERROR((_xlfn.IFS(V$229&lt;INDEX($J$397:$J$415,MATCH($B$268,$C$397:$C$415,0)),INDEX('MP Calcs &amp; EFs'!$C$343:$C$360, MATCH($B$268,'MP Calcs &amp; EFs'!$B$343:$B$360,0)),V$229&lt;INDEX($K$397:$K$415,MATCH($B$268,$C$397:$C$415,0)),INDEX('MP Calcs &amp; EFs'!$C$343:$C$360, MATCH($B$268,'MP Calcs &amp; EFs'!$B$343:$B$360,0))-(((INDEX('MP Calcs &amp; EFs'!$C$343:$C$360, MATCH($B$268,'MP Calcs &amp; EFs'!$B$343:$B$360,0)))-(INDEX($D$396:$D$413, MATCH($B$268,$C$396:$C$413,0))))/3),V$229&lt;INDEX($I$397:$I$415,MATCH($B$268,$C$397:$C$415,0)),INDEX('MP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W269" s="148" t="str" cm="1">
        <f t="array" ref="W269">IFERROR((_xlfn.IFS(W$229&lt;INDEX($J$397:$J$415,MATCH($B$268,$C$397:$C$415,0)),INDEX('MP Calcs &amp; EFs'!$C$343:$C$360, MATCH($B$268,'MP Calcs &amp; EFs'!$B$343:$B$360,0)),W$229&lt;INDEX($K$397:$K$415,MATCH($B$268,$C$397:$C$415,0)),INDEX('MP Calcs &amp; EFs'!$C$343:$C$360, MATCH($B$268,'MP Calcs &amp; EFs'!$B$343:$B$360,0))-(((INDEX('MP Calcs &amp; EFs'!$C$343:$C$360, MATCH($B$268,'MP Calcs &amp; EFs'!$B$343:$B$360,0)))-(INDEX($D$396:$D$413, MATCH($B$268,$C$396:$C$413,0))))/3),W$229&lt;INDEX($I$397:$I$415,MATCH($B$268,$C$397:$C$415,0)),INDEX('MP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X269" s="148" t="str" cm="1">
        <f t="array" ref="X269">IFERROR((_xlfn.IFS(X$229&lt;INDEX($J$397:$J$415,MATCH($B$268,$C$397:$C$415,0)),INDEX('MP Calcs &amp; EFs'!$C$343:$C$360, MATCH($B$268,'MP Calcs &amp; EFs'!$B$343:$B$360,0)),X$229&lt;INDEX($K$397:$K$415,MATCH($B$268,$C$397:$C$415,0)),INDEX('MP Calcs &amp; EFs'!$C$343:$C$360, MATCH($B$268,'MP Calcs &amp; EFs'!$B$343:$B$360,0))-(((INDEX('MP Calcs &amp; EFs'!$C$343:$C$360, MATCH($B$268,'MP Calcs &amp; EFs'!$B$343:$B$360,0)))-(INDEX($D$396:$D$413, MATCH($B$268,$C$396:$C$413,0))))/3),X$229&lt;INDEX($I$397:$I$415,MATCH($B$268,$C$397:$C$415,0)),INDEX('MP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Y269" s="148" t="str" cm="1">
        <f t="array" ref="Y269">IFERROR((_xlfn.IFS(Y$229&lt;INDEX($J$397:$J$415,MATCH($B$268,$C$397:$C$415,0)),INDEX('MP Calcs &amp; EFs'!$C$343:$C$360, MATCH($B$268,'MP Calcs &amp; EFs'!$B$343:$B$360,0)),Y$229&lt;INDEX($K$397:$K$415,MATCH($B$268,$C$397:$C$415,0)),INDEX('MP Calcs &amp; EFs'!$C$343:$C$360, MATCH($B$268,'MP Calcs &amp; EFs'!$B$343:$B$360,0))-(((INDEX('MP Calcs &amp; EFs'!$C$343:$C$360, MATCH($B$268,'MP Calcs &amp; EFs'!$B$343:$B$360,0)))-(INDEX($D$396:$D$413, MATCH($B$268,$C$396:$C$413,0))))/3),Y$229&lt;INDEX($I$397:$I$415,MATCH($B$268,$C$397:$C$415,0)),INDEX('MP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Z269" s="148" t="str" cm="1">
        <f t="array" ref="Z269">IFERROR((_xlfn.IFS(Z$229&lt;INDEX($J$397:$J$415,MATCH($B$268,$C$397:$C$415,0)),INDEX('MP Calcs &amp; EFs'!$C$343:$C$360, MATCH($B$268,'MP Calcs &amp; EFs'!$B$343:$B$360,0)),Z$229&lt;INDEX($K$397:$K$415,MATCH($B$268,$C$397:$C$415,0)),INDEX('MP Calcs &amp; EFs'!$C$343:$C$360, MATCH($B$268,'MP Calcs &amp; EFs'!$B$343:$B$360,0))-(((INDEX('MP Calcs &amp; EFs'!$C$343:$C$360, MATCH($B$268,'MP Calcs &amp; EFs'!$B$343:$B$360,0)))-(INDEX($D$396:$D$413, MATCH($B$268,$C$396:$C$413,0))))/3),Z$229&lt;INDEX($I$397:$I$415,MATCH($B$268,$C$397:$C$415,0)),INDEX('MP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AA269" s="148" t="str" cm="1">
        <f t="array" ref="AA269">IFERROR((_xlfn.IFS(AA$229&lt;INDEX($J$397:$J$415,MATCH($B$268,$C$397:$C$415,0)),INDEX('MP Calcs &amp; EFs'!$C$343:$C$360, MATCH($B$268,'MP Calcs &amp; EFs'!$B$343:$B$360,0)),AA$229&lt;INDEX($K$397:$K$415,MATCH($B$268,$C$397:$C$415,0)),INDEX('MP Calcs &amp; EFs'!$C$343:$C$360, MATCH($B$268,'MP Calcs &amp; EFs'!$B$343:$B$360,0))-(((INDEX('MP Calcs &amp; EFs'!$C$343:$C$360, MATCH($B$268,'MP Calcs &amp; EFs'!$B$343:$B$360,0)))-(INDEX($D$396:$D$413, MATCH($B$268,$C$396:$C$413,0))))/3),AA$229&lt;INDEX($I$397:$I$415,MATCH($B$268,$C$397:$C$415,0)),INDEX('MP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AB269" s="148" t="str" cm="1">
        <f t="array" ref="AB269">IFERROR((_xlfn.IFS(AB$229&lt;INDEX($J$397:$J$415,MATCH($B$268,$C$397:$C$415,0)),INDEX('MP Calcs &amp; EFs'!$C$343:$C$360, MATCH($B$268,'MP Calcs &amp; EFs'!$B$343:$B$360,0)),AB$229&lt;INDEX($K$397:$K$415,MATCH($B$268,$C$397:$C$415,0)),INDEX('MP Calcs &amp; EFs'!$C$343:$C$360, MATCH($B$268,'MP Calcs &amp; EFs'!$B$343:$B$360,0))-(((INDEX('MP Calcs &amp; EFs'!$C$343:$C$360, MATCH($B$268,'MP Calcs &amp; EFs'!$B$343:$B$360,0)))-(INDEX($D$396:$D$413, MATCH($B$268,$C$396:$C$413,0))))/3),AB$229&lt;INDEX($I$397:$I$415,MATCH($B$268,$C$397:$C$415,0)),INDEX('MP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AC269" s="148" t="str" cm="1">
        <f t="array" ref="AC269">IFERROR((_xlfn.IFS(AC$229&lt;INDEX($J$397:$J$415,MATCH($B$268,$C$397:$C$415,0)),INDEX('MP Calcs &amp; EFs'!$C$343:$C$360, MATCH($B$268,'MP Calcs &amp; EFs'!$B$343:$B$360,0)),AC$229&lt;INDEX($K$397:$K$415,MATCH($B$268,$C$397:$C$415,0)),INDEX('MP Calcs &amp; EFs'!$C$343:$C$360, MATCH($B$268,'MP Calcs &amp; EFs'!$B$343:$B$360,0))-(((INDEX('MP Calcs &amp; EFs'!$C$343:$C$360, MATCH($B$268,'MP Calcs &amp; EFs'!$B$343:$B$360,0)))-(INDEX($D$396:$D$413, MATCH($B$268,$C$396:$C$413,0))))/3),AC$229&lt;INDEX($I$397:$I$415,MATCH($B$268,$C$397:$C$415,0)),INDEX('MP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AD269" s="148" t="str" cm="1">
        <f t="array" ref="AD269">IFERROR((_xlfn.IFS(AD$229&lt;INDEX($J$397:$J$415,MATCH($B$268,$C$397:$C$415,0)),INDEX('MP Calcs &amp; EFs'!$C$343:$C$360, MATCH($B$268,'MP Calcs &amp; EFs'!$B$343:$B$360,0)),AD$229&lt;INDEX($K$397:$K$415,MATCH($B$268,$C$397:$C$415,0)),INDEX('MP Calcs &amp; EFs'!$C$343:$C$360, MATCH($B$268,'MP Calcs &amp; EFs'!$B$343:$B$360,0))-(((INDEX('MP Calcs &amp; EFs'!$C$343:$C$360, MATCH($B$268,'MP Calcs &amp; EFs'!$B$343:$B$360,0)))-(INDEX($D$396:$D$413, MATCH($B$268,$C$396:$C$413,0))))/3),AD$229&lt;INDEX($I$397:$I$415,MATCH($B$268,$C$397:$C$415,0)),INDEX('MP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AE269" s="148" t="str" cm="1">
        <f t="array" ref="AE269">IFERROR((_xlfn.IFS(AE$229&lt;INDEX($J$397:$J$415,MATCH($B$268,$C$397:$C$415,0)),INDEX('MP Calcs &amp; EFs'!$C$343:$C$360, MATCH($B$268,'MP Calcs &amp; EFs'!$B$343:$B$360,0)),AE$229&lt;INDEX($K$397:$K$415,MATCH($B$268,$C$397:$C$415,0)),INDEX('MP Calcs &amp; EFs'!$C$343:$C$360, MATCH($B$268,'MP Calcs &amp; EFs'!$B$343:$B$360,0))-(((INDEX('MP Calcs &amp; EFs'!$C$343:$C$360, MATCH($B$268,'MP Calcs &amp; EFs'!$B$343:$B$360,0)))-(INDEX($D$396:$D$413, MATCH($B$268,$C$396:$C$413,0))))/3),AE$229&lt;INDEX($I$397:$I$415,MATCH($B$268,$C$397:$C$415,0)),INDEX('MP Calcs &amp; EFs'!$C$343:$C$360, MATCH($B$268,'MP Calcs &amp; EFs'!$B$343:$B$360,0))-(((INDEX('MP Calcs &amp; EFs'!$C$343:$C$360, MATCH($B$268,'MP Calcs &amp; EFs'!$B$343:$B$360,0)))-(INDEX($D$396:$D$413, MATCH($B$268,$C$396:$C$413,0))))*2/3),TRUE,INDEX($D$396:$D$413, MATCH($B$268,$C$396:$C$413,0)))*INDEX($D$13:$D$29, MATCH($B$268,$B$13:$B$29,0)))*1000*'Conversions and Lists'!$O$44*'MP Calcs &amp; EFs'!$F$439*'Conversions and Lists'!$F$51*1000,"")</f>
        <v/>
      </c>
      <c r="AF269" s="148" t="str">
        <f t="shared" si="9"/>
        <v/>
      </c>
      <c r="AG269" s="148" t="str">
        <f>IFERROR(SUM(INDEX(D269:AF269, MATCH(INDEX($H$8:$H$29,MATCH(B269,$B$8:$B$29,0)),$D$229:$AE$229,0)):AF269),"")</f>
        <v/>
      </c>
    </row>
    <row r="270" spans="2:33" x14ac:dyDescent="0.25">
      <c r="B270" s="144" t="s">
        <v>128</v>
      </c>
      <c r="C270" s="141" t="s">
        <v>335</v>
      </c>
      <c r="D270" s="142" t="str" cm="1">
        <f t="array" ref="D270">IFERROR(((_xlfn.IFS(D$229&lt;INDEX($J$397:$J$415,MATCH($B$270,$C$397:$C$415,0)),INDEX('MP Calcs &amp; EFs'!$D$343:$D$360, MATCH($B$270,'MP Calcs &amp; EFs'!$B$343:$B$360,0)),D$229&lt;INDEX($K$397:$K$415,MATCH($B$270,$C$397:$C$415,0)),INDEX('MP Calcs &amp; EFs'!$D$343:$D$360, MATCH($B$270,'MP Calcs &amp; EFs'!$B$343:$B$360,0))-(((INDEX('MP Calcs &amp; EFs'!$D$343:$D$360, MATCH($B$270,'MP Calcs &amp; EFs'!$B$343:$B$360,0)))-(INDEX($E$396:$E$413, MATCH($B$270,$C$396:$C$413,0))))/3),D$229&lt;INDEX($I$397:$I$415,MATCH($B$270,$C$397:$C$415,0)),INDEX('MP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EFs'!K$383,"")</f>
        <v/>
      </c>
      <c r="E270" s="142" t="str" cm="1">
        <f t="array" ref="E270">IFERROR(((_xlfn.IFS(E$229&lt;INDEX($J$397:$J$415,MATCH($B$270,$C$397:$C$415,0)),INDEX('MP Calcs &amp; EFs'!$D$343:$D$360, MATCH($B$270,'MP Calcs &amp; EFs'!$B$343:$B$360,0)),E$229&lt;INDEX($K$397:$K$415,MATCH($B$270,$C$397:$C$415,0)),INDEX('MP Calcs &amp; EFs'!$D$343:$D$360, MATCH($B$270,'MP Calcs &amp; EFs'!$B$343:$B$360,0))-(((INDEX('MP Calcs &amp; EFs'!$D$343:$D$360, MATCH($B$270,'MP Calcs &amp; EFs'!$B$343:$B$360,0)))-(INDEX($E$396:$E$413, MATCH($B$270,$C$396:$C$413,0))))/3),E$229&lt;INDEX($I$397:$I$415,MATCH($B$270,$C$397:$C$415,0)),INDEX('MP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EFs'!L$383,"")</f>
        <v/>
      </c>
      <c r="F270" s="142" t="str" cm="1">
        <f t="array" ref="F270">IFERROR(((_xlfn.IFS(F$229&lt;INDEX($J$397:$J$415,MATCH($B$270,$C$397:$C$415,0)),INDEX('MP Calcs &amp; EFs'!$D$343:$D$360, MATCH($B$270,'MP Calcs &amp; EFs'!$B$343:$B$360,0)),F$229&lt;INDEX($K$397:$K$415,MATCH($B$270,$C$397:$C$415,0)),INDEX('MP Calcs &amp; EFs'!$D$343:$D$360, MATCH($B$270,'MP Calcs &amp; EFs'!$B$343:$B$360,0))-(((INDEX('MP Calcs &amp; EFs'!$D$343:$D$360, MATCH($B$270,'MP Calcs &amp; EFs'!$B$343:$B$360,0)))-(INDEX($E$396:$E$413, MATCH($B$270,$C$396:$C$413,0))))/3),F$229&lt;INDEX($I$397:$I$415,MATCH($B$270,$C$397:$C$415,0)),INDEX('MP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EFs'!M$383,"")</f>
        <v/>
      </c>
      <c r="G270" s="142" t="str" cm="1">
        <f t="array" ref="G270">IFERROR(((_xlfn.IFS(G$229&lt;INDEX($J$397:$J$415,MATCH($B$270,$C$397:$C$415,0)),INDEX('MP Calcs &amp; EFs'!$D$343:$D$360, MATCH($B$270,'MP Calcs &amp; EFs'!$B$343:$B$360,0)),G$229&lt;INDEX($K$397:$K$415,MATCH($B$270,$C$397:$C$415,0)),INDEX('MP Calcs &amp; EFs'!$D$343:$D$360, MATCH($B$270,'MP Calcs &amp; EFs'!$B$343:$B$360,0))-(((INDEX('MP Calcs &amp; EFs'!$D$343:$D$360, MATCH($B$270,'MP Calcs &amp; EFs'!$B$343:$B$360,0)))-(INDEX($E$396:$E$413, MATCH($B$270,$C$396:$C$413,0))))/3),G$229&lt;INDEX($I$397:$I$415,MATCH($B$270,$C$397:$C$415,0)),INDEX('MP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EFs'!N$383,"")</f>
        <v/>
      </c>
      <c r="H270" s="142" t="str" cm="1">
        <f t="array" ref="H270">IFERROR(((_xlfn.IFS(H$229&lt;INDEX($J$397:$J$415,MATCH($B$270,$C$397:$C$415,0)),INDEX('MP Calcs &amp; EFs'!$D$343:$D$360, MATCH($B$270,'MP Calcs &amp; EFs'!$B$343:$B$360,0)),H$229&lt;INDEX($K$397:$K$415,MATCH($B$270,$C$397:$C$415,0)),INDEX('MP Calcs &amp; EFs'!$D$343:$D$360, MATCH($B$270,'MP Calcs &amp; EFs'!$B$343:$B$360,0))-(((INDEX('MP Calcs &amp; EFs'!$D$343:$D$360, MATCH($B$270,'MP Calcs &amp; EFs'!$B$343:$B$360,0)))-(INDEX($E$396:$E$413, MATCH($B$270,$C$396:$C$413,0))))/3),H$229&lt;INDEX($I$397:$I$415,MATCH($B$270,$C$397:$C$415,0)),INDEX('MP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EFs'!O$383,"")</f>
        <v/>
      </c>
      <c r="I270" s="142" t="str" cm="1">
        <f t="array" ref="I270">IFERROR(((_xlfn.IFS(I$229&lt;INDEX($J$397:$J$415,MATCH($B$270,$C$397:$C$415,0)),INDEX('MP Calcs &amp; EFs'!$D$343:$D$360, MATCH($B$270,'MP Calcs &amp; EFs'!$B$343:$B$360,0)),I$229&lt;INDEX($K$397:$K$415,MATCH($B$270,$C$397:$C$415,0)),INDEX('MP Calcs &amp; EFs'!$D$343:$D$360, MATCH($B$270,'MP Calcs &amp; EFs'!$B$343:$B$360,0))-(((INDEX('MP Calcs &amp; EFs'!$D$343:$D$360, MATCH($B$270,'MP Calcs &amp; EFs'!$B$343:$B$360,0)))-(INDEX($E$396:$E$413, MATCH($B$270,$C$396:$C$413,0))))/3),I$229&lt;INDEX($I$397:$I$415,MATCH($B$270,$C$397:$C$415,0)),INDEX('MP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EFs'!P$383,"")</f>
        <v/>
      </c>
      <c r="J270" s="142" t="str" cm="1">
        <f t="array" ref="J270">IFERROR(((_xlfn.IFS(J$229&lt;INDEX($J$397:$J$415,MATCH($B$270,$C$397:$C$415,0)),INDEX('MP Calcs &amp; EFs'!$D$343:$D$360, MATCH($B$270,'MP Calcs &amp; EFs'!$B$343:$B$360,0)),J$229&lt;INDEX($K$397:$K$415,MATCH($B$270,$C$397:$C$415,0)),INDEX('MP Calcs &amp; EFs'!$D$343:$D$360, MATCH($B$270,'MP Calcs &amp; EFs'!$B$343:$B$360,0))-(((INDEX('MP Calcs &amp; EFs'!$D$343:$D$360, MATCH($B$270,'MP Calcs &amp; EFs'!$B$343:$B$360,0)))-(INDEX($E$396:$E$413, MATCH($B$270,$C$396:$C$413,0))))/3),J$229&lt;INDEX($I$397:$I$415,MATCH($B$270,$C$397:$C$415,0)),INDEX('MP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EFs'!Q$383,"")</f>
        <v/>
      </c>
      <c r="K270" s="142" t="str" cm="1">
        <f t="array" ref="K270">IFERROR(((_xlfn.IFS(K$229&lt;INDEX($J$397:$J$415,MATCH($B$270,$C$397:$C$415,0)),INDEX('MP Calcs &amp; EFs'!$D$343:$D$360, MATCH($B$270,'MP Calcs &amp; EFs'!$B$343:$B$360,0)),K$229&lt;INDEX($K$397:$K$415,MATCH($B$270,$C$397:$C$415,0)),INDEX('MP Calcs &amp; EFs'!$D$343:$D$360, MATCH($B$270,'MP Calcs &amp; EFs'!$B$343:$B$360,0))-(((INDEX('MP Calcs &amp; EFs'!$D$343:$D$360, MATCH($B$270,'MP Calcs &amp; EFs'!$B$343:$B$360,0)))-(INDEX($E$396:$E$413, MATCH($B$270,$C$396:$C$413,0))))/3),K$229&lt;INDEX($I$397:$I$415,MATCH($B$270,$C$397:$C$415,0)),INDEX('MP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EFs'!R$383,"")</f>
        <v/>
      </c>
      <c r="L270" s="142" t="str" cm="1">
        <f t="array" ref="L270">IFERROR(((_xlfn.IFS(L$229&lt;INDEX($J$397:$J$415,MATCH($B$270,$C$397:$C$415,0)),INDEX('MP Calcs &amp; EFs'!$D$343:$D$360, MATCH($B$270,'MP Calcs &amp; EFs'!$B$343:$B$360,0)),L$229&lt;INDEX($K$397:$K$415,MATCH($B$270,$C$397:$C$415,0)),INDEX('MP Calcs &amp; EFs'!$D$343:$D$360, MATCH($B$270,'MP Calcs &amp; EFs'!$B$343:$B$360,0))-(((INDEX('MP Calcs &amp; EFs'!$D$343:$D$360, MATCH($B$270,'MP Calcs &amp; EFs'!$B$343:$B$360,0)))-(INDEX($E$396:$E$413, MATCH($B$270,$C$396:$C$413,0))))/3),L$229&lt;INDEX($I$397:$I$415,MATCH($B$270,$C$397:$C$415,0)),INDEX('MP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EFs'!S$383,"")</f>
        <v/>
      </c>
      <c r="M270" s="142" t="str" cm="1">
        <f t="array" ref="M270">IFERROR(((_xlfn.IFS(M$229&lt;INDEX($J$397:$J$415,MATCH($B$270,$C$397:$C$415,0)),INDEX('MP Calcs &amp; EFs'!$D$343:$D$360, MATCH($B$270,'MP Calcs &amp; EFs'!$B$343:$B$360,0)),M$229&lt;INDEX($K$397:$K$415,MATCH($B$270,$C$397:$C$415,0)),INDEX('MP Calcs &amp; EFs'!$D$343:$D$360, MATCH($B$270,'MP Calcs &amp; EFs'!$B$343:$B$360,0))-(((INDEX('MP Calcs &amp; EFs'!$D$343:$D$360, MATCH($B$270,'MP Calcs &amp; EFs'!$B$343:$B$360,0)))-(INDEX($E$396:$E$413, MATCH($B$270,$C$396:$C$413,0))))/3),M$229&lt;INDEX($I$397:$I$415,MATCH($B$270,$C$397:$C$415,0)),INDEX('MP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EFs'!T$383,"")</f>
        <v/>
      </c>
      <c r="N270" s="142" t="str" cm="1">
        <f t="array" ref="N270">IFERROR(((_xlfn.IFS(N$229&lt;INDEX($J$397:$J$415,MATCH($B$270,$C$397:$C$415,0)),INDEX('MP Calcs &amp; EFs'!$D$343:$D$360, MATCH($B$270,'MP Calcs &amp; EFs'!$B$343:$B$360,0)),N$229&lt;INDEX($K$397:$K$415,MATCH($B$270,$C$397:$C$415,0)),INDEX('MP Calcs &amp; EFs'!$D$343:$D$360, MATCH($B$270,'MP Calcs &amp; EFs'!$B$343:$B$360,0))-(((INDEX('MP Calcs &amp; EFs'!$D$343:$D$360, MATCH($B$270,'MP Calcs &amp; EFs'!$B$343:$B$360,0)))-(INDEX($E$396:$E$413, MATCH($B$270,$C$396:$C$413,0))))/3),N$229&lt;INDEX($I$397:$I$415,MATCH($B$270,$C$397:$C$415,0)),INDEX('MP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EFs'!U$383,"")</f>
        <v/>
      </c>
      <c r="O270" s="142" t="str" cm="1">
        <f t="array" ref="O270">IFERROR(((_xlfn.IFS(O$229&lt;INDEX($J$397:$J$415,MATCH($B$270,$C$397:$C$415,0)),INDEX('MP Calcs &amp; EFs'!$D$343:$D$360, MATCH($B$270,'MP Calcs &amp; EFs'!$B$343:$B$360,0)),O$229&lt;INDEX($K$397:$K$415,MATCH($B$270,$C$397:$C$415,0)),INDEX('MP Calcs &amp; EFs'!$D$343:$D$360, MATCH($B$270,'MP Calcs &amp; EFs'!$B$343:$B$360,0))-(((INDEX('MP Calcs &amp; EFs'!$D$343:$D$360, MATCH($B$270,'MP Calcs &amp; EFs'!$B$343:$B$360,0)))-(INDEX($E$396:$E$413, MATCH($B$270,$C$396:$C$413,0))))/3),O$229&lt;INDEX($I$397:$I$415,MATCH($B$270,$C$397:$C$415,0)),INDEX('MP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EFs'!V$383,"")</f>
        <v/>
      </c>
      <c r="P270" s="142" t="str" cm="1">
        <f t="array" ref="P270">IFERROR(((_xlfn.IFS(P$229&lt;INDEX($J$397:$J$415,MATCH($B$270,$C$397:$C$415,0)),INDEX('MP Calcs &amp; EFs'!$D$343:$D$360, MATCH($B$270,'MP Calcs &amp; EFs'!$B$343:$B$360,0)),P$229&lt;INDEX($K$397:$K$415,MATCH($B$270,$C$397:$C$415,0)),INDEX('MP Calcs &amp; EFs'!$D$343:$D$360, MATCH($B$270,'MP Calcs &amp; EFs'!$B$343:$B$360,0))-(((INDEX('MP Calcs &amp; EFs'!$D$343:$D$360, MATCH($B$270,'MP Calcs &amp; EFs'!$B$343:$B$360,0)))-(INDEX($E$396:$E$413, MATCH($B$270,$C$396:$C$413,0))))/3),P$229&lt;INDEX($I$397:$I$415,MATCH($B$270,$C$397:$C$415,0)),INDEX('MP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EFs'!W$383,"")</f>
        <v/>
      </c>
      <c r="Q270" s="142" t="str" cm="1">
        <f t="array" ref="Q270">IFERROR(((_xlfn.IFS(Q$229&lt;INDEX($J$397:$J$415,MATCH($B$270,$C$397:$C$415,0)),INDEX('MP Calcs &amp; EFs'!$D$343:$D$360, MATCH($B$270,'MP Calcs &amp; EFs'!$B$343:$B$360,0)),Q$229&lt;INDEX($K$397:$K$415,MATCH($B$270,$C$397:$C$415,0)),INDEX('MP Calcs &amp; EFs'!$D$343:$D$360, MATCH($B$270,'MP Calcs &amp; EFs'!$B$343:$B$360,0))-(((INDEX('MP Calcs &amp; EFs'!$D$343:$D$360, MATCH($B$270,'MP Calcs &amp; EFs'!$B$343:$B$360,0)))-(INDEX($E$396:$E$413, MATCH($B$270,$C$396:$C$413,0))))/3),Q$229&lt;INDEX($I$397:$I$415,MATCH($B$270,$C$397:$C$415,0)),INDEX('MP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EFs'!X$383,"")</f>
        <v/>
      </c>
      <c r="R270" s="142" t="str" cm="1">
        <f t="array" ref="R270">IFERROR(((_xlfn.IFS(R$229&lt;INDEX($J$397:$J$415,MATCH($B$270,$C$397:$C$415,0)),INDEX('MP Calcs &amp; EFs'!$D$343:$D$360, MATCH($B$270,'MP Calcs &amp; EFs'!$B$343:$B$360,0)),R$229&lt;INDEX($K$397:$K$415,MATCH($B$270,$C$397:$C$415,0)),INDEX('MP Calcs &amp; EFs'!$D$343:$D$360, MATCH($B$270,'MP Calcs &amp; EFs'!$B$343:$B$360,0))-(((INDEX('MP Calcs &amp; EFs'!$D$343:$D$360, MATCH($B$270,'MP Calcs &amp; EFs'!$B$343:$B$360,0)))-(INDEX($E$396:$E$413, MATCH($B$270,$C$396:$C$413,0))))/3),R$229&lt;INDEX($I$397:$I$415,MATCH($B$270,$C$397:$C$415,0)),INDEX('MP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EFs'!Y$383,"")</f>
        <v/>
      </c>
      <c r="S270" s="142" t="str" cm="1">
        <f t="array" ref="S270">IFERROR(((_xlfn.IFS(S$229&lt;INDEX($J$397:$J$415,MATCH($B$270,$C$397:$C$415,0)),INDEX('MP Calcs &amp; EFs'!$D$343:$D$360, MATCH($B$270,'MP Calcs &amp; EFs'!$B$343:$B$360,0)),S$229&lt;INDEX($K$397:$K$415,MATCH($B$270,$C$397:$C$415,0)),INDEX('MP Calcs &amp; EFs'!$D$343:$D$360, MATCH($B$270,'MP Calcs &amp; EFs'!$B$343:$B$360,0))-(((INDEX('MP Calcs &amp; EFs'!$D$343:$D$360, MATCH($B$270,'MP Calcs &amp; EFs'!$B$343:$B$360,0)))-(INDEX($E$396:$E$413, MATCH($B$270,$C$396:$C$413,0))))/3),S$229&lt;INDEX($I$397:$I$415,MATCH($B$270,$C$397:$C$415,0)),INDEX('MP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EFs'!Z$383,"")</f>
        <v/>
      </c>
      <c r="T270" s="142" t="str" cm="1">
        <f t="array" ref="T270">IFERROR(((_xlfn.IFS(T$229&lt;INDEX($J$397:$J$415,MATCH($B$270,$C$397:$C$415,0)),INDEX('MP Calcs &amp; EFs'!$D$343:$D$360, MATCH($B$270,'MP Calcs &amp; EFs'!$B$343:$B$360,0)),T$229&lt;INDEX($K$397:$K$415,MATCH($B$270,$C$397:$C$415,0)),INDEX('MP Calcs &amp; EFs'!$D$343:$D$360, MATCH($B$270,'MP Calcs &amp; EFs'!$B$343:$B$360,0))-(((INDEX('MP Calcs &amp; EFs'!$D$343:$D$360, MATCH($B$270,'MP Calcs &amp; EFs'!$B$343:$B$360,0)))-(INDEX($E$396:$E$413, MATCH($B$270,$C$396:$C$413,0))))/3),T$229&lt;INDEX($I$397:$I$415,MATCH($B$270,$C$397:$C$415,0)),INDEX('MP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EFs'!AA$383,"")</f>
        <v/>
      </c>
      <c r="U270" s="142" t="str" cm="1">
        <f t="array" ref="U270">IFERROR(((_xlfn.IFS(U$229&lt;INDEX($J$397:$J$415,MATCH($B$270,$C$397:$C$415,0)),INDEX('MP Calcs &amp; EFs'!$D$343:$D$360, MATCH($B$270,'MP Calcs &amp; EFs'!$B$343:$B$360,0)),U$229&lt;INDEX($K$397:$K$415,MATCH($B$270,$C$397:$C$415,0)),INDEX('MP Calcs &amp; EFs'!$D$343:$D$360, MATCH($B$270,'MP Calcs &amp; EFs'!$B$343:$B$360,0))-(((INDEX('MP Calcs &amp; EFs'!$D$343:$D$360, MATCH($B$270,'MP Calcs &amp; EFs'!$B$343:$B$360,0)))-(INDEX($E$396:$E$413, MATCH($B$270,$C$396:$C$413,0))))/3),U$229&lt;INDEX($I$397:$I$415,MATCH($B$270,$C$397:$C$415,0)),INDEX('MP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EFs'!AB$383,"")</f>
        <v/>
      </c>
      <c r="V270" s="142" t="str" cm="1">
        <f t="array" ref="V270">IFERROR(((_xlfn.IFS(V$229&lt;INDEX($J$397:$J$415,MATCH($B$270,$C$397:$C$415,0)),INDEX('MP Calcs &amp; EFs'!$D$343:$D$360, MATCH($B$270,'MP Calcs &amp; EFs'!$B$343:$B$360,0)),V$229&lt;INDEX($K$397:$K$415,MATCH($B$270,$C$397:$C$415,0)),INDEX('MP Calcs &amp; EFs'!$D$343:$D$360, MATCH($B$270,'MP Calcs &amp; EFs'!$B$343:$B$360,0))-(((INDEX('MP Calcs &amp; EFs'!$D$343:$D$360, MATCH($B$270,'MP Calcs &amp; EFs'!$B$343:$B$360,0)))-(INDEX($E$396:$E$413, MATCH($B$270,$C$396:$C$413,0))))/3),V$229&lt;INDEX($I$397:$I$415,MATCH($B$270,$C$397:$C$415,0)),INDEX('MP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EFs'!AC$383,"")</f>
        <v/>
      </c>
      <c r="W270" s="142" t="str" cm="1">
        <f t="array" ref="W270">IFERROR(((_xlfn.IFS(W$229&lt;INDEX($J$397:$J$415,MATCH($B$270,$C$397:$C$415,0)),INDEX('MP Calcs &amp; EFs'!$D$343:$D$360, MATCH($B$270,'MP Calcs &amp; EFs'!$B$343:$B$360,0)),W$229&lt;INDEX($K$397:$K$415,MATCH($B$270,$C$397:$C$415,0)),INDEX('MP Calcs &amp; EFs'!$D$343:$D$360, MATCH($B$270,'MP Calcs &amp; EFs'!$B$343:$B$360,0))-(((INDEX('MP Calcs &amp; EFs'!$D$343:$D$360, MATCH($B$270,'MP Calcs &amp; EFs'!$B$343:$B$360,0)))-(INDEX($E$396:$E$413, MATCH($B$270,$C$396:$C$413,0))))/3),W$229&lt;INDEX($I$397:$I$415,MATCH($B$270,$C$397:$C$415,0)),INDEX('MP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EFs'!AD$383,"")</f>
        <v/>
      </c>
      <c r="X270" s="142" t="str" cm="1">
        <f t="array" ref="X270">IFERROR(((_xlfn.IFS(X$229&lt;INDEX($J$397:$J$415,MATCH($B$270,$C$397:$C$415,0)),INDEX('MP Calcs &amp; EFs'!$D$343:$D$360, MATCH($B$270,'MP Calcs &amp; EFs'!$B$343:$B$360,0)),X$229&lt;INDEX($K$397:$K$415,MATCH($B$270,$C$397:$C$415,0)),INDEX('MP Calcs &amp; EFs'!$D$343:$D$360, MATCH($B$270,'MP Calcs &amp; EFs'!$B$343:$B$360,0))-(((INDEX('MP Calcs &amp; EFs'!$D$343:$D$360, MATCH($B$270,'MP Calcs &amp; EFs'!$B$343:$B$360,0)))-(INDEX($E$396:$E$413, MATCH($B$270,$C$396:$C$413,0))))/3),X$229&lt;INDEX($I$397:$I$415,MATCH($B$270,$C$397:$C$415,0)),INDEX('MP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EFs'!AE$383,"")</f>
        <v/>
      </c>
      <c r="Y270" s="142" t="str" cm="1">
        <f t="array" ref="Y270">IFERROR(((_xlfn.IFS(Y$229&lt;INDEX($J$397:$J$415,MATCH($B$270,$C$397:$C$415,0)),INDEX('MP Calcs &amp; EFs'!$D$343:$D$360, MATCH($B$270,'MP Calcs &amp; EFs'!$B$343:$B$360,0)),Y$229&lt;INDEX($K$397:$K$415,MATCH($B$270,$C$397:$C$415,0)),INDEX('MP Calcs &amp; EFs'!$D$343:$D$360, MATCH($B$270,'MP Calcs &amp; EFs'!$B$343:$B$360,0))-(((INDEX('MP Calcs &amp; EFs'!$D$343:$D$360, MATCH($B$270,'MP Calcs &amp; EFs'!$B$343:$B$360,0)))-(INDEX($E$396:$E$413, MATCH($B$270,$C$396:$C$413,0))))/3),Y$229&lt;INDEX($I$397:$I$415,MATCH($B$270,$C$397:$C$415,0)),INDEX('MP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EFs'!AF$383,"")</f>
        <v/>
      </c>
      <c r="Z270" s="142" t="str" cm="1">
        <f t="array" ref="Z270">IFERROR(((_xlfn.IFS(Z$229&lt;INDEX($J$397:$J$415,MATCH($B$270,$C$397:$C$415,0)),INDEX('MP Calcs &amp; EFs'!$D$343:$D$360, MATCH($B$270,'MP Calcs &amp; EFs'!$B$343:$B$360,0)),Z$229&lt;INDEX($K$397:$K$415,MATCH($B$270,$C$397:$C$415,0)),INDEX('MP Calcs &amp; EFs'!$D$343:$D$360, MATCH($B$270,'MP Calcs &amp; EFs'!$B$343:$B$360,0))-(((INDEX('MP Calcs &amp; EFs'!$D$343:$D$360, MATCH($B$270,'MP Calcs &amp; EFs'!$B$343:$B$360,0)))-(INDEX($E$396:$E$413, MATCH($B$270,$C$396:$C$413,0))))/3),Z$229&lt;INDEX($I$397:$I$415,MATCH($B$270,$C$397:$C$415,0)),INDEX('MP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EFs'!AG$383,"")</f>
        <v/>
      </c>
      <c r="AA270" s="142" t="str" cm="1">
        <f t="array" ref="AA270">IFERROR(((_xlfn.IFS(AA$229&lt;INDEX($J$397:$J$415,MATCH($B$270,$C$397:$C$415,0)),INDEX('MP Calcs &amp; EFs'!$D$343:$D$360, MATCH($B$270,'MP Calcs &amp; EFs'!$B$343:$B$360,0)),AA$229&lt;INDEX($K$397:$K$415,MATCH($B$270,$C$397:$C$415,0)),INDEX('MP Calcs &amp; EFs'!$D$343:$D$360, MATCH($B$270,'MP Calcs &amp; EFs'!$B$343:$B$360,0))-(((INDEX('MP Calcs &amp; EFs'!$D$343:$D$360, MATCH($B$270,'MP Calcs &amp; EFs'!$B$343:$B$360,0)))-(INDEX($E$396:$E$413, MATCH($B$270,$C$396:$C$413,0))))/3),AA$229&lt;INDEX($I$397:$I$415,MATCH($B$270,$C$397:$C$415,0)),INDEX('MP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EFs'!AH$383,"")</f>
        <v/>
      </c>
      <c r="AB270" s="142" t="str" cm="1">
        <f t="array" ref="AB270">IFERROR(((_xlfn.IFS(AB$229&lt;INDEX($J$397:$J$415,MATCH($B$270,$C$397:$C$415,0)),INDEX('MP Calcs &amp; EFs'!$D$343:$D$360, MATCH($B$270,'MP Calcs &amp; EFs'!$B$343:$B$360,0)),AB$229&lt;INDEX($K$397:$K$415,MATCH($B$270,$C$397:$C$415,0)),INDEX('MP Calcs &amp; EFs'!$D$343:$D$360, MATCH($B$270,'MP Calcs &amp; EFs'!$B$343:$B$360,0))-(((INDEX('MP Calcs &amp; EFs'!$D$343:$D$360, MATCH($B$270,'MP Calcs &amp; EFs'!$B$343:$B$360,0)))-(INDEX($E$396:$E$413, MATCH($B$270,$C$396:$C$413,0))))/3),AB$229&lt;INDEX($I$397:$I$415,MATCH($B$270,$C$397:$C$415,0)),INDEX('MP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EFs'!AI$383,"")</f>
        <v/>
      </c>
      <c r="AC270" s="142" t="str" cm="1">
        <f t="array" ref="AC270">IFERROR(((_xlfn.IFS(AC$229&lt;INDEX($J$397:$J$415,MATCH($B$270,$C$397:$C$415,0)),INDEX('MP Calcs &amp; EFs'!$D$343:$D$360, MATCH($B$270,'MP Calcs &amp; EFs'!$B$343:$B$360,0)),AC$229&lt;INDEX($K$397:$K$415,MATCH($B$270,$C$397:$C$415,0)),INDEX('MP Calcs &amp; EFs'!$D$343:$D$360, MATCH($B$270,'MP Calcs &amp; EFs'!$B$343:$B$360,0))-(((INDEX('MP Calcs &amp; EFs'!$D$343:$D$360, MATCH($B$270,'MP Calcs &amp; EFs'!$B$343:$B$360,0)))-(INDEX($E$396:$E$413, MATCH($B$270,$C$396:$C$413,0))))/3),AC$229&lt;INDEX($I$397:$I$415,MATCH($B$270,$C$397:$C$415,0)),INDEX('MP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EFs'!AJ$383,"")</f>
        <v/>
      </c>
      <c r="AD270" s="142" t="str" cm="1">
        <f t="array" ref="AD270">IFERROR(((_xlfn.IFS(AD$229&lt;INDEX($J$397:$J$415,MATCH($B$270,$C$397:$C$415,0)),INDEX('MP Calcs &amp; EFs'!$D$343:$D$360, MATCH($B$270,'MP Calcs &amp; EFs'!$B$343:$B$360,0)),AD$229&lt;INDEX($K$397:$K$415,MATCH($B$270,$C$397:$C$415,0)),INDEX('MP Calcs &amp; EFs'!$D$343:$D$360, MATCH($B$270,'MP Calcs &amp; EFs'!$B$343:$B$360,0))-(((INDEX('MP Calcs &amp; EFs'!$D$343:$D$360, MATCH($B$270,'MP Calcs &amp; EFs'!$B$343:$B$360,0)))-(INDEX($E$396:$E$413, MATCH($B$270,$C$396:$C$413,0))))/3),AD$229&lt;INDEX($I$397:$I$415,MATCH($B$270,$C$397:$C$415,0)),INDEX('MP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EFs'!AK$383,"")</f>
        <v/>
      </c>
      <c r="AE270" s="142" t="str" cm="1">
        <f t="array" ref="AE270">IFERROR(((_xlfn.IFS(AE$229&lt;INDEX($J$397:$J$415,MATCH($B$270,$C$397:$C$415,0)),INDEX('MP Calcs &amp; EFs'!$D$343:$D$360, MATCH($B$270,'MP Calcs &amp; EFs'!$B$343:$B$360,0)),AE$229&lt;INDEX($K$397:$K$415,MATCH($B$270,$C$397:$C$415,0)),INDEX('MP Calcs &amp; EFs'!$D$343:$D$360, MATCH($B$270,'MP Calcs &amp; EFs'!$B$343:$B$360,0))-(((INDEX('MP Calcs &amp; EFs'!$D$343:$D$360, MATCH($B$270,'MP Calcs &amp; EFs'!$B$343:$B$360,0)))-(INDEX($E$396:$E$413, MATCH($B$270,$C$396:$C$413,0))))/3),AE$229&lt;INDEX($I$397:$I$415,MATCH($B$270,$C$397:$C$415,0)),INDEX('MP Calcs &amp; EFs'!$D$343:$D$360, MATCH($B$270,'MP Calcs &amp; EFs'!$B$343:$B$360,0))-(((INDEX('MP Calcs &amp; EFs'!$D$343:$D$360, MATCH($B$270,'MP Calcs &amp; EFs'!$B$343:$B$360,0)))-(INDEX($E$396:$E$413, MATCH($B$270,$C$396:$C$413,0))))*2/3),TRUE,INDEX($E$396:$E$413, MATCH($B$270,$C$396:$C$413,0)))*INDEX($D$13:$D$29, MATCH($B$270,$B$13:$B$29,0))*10^6*'Conversions and Lists'!$F$44)-(INDEX($G$8:$G$29, MATCH($B$270,$B$8:$B$29,0))*'Conversions and Lists'!$F$37))*'MP Calcs &amp; EFs'!AL$383,"")</f>
        <v/>
      </c>
      <c r="AF270" s="142" t="str">
        <f t="shared" si="9"/>
        <v/>
      </c>
      <c r="AG270" s="142" t="str">
        <f>IFERROR(SUM(INDEX(D270:AF270, MATCH(INDEX($H$8:$H$29,MATCH(B270,$B$8:$B$29,0)),$D$229:$AE$229,0)):AF270),"")</f>
        <v/>
      </c>
    </row>
    <row r="271" spans="2:33" ht="14.4" thickBot="1" x14ac:dyDescent="0.3">
      <c r="B271" s="138" t="s">
        <v>128</v>
      </c>
      <c r="C271" s="139" t="s">
        <v>336</v>
      </c>
      <c r="D271" s="148" t="str" cm="1">
        <f t="array" ref="D271">IFERROR((_xlfn.IFS(D$229&lt;INDEX($J$397:$J$415,MATCH($B$270,$C$397:$C$415,0)),INDEX('MP Calcs &amp; EFs'!$C$343:$C$360, MATCH($B$270,'MP Calcs &amp; EFs'!$B$343:$B$360,0)),D$229&lt;INDEX($K$397:$K$415,MATCH($B$270,$C$397:$C$415,0)),INDEX('MP Calcs &amp; EFs'!$C$343:$C$360, MATCH($B$270,'MP Calcs &amp; EFs'!$B$343:$B$360,0))-(((INDEX('MP Calcs &amp; EFs'!$C$343:$C$360, MATCH($B$270,'MP Calcs &amp; EFs'!$B$343:$B$360,0)))-(INDEX($D$396:$D$413, MATCH($B$270,$C$396:$C$413,0))))/3),D$229&lt;INDEX($I$397:$I$415,MATCH($B$270,$C$397:$C$415,0)),INDEX('MP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E271" s="148" t="str" cm="1">
        <f t="array" ref="E271">IFERROR((_xlfn.IFS(E$229&lt;INDEX($J$397:$J$415,MATCH($B$270,$C$397:$C$415,0)),INDEX('MP Calcs &amp; EFs'!$C$343:$C$360, MATCH($B$270,'MP Calcs &amp; EFs'!$B$343:$B$360,0)),E$229&lt;INDEX($K$397:$K$415,MATCH($B$270,$C$397:$C$415,0)),INDEX('MP Calcs &amp; EFs'!$C$343:$C$360, MATCH($B$270,'MP Calcs &amp; EFs'!$B$343:$B$360,0))-(((INDEX('MP Calcs &amp; EFs'!$C$343:$C$360, MATCH($B$270,'MP Calcs &amp; EFs'!$B$343:$B$360,0)))-(INDEX($D$396:$D$413, MATCH($B$270,$C$396:$C$413,0))))/3),E$229&lt;INDEX($I$397:$I$415,MATCH($B$270,$C$397:$C$415,0)),INDEX('MP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F271" s="148" t="str" cm="1">
        <f t="array" ref="F271">IFERROR((_xlfn.IFS(F$229&lt;INDEX($J$397:$J$415,MATCH($B$270,$C$397:$C$415,0)),INDEX('MP Calcs &amp; EFs'!$C$343:$C$360, MATCH($B$270,'MP Calcs &amp; EFs'!$B$343:$B$360,0)),F$229&lt;INDEX($K$397:$K$415,MATCH($B$270,$C$397:$C$415,0)),INDEX('MP Calcs &amp; EFs'!$C$343:$C$360, MATCH($B$270,'MP Calcs &amp; EFs'!$B$343:$B$360,0))-(((INDEX('MP Calcs &amp; EFs'!$C$343:$C$360, MATCH($B$270,'MP Calcs &amp; EFs'!$B$343:$B$360,0)))-(INDEX($D$396:$D$413, MATCH($B$270,$C$396:$C$413,0))))/3),F$229&lt;INDEX($I$397:$I$415,MATCH($B$270,$C$397:$C$415,0)),INDEX('MP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G271" s="148" t="str" cm="1">
        <f t="array" ref="G271">IFERROR((_xlfn.IFS(G$229&lt;INDEX($J$397:$J$415,MATCH($B$270,$C$397:$C$415,0)),INDEX('MP Calcs &amp; EFs'!$C$343:$C$360, MATCH($B$270,'MP Calcs &amp; EFs'!$B$343:$B$360,0)),G$229&lt;INDEX($K$397:$K$415,MATCH($B$270,$C$397:$C$415,0)),INDEX('MP Calcs &amp; EFs'!$C$343:$C$360, MATCH($B$270,'MP Calcs &amp; EFs'!$B$343:$B$360,0))-(((INDEX('MP Calcs &amp; EFs'!$C$343:$C$360, MATCH($B$270,'MP Calcs &amp; EFs'!$B$343:$B$360,0)))-(INDEX($D$396:$D$413, MATCH($B$270,$C$396:$C$413,0))))/3),G$229&lt;INDEX($I$397:$I$415,MATCH($B$270,$C$397:$C$415,0)),INDEX('MP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H271" s="148" t="str" cm="1">
        <f t="array" ref="H271">IFERROR((_xlfn.IFS(H$229&lt;INDEX($J$397:$J$415,MATCH($B$270,$C$397:$C$415,0)),INDEX('MP Calcs &amp; EFs'!$C$343:$C$360, MATCH($B$270,'MP Calcs &amp; EFs'!$B$343:$B$360,0)),H$229&lt;INDEX($K$397:$K$415,MATCH($B$270,$C$397:$C$415,0)),INDEX('MP Calcs &amp; EFs'!$C$343:$C$360, MATCH($B$270,'MP Calcs &amp; EFs'!$B$343:$B$360,0))-(((INDEX('MP Calcs &amp; EFs'!$C$343:$C$360, MATCH($B$270,'MP Calcs &amp; EFs'!$B$343:$B$360,0)))-(INDEX($D$396:$D$413, MATCH($B$270,$C$396:$C$413,0))))/3),H$229&lt;INDEX($I$397:$I$415,MATCH($B$270,$C$397:$C$415,0)),INDEX('MP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I271" s="148" t="str" cm="1">
        <f t="array" ref="I271">IFERROR((_xlfn.IFS(I$229&lt;INDEX($J$397:$J$415,MATCH($B$270,$C$397:$C$415,0)),INDEX('MP Calcs &amp; EFs'!$C$343:$C$360, MATCH($B$270,'MP Calcs &amp; EFs'!$B$343:$B$360,0)),I$229&lt;INDEX($K$397:$K$415,MATCH($B$270,$C$397:$C$415,0)),INDEX('MP Calcs &amp; EFs'!$C$343:$C$360, MATCH($B$270,'MP Calcs &amp; EFs'!$B$343:$B$360,0))-(((INDEX('MP Calcs &amp; EFs'!$C$343:$C$360, MATCH($B$270,'MP Calcs &amp; EFs'!$B$343:$B$360,0)))-(INDEX($D$396:$D$413, MATCH($B$270,$C$396:$C$413,0))))/3),I$229&lt;INDEX($I$397:$I$415,MATCH($B$270,$C$397:$C$415,0)),INDEX('MP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J271" s="148" t="str" cm="1">
        <f t="array" ref="J271">IFERROR((_xlfn.IFS(J$229&lt;INDEX($J$397:$J$415,MATCH($B$270,$C$397:$C$415,0)),INDEX('MP Calcs &amp; EFs'!$C$343:$C$360, MATCH($B$270,'MP Calcs &amp; EFs'!$B$343:$B$360,0)),J$229&lt;INDEX($K$397:$K$415,MATCH($B$270,$C$397:$C$415,0)),INDEX('MP Calcs &amp; EFs'!$C$343:$C$360, MATCH($B$270,'MP Calcs &amp; EFs'!$B$343:$B$360,0))-(((INDEX('MP Calcs &amp; EFs'!$C$343:$C$360, MATCH($B$270,'MP Calcs &amp; EFs'!$B$343:$B$360,0)))-(INDEX($D$396:$D$413, MATCH($B$270,$C$396:$C$413,0))))/3),J$229&lt;INDEX($I$397:$I$415,MATCH($B$270,$C$397:$C$415,0)),INDEX('MP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K271" s="148" t="str" cm="1">
        <f t="array" ref="K271">IFERROR((_xlfn.IFS(K$229&lt;INDEX($J$397:$J$415,MATCH($B$270,$C$397:$C$415,0)),INDEX('MP Calcs &amp; EFs'!$C$343:$C$360, MATCH($B$270,'MP Calcs &amp; EFs'!$B$343:$B$360,0)),K$229&lt;INDEX($K$397:$K$415,MATCH($B$270,$C$397:$C$415,0)),INDEX('MP Calcs &amp; EFs'!$C$343:$C$360, MATCH($B$270,'MP Calcs &amp; EFs'!$B$343:$B$360,0))-(((INDEX('MP Calcs &amp; EFs'!$C$343:$C$360, MATCH($B$270,'MP Calcs &amp; EFs'!$B$343:$B$360,0)))-(INDEX($D$396:$D$413, MATCH($B$270,$C$396:$C$413,0))))/3),K$229&lt;INDEX($I$397:$I$415,MATCH($B$270,$C$397:$C$415,0)),INDEX('MP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L271" s="148" t="str" cm="1">
        <f t="array" ref="L271">IFERROR((_xlfn.IFS(L$229&lt;INDEX($J$397:$J$415,MATCH($B$270,$C$397:$C$415,0)),INDEX('MP Calcs &amp; EFs'!$C$343:$C$360, MATCH($B$270,'MP Calcs &amp; EFs'!$B$343:$B$360,0)),L$229&lt;INDEX($K$397:$K$415,MATCH($B$270,$C$397:$C$415,0)),INDEX('MP Calcs &amp; EFs'!$C$343:$C$360, MATCH($B$270,'MP Calcs &amp; EFs'!$B$343:$B$360,0))-(((INDEX('MP Calcs &amp; EFs'!$C$343:$C$360, MATCH($B$270,'MP Calcs &amp; EFs'!$B$343:$B$360,0)))-(INDEX($D$396:$D$413, MATCH($B$270,$C$396:$C$413,0))))/3),L$229&lt;INDEX($I$397:$I$415,MATCH($B$270,$C$397:$C$415,0)),INDEX('MP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M271" s="148" t="str" cm="1">
        <f t="array" ref="M271">IFERROR((_xlfn.IFS(M$229&lt;INDEX($J$397:$J$415,MATCH($B$270,$C$397:$C$415,0)),INDEX('MP Calcs &amp; EFs'!$C$343:$C$360, MATCH($B$270,'MP Calcs &amp; EFs'!$B$343:$B$360,0)),M$229&lt;INDEX($K$397:$K$415,MATCH($B$270,$C$397:$C$415,0)),INDEX('MP Calcs &amp; EFs'!$C$343:$C$360, MATCH($B$270,'MP Calcs &amp; EFs'!$B$343:$B$360,0))-(((INDEX('MP Calcs &amp; EFs'!$C$343:$C$360, MATCH($B$270,'MP Calcs &amp; EFs'!$B$343:$B$360,0)))-(INDEX($D$396:$D$413, MATCH($B$270,$C$396:$C$413,0))))/3),M$229&lt;INDEX($I$397:$I$415,MATCH($B$270,$C$397:$C$415,0)),INDEX('MP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N271" s="148" t="str" cm="1">
        <f t="array" ref="N271">IFERROR((_xlfn.IFS(N$229&lt;INDEX($J$397:$J$415,MATCH($B$270,$C$397:$C$415,0)),INDEX('MP Calcs &amp; EFs'!$C$343:$C$360, MATCH($B$270,'MP Calcs &amp; EFs'!$B$343:$B$360,0)),N$229&lt;INDEX($K$397:$K$415,MATCH($B$270,$C$397:$C$415,0)),INDEX('MP Calcs &amp; EFs'!$C$343:$C$360, MATCH($B$270,'MP Calcs &amp; EFs'!$B$343:$B$360,0))-(((INDEX('MP Calcs &amp; EFs'!$C$343:$C$360, MATCH($B$270,'MP Calcs &amp; EFs'!$B$343:$B$360,0)))-(INDEX($D$396:$D$413, MATCH($B$270,$C$396:$C$413,0))))/3),N$229&lt;INDEX($I$397:$I$415,MATCH($B$270,$C$397:$C$415,0)),INDEX('MP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O271" s="148" t="str" cm="1">
        <f t="array" ref="O271">IFERROR((_xlfn.IFS(O$229&lt;INDEX($J$397:$J$415,MATCH($B$270,$C$397:$C$415,0)),INDEX('MP Calcs &amp; EFs'!$C$343:$C$360, MATCH($B$270,'MP Calcs &amp; EFs'!$B$343:$B$360,0)),O$229&lt;INDEX($K$397:$K$415,MATCH($B$270,$C$397:$C$415,0)),INDEX('MP Calcs &amp; EFs'!$C$343:$C$360, MATCH($B$270,'MP Calcs &amp; EFs'!$B$343:$B$360,0))-(((INDEX('MP Calcs &amp; EFs'!$C$343:$C$360, MATCH($B$270,'MP Calcs &amp; EFs'!$B$343:$B$360,0)))-(INDEX($D$396:$D$413, MATCH($B$270,$C$396:$C$413,0))))/3),O$229&lt;INDEX($I$397:$I$415,MATCH($B$270,$C$397:$C$415,0)),INDEX('MP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P271" s="148" t="str" cm="1">
        <f t="array" ref="P271">IFERROR((_xlfn.IFS(P$229&lt;INDEX($J$397:$J$415,MATCH($B$270,$C$397:$C$415,0)),INDEX('MP Calcs &amp; EFs'!$C$343:$C$360, MATCH($B$270,'MP Calcs &amp; EFs'!$B$343:$B$360,0)),P$229&lt;INDEX($K$397:$K$415,MATCH($B$270,$C$397:$C$415,0)),INDEX('MP Calcs &amp; EFs'!$C$343:$C$360, MATCH($B$270,'MP Calcs &amp; EFs'!$B$343:$B$360,0))-(((INDEX('MP Calcs &amp; EFs'!$C$343:$C$360, MATCH($B$270,'MP Calcs &amp; EFs'!$B$343:$B$360,0)))-(INDEX($D$396:$D$413, MATCH($B$270,$C$396:$C$413,0))))/3),P$229&lt;INDEX($I$397:$I$415,MATCH($B$270,$C$397:$C$415,0)),INDEX('MP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Q271" s="148" t="str" cm="1">
        <f t="array" ref="Q271">IFERROR((_xlfn.IFS(Q$229&lt;INDEX($J$397:$J$415,MATCH($B$270,$C$397:$C$415,0)),INDEX('MP Calcs &amp; EFs'!$C$343:$C$360, MATCH($B$270,'MP Calcs &amp; EFs'!$B$343:$B$360,0)),Q$229&lt;INDEX($K$397:$K$415,MATCH($B$270,$C$397:$C$415,0)),INDEX('MP Calcs &amp; EFs'!$C$343:$C$360, MATCH($B$270,'MP Calcs &amp; EFs'!$B$343:$B$360,0))-(((INDEX('MP Calcs &amp; EFs'!$C$343:$C$360, MATCH($B$270,'MP Calcs &amp; EFs'!$B$343:$B$360,0)))-(INDEX($D$396:$D$413, MATCH($B$270,$C$396:$C$413,0))))/3),Q$229&lt;INDEX($I$397:$I$415,MATCH($B$270,$C$397:$C$415,0)),INDEX('MP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R271" s="148" t="str" cm="1">
        <f t="array" ref="R271">IFERROR((_xlfn.IFS(R$229&lt;INDEX($J$397:$J$415,MATCH($B$270,$C$397:$C$415,0)),INDEX('MP Calcs &amp; EFs'!$C$343:$C$360, MATCH($B$270,'MP Calcs &amp; EFs'!$B$343:$B$360,0)),R$229&lt;INDEX($K$397:$K$415,MATCH($B$270,$C$397:$C$415,0)),INDEX('MP Calcs &amp; EFs'!$C$343:$C$360, MATCH($B$270,'MP Calcs &amp; EFs'!$B$343:$B$360,0))-(((INDEX('MP Calcs &amp; EFs'!$C$343:$C$360, MATCH($B$270,'MP Calcs &amp; EFs'!$B$343:$B$360,0)))-(INDEX($D$396:$D$413, MATCH($B$270,$C$396:$C$413,0))))/3),R$229&lt;INDEX($I$397:$I$415,MATCH($B$270,$C$397:$C$415,0)),INDEX('MP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S271" s="148" t="str" cm="1">
        <f t="array" ref="S271">IFERROR((_xlfn.IFS(S$229&lt;INDEX($J$397:$J$415,MATCH($B$270,$C$397:$C$415,0)),INDEX('MP Calcs &amp; EFs'!$C$343:$C$360, MATCH($B$270,'MP Calcs &amp; EFs'!$B$343:$B$360,0)),S$229&lt;INDEX($K$397:$K$415,MATCH($B$270,$C$397:$C$415,0)),INDEX('MP Calcs &amp; EFs'!$C$343:$C$360, MATCH($B$270,'MP Calcs &amp; EFs'!$B$343:$B$360,0))-(((INDEX('MP Calcs &amp; EFs'!$C$343:$C$360, MATCH($B$270,'MP Calcs &amp; EFs'!$B$343:$B$360,0)))-(INDEX($D$396:$D$413, MATCH($B$270,$C$396:$C$413,0))))/3),S$229&lt;INDEX($I$397:$I$415,MATCH($B$270,$C$397:$C$415,0)),INDEX('MP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T271" s="148" t="str" cm="1">
        <f t="array" ref="T271">IFERROR((_xlfn.IFS(T$229&lt;INDEX($J$397:$J$415,MATCH($B$270,$C$397:$C$415,0)),INDEX('MP Calcs &amp; EFs'!$C$343:$C$360, MATCH($B$270,'MP Calcs &amp; EFs'!$B$343:$B$360,0)),T$229&lt;INDEX($K$397:$K$415,MATCH($B$270,$C$397:$C$415,0)),INDEX('MP Calcs &amp; EFs'!$C$343:$C$360, MATCH($B$270,'MP Calcs &amp; EFs'!$B$343:$B$360,0))-(((INDEX('MP Calcs &amp; EFs'!$C$343:$C$360, MATCH($B$270,'MP Calcs &amp; EFs'!$B$343:$B$360,0)))-(INDEX($D$396:$D$413, MATCH($B$270,$C$396:$C$413,0))))/3),T$229&lt;INDEX($I$397:$I$415,MATCH($B$270,$C$397:$C$415,0)),INDEX('MP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U271" s="148" t="str" cm="1">
        <f t="array" ref="U271">IFERROR((_xlfn.IFS(U$229&lt;INDEX($J$397:$J$415,MATCH($B$270,$C$397:$C$415,0)),INDEX('MP Calcs &amp; EFs'!$C$343:$C$360, MATCH($B$270,'MP Calcs &amp; EFs'!$B$343:$B$360,0)),U$229&lt;INDEX($K$397:$K$415,MATCH($B$270,$C$397:$C$415,0)),INDEX('MP Calcs &amp; EFs'!$C$343:$C$360, MATCH($B$270,'MP Calcs &amp; EFs'!$B$343:$B$360,0))-(((INDEX('MP Calcs &amp; EFs'!$C$343:$C$360, MATCH($B$270,'MP Calcs &amp; EFs'!$B$343:$B$360,0)))-(INDEX($D$396:$D$413, MATCH($B$270,$C$396:$C$413,0))))/3),U$229&lt;INDEX($I$397:$I$415,MATCH($B$270,$C$397:$C$415,0)),INDEX('MP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V271" s="148" t="str" cm="1">
        <f t="array" ref="V271">IFERROR((_xlfn.IFS(V$229&lt;INDEX($J$397:$J$415,MATCH($B$270,$C$397:$C$415,0)),INDEX('MP Calcs &amp; EFs'!$C$343:$C$360, MATCH($B$270,'MP Calcs &amp; EFs'!$B$343:$B$360,0)),V$229&lt;INDEX($K$397:$K$415,MATCH($B$270,$C$397:$C$415,0)),INDEX('MP Calcs &amp; EFs'!$C$343:$C$360, MATCH($B$270,'MP Calcs &amp; EFs'!$B$343:$B$360,0))-(((INDEX('MP Calcs &amp; EFs'!$C$343:$C$360, MATCH($B$270,'MP Calcs &amp; EFs'!$B$343:$B$360,0)))-(INDEX($D$396:$D$413, MATCH($B$270,$C$396:$C$413,0))))/3),V$229&lt;INDEX($I$397:$I$415,MATCH($B$270,$C$397:$C$415,0)),INDEX('MP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W271" s="148" t="str" cm="1">
        <f t="array" ref="W271">IFERROR((_xlfn.IFS(W$229&lt;INDEX($J$397:$J$415,MATCH($B$270,$C$397:$C$415,0)),INDEX('MP Calcs &amp; EFs'!$C$343:$C$360, MATCH($B$270,'MP Calcs &amp; EFs'!$B$343:$B$360,0)),W$229&lt;INDEX($K$397:$K$415,MATCH($B$270,$C$397:$C$415,0)),INDEX('MP Calcs &amp; EFs'!$C$343:$C$360, MATCH($B$270,'MP Calcs &amp; EFs'!$B$343:$B$360,0))-(((INDEX('MP Calcs &amp; EFs'!$C$343:$C$360, MATCH($B$270,'MP Calcs &amp; EFs'!$B$343:$B$360,0)))-(INDEX($D$396:$D$413, MATCH($B$270,$C$396:$C$413,0))))/3),W$229&lt;INDEX($I$397:$I$415,MATCH($B$270,$C$397:$C$415,0)),INDEX('MP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X271" s="148" t="str" cm="1">
        <f t="array" ref="X271">IFERROR((_xlfn.IFS(X$229&lt;INDEX($J$397:$J$415,MATCH($B$270,$C$397:$C$415,0)),INDEX('MP Calcs &amp; EFs'!$C$343:$C$360, MATCH($B$270,'MP Calcs &amp; EFs'!$B$343:$B$360,0)),X$229&lt;INDEX($K$397:$K$415,MATCH($B$270,$C$397:$C$415,0)),INDEX('MP Calcs &amp; EFs'!$C$343:$C$360, MATCH($B$270,'MP Calcs &amp; EFs'!$B$343:$B$360,0))-(((INDEX('MP Calcs &amp; EFs'!$C$343:$C$360, MATCH($B$270,'MP Calcs &amp; EFs'!$B$343:$B$360,0)))-(INDEX($D$396:$D$413, MATCH($B$270,$C$396:$C$413,0))))/3),X$229&lt;INDEX($I$397:$I$415,MATCH($B$270,$C$397:$C$415,0)),INDEX('MP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Y271" s="148" t="str" cm="1">
        <f t="array" ref="Y271">IFERROR((_xlfn.IFS(Y$229&lt;INDEX($J$397:$J$415,MATCH($B$270,$C$397:$C$415,0)),INDEX('MP Calcs &amp; EFs'!$C$343:$C$360, MATCH($B$270,'MP Calcs &amp; EFs'!$B$343:$B$360,0)),Y$229&lt;INDEX($K$397:$K$415,MATCH($B$270,$C$397:$C$415,0)),INDEX('MP Calcs &amp; EFs'!$C$343:$C$360, MATCH($B$270,'MP Calcs &amp; EFs'!$B$343:$B$360,0))-(((INDEX('MP Calcs &amp; EFs'!$C$343:$C$360, MATCH($B$270,'MP Calcs &amp; EFs'!$B$343:$B$360,0)))-(INDEX($D$396:$D$413, MATCH($B$270,$C$396:$C$413,0))))/3),Y$229&lt;INDEX($I$397:$I$415,MATCH($B$270,$C$397:$C$415,0)),INDEX('MP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Z271" s="148" t="str" cm="1">
        <f t="array" ref="Z271">IFERROR((_xlfn.IFS(Z$229&lt;INDEX($J$397:$J$415,MATCH($B$270,$C$397:$C$415,0)),INDEX('MP Calcs &amp; EFs'!$C$343:$C$360, MATCH($B$270,'MP Calcs &amp; EFs'!$B$343:$B$360,0)),Z$229&lt;INDEX($K$397:$K$415,MATCH($B$270,$C$397:$C$415,0)),INDEX('MP Calcs &amp; EFs'!$C$343:$C$360, MATCH($B$270,'MP Calcs &amp; EFs'!$B$343:$B$360,0))-(((INDEX('MP Calcs &amp; EFs'!$C$343:$C$360, MATCH($B$270,'MP Calcs &amp; EFs'!$B$343:$B$360,0)))-(INDEX($D$396:$D$413, MATCH($B$270,$C$396:$C$413,0))))/3),Z$229&lt;INDEX($I$397:$I$415,MATCH($B$270,$C$397:$C$415,0)),INDEX('MP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AA271" s="148" t="str" cm="1">
        <f t="array" ref="AA271">IFERROR((_xlfn.IFS(AA$229&lt;INDEX($J$397:$J$415,MATCH($B$270,$C$397:$C$415,0)),INDEX('MP Calcs &amp; EFs'!$C$343:$C$360, MATCH($B$270,'MP Calcs &amp; EFs'!$B$343:$B$360,0)),AA$229&lt;INDEX($K$397:$K$415,MATCH($B$270,$C$397:$C$415,0)),INDEX('MP Calcs &amp; EFs'!$C$343:$C$360, MATCH($B$270,'MP Calcs &amp; EFs'!$B$343:$B$360,0))-(((INDEX('MP Calcs &amp; EFs'!$C$343:$C$360, MATCH($B$270,'MP Calcs &amp; EFs'!$B$343:$B$360,0)))-(INDEX($D$396:$D$413, MATCH($B$270,$C$396:$C$413,0))))/3),AA$229&lt;INDEX($I$397:$I$415,MATCH($B$270,$C$397:$C$415,0)),INDEX('MP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AB271" s="148" t="str" cm="1">
        <f t="array" ref="AB271">IFERROR((_xlfn.IFS(AB$229&lt;INDEX($J$397:$J$415,MATCH($B$270,$C$397:$C$415,0)),INDEX('MP Calcs &amp; EFs'!$C$343:$C$360, MATCH($B$270,'MP Calcs &amp; EFs'!$B$343:$B$360,0)),AB$229&lt;INDEX($K$397:$K$415,MATCH($B$270,$C$397:$C$415,0)),INDEX('MP Calcs &amp; EFs'!$C$343:$C$360, MATCH($B$270,'MP Calcs &amp; EFs'!$B$343:$B$360,0))-(((INDEX('MP Calcs &amp; EFs'!$C$343:$C$360, MATCH($B$270,'MP Calcs &amp; EFs'!$B$343:$B$360,0)))-(INDEX($D$396:$D$413, MATCH($B$270,$C$396:$C$413,0))))/3),AB$229&lt;INDEX($I$397:$I$415,MATCH($B$270,$C$397:$C$415,0)),INDEX('MP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AC271" s="148" t="str" cm="1">
        <f t="array" ref="AC271">IFERROR((_xlfn.IFS(AC$229&lt;INDEX($J$397:$J$415,MATCH($B$270,$C$397:$C$415,0)),INDEX('MP Calcs &amp; EFs'!$C$343:$C$360, MATCH($B$270,'MP Calcs &amp; EFs'!$B$343:$B$360,0)),AC$229&lt;INDEX($K$397:$K$415,MATCH($B$270,$C$397:$C$415,0)),INDEX('MP Calcs &amp; EFs'!$C$343:$C$360, MATCH($B$270,'MP Calcs &amp; EFs'!$B$343:$B$360,0))-(((INDEX('MP Calcs &amp; EFs'!$C$343:$C$360, MATCH($B$270,'MP Calcs &amp; EFs'!$B$343:$B$360,0)))-(INDEX($D$396:$D$413, MATCH($B$270,$C$396:$C$413,0))))/3),AC$229&lt;INDEX($I$397:$I$415,MATCH($B$270,$C$397:$C$415,0)),INDEX('MP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AD271" s="148" t="str" cm="1">
        <f t="array" ref="AD271">IFERROR((_xlfn.IFS(AD$229&lt;INDEX($J$397:$J$415,MATCH($B$270,$C$397:$C$415,0)),INDEX('MP Calcs &amp; EFs'!$C$343:$C$360, MATCH($B$270,'MP Calcs &amp; EFs'!$B$343:$B$360,0)),AD$229&lt;INDEX($K$397:$K$415,MATCH($B$270,$C$397:$C$415,0)),INDEX('MP Calcs &amp; EFs'!$C$343:$C$360, MATCH($B$270,'MP Calcs &amp; EFs'!$B$343:$B$360,0))-(((INDEX('MP Calcs &amp; EFs'!$C$343:$C$360, MATCH($B$270,'MP Calcs &amp; EFs'!$B$343:$B$360,0)))-(INDEX($D$396:$D$413, MATCH($B$270,$C$396:$C$413,0))))/3),AD$229&lt;INDEX($I$397:$I$415,MATCH($B$270,$C$397:$C$415,0)),INDEX('MP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AE271" s="148" t="str" cm="1">
        <f t="array" ref="AE271">IFERROR((_xlfn.IFS(AE$229&lt;INDEX($J$397:$J$415,MATCH($B$270,$C$397:$C$415,0)),INDEX('MP Calcs &amp; EFs'!$C$343:$C$360, MATCH($B$270,'MP Calcs &amp; EFs'!$B$343:$B$360,0)),AE$229&lt;INDEX($K$397:$K$415,MATCH($B$270,$C$397:$C$415,0)),INDEX('MP Calcs &amp; EFs'!$C$343:$C$360, MATCH($B$270,'MP Calcs &amp; EFs'!$B$343:$B$360,0))-(((INDEX('MP Calcs &amp; EFs'!$C$343:$C$360, MATCH($B$270,'MP Calcs &amp; EFs'!$B$343:$B$360,0)))-(INDEX($D$396:$D$413, MATCH($B$270,$C$396:$C$413,0))))/3),AE$229&lt;INDEX($I$397:$I$415,MATCH($B$270,$C$397:$C$415,0)),INDEX('MP Calcs &amp; EFs'!$C$343:$C$360, MATCH($B$270,'MP Calcs &amp; EFs'!$B$343:$B$360,0))-(((INDEX('MP Calcs &amp; EFs'!$C$343:$C$360, MATCH($B$270,'MP Calcs &amp; EFs'!$B$343:$B$360,0)))-(INDEX($D$396:$D$413, MATCH($B$270,$C$396:$C$413,0))))*2/3),TRUE,INDEX($D$396:$D$413, MATCH($B$270,$C$396:$C$413,0)))*INDEX($D$13:$D$29, MATCH($B$270,$B$13:$B$29,0)))*1000*'Conversions and Lists'!$O$44*'MP Calcs &amp; EFs'!$F$439*'Conversions and Lists'!$F$51*1000,"")</f>
        <v/>
      </c>
      <c r="AF271" s="148" t="str">
        <f t="shared" si="9"/>
        <v/>
      </c>
      <c r="AG271" s="148" t="str">
        <f>IFERROR(SUM(INDEX(D271:AF271, MATCH(INDEX($H$8:$H$29,MATCH(B271,$B$8:$B$29,0)),$D$229:$AE$229,0)):AF271),"")</f>
        <v/>
      </c>
    </row>
    <row r="272" spans="2:33" x14ac:dyDescent="0.25">
      <c r="B272" s="144" t="s">
        <v>152</v>
      </c>
      <c r="C272" s="141" t="s">
        <v>335</v>
      </c>
      <c r="D272" s="142" t="str" cm="1">
        <f t="array" ref="D272">IFERROR(((_xlfn.IFS(D$229&lt;INDEX($J$397:$J$415,MATCH($B$272,$C$397:$C$415,0)),INDEX('MP Calcs &amp; EFs'!$D$343:$D$360, MATCH($B$272,'MP Calcs &amp; EFs'!$B$343:$B$360,0)),D$229&lt;INDEX($K$397:$K$415,MATCH($B$272,$C$397:$C$415,0)),INDEX('MP Calcs &amp; EFs'!$D$343:$D$360, MATCH($B$272,'MP Calcs &amp; EFs'!$B$343:$B$360,0))-(((INDEX('MP Calcs &amp; EFs'!$D$343:$D$360, MATCH($B$272,'MP Calcs &amp; EFs'!$B$343:$B$360,0)))-(INDEX($E$396:$E$413, MATCH($B$272,$C$396:$C$413,0))))/3),D$229&lt;INDEX($I$397:$I$415,MATCH($B$272,$C$397:$C$415,0)),INDEX('MP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EFs'!K$383,"")</f>
        <v/>
      </c>
      <c r="E272" s="142" t="str" cm="1">
        <f t="array" ref="E272">IFERROR(((_xlfn.IFS(E$229&lt;INDEX($J$397:$J$415,MATCH($B$272,$C$397:$C$415,0)),INDEX('MP Calcs &amp; EFs'!$D$343:$D$360, MATCH($B$272,'MP Calcs &amp; EFs'!$B$343:$B$360,0)),E$229&lt;INDEX($K$397:$K$415,MATCH($B$272,$C$397:$C$415,0)),INDEX('MP Calcs &amp; EFs'!$D$343:$D$360, MATCH($B$272,'MP Calcs &amp; EFs'!$B$343:$B$360,0))-(((INDEX('MP Calcs &amp; EFs'!$D$343:$D$360, MATCH($B$272,'MP Calcs &amp; EFs'!$B$343:$B$360,0)))-(INDEX($E$396:$E$413, MATCH($B$272,$C$396:$C$413,0))))/3),E$229&lt;INDEX($I$397:$I$415,MATCH($B$272,$C$397:$C$415,0)),INDEX('MP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EFs'!L$383,"")</f>
        <v/>
      </c>
      <c r="F272" s="142" t="str" cm="1">
        <f t="array" ref="F272">IFERROR(((_xlfn.IFS(F$229&lt;INDEX($J$397:$J$415,MATCH($B$272,$C$397:$C$415,0)),INDEX('MP Calcs &amp; EFs'!$D$343:$D$360, MATCH($B$272,'MP Calcs &amp; EFs'!$B$343:$B$360,0)),F$229&lt;INDEX($K$397:$K$415,MATCH($B$272,$C$397:$C$415,0)),INDEX('MP Calcs &amp; EFs'!$D$343:$D$360, MATCH($B$272,'MP Calcs &amp; EFs'!$B$343:$B$360,0))-(((INDEX('MP Calcs &amp; EFs'!$D$343:$D$360, MATCH($B$272,'MP Calcs &amp; EFs'!$B$343:$B$360,0)))-(INDEX($E$396:$E$413, MATCH($B$272,$C$396:$C$413,0))))/3),F$229&lt;INDEX($I$397:$I$415,MATCH($B$272,$C$397:$C$415,0)),INDEX('MP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EFs'!M$383,"")</f>
        <v/>
      </c>
      <c r="G272" s="142" t="str" cm="1">
        <f t="array" ref="G272">IFERROR(((_xlfn.IFS(G$229&lt;INDEX($J$397:$J$415,MATCH($B$272,$C$397:$C$415,0)),INDEX('MP Calcs &amp; EFs'!$D$343:$D$360, MATCH($B$272,'MP Calcs &amp; EFs'!$B$343:$B$360,0)),G$229&lt;INDEX($K$397:$K$415,MATCH($B$272,$C$397:$C$415,0)),INDEX('MP Calcs &amp; EFs'!$D$343:$D$360, MATCH($B$272,'MP Calcs &amp; EFs'!$B$343:$B$360,0))-(((INDEX('MP Calcs &amp; EFs'!$D$343:$D$360, MATCH($B$272,'MP Calcs &amp; EFs'!$B$343:$B$360,0)))-(INDEX($E$396:$E$413, MATCH($B$272,$C$396:$C$413,0))))/3),G$229&lt;INDEX($I$397:$I$415,MATCH($B$272,$C$397:$C$415,0)),INDEX('MP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EFs'!N$383,"")</f>
        <v/>
      </c>
      <c r="H272" s="142" t="str" cm="1">
        <f t="array" ref="H272">IFERROR(((_xlfn.IFS(H$229&lt;INDEX($J$397:$J$415,MATCH($B$272,$C$397:$C$415,0)),INDEX('MP Calcs &amp; EFs'!$D$343:$D$360, MATCH($B$272,'MP Calcs &amp; EFs'!$B$343:$B$360,0)),H$229&lt;INDEX($K$397:$K$415,MATCH($B$272,$C$397:$C$415,0)),INDEX('MP Calcs &amp; EFs'!$D$343:$D$360, MATCH($B$272,'MP Calcs &amp; EFs'!$B$343:$B$360,0))-(((INDEX('MP Calcs &amp; EFs'!$D$343:$D$360, MATCH($B$272,'MP Calcs &amp; EFs'!$B$343:$B$360,0)))-(INDEX($E$396:$E$413, MATCH($B$272,$C$396:$C$413,0))))/3),H$229&lt;INDEX($I$397:$I$415,MATCH($B$272,$C$397:$C$415,0)),INDEX('MP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EFs'!O$383,"")</f>
        <v/>
      </c>
      <c r="I272" s="142" t="str" cm="1">
        <f t="array" ref="I272">IFERROR(((_xlfn.IFS(I$229&lt;INDEX($J$397:$J$415,MATCH($B$272,$C$397:$C$415,0)),INDEX('MP Calcs &amp; EFs'!$D$343:$D$360, MATCH($B$272,'MP Calcs &amp; EFs'!$B$343:$B$360,0)),I$229&lt;INDEX($K$397:$K$415,MATCH($B$272,$C$397:$C$415,0)),INDEX('MP Calcs &amp; EFs'!$D$343:$D$360, MATCH($B$272,'MP Calcs &amp; EFs'!$B$343:$B$360,0))-(((INDEX('MP Calcs &amp; EFs'!$D$343:$D$360, MATCH($B$272,'MP Calcs &amp; EFs'!$B$343:$B$360,0)))-(INDEX($E$396:$E$413, MATCH($B$272,$C$396:$C$413,0))))/3),I$229&lt;INDEX($I$397:$I$415,MATCH($B$272,$C$397:$C$415,0)),INDEX('MP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EFs'!P$383,"")</f>
        <v/>
      </c>
      <c r="J272" s="142" t="str" cm="1">
        <f t="array" ref="J272">IFERROR(((_xlfn.IFS(J$229&lt;INDEX($J$397:$J$415,MATCH($B$272,$C$397:$C$415,0)),INDEX('MP Calcs &amp; EFs'!$D$343:$D$360, MATCH($B$272,'MP Calcs &amp; EFs'!$B$343:$B$360,0)),J$229&lt;INDEX($K$397:$K$415,MATCH($B$272,$C$397:$C$415,0)),INDEX('MP Calcs &amp; EFs'!$D$343:$D$360, MATCH($B$272,'MP Calcs &amp; EFs'!$B$343:$B$360,0))-(((INDEX('MP Calcs &amp; EFs'!$D$343:$D$360, MATCH($B$272,'MP Calcs &amp; EFs'!$B$343:$B$360,0)))-(INDEX($E$396:$E$413, MATCH($B$272,$C$396:$C$413,0))))/3),J$229&lt;INDEX($I$397:$I$415,MATCH($B$272,$C$397:$C$415,0)),INDEX('MP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EFs'!Q$383,"")</f>
        <v/>
      </c>
      <c r="K272" s="142" t="str" cm="1">
        <f t="array" ref="K272">IFERROR(((_xlfn.IFS(K$229&lt;INDEX($J$397:$J$415,MATCH($B$272,$C$397:$C$415,0)),INDEX('MP Calcs &amp; EFs'!$D$343:$D$360, MATCH($B$272,'MP Calcs &amp; EFs'!$B$343:$B$360,0)),K$229&lt;INDEX($K$397:$K$415,MATCH($B$272,$C$397:$C$415,0)),INDEX('MP Calcs &amp; EFs'!$D$343:$D$360, MATCH($B$272,'MP Calcs &amp; EFs'!$B$343:$B$360,0))-(((INDEX('MP Calcs &amp; EFs'!$D$343:$D$360, MATCH($B$272,'MP Calcs &amp; EFs'!$B$343:$B$360,0)))-(INDEX($E$396:$E$413, MATCH($B$272,$C$396:$C$413,0))))/3),K$229&lt;INDEX($I$397:$I$415,MATCH($B$272,$C$397:$C$415,0)),INDEX('MP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EFs'!R$383,"")</f>
        <v/>
      </c>
      <c r="L272" s="142" t="str" cm="1">
        <f t="array" ref="L272">IFERROR(((_xlfn.IFS(L$229&lt;INDEX($J$397:$J$415,MATCH($B$272,$C$397:$C$415,0)),INDEX('MP Calcs &amp; EFs'!$D$343:$D$360, MATCH($B$272,'MP Calcs &amp; EFs'!$B$343:$B$360,0)),L$229&lt;INDEX($K$397:$K$415,MATCH($B$272,$C$397:$C$415,0)),INDEX('MP Calcs &amp; EFs'!$D$343:$D$360, MATCH($B$272,'MP Calcs &amp; EFs'!$B$343:$B$360,0))-(((INDEX('MP Calcs &amp; EFs'!$D$343:$D$360, MATCH($B$272,'MP Calcs &amp; EFs'!$B$343:$B$360,0)))-(INDEX($E$396:$E$413, MATCH($B$272,$C$396:$C$413,0))))/3),L$229&lt;INDEX($I$397:$I$415,MATCH($B$272,$C$397:$C$415,0)),INDEX('MP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EFs'!S$383,"")</f>
        <v/>
      </c>
      <c r="M272" s="142" t="str" cm="1">
        <f t="array" ref="M272">IFERROR(((_xlfn.IFS(M$229&lt;INDEX($J$397:$J$415,MATCH($B$272,$C$397:$C$415,0)),INDEX('MP Calcs &amp; EFs'!$D$343:$D$360, MATCH($B$272,'MP Calcs &amp; EFs'!$B$343:$B$360,0)),M$229&lt;INDEX($K$397:$K$415,MATCH($B$272,$C$397:$C$415,0)),INDEX('MP Calcs &amp; EFs'!$D$343:$D$360, MATCH($B$272,'MP Calcs &amp; EFs'!$B$343:$B$360,0))-(((INDEX('MP Calcs &amp; EFs'!$D$343:$D$360, MATCH($B$272,'MP Calcs &amp; EFs'!$B$343:$B$360,0)))-(INDEX($E$396:$E$413, MATCH($B$272,$C$396:$C$413,0))))/3),M$229&lt;INDEX($I$397:$I$415,MATCH($B$272,$C$397:$C$415,0)),INDEX('MP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EFs'!T$383,"")</f>
        <v/>
      </c>
      <c r="N272" s="142" t="str" cm="1">
        <f t="array" ref="N272">IFERROR(((_xlfn.IFS(N$229&lt;INDEX($J$397:$J$415,MATCH($B$272,$C$397:$C$415,0)),INDEX('MP Calcs &amp; EFs'!$D$343:$D$360, MATCH($B$272,'MP Calcs &amp; EFs'!$B$343:$B$360,0)),N$229&lt;INDEX($K$397:$K$415,MATCH($B$272,$C$397:$C$415,0)),INDEX('MP Calcs &amp; EFs'!$D$343:$D$360, MATCH($B$272,'MP Calcs &amp; EFs'!$B$343:$B$360,0))-(((INDEX('MP Calcs &amp; EFs'!$D$343:$D$360, MATCH($B$272,'MP Calcs &amp; EFs'!$B$343:$B$360,0)))-(INDEX($E$396:$E$413, MATCH($B$272,$C$396:$C$413,0))))/3),N$229&lt;INDEX($I$397:$I$415,MATCH($B$272,$C$397:$C$415,0)),INDEX('MP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EFs'!U$383,"")</f>
        <v/>
      </c>
      <c r="O272" s="142" t="str" cm="1">
        <f t="array" ref="O272">IFERROR(((_xlfn.IFS(O$229&lt;INDEX($J$397:$J$415,MATCH($B$272,$C$397:$C$415,0)),INDEX('MP Calcs &amp; EFs'!$D$343:$D$360, MATCH($B$272,'MP Calcs &amp; EFs'!$B$343:$B$360,0)),O$229&lt;INDEX($K$397:$K$415,MATCH($B$272,$C$397:$C$415,0)),INDEX('MP Calcs &amp; EFs'!$D$343:$D$360, MATCH($B$272,'MP Calcs &amp; EFs'!$B$343:$B$360,0))-(((INDEX('MP Calcs &amp; EFs'!$D$343:$D$360, MATCH($B$272,'MP Calcs &amp; EFs'!$B$343:$B$360,0)))-(INDEX($E$396:$E$413, MATCH($B$272,$C$396:$C$413,0))))/3),O$229&lt;INDEX($I$397:$I$415,MATCH($B$272,$C$397:$C$415,0)),INDEX('MP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EFs'!V$383,"")</f>
        <v/>
      </c>
      <c r="P272" s="142" t="str" cm="1">
        <f t="array" ref="P272">IFERROR(((_xlfn.IFS(P$229&lt;INDEX($J$397:$J$415,MATCH($B$272,$C$397:$C$415,0)),INDEX('MP Calcs &amp; EFs'!$D$343:$D$360, MATCH($B$272,'MP Calcs &amp; EFs'!$B$343:$B$360,0)),P$229&lt;INDEX($K$397:$K$415,MATCH($B$272,$C$397:$C$415,0)),INDEX('MP Calcs &amp; EFs'!$D$343:$D$360, MATCH($B$272,'MP Calcs &amp; EFs'!$B$343:$B$360,0))-(((INDEX('MP Calcs &amp; EFs'!$D$343:$D$360, MATCH($B$272,'MP Calcs &amp; EFs'!$B$343:$B$360,0)))-(INDEX($E$396:$E$413, MATCH($B$272,$C$396:$C$413,0))))/3),P$229&lt;INDEX($I$397:$I$415,MATCH($B$272,$C$397:$C$415,0)),INDEX('MP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EFs'!W$383,"")</f>
        <v/>
      </c>
      <c r="Q272" s="142" t="str" cm="1">
        <f t="array" ref="Q272">IFERROR(((_xlfn.IFS(Q$229&lt;INDEX($J$397:$J$415,MATCH($B$272,$C$397:$C$415,0)),INDEX('MP Calcs &amp; EFs'!$D$343:$D$360, MATCH($B$272,'MP Calcs &amp; EFs'!$B$343:$B$360,0)),Q$229&lt;INDEX($K$397:$K$415,MATCH($B$272,$C$397:$C$415,0)),INDEX('MP Calcs &amp; EFs'!$D$343:$D$360, MATCH($B$272,'MP Calcs &amp; EFs'!$B$343:$B$360,0))-(((INDEX('MP Calcs &amp; EFs'!$D$343:$D$360, MATCH($B$272,'MP Calcs &amp; EFs'!$B$343:$B$360,0)))-(INDEX($E$396:$E$413, MATCH($B$272,$C$396:$C$413,0))))/3),Q$229&lt;INDEX($I$397:$I$415,MATCH($B$272,$C$397:$C$415,0)),INDEX('MP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EFs'!X$383,"")</f>
        <v/>
      </c>
      <c r="R272" s="142" t="str" cm="1">
        <f t="array" ref="R272">IFERROR(((_xlfn.IFS(R$229&lt;INDEX($J$397:$J$415,MATCH($B$272,$C$397:$C$415,0)),INDEX('MP Calcs &amp; EFs'!$D$343:$D$360, MATCH($B$272,'MP Calcs &amp; EFs'!$B$343:$B$360,0)),R$229&lt;INDEX($K$397:$K$415,MATCH($B$272,$C$397:$C$415,0)),INDEX('MP Calcs &amp; EFs'!$D$343:$D$360, MATCH($B$272,'MP Calcs &amp; EFs'!$B$343:$B$360,0))-(((INDEX('MP Calcs &amp; EFs'!$D$343:$D$360, MATCH($B$272,'MP Calcs &amp; EFs'!$B$343:$B$360,0)))-(INDEX($E$396:$E$413, MATCH($B$272,$C$396:$C$413,0))))/3),R$229&lt;INDEX($I$397:$I$415,MATCH($B$272,$C$397:$C$415,0)),INDEX('MP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EFs'!Y$383,"")</f>
        <v/>
      </c>
      <c r="S272" s="142" t="str" cm="1">
        <f t="array" ref="S272">IFERROR(((_xlfn.IFS(S$229&lt;INDEX($J$397:$J$415,MATCH($B$272,$C$397:$C$415,0)),INDEX('MP Calcs &amp; EFs'!$D$343:$D$360, MATCH($B$272,'MP Calcs &amp; EFs'!$B$343:$B$360,0)),S$229&lt;INDEX($K$397:$K$415,MATCH($B$272,$C$397:$C$415,0)),INDEX('MP Calcs &amp; EFs'!$D$343:$D$360, MATCH($B$272,'MP Calcs &amp; EFs'!$B$343:$B$360,0))-(((INDEX('MP Calcs &amp; EFs'!$D$343:$D$360, MATCH($B$272,'MP Calcs &amp; EFs'!$B$343:$B$360,0)))-(INDEX($E$396:$E$413, MATCH($B$272,$C$396:$C$413,0))))/3),S$229&lt;INDEX($I$397:$I$415,MATCH($B$272,$C$397:$C$415,0)),INDEX('MP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EFs'!Z$383,"")</f>
        <v/>
      </c>
      <c r="T272" s="142" t="str" cm="1">
        <f t="array" ref="T272">IFERROR(((_xlfn.IFS(T$229&lt;INDEX($J$397:$J$415,MATCH($B$272,$C$397:$C$415,0)),INDEX('MP Calcs &amp; EFs'!$D$343:$D$360, MATCH($B$272,'MP Calcs &amp; EFs'!$B$343:$B$360,0)),T$229&lt;INDEX($K$397:$K$415,MATCH($B$272,$C$397:$C$415,0)),INDEX('MP Calcs &amp; EFs'!$D$343:$D$360, MATCH($B$272,'MP Calcs &amp; EFs'!$B$343:$B$360,0))-(((INDEX('MP Calcs &amp; EFs'!$D$343:$D$360, MATCH($B$272,'MP Calcs &amp; EFs'!$B$343:$B$360,0)))-(INDEX($E$396:$E$413, MATCH($B$272,$C$396:$C$413,0))))/3),T$229&lt;INDEX($I$397:$I$415,MATCH($B$272,$C$397:$C$415,0)),INDEX('MP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EFs'!AA$383,"")</f>
        <v/>
      </c>
      <c r="U272" s="142" t="str" cm="1">
        <f t="array" ref="U272">IFERROR(((_xlfn.IFS(U$229&lt;INDEX($J$397:$J$415,MATCH($B$272,$C$397:$C$415,0)),INDEX('MP Calcs &amp; EFs'!$D$343:$D$360, MATCH($B$272,'MP Calcs &amp; EFs'!$B$343:$B$360,0)),U$229&lt;INDEX($K$397:$K$415,MATCH($B$272,$C$397:$C$415,0)),INDEX('MP Calcs &amp; EFs'!$D$343:$D$360, MATCH($B$272,'MP Calcs &amp; EFs'!$B$343:$B$360,0))-(((INDEX('MP Calcs &amp; EFs'!$D$343:$D$360, MATCH($B$272,'MP Calcs &amp; EFs'!$B$343:$B$360,0)))-(INDEX($E$396:$E$413, MATCH($B$272,$C$396:$C$413,0))))/3),U$229&lt;INDEX($I$397:$I$415,MATCH($B$272,$C$397:$C$415,0)),INDEX('MP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EFs'!AB$383,"")</f>
        <v/>
      </c>
      <c r="V272" s="142" t="str" cm="1">
        <f t="array" ref="V272">IFERROR(((_xlfn.IFS(V$229&lt;INDEX($J$397:$J$415,MATCH($B$272,$C$397:$C$415,0)),INDEX('MP Calcs &amp; EFs'!$D$343:$D$360, MATCH($B$272,'MP Calcs &amp; EFs'!$B$343:$B$360,0)),V$229&lt;INDEX($K$397:$K$415,MATCH($B$272,$C$397:$C$415,0)),INDEX('MP Calcs &amp; EFs'!$D$343:$D$360, MATCH($B$272,'MP Calcs &amp; EFs'!$B$343:$B$360,0))-(((INDEX('MP Calcs &amp; EFs'!$D$343:$D$360, MATCH($B$272,'MP Calcs &amp; EFs'!$B$343:$B$360,0)))-(INDEX($E$396:$E$413, MATCH($B$272,$C$396:$C$413,0))))/3),V$229&lt;INDEX($I$397:$I$415,MATCH($B$272,$C$397:$C$415,0)),INDEX('MP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EFs'!AC$383,"")</f>
        <v/>
      </c>
      <c r="W272" s="142" t="str" cm="1">
        <f t="array" ref="W272">IFERROR(((_xlfn.IFS(W$229&lt;INDEX($J$397:$J$415,MATCH($B$272,$C$397:$C$415,0)),INDEX('MP Calcs &amp; EFs'!$D$343:$D$360, MATCH($B$272,'MP Calcs &amp; EFs'!$B$343:$B$360,0)),W$229&lt;INDEX($K$397:$K$415,MATCH($B$272,$C$397:$C$415,0)),INDEX('MP Calcs &amp; EFs'!$D$343:$D$360, MATCH($B$272,'MP Calcs &amp; EFs'!$B$343:$B$360,0))-(((INDEX('MP Calcs &amp; EFs'!$D$343:$D$360, MATCH($B$272,'MP Calcs &amp; EFs'!$B$343:$B$360,0)))-(INDEX($E$396:$E$413, MATCH($B$272,$C$396:$C$413,0))))/3),W$229&lt;INDEX($I$397:$I$415,MATCH($B$272,$C$397:$C$415,0)),INDEX('MP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EFs'!AD$383,"")</f>
        <v/>
      </c>
      <c r="X272" s="142" t="str" cm="1">
        <f t="array" ref="X272">IFERROR(((_xlfn.IFS(X$229&lt;INDEX($J$397:$J$415,MATCH($B$272,$C$397:$C$415,0)),INDEX('MP Calcs &amp; EFs'!$D$343:$D$360, MATCH($B$272,'MP Calcs &amp; EFs'!$B$343:$B$360,0)),X$229&lt;INDEX($K$397:$K$415,MATCH($B$272,$C$397:$C$415,0)),INDEX('MP Calcs &amp; EFs'!$D$343:$D$360, MATCH($B$272,'MP Calcs &amp; EFs'!$B$343:$B$360,0))-(((INDEX('MP Calcs &amp; EFs'!$D$343:$D$360, MATCH($B$272,'MP Calcs &amp; EFs'!$B$343:$B$360,0)))-(INDEX($E$396:$E$413, MATCH($B$272,$C$396:$C$413,0))))/3),X$229&lt;INDEX($I$397:$I$415,MATCH($B$272,$C$397:$C$415,0)),INDEX('MP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EFs'!AE$383,"")</f>
        <v/>
      </c>
      <c r="Y272" s="142" t="str" cm="1">
        <f t="array" ref="Y272">IFERROR(((_xlfn.IFS(Y$229&lt;INDEX($J$397:$J$415,MATCH($B$272,$C$397:$C$415,0)),INDEX('MP Calcs &amp; EFs'!$D$343:$D$360, MATCH($B$272,'MP Calcs &amp; EFs'!$B$343:$B$360,0)),Y$229&lt;INDEX($K$397:$K$415,MATCH($B$272,$C$397:$C$415,0)),INDEX('MP Calcs &amp; EFs'!$D$343:$D$360, MATCH($B$272,'MP Calcs &amp; EFs'!$B$343:$B$360,0))-(((INDEX('MP Calcs &amp; EFs'!$D$343:$D$360, MATCH($B$272,'MP Calcs &amp; EFs'!$B$343:$B$360,0)))-(INDEX($E$396:$E$413, MATCH($B$272,$C$396:$C$413,0))))/3),Y$229&lt;INDEX($I$397:$I$415,MATCH($B$272,$C$397:$C$415,0)),INDEX('MP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EFs'!AF$383,"")</f>
        <v/>
      </c>
      <c r="Z272" s="142" t="str" cm="1">
        <f t="array" ref="Z272">IFERROR(((_xlfn.IFS(Z$229&lt;INDEX($J$397:$J$415,MATCH($B$272,$C$397:$C$415,0)),INDEX('MP Calcs &amp; EFs'!$D$343:$D$360, MATCH($B$272,'MP Calcs &amp; EFs'!$B$343:$B$360,0)),Z$229&lt;INDEX($K$397:$K$415,MATCH($B$272,$C$397:$C$415,0)),INDEX('MP Calcs &amp; EFs'!$D$343:$D$360, MATCH($B$272,'MP Calcs &amp; EFs'!$B$343:$B$360,0))-(((INDEX('MP Calcs &amp; EFs'!$D$343:$D$360, MATCH($B$272,'MP Calcs &amp; EFs'!$B$343:$B$360,0)))-(INDEX($E$396:$E$413, MATCH($B$272,$C$396:$C$413,0))))/3),Z$229&lt;INDEX($I$397:$I$415,MATCH($B$272,$C$397:$C$415,0)),INDEX('MP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EFs'!AG$383,"")</f>
        <v/>
      </c>
      <c r="AA272" s="142" t="str" cm="1">
        <f t="array" ref="AA272">IFERROR(((_xlfn.IFS(AA$229&lt;INDEX($J$397:$J$415,MATCH($B$272,$C$397:$C$415,0)),INDEX('MP Calcs &amp; EFs'!$D$343:$D$360, MATCH($B$272,'MP Calcs &amp; EFs'!$B$343:$B$360,0)),AA$229&lt;INDEX($K$397:$K$415,MATCH($B$272,$C$397:$C$415,0)),INDEX('MP Calcs &amp; EFs'!$D$343:$D$360, MATCH($B$272,'MP Calcs &amp; EFs'!$B$343:$B$360,0))-(((INDEX('MP Calcs &amp; EFs'!$D$343:$D$360, MATCH($B$272,'MP Calcs &amp; EFs'!$B$343:$B$360,0)))-(INDEX($E$396:$E$413, MATCH($B$272,$C$396:$C$413,0))))/3),AA$229&lt;INDEX($I$397:$I$415,MATCH($B$272,$C$397:$C$415,0)),INDEX('MP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EFs'!AH$383,"")</f>
        <v/>
      </c>
      <c r="AB272" s="142" t="str" cm="1">
        <f t="array" ref="AB272">IFERROR(((_xlfn.IFS(AB$229&lt;INDEX($J$397:$J$415,MATCH($B$272,$C$397:$C$415,0)),INDEX('MP Calcs &amp; EFs'!$D$343:$D$360, MATCH($B$272,'MP Calcs &amp; EFs'!$B$343:$B$360,0)),AB$229&lt;INDEX($K$397:$K$415,MATCH($B$272,$C$397:$C$415,0)),INDEX('MP Calcs &amp; EFs'!$D$343:$D$360, MATCH($B$272,'MP Calcs &amp; EFs'!$B$343:$B$360,0))-(((INDEX('MP Calcs &amp; EFs'!$D$343:$D$360, MATCH($B$272,'MP Calcs &amp; EFs'!$B$343:$B$360,0)))-(INDEX($E$396:$E$413, MATCH($B$272,$C$396:$C$413,0))))/3),AB$229&lt;INDEX($I$397:$I$415,MATCH($B$272,$C$397:$C$415,0)),INDEX('MP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EFs'!AI$383,"")</f>
        <v/>
      </c>
      <c r="AC272" s="142" t="str" cm="1">
        <f t="array" ref="AC272">IFERROR(((_xlfn.IFS(AC$229&lt;INDEX($J$397:$J$415,MATCH($B$272,$C$397:$C$415,0)),INDEX('MP Calcs &amp; EFs'!$D$343:$D$360, MATCH($B$272,'MP Calcs &amp; EFs'!$B$343:$B$360,0)),AC$229&lt;INDEX($K$397:$K$415,MATCH($B$272,$C$397:$C$415,0)),INDEX('MP Calcs &amp; EFs'!$D$343:$D$360, MATCH($B$272,'MP Calcs &amp; EFs'!$B$343:$B$360,0))-(((INDEX('MP Calcs &amp; EFs'!$D$343:$D$360, MATCH($B$272,'MP Calcs &amp; EFs'!$B$343:$B$360,0)))-(INDEX($E$396:$E$413, MATCH($B$272,$C$396:$C$413,0))))/3),AC$229&lt;INDEX($I$397:$I$415,MATCH($B$272,$C$397:$C$415,0)),INDEX('MP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EFs'!AJ$383,"")</f>
        <v/>
      </c>
      <c r="AD272" s="142" t="str" cm="1">
        <f t="array" ref="AD272">IFERROR(((_xlfn.IFS(AD$229&lt;INDEX($J$397:$J$415,MATCH($B$272,$C$397:$C$415,0)),INDEX('MP Calcs &amp; EFs'!$D$343:$D$360, MATCH($B$272,'MP Calcs &amp; EFs'!$B$343:$B$360,0)),AD$229&lt;INDEX($K$397:$K$415,MATCH($B$272,$C$397:$C$415,0)),INDEX('MP Calcs &amp; EFs'!$D$343:$D$360, MATCH($B$272,'MP Calcs &amp; EFs'!$B$343:$B$360,0))-(((INDEX('MP Calcs &amp; EFs'!$D$343:$D$360, MATCH($B$272,'MP Calcs &amp; EFs'!$B$343:$B$360,0)))-(INDEX($E$396:$E$413, MATCH($B$272,$C$396:$C$413,0))))/3),AD$229&lt;INDEX($I$397:$I$415,MATCH($B$272,$C$397:$C$415,0)),INDEX('MP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EFs'!AK$383,"")</f>
        <v/>
      </c>
      <c r="AE272" s="142" t="str" cm="1">
        <f t="array" ref="AE272">IFERROR(((_xlfn.IFS(AE$229&lt;INDEX($J$397:$J$415,MATCH($B$272,$C$397:$C$415,0)),INDEX('MP Calcs &amp; EFs'!$D$343:$D$360, MATCH($B$272,'MP Calcs &amp; EFs'!$B$343:$B$360,0)),AE$229&lt;INDEX($K$397:$K$415,MATCH($B$272,$C$397:$C$415,0)),INDEX('MP Calcs &amp; EFs'!$D$343:$D$360, MATCH($B$272,'MP Calcs &amp; EFs'!$B$343:$B$360,0))-(((INDEX('MP Calcs &amp; EFs'!$D$343:$D$360, MATCH($B$272,'MP Calcs &amp; EFs'!$B$343:$B$360,0)))-(INDEX($E$396:$E$413, MATCH($B$272,$C$396:$C$413,0))))/3),AE$229&lt;INDEX($I$397:$I$415,MATCH($B$272,$C$397:$C$415,0)),INDEX('MP Calcs &amp; EFs'!$D$343:$D$360, MATCH($B$272,'MP Calcs &amp; EFs'!$B$343:$B$360,0))-(((INDEX('MP Calcs &amp; EFs'!$D$343:$D$360, MATCH($B$272,'MP Calcs &amp; EFs'!$B$343:$B$360,0)))-(INDEX($E$396:$E$413, MATCH($B$272,$C$396:$C$413,0))))*2/3),TRUE,INDEX($E$396:$E$413, MATCH($B$272,$C$396:$C$413,0)))*INDEX($D$13:$D$29, MATCH($B$272,$B$13:$B$29,0))*10^6*'Conversions and Lists'!$F$44)-(INDEX($G$8:$G$29, MATCH($B$272,$B$8:$B$29,0))*'Conversions and Lists'!$F$37))*'MP Calcs &amp; EFs'!AL$383,"")</f>
        <v/>
      </c>
      <c r="AF272" s="142" t="str">
        <f t="shared" si="9"/>
        <v/>
      </c>
      <c r="AG272" s="142" t="str">
        <f>IFERROR(SUM(INDEX(D272:AF272, MATCH(INDEX($H$8:$H$29,MATCH(B272,$B$8:$B$29,0)),$D$229:$AE$229,0)):AF272),"")</f>
        <v/>
      </c>
    </row>
    <row r="273" spans="2:34" ht="14.4" thickBot="1" x14ac:dyDescent="0.3">
      <c r="B273" s="138" t="s">
        <v>152</v>
      </c>
      <c r="C273" s="139" t="s">
        <v>336</v>
      </c>
      <c r="D273" s="148" t="str" cm="1">
        <f t="array" ref="D273">IFERROR((_xlfn.IFS(D$229&lt;INDEX($J$397:$J$415,MATCH($B$272,$C$397:$C$415,0)),INDEX('MP Calcs &amp; EFs'!$C$343:$C$360, MATCH($B$272,'MP Calcs &amp; EFs'!$B$343:$B$360,0)),D$229&lt;INDEX($K$397:$K$415,MATCH($B$272,$C$397:$C$415,0)),INDEX('MP Calcs &amp; EFs'!$C$343:$C$360, MATCH($B$272,'MP Calcs &amp; EFs'!$B$343:$B$360,0))-(((INDEX('MP Calcs &amp; EFs'!$C$343:$C$360, MATCH($B$272,'MP Calcs &amp; EFs'!$B$343:$B$360,0)))-(INDEX($D$396:$D$413, MATCH($B$272,$C$396:$C$413,0))))/3),D$229&lt;INDEX($I$397:$I$415,MATCH($B$272,$C$397:$C$415,0)),INDEX('MP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E273" s="148" t="str" cm="1">
        <f t="array" ref="E273">IFERROR((_xlfn.IFS(E$229&lt;INDEX($J$397:$J$415,MATCH($B$272,$C$397:$C$415,0)),INDEX('MP Calcs &amp; EFs'!$C$343:$C$360, MATCH($B$272,'MP Calcs &amp; EFs'!$B$343:$B$360,0)),E$229&lt;INDEX($K$397:$K$415,MATCH($B$272,$C$397:$C$415,0)),INDEX('MP Calcs &amp; EFs'!$C$343:$C$360, MATCH($B$272,'MP Calcs &amp; EFs'!$B$343:$B$360,0))-(((INDEX('MP Calcs &amp; EFs'!$C$343:$C$360, MATCH($B$272,'MP Calcs &amp; EFs'!$B$343:$B$360,0)))-(INDEX($D$396:$D$413, MATCH($B$272,$C$396:$C$413,0))))/3),E$229&lt;INDEX($I$397:$I$415,MATCH($B$272,$C$397:$C$415,0)),INDEX('MP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F273" s="148" t="str" cm="1">
        <f t="array" ref="F273">IFERROR((_xlfn.IFS(F$229&lt;INDEX($J$397:$J$415,MATCH($B$272,$C$397:$C$415,0)),INDEX('MP Calcs &amp; EFs'!$C$343:$C$360, MATCH($B$272,'MP Calcs &amp; EFs'!$B$343:$B$360,0)),F$229&lt;INDEX($K$397:$K$415,MATCH($B$272,$C$397:$C$415,0)),INDEX('MP Calcs &amp; EFs'!$C$343:$C$360, MATCH($B$272,'MP Calcs &amp; EFs'!$B$343:$B$360,0))-(((INDEX('MP Calcs &amp; EFs'!$C$343:$C$360, MATCH($B$272,'MP Calcs &amp; EFs'!$B$343:$B$360,0)))-(INDEX($D$396:$D$413, MATCH($B$272,$C$396:$C$413,0))))/3),F$229&lt;INDEX($I$397:$I$415,MATCH($B$272,$C$397:$C$415,0)),INDEX('MP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G273" s="148" t="str" cm="1">
        <f t="array" ref="G273">IFERROR((_xlfn.IFS(G$229&lt;INDEX($J$397:$J$415,MATCH($B$272,$C$397:$C$415,0)),INDEX('MP Calcs &amp; EFs'!$C$343:$C$360, MATCH($B$272,'MP Calcs &amp; EFs'!$B$343:$B$360,0)),G$229&lt;INDEX($K$397:$K$415,MATCH($B$272,$C$397:$C$415,0)),INDEX('MP Calcs &amp; EFs'!$C$343:$C$360, MATCH($B$272,'MP Calcs &amp; EFs'!$B$343:$B$360,0))-(((INDEX('MP Calcs &amp; EFs'!$C$343:$C$360, MATCH($B$272,'MP Calcs &amp; EFs'!$B$343:$B$360,0)))-(INDEX($D$396:$D$413, MATCH($B$272,$C$396:$C$413,0))))/3),G$229&lt;INDEX($I$397:$I$415,MATCH($B$272,$C$397:$C$415,0)),INDEX('MP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H273" s="148" t="str" cm="1">
        <f t="array" ref="H273">IFERROR((_xlfn.IFS(H$229&lt;INDEX($J$397:$J$415,MATCH($B$272,$C$397:$C$415,0)),INDEX('MP Calcs &amp; EFs'!$C$343:$C$360, MATCH($B$272,'MP Calcs &amp; EFs'!$B$343:$B$360,0)),H$229&lt;INDEX($K$397:$K$415,MATCH($B$272,$C$397:$C$415,0)),INDEX('MP Calcs &amp; EFs'!$C$343:$C$360, MATCH($B$272,'MP Calcs &amp; EFs'!$B$343:$B$360,0))-(((INDEX('MP Calcs &amp; EFs'!$C$343:$C$360, MATCH($B$272,'MP Calcs &amp; EFs'!$B$343:$B$360,0)))-(INDEX($D$396:$D$413, MATCH($B$272,$C$396:$C$413,0))))/3),H$229&lt;INDEX($I$397:$I$415,MATCH($B$272,$C$397:$C$415,0)),INDEX('MP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I273" s="148" t="str" cm="1">
        <f t="array" ref="I273">IFERROR((_xlfn.IFS(I$229&lt;INDEX($J$397:$J$415,MATCH($B$272,$C$397:$C$415,0)),INDEX('MP Calcs &amp; EFs'!$C$343:$C$360, MATCH($B$272,'MP Calcs &amp; EFs'!$B$343:$B$360,0)),I$229&lt;INDEX($K$397:$K$415,MATCH($B$272,$C$397:$C$415,0)),INDEX('MP Calcs &amp; EFs'!$C$343:$C$360, MATCH($B$272,'MP Calcs &amp; EFs'!$B$343:$B$360,0))-(((INDEX('MP Calcs &amp; EFs'!$C$343:$C$360, MATCH($B$272,'MP Calcs &amp; EFs'!$B$343:$B$360,0)))-(INDEX($D$396:$D$413, MATCH($B$272,$C$396:$C$413,0))))/3),I$229&lt;INDEX($I$397:$I$415,MATCH($B$272,$C$397:$C$415,0)),INDEX('MP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J273" s="148" t="str" cm="1">
        <f t="array" ref="J273">IFERROR((_xlfn.IFS(J$229&lt;INDEX($J$397:$J$415,MATCH($B$272,$C$397:$C$415,0)),INDEX('MP Calcs &amp; EFs'!$C$343:$C$360, MATCH($B$272,'MP Calcs &amp; EFs'!$B$343:$B$360,0)),J$229&lt;INDEX($K$397:$K$415,MATCH($B$272,$C$397:$C$415,0)),INDEX('MP Calcs &amp; EFs'!$C$343:$C$360, MATCH($B$272,'MP Calcs &amp; EFs'!$B$343:$B$360,0))-(((INDEX('MP Calcs &amp; EFs'!$C$343:$C$360, MATCH($B$272,'MP Calcs &amp; EFs'!$B$343:$B$360,0)))-(INDEX($D$396:$D$413, MATCH($B$272,$C$396:$C$413,0))))/3),J$229&lt;INDEX($I$397:$I$415,MATCH($B$272,$C$397:$C$415,0)),INDEX('MP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K273" s="148" t="str" cm="1">
        <f t="array" ref="K273">IFERROR((_xlfn.IFS(K$229&lt;INDEX($J$397:$J$415,MATCH($B$272,$C$397:$C$415,0)),INDEX('MP Calcs &amp; EFs'!$C$343:$C$360, MATCH($B$272,'MP Calcs &amp; EFs'!$B$343:$B$360,0)),K$229&lt;INDEX($K$397:$K$415,MATCH($B$272,$C$397:$C$415,0)),INDEX('MP Calcs &amp; EFs'!$C$343:$C$360, MATCH($B$272,'MP Calcs &amp; EFs'!$B$343:$B$360,0))-(((INDEX('MP Calcs &amp; EFs'!$C$343:$C$360, MATCH($B$272,'MP Calcs &amp; EFs'!$B$343:$B$360,0)))-(INDEX($D$396:$D$413, MATCH($B$272,$C$396:$C$413,0))))/3),K$229&lt;INDEX($I$397:$I$415,MATCH($B$272,$C$397:$C$415,0)),INDEX('MP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L273" s="148" t="str" cm="1">
        <f t="array" ref="L273">IFERROR((_xlfn.IFS(L$229&lt;INDEX($J$397:$J$415,MATCH($B$272,$C$397:$C$415,0)),INDEX('MP Calcs &amp; EFs'!$C$343:$C$360, MATCH($B$272,'MP Calcs &amp; EFs'!$B$343:$B$360,0)),L$229&lt;INDEX($K$397:$K$415,MATCH($B$272,$C$397:$C$415,0)),INDEX('MP Calcs &amp; EFs'!$C$343:$C$360, MATCH($B$272,'MP Calcs &amp; EFs'!$B$343:$B$360,0))-(((INDEX('MP Calcs &amp; EFs'!$C$343:$C$360, MATCH($B$272,'MP Calcs &amp; EFs'!$B$343:$B$360,0)))-(INDEX($D$396:$D$413, MATCH($B$272,$C$396:$C$413,0))))/3),L$229&lt;INDEX($I$397:$I$415,MATCH($B$272,$C$397:$C$415,0)),INDEX('MP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M273" s="148" t="str" cm="1">
        <f t="array" ref="M273">IFERROR((_xlfn.IFS(M$229&lt;INDEX($J$397:$J$415,MATCH($B$272,$C$397:$C$415,0)),INDEX('MP Calcs &amp; EFs'!$C$343:$C$360, MATCH($B$272,'MP Calcs &amp; EFs'!$B$343:$B$360,0)),M$229&lt;INDEX($K$397:$K$415,MATCH($B$272,$C$397:$C$415,0)),INDEX('MP Calcs &amp; EFs'!$C$343:$C$360, MATCH($B$272,'MP Calcs &amp; EFs'!$B$343:$B$360,0))-(((INDEX('MP Calcs &amp; EFs'!$C$343:$C$360, MATCH($B$272,'MP Calcs &amp; EFs'!$B$343:$B$360,0)))-(INDEX($D$396:$D$413, MATCH($B$272,$C$396:$C$413,0))))/3),M$229&lt;INDEX($I$397:$I$415,MATCH($B$272,$C$397:$C$415,0)),INDEX('MP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N273" s="148" t="str" cm="1">
        <f t="array" ref="N273">IFERROR((_xlfn.IFS(N$229&lt;INDEX($J$397:$J$415,MATCH($B$272,$C$397:$C$415,0)),INDEX('MP Calcs &amp; EFs'!$C$343:$C$360, MATCH($B$272,'MP Calcs &amp; EFs'!$B$343:$B$360,0)),N$229&lt;INDEX($K$397:$K$415,MATCH($B$272,$C$397:$C$415,0)),INDEX('MP Calcs &amp; EFs'!$C$343:$C$360, MATCH($B$272,'MP Calcs &amp; EFs'!$B$343:$B$360,0))-(((INDEX('MP Calcs &amp; EFs'!$C$343:$C$360, MATCH($B$272,'MP Calcs &amp; EFs'!$B$343:$B$360,0)))-(INDEX($D$396:$D$413, MATCH($B$272,$C$396:$C$413,0))))/3),N$229&lt;INDEX($I$397:$I$415,MATCH($B$272,$C$397:$C$415,0)),INDEX('MP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O273" s="148" t="str" cm="1">
        <f t="array" ref="O273">IFERROR((_xlfn.IFS(O$229&lt;INDEX($J$397:$J$415,MATCH($B$272,$C$397:$C$415,0)),INDEX('MP Calcs &amp; EFs'!$C$343:$C$360, MATCH($B$272,'MP Calcs &amp; EFs'!$B$343:$B$360,0)),O$229&lt;INDEX($K$397:$K$415,MATCH($B$272,$C$397:$C$415,0)),INDEX('MP Calcs &amp; EFs'!$C$343:$C$360, MATCH($B$272,'MP Calcs &amp; EFs'!$B$343:$B$360,0))-(((INDEX('MP Calcs &amp; EFs'!$C$343:$C$360, MATCH($B$272,'MP Calcs &amp; EFs'!$B$343:$B$360,0)))-(INDEX($D$396:$D$413, MATCH($B$272,$C$396:$C$413,0))))/3),O$229&lt;INDEX($I$397:$I$415,MATCH($B$272,$C$397:$C$415,0)),INDEX('MP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P273" s="148" t="str" cm="1">
        <f t="array" ref="P273">IFERROR((_xlfn.IFS(P$229&lt;INDEX($J$397:$J$415,MATCH($B$272,$C$397:$C$415,0)),INDEX('MP Calcs &amp; EFs'!$C$343:$C$360, MATCH($B$272,'MP Calcs &amp; EFs'!$B$343:$B$360,0)),P$229&lt;INDEX($K$397:$K$415,MATCH($B$272,$C$397:$C$415,0)),INDEX('MP Calcs &amp; EFs'!$C$343:$C$360, MATCH($B$272,'MP Calcs &amp; EFs'!$B$343:$B$360,0))-(((INDEX('MP Calcs &amp; EFs'!$C$343:$C$360, MATCH($B$272,'MP Calcs &amp; EFs'!$B$343:$B$360,0)))-(INDEX($D$396:$D$413, MATCH($B$272,$C$396:$C$413,0))))/3),P$229&lt;INDEX($I$397:$I$415,MATCH($B$272,$C$397:$C$415,0)),INDEX('MP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Q273" s="148" t="str" cm="1">
        <f t="array" ref="Q273">IFERROR((_xlfn.IFS(Q$229&lt;INDEX($J$397:$J$415,MATCH($B$272,$C$397:$C$415,0)),INDEX('MP Calcs &amp; EFs'!$C$343:$C$360, MATCH($B$272,'MP Calcs &amp; EFs'!$B$343:$B$360,0)),Q$229&lt;INDEX($K$397:$K$415,MATCH($B$272,$C$397:$C$415,0)),INDEX('MP Calcs &amp; EFs'!$C$343:$C$360, MATCH($B$272,'MP Calcs &amp; EFs'!$B$343:$B$360,0))-(((INDEX('MP Calcs &amp; EFs'!$C$343:$C$360, MATCH($B$272,'MP Calcs &amp; EFs'!$B$343:$B$360,0)))-(INDEX($D$396:$D$413, MATCH($B$272,$C$396:$C$413,0))))/3),Q$229&lt;INDEX($I$397:$I$415,MATCH($B$272,$C$397:$C$415,0)),INDEX('MP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R273" s="148" t="str" cm="1">
        <f t="array" ref="R273">IFERROR((_xlfn.IFS(R$229&lt;INDEX($J$397:$J$415,MATCH($B$272,$C$397:$C$415,0)),INDEX('MP Calcs &amp; EFs'!$C$343:$C$360, MATCH($B$272,'MP Calcs &amp; EFs'!$B$343:$B$360,0)),R$229&lt;INDEX($K$397:$K$415,MATCH($B$272,$C$397:$C$415,0)),INDEX('MP Calcs &amp; EFs'!$C$343:$C$360, MATCH($B$272,'MP Calcs &amp; EFs'!$B$343:$B$360,0))-(((INDEX('MP Calcs &amp; EFs'!$C$343:$C$360, MATCH($B$272,'MP Calcs &amp; EFs'!$B$343:$B$360,0)))-(INDEX($D$396:$D$413, MATCH($B$272,$C$396:$C$413,0))))/3),R$229&lt;INDEX($I$397:$I$415,MATCH($B$272,$C$397:$C$415,0)),INDEX('MP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S273" s="148" t="str" cm="1">
        <f t="array" ref="S273">IFERROR((_xlfn.IFS(S$229&lt;INDEX($J$397:$J$415,MATCH($B$272,$C$397:$C$415,0)),INDEX('MP Calcs &amp; EFs'!$C$343:$C$360, MATCH($B$272,'MP Calcs &amp; EFs'!$B$343:$B$360,0)),S$229&lt;INDEX($K$397:$K$415,MATCH($B$272,$C$397:$C$415,0)),INDEX('MP Calcs &amp; EFs'!$C$343:$C$360, MATCH($B$272,'MP Calcs &amp; EFs'!$B$343:$B$360,0))-(((INDEX('MP Calcs &amp; EFs'!$C$343:$C$360, MATCH($B$272,'MP Calcs &amp; EFs'!$B$343:$B$360,0)))-(INDEX($D$396:$D$413, MATCH($B$272,$C$396:$C$413,0))))/3),S$229&lt;INDEX($I$397:$I$415,MATCH($B$272,$C$397:$C$415,0)),INDEX('MP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T273" s="148" t="str" cm="1">
        <f t="array" ref="T273">IFERROR((_xlfn.IFS(T$229&lt;INDEX($J$397:$J$415,MATCH($B$272,$C$397:$C$415,0)),INDEX('MP Calcs &amp; EFs'!$C$343:$C$360, MATCH($B$272,'MP Calcs &amp; EFs'!$B$343:$B$360,0)),T$229&lt;INDEX($K$397:$K$415,MATCH($B$272,$C$397:$C$415,0)),INDEX('MP Calcs &amp; EFs'!$C$343:$C$360, MATCH($B$272,'MP Calcs &amp; EFs'!$B$343:$B$360,0))-(((INDEX('MP Calcs &amp; EFs'!$C$343:$C$360, MATCH($B$272,'MP Calcs &amp; EFs'!$B$343:$B$360,0)))-(INDEX($D$396:$D$413, MATCH($B$272,$C$396:$C$413,0))))/3),T$229&lt;INDEX($I$397:$I$415,MATCH($B$272,$C$397:$C$415,0)),INDEX('MP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U273" s="148" t="str" cm="1">
        <f t="array" ref="U273">IFERROR((_xlfn.IFS(U$229&lt;INDEX($J$397:$J$415,MATCH($B$272,$C$397:$C$415,0)),INDEX('MP Calcs &amp; EFs'!$C$343:$C$360, MATCH($B$272,'MP Calcs &amp; EFs'!$B$343:$B$360,0)),U$229&lt;INDEX($K$397:$K$415,MATCH($B$272,$C$397:$C$415,0)),INDEX('MP Calcs &amp; EFs'!$C$343:$C$360, MATCH($B$272,'MP Calcs &amp; EFs'!$B$343:$B$360,0))-(((INDEX('MP Calcs &amp; EFs'!$C$343:$C$360, MATCH($B$272,'MP Calcs &amp; EFs'!$B$343:$B$360,0)))-(INDEX($D$396:$D$413, MATCH($B$272,$C$396:$C$413,0))))/3),U$229&lt;INDEX($I$397:$I$415,MATCH($B$272,$C$397:$C$415,0)),INDEX('MP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V273" s="148" t="str" cm="1">
        <f t="array" ref="V273">IFERROR((_xlfn.IFS(V$229&lt;INDEX($J$397:$J$415,MATCH($B$272,$C$397:$C$415,0)),INDEX('MP Calcs &amp; EFs'!$C$343:$C$360, MATCH($B$272,'MP Calcs &amp; EFs'!$B$343:$B$360,0)),V$229&lt;INDEX($K$397:$K$415,MATCH($B$272,$C$397:$C$415,0)),INDEX('MP Calcs &amp; EFs'!$C$343:$C$360, MATCH($B$272,'MP Calcs &amp; EFs'!$B$343:$B$360,0))-(((INDEX('MP Calcs &amp; EFs'!$C$343:$C$360, MATCH($B$272,'MP Calcs &amp; EFs'!$B$343:$B$360,0)))-(INDEX($D$396:$D$413, MATCH($B$272,$C$396:$C$413,0))))/3),V$229&lt;INDEX($I$397:$I$415,MATCH($B$272,$C$397:$C$415,0)),INDEX('MP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W273" s="148" t="str" cm="1">
        <f t="array" ref="W273">IFERROR((_xlfn.IFS(W$229&lt;INDEX($J$397:$J$415,MATCH($B$272,$C$397:$C$415,0)),INDEX('MP Calcs &amp; EFs'!$C$343:$C$360, MATCH($B$272,'MP Calcs &amp; EFs'!$B$343:$B$360,0)),W$229&lt;INDEX($K$397:$K$415,MATCH($B$272,$C$397:$C$415,0)),INDEX('MP Calcs &amp; EFs'!$C$343:$C$360, MATCH($B$272,'MP Calcs &amp; EFs'!$B$343:$B$360,0))-(((INDEX('MP Calcs &amp; EFs'!$C$343:$C$360, MATCH($B$272,'MP Calcs &amp; EFs'!$B$343:$B$360,0)))-(INDEX($D$396:$D$413, MATCH($B$272,$C$396:$C$413,0))))/3),W$229&lt;INDEX($I$397:$I$415,MATCH($B$272,$C$397:$C$415,0)),INDEX('MP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X273" s="148" t="str" cm="1">
        <f t="array" ref="X273">IFERROR((_xlfn.IFS(X$229&lt;INDEX($J$397:$J$415,MATCH($B$272,$C$397:$C$415,0)),INDEX('MP Calcs &amp; EFs'!$C$343:$C$360, MATCH($B$272,'MP Calcs &amp; EFs'!$B$343:$B$360,0)),X$229&lt;INDEX($K$397:$K$415,MATCH($B$272,$C$397:$C$415,0)),INDEX('MP Calcs &amp; EFs'!$C$343:$C$360, MATCH($B$272,'MP Calcs &amp; EFs'!$B$343:$B$360,0))-(((INDEX('MP Calcs &amp; EFs'!$C$343:$C$360, MATCH($B$272,'MP Calcs &amp; EFs'!$B$343:$B$360,0)))-(INDEX($D$396:$D$413, MATCH($B$272,$C$396:$C$413,0))))/3),X$229&lt;INDEX($I$397:$I$415,MATCH($B$272,$C$397:$C$415,0)),INDEX('MP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Y273" s="148" t="str" cm="1">
        <f t="array" ref="Y273">IFERROR((_xlfn.IFS(Y$229&lt;INDEX($J$397:$J$415,MATCH($B$272,$C$397:$C$415,0)),INDEX('MP Calcs &amp; EFs'!$C$343:$C$360, MATCH($B$272,'MP Calcs &amp; EFs'!$B$343:$B$360,0)),Y$229&lt;INDEX($K$397:$K$415,MATCH($B$272,$C$397:$C$415,0)),INDEX('MP Calcs &amp; EFs'!$C$343:$C$360, MATCH($B$272,'MP Calcs &amp; EFs'!$B$343:$B$360,0))-(((INDEX('MP Calcs &amp; EFs'!$C$343:$C$360, MATCH($B$272,'MP Calcs &amp; EFs'!$B$343:$B$360,0)))-(INDEX($D$396:$D$413, MATCH($B$272,$C$396:$C$413,0))))/3),Y$229&lt;INDEX($I$397:$I$415,MATCH($B$272,$C$397:$C$415,0)),INDEX('MP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Z273" s="148" t="str" cm="1">
        <f t="array" ref="Z273">IFERROR((_xlfn.IFS(Z$229&lt;INDEX($J$397:$J$415,MATCH($B$272,$C$397:$C$415,0)),INDEX('MP Calcs &amp; EFs'!$C$343:$C$360, MATCH($B$272,'MP Calcs &amp; EFs'!$B$343:$B$360,0)),Z$229&lt;INDEX($K$397:$K$415,MATCH($B$272,$C$397:$C$415,0)),INDEX('MP Calcs &amp; EFs'!$C$343:$C$360, MATCH($B$272,'MP Calcs &amp; EFs'!$B$343:$B$360,0))-(((INDEX('MP Calcs &amp; EFs'!$C$343:$C$360, MATCH($B$272,'MP Calcs &amp; EFs'!$B$343:$B$360,0)))-(INDEX($D$396:$D$413, MATCH($B$272,$C$396:$C$413,0))))/3),Z$229&lt;INDEX($I$397:$I$415,MATCH($B$272,$C$397:$C$415,0)),INDEX('MP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AA273" s="148" t="str" cm="1">
        <f t="array" ref="AA273">IFERROR((_xlfn.IFS(AA$229&lt;INDEX($J$397:$J$415,MATCH($B$272,$C$397:$C$415,0)),INDEX('MP Calcs &amp; EFs'!$C$343:$C$360, MATCH($B$272,'MP Calcs &amp; EFs'!$B$343:$B$360,0)),AA$229&lt;INDEX($K$397:$K$415,MATCH($B$272,$C$397:$C$415,0)),INDEX('MP Calcs &amp; EFs'!$C$343:$C$360, MATCH($B$272,'MP Calcs &amp; EFs'!$B$343:$B$360,0))-(((INDEX('MP Calcs &amp; EFs'!$C$343:$C$360, MATCH($B$272,'MP Calcs &amp; EFs'!$B$343:$B$360,0)))-(INDEX($D$396:$D$413, MATCH($B$272,$C$396:$C$413,0))))/3),AA$229&lt;INDEX($I$397:$I$415,MATCH($B$272,$C$397:$C$415,0)),INDEX('MP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AB273" s="148" t="str" cm="1">
        <f t="array" ref="AB273">IFERROR((_xlfn.IFS(AB$229&lt;INDEX($J$397:$J$415,MATCH($B$272,$C$397:$C$415,0)),INDEX('MP Calcs &amp; EFs'!$C$343:$C$360, MATCH($B$272,'MP Calcs &amp; EFs'!$B$343:$B$360,0)),AB$229&lt;INDEX($K$397:$K$415,MATCH($B$272,$C$397:$C$415,0)),INDEX('MP Calcs &amp; EFs'!$C$343:$C$360, MATCH($B$272,'MP Calcs &amp; EFs'!$B$343:$B$360,0))-(((INDEX('MP Calcs &amp; EFs'!$C$343:$C$360, MATCH($B$272,'MP Calcs &amp; EFs'!$B$343:$B$360,0)))-(INDEX($D$396:$D$413, MATCH($B$272,$C$396:$C$413,0))))/3),AB$229&lt;INDEX($I$397:$I$415,MATCH($B$272,$C$397:$C$415,0)),INDEX('MP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AC273" s="148" t="str" cm="1">
        <f t="array" ref="AC273">IFERROR((_xlfn.IFS(AC$229&lt;INDEX($J$397:$J$415,MATCH($B$272,$C$397:$C$415,0)),INDEX('MP Calcs &amp; EFs'!$C$343:$C$360, MATCH($B$272,'MP Calcs &amp; EFs'!$B$343:$B$360,0)),AC$229&lt;INDEX($K$397:$K$415,MATCH($B$272,$C$397:$C$415,0)),INDEX('MP Calcs &amp; EFs'!$C$343:$C$360, MATCH($B$272,'MP Calcs &amp; EFs'!$B$343:$B$360,0))-(((INDEX('MP Calcs &amp; EFs'!$C$343:$C$360, MATCH($B$272,'MP Calcs &amp; EFs'!$B$343:$B$360,0)))-(INDEX($D$396:$D$413, MATCH($B$272,$C$396:$C$413,0))))/3),AC$229&lt;INDEX($I$397:$I$415,MATCH($B$272,$C$397:$C$415,0)),INDEX('MP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AD273" s="148" t="str" cm="1">
        <f t="array" ref="AD273">IFERROR((_xlfn.IFS(AD$229&lt;INDEX($J$397:$J$415,MATCH($B$272,$C$397:$C$415,0)),INDEX('MP Calcs &amp; EFs'!$C$343:$C$360, MATCH($B$272,'MP Calcs &amp; EFs'!$B$343:$B$360,0)),AD$229&lt;INDEX($K$397:$K$415,MATCH($B$272,$C$397:$C$415,0)),INDEX('MP Calcs &amp; EFs'!$C$343:$C$360, MATCH($B$272,'MP Calcs &amp; EFs'!$B$343:$B$360,0))-(((INDEX('MP Calcs &amp; EFs'!$C$343:$C$360, MATCH($B$272,'MP Calcs &amp; EFs'!$B$343:$B$360,0)))-(INDEX($D$396:$D$413, MATCH($B$272,$C$396:$C$413,0))))/3),AD$229&lt;INDEX($I$397:$I$415,MATCH($B$272,$C$397:$C$415,0)),INDEX('MP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AE273" s="148" t="str" cm="1">
        <f t="array" ref="AE273">IFERROR((_xlfn.IFS(AE$229&lt;INDEX($J$397:$J$415,MATCH($B$272,$C$397:$C$415,0)),INDEX('MP Calcs &amp; EFs'!$C$343:$C$360, MATCH($B$272,'MP Calcs &amp; EFs'!$B$343:$B$360,0)),AE$229&lt;INDEX($K$397:$K$415,MATCH($B$272,$C$397:$C$415,0)),INDEX('MP Calcs &amp; EFs'!$C$343:$C$360, MATCH($B$272,'MP Calcs &amp; EFs'!$B$343:$B$360,0))-(((INDEX('MP Calcs &amp; EFs'!$C$343:$C$360, MATCH($B$272,'MP Calcs &amp; EFs'!$B$343:$B$360,0)))-(INDEX($D$396:$D$413, MATCH($B$272,$C$396:$C$413,0))))/3),AE$229&lt;INDEX($I$397:$I$415,MATCH($B$272,$C$397:$C$415,0)),INDEX('MP Calcs &amp; EFs'!$C$343:$C$360, MATCH($B$272,'MP Calcs &amp; EFs'!$B$343:$B$360,0))-(((INDEX('MP Calcs &amp; EFs'!$C$343:$C$360, MATCH($B$272,'MP Calcs &amp; EFs'!$B$343:$B$360,0)))-(INDEX($D$396:$D$413, MATCH($B$272,$C$396:$C$413,0))))*2/3),TRUE,INDEX($D$396:$D$413, MATCH($B$272,$C$396:$C$413,0)))*INDEX($D$13:$D$29, MATCH($B$272,$B$13:$B$29,0)))*1000*'Conversions and Lists'!$O$44*'MP Calcs &amp; EFs'!$F$439*'Conversions and Lists'!$F$51*1000,"")</f>
        <v/>
      </c>
      <c r="AF273" s="148" t="str">
        <f t="shared" si="9"/>
        <v/>
      </c>
      <c r="AG273" s="148" t="str">
        <f>IFERROR(SUM(INDEX(D273:AF273, MATCH(INDEX($H$8:$H$29,MATCH(B273,$B$8:$B$29,0)),$D$229:$AE$229,0)):AF273),"")</f>
        <v/>
      </c>
    </row>
    <row r="274" spans="2:34" x14ac:dyDescent="0.25">
      <c r="B274" s="144" t="s">
        <v>158</v>
      </c>
      <c r="C274" s="141" t="s">
        <v>335</v>
      </c>
      <c r="D274" s="142" t="str" cm="1">
        <f t="array" ref="D274">IFERROR(((_xlfn.IFS(D$229&lt;INDEX($J$397:$J$415,MATCH($B$274,$C$397:$C$415,0)),INDEX('MP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MATCH($B$274,$C$396:$C$413,0))))/3),D$229&lt;INDEX($I$397:$I$415,MATCH(B274,$C$397:$C$415,0)),INDEX('MP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E274" s="142" t="str" cm="1">
        <f t="array" ref="E274">IFERROR(((_xlfn.IFS(E$229&lt;INDEX($J$397:$J$415,MATCH($B$274,$C$397:$C$415,0)),INDEX('MP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MATCH($B$274,$C$396:$C$413,0))))/3),E$229&lt;INDEX($I$397:$I$415,MATCH(C274,$C$397:$C$415,0)),INDEX('MP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F274" s="142" t="str" cm="1">
        <f t="array" ref="F274">IFERROR(((_xlfn.IFS(F$229&lt;INDEX($J$397:$J$415,MATCH($B$274,$C$397:$C$415,0)),INDEX('MP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MATCH($B$274,$C$396:$C$413,0))))/3),F$229&lt;INDEX($I$397:$I$415,MATCH(D274,$C$397:$C$415,0)),INDEX('MP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G274" s="142" t="str" cm="1">
        <f t="array" ref="G274">IFERROR(((_xlfn.IFS(G$229&lt;INDEX($J$397:$J$415,MATCH($B$274,$C$397:$C$415,0)),INDEX('MP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MATCH($B$274,$C$396:$C$413,0))))/3),G$229&lt;INDEX($I$397:$I$415,MATCH(E274,$C$397:$C$415,0)),INDEX('MP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H274" s="142" t="str" cm="1">
        <f t="array" ref="H274">IFERROR(((_xlfn.IFS(H$229&lt;INDEX($J$397:$J$415,MATCH($B$274,$C$397:$C$415,0)),INDEX('MP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MATCH($B$274,$C$396:$C$413,0))))/3),H$229&lt;INDEX($I$397:$I$415,MATCH(F274,$C$397:$C$415,0)),INDEX('MP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I274" s="142" t="str" cm="1">
        <f t="array" ref="I274">IFERROR(((_xlfn.IFS(I$229&lt;INDEX($J$397:$J$415,MATCH($B$274,$C$397:$C$415,0)),INDEX('MP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MATCH($B$274,$C$396:$C$413,0))))/3),I$229&lt;INDEX($I$397:$I$415,MATCH(G274,$C$397:$C$415,0)),INDEX('MP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J274" s="142" t="str" cm="1">
        <f t="array" ref="J274">IFERROR(((_xlfn.IFS(J$229&lt;INDEX($J$397:$J$415,MATCH($B$274,$C$397:$C$415,0)),INDEX('MP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MATCH($B$274,$C$396:$C$413,0))))/3),J$229&lt;INDEX($I$397:$I$415,MATCH(H274,$C$397:$C$415,0)),INDEX('MP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K274" s="142" t="str" cm="1">
        <f t="array" ref="K274">IFERROR(((_xlfn.IFS(K$229&lt;INDEX($J$397:$J$415,MATCH($B$274,$C$397:$C$415,0)),INDEX('MP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MATCH($B$274,$C$396:$C$413,0))))/3),K$229&lt;INDEX($I$397:$I$415,MATCH(I274,$C$397:$C$415,0)),INDEX('MP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L274" s="142" t="str" cm="1">
        <f t="array" ref="L274">IFERROR(((_xlfn.IFS(L$229&lt;INDEX($J$397:$J$415,MATCH($B$274,$C$397:$C$415,0)),INDEX('MP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MATCH($B$274,$C$396:$C$413,0))))/3),L$229&lt;INDEX($I$397:$I$415,MATCH(J274,$C$397:$C$415,0)),INDEX('MP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M274" s="142" t="str" cm="1">
        <f t="array" ref="M274">IFERROR(((_xlfn.IFS(M$229&lt;INDEX($J$397:$J$415,MATCH($B$274,$C$397:$C$415,0)),INDEX('MP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MATCH($B$274,$C$396:$C$413,0))))/3),M$229&lt;INDEX($I$397:$I$415,MATCH(K274,$C$397:$C$415,0)),INDEX('MP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N274" s="142" t="str" cm="1">
        <f t="array" ref="N274">IFERROR(((_xlfn.IFS(N$229&lt;INDEX($J$397:$J$415,MATCH($B$274,$C$397:$C$415,0)),INDEX('MP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MATCH($B$274,$C$396:$C$413,0))))/3),N$229&lt;INDEX($I$397:$I$415,MATCH(L274,$C$397:$C$415,0)),INDEX('MP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O274" s="142" t="str" cm="1">
        <f t="array" ref="O274">IFERROR(((_xlfn.IFS(O$229&lt;INDEX($J$397:$J$415,MATCH($B$274,$C$397:$C$415,0)),INDEX('MP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MATCH($B$274,$C$396:$C$413,0))))/3),O$229&lt;INDEX($I$397:$I$415,MATCH(M274,$C$397:$C$415,0)),INDEX('MP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P274" s="142" t="str" cm="1">
        <f t="array" ref="P274">IFERROR(((_xlfn.IFS(P$229&lt;INDEX($J$397:$J$415,MATCH($B$274,$C$397:$C$415,0)),INDEX('MP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MATCH($B$274,$C$396:$C$413,0))))/3),P$229&lt;INDEX($I$397:$I$415,MATCH(N274,$C$397:$C$415,0)),INDEX('MP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Q274" s="142" t="str" cm="1">
        <f t="array" ref="Q274">IFERROR(((_xlfn.IFS(Q$229&lt;INDEX($J$397:$J$415,MATCH($B$274,$C$397:$C$415,0)),INDEX('MP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MATCH($B$274,$C$396:$C$413,0))))/3),Q$229&lt;INDEX($I$397:$I$415,MATCH(O274,$C$397:$C$415,0)),INDEX('MP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R274" s="142" t="str" cm="1">
        <f t="array" ref="R274">IFERROR(((_xlfn.IFS(R$229&lt;INDEX($J$397:$J$415,MATCH($B$274,$C$397:$C$415,0)),INDEX('MP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MATCH($B$274,$C$396:$C$413,0))))/3),R$229&lt;INDEX($I$397:$I$415,MATCH(P274,$C$397:$C$415,0)),INDEX('MP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S274" s="142" t="str" cm="1">
        <f t="array" ref="S274">IFERROR(((_xlfn.IFS(S$229&lt;INDEX($J$397:$J$415,MATCH($B$274,$C$397:$C$415,0)),INDEX('MP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MATCH($B$274,$C$396:$C$413,0))))/3),S$229&lt;INDEX($I$397:$I$415,MATCH(Q274,$C$397:$C$415,0)),INDEX('MP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T274" s="142" t="str" cm="1">
        <f t="array" ref="T274">IFERROR(((_xlfn.IFS(T$229&lt;INDEX($J$397:$J$415,MATCH($B$274,$C$397:$C$415,0)),INDEX('MP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MATCH($B$274,$C$396:$C$413,0))))/3),T$229&lt;INDEX($I$397:$I$415,MATCH(R274,$C$397:$C$415,0)),INDEX('MP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U274" s="142" t="str" cm="1">
        <f t="array" ref="U274">IFERROR(((_xlfn.IFS(U$229&lt;INDEX($J$397:$J$415,MATCH($B$274,$C$397:$C$415,0)),INDEX('MP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MATCH($B$274,$C$396:$C$413,0))))/3),U$229&lt;INDEX($I$397:$I$415,MATCH(S274,$C$397:$C$415,0)),INDEX('MP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V274" s="142" t="str" cm="1">
        <f t="array" ref="V274">IFERROR(((_xlfn.IFS(V$229&lt;INDEX($J$397:$J$415,MATCH($B$274,$C$397:$C$415,0)),INDEX('MP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MATCH($B$274,$C$396:$C$413,0))))/3),V$229&lt;INDEX($I$397:$I$415,MATCH(T274,$C$397:$C$415,0)),INDEX('MP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W274" s="142" t="str" cm="1">
        <f t="array" ref="W274">IFERROR(((_xlfn.IFS(W$229&lt;INDEX($J$397:$J$415,MATCH($B$274,$C$397:$C$415,0)),INDEX('MP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MATCH($B$274,$C$396:$C$413,0))))/3),W$229&lt;INDEX($I$397:$I$415,MATCH(U274,$C$397:$C$415,0)),INDEX('MP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X274" s="142" t="str" cm="1">
        <f t="array" ref="X274">IFERROR(((_xlfn.IFS(X$229&lt;INDEX($J$397:$J$415,MATCH($B$274,$C$397:$C$415,0)),INDEX('MP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MATCH($B$274,$C$396:$C$413,0))))/3),X$229&lt;INDEX($I$397:$I$415,MATCH(V274,$C$397:$C$415,0)),INDEX('MP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Y274" s="142" t="str" cm="1">
        <f t="array" ref="Y274">IFERROR(((_xlfn.IFS(Y$229&lt;INDEX($J$397:$J$415,MATCH($B$274,$C$397:$C$415,0)),INDEX('MP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MATCH($B$274,$C$396:$C$413,0))))/3),Y$229&lt;INDEX($I$397:$I$415,MATCH(W274,$C$397:$C$415,0)),INDEX('MP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Z274" s="142" t="str" cm="1">
        <f t="array" ref="Z274">IFERROR(((_xlfn.IFS(Z$229&lt;INDEX($J$397:$J$415,MATCH($B$274,$C$397:$C$415,0)),INDEX('MP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MATCH($B$274,$C$396:$C$413,0))))/3),Z$229&lt;INDEX($I$397:$I$415,MATCH(X274,$C$397:$C$415,0)),INDEX('MP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AA274" s="142" t="str" cm="1">
        <f t="array" ref="AA274">IFERROR(((_xlfn.IFS(AA$229&lt;INDEX($J$397:$J$415,MATCH($B$274,$C$397:$C$415,0)),INDEX('MP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MATCH($B$274,$C$396:$C$413,0))))/3),AA$229&lt;INDEX($I$397:$I$415,MATCH(Y274,$C$397:$C$415,0)),INDEX('MP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AB274" s="142" t="str" cm="1">
        <f t="array" ref="AB274">IFERROR(((_xlfn.IFS(AB$229&lt;INDEX($J$397:$J$415,MATCH($B$274,$C$397:$C$415,0)),INDEX('MP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MATCH($B$274,$C$396:$C$413,0))))/3),AB$229&lt;INDEX($I$397:$I$415,MATCH(Z274,$C$397:$C$415,0)),INDEX('MP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AC274" s="142" t="str" cm="1">
        <f t="array" ref="AC274">IFERROR(((_xlfn.IFS(AC$229&lt;INDEX($J$397:$J$415,MATCH($B$274,$C$397:$C$415,0)),INDEX('MP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MATCH($B$274,$C$396:$C$413,0))))/3),AC$229&lt;INDEX($I$397:$I$415,MATCH(AA274,$C$397:$C$415,0)),INDEX('MP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AD274" s="142" t="str" cm="1">
        <f t="array" ref="AD274">IFERROR(((_xlfn.IFS(AD$229&lt;INDEX($J$397:$J$415,MATCH($B$274,$C$397:$C$415,0)),INDEX('MP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MATCH($B$274,$C$396:$C$413,0))))/3),AD$229&lt;INDEX($I$397:$I$415,MATCH(AB274,$C$397:$C$415,0)),INDEX('MP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AE274" s="142" t="str" cm="1">
        <f t="array" ref="AE274">IFERROR(((_xlfn.IFS(AE$229&lt;INDEX($J$397:$J$415,MATCH($B$274,$C$397:$C$415,0)),INDEX('MP Calcs &amp; EFs'!$D$343:$D$360, MATCH($B$274,'MP Calcs &amp; EFs'!$B$343:$B$360,0)),$D$229&lt;INDEX($K$397:$K$415,MATCH($B$274,$C$397:$C$415,0)),INDEX('MP Calcs &amp; EFs'!$D$343:$D$360, MATCH($B$274,'MP Calcs &amp; EFs'!$B$343:$B$360,0))-(((INDEX('MP Calcs &amp; EFs'!$D$343:$D$360, MATCH($B$274,'MP Calcs &amp; EFs'!$B$343:$B$360,0)))-(INDEX($E$396:$E$413, MATCH($B$274,$C$396:$C$413,0))))/3),AE$229&lt;INDEX($I$397:$I$415,MATCH(AC274,$C$397:$C$415,0)),INDEX('MP Calcs &amp; EFs'!$D$343:$D$360, MATCH($B$274,'MP Calcs &amp; EFs'!$B$343:$B$360,0))-(((INDEX('MP Calcs &amp; EFs'!$D$343:$D$360, MATCH($B$274,'MP Calcs &amp; EFs'!$B$343:$B$360,0)))-(INDEX($E$396:$E$413, MATCH($B$274,$C$396:$C$413,0))))*2/3),TRUE,INDEX($E$396:$E$413, MATCH($B$274,$C$396:$C$413,0)))*INDEX($D$13:$D$29, MATCH($B$274,$B$13:$B$29,0))*10^6*'Conversions and Lists'!$F$44)-(INDEX($G$8:$G$29, MATCH($B$274,$B$8:$B$29,0))*'Conversions and Lists'!$F$37))*'MP Calcs &amp; EFs'!$K$383,"")</f>
        <v/>
      </c>
      <c r="AF274" s="142" t="str">
        <f t="shared" si="9"/>
        <v/>
      </c>
      <c r="AG274" s="142" t="str">
        <f>IFERROR(SUM(INDEX(D274:AF274, MATCH(INDEX($H$8:$H$29,MATCH(B274,$B$8:$B$29,0)),$D$229:$AE$229,0)):AF274),"")</f>
        <v/>
      </c>
    </row>
    <row r="275" spans="2:34" ht="14.4" thickBot="1" x14ac:dyDescent="0.3">
      <c r="B275" s="138" t="s">
        <v>158</v>
      </c>
      <c r="C275" s="139" t="s">
        <v>336</v>
      </c>
      <c r="D275" s="149" t="str" cm="1">
        <f t="array" ref="D275">IFERROR((_xlfn.IFS(D$229&lt;INDEX($J$397:$J$415,MATCH($B$274,$C$397:$C$415,0)),INDEX('MP Calcs &amp; EFs'!$C$343:$C$360, MATCH($B$274,'MP Calcs &amp; EFs'!$B$343:$B$360,0)),D$229&lt;INDEX($K$397:$K$415,MATCH($B$274,$C$397:$C$415,0)),INDEX('MP Calcs &amp; EFs'!$C$343:$C$360, MATCH($B$274,'MP Calcs &amp; EFs'!$B$343:$B$360,0))-(((INDEX('MP Calcs &amp; EFs'!$C$343:$C$360, MATCH($B$274,'MP Calcs &amp; EFs'!$B$343:$B$360,0)))-(INDEX($D$396:$D$413, MATCH($B$274,$C$396:$C$413,0))))/3),D$229&lt;INDEX($I$397:$I$415,MATCH($B$274,$C$397:$C$415,0)),INDEX('MP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E275" s="149" t="str" cm="1">
        <f t="array" ref="E275">IFERROR((_xlfn.IFS(E$229&lt;INDEX($J$397:$J$415,MATCH($B$274,$C$397:$C$415,0)),INDEX('MP Calcs &amp; EFs'!$C$343:$C$360, MATCH($B$274,'MP Calcs &amp; EFs'!$B$343:$B$360,0)),E$229&lt;INDEX($K$397:$K$415,MATCH($B$274,$C$397:$C$415,0)),INDEX('MP Calcs &amp; EFs'!$C$343:$C$360, MATCH($B$274,'MP Calcs &amp; EFs'!$B$343:$B$360,0))-(((INDEX('MP Calcs &amp; EFs'!$C$343:$C$360, MATCH($B$274,'MP Calcs &amp; EFs'!$B$343:$B$360,0)))-(INDEX($D$396:$D$413, MATCH($B$274,$C$396:$C$413,0))))/3),E$229&lt;INDEX($I$397:$I$415,MATCH($B$274,$C$397:$C$415,0)),INDEX('MP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F275" s="149" t="str" cm="1">
        <f t="array" ref="F275">IFERROR((_xlfn.IFS(F$229&lt;INDEX($J$397:$J$415,MATCH($B$274,$C$397:$C$415,0)),INDEX('MP Calcs &amp; EFs'!$C$343:$C$360, MATCH($B$274,'MP Calcs &amp; EFs'!$B$343:$B$360,0)),F$229&lt;INDEX($K$397:$K$415,MATCH($B$274,$C$397:$C$415,0)),INDEX('MP Calcs &amp; EFs'!$C$343:$C$360, MATCH($B$274,'MP Calcs &amp; EFs'!$B$343:$B$360,0))-(((INDEX('MP Calcs &amp; EFs'!$C$343:$C$360, MATCH($B$274,'MP Calcs &amp; EFs'!$B$343:$B$360,0)))-(INDEX($D$396:$D$413, MATCH($B$274,$C$396:$C$413,0))))/3),F$229&lt;INDEX($I$397:$I$415,MATCH($B$274,$C$397:$C$415,0)),INDEX('MP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G275" s="149" t="str" cm="1">
        <f t="array" ref="G275">IFERROR((_xlfn.IFS(G$229&lt;INDEX($J$397:$J$415,MATCH($B$274,$C$397:$C$415,0)),INDEX('MP Calcs &amp; EFs'!$C$343:$C$360, MATCH($B$274,'MP Calcs &amp; EFs'!$B$343:$B$360,0)),G$229&lt;INDEX($K$397:$K$415,MATCH($B$274,$C$397:$C$415,0)),INDEX('MP Calcs &amp; EFs'!$C$343:$C$360, MATCH($B$274,'MP Calcs &amp; EFs'!$B$343:$B$360,0))-(((INDEX('MP Calcs &amp; EFs'!$C$343:$C$360, MATCH($B$274,'MP Calcs &amp; EFs'!$B$343:$B$360,0)))-(INDEX($D$396:$D$413, MATCH($B$274,$C$396:$C$413,0))))/3),G$229&lt;INDEX($I$397:$I$415,MATCH($B$274,$C$397:$C$415,0)),INDEX('MP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H275" s="149" t="str" cm="1">
        <f t="array" ref="H275">IFERROR((_xlfn.IFS(H$229&lt;INDEX($J$397:$J$415,MATCH($B$274,$C$397:$C$415,0)),INDEX('MP Calcs &amp; EFs'!$C$343:$C$360, MATCH($B$274,'MP Calcs &amp; EFs'!$B$343:$B$360,0)),H$229&lt;INDEX($K$397:$K$415,MATCH($B$274,$C$397:$C$415,0)),INDEX('MP Calcs &amp; EFs'!$C$343:$C$360, MATCH($B$274,'MP Calcs &amp; EFs'!$B$343:$B$360,0))-(((INDEX('MP Calcs &amp; EFs'!$C$343:$C$360, MATCH($B$274,'MP Calcs &amp; EFs'!$B$343:$B$360,0)))-(INDEX($D$396:$D$413, MATCH($B$274,$C$396:$C$413,0))))/3),H$229&lt;INDEX($I$397:$I$415,MATCH($B$274,$C$397:$C$415,0)),INDEX('MP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I275" s="149" t="str" cm="1">
        <f t="array" ref="I275">IFERROR((_xlfn.IFS(I$229&lt;INDEX($J$397:$J$415,MATCH($B$274,$C$397:$C$415,0)),INDEX('MP Calcs &amp; EFs'!$C$343:$C$360, MATCH($B$274,'MP Calcs &amp; EFs'!$B$343:$B$360,0)),I$229&lt;INDEX($K$397:$K$415,MATCH($B$274,$C$397:$C$415,0)),INDEX('MP Calcs &amp; EFs'!$C$343:$C$360, MATCH($B$274,'MP Calcs &amp; EFs'!$B$343:$B$360,0))-(((INDEX('MP Calcs &amp; EFs'!$C$343:$C$360, MATCH($B$274,'MP Calcs &amp; EFs'!$B$343:$B$360,0)))-(INDEX($D$396:$D$413, MATCH($B$274,$C$396:$C$413,0))))/3),I$229&lt;INDEX($I$397:$I$415,MATCH($B$274,$C$397:$C$415,0)),INDEX('MP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J275" s="149" t="str" cm="1">
        <f t="array" ref="J275">IFERROR((_xlfn.IFS(J$229&lt;INDEX($J$397:$J$415,MATCH($B$274,$C$397:$C$415,0)),INDEX('MP Calcs &amp; EFs'!$C$343:$C$360, MATCH($B$274,'MP Calcs &amp; EFs'!$B$343:$B$360,0)),J$229&lt;INDEX($K$397:$K$415,MATCH($B$274,$C$397:$C$415,0)),INDEX('MP Calcs &amp; EFs'!$C$343:$C$360, MATCH($B$274,'MP Calcs &amp; EFs'!$B$343:$B$360,0))-(((INDEX('MP Calcs &amp; EFs'!$C$343:$C$360, MATCH($B$274,'MP Calcs &amp; EFs'!$B$343:$B$360,0)))-(INDEX($D$396:$D$413, MATCH($B$274,$C$396:$C$413,0))))/3),J$229&lt;INDEX($I$397:$I$415,MATCH($B$274,$C$397:$C$415,0)),INDEX('MP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K275" s="149" t="str" cm="1">
        <f t="array" ref="K275">IFERROR((_xlfn.IFS(K$229&lt;INDEX($J$397:$J$415,MATCH($B$274,$C$397:$C$415,0)),INDEX('MP Calcs &amp; EFs'!$C$343:$C$360, MATCH($B$274,'MP Calcs &amp; EFs'!$B$343:$B$360,0)),K$229&lt;INDEX($K$397:$K$415,MATCH($B$274,$C$397:$C$415,0)),INDEX('MP Calcs &amp; EFs'!$C$343:$C$360, MATCH($B$274,'MP Calcs &amp; EFs'!$B$343:$B$360,0))-(((INDEX('MP Calcs &amp; EFs'!$C$343:$C$360, MATCH($B$274,'MP Calcs &amp; EFs'!$B$343:$B$360,0)))-(INDEX($D$396:$D$413, MATCH($B$274,$C$396:$C$413,0))))/3),K$229&lt;INDEX($I$397:$I$415,MATCH($B$274,$C$397:$C$415,0)),INDEX('MP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L275" s="149" t="str" cm="1">
        <f t="array" ref="L275">IFERROR((_xlfn.IFS(L$229&lt;INDEX($J$397:$J$415,MATCH($B$274,$C$397:$C$415,0)),INDEX('MP Calcs &amp; EFs'!$C$343:$C$360, MATCH($B$274,'MP Calcs &amp; EFs'!$B$343:$B$360,0)),L$229&lt;INDEX($K$397:$K$415,MATCH($B$274,$C$397:$C$415,0)),INDEX('MP Calcs &amp; EFs'!$C$343:$C$360, MATCH($B$274,'MP Calcs &amp; EFs'!$B$343:$B$360,0))-(((INDEX('MP Calcs &amp; EFs'!$C$343:$C$360, MATCH($B$274,'MP Calcs &amp; EFs'!$B$343:$B$360,0)))-(INDEX($D$396:$D$413, MATCH($B$274,$C$396:$C$413,0))))/3),L$229&lt;INDEX($I$397:$I$415,MATCH($B$274,$C$397:$C$415,0)),INDEX('MP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M275" s="149" t="str" cm="1">
        <f t="array" ref="M275">IFERROR((_xlfn.IFS(M$229&lt;INDEX($J$397:$J$415,MATCH($B$274,$C$397:$C$415,0)),INDEX('MP Calcs &amp; EFs'!$C$343:$C$360, MATCH($B$274,'MP Calcs &amp; EFs'!$B$343:$B$360,0)),M$229&lt;INDEX($K$397:$K$415,MATCH($B$274,$C$397:$C$415,0)),INDEX('MP Calcs &amp; EFs'!$C$343:$C$360, MATCH($B$274,'MP Calcs &amp; EFs'!$B$343:$B$360,0))-(((INDEX('MP Calcs &amp; EFs'!$C$343:$C$360, MATCH($B$274,'MP Calcs &amp; EFs'!$B$343:$B$360,0)))-(INDEX($D$396:$D$413, MATCH($B$274,$C$396:$C$413,0))))/3),M$229&lt;INDEX($I$397:$I$415,MATCH($B$274,$C$397:$C$415,0)),INDEX('MP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N275" s="149" t="str" cm="1">
        <f t="array" ref="N275">IFERROR((_xlfn.IFS(N$229&lt;INDEX($J$397:$J$415,MATCH($B$274,$C$397:$C$415,0)),INDEX('MP Calcs &amp; EFs'!$C$343:$C$360, MATCH($B$274,'MP Calcs &amp; EFs'!$B$343:$B$360,0)),N$229&lt;INDEX($K$397:$K$415,MATCH($B$274,$C$397:$C$415,0)),INDEX('MP Calcs &amp; EFs'!$C$343:$C$360, MATCH($B$274,'MP Calcs &amp; EFs'!$B$343:$B$360,0))-(((INDEX('MP Calcs &amp; EFs'!$C$343:$C$360, MATCH($B$274,'MP Calcs &amp; EFs'!$B$343:$B$360,0)))-(INDEX($D$396:$D$413, MATCH($B$274,$C$396:$C$413,0))))/3),N$229&lt;INDEX($I$397:$I$415,MATCH($B$274,$C$397:$C$415,0)),INDEX('MP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O275" s="149" t="str" cm="1">
        <f t="array" ref="O275">IFERROR((_xlfn.IFS(O$229&lt;INDEX($J$397:$J$415,MATCH($B$274,$C$397:$C$415,0)),INDEX('MP Calcs &amp; EFs'!$C$343:$C$360, MATCH($B$274,'MP Calcs &amp; EFs'!$B$343:$B$360,0)),O$229&lt;INDEX($K$397:$K$415,MATCH($B$274,$C$397:$C$415,0)),INDEX('MP Calcs &amp; EFs'!$C$343:$C$360, MATCH($B$274,'MP Calcs &amp; EFs'!$B$343:$B$360,0))-(((INDEX('MP Calcs &amp; EFs'!$C$343:$C$360, MATCH($B$274,'MP Calcs &amp; EFs'!$B$343:$B$360,0)))-(INDEX($D$396:$D$413, MATCH($B$274,$C$396:$C$413,0))))/3),O$229&lt;INDEX($I$397:$I$415,MATCH($B$274,$C$397:$C$415,0)),INDEX('MP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P275" s="149" t="str" cm="1">
        <f t="array" ref="P275">IFERROR((_xlfn.IFS(P$229&lt;INDEX($J$397:$J$415,MATCH($B$274,$C$397:$C$415,0)),INDEX('MP Calcs &amp; EFs'!$C$343:$C$360, MATCH($B$274,'MP Calcs &amp; EFs'!$B$343:$B$360,0)),P$229&lt;INDEX($K$397:$K$415,MATCH($B$274,$C$397:$C$415,0)),INDEX('MP Calcs &amp; EFs'!$C$343:$C$360, MATCH($B$274,'MP Calcs &amp; EFs'!$B$343:$B$360,0))-(((INDEX('MP Calcs &amp; EFs'!$C$343:$C$360, MATCH($B$274,'MP Calcs &amp; EFs'!$B$343:$B$360,0)))-(INDEX($D$396:$D$413, MATCH($B$274,$C$396:$C$413,0))))/3),P$229&lt;INDEX($I$397:$I$415,MATCH($B$274,$C$397:$C$415,0)),INDEX('MP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Q275" s="149" t="str" cm="1">
        <f t="array" ref="Q275">IFERROR((_xlfn.IFS(Q$229&lt;INDEX($J$397:$J$415,MATCH($B$274,$C$397:$C$415,0)),INDEX('MP Calcs &amp; EFs'!$C$343:$C$360, MATCH($B$274,'MP Calcs &amp; EFs'!$B$343:$B$360,0)),Q$229&lt;INDEX($K$397:$K$415,MATCH($B$274,$C$397:$C$415,0)),INDEX('MP Calcs &amp; EFs'!$C$343:$C$360, MATCH($B$274,'MP Calcs &amp; EFs'!$B$343:$B$360,0))-(((INDEX('MP Calcs &amp; EFs'!$C$343:$C$360, MATCH($B$274,'MP Calcs &amp; EFs'!$B$343:$B$360,0)))-(INDEX($D$396:$D$413, MATCH($B$274,$C$396:$C$413,0))))/3),Q$229&lt;INDEX($I$397:$I$415,MATCH($B$274,$C$397:$C$415,0)),INDEX('MP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R275" s="149" t="str" cm="1">
        <f t="array" ref="R275">IFERROR((_xlfn.IFS(R$229&lt;INDEX($J$397:$J$415,MATCH($B$274,$C$397:$C$415,0)),INDEX('MP Calcs &amp; EFs'!$C$343:$C$360, MATCH($B$274,'MP Calcs &amp; EFs'!$B$343:$B$360,0)),R$229&lt;INDEX($K$397:$K$415,MATCH($B$274,$C$397:$C$415,0)),INDEX('MP Calcs &amp; EFs'!$C$343:$C$360, MATCH($B$274,'MP Calcs &amp; EFs'!$B$343:$B$360,0))-(((INDEX('MP Calcs &amp; EFs'!$C$343:$C$360, MATCH($B$274,'MP Calcs &amp; EFs'!$B$343:$B$360,0)))-(INDEX($D$396:$D$413, MATCH($B$274,$C$396:$C$413,0))))/3),R$229&lt;INDEX($I$397:$I$415,MATCH($B$274,$C$397:$C$415,0)),INDEX('MP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S275" s="149" t="str" cm="1">
        <f t="array" ref="S275">IFERROR((_xlfn.IFS(S$229&lt;INDEX($J$397:$J$415,MATCH($B$274,$C$397:$C$415,0)),INDEX('MP Calcs &amp; EFs'!$C$343:$C$360, MATCH($B$274,'MP Calcs &amp; EFs'!$B$343:$B$360,0)),S$229&lt;INDEX($K$397:$K$415,MATCH($B$274,$C$397:$C$415,0)),INDEX('MP Calcs &amp; EFs'!$C$343:$C$360, MATCH($B$274,'MP Calcs &amp; EFs'!$B$343:$B$360,0))-(((INDEX('MP Calcs &amp; EFs'!$C$343:$C$360, MATCH($B$274,'MP Calcs &amp; EFs'!$B$343:$B$360,0)))-(INDEX($D$396:$D$413, MATCH($B$274,$C$396:$C$413,0))))/3),S$229&lt;INDEX($I$397:$I$415,MATCH($B$274,$C$397:$C$415,0)),INDEX('MP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T275" s="149" t="str" cm="1">
        <f t="array" ref="T275">IFERROR((_xlfn.IFS(T$229&lt;INDEX($J$397:$J$415,MATCH($B$274,$C$397:$C$415,0)),INDEX('MP Calcs &amp; EFs'!$C$343:$C$360, MATCH($B$274,'MP Calcs &amp; EFs'!$B$343:$B$360,0)),T$229&lt;INDEX($K$397:$K$415,MATCH($B$274,$C$397:$C$415,0)),INDEX('MP Calcs &amp; EFs'!$C$343:$C$360, MATCH($B$274,'MP Calcs &amp; EFs'!$B$343:$B$360,0))-(((INDEX('MP Calcs &amp; EFs'!$C$343:$C$360, MATCH($B$274,'MP Calcs &amp; EFs'!$B$343:$B$360,0)))-(INDEX($D$396:$D$413, MATCH($B$274,$C$396:$C$413,0))))/3),T$229&lt;INDEX($I$397:$I$415,MATCH($B$274,$C$397:$C$415,0)),INDEX('MP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U275" s="149" t="str" cm="1">
        <f t="array" ref="U275">IFERROR((_xlfn.IFS(U$229&lt;INDEX($J$397:$J$415,MATCH($B$274,$C$397:$C$415,0)),INDEX('MP Calcs &amp; EFs'!$C$343:$C$360, MATCH($B$274,'MP Calcs &amp; EFs'!$B$343:$B$360,0)),U$229&lt;INDEX($K$397:$K$415,MATCH($B$274,$C$397:$C$415,0)),INDEX('MP Calcs &amp; EFs'!$C$343:$C$360, MATCH($B$274,'MP Calcs &amp; EFs'!$B$343:$B$360,0))-(((INDEX('MP Calcs &amp; EFs'!$C$343:$C$360, MATCH($B$274,'MP Calcs &amp; EFs'!$B$343:$B$360,0)))-(INDEX($D$396:$D$413, MATCH($B$274,$C$396:$C$413,0))))/3),U$229&lt;INDEX($I$397:$I$415,MATCH($B$274,$C$397:$C$415,0)),INDEX('MP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V275" s="149" t="str" cm="1">
        <f t="array" ref="V275">IFERROR((_xlfn.IFS(V$229&lt;INDEX($J$397:$J$415,MATCH($B$274,$C$397:$C$415,0)),INDEX('MP Calcs &amp; EFs'!$C$343:$C$360, MATCH($B$274,'MP Calcs &amp; EFs'!$B$343:$B$360,0)),V$229&lt;INDEX($K$397:$K$415,MATCH($B$274,$C$397:$C$415,0)),INDEX('MP Calcs &amp; EFs'!$C$343:$C$360, MATCH($B$274,'MP Calcs &amp; EFs'!$B$343:$B$360,0))-(((INDEX('MP Calcs &amp; EFs'!$C$343:$C$360, MATCH($B$274,'MP Calcs &amp; EFs'!$B$343:$B$360,0)))-(INDEX($D$396:$D$413, MATCH($B$274,$C$396:$C$413,0))))/3),V$229&lt;INDEX($I$397:$I$415,MATCH($B$274,$C$397:$C$415,0)),INDEX('MP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W275" s="149" t="str" cm="1">
        <f t="array" ref="W275">IFERROR((_xlfn.IFS(W$229&lt;INDEX($J$397:$J$415,MATCH($B$274,$C$397:$C$415,0)),INDEX('MP Calcs &amp; EFs'!$C$343:$C$360, MATCH($B$274,'MP Calcs &amp; EFs'!$B$343:$B$360,0)),W$229&lt;INDEX($K$397:$K$415,MATCH($B$274,$C$397:$C$415,0)),INDEX('MP Calcs &amp; EFs'!$C$343:$C$360, MATCH($B$274,'MP Calcs &amp; EFs'!$B$343:$B$360,0))-(((INDEX('MP Calcs &amp; EFs'!$C$343:$C$360, MATCH($B$274,'MP Calcs &amp; EFs'!$B$343:$B$360,0)))-(INDEX($D$396:$D$413, MATCH($B$274,$C$396:$C$413,0))))/3),W$229&lt;INDEX($I$397:$I$415,MATCH($B$274,$C$397:$C$415,0)),INDEX('MP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X275" s="149" t="str" cm="1">
        <f t="array" ref="X275">IFERROR((_xlfn.IFS(X$229&lt;INDEX($J$397:$J$415,MATCH($B$274,$C$397:$C$415,0)),INDEX('MP Calcs &amp; EFs'!$C$343:$C$360, MATCH($B$274,'MP Calcs &amp; EFs'!$B$343:$B$360,0)),X$229&lt;INDEX($K$397:$K$415,MATCH($B$274,$C$397:$C$415,0)),INDEX('MP Calcs &amp; EFs'!$C$343:$C$360, MATCH($B$274,'MP Calcs &amp; EFs'!$B$343:$B$360,0))-(((INDEX('MP Calcs &amp; EFs'!$C$343:$C$360, MATCH($B$274,'MP Calcs &amp; EFs'!$B$343:$B$360,0)))-(INDEX($D$396:$D$413, MATCH($B$274,$C$396:$C$413,0))))/3),X$229&lt;INDEX($I$397:$I$415,MATCH($B$274,$C$397:$C$415,0)),INDEX('MP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Y275" s="149" t="str" cm="1">
        <f t="array" ref="Y275">IFERROR((_xlfn.IFS(Y$229&lt;INDEX($J$397:$J$415,MATCH($B$274,$C$397:$C$415,0)),INDEX('MP Calcs &amp; EFs'!$C$343:$C$360, MATCH($B$274,'MP Calcs &amp; EFs'!$B$343:$B$360,0)),Y$229&lt;INDEX($K$397:$K$415,MATCH($B$274,$C$397:$C$415,0)),INDEX('MP Calcs &amp; EFs'!$C$343:$C$360, MATCH($B$274,'MP Calcs &amp; EFs'!$B$343:$B$360,0))-(((INDEX('MP Calcs &amp; EFs'!$C$343:$C$360, MATCH($B$274,'MP Calcs &amp; EFs'!$B$343:$B$360,0)))-(INDEX($D$396:$D$413, MATCH($B$274,$C$396:$C$413,0))))/3),Y$229&lt;INDEX($I$397:$I$415,MATCH($B$274,$C$397:$C$415,0)),INDEX('MP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Z275" s="149" t="str" cm="1">
        <f t="array" ref="Z275">IFERROR((_xlfn.IFS(Z$229&lt;INDEX($J$397:$J$415,MATCH($B$274,$C$397:$C$415,0)),INDEX('MP Calcs &amp; EFs'!$C$343:$C$360, MATCH($B$274,'MP Calcs &amp; EFs'!$B$343:$B$360,0)),Z$229&lt;INDEX($K$397:$K$415,MATCH($B$274,$C$397:$C$415,0)),INDEX('MP Calcs &amp; EFs'!$C$343:$C$360, MATCH($B$274,'MP Calcs &amp; EFs'!$B$343:$B$360,0))-(((INDEX('MP Calcs &amp; EFs'!$C$343:$C$360, MATCH($B$274,'MP Calcs &amp; EFs'!$B$343:$B$360,0)))-(INDEX($D$396:$D$413, MATCH($B$274,$C$396:$C$413,0))))/3),Z$229&lt;INDEX($I$397:$I$415,MATCH($B$274,$C$397:$C$415,0)),INDEX('MP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AA275" s="149" t="str" cm="1">
        <f t="array" ref="AA275">IFERROR((_xlfn.IFS(AA$229&lt;INDEX($J$397:$J$415,MATCH($B$274,$C$397:$C$415,0)),INDEX('MP Calcs &amp; EFs'!$C$343:$C$360, MATCH($B$274,'MP Calcs &amp; EFs'!$B$343:$B$360,0)),AA$229&lt;INDEX($K$397:$K$415,MATCH($B$274,$C$397:$C$415,0)),INDEX('MP Calcs &amp; EFs'!$C$343:$C$360, MATCH($B$274,'MP Calcs &amp; EFs'!$B$343:$B$360,0))-(((INDEX('MP Calcs &amp; EFs'!$C$343:$C$360, MATCH($B$274,'MP Calcs &amp; EFs'!$B$343:$B$360,0)))-(INDEX($D$396:$D$413, MATCH($B$274,$C$396:$C$413,0))))/3),AA$229&lt;INDEX($I$397:$I$415,MATCH($B$274,$C$397:$C$415,0)),INDEX('MP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AB275" s="149" t="str" cm="1">
        <f t="array" ref="AB275">IFERROR((_xlfn.IFS(AB$229&lt;INDEX($J$397:$J$415,MATCH($B$274,$C$397:$C$415,0)),INDEX('MP Calcs &amp; EFs'!$C$343:$C$360, MATCH($B$274,'MP Calcs &amp; EFs'!$B$343:$B$360,0)),AB$229&lt;INDEX($K$397:$K$415,MATCH($B$274,$C$397:$C$415,0)),INDEX('MP Calcs &amp; EFs'!$C$343:$C$360, MATCH($B$274,'MP Calcs &amp; EFs'!$B$343:$B$360,0))-(((INDEX('MP Calcs &amp; EFs'!$C$343:$C$360, MATCH($B$274,'MP Calcs &amp; EFs'!$B$343:$B$360,0)))-(INDEX($D$396:$D$413, MATCH($B$274,$C$396:$C$413,0))))/3),AB$229&lt;INDEX($I$397:$I$415,MATCH($B$274,$C$397:$C$415,0)),INDEX('MP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AC275" s="149" t="str" cm="1">
        <f t="array" ref="AC275">IFERROR((_xlfn.IFS(AC$229&lt;INDEX($J$397:$J$415,MATCH($B$274,$C$397:$C$415,0)),INDEX('MP Calcs &amp; EFs'!$C$343:$C$360, MATCH($B$274,'MP Calcs &amp; EFs'!$B$343:$B$360,0)),AC$229&lt;INDEX($K$397:$K$415,MATCH($B$274,$C$397:$C$415,0)),INDEX('MP Calcs &amp; EFs'!$C$343:$C$360, MATCH($B$274,'MP Calcs &amp; EFs'!$B$343:$B$360,0))-(((INDEX('MP Calcs &amp; EFs'!$C$343:$C$360, MATCH($B$274,'MP Calcs &amp; EFs'!$B$343:$B$360,0)))-(INDEX($D$396:$D$413, MATCH($B$274,$C$396:$C$413,0))))/3),AC$229&lt;INDEX($I$397:$I$415,MATCH($B$274,$C$397:$C$415,0)),INDEX('MP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AD275" s="149" t="str" cm="1">
        <f t="array" ref="AD275">IFERROR((_xlfn.IFS(AD$229&lt;INDEX($J$397:$J$415,MATCH($B$274,$C$397:$C$415,0)),INDEX('MP Calcs &amp; EFs'!$C$343:$C$360, MATCH($B$274,'MP Calcs &amp; EFs'!$B$343:$B$360,0)),AD$229&lt;INDEX($K$397:$K$415,MATCH($B$274,$C$397:$C$415,0)),INDEX('MP Calcs &amp; EFs'!$C$343:$C$360, MATCH($B$274,'MP Calcs &amp; EFs'!$B$343:$B$360,0))-(((INDEX('MP Calcs &amp; EFs'!$C$343:$C$360, MATCH($B$274,'MP Calcs &amp; EFs'!$B$343:$B$360,0)))-(INDEX($D$396:$D$413, MATCH($B$274,$C$396:$C$413,0))))/3),AD$229&lt;INDEX($I$397:$I$415,MATCH($B$274,$C$397:$C$415,0)),INDEX('MP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AE275" s="149" t="str" cm="1">
        <f t="array" ref="AE275">IFERROR((_xlfn.IFS(AE$229&lt;INDEX($J$397:$J$415,MATCH($B$274,$C$397:$C$415,0)),INDEX('MP Calcs &amp; EFs'!$C$343:$C$360, MATCH($B$274,'MP Calcs &amp; EFs'!$B$343:$B$360,0)),AE$229&lt;INDEX($K$397:$K$415,MATCH($B$274,$C$397:$C$415,0)),INDEX('MP Calcs &amp; EFs'!$C$343:$C$360, MATCH($B$274,'MP Calcs &amp; EFs'!$B$343:$B$360,0))-(((INDEX('MP Calcs &amp; EFs'!$C$343:$C$360, MATCH($B$274,'MP Calcs &amp; EFs'!$B$343:$B$360,0)))-(INDEX($D$396:$D$413, MATCH($B$274,$C$396:$C$413,0))))/3),AE$229&lt;INDEX($I$397:$I$415,MATCH($B$274,$C$397:$C$415,0)),INDEX('MP Calcs &amp; EFs'!$C$343:$C$360, MATCH($B$274,'MP Calcs &amp; EFs'!$B$343:$B$360,0))-(((INDEX('MP Calcs &amp; EFs'!$C$343:$C$360, MATCH($B$274,'MP Calcs &amp; EFs'!$B$343:$B$360,0)))-(INDEX($D$396:$D$413, MATCH($B$274,$C$396:$C$413,0))))*2/3),TRUE,INDEX($D$396:$D$413, MATCH($B$274,$C$396:$C$413,0)))*INDEX($D$13:$D$29, MATCH($B$274,$B$13:$B$29,0)))*1000*'Conversions and Lists'!$O$44*'MP Calcs &amp; EFs'!$F$439*'Conversions and Lists'!$F$51*1000,"")</f>
        <v/>
      </c>
      <c r="AF275" s="148" t="str">
        <f t="shared" si="9"/>
        <v/>
      </c>
      <c r="AG275" s="148" t="str">
        <f>IFERROR(SUM(INDEX(D275:AF275, MATCH(INDEX($H$8:$H$29,MATCH(B275,$B$8:$B$29,0)),$D$229:$AE$229,0)):AF275),"")</f>
        <v/>
      </c>
    </row>
    <row r="276" spans="2:34" x14ac:dyDescent="0.25">
      <c r="B276" s="81" t="s">
        <v>196</v>
      </c>
      <c r="C276" s="81"/>
      <c r="D276" s="150">
        <f>SUM(D231:D273)</f>
        <v>0</v>
      </c>
      <c r="E276" s="150">
        <f t="shared" ref="E276:AE276" si="12">SUM(E231:E273)</f>
        <v>0</v>
      </c>
      <c r="F276" s="150">
        <f t="shared" si="12"/>
        <v>0</v>
      </c>
      <c r="G276" s="150">
        <f t="shared" si="12"/>
        <v>0</v>
      </c>
      <c r="H276" s="150">
        <f t="shared" si="12"/>
        <v>0</v>
      </c>
      <c r="I276" s="150">
        <f t="shared" si="12"/>
        <v>0</v>
      </c>
      <c r="J276" s="150">
        <f t="shared" si="12"/>
        <v>0</v>
      </c>
      <c r="K276" s="150">
        <f t="shared" si="12"/>
        <v>0</v>
      </c>
      <c r="L276" s="150">
        <f t="shared" si="12"/>
        <v>0</v>
      </c>
      <c r="M276" s="150">
        <f t="shared" si="12"/>
        <v>0</v>
      </c>
      <c r="N276" s="150">
        <f t="shared" si="12"/>
        <v>0</v>
      </c>
      <c r="O276" s="150">
        <f t="shared" si="12"/>
        <v>0</v>
      </c>
      <c r="P276" s="150">
        <f t="shared" si="12"/>
        <v>0</v>
      </c>
      <c r="Q276" s="150">
        <f t="shared" si="12"/>
        <v>0</v>
      </c>
      <c r="R276" s="150">
        <f t="shared" si="12"/>
        <v>0</v>
      </c>
      <c r="S276" s="150">
        <f t="shared" si="12"/>
        <v>0</v>
      </c>
      <c r="T276" s="150">
        <f t="shared" si="12"/>
        <v>0</v>
      </c>
      <c r="U276" s="150">
        <f t="shared" si="12"/>
        <v>0</v>
      </c>
      <c r="V276" s="150">
        <f t="shared" si="12"/>
        <v>0</v>
      </c>
      <c r="W276" s="150">
        <f t="shared" si="12"/>
        <v>0</v>
      </c>
      <c r="X276" s="150">
        <f t="shared" si="12"/>
        <v>0</v>
      </c>
      <c r="Y276" s="150">
        <f t="shared" si="12"/>
        <v>0</v>
      </c>
      <c r="Z276" s="150">
        <f t="shared" si="12"/>
        <v>0</v>
      </c>
      <c r="AA276" s="150">
        <f t="shared" si="12"/>
        <v>0</v>
      </c>
      <c r="AB276" s="150">
        <f t="shared" si="12"/>
        <v>0</v>
      </c>
      <c r="AC276" s="150">
        <f t="shared" si="12"/>
        <v>0</v>
      </c>
      <c r="AD276" s="150">
        <f t="shared" si="12"/>
        <v>0</v>
      </c>
      <c r="AE276" s="150">
        <f t="shared" si="12"/>
        <v>0</v>
      </c>
      <c r="AF276" s="150">
        <f>SUM(AF231:AF275)</f>
        <v>0</v>
      </c>
      <c r="AG276" s="150">
        <f>SUM(AG230:AG275)</f>
        <v>0</v>
      </c>
    </row>
    <row r="277" spans="2:34" ht="14.4" x14ac:dyDescent="0.3">
      <c r="AG277" s="146" t="s">
        <v>340</v>
      </c>
    </row>
    <row r="279" spans="2:34" ht="15.6" x14ac:dyDescent="0.3">
      <c r="B279" s="129" t="s">
        <v>162</v>
      </c>
    </row>
    <row r="280" spans="2:34" x14ac:dyDescent="0.25">
      <c r="D280" s="431" t="s">
        <v>329</v>
      </c>
      <c r="E280" s="432"/>
      <c r="F280" s="432"/>
      <c r="G280" s="432"/>
      <c r="H280" s="432"/>
      <c r="I280" s="432"/>
      <c r="J280" s="432"/>
      <c r="K280" s="432"/>
      <c r="L280" s="432"/>
      <c r="M280" s="432"/>
      <c r="N280" s="432"/>
      <c r="O280" s="432"/>
      <c r="P280" s="432"/>
      <c r="Q280" s="432"/>
      <c r="R280" s="432"/>
      <c r="S280" s="432"/>
      <c r="T280" s="432"/>
      <c r="U280" s="432"/>
      <c r="V280" s="432"/>
      <c r="W280" s="432"/>
      <c r="X280" s="432"/>
      <c r="Y280" s="432"/>
      <c r="Z280" s="432"/>
      <c r="AA280" s="432"/>
      <c r="AB280" s="432"/>
      <c r="AC280" s="432"/>
      <c r="AD280" s="432"/>
      <c r="AE280" s="432"/>
      <c r="AF280" s="433"/>
    </row>
    <row r="281" spans="2:34" x14ac:dyDescent="0.25">
      <c r="D281" s="431" t="s">
        <v>330</v>
      </c>
      <c r="E281" s="432"/>
      <c r="F281" s="432"/>
      <c r="G281" s="432"/>
      <c r="H281" s="432"/>
      <c r="I281" s="432"/>
      <c r="J281" s="432"/>
      <c r="K281" s="432"/>
      <c r="L281" s="432"/>
      <c r="M281" s="432"/>
      <c r="N281" s="432"/>
      <c r="O281" s="432"/>
      <c r="P281" s="432"/>
      <c r="Q281" s="432"/>
      <c r="R281" s="432"/>
      <c r="S281" s="432"/>
      <c r="T281" s="432"/>
      <c r="U281" s="432"/>
      <c r="V281" s="432"/>
      <c r="W281" s="432"/>
      <c r="X281" s="432"/>
      <c r="Y281" s="432"/>
      <c r="Z281" s="432"/>
      <c r="AA281" s="432"/>
      <c r="AB281" s="432"/>
      <c r="AC281" s="432"/>
      <c r="AD281" s="432"/>
      <c r="AE281" s="432"/>
      <c r="AF281" s="433"/>
    </row>
    <row r="282" spans="2:34" ht="41.4" x14ac:dyDescent="0.25">
      <c r="B282" s="131" t="s">
        <v>331</v>
      </c>
      <c r="C282" s="131"/>
      <c r="D282" s="132">
        <v>2023</v>
      </c>
      <c r="E282" s="132">
        <v>2024</v>
      </c>
      <c r="F282" s="132">
        <v>2025</v>
      </c>
      <c r="G282" s="132">
        <v>2026</v>
      </c>
      <c r="H282" s="132">
        <v>2027</v>
      </c>
      <c r="I282" s="132">
        <v>2028</v>
      </c>
      <c r="J282" s="132">
        <v>2029</v>
      </c>
      <c r="K282" s="132">
        <v>2030</v>
      </c>
      <c r="L282" s="132">
        <v>2031</v>
      </c>
      <c r="M282" s="132">
        <v>2032</v>
      </c>
      <c r="N282" s="132">
        <v>2033</v>
      </c>
      <c r="O282" s="132">
        <v>2034</v>
      </c>
      <c r="P282" s="132">
        <v>2035</v>
      </c>
      <c r="Q282" s="132">
        <v>2036</v>
      </c>
      <c r="R282" s="132">
        <v>2037</v>
      </c>
      <c r="S282" s="132">
        <v>2038</v>
      </c>
      <c r="T282" s="132">
        <v>2039</v>
      </c>
      <c r="U282" s="132">
        <v>2040</v>
      </c>
      <c r="V282" s="132">
        <v>2041</v>
      </c>
      <c r="W282" s="132">
        <v>2042</v>
      </c>
      <c r="X282" s="132">
        <v>2043</v>
      </c>
      <c r="Y282" s="132">
        <v>2044</v>
      </c>
      <c r="Z282" s="132">
        <v>2045</v>
      </c>
      <c r="AA282" s="132">
        <v>2046</v>
      </c>
      <c r="AB282" s="132">
        <v>2047</v>
      </c>
      <c r="AC282" s="132">
        <v>2048</v>
      </c>
      <c r="AD282" s="132">
        <v>2049</v>
      </c>
      <c r="AE282" s="132">
        <v>2050</v>
      </c>
      <c r="AF282" s="132" t="s">
        <v>333</v>
      </c>
      <c r="AG282" s="132" t="s">
        <v>334</v>
      </c>
    </row>
    <row r="283" spans="2:34" x14ac:dyDescent="0.25">
      <c r="B283" s="147" t="s">
        <v>156</v>
      </c>
      <c r="C283" s="133" t="s">
        <v>335</v>
      </c>
      <c r="D283" s="134" t="str">
        <f t="shared" ref="D283:AG283" si="13">D178</f>
        <v/>
      </c>
      <c r="E283" s="134" t="str">
        <f t="shared" si="13"/>
        <v/>
      </c>
      <c r="F283" s="134" t="str">
        <f t="shared" si="13"/>
        <v/>
      </c>
      <c r="G283" s="134" t="str">
        <f t="shared" si="13"/>
        <v/>
      </c>
      <c r="H283" s="134" t="str">
        <f t="shared" si="13"/>
        <v/>
      </c>
      <c r="I283" s="134" t="str">
        <f t="shared" si="13"/>
        <v/>
      </c>
      <c r="J283" s="134" t="str">
        <f t="shared" si="13"/>
        <v/>
      </c>
      <c r="K283" s="134" t="str">
        <f t="shared" si="13"/>
        <v/>
      </c>
      <c r="L283" s="134" t="str">
        <f t="shared" si="13"/>
        <v/>
      </c>
      <c r="M283" s="134" t="str">
        <f t="shared" si="13"/>
        <v/>
      </c>
      <c r="N283" s="134" t="str">
        <f t="shared" si="13"/>
        <v/>
      </c>
      <c r="O283" s="134" t="str">
        <f t="shared" si="13"/>
        <v/>
      </c>
      <c r="P283" s="134" t="str">
        <f t="shared" si="13"/>
        <v/>
      </c>
      <c r="Q283" s="134" t="str">
        <f t="shared" si="13"/>
        <v/>
      </c>
      <c r="R283" s="134" t="str">
        <f t="shared" si="13"/>
        <v/>
      </c>
      <c r="S283" s="134" t="str">
        <f t="shared" si="13"/>
        <v/>
      </c>
      <c r="T283" s="134" t="str">
        <f t="shared" si="13"/>
        <v/>
      </c>
      <c r="U283" s="134" t="str">
        <f t="shared" si="13"/>
        <v/>
      </c>
      <c r="V283" s="134" t="str">
        <f t="shared" si="13"/>
        <v/>
      </c>
      <c r="W283" s="134" t="str">
        <f t="shared" si="13"/>
        <v/>
      </c>
      <c r="X283" s="134" t="str">
        <f t="shared" si="13"/>
        <v/>
      </c>
      <c r="Y283" s="134" t="str">
        <f t="shared" si="13"/>
        <v/>
      </c>
      <c r="Z283" s="134" t="str">
        <f t="shared" si="13"/>
        <v/>
      </c>
      <c r="AA283" s="134" t="str">
        <f t="shared" si="13"/>
        <v/>
      </c>
      <c r="AB283" s="134" t="str">
        <f t="shared" si="13"/>
        <v/>
      </c>
      <c r="AC283" s="134" t="str">
        <f t="shared" si="13"/>
        <v/>
      </c>
      <c r="AD283" s="134" t="str">
        <f t="shared" si="13"/>
        <v/>
      </c>
      <c r="AE283" s="134" t="str">
        <f t="shared" si="13"/>
        <v/>
      </c>
      <c r="AF283" s="134" t="str">
        <f t="shared" si="13"/>
        <v/>
      </c>
      <c r="AG283" s="134" t="str">
        <f t="shared" si="13"/>
        <v/>
      </c>
      <c r="AH283" s="69"/>
    </row>
    <row r="284" spans="2:34" x14ac:dyDescent="0.25">
      <c r="B284" s="136" t="s">
        <v>156</v>
      </c>
      <c r="C284" s="59" t="s">
        <v>336</v>
      </c>
      <c r="D284" s="134" t="str">
        <f t="shared" ref="D284:AG284" si="14">D179</f>
        <v/>
      </c>
      <c r="E284" s="134" t="str">
        <f t="shared" si="14"/>
        <v/>
      </c>
      <c r="F284" s="134" t="str">
        <f t="shared" si="14"/>
        <v/>
      </c>
      <c r="G284" s="134" t="str">
        <f t="shared" si="14"/>
        <v/>
      </c>
      <c r="H284" s="134" t="str">
        <f t="shared" si="14"/>
        <v/>
      </c>
      <c r="I284" s="134" t="str">
        <f t="shared" si="14"/>
        <v/>
      </c>
      <c r="J284" s="134" t="str">
        <f t="shared" si="14"/>
        <v/>
      </c>
      <c r="K284" s="134" t="str">
        <f t="shared" si="14"/>
        <v/>
      </c>
      <c r="L284" s="134" t="str">
        <f t="shared" si="14"/>
        <v/>
      </c>
      <c r="M284" s="134" t="str">
        <f t="shared" si="14"/>
        <v/>
      </c>
      <c r="N284" s="134" t="str">
        <f t="shared" si="14"/>
        <v/>
      </c>
      <c r="O284" s="134" t="str">
        <f t="shared" si="14"/>
        <v/>
      </c>
      <c r="P284" s="134" t="str">
        <f t="shared" si="14"/>
        <v/>
      </c>
      <c r="Q284" s="134" t="str">
        <f t="shared" si="14"/>
        <v/>
      </c>
      <c r="R284" s="134" t="str">
        <f t="shared" si="14"/>
        <v/>
      </c>
      <c r="S284" s="134" t="str">
        <f t="shared" si="14"/>
        <v/>
      </c>
      <c r="T284" s="134" t="str">
        <f t="shared" si="14"/>
        <v/>
      </c>
      <c r="U284" s="134" t="str">
        <f t="shared" si="14"/>
        <v/>
      </c>
      <c r="V284" s="134" t="str">
        <f t="shared" si="14"/>
        <v/>
      </c>
      <c r="W284" s="134" t="str">
        <f t="shared" si="14"/>
        <v/>
      </c>
      <c r="X284" s="134" t="str">
        <f t="shared" si="14"/>
        <v/>
      </c>
      <c r="Y284" s="134" t="str">
        <f t="shared" si="14"/>
        <v/>
      </c>
      <c r="Z284" s="134" t="str">
        <f t="shared" si="14"/>
        <v/>
      </c>
      <c r="AA284" s="134" t="str">
        <f t="shared" si="14"/>
        <v/>
      </c>
      <c r="AB284" s="134" t="str">
        <f t="shared" si="14"/>
        <v/>
      </c>
      <c r="AC284" s="134" t="str">
        <f t="shared" si="14"/>
        <v/>
      </c>
      <c r="AD284" s="134" t="str">
        <f t="shared" si="14"/>
        <v/>
      </c>
      <c r="AE284" s="134" t="str">
        <f t="shared" si="14"/>
        <v/>
      </c>
      <c r="AF284" s="134" t="str">
        <f t="shared" si="14"/>
        <v/>
      </c>
      <c r="AG284" s="134" t="str">
        <f t="shared" si="14"/>
        <v/>
      </c>
      <c r="AH284" s="69"/>
    </row>
    <row r="285" spans="2:34" x14ac:dyDescent="0.25">
      <c r="B285" s="136" t="s">
        <v>156</v>
      </c>
      <c r="C285" s="59" t="s">
        <v>337</v>
      </c>
      <c r="D285" s="134" t="str">
        <f t="shared" ref="D285:AG285" si="15">D180</f>
        <v/>
      </c>
      <c r="E285" s="134" t="str">
        <f t="shared" si="15"/>
        <v/>
      </c>
      <c r="F285" s="134" t="str">
        <f t="shared" si="15"/>
        <v/>
      </c>
      <c r="G285" s="134" t="str">
        <f t="shared" si="15"/>
        <v/>
      </c>
      <c r="H285" s="134" t="str">
        <f t="shared" si="15"/>
        <v/>
      </c>
      <c r="I285" s="134" t="str">
        <f t="shared" si="15"/>
        <v/>
      </c>
      <c r="J285" s="134" t="str">
        <f t="shared" si="15"/>
        <v/>
      </c>
      <c r="K285" s="134" t="str">
        <f t="shared" si="15"/>
        <v/>
      </c>
      <c r="L285" s="134" t="str">
        <f t="shared" si="15"/>
        <v/>
      </c>
      <c r="M285" s="134" t="str">
        <f t="shared" si="15"/>
        <v/>
      </c>
      <c r="N285" s="134" t="str">
        <f t="shared" si="15"/>
        <v/>
      </c>
      <c r="O285" s="134" t="str">
        <f t="shared" si="15"/>
        <v/>
      </c>
      <c r="P285" s="134" t="str">
        <f t="shared" si="15"/>
        <v/>
      </c>
      <c r="Q285" s="134" t="str">
        <f t="shared" si="15"/>
        <v/>
      </c>
      <c r="R285" s="134" t="str">
        <f t="shared" si="15"/>
        <v/>
      </c>
      <c r="S285" s="134" t="str">
        <f t="shared" si="15"/>
        <v/>
      </c>
      <c r="T285" s="134" t="str">
        <f t="shared" si="15"/>
        <v/>
      </c>
      <c r="U285" s="134" t="str">
        <f t="shared" si="15"/>
        <v/>
      </c>
      <c r="V285" s="134" t="str">
        <f t="shared" si="15"/>
        <v/>
      </c>
      <c r="W285" s="134" t="str">
        <f t="shared" si="15"/>
        <v/>
      </c>
      <c r="X285" s="134" t="str">
        <f t="shared" si="15"/>
        <v/>
      </c>
      <c r="Y285" s="134" t="str">
        <f t="shared" si="15"/>
        <v/>
      </c>
      <c r="Z285" s="134" t="str">
        <f t="shared" si="15"/>
        <v/>
      </c>
      <c r="AA285" s="134" t="str">
        <f t="shared" si="15"/>
        <v/>
      </c>
      <c r="AB285" s="134" t="str">
        <f t="shared" si="15"/>
        <v/>
      </c>
      <c r="AC285" s="134" t="str">
        <f t="shared" si="15"/>
        <v/>
      </c>
      <c r="AD285" s="134" t="str">
        <f t="shared" si="15"/>
        <v/>
      </c>
      <c r="AE285" s="134" t="str">
        <f t="shared" si="15"/>
        <v/>
      </c>
      <c r="AF285" s="134" t="str">
        <f t="shared" si="15"/>
        <v/>
      </c>
      <c r="AG285" s="134" t="str">
        <f t="shared" si="15"/>
        <v/>
      </c>
      <c r="AH285" s="69"/>
    </row>
    <row r="286" spans="2:34" ht="14.4" thickBot="1" x14ac:dyDescent="0.3">
      <c r="B286" s="138" t="s">
        <v>156</v>
      </c>
      <c r="C286" s="139" t="s">
        <v>338</v>
      </c>
      <c r="D286" s="148" t="str">
        <f t="shared" ref="D286:AG286" si="16">D181</f>
        <v/>
      </c>
      <c r="E286" s="148" t="str">
        <f t="shared" si="16"/>
        <v/>
      </c>
      <c r="F286" s="148" t="str">
        <f t="shared" si="16"/>
        <v/>
      </c>
      <c r="G286" s="148" t="str">
        <f t="shared" si="16"/>
        <v/>
      </c>
      <c r="H286" s="148" t="str">
        <f t="shared" si="16"/>
        <v/>
      </c>
      <c r="I286" s="148" t="str">
        <f t="shared" si="16"/>
        <v/>
      </c>
      <c r="J286" s="148" t="str">
        <f t="shared" si="16"/>
        <v/>
      </c>
      <c r="K286" s="148" t="str">
        <f t="shared" si="16"/>
        <v/>
      </c>
      <c r="L286" s="148" t="str">
        <f t="shared" si="16"/>
        <v/>
      </c>
      <c r="M286" s="148" t="str">
        <f t="shared" si="16"/>
        <v/>
      </c>
      <c r="N286" s="148" t="str">
        <f t="shared" si="16"/>
        <v/>
      </c>
      <c r="O286" s="148" t="str">
        <f t="shared" si="16"/>
        <v/>
      </c>
      <c r="P286" s="148" t="str">
        <f t="shared" si="16"/>
        <v/>
      </c>
      <c r="Q286" s="148" t="str">
        <f t="shared" si="16"/>
        <v/>
      </c>
      <c r="R286" s="148" t="str">
        <f t="shared" si="16"/>
        <v/>
      </c>
      <c r="S286" s="148" t="str">
        <f t="shared" si="16"/>
        <v/>
      </c>
      <c r="T286" s="148" t="str">
        <f t="shared" si="16"/>
        <v/>
      </c>
      <c r="U286" s="148" t="str">
        <f t="shared" si="16"/>
        <v/>
      </c>
      <c r="V286" s="148" t="str">
        <f t="shared" si="16"/>
        <v/>
      </c>
      <c r="W286" s="148" t="str">
        <f t="shared" si="16"/>
        <v/>
      </c>
      <c r="X286" s="148" t="str">
        <f t="shared" si="16"/>
        <v/>
      </c>
      <c r="Y286" s="148" t="str">
        <f t="shared" si="16"/>
        <v/>
      </c>
      <c r="Z286" s="148" t="str">
        <f t="shared" si="16"/>
        <v/>
      </c>
      <c r="AA286" s="148" t="str">
        <f t="shared" si="16"/>
        <v/>
      </c>
      <c r="AB286" s="148" t="str">
        <f t="shared" si="16"/>
        <v/>
      </c>
      <c r="AC286" s="148" t="str">
        <f t="shared" si="16"/>
        <v/>
      </c>
      <c r="AD286" s="148" t="str">
        <f t="shared" si="16"/>
        <v/>
      </c>
      <c r="AE286" s="148" t="str">
        <f t="shared" si="16"/>
        <v/>
      </c>
      <c r="AF286" s="148" t="str">
        <f t="shared" si="16"/>
        <v/>
      </c>
      <c r="AG286" s="148" t="str">
        <f t="shared" si="16"/>
        <v/>
      </c>
      <c r="AH286" s="69"/>
    </row>
    <row r="287" spans="2:34" x14ac:dyDescent="0.25">
      <c r="B287" s="144" t="s">
        <v>154</v>
      </c>
      <c r="C287" s="141" t="s">
        <v>335</v>
      </c>
      <c r="D287" s="142" t="str">
        <f>D234</f>
        <v/>
      </c>
      <c r="E287" s="142" t="str">
        <f t="shared" ref="E287:AE287" si="17">E234</f>
        <v/>
      </c>
      <c r="F287" s="142" t="str">
        <f t="shared" si="17"/>
        <v/>
      </c>
      <c r="G287" s="142" t="str">
        <f t="shared" si="17"/>
        <v/>
      </c>
      <c r="H287" s="142" t="str">
        <f t="shared" si="17"/>
        <v/>
      </c>
      <c r="I287" s="142" t="str">
        <f t="shared" si="17"/>
        <v/>
      </c>
      <c r="J287" s="142" t="str">
        <f t="shared" si="17"/>
        <v/>
      </c>
      <c r="K287" s="142" t="str">
        <f t="shared" si="17"/>
        <v/>
      </c>
      <c r="L287" s="142" t="str">
        <f t="shared" si="17"/>
        <v/>
      </c>
      <c r="M287" s="142" t="str">
        <f t="shared" si="17"/>
        <v/>
      </c>
      <c r="N287" s="142" t="str">
        <f t="shared" si="17"/>
        <v/>
      </c>
      <c r="O287" s="142" t="str">
        <f t="shared" si="17"/>
        <v/>
      </c>
      <c r="P287" s="142" t="str">
        <f t="shared" si="17"/>
        <v/>
      </c>
      <c r="Q287" s="142" t="str">
        <f t="shared" si="17"/>
        <v/>
      </c>
      <c r="R287" s="142" t="str">
        <f t="shared" si="17"/>
        <v/>
      </c>
      <c r="S287" s="142" t="str">
        <f t="shared" si="17"/>
        <v/>
      </c>
      <c r="T287" s="142" t="str">
        <f t="shared" si="17"/>
        <v/>
      </c>
      <c r="U287" s="142" t="str">
        <f t="shared" si="17"/>
        <v/>
      </c>
      <c r="V287" s="142" t="str">
        <f t="shared" si="17"/>
        <v/>
      </c>
      <c r="W287" s="142" t="str">
        <f t="shared" si="17"/>
        <v/>
      </c>
      <c r="X287" s="142" t="str">
        <f t="shared" si="17"/>
        <v/>
      </c>
      <c r="Y287" s="142" t="str">
        <f t="shared" si="17"/>
        <v/>
      </c>
      <c r="Z287" s="142" t="str">
        <f t="shared" si="17"/>
        <v/>
      </c>
      <c r="AA287" s="142" t="str">
        <f t="shared" si="17"/>
        <v/>
      </c>
      <c r="AB287" s="142" t="str">
        <f t="shared" si="17"/>
        <v/>
      </c>
      <c r="AC287" s="142" t="str">
        <f t="shared" si="17"/>
        <v/>
      </c>
      <c r="AD287" s="142" t="str">
        <f t="shared" si="17"/>
        <v/>
      </c>
      <c r="AE287" s="142" t="str">
        <f t="shared" si="17"/>
        <v/>
      </c>
      <c r="AF287" s="142" t="str">
        <f>AF182</f>
        <v/>
      </c>
      <c r="AG287" s="142" t="str">
        <f>AG182</f>
        <v/>
      </c>
    </row>
    <row r="288" spans="2:34" ht="14.4" thickBot="1" x14ac:dyDescent="0.3">
      <c r="B288" s="138" t="s">
        <v>154</v>
      </c>
      <c r="C288" s="139" t="s">
        <v>336</v>
      </c>
      <c r="D288" s="148" t="str">
        <f>D235</f>
        <v/>
      </c>
      <c r="E288" s="148" t="str">
        <f t="shared" ref="E288:AE288" si="18">E235</f>
        <v/>
      </c>
      <c r="F288" s="148" t="str">
        <f t="shared" si="18"/>
        <v/>
      </c>
      <c r="G288" s="148" t="str">
        <f t="shared" si="18"/>
        <v/>
      </c>
      <c r="H288" s="148" t="str">
        <f t="shared" si="18"/>
        <v/>
      </c>
      <c r="I288" s="148" t="str">
        <f t="shared" si="18"/>
        <v/>
      </c>
      <c r="J288" s="148" t="str">
        <f t="shared" si="18"/>
        <v/>
      </c>
      <c r="K288" s="148" t="str">
        <f t="shared" si="18"/>
        <v/>
      </c>
      <c r="L288" s="148" t="str">
        <f t="shared" si="18"/>
        <v/>
      </c>
      <c r="M288" s="148" t="str">
        <f t="shared" si="18"/>
        <v/>
      </c>
      <c r="N288" s="148" t="str">
        <f t="shared" si="18"/>
        <v/>
      </c>
      <c r="O288" s="148" t="str">
        <f t="shared" si="18"/>
        <v/>
      </c>
      <c r="P288" s="148" t="str">
        <f t="shared" si="18"/>
        <v/>
      </c>
      <c r="Q288" s="148" t="str">
        <f t="shared" si="18"/>
        <v/>
      </c>
      <c r="R288" s="148" t="str">
        <f t="shared" si="18"/>
        <v/>
      </c>
      <c r="S288" s="148" t="str">
        <f t="shared" si="18"/>
        <v/>
      </c>
      <c r="T288" s="148" t="str">
        <f t="shared" si="18"/>
        <v/>
      </c>
      <c r="U288" s="148" t="str">
        <f t="shared" si="18"/>
        <v/>
      </c>
      <c r="V288" s="148" t="str">
        <f t="shared" si="18"/>
        <v/>
      </c>
      <c r="W288" s="148" t="str">
        <f t="shared" si="18"/>
        <v/>
      </c>
      <c r="X288" s="148" t="str">
        <f t="shared" si="18"/>
        <v/>
      </c>
      <c r="Y288" s="148" t="str">
        <f t="shared" si="18"/>
        <v/>
      </c>
      <c r="Z288" s="148" t="str">
        <f t="shared" si="18"/>
        <v/>
      </c>
      <c r="AA288" s="148" t="str">
        <f t="shared" si="18"/>
        <v/>
      </c>
      <c r="AB288" s="148" t="str">
        <f t="shared" si="18"/>
        <v/>
      </c>
      <c r="AC288" s="148" t="str">
        <f t="shared" si="18"/>
        <v/>
      </c>
      <c r="AD288" s="148" t="str">
        <f t="shared" si="18"/>
        <v/>
      </c>
      <c r="AE288" s="148" t="str">
        <f t="shared" si="18"/>
        <v/>
      </c>
      <c r="AF288" s="148" t="str">
        <f>AF183</f>
        <v/>
      </c>
      <c r="AG288" s="148" t="str">
        <f>AG183</f>
        <v/>
      </c>
    </row>
    <row r="289" spans="2:33" x14ac:dyDescent="0.25">
      <c r="B289" s="144" t="s">
        <v>100</v>
      </c>
      <c r="C289" s="141" t="s">
        <v>335</v>
      </c>
      <c r="D289" s="142" t="str" cm="1">
        <f t="array" ref="D289">IFERROR(((_xlfn.IFS(D$229&lt;INDEX($J$397:$J$415,MATCH($B$236,$C$397:$C$415,0)),INDEX('MP Calcs &amp; EFs'!$D$343:$D$360, MATCH("Multifamily",'MP Calcs &amp; EFs'!$B$343:$B$360,0)),D$229&lt;INDEX($K$397:$K$415,MATCH($B$236,$C$397:$C$415,0)),INDEX('MP Calcs &amp; EFs'!$D$343:$D$360, MATCH("Multifamily",'MP Calcs &amp; EFs'!$B$343:$B$360,0))-(((INDEX('MP Calcs &amp; EFs'!$D$343:$D$360, MATCH("Multifamily",'MP Calcs &amp; EFs'!$B$343:$B$360,0)))-(INDEX($G$396:$G$413, MATCH("Multifamily",$C$396:$C$413,0))))/3),D$229&lt;INDEX($I$397:$I$415,MATCH($B$236,$C$397:$C$415,0)),INDEX('MP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EFs'!K$383,"")</f>
        <v/>
      </c>
      <c r="E289" s="142" t="str" cm="1">
        <f t="array" ref="E289">IFERROR(((_xlfn.IFS(E$229&lt;INDEX($J$397:$J$415,MATCH($B$236,$C$397:$C$415,0)),INDEX('MP Calcs &amp; EFs'!$D$343:$D$360, MATCH("Multifamily",'MP Calcs &amp; EFs'!$B$343:$B$360,0)),E$229&lt;INDEX($K$397:$K$415,MATCH($B$236,$C$397:$C$415,0)),INDEX('MP Calcs &amp; EFs'!$D$343:$D$360, MATCH("Multifamily",'MP Calcs &amp; EFs'!$B$343:$B$360,0))-(((INDEX('MP Calcs &amp; EFs'!$D$343:$D$360, MATCH("Multifamily",'MP Calcs &amp; EFs'!$B$343:$B$360,0)))-(INDEX($G$396:$G$413, MATCH("Multifamily",$C$396:$C$413,0))))/3),E$229&lt;INDEX($I$397:$I$415,MATCH($B$236,$C$397:$C$415,0)),INDEX('MP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EFs'!L$383,"")</f>
        <v/>
      </c>
      <c r="F289" s="142" t="str" cm="1">
        <f t="array" ref="F289">IFERROR(((_xlfn.IFS(F$229&lt;INDEX($J$397:$J$415,MATCH($B$236,$C$397:$C$415,0)),INDEX('MP Calcs &amp; EFs'!$D$343:$D$360, MATCH("Multifamily",'MP Calcs &amp; EFs'!$B$343:$B$360,0)),F$229&lt;INDEX($K$397:$K$415,MATCH($B$236,$C$397:$C$415,0)),INDEX('MP Calcs &amp; EFs'!$D$343:$D$360, MATCH("Multifamily",'MP Calcs &amp; EFs'!$B$343:$B$360,0))-(((INDEX('MP Calcs &amp; EFs'!$D$343:$D$360, MATCH("Multifamily",'MP Calcs &amp; EFs'!$B$343:$B$360,0)))-(INDEX($G$396:$G$413, MATCH("Multifamily",$C$396:$C$413,0))))/3),F$229&lt;INDEX($I$397:$I$415,MATCH($B$236,$C$397:$C$415,0)),INDEX('MP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EFs'!M$383,"")</f>
        <v/>
      </c>
      <c r="G289" s="142" t="str" cm="1">
        <f t="array" ref="G289">IFERROR(((_xlfn.IFS(G$229&lt;INDEX($J$397:$J$415,MATCH($B$236,$C$397:$C$415,0)),INDEX('MP Calcs &amp; EFs'!$D$343:$D$360, MATCH("Multifamily",'MP Calcs &amp; EFs'!$B$343:$B$360,0)),G$229&lt;INDEX($K$397:$K$415,MATCH($B$236,$C$397:$C$415,0)),INDEX('MP Calcs &amp; EFs'!$D$343:$D$360, MATCH("Multifamily",'MP Calcs &amp; EFs'!$B$343:$B$360,0))-(((INDEX('MP Calcs &amp; EFs'!$D$343:$D$360, MATCH("Multifamily",'MP Calcs &amp; EFs'!$B$343:$B$360,0)))-(INDEX($G$396:$G$413, MATCH("Multifamily",$C$396:$C$413,0))))/3),G$229&lt;INDEX($I$397:$I$415,MATCH($B$236,$C$397:$C$415,0)),INDEX('MP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EFs'!N$383,"")</f>
        <v/>
      </c>
      <c r="H289" s="142" t="str" cm="1">
        <f t="array" ref="H289">IFERROR(((_xlfn.IFS(H$229&lt;INDEX($J$397:$J$415,MATCH($B$236,$C$397:$C$415,0)),INDEX('MP Calcs &amp; EFs'!$D$343:$D$360, MATCH("Multifamily",'MP Calcs &amp; EFs'!$B$343:$B$360,0)),H$229&lt;INDEX($K$397:$K$415,MATCH($B$236,$C$397:$C$415,0)),INDEX('MP Calcs &amp; EFs'!$D$343:$D$360, MATCH("Multifamily",'MP Calcs &amp; EFs'!$B$343:$B$360,0))-(((INDEX('MP Calcs &amp; EFs'!$D$343:$D$360, MATCH("Multifamily",'MP Calcs &amp; EFs'!$B$343:$B$360,0)))-(INDEX($G$396:$G$413, MATCH("Multifamily",$C$396:$C$413,0))))/3),H$229&lt;INDEX($I$397:$I$415,MATCH($B$236,$C$397:$C$415,0)),INDEX('MP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EFs'!O$383,"")</f>
        <v/>
      </c>
      <c r="I289" s="142" t="str" cm="1">
        <f t="array" ref="I289">IFERROR(((_xlfn.IFS(I$229&lt;INDEX($J$397:$J$415,MATCH($B$236,$C$397:$C$415,0)),INDEX('MP Calcs &amp; EFs'!$D$343:$D$360, MATCH("Multifamily",'MP Calcs &amp; EFs'!$B$343:$B$360,0)),I$229&lt;INDEX($K$397:$K$415,MATCH($B$236,$C$397:$C$415,0)),INDEX('MP Calcs &amp; EFs'!$D$343:$D$360, MATCH("Multifamily",'MP Calcs &amp; EFs'!$B$343:$B$360,0))-(((INDEX('MP Calcs &amp; EFs'!$D$343:$D$360, MATCH("Multifamily",'MP Calcs &amp; EFs'!$B$343:$B$360,0)))-(INDEX($G$396:$G$413, MATCH("Multifamily",$C$396:$C$413,0))))/3),I$229&lt;INDEX($I$397:$I$415,MATCH($B$236,$C$397:$C$415,0)),INDEX('MP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EFs'!P$383,"")</f>
        <v/>
      </c>
      <c r="J289" s="142" t="str" cm="1">
        <f t="array" ref="J289">IFERROR(((_xlfn.IFS(J$229&lt;INDEX($J$397:$J$415,MATCH($B$236,$C$397:$C$415,0)),INDEX('MP Calcs &amp; EFs'!$D$343:$D$360, MATCH("Multifamily",'MP Calcs &amp; EFs'!$B$343:$B$360,0)),J$229&lt;INDEX($K$397:$K$415,MATCH($B$236,$C$397:$C$415,0)),INDEX('MP Calcs &amp; EFs'!$D$343:$D$360, MATCH("Multifamily",'MP Calcs &amp; EFs'!$B$343:$B$360,0))-(((INDEX('MP Calcs &amp; EFs'!$D$343:$D$360, MATCH("Multifamily",'MP Calcs &amp; EFs'!$B$343:$B$360,0)))-(INDEX($G$396:$G$413, MATCH("Multifamily",$C$396:$C$413,0))))/3),J$229&lt;INDEX($I$397:$I$415,MATCH($B$236,$C$397:$C$415,0)),INDEX('MP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EFs'!Q$383,"")</f>
        <v/>
      </c>
      <c r="K289" s="142" t="str" cm="1">
        <f t="array" ref="K289">IFERROR(((_xlfn.IFS(K$229&lt;INDEX($J$397:$J$415,MATCH($B$236,$C$397:$C$415,0)),INDEX('MP Calcs &amp; EFs'!$D$343:$D$360, MATCH("Multifamily",'MP Calcs &amp; EFs'!$B$343:$B$360,0)),K$229&lt;INDEX($K$397:$K$415,MATCH($B$236,$C$397:$C$415,0)),INDEX('MP Calcs &amp; EFs'!$D$343:$D$360, MATCH("Multifamily",'MP Calcs &amp; EFs'!$B$343:$B$360,0))-(((INDEX('MP Calcs &amp; EFs'!$D$343:$D$360, MATCH("Multifamily",'MP Calcs &amp; EFs'!$B$343:$B$360,0)))-(INDEX($G$396:$G$413, MATCH("Multifamily",$C$396:$C$413,0))))/3),K$229&lt;INDEX($I$397:$I$415,MATCH($B$236,$C$397:$C$415,0)),INDEX('MP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EFs'!R$383,"")</f>
        <v/>
      </c>
      <c r="L289" s="142" t="str" cm="1">
        <f t="array" ref="L289">IFERROR(((_xlfn.IFS(L$229&lt;INDEX($J$397:$J$415,MATCH($B$236,$C$397:$C$415,0)),INDEX('MP Calcs &amp; EFs'!$D$343:$D$360, MATCH("Multifamily",'MP Calcs &amp; EFs'!$B$343:$B$360,0)),L$229&lt;INDEX($K$397:$K$415,MATCH($B$236,$C$397:$C$415,0)),INDEX('MP Calcs &amp; EFs'!$D$343:$D$360, MATCH("Multifamily",'MP Calcs &amp; EFs'!$B$343:$B$360,0))-(((INDEX('MP Calcs &amp; EFs'!$D$343:$D$360, MATCH("Multifamily",'MP Calcs &amp; EFs'!$B$343:$B$360,0)))-(INDEX($G$396:$G$413, MATCH("Multifamily",$C$396:$C$413,0))))/3),L$229&lt;INDEX($I$397:$I$415,MATCH($B$236,$C$397:$C$415,0)),INDEX('MP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EFs'!S$383,"")</f>
        <v/>
      </c>
      <c r="M289" s="142" t="str" cm="1">
        <f t="array" ref="M289">IFERROR(((_xlfn.IFS(M$229&lt;INDEX($J$397:$J$415,MATCH($B$236,$C$397:$C$415,0)),INDEX('MP Calcs &amp; EFs'!$D$343:$D$360, MATCH("Multifamily",'MP Calcs &amp; EFs'!$B$343:$B$360,0)),M$229&lt;INDEX($K$397:$K$415,MATCH($B$236,$C$397:$C$415,0)),INDEX('MP Calcs &amp; EFs'!$D$343:$D$360, MATCH("Multifamily",'MP Calcs &amp; EFs'!$B$343:$B$360,0))-(((INDEX('MP Calcs &amp; EFs'!$D$343:$D$360, MATCH("Multifamily",'MP Calcs &amp; EFs'!$B$343:$B$360,0)))-(INDEX($G$396:$G$413, MATCH("Multifamily",$C$396:$C$413,0))))/3),M$229&lt;INDEX($I$397:$I$415,MATCH($B$236,$C$397:$C$415,0)),INDEX('MP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EFs'!T$383,"")</f>
        <v/>
      </c>
      <c r="N289" s="142" t="str" cm="1">
        <f t="array" ref="N289">IFERROR(((_xlfn.IFS(N$229&lt;INDEX($J$397:$J$415,MATCH($B$236,$C$397:$C$415,0)),INDEX('MP Calcs &amp; EFs'!$D$343:$D$360, MATCH("Multifamily",'MP Calcs &amp; EFs'!$B$343:$B$360,0)),N$229&lt;INDEX($K$397:$K$415,MATCH($B$236,$C$397:$C$415,0)),INDEX('MP Calcs &amp; EFs'!$D$343:$D$360, MATCH("Multifamily",'MP Calcs &amp; EFs'!$B$343:$B$360,0))-(((INDEX('MP Calcs &amp; EFs'!$D$343:$D$360, MATCH("Multifamily",'MP Calcs &amp; EFs'!$B$343:$B$360,0)))-(INDEX($G$396:$G$413, MATCH("Multifamily",$C$396:$C$413,0))))/3),N$229&lt;INDEX($I$397:$I$415,MATCH($B$236,$C$397:$C$415,0)),INDEX('MP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EFs'!U$383,"")</f>
        <v/>
      </c>
      <c r="O289" s="142" t="str" cm="1">
        <f t="array" ref="O289">IFERROR(((_xlfn.IFS(O$229&lt;INDEX($J$397:$J$415,MATCH($B$236,$C$397:$C$415,0)),INDEX('MP Calcs &amp; EFs'!$D$343:$D$360, MATCH("Multifamily",'MP Calcs &amp; EFs'!$B$343:$B$360,0)),O$229&lt;INDEX($K$397:$K$415,MATCH($B$236,$C$397:$C$415,0)),INDEX('MP Calcs &amp; EFs'!$D$343:$D$360, MATCH("Multifamily",'MP Calcs &amp; EFs'!$B$343:$B$360,0))-(((INDEX('MP Calcs &amp; EFs'!$D$343:$D$360, MATCH("Multifamily",'MP Calcs &amp; EFs'!$B$343:$B$360,0)))-(INDEX($G$396:$G$413, MATCH("Multifamily",$C$396:$C$413,0))))/3),O$229&lt;INDEX($I$397:$I$415,MATCH($B$236,$C$397:$C$415,0)),INDEX('MP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EFs'!V$383,"")</f>
        <v/>
      </c>
      <c r="P289" s="142" t="str" cm="1">
        <f t="array" ref="P289">IFERROR(((_xlfn.IFS(P$229&lt;INDEX($J$397:$J$415,MATCH($B$236,$C$397:$C$415,0)),INDEX('MP Calcs &amp; EFs'!$D$343:$D$360, MATCH("Multifamily",'MP Calcs &amp; EFs'!$B$343:$B$360,0)),P$229&lt;INDEX($K$397:$K$415,MATCH($B$236,$C$397:$C$415,0)),INDEX('MP Calcs &amp; EFs'!$D$343:$D$360, MATCH("Multifamily",'MP Calcs &amp; EFs'!$B$343:$B$360,0))-(((INDEX('MP Calcs &amp; EFs'!$D$343:$D$360, MATCH("Multifamily",'MP Calcs &amp; EFs'!$B$343:$B$360,0)))-(INDEX($G$396:$G$413, MATCH("Multifamily",$C$396:$C$413,0))))/3),P$229&lt;INDEX($I$397:$I$415,MATCH($B$236,$C$397:$C$415,0)),INDEX('MP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EFs'!W$383,"")</f>
        <v/>
      </c>
      <c r="Q289" s="142" t="str" cm="1">
        <f t="array" ref="Q289">IFERROR(((_xlfn.IFS(Q$229&lt;INDEX($J$397:$J$415,MATCH($B$236,$C$397:$C$415,0)),INDEX('MP Calcs &amp; EFs'!$D$343:$D$360, MATCH("Multifamily",'MP Calcs &amp; EFs'!$B$343:$B$360,0)),Q$229&lt;INDEX($K$397:$K$415,MATCH($B$236,$C$397:$C$415,0)),INDEX('MP Calcs &amp; EFs'!$D$343:$D$360, MATCH("Multifamily",'MP Calcs &amp; EFs'!$B$343:$B$360,0))-(((INDEX('MP Calcs &amp; EFs'!$D$343:$D$360, MATCH("Multifamily",'MP Calcs &amp; EFs'!$B$343:$B$360,0)))-(INDEX($G$396:$G$413, MATCH("Multifamily",$C$396:$C$413,0))))/3),Q$229&lt;INDEX($I$397:$I$415,MATCH($B$236,$C$397:$C$415,0)),INDEX('MP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EFs'!X$383,"")</f>
        <v/>
      </c>
      <c r="R289" s="142" t="str" cm="1">
        <f t="array" ref="R289">IFERROR(((_xlfn.IFS(R$229&lt;INDEX($J$397:$J$415,MATCH($B$236,$C$397:$C$415,0)),INDEX('MP Calcs &amp; EFs'!$D$343:$D$360, MATCH("Multifamily",'MP Calcs &amp; EFs'!$B$343:$B$360,0)),R$229&lt;INDEX($K$397:$K$415,MATCH($B$236,$C$397:$C$415,0)),INDEX('MP Calcs &amp; EFs'!$D$343:$D$360, MATCH("Multifamily",'MP Calcs &amp; EFs'!$B$343:$B$360,0))-(((INDEX('MP Calcs &amp; EFs'!$D$343:$D$360, MATCH("Multifamily",'MP Calcs &amp; EFs'!$B$343:$B$360,0)))-(INDEX($G$396:$G$413, MATCH("Multifamily",$C$396:$C$413,0))))/3),R$229&lt;INDEX($I$397:$I$415,MATCH($B$236,$C$397:$C$415,0)),INDEX('MP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EFs'!Y$383,"")</f>
        <v/>
      </c>
      <c r="S289" s="142" t="str" cm="1">
        <f t="array" ref="S289">IFERROR(((_xlfn.IFS(S$229&lt;INDEX($J$397:$J$415,MATCH($B$236,$C$397:$C$415,0)),INDEX('MP Calcs &amp; EFs'!$D$343:$D$360, MATCH("Multifamily",'MP Calcs &amp; EFs'!$B$343:$B$360,0)),S$229&lt;INDEX($K$397:$K$415,MATCH($B$236,$C$397:$C$415,0)),INDEX('MP Calcs &amp; EFs'!$D$343:$D$360, MATCH("Multifamily",'MP Calcs &amp; EFs'!$B$343:$B$360,0))-(((INDEX('MP Calcs &amp; EFs'!$D$343:$D$360, MATCH("Multifamily",'MP Calcs &amp; EFs'!$B$343:$B$360,0)))-(INDEX($G$396:$G$413, MATCH("Multifamily",$C$396:$C$413,0))))/3),S$229&lt;INDEX($I$397:$I$415,MATCH($B$236,$C$397:$C$415,0)),INDEX('MP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EFs'!Z$383,"")</f>
        <v/>
      </c>
      <c r="T289" s="142" t="str" cm="1">
        <f t="array" ref="T289">IFERROR(((_xlfn.IFS(T$229&lt;INDEX($J$397:$J$415,MATCH($B$236,$C$397:$C$415,0)),INDEX('MP Calcs &amp; EFs'!$D$343:$D$360, MATCH("Multifamily",'MP Calcs &amp; EFs'!$B$343:$B$360,0)),T$229&lt;INDEX($K$397:$K$415,MATCH($B$236,$C$397:$C$415,0)),INDEX('MP Calcs &amp; EFs'!$D$343:$D$360, MATCH("Multifamily",'MP Calcs &amp; EFs'!$B$343:$B$360,0))-(((INDEX('MP Calcs &amp; EFs'!$D$343:$D$360, MATCH("Multifamily",'MP Calcs &amp; EFs'!$B$343:$B$360,0)))-(INDEX($G$396:$G$413, MATCH("Multifamily",$C$396:$C$413,0))))/3),T$229&lt;INDEX($I$397:$I$415,MATCH($B$236,$C$397:$C$415,0)),INDEX('MP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EFs'!AA$383,"")</f>
        <v/>
      </c>
      <c r="U289" s="142" t="str" cm="1">
        <f t="array" ref="U289">IFERROR(((_xlfn.IFS(U$229&lt;INDEX($J$397:$J$415,MATCH($B$236,$C$397:$C$415,0)),INDEX('MP Calcs &amp; EFs'!$D$343:$D$360, MATCH("Multifamily",'MP Calcs &amp; EFs'!$B$343:$B$360,0)),U$229&lt;INDEX($K$397:$K$415,MATCH($B$236,$C$397:$C$415,0)),INDEX('MP Calcs &amp; EFs'!$D$343:$D$360, MATCH("Multifamily",'MP Calcs &amp; EFs'!$B$343:$B$360,0))-(((INDEX('MP Calcs &amp; EFs'!$D$343:$D$360, MATCH("Multifamily",'MP Calcs &amp; EFs'!$B$343:$B$360,0)))-(INDEX($G$396:$G$413, MATCH("Multifamily",$C$396:$C$413,0))))/3),U$229&lt;INDEX($I$397:$I$415,MATCH($B$236,$C$397:$C$415,0)),INDEX('MP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EFs'!AB$383,"")</f>
        <v/>
      </c>
      <c r="V289" s="142" t="str" cm="1">
        <f t="array" ref="V289">IFERROR(((_xlfn.IFS(V$229&lt;INDEX($J$397:$J$415,MATCH($B$236,$C$397:$C$415,0)),INDEX('MP Calcs &amp; EFs'!$D$343:$D$360, MATCH("Multifamily",'MP Calcs &amp; EFs'!$B$343:$B$360,0)),V$229&lt;INDEX($K$397:$K$415,MATCH($B$236,$C$397:$C$415,0)),INDEX('MP Calcs &amp; EFs'!$D$343:$D$360, MATCH("Multifamily",'MP Calcs &amp; EFs'!$B$343:$B$360,0))-(((INDEX('MP Calcs &amp; EFs'!$D$343:$D$360, MATCH("Multifamily",'MP Calcs &amp; EFs'!$B$343:$B$360,0)))-(INDEX($G$396:$G$413, MATCH("Multifamily",$C$396:$C$413,0))))/3),V$229&lt;INDEX($I$397:$I$415,MATCH($B$236,$C$397:$C$415,0)),INDEX('MP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EFs'!AC$383,"")</f>
        <v/>
      </c>
      <c r="W289" s="142" t="str" cm="1">
        <f t="array" ref="W289">IFERROR(((_xlfn.IFS(W$229&lt;INDEX($J$397:$J$415,MATCH($B$236,$C$397:$C$415,0)),INDEX('MP Calcs &amp; EFs'!$D$343:$D$360, MATCH("Multifamily",'MP Calcs &amp; EFs'!$B$343:$B$360,0)),W$229&lt;INDEX($K$397:$K$415,MATCH($B$236,$C$397:$C$415,0)),INDEX('MP Calcs &amp; EFs'!$D$343:$D$360, MATCH("Multifamily",'MP Calcs &amp; EFs'!$B$343:$B$360,0))-(((INDEX('MP Calcs &amp; EFs'!$D$343:$D$360, MATCH("Multifamily",'MP Calcs &amp; EFs'!$B$343:$B$360,0)))-(INDEX($G$396:$G$413, MATCH("Multifamily",$C$396:$C$413,0))))/3),W$229&lt;INDEX($I$397:$I$415,MATCH($B$236,$C$397:$C$415,0)),INDEX('MP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EFs'!AD$383,"")</f>
        <v/>
      </c>
      <c r="X289" s="142" t="str" cm="1">
        <f t="array" ref="X289">IFERROR(((_xlfn.IFS(X$229&lt;INDEX($J$397:$J$415,MATCH($B$236,$C$397:$C$415,0)),INDEX('MP Calcs &amp; EFs'!$D$343:$D$360, MATCH("Multifamily",'MP Calcs &amp; EFs'!$B$343:$B$360,0)),X$229&lt;INDEX($K$397:$K$415,MATCH($B$236,$C$397:$C$415,0)),INDEX('MP Calcs &amp; EFs'!$D$343:$D$360, MATCH("Multifamily",'MP Calcs &amp; EFs'!$B$343:$B$360,0))-(((INDEX('MP Calcs &amp; EFs'!$D$343:$D$360, MATCH("Multifamily",'MP Calcs &amp; EFs'!$B$343:$B$360,0)))-(INDEX($G$396:$G$413, MATCH("Multifamily",$C$396:$C$413,0))))/3),X$229&lt;INDEX($I$397:$I$415,MATCH($B$236,$C$397:$C$415,0)),INDEX('MP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EFs'!AE$383,"")</f>
        <v/>
      </c>
      <c r="Y289" s="142" t="str" cm="1">
        <f t="array" ref="Y289">IFERROR(((_xlfn.IFS(Y$229&lt;INDEX($J$397:$J$415,MATCH($B$236,$C$397:$C$415,0)),INDEX('MP Calcs &amp; EFs'!$D$343:$D$360, MATCH("Multifamily",'MP Calcs &amp; EFs'!$B$343:$B$360,0)),Y$229&lt;INDEX($K$397:$K$415,MATCH($B$236,$C$397:$C$415,0)),INDEX('MP Calcs &amp; EFs'!$D$343:$D$360, MATCH("Multifamily",'MP Calcs &amp; EFs'!$B$343:$B$360,0))-(((INDEX('MP Calcs &amp; EFs'!$D$343:$D$360, MATCH("Multifamily",'MP Calcs &amp; EFs'!$B$343:$B$360,0)))-(INDEX($G$396:$G$413, MATCH("Multifamily",$C$396:$C$413,0))))/3),Y$229&lt;INDEX($I$397:$I$415,MATCH($B$236,$C$397:$C$415,0)),INDEX('MP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EFs'!AF$383,"")</f>
        <v/>
      </c>
      <c r="Z289" s="142" t="str" cm="1">
        <f t="array" ref="Z289">IFERROR(((_xlfn.IFS(Z$229&lt;INDEX($J$397:$J$415,MATCH($B$236,$C$397:$C$415,0)),INDEX('MP Calcs &amp; EFs'!$D$343:$D$360, MATCH("Multifamily",'MP Calcs &amp; EFs'!$B$343:$B$360,0)),Z$229&lt;INDEX($K$397:$K$415,MATCH($B$236,$C$397:$C$415,0)),INDEX('MP Calcs &amp; EFs'!$D$343:$D$360, MATCH("Multifamily",'MP Calcs &amp; EFs'!$B$343:$B$360,0))-(((INDEX('MP Calcs &amp; EFs'!$D$343:$D$360, MATCH("Multifamily",'MP Calcs &amp; EFs'!$B$343:$B$360,0)))-(INDEX($G$396:$G$413, MATCH("Multifamily",$C$396:$C$413,0))))/3),Z$229&lt;INDEX($I$397:$I$415,MATCH($B$236,$C$397:$C$415,0)),INDEX('MP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EFs'!AG$383,"")</f>
        <v/>
      </c>
      <c r="AA289" s="142" t="str" cm="1">
        <f t="array" ref="AA289">IFERROR(((_xlfn.IFS(AA$229&lt;INDEX($J$397:$J$415,MATCH($B$236,$C$397:$C$415,0)),INDEX('MP Calcs &amp; EFs'!$D$343:$D$360, MATCH("Multifamily",'MP Calcs &amp; EFs'!$B$343:$B$360,0)),AA$229&lt;INDEX($K$397:$K$415,MATCH($B$236,$C$397:$C$415,0)),INDEX('MP Calcs &amp; EFs'!$D$343:$D$360, MATCH("Multifamily",'MP Calcs &amp; EFs'!$B$343:$B$360,0))-(((INDEX('MP Calcs &amp; EFs'!$D$343:$D$360, MATCH("Multifamily",'MP Calcs &amp; EFs'!$B$343:$B$360,0)))-(INDEX($G$396:$G$413, MATCH("Multifamily",$C$396:$C$413,0))))/3),AA$229&lt;INDEX($I$397:$I$415,MATCH($B$236,$C$397:$C$415,0)),INDEX('MP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EFs'!AH$383,"")</f>
        <v/>
      </c>
      <c r="AB289" s="142" t="str" cm="1">
        <f t="array" ref="AB289">IFERROR(((_xlfn.IFS(AB$229&lt;INDEX($J$397:$J$415,MATCH($B$236,$C$397:$C$415,0)),INDEX('MP Calcs &amp; EFs'!$D$343:$D$360, MATCH("Multifamily",'MP Calcs &amp; EFs'!$B$343:$B$360,0)),AB$229&lt;INDEX($K$397:$K$415,MATCH($B$236,$C$397:$C$415,0)),INDEX('MP Calcs &amp; EFs'!$D$343:$D$360, MATCH("Multifamily",'MP Calcs &amp; EFs'!$B$343:$B$360,0))-(((INDEX('MP Calcs &amp; EFs'!$D$343:$D$360, MATCH("Multifamily",'MP Calcs &amp; EFs'!$B$343:$B$360,0)))-(INDEX($G$396:$G$413, MATCH("Multifamily",$C$396:$C$413,0))))/3),AB$229&lt;INDEX($I$397:$I$415,MATCH($B$236,$C$397:$C$415,0)),INDEX('MP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EFs'!AI$383,"")</f>
        <v/>
      </c>
      <c r="AC289" s="142" t="str" cm="1">
        <f t="array" ref="AC289">IFERROR(((_xlfn.IFS(AC$229&lt;INDEX($J$397:$J$415,MATCH($B$236,$C$397:$C$415,0)),INDEX('MP Calcs &amp; EFs'!$D$343:$D$360, MATCH("Multifamily",'MP Calcs &amp; EFs'!$B$343:$B$360,0)),AC$229&lt;INDEX($K$397:$K$415,MATCH($B$236,$C$397:$C$415,0)),INDEX('MP Calcs &amp; EFs'!$D$343:$D$360, MATCH("Multifamily",'MP Calcs &amp; EFs'!$B$343:$B$360,0))-(((INDEX('MP Calcs &amp; EFs'!$D$343:$D$360, MATCH("Multifamily",'MP Calcs &amp; EFs'!$B$343:$B$360,0)))-(INDEX($G$396:$G$413, MATCH("Multifamily",$C$396:$C$413,0))))/3),AC$229&lt;INDEX($I$397:$I$415,MATCH($B$236,$C$397:$C$415,0)),INDEX('MP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EFs'!AJ$383,"")</f>
        <v/>
      </c>
      <c r="AD289" s="142" t="str" cm="1">
        <f t="array" ref="AD289">IFERROR(((_xlfn.IFS(AD$229&lt;INDEX($J$397:$J$415,MATCH($B$236,$C$397:$C$415,0)),INDEX('MP Calcs &amp; EFs'!$D$343:$D$360, MATCH("Multifamily",'MP Calcs &amp; EFs'!$B$343:$B$360,0)),AD$229&lt;INDEX($K$397:$K$415,MATCH($B$236,$C$397:$C$415,0)),INDEX('MP Calcs &amp; EFs'!$D$343:$D$360, MATCH("Multifamily",'MP Calcs &amp; EFs'!$B$343:$B$360,0))-(((INDEX('MP Calcs &amp; EFs'!$D$343:$D$360, MATCH("Multifamily",'MP Calcs &amp; EFs'!$B$343:$B$360,0)))-(INDEX($G$396:$G$413, MATCH("Multifamily",$C$396:$C$413,0))))/3),AD$229&lt;INDEX($I$397:$I$415,MATCH($B$236,$C$397:$C$415,0)),INDEX('MP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EFs'!AK$383,"")</f>
        <v/>
      </c>
      <c r="AE289" s="142" t="str" cm="1">
        <f t="array" ref="AE289">IFERROR(((_xlfn.IFS(AE$229&lt;INDEX($J$397:$J$415,MATCH($B$236,$C$397:$C$415,0)),INDEX('MP Calcs &amp; EFs'!$D$343:$D$360, MATCH("Multifamily",'MP Calcs &amp; EFs'!$B$343:$B$360,0)),AE$229&lt;INDEX($K$397:$K$415,MATCH($B$236,$C$397:$C$415,0)),INDEX('MP Calcs &amp; EFs'!$D$343:$D$360, MATCH("Multifamily",'MP Calcs &amp; EFs'!$B$343:$B$360,0))-(((INDEX('MP Calcs &amp; EFs'!$D$343:$D$360, MATCH("Multifamily",'MP Calcs &amp; EFs'!$B$343:$B$360,0)))-(INDEX($G$396:$G$413, MATCH("Multifamily",$C$396:$C$413,0))))/3),AE$229&lt;INDEX($I$397:$I$415,MATCH($B$236,$C$397:$C$415,0)),INDEX('MP Calcs &amp; EFs'!$D$343:$D$360, MATCH("Multifamily",'MP Calcs &amp; EFs'!$B$343:$B$360,0))-(((INDEX('MP Calcs &amp; EFs'!$D$343:$D$360, MATCH("Multifamily",'MP Calcs &amp; EFs'!$B$343:$B$360,0)))-(INDEX($G$396:$G$413, MATCH("Multifamily",$C$396:$C$413,0))))*2/3),TRUE,INDEX($G$396:$G$413, MATCH("Multifamily",$C$396:$C$413,0)))*INDEX($C$8:$C$12, MATCH($B$236,$B$8:$B$12,0))*$C$91*10^6*'Conversions and Lists'!$F$44)-(INDEX($G$8:$G$29, MATCH($B$236,$B$8:$B$29,0))*'Conversions and Lists'!$F$37))*'MP Calcs &amp; EFs'!AL$383,"")</f>
        <v/>
      </c>
      <c r="AF289" s="142" t="str">
        <f t="shared" ref="AF289:AF328" si="19">IFERROR(IF(((INDEX($F$8:$F$29,MATCH(B289,$B$8:$B$29,0))-($AE$282-INDEX($H$8:$H$29, MATCH(B289,$B$8:$B$29,0))))*AE289)&lt;0,0,((INDEX($F$8:$F$29,MATCH(B289,$B$8:$B$29,0))-($AE$282-INDEX($H$8:$H$29, MATCH(B289,$B$8:$B$29,0))))*AE289)),"")</f>
        <v/>
      </c>
      <c r="AG289" s="142" t="str">
        <f>IFERROR(SUM(INDEX(D289:AF289, MATCH(INDEX($H$8:$H$29,MATCH(B289,$B$8:$B$29,0)),$D$229:$AE$229,0)):AF289),"")</f>
        <v/>
      </c>
    </row>
    <row r="290" spans="2:33" ht="14.4" thickBot="1" x14ac:dyDescent="0.3">
      <c r="B290" s="138" t="s">
        <v>100</v>
      </c>
      <c r="C290" s="139" t="s">
        <v>336</v>
      </c>
      <c r="D290" s="148" t="str" cm="1">
        <f t="array" ref="D290">IFERROR((_xlfn.IFS(D$229&lt;INDEX($J$397:$J$415,MATCH($B$236,$C$397:$C$415,0)),INDEX('MP Calcs &amp; EFs'!$C$343:$C$360, MATCH("Multifamily",'MP Calcs &amp; EFs'!$B$343:$B$360,0)),D$229&lt;INDEX($K$397:$K$415,MATCH($B$236,$C$397:$C$415,0)),INDEX('MP Calcs &amp; EFs'!$C$343:$C$360, MATCH("Multifamily",'MP Calcs &amp; EFs'!$B$343:$B$360,0))-(((INDEX('MP Calcs &amp; EFs'!$C$343:$C$360, MATCH("Multifamily",'MP Calcs &amp; EFs'!$B$343:$B$360,0)))-(INDEX($F$396:$F$413, MATCH("Multifamily",$C$396:$C$413,0))))/3),D$229&lt;INDEX($I$397:$I$415,MATCH($B$236,$C$397:$C$415,0)),INDEX('MP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E290" s="148" t="str" cm="1">
        <f t="array" ref="E290">IFERROR((_xlfn.IFS(E$229&lt;INDEX($J$397:$J$415,MATCH($B$236,$C$397:$C$415,0)),INDEX('MP Calcs &amp; EFs'!$C$343:$C$360, MATCH("Multifamily",'MP Calcs &amp; EFs'!$B$343:$B$360,0)),E$229&lt;INDEX($K$397:$K$415,MATCH($B$236,$C$397:$C$415,0)),INDEX('MP Calcs &amp; EFs'!$C$343:$C$360, MATCH("Multifamily",'MP Calcs &amp; EFs'!$B$343:$B$360,0))-(((INDEX('MP Calcs &amp; EFs'!$C$343:$C$360, MATCH("Multifamily",'MP Calcs &amp; EFs'!$B$343:$B$360,0)))-(INDEX($F$396:$F$413, MATCH("Multifamily",$C$396:$C$413,0))))/3),E$229&lt;INDEX($I$397:$I$415,MATCH($B$236,$C$397:$C$415,0)),INDEX('MP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F290" s="148" t="str" cm="1">
        <f t="array" ref="F290">IFERROR((_xlfn.IFS(F$229&lt;INDEX($J$397:$J$415,MATCH($B$236,$C$397:$C$415,0)),INDEX('MP Calcs &amp; EFs'!$C$343:$C$360, MATCH("Multifamily",'MP Calcs &amp; EFs'!$B$343:$B$360,0)),F$229&lt;INDEX($K$397:$K$415,MATCH($B$236,$C$397:$C$415,0)),INDEX('MP Calcs &amp; EFs'!$C$343:$C$360, MATCH("Multifamily",'MP Calcs &amp; EFs'!$B$343:$B$360,0))-(((INDEX('MP Calcs &amp; EFs'!$C$343:$C$360, MATCH("Multifamily",'MP Calcs &amp; EFs'!$B$343:$B$360,0)))-(INDEX($F$396:$F$413, MATCH("Multifamily",$C$396:$C$413,0))))/3),F$229&lt;INDEX($I$397:$I$415,MATCH($B$236,$C$397:$C$415,0)),INDEX('MP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G290" s="148" t="str" cm="1">
        <f t="array" ref="G290">IFERROR((_xlfn.IFS(G$229&lt;INDEX($J$397:$J$415,MATCH($B$236,$C$397:$C$415,0)),INDEX('MP Calcs &amp; EFs'!$C$343:$C$360, MATCH("Multifamily",'MP Calcs &amp; EFs'!$B$343:$B$360,0)),G$229&lt;INDEX($K$397:$K$415,MATCH($B$236,$C$397:$C$415,0)),INDEX('MP Calcs &amp; EFs'!$C$343:$C$360, MATCH("Multifamily",'MP Calcs &amp; EFs'!$B$343:$B$360,0))-(((INDEX('MP Calcs &amp; EFs'!$C$343:$C$360, MATCH("Multifamily",'MP Calcs &amp; EFs'!$B$343:$B$360,0)))-(INDEX($F$396:$F$413, MATCH("Multifamily",$C$396:$C$413,0))))/3),G$229&lt;INDEX($I$397:$I$415,MATCH($B$236,$C$397:$C$415,0)),INDEX('MP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H290" s="148" t="str" cm="1">
        <f t="array" ref="H290">IFERROR((_xlfn.IFS(H$229&lt;INDEX($J$397:$J$415,MATCH($B$236,$C$397:$C$415,0)),INDEX('MP Calcs &amp; EFs'!$C$343:$C$360, MATCH("Multifamily",'MP Calcs &amp; EFs'!$B$343:$B$360,0)),H$229&lt;INDEX($K$397:$K$415,MATCH($B$236,$C$397:$C$415,0)),INDEX('MP Calcs &amp; EFs'!$C$343:$C$360, MATCH("Multifamily",'MP Calcs &amp; EFs'!$B$343:$B$360,0))-(((INDEX('MP Calcs &amp; EFs'!$C$343:$C$360, MATCH("Multifamily",'MP Calcs &amp; EFs'!$B$343:$B$360,0)))-(INDEX($F$396:$F$413, MATCH("Multifamily",$C$396:$C$413,0))))/3),H$229&lt;INDEX($I$397:$I$415,MATCH($B$236,$C$397:$C$415,0)),INDEX('MP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I290" s="148" t="str" cm="1">
        <f t="array" ref="I290">IFERROR((_xlfn.IFS(I$229&lt;INDEX($J$397:$J$415,MATCH($B$236,$C$397:$C$415,0)),INDEX('MP Calcs &amp; EFs'!$C$343:$C$360, MATCH("Multifamily",'MP Calcs &amp; EFs'!$B$343:$B$360,0)),I$229&lt;INDEX($K$397:$K$415,MATCH($B$236,$C$397:$C$415,0)),INDEX('MP Calcs &amp; EFs'!$C$343:$C$360, MATCH("Multifamily",'MP Calcs &amp; EFs'!$B$343:$B$360,0))-(((INDEX('MP Calcs &amp; EFs'!$C$343:$C$360, MATCH("Multifamily",'MP Calcs &amp; EFs'!$B$343:$B$360,0)))-(INDEX($F$396:$F$413, MATCH("Multifamily",$C$396:$C$413,0))))/3),I$229&lt;INDEX($I$397:$I$415,MATCH($B$236,$C$397:$C$415,0)),INDEX('MP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J290" s="148" t="str" cm="1">
        <f t="array" ref="J290">IFERROR((_xlfn.IFS(J$229&lt;INDEX($J$397:$J$415,MATCH($B$236,$C$397:$C$415,0)),INDEX('MP Calcs &amp; EFs'!$C$343:$C$360, MATCH("Multifamily",'MP Calcs &amp; EFs'!$B$343:$B$360,0)),J$229&lt;INDEX($K$397:$K$415,MATCH($B$236,$C$397:$C$415,0)),INDEX('MP Calcs &amp; EFs'!$C$343:$C$360, MATCH("Multifamily",'MP Calcs &amp; EFs'!$B$343:$B$360,0))-(((INDEX('MP Calcs &amp; EFs'!$C$343:$C$360, MATCH("Multifamily",'MP Calcs &amp; EFs'!$B$343:$B$360,0)))-(INDEX($F$396:$F$413, MATCH("Multifamily",$C$396:$C$413,0))))/3),J$229&lt;INDEX($I$397:$I$415,MATCH($B$236,$C$397:$C$415,0)),INDEX('MP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K290" s="148" t="str" cm="1">
        <f t="array" ref="K290">IFERROR((_xlfn.IFS(K$229&lt;INDEX($J$397:$J$415,MATCH($B$236,$C$397:$C$415,0)),INDEX('MP Calcs &amp; EFs'!$C$343:$C$360, MATCH("Multifamily",'MP Calcs &amp; EFs'!$B$343:$B$360,0)),K$229&lt;INDEX($K$397:$K$415,MATCH($B$236,$C$397:$C$415,0)),INDEX('MP Calcs &amp; EFs'!$C$343:$C$360, MATCH("Multifamily",'MP Calcs &amp; EFs'!$B$343:$B$360,0))-(((INDEX('MP Calcs &amp; EFs'!$C$343:$C$360, MATCH("Multifamily",'MP Calcs &amp; EFs'!$B$343:$B$360,0)))-(INDEX($F$396:$F$413, MATCH("Multifamily",$C$396:$C$413,0))))/3),K$229&lt;INDEX($I$397:$I$415,MATCH($B$236,$C$397:$C$415,0)),INDEX('MP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L290" s="148" t="str" cm="1">
        <f t="array" ref="L290">IFERROR((_xlfn.IFS(L$229&lt;INDEX($J$397:$J$415,MATCH($B$236,$C$397:$C$415,0)),INDEX('MP Calcs &amp; EFs'!$C$343:$C$360, MATCH("Multifamily",'MP Calcs &amp; EFs'!$B$343:$B$360,0)),L$229&lt;INDEX($K$397:$K$415,MATCH($B$236,$C$397:$C$415,0)),INDEX('MP Calcs &amp; EFs'!$C$343:$C$360, MATCH("Multifamily",'MP Calcs &amp; EFs'!$B$343:$B$360,0))-(((INDEX('MP Calcs &amp; EFs'!$C$343:$C$360, MATCH("Multifamily",'MP Calcs &amp; EFs'!$B$343:$B$360,0)))-(INDEX($F$396:$F$413, MATCH("Multifamily",$C$396:$C$413,0))))/3),L$229&lt;INDEX($I$397:$I$415,MATCH($B$236,$C$397:$C$415,0)),INDEX('MP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M290" s="148" t="str" cm="1">
        <f t="array" ref="M290">IFERROR((_xlfn.IFS(M$229&lt;INDEX($J$397:$J$415,MATCH($B$236,$C$397:$C$415,0)),INDEX('MP Calcs &amp; EFs'!$C$343:$C$360, MATCH("Multifamily",'MP Calcs &amp; EFs'!$B$343:$B$360,0)),M$229&lt;INDEX($K$397:$K$415,MATCH($B$236,$C$397:$C$415,0)),INDEX('MP Calcs &amp; EFs'!$C$343:$C$360, MATCH("Multifamily",'MP Calcs &amp; EFs'!$B$343:$B$360,0))-(((INDEX('MP Calcs &amp; EFs'!$C$343:$C$360, MATCH("Multifamily",'MP Calcs &amp; EFs'!$B$343:$B$360,0)))-(INDEX($F$396:$F$413, MATCH("Multifamily",$C$396:$C$413,0))))/3),M$229&lt;INDEX($I$397:$I$415,MATCH($B$236,$C$397:$C$415,0)),INDEX('MP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N290" s="148" t="str" cm="1">
        <f t="array" ref="N290">IFERROR((_xlfn.IFS(N$229&lt;INDEX($J$397:$J$415,MATCH($B$236,$C$397:$C$415,0)),INDEX('MP Calcs &amp; EFs'!$C$343:$C$360, MATCH("Multifamily",'MP Calcs &amp; EFs'!$B$343:$B$360,0)),N$229&lt;INDEX($K$397:$K$415,MATCH($B$236,$C$397:$C$415,0)),INDEX('MP Calcs &amp; EFs'!$C$343:$C$360, MATCH("Multifamily",'MP Calcs &amp; EFs'!$B$343:$B$360,0))-(((INDEX('MP Calcs &amp; EFs'!$C$343:$C$360, MATCH("Multifamily",'MP Calcs &amp; EFs'!$B$343:$B$360,0)))-(INDEX($F$396:$F$413, MATCH("Multifamily",$C$396:$C$413,0))))/3),N$229&lt;INDEX($I$397:$I$415,MATCH($B$236,$C$397:$C$415,0)),INDEX('MP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O290" s="148" t="str" cm="1">
        <f t="array" ref="O290">IFERROR((_xlfn.IFS(O$229&lt;INDEX($J$397:$J$415,MATCH($B$236,$C$397:$C$415,0)),INDEX('MP Calcs &amp; EFs'!$C$343:$C$360, MATCH("Multifamily",'MP Calcs &amp; EFs'!$B$343:$B$360,0)),O$229&lt;INDEX($K$397:$K$415,MATCH($B$236,$C$397:$C$415,0)),INDEX('MP Calcs &amp; EFs'!$C$343:$C$360, MATCH("Multifamily",'MP Calcs &amp; EFs'!$B$343:$B$360,0))-(((INDEX('MP Calcs &amp; EFs'!$C$343:$C$360, MATCH("Multifamily",'MP Calcs &amp; EFs'!$B$343:$B$360,0)))-(INDEX($F$396:$F$413, MATCH("Multifamily",$C$396:$C$413,0))))/3),O$229&lt;INDEX($I$397:$I$415,MATCH($B$236,$C$397:$C$415,0)),INDEX('MP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P290" s="148" t="str" cm="1">
        <f t="array" ref="P290">IFERROR((_xlfn.IFS(P$229&lt;INDEX($J$397:$J$415,MATCH($B$236,$C$397:$C$415,0)),INDEX('MP Calcs &amp; EFs'!$C$343:$C$360, MATCH("Multifamily",'MP Calcs &amp; EFs'!$B$343:$B$360,0)),P$229&lt;INDEX($K$397:$K$415,MATCH($B$236,$C$397:$C$415,0)),INDEX('MP Calcs &amp; EFs'!$C$343:$C$360, MATCH("Multifamily",'MP Calcs &amp; EFs'!$B$343:$B$360,0))-(((INDEX('MP Calcs &amp; EFs'!$C$343:$C$360, MATCH("Multifamily",'MP Calcs &amp; EFs'!$B$343:$B$360,0)))-(INDEX($F$396:$F$413, MATCH("Multifamily",$C$396:$C$413,0))))/3),P$229&lt;INDEX($I$397:$I$415,MATCH($B$236,$C$397:$C$415,0)),INDEX('MP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Q290" s="148" t="str" cm="1">
        <f t="array" ref="Q290">IFERROR((_xlfn.IFS(Q$229&lt;INDEX($J$397:$J$415,MATCH($B$236,$C$397:$C$415,0)),INDEX('MP Calcs &amp; EFs'!$C$343:$C$360, MATCH("Multifamily",'MP Calcs &amp; EFs'!$B$343:$B$360,0)),Q$229&lt;INDEX($K$397:$K$415,MATCH($B$236,$C$397:$C$415,0)),INDEX('MP Calcs &amp; EFs'!$C$343:$C$360, MATCH("Multifamily",'MP Calcs &amp; EFs'!$B$343:$B$360,0))-(((INDEX('MP Calcs &amp; EFs'!$C$343:$C$360, MATCH("Multifamily",'MP Calcs &amp; EFs'!$B$343:$B$360,0)))-(INDEX($F$396:$F$413, MATCH("Multifamily",$C$396:$C$413,0))))/3),Q$229&lt;INDEX($I$397:$I$415,MATCH($B$236,$C$397:$C$415,0)),INDEX('MP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R290" s="148" t="str" cm="1">
        <f t="array" ref="R290">IFERROR((_xlfn.IFS(R$229&lt;INDEX($J$397:$J$415,MATCH($B$236,$C$397:$C$415,0)),INDEX('MP Calcs &amp; EFs'!$C$343:$C$360, MATCH("Multifamily",'MP Calcs &amp; EFs'!$B$343:$B$360,0)),R$229&lt;INDEX($K$397:$K$415,MATCH($B$236,$C$397:$C$415,0)),INDEX('MP Calcs &amp; EFs'!$C$343:$C$360, MATCH("Multifamily",'MP Calcs &amp; EFs'!$B$343:$B$360,0))-(((INDEX('MP Calcs &amp; EFs'!$C$343:$C$360, MATCH("Multifamily",'MP Calcs &amp; EFs'!$B$343:$B$360,0)))-(INDEX($F$396:$F$413, MATCH("Multifamily",$C$396:$C$413,0))))/3),R$229&lt;INDEX($I$397:$I$415,MATCH($B$236,$C$397:$C$415,0)),INDEX('MP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S290" s="148" t="str" cm="1">
        <f t="array" ref="S290">IFERROR((_xlfn.IFS(S$229&lt;INDEX($J$397:$J$415,MATCH($B$236,$C$397:$C$415,0)),INDEX('MP Calcs &amp; EFs'!$C$343:$C$360, MATCH("Multifamily",'MP Calcs &amp; EFs'!$B$343:$B$360,0)),S$229&lt;INDEX($K$397:$K$415,MATCH($B$236,$C$397:$C$415,0)),INDEX('MP Calcs &amp; EFs'!$C$343:$C$360, MATCH("Multifamily",'MP Calcs &amp; EFs'!$B$343:$B$360,0))-(((INDEX('MP Calcs &amp; EFs'!$C$343:$C$360, MATCH("Multifamily",'MP Calcs &amp; EFs'!$B$343:$B$360,0)))-(INDEX($F$396:$F$413, MATCH("Multifamily",$C$396:$C$413,0))))/3),S$229&lt;INDEX($I$397:$I$415,MATCH($B$236,$C$397:$C$415,0)),INDEX('MP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T290" s="148" t="str" cm="1">
        <f t="array" ref="T290">IFERROR((_xlfn.IFS(T$229&lt;INDEX($J$397:$J$415,MATCH($B$236,$C$397:$C$415,0)),INDEX('MP Calcs &amp; EFs'!$C$343:$C$360, MATCH("Multifamily",'MP Calcs &amp; EFs'!$B$343:$B$360,0)),T$229&lt;INDEX($K$397:$K$415,MATCH($B$236,$C$397:$C$415,0)),INDEX('MP Calcs &amp; EFs'!$C$343:$C$360, MATCH("Multifamily",'MP Calcs &amp; EFs'!$B$343:$B$360,0))-(((INDEX('MP Calcs &amp; EFs'!$C$343:$C$360, MATCH("Multifamily",'MP Calcs &amp; EFs'!$B$343:$B$360,0)))-(INDEX($F$396:$F$413, MATCH("Multifamily",$C$396:$C$413,0))))/3),T$229&lt;INDEX($I$397:$I$415,MATCH($B$236,$C$397:$C$415,0)),INDEX('MP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U290" s="148" t="str" cm="1">
        <f t="array" ref="U290">IFERROR((_xlfn.IFS(U$229&lt;INDEX($J$397:$J$415,MATCH($B$236,$C$397:$C$415,0)),INDEX('MP Calcs &amp; EFs'!$C$343:$C$360, MATCH("Multifamily",'MP Calcs &amp; EFs'!$B$343:$B$360,0)),U$229&lt;INDEX($K$397:$K$415,MATCH($B$236,$C$397:$C$415,0)),INDEX('MP Calcs &amp; EFs'!$C$343:$C$360, MATCH("Multifamily",'MP Calcs &amp; EFs'!$B$343:$B$360,0))-(((INDEX('MP Calcs &amp; EFs'!$C$343:$C$360, MATCH("Multifamily",'MP Calcs &amp; EFs'!$B$343:$B$360,0)))-(INDEX($F$396:$F$413, MATCH("Multifamily",$C$396:$C$413,0))))/3),U$229&lt;INDEX($I$397:$I$415,MATCH($B$236,$C$397:$C$415,0)),INDEX('MP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V290" s="148" t="str" cm="1">
        <f t="array" ref="V290">IFERROR((_xlfn.IFS(V$229&lt;INDEX($J$397:$J$415,MATCH($B$236,$C$397:$C$415,0)),INDEX('MP Calcs &amp; EFs'!$C$343:$C$360, MATCH("Multifamily",'MP Calcs &amp; EFs'!$B$343:$B$360,0)),V$229&lt;INDEX($K$397:$K$415,MATCH($B$236,$C$397:$C$415,0)),INDEX('MP Calcs &amp; EFs'!$C$343:$C$360, MATCH("Multifamily",'MP Calcs &amp; EFs'!$B$343:$B$360,0))-(((INDEX('MP Calcs &amp; EFs'!$C$343:$C$360, MATCH("Multifamily",'MP Calcs &amp; EFs'!$B$343:$B$360,0)))-(INDEX($F$396:$F$413, MATCH("Multifamily",$C$396:$C$413,0))))/3),V$229&lt;INDEX($I$397:$I$415,MATCH($B$236,$C$397:$C$415,0)),INDEX('MP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W290" s="148" t="str" cm="1">
        <f t="array" ref="W290">IFERROR((_xlfn.IFS(W$229&lt;INDEX($J$397:$J$415,MATCH($B$236,$C$397:$C$415,0)),INDEX('MP Calcs &amp; EFs'!$C$343:$C$360, MATCH("Multifamily",'MP Calcs &amp; EFs'!$B$343:$B$360,0)),W$229&lt;INDEX($K$397:$K$415,MATCH($B$236,$C$397:$C$415,0)),INDEX('MP Calcs &amp; EFs'!$C$343:$C$360, MATCH("Multifamily",'MP Calcs &amp; EFs'!$B$343:$B$360,0))-(((INDEX('MP Calcs &amp; EFs'!$C$343:$C$360, MATCH("Multifamily",'MP Calcs &amp; EFs'!$B$343:$B$360,0)))-(INDEX($F$396:$F$413, MATCH("Multifamily",$C$396:$C$413,0))))/3),W$229&lt;INDEX($I$397:$I$415,MATCH($B$236,$C$397:$C$415,0)),INDEX('MP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X290" s="148" t="str" cm="1">
        <f t="array" ref="X290">IFERROR((_xlfn.IFS(X$229&lt;INDEX($J$397:$J$415,MATCH($B$236,$C$397:$C$415,0)),INDEX('MP Calcs &amp; EFs'!$C$343:$C$360, MATCH("Multifamily",'MP Calcs &amp; EFs'!$B$343:$B$360,0)),X$229&lt;INDEX($K$397:$K$415,MATCH($B$236,$C$397:$C$415,0)),INDEX('MP Calcs &amp; EFs'!$C$343:$C$360, MATCH("Multifamily",'MP Calcs &amp; EFs'!$B$343:$B$360,0))-(((INDEX('MP Calcs &amp; EFs'!$C$343:$C$360, MATCH("Multifamily",'MP Calcs &amp; EFs'!$B$343:$B$360,0)))-(INDEX($F$396:$F$413, MATCH("Multifamily",$C$396:$C$413,0))))/3),X$229&lt;INDEX($I$397:$I$415,MATCH($B$236,$C$397:$C$415,0)),INDEX('MP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Y290" s="148" t="str" cm="1">
        <f t="array" ref="Y290">IFERROR((_xlfn.IFS(Y$229&lt;INDEX($J$397:$J$415,MATCH($B$236,$C$397:$C$415,0)),INDEX('MP Calcs &amp; EFs'!$C$343:$C$360, MATCH("Multifamily",'MP Calcs &amp; EFs'!$B$343:$B$360,0)),Y$229&lt;INDEX($K$397:$K$415,MATCH($B$236,$C$397:$C$415,0)),INDEX('MP Calcs &amp; EFs'!$C$343:$C$360, MATCH("Multifamily",'MP Calcs &amp; EFs'!$B$343:$B$360,0))-(((INDEX('MP Calcs &amp; EFs'!$C$343:$C$360, MATCH("Multifamily",'MP Calcs &amp; EFs'!$B$343:$B$360,0)))-(INDEX($F$396:$F$413, MATCH("Multifamily",$C$396:$C$413,0))))/3),Y$229&lt;INDEX($I$397:$I$415,MATCH($B$236,$C$397:$C$415,0)),INDEX('MP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Z290" s="148" t="str" cm="1">
        <f t="array" ref="Z290">IFERROR((_xlfn.IFS(Z$229&lt;INDEX($J$397:$J$415,MATCH($B$236,$C$397:$C$415,0)),INDEX('MP Calcs &amp; EFs'!$C$343:$C$360, MATCH("Multifamily",'MP Calcs &amp; EFs'!$B$343:$B$360,0)),Z$229&lt;INDEX($K$397:$K$415,MATCH($B$236,$C$397:$C$415,0)),INDEX('MP Calcs &amp; EFs'!$C$343:$C$360, MATCH("Multifamily",'MP Calcs &amp; EFs'!$B$343:$B$360,0))-(((INDEX('MP Calcs &amp; EFs'!$C$343:$C$360, MATCH("Multifamily",'MP Calcs &amp; EFs'!$B$343:$B$360,0)))-(INDEX($F$396:$F$413, MATCH("Multifamily",$C$396:$C$413,0))))/3),Z$229&lt;INDEX($I$397:$I$415,MATCH($B$236,$C$397:$C$415,0)),INDEX('MP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AA290" s="148" t="str" cm="1">
        <f t="array" ref="AA290">IFERROR((_xlfn.IFS(AA$229&lt;INDEX($J$397:$J$415,MATCH($B$236,$C$397:$C$415,0)),INDEX('MP Calcs &amp; EFs'!$C$343:$C$360, MATCH("Multifamily",'MP Calcs &amp; EFs'!$B$343:$B$360,0)),AA$229&lt;INDEX($K$397:$K$415,MATCH($B$236,$C$397:$C$415,0)),INDEX('MP Calcs &amp; EFs'!$C$343:$C$360, MATCH("Multifamily",'MP Calcs &amp; EFs'!$B$343:$B$360,0))-(((INDEX('MP Calcs &amp; EFs'!$C$343:$C$360, MATCH("Multifamily",'MP Calcs &amp; EFs'!$B$343:$B$360,0)))-(INDEX($F$396:$F$413, MATCH("Multifamily",$C$396:$C$413,0))))/3),AA$229&lt;INDEX($I$397:$I$415,MATCH($B$236,$C$397:$C$415,0)),INDEX('MP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AB290" s="148" t="str" cm="1">
        <f t="array" ref="AB290">IFERROR((_xlfn.IFS(AB$229&lt;INDEX($J$397:$J$415,MATCH($B$236,$C$397:$C$415,0)),INDEX('MP Calcs &amp; EFs'!$C$343:$C$360, MATCH("Multifamily",'MP Calcs &amp; EFs'!$B$343:$B$360,0)),AB$229&lt;INDEX($K$397:$K$415,MATCH($B$236,$C$397:$C$415,0)),INDEX('MP Calcs &amp; EFs'!$C$343:$C$360, MATCH("Multifamily",'MP Calcs &amp; EFs'!$B$343:$B$360,0))-(((INDEX('MP Calcs &amp; EFs'!$C$343:$C$360, MATCH("Multifamily",'MP Calcs &amp; EFs'!$B$343:$B$360,0)))-(INDEX($F$396:$F$413, MATCH("Multifamily",$C$396:$C$413,0))))/3),AB$229&lt;INDEX($I$397:$I$415,MATCH($B$236,$C$397:$C$415,0)),INDEX('MP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AC290" s="148" t="str" cm="1">
        <f t="array" ref="AC290">IFERROR((_xlfn.IFS(AC$229&lt;INDEX($J$397:$J$415,MATCH($B$236,$C$397:$C$415,0)),INDEX('MP Calcs &amp; EFs'!$C$343:$C$360, MATCH("Multifamily",'MP Calcs &amp; EFs'!$B$343:$B$360,0)),AC$229&lt;INDEX($K$397:$K$415,MATCH($B$236,$C$397:$C$415,0)),INDEX('MP Calcs &amp; EFs'!$C$343:$C$360, MATCH("Multifamily",'MP Calcs &amp; EFs'!$B$343:$B$360,0))-(((INDEX('MP Calcs &amp; EFs'!$C$343:$C$360, MATCH("Multifamily",'MP Calcs &amp; EFs'!$B$343:$B$360,0)))-(INDEX($F$396:$F$413, MATCH("Multifamily",$C$396:$C$413,0))))/3),AC$229&lt;INDEX($I$397:$I$415,MATCH($B$236,$C$397:$C$415,0)),INDEX('MP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AD290" s="148" t="str" cm="1">
        <f t="array" ref="AD290">IFERROR((_xlfn.IFS(AD$229&lt;INDEX($J$397:$J$415,MATCH($B$236,$C$397:$C$415,0)),INDEX('MP Calcs &amp; EFs'!$C$343:$C$360, MATCH("Multifamily",'MP Calcs &amp; EFs'!$B$343:$B$360,0)),AD$229&lt;INDEX($K$397:$K$415,MATCH($B$236,$C$397:$C$415,0)),INDEX('MP Calcs &amp; EFs'!$C$343:$C$360, MATCH("Multifamily",'MP Calcs &amp; EFs'!$B$343:$B$360,0))-(((INDEX('MP Calcs &amp; EFs'!$C$343:$C$360, MATCH("Multifamily",'MP Calcs &amp; EFs'!$B$343:$B$360,0)))-(INDEX($F$396:$F$413, MATCH("Multifamily",$C$396:$C$413,0))))/3),AD$229&lt;INDEX($I$397:$I$415,MATCH($B$236,$C$397:$C$415,0)),INDEX('MP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AE290" s="148" t="str" cm="1">
        <f t="array" ref="AE290">IFERROR((_xlfn.IFS(AE$229&lt;INDEX($J$397:$J$415,MATCH($B$236,$C$397:$C$415,0)),INDEX('MP Calcs &amp; EFs'!$C$343:$C$360, MATCH("Multifamily",'MP Calcs &amp; EFs'!$B$343:$B$360,0)),AE$229&lt;INDEX($K$397:$K$415,MATCH($B$236,$C$397:$C$415,0)),INDEX('MP Calcs &amp; EFs'!$C$343:$C$360, MATCH("Multifamily",'MP Calcs &amp; EFs'!$B$343:$B$360,0))-(((INDEX('MP Calcs &amp; EFs'!$C$343:$C$360, MATCH("Multifamily",'MP Calcs &amp; EFs'!$B$343:$B$360,0)))-(INDEX($F$396:$F$413, MATCH("Multifamily",$C$396:$C$413,0))))/3),AE$229&lt;INDEX($I$397:$I$415,MATCH($B$236,$C$397:$C$415,0)),INDEX('MP Calcs &amp; EFs'!$C$343:$C$360, MATCH("Multifamily",'MP Calcs &amp; EFs'!$B$343:$B$360,0))-(((INDEX('MP Calcs &amp; EFs'!$C$343:$C$360, MATCH("Multifamily",'MP Calcs &amp; EFs'!$B$343:$B$360,0)))-(INDEX($F$396:$F$413, MATCH("Multifamily",$C$396:$C$413,0))))*2/3),TRUE,INDEX($F$396:$F$413, MATCH("Multifamily",$C$396:$C$413,0)))*INDEX($C$8:$C$12, MATCH($B$236,$B$8:$B$12,0)))*$C$91*1000*'Conversions and Lists'!$O$44*'MP Calcs &amp; EFs'!$F$439*'Conversions and Lists'!$F$51*1000,"")</f>
        <v/>
      </c>
      <c r="AF290" s="148" t="str">
        <f t="shared" si="19"/>
        <v/>
      </c>
      <c r="AG290" s="148" t="str">
        <f>IFERROR(SUM(INDEX(D290:AF290, MATCH(INDEX($H$8:$H$29,MATCH(B290,$B$8:$B$29,0)),$D$229:$AE$229,0)):AF290),"")</f>
        <v/>
      </c>
    </row>
    <row r="291" spans="2:33" x14ac:dyDescent="0.25">
      <c r="B291" s="144" t="s">
        <v>104</v>
      </c>
      <c r="C291" s="141" t="s">
        <v>335</v>
      </c>
      <c r="D291" s="142" t="str" cm="1">
        <f t="array" ref="D291">IFERROR(((_xlfn.IFS(D$229&lt;INDEX($J$397:$J$415,MATCH($B$238,$C$397:$C$415,0)),INDEX('MP Calcs &amp; EFs'!$D$343:$D$360, MATCH("Multifamily",'MP Calcs &amp; EFs'!$B$343:$B$360,0)),D$229&lt;INDEX($K$397:$K$415,MATCH($B$238,$C$397:$C$415,0)),INDEX('MP Calcs &amp; EFs'!$D$343:$D$360, MATCH("Multifamily",'MP Calcs &amp; EFs'!$B$343:$B$360,0))-(((INDEX('MP Calcs &amp; EFs'!$D$343:$D$360, MATCH("Multifamily",'MP Calcs &amp; EFs'!$B$343:$B$360,0)))-(INDEX($G$396:$G$413, MATCH("Multifamily",$C$396:$C$413,0))))/3),D$229&lt;INDEX($I$397:$I$415,MATCH($B$238,$C$397:$C$415,0)),INDEX('MP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EFs'!K$383,"")</f>
        <v/>
      </c>
      <c r="E291" s="142" t="str" cm="1">
        <f t="array" ref="E291">IFERROR(((_xlfn.IFS(E$229&lt;INDEX($J$397:$J$415,MATCH($B$238,$C$397:$C$415,0)),INDEX('MP Calcs &amp; EFs'!$D$343:$D$360, MATCH("Multifamily",'MP Calcs &amp; EFs'!$B$343:$B$360,0)),E$229&lt;INDEX($K$397:$K$415,MATCH($B$238,$C$397:$C$415,0)),INDEX('MP Calcs &amp; EFs'!$D$343:$D$360, MATCH("Multifamily",'MP Calcs &amp; EFs'!$B$343:$B$360,0))-(((INDEX('MP Calcs &amp; EFs'!$D$343:$D$360, MATCH("Multifamily",'MP Calcs &amp; EFs'!$B$343:$B$360,0)))-(INDEX($G$396:$G$413, MATCH("Multifamily",$C$396:$C$413,0))))/3),E$229&lt;INDEX($I$397:$I$415,MATCH($B$238,$C$397:$C$415,0)),INDEX('MP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EFs'!L$383,"")</f>
        <v/>
      </c>
      <c r="F291" s="142" t="str" cm="1">
        <f t="array" ref="F291">IFERROR(((_xlfn.IFS(F$229&lt;INDEX($J$397:$J$415,MATCH($B$238,$C$397:$C$415,0)),INDEX('MP Calcs &amp; EFs'!$D$343:$D$360, MATCH("Multifamily",'MP Calcs &amp; EFs'!$B$343:$B$360,0)),F$229&lt;INDEX($K$397:$K$415,MATCH($B$238,$C$397:$C$415,0)),INDEX('MP Calcs &amp; EFs'!$D$343:$D$360, MATCH("Multifamily",'MP Calcs &amp; EFs'!$B$343:$B$360,0))-(((INDEX('MP Calcs &amp; EFs'!$D$343:$D$360, MATCH("Multifamily",'MP Calcs &amp; EFs'!$B$343:$B$360,0)))-(INDEX($G$396:$G$413, MATCH("Multifamily",$C$396:$C$413,0))))/3),F$229&lt;INDEX($I$397:$I$415,MATCH($B$238,$C$397:$C$415,0)),INDEX('MP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EFs'!M$383,"")</f>
        <v/>
      </c>
      <c r="G291" s="142" t="str" cm="1">
        <f t="array" ref="G291">IFERROR(((_xlfn.IFS(G$229&lt;INDEX($J$397:$J$415,MATCH($B$238,$C$397:$C$415,0)),INDEX('MP Calcs &amp; EFs'!$D$343:$D$360, MATCH("Multifamily",'MP Calcs &amp; EFs'!$B$343:$B$360,0)),G$229&lt;INDEX($K$397:$K$415,MATCH($B$238,$C$397:$C$415,0)),INDEX('MP Calcs &amp; EFs'!$D$343:$D$360, MATCH("Multifamily",'MP Calcs &amp; EFs'!$B$343:$B$360,0))-(((INDEX('MP Calcs &amp; EFs'!$D$343:$D$360, MATCH("Multifamily",'MP Calcs &amp; EFs'!$B$343:$B$360,0)))-(INDEX($G$396:$G$413, MATCH("Multifamily",$C$396:$C$413,0))))/3),G$229&lt;INDEX($I$397:$I$415,MATCH($B$238,$C$397:$C$415,0)),INDEX('MP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EFs'!N$383,"")</f>
        <v/>
      </c>
      <c r="H291" s="142" t="str" cm="1">
        <f t="array" ref="H291">IFERROR(((_xlfn.IFS(H$229&lt;INDEX($J$397:$J$415,MATCH($B$238,$C$397:$C$415,0)),INDEX('MP Calcs &amp; EFs'!$D$343:$D$360, MATCH("Multifamily",'MP Calcs &amp; EFs'!$B$343:$B$360,0)),H$229&lt;INDEX($K$397:$K$415,MATCH($B$238,$C$397:$C$415,0)),INDEX('MP Calcs &amp; EFs'!$D$343:$D$360, MATCH("Multifamily",'MP Calcs &amp; EFs'!$B$343:$B$360,0))-(((INDEX('MP Calcs &amp; EFs'!$D$343:$D$360, MATCH("Multifamily",'MP Calcs &amp; EFs'!$B$343:$B$360,0)))-(INDEX($G$396:$G$413, MATCH("Multifamily",$C$396:$C$413,0))))/3),H$229&lt;INDEX($I$397:$I$415,MATCH($B$238,$C$397:$C$415,0)),INDEX('MP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EFs'!O$383,"")</f>
        <v/>
      </c>
      <c r="I291" s="142" t="str" cm="1">
        <f t="array" ref="I291">IFERROR(((_xlfn.IFS(I$229&lt;INDEX($J$397:$J$415,MATCH($B$238,$C$397:$C$415,0)),INDEX('MP Calcs &amp; EFs'!$D$343:$D$360, MATCH("Multifamily",'MP Calcs &amp; EFs'!$B$343:$B$360,0)),I$229&lt;INDEX($K$397:$K$415,MATCH($B$238,$C$397:$C$415,0)),INDEX('MP Calcs &amp; EFs'!$D$343:$D$360, MATCH("Multifamily",'MP Calcs &amp; EFs'!$B$343:$B$360,0))-(((INDEX('MP Calcs &amp; EFs'!$D$343:$D$360, MATCH("Multifamily",'MP Calcs &amp; EFs'!$B$343:$B$360,0)))-(INDEX($G$396:$G$413, MATCH("Multifamily",$C$396:$C$413,0))))/3),I$229&lt;INDEX($I$397:$I$415,MATCH($B$238,$C$397:$C$415,0)),INDEX('MP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EFs'!P$383,"")</f>
        <v/>
      </c>
      <c r="J291" s="142" t="str" cm="1">
        <f t="array" ref="J291">IFERROR(((_xlfn.IFS(J$229&lt;INDEX($J$397:$J$415,MATCH($B$238,$C$397:$C$415,0)),INDEX('MP Calcs &amp; EFs'!$D$343:$D$360, MATCH("Multifamily",'MP Calcs &amp; EFs'!$B$343:$B$360,0)),J$229&lt;INDEX($K$397:$K$415,MATCH($B$238,$C$397:$C$415,0)),INDEX('MP Calcs &amp; EFs'!$D$343:$D$360, MATCH("Multifamily",'MP Calcs &amp; EFs'!$B$343:$B$360,0))-(((INDEX('MP Calcs &amp; EFs'!$D$343:$D$360, MATCH("Multifamily",'MP Calcs &amp; EFs'!$B$343:$B$360,0)))-(INDEX($G$396:$G$413, MATCH("Multifamily",$C$396:$C$413,0))))/3),J$229&lt;INDEX($I$397:$I$415,MATCH($B$238,$C$397:$C$415,0)),INDEX('MP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EFs'!Q$383,"")</f>
        <v/>
      </c>
      <c r="K291" s="142" t="str" cm="1">
        <f t="array" ref="K291">IFERROR(((_xlfn.IFS(K$229&lt;INDEX($J$397:$J$415,MATCH($B$238,$C$397:$C$415,0)),INDEX('MP Calcs &amp; EFs'!$D$343:$D$360, MATCH("Multifamily",'MP Calcs &amp; EFs'!$B$343:$B$360,0)),K$229&lt;INDEX($K$397:$K$415,MATCH($B$238,$C$397:$C$415,0)),INDEX('MP Calcs &amp; EFs'!$D$343:$D$360, MATCH("Multifamily",'MP Calcs &amp; EFs'!$B$343:$B$360,0))-(((INDEX('MP Calcs &amp; EFs'!$D$343:$D$360, MATCH("Multifamily",'MP Calcs &amp; EFs'!$B$343:$B$360,0)))-(INDEX($G$396:$G$413, MATCH("Multifamily",$C$396:$C$413,0))))/3),K$229&lt;INDEX($I$397:$I$415,MATCH($B$238,$C$397:$C$415,0)),INDEX('MP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EFs'!R$383,"")</f>
        <v/>
      </c>
      <c r="L291" s="142" t="str" cm="1">
        <f t="array" ref="L291">IFERROR(((_xlfn.IFS(L$229&lt;INDEX($J$397:$J$415,MATCH($B$238,$C$397:$C$415,0)),INDEX('MP Calcs &amp; EFs'!$D$343:$D$360, MATCH("Multifamily",'MP Calcs &amp; EFs'!$B$343:$B$360,0)),L$229&lt;INDEX($K$397:$K$415,MATCH($B$238,$C$397:$C$415,0)),INDEX('MP Calcs &amp; EFs'!$D$343:$D$360, MATCH("Multifamily",'MP Calcs &amp; EFs'!$B$343:$B$360,0))-(((INDEX('MP Calcs &amp; EFs'!$D$343:$D$360, MATCH("Multifamily",'MP Calcs &amp; EFs'!$B$343:$B$360,0)))-(INDEX($G$396:$G$413, MATCH("Multifamily",$C$396:$C$413,0))))/3),L$229&lt;INDEX($I$397:$I$415,MATCH($B$238,$C$397:$C$415,0)),INDEX('MP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EFs'!S$383,"")</f>
        <v/>
      </c>
      <c r="M291" s="142" t="str" cm="1">
        <f t="array" ref="M291">IFERROR(((_xlfn.IFS(M$229&lt;INDEX($J$397:$J$415,MATCH($B$238,$C$397:$C$415,0)),INDEX('MP Calcs &amp; EFs'!$D$343:$D$360, MATCH("Multifamily",'MP Calcs &amp; EFs'!$B$343:$B$360,0)),M$229&lt;INDEX($K$397:$K$415,MATCH($B$238,$C$397:$C$415,0)),INDEX('MP Calcs &amp; EFs'!$D$343:$D$360, MATCH("Multifamily",'MP Calcs &amp; EFs'!$B$343:$B$360,0))-(((INDEX('MP Calcs &amp; EFs'!$D$343:$D$360, MATCH("Multifamily",'MP Calcs &amp; EFs'!$B$343:$B$360,0)))-(INDEX($G$396:$G$413, MATCH("Multifamily",$C$396:$C$413,0))))/3),M$229&lt;INDEX($I$397:$I$415,MATCH($B$238,$C$397:$C$415,0)),INDEX('MP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EFs'!T$383,"")</f>
        <v/>
      </c>
      <c r="N291" s="142" t="str" cm="1">
        <f t="array" ref="N291">IFERROR(((_xlfn.IFS(N$229&lt;INDEX($J$397:$J$415,MATCH($B$238,$C$397:$C$415,0)),INDEX('MP Calcs &amp; EFs'!$D$343:$D$360, MATCH("Multifamily",'MP Calcs &amp; EFs'!$B$343:$B$360,0)),N$229&lt;INDEX($K$397:$K$415,MATCH($B$238,$C$397:$C$415,0)),INDEX('MP Calcs &amp; EFs'!$D$343:$D$360, MATCH("Multifamily",'MP Calcs &amp; EFs'!$B$343:$B$360,0))-(((INDEX('MP Calcs &amp; EFs'!$D$343:$D$360, MATCH("Multifamily",'MP Calcs &amp; EFs'!$B$343:$B$360,0)))-(INDEX($G$396:$G$413, MATCH("Multifamily",$C$396:$C$413,0))))/3),N$229&lt;INDEX($I$397:$I$415,MATCH($B$238,$C$397:$C$415,0)),INDEX('MP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EFs'!U$383,"")</f>
        <v/>
      </c>
      <c r="O291" s="142" t="str" cm="1">
        <f t="array" ref="O291">IFERROR(((_xlfn.IFS(O$229&lt;INDEX($J$397:$J$415,MATCH($B$238,$C$397:$C$415,0)),INDEX('MP Calcs &amp; EFs'!$D$343:$D$360, MATCH("Multifamily",'MP Calcs &amp; EFs'!$B$343:$B$360,0)),O$229&lt;INDEX($K$397:$K$415,MATCH($B$238,$C$397:$C$415,0)),INDEX('MP Calcs &amp; EFs'!$D$343:$D$360, MATCH("Multifamily",'MP Calcs &amp; EFs'!$B$343:$B$360,0))-(((INDEX('MP Calcs &amp; EFs'!$D$343:$D$360, MATCH("Multifamily",'MP Calcs &amp; EFs'!$B$343:$B$360,0)))-(INDEX($G$396:$G$413, MATCH("Multifamily",$C$396:$C$413,0))))/3),O$229&lt;INDEX($I$397:$I$415,MATCH($B$238,$C$397:$C$415,0)),INDEX('MP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EFs'!V$383,"")</f>
        <v/>
      </c>
      <c r="P291" s="142" t="str" cm="1">
        <f t="array" ref="P291">IFERROR(((_xlfn.IFS(P$229&lt;INDEX($J$397:$J$415,MATCH($B$238,$C$397:$C$415,0)),INDEX('MP Calcs &amp; EFs'!$D$343:$D$360, MATCH("Multifamily",'MP Calcs &amp; EFs'!$B$343:$B$360,0)),P$229&lt;INDEX($K$397:$K$415,MATCH($B$238,$C$397:$C$415,0)),INDEX('MP Calcs &amp; EFs'!$D$343:$D$360, MATCH("Multifamily",'MP Calcs &amp; EFs'!$B$343:$B$360,0))-(((INDEX('MP Calcs &amp; EFs'!$D$343:$D$360, MATCH("Multifamily",'MP Calcs &amp; EFs'!$B$343:$B$360,0)))-(INDEX($G$396:$G$413, MATCH("Multifamily",$C$396:$C$413,0))))/3),P$229&lt;INDEX($I$397:$I$415,MATCH($B$238,$C$397:$C$415,0)),INDEX('MP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EFs'!W$383,"")</f>
        <v/>
      </c>
      <c r="Q291" s="142" t="str" cm="1">
        <f t="array" ref="Q291">IFERROR(((_xlfn.IFS(Q$229&lt;INDEX($J$397:$J$415,MATCH($B$238,$C$397:$C$415,0)),INDEX('MP Calcs &amp; EFs'!$D$343:$D$360, MATCH("Multifamily",'MP Calcs &amp; EFs'!$B$343:$B$360,0)),Q$229&lt;INDEX($K$397:$K$415,MATCH($B$238,$C$397:$C$415,0)),INDEX('MP Calcs &amp; EFs'!$D$343:$D$360, MATCH("Multifamily",'MP Calcs &amp; EFs'!$B$343:$B$360,0))-(((INDEX('MP Calcs &amp; EFs'!$D$343:$D$360, MATCH("Multifamily",'MP Calcs &amp; EFs'!$B$343:$B$360,0)))-(INDEX($G$396:$G$413, MATCH("Multifamily",$C$396:$C$413,0))))/3),Q$229&lt;INDEX($I$397:$I$415,MATCH($B$238,$C$397:$C$415,0)),INDEX('MP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EFs'!X$383,"")</f>
        <v/>
      </c>
      <c r="R291" s="142" t="str" cm="1">
        <f t="array" ref="R291">IFERROR(((_xlfn.IFS(R$229&lt;INDEX($J$397:$J$415,MATCH($B$238,$C$397:$C$415,0)),INDEX('MP Calcs &amp; EFs'!$D$343:$D$360, MATCH("Multifamily",'MP Calcs &amp; EFs'!$B$343:$B$360,0)),R$229&lt;INDEX($K$397:$K$415,MATCH($B$238,$C$397:$C$415,0)),INDEX('MP Calcs &amp; EFs'!$D$343:$D$360, MATCH("Multifamily",'MP Calcs &amp; EFs'!$B$343:$B$360,0))-(((INDEX('MP Calcs &amp; EFs'!$D$343:$D$360, MATCH("Multifamily",'MP Calcs &amp; EFs'!$B$343:$B$360,0)))-(INDEX($G$396:$G$413, MATCH("Multifamily",$C$396:$C$413,0))))/3),R$229&lt;INDEX($I$397:$I$415,MATCH($B$238,$C$397:$C$415,0)),INDEX('MP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EFs'!Y$383,"")</f>
        <v/>
      </c>
      <c r="S291" s="142" t="str" cm="1">
        <f t="array" ref="S291">IFERROR(((_xlfn.IFS(S$229&lt;INDEX($J$397:$J$415,MATCH($B$238,$C$397:$C$415,0)),INDEX('MP Calcs &amp; EFs'!$D$343:$D$360, MATCH("Multifamily",'MP Calcs &amp; EFs'!$B$343:$B$360,0)),S$229&lt;INDEX($K$397:$K$415,MATCH($B$238,$C$397:$C$415,0)),INDEX('MP Calcs &amp; EFs'!$D$343:$D$360, MATCH("Multifamily",'MP Calcs &amp; EFs'!$B$343:$B$360,0))-(((INDEX('MP Calcs &amp; EFs'!$D$343:$D$360, MATCH("Multifamily",'MP Calcs &amp; EFs'!$B$343:$B$360,0)))-(INDEX($G$396:$G$413, MATCH("Multifamily",$C$396:$C$413,0))))/3),S$229&lt;INDEX($I$397:$I$415,MATCH($B$238,$C$397:$C$415,0)),INDEX('MP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EFs'!Z$383,"")</f>
        <v/>
      </c>
      <c r="T291" s="142" t="str" cm="1">
        <f t="array" ref="T291">IFERROR(((_xlfn.IFS(T$229&lt;INDEX($J$397:$J$415,MATCH($B$238,$C$397:$C$415,0)),INDEX('MP Calcs &amp; EFs'!$D$343:$D$360, MATCH("Multifamily",'MP Calcs &amp; EFs'!$B$343:$B$360,0)),T$229&lt;INDEX($K$397:$K$415,MATCH($B$238,$C$397:$C$415,0)),INDEX('MP Calcs &amp; EFs'!$D$343:$D$360, MATCH("Multifamily",'MP Calcs &amp; EFs'!$B$343:$B$360,0))-(((INDEX('MP Calcs &amp; EFs'!$D$343:$D$360, MATCH("Multifamily",'MP Calcs &amp; EFs'!$B$343:$B$360,0)))-(INDEX($G$396:$G$413, MATCH("Multifamily",$C$396:$C$413,0))))/3),T$229&lt;INDEX($I$397:$I$415,MATCH($B$238,$C$397:$C$415,0)),INDEX('MP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EFs'!AA$383,"")</f>
        <v/>
      </c>
      <c r="U291" s="142" t="str" cm="1">
        <f t="array" ref="U291">IFERROR(((_xlfn.IFS(U$229&lt;INDEX($J$397:$J$415,MATCH($B$238,$C$397:$C$415,0)),INDEX('MP Calcs &amp; EFs'!$D$343:$D$360, MATCH("Multifamily",'MP Calcs &amp; EFs'!$B$343:$B$360,0)),U$229&lt;INDEX($K$397:$K$415,MATCH($B$238,$C$397:$C$415,0)),INDEX('MP Calcs &amp; EFs'!$D$343:$D$360, MATCH("Multifamily",'MP Calcs &amp; EFs'!$B$343:$B$360,0))-(((INDEX('MP Calcs &amp; EFs'!$D$343:$D$360, MATCH("Multifamily",'MP Calcs &amp; EFs'!$B$343:$B$360,0)))-(INDEX($G$396:$G$413, MATCH("Multifamily",$C$396:$C$413,0))))/3),U$229&lt;INDEX($I$397:$I$415,MATCH($B$238,$C$397:$C$415,0)),INDEX('MP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EFs'!AB$383,"")</f>
        <v/>
      </c>
      <c r="V291" s="142" t="str" cm="1">
        <f t="array" ref="V291">IFERROR(((_xlfn.IFS(V$229&lt;INDEX($J$397:$J$415,MATCH($B$238,$C$397:$C$415,0)),INDEX('MP Calcs &amp; EFs'!$D$343:$D$360, MATCH("Multifamily",'MP Calcs &amp; EFs'!$B$343:$B$360,0)),V$229&lt;INDEX($K$397:$K$415,MATCH($B$238,$C$397:$C$415,0)),INDEX('MP Calcs &amp; EFs'!$D$343:$D$360, MATCH("Multifamily",'MP Calcs &amp; EFs'!$B$343:$B$360,0))-(((INDEX('MP Calcs &amp; EFs'!$D$343:$D$360, MATCH("Multifamily",'MP Calcs &amp; EFs'!$B$343:$B$360,0)))-(INDEX($G$396:$G$413, MATCH("Multifamily",$C$396:$C$413,0))))/3),V$229&lt;INDEX($I$397:$I$415,MATCH($B$238,$C$397:$C$415,0)),INDEX('MP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EFs'!AC$383,"")</f>
        <v/>
      </c>
      <c r="W291" s="142" t="str" cm="1">
        <f t="array" ref="W291">IFERROR(((_xlfn.IFS(W$229&lt;INDEX($J$397:$J$415,MATCH($B$238,$C$397:$C$415,0)),INDEX('MP Calcs &amp; EFs'!$D$343:$D$360, MATCH("Multifamily",'MP Calcs &amp; EFs'!$B$343:$B$360,0)),W$229&lt;INDEX($K$397:$K$415,MATCH($B$238,$C$397:$C$415,0)),INDEX('MP Calcs &amp; EFs'!$D$343:$D$360, MATCH("Multifamily",'MP Calcs &amp; EFs'!$B$343:$B$360,0))-(((INDEX('MP Calcs &amp; EFs'!$D$343:$D$360, MATCH("Multifamily",'MP Calcs &amp; EFs'!$B$343:$B$360,0)))-(INDEX($G$396:$G$413, MATCH("Multifamily",$C$396:$C$413,0))))/3),W$229&lt;INDEX($I$397:$I$415,MATCH($B$238,$C$397:$C$415,0)),INDEX('MP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EFs'!AD$383,"")</f>
        <v/>
      </c>
      <c r="X291" s="142" t="str" cm="1">
        <f t="array" ref="X291">IFERROR(((_xlfn.IFS(X$229&lt;INDEX($J$397:$J$415,MATCH($B$238,$C$397:$C$415,0)),INDEX('MP Calcs &amp; EFs'!$D$343:$D$360, MATCH("Multifamily",'MP Calcs &amp; EFs'!$B$343:$B$360,0)),X$229&lt;INDEX($K$397:$K$415,MATCH($B$238,$C$397:$C$415,0)),INDEX('MP Calcs &amp; EFs'!$D$343:$D$360, MATCH("Multifamily",'MP Calcs &amp; EFs'!$B$343:$B$360,0))-(((INDEX('MP Calcs &amp; EFs'!$D$343:$D$360, MATCH("Multifamily",'MP Calcs &amp; EFs'!$B$343:$B$360,0)))-(INDEX($G$396:$G$413, MATCH("Multifamily",$C$396:$C$413,0))))/3),X$229&lt;INDEX($I$397:$I$415,MATCH($B$238,$C$397:$C$415,0)),INDEX('MP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EFs'!AE$383,"")</f>
        <v/>
      </c>
      <c r="Y291" s="142" t="str" cm="1">
        <f t="array" ref="Y291">IFERROR(((_xlfn.IFS(Y$229&lt;INDEX($J$397:$J$415,MATCH($B$238,$C$397:$C$415,0)),INDEX('MP Calcs &amp; EFs'!$D$343:$D$360, MATCH("Multifamily",'MP Calcs &amp; EFs'!$B$343:$B$360,0)),Y$229&lt;INDEX($K$397:$K$415,MATCH($B$238,$C$397:$C$415,0)),INDEX('MP Calcs &amp; EFs'!$D$343:$D$360, MATCH("Multifamily",'MP Calcs &amp; EFs'!$B$343:$B$360,0))-(((INDEX('MP Calcs &amp; EFs'!$D$343:$D$360, MATCH("Multifamily",'MP Calcs &amp; EFs'!$B$343:$B$360,0)))-(INDEX($G$396:$G$413, MATCH("Multifamily",$C$396:$C$413,0))))/3),Y$229&lt;INDEX($I$397:$I$415,MATCH($B$238,$C$397:$C$415,0)),INDEX('MP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EFs'!AF$383,"")</f>
        <v/>
      </c>
      <c r="Z291" s="142" t="str" cm="1">
        <f t="array" ref="Z291">IFERROR(((_xlfn.IFS(Z$229&lt;INDEX($J$397:$J$415,MATCH($B$238,$C$397:$C$415,0)),INDEX('MP Calcs &amp; EFs'!$D$343:$D$360, MATCH("Multifamily",'MP Calcs &amp; EFs'!$B$343:$B$360,0)),Z$229&lt;INDEX($K$397:$K$415,MATCH($B$238,$C$397:$C$415,0)),INDEX('MP Calcs &amp; EFs'!$D$343:$D$360, MATCH("Multifamily",'MP Calcs &amp; EFs'!$B$343:$B$360,0))-(((INDEX('MP Calcs &amp; EFs'!$D$343:$D$360, MATCH("Multifamily",'MP Calcs &amp; EFs'!$B$343:$B$360,0)))-(INDEX($G$396:$G$413, MATCH("Multifamily",$C$396:$C$413,0))))/3),Z$229&lt;INDEX($I$397:$I$415,MATCH($B$238,$C$397:$C$415,0)),INDEX('MP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EFs'!AG$383,"")</f>
        <v/>
      </c>
      <c r="AA291" s="142" t="str" cm="1">
        <f t="array" ref="AA291">IFERROR(((_xlfn.IFS(AA$229&lt;INDEX($J$397:$J$415,MATCH($B$238,$C$397:$C$415,0)),INDEX('MP Calcs &amp; EFs'!$D$343:$D$360, MATCH("Multifamily",'MP Calcs &amp; EFs'!$B$343:$B$360,0)),AA$229&lt;INDEX($K$397:$K$415,MATCH($B$238,$C$397:$C$415,0)),INDEX('MP Calcs &amp; EFs'!$D$343:$D$360, MATCH("Multifamily",'MP Calcs &amp; EFs'!$B$343:$B$360,0))-(((INDEX('MP Calcs &amp; EFs'!$D$343:$D$360, MATCH("Multifamily",'MP Calcs &amp; EFs'!$B$343:$B$360,0)))-(INDEX($G$396:$G$413, MATCH("Multifamily",$C$396:$C$413,0))))/3),AA$229&lt;INDEX($I$397:$I$415,MATCH($B$238,$C$397:$C$415,0)),INDEX('MP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EFs'!AH$383,"")</f>
        <v/>
      </c>
      <c r="AB291" s="142" t="str" cm="1">
        <f t="array" ref="AB291">IFERROR(((_xlfn.IFS(AB$229&lt;INDEX($J$397:$J$415,MATCH($B$238,$C$397:$C$415,0)),INDEX('MP Calcs &amp; EFs'!$D$343:$D$360, MATCH("Multifamily",'MP Calcs &amp; EFs'!$B$343:$B$360,0)),AB$229&lt;INDEX($K$397:$K$415,MATCH($B$238,$C$397:$C$415,0)),INDEX('MP Calcs &amp; EFs'!$D$343:$D$360, MATCH("Multifamily",'MP Calcs &amp; EFs'!$B$343:$B$360,0))-(((INDEX('MP Calcs &amp; EFs'!$D$343:$D$360, MATCH("Multifamily",'MP Calcs &amp; EFs'!$B$343:$B$360,0)))-(INDEX($G$396:$G$413, MATCH("Multifamily",$C$396:$C$413,0))))/3),AB$229&lt;INDEX($I$397:$I$415,MATCH($B$238,$C$397:$C$415,0)),INDEX('MP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EFs'!AI$383,"")</f>
        <v/>
      </c>
      <c r="AC291" s="142" t="str" cm="1">
        <f t="array" ref="AC291">IFERROR(((_xlfn.IFS(AC$229&lt;INDEX($J$397:$J$415,MATCH($B$238,$C$397:$C$415,0)),INDEX('MP Calcs &amp; EFs'!$D$343:$D$360, MATCH("Multifamily",'MP Calcs &amp; EFs'!$B$343:$B$360,0)),AC$229&lt;INDEX($K$397:$K$415,MATCH($B$238,$C$397:$C$415,0)),INDEX('MP Calcs &amp; EFs'!$D$343:$D$360, MATCH("Multifamily",'MP Calcs &amp; EFs'!$B$343:$B$360,0))-(((INDEX('MP Calcs &amp; EFs'!$D$343:$D$360, MATCH("Multifamily",'MP Calcs &amp; EFs'!$B$343:$B$360,0)))-(INDEX($G$396:$G$413, MATCH("Multifamily",$C$396:$C$413,0))))/3),AC$229&lt;INDEX($I$397:$I$415,MATCH($B$238,$C$397:$C$415,0)),INDEX('MP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EFs'!AJ$383,"")</f>
        <v/>
      </c>
      <c r="AD291" s="142" t="str" cm="1">
        <f t="array" ref="AD291">IFERROR(((_xlfn.IFS(AD$229&lt;INDEX($J$397:$J$415,MATCH($B$238,$C$397:$C$415,0)),INDEX('MP Calcs &amp; EFs'!$D$343:$D$360, MATCH("Multifamily",'MP Calcs &amp; EFs'!$B$343:$B$360,0)),AD$229&lt;INDEX($K$397:$K$415,MATCH($B$238,$C$397:$C$415,0)),INDEX('MP Calcs &amp; EFs'!$D$343:$D$360, MATCH("Multifamily",'MP Calcs &amp; EFs'!$B$343:$B$360,0))-(((INDEX('MP Calcs &amp; EFs'!$D$343:$D$360, MATCH("Multifamily",'MP Calcs &amp; EFs'!$B$343:$B$360,0)))-(INDEX($G$396:$G$413, MATCH("Multifamily",$C$396:$C$413,0))))/3),AD$229&lt;INDEX($I$397:$I$415,MATCH($B$238,$C$397:$C$415,0)),INDEX('MP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EFs'!AK$383,"")</f>
        <v/>
      </c>
      <c r="AE291" s="142" t="str" cm="1">
        <f t="array" ref="AE291">IFERROR(((_xlfn.IFS(AE$229&lt;INDEX($J$397:$J$415,MATCH($B$238,$C$397:$C$415,0)),INDEX('MP Calcs &amp; EFs'!$D$343:$D$360, MATCH("Multifamily",'MP Calcs &amp; EFs'!$B$343:$B$360,0)),AE$229&lt;INDEX($K$397:$K$415,MATCH($B$238,$C$397:$C$415,0)),INDEX('MP Calcs &amp; EFs'!$D$343:$D$360, MATCH("Multifamily",'MP Calcs &amp; EFs'!$B$343:$B$360,0))-(((INDEX('MP Calcs &amp; EFs'!$D$343:$D$360, MATCH("Multifamily",'MP Calcs &amp; EFs'!$B$343:$B$360,0)))-(INDEX($G$396:$G$413, MATCH("Multifamily",$C$396:$C$413,0))))/3),AE$229&lt;INDEX($I$397:$I$415,MATCH($B$238,$C$397:$C$415,0)),INDEX('MP Calcs &amp; EFs'!$D$343:$D$360, MATCH("Multifamily",'MP Calcs &amp; EFs'!$B$343:$B$360,0))-(((INDEX('MP Calcs &amp; EFs'!$D$343:$D$360, MATCH("Multifamily",'MP Calcs &amp; EFs'!$B$343:$B$360,0)))-(INDEX($G$396:$G$413, MATCH("Multifamily",$C$396:$C$413,0))))*2/3),TRUE,INDEX($G$396:$G$413, MATCH("Multifamily",$C$396:$C$413,0)))*INDEX($C$8:$C$12, MATCH($B$238,$B$8:$B$12,0))*$C$92*10^6*'Conversions and Lists'!$F$44)-(INDEX($G$8:$G$29, MATCH($B$238,$B$8:$B$29,0))*'Conversions and Lists'!$F$37))*'MP Calcs &amp; EFs'!AL$383,"")</f>
        <v/>
      </c>
      <c r="AF291" s="142" t="str">
        <f t="shared" si="19"/>
        <v/>
      </c>
      <c r="AG291" s="142" t="str">
        <f>IFERROR(SUM(INDEX(D291:AF291, MATCH(INDEX($H$8:$H$29,MATCH(B291,$B$8:$B$29,0)),$D$229:$AE$229,0)):AF291),"")</f>
        <v/>
      </c>
    </row>
    <row r="292" spans="2:33" ht="14.4" thickBot="1" x14ac:dyDescent="0.3">
      <c r="B292" s="138" t="s">
        <v>104</v>
      </c>
      <c r="C292" s="139" t="s">
        <v>336</v>
      </c>
      <c r="D292" s="148" t="str" cm="1">
        <f t="array" ref="D292">IFERROR((_xlfn.IFS(D$229&lt;INDEX($J$397:$J$415,MATCH($B$238,$C$397:$C$415,0)),INDEX('MP Calcs &amp; EFs'!$C$343:$C$360, MATCH("Multifamily",'MP Calcs &amp; EFs'!$B$343:$B$360,0)),D$229&lt;INDEX($K$397:$K$415,MATCH($B$238,$C$397:$C$415,0)),INDEX('MP Calcs &amp; EFs'!$C$343:$C$360, MATCH("Multifamily",'MP Calcs &amp; EFs'!$B$343:$B$360,0))-(((INDEX('MP Calcs &amp; EFs'!$C$343:$C$360, MATCH("Multifamily",'MP Calcs &amp; EFs'!$B$343:$B$360,0)))-(INDEX($F$396:$F$413, MATCH("Multifamily",$C$396:$C$413,0))))/3),D$229&lt;INDEX($I$397:$I$415,MATCH($B$238,$C$397:$C$415,0)),INDEX('MP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E292" s="148" t="str" cm="1">
        <f t="array" ref="E292">IFERROR((_xlfn.IFS(E$229&lt;INDEX($J$397:$J$415,MATCH($B$238,$C$397:$C$415,0)),INDEX('MP Calcs &amp; EFs'!$C$343:$C$360, MATCH("Multifamily",'MP Calcs &amp; EFs'!$B$343:$B$360,0)),E$229&lt;INDEX($K$397:$K$415,MATCH($B$238,$C$397:$C$415,0)),INDEX('MP Calcs &amp; EFs'!$C$343:$C$360, MATCH("Multifamily",'MP Calcs &amp; EFs'!$B$343:$B$360,0))-(((INDEX('MP Calcs &amp; EFs'!$C$343:$C$360, MATCH("Multifamily",'MP Calcs &amp; EFs'!$B$343:$B$360,0)))-(INDEX($F$396:$F$413, MATCH("Multifamily",$C$396:$C$413,0))))/3),E$229&lt;INDEX($I$397:$I$415,MATCH($B$238,$C$397:$C$415,0)),INDEX('MP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F292" s="148" t="str" cm="1">
        <f t="array" ref="F292">IFERROR((_xlfn.IFS(F$229&lt;INDEX($J$397:$J$415,MATCH($B$238,$C$397:$C$415,0)),INDEX('MP Calcs &amp; EFs'!$C$343:$C$360, MATCH("Multifamily",'MP Calcs &amp; EFs'!$B$343:$B$360,0)),F$229&lt;INDEX($K$397:$K$415,MATCH($B$238,$C$397:$C$415,0)),INDEX('MP Calcs &amp; EFs'!$C$343:$C$360, MATCH("Multifamily",'MP Calcs &amp; EFs'!$B$343:$B$360,0))-(((INDEX('MP Calcs &amp; EFs'!$C$343:$C$360, MATCH("Multifamily",'MP Calcs &amp; EFs'!$B$343:$B$360,0)))-(INDEX($F$396:$F$413, MATCH("Multifamily",$C$396:$C$413,0))))/3),F$229&lt;INDEX($I$397:$I$415,MATCH($B$238,$C$397:$C$415,0)),INDEX('MP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G292" s="148" t="str" cm="1">
        <f t="array" ref="G292">IFERROR((_xlfn.IFS(G$229&lt;INDEX($J$397:$J$415,MATCH($B$238,$C$397:$C$415,0)),INDEX('MP Calcs &amp; EFs'!$C$343:$C$360, MATCH("Multifamily",'MP Calcs &amp; EFs'!$B$343:$B$360,0)),G$229&lt;INDEX($K$397:$K$415,MATCH($B$238,$C$397:$C$415,0)),INDEX('MP Calcs &amp; EFs'!$C$343:$C$360, MATCH("Multifamily",'MP Calcs &amp; EFs'!$B$343:$B$360,0))-(((INDEX('MP Calcs &amp; EFs'!$C$343:$C$360, MATCH("Multifamily",'MP Calcs &amp; EFs'!$B$343:$B$360,0)))-(INDEX($F$396:$F$413, MATCH("Multifamily",$C$396:$C$413,0))))/3),G$229&lt;INDEX($I$397:$I$415,MATCH($B$238,$C$397:$C$415,0)),INDEX('MP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H292" s="148" t="str" cm="1">
        <f t="array" ref="H292">IFERROR((_xlfn.IFS(H$229&lt;INDEX($J$397:$J$415,MATCH($B$238,$C$397:$C$415,0)),INDEX('MP Calcs &amp; EFs'!$C$343:$C$360, MATCH("Multifamily",'MP Calcs &amp; EFs'!$B$343:$B$360,0)),H$229&lt;INDEX($K$397:$K$415,MATCH($B$238,$C$397:$C$415,0)),INDEX('MP Calcs &amp; EFs'!$C$343:$C$360, MATCH("Multifamily",'MP Calcs &amp; EFs'!$B$343:$B$360,0))-(((INDEX('MP Calcs &amp; EFs'!$C$343:$C$360, MATCH("Multifamily",'MP Calcs &amp; EFs'!$B$343:$B$360,0)))-(INDEX($F$396:$F$413, MATCH("Multifamily",$C$396:$C$413,0))))/3),H$229&lt;INDEX($I$397:$I$415,MATCH($B$238,$C$397:$C$415,0)),INDEX('MP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I292" s="148" t="str" cm="1">
        <f t="array" ref="I292">IFERROR((_xlfn.IFS(I$229&lt;INDEX($J$397:$J$415,MATCH($B$238,$C$397:$C$415,0)),INDEX('MP Calcs &amp; EFs'!$C$343:$C$360, MATCH("Multifamily",'MP Calcs &amp; EFs'!$B$343:$B$360,0)),I$229&lt;INDEX($K$397:$K$415,MATCH($B$238,$C$397:$C$415,0)),INDEX('MP Calcs &amp; EFs'!$C$343:$C$360, MATCH("Multifamily",'MP Calcs &amp; EFs'!$B$343:$B$360,0))-(((INDEX('MP Calcs &amp; EFs'!$C$343:$C$360, MATCH("Multifamily",'MP Calcs &amp; EFs'!$B$343:$B$360,0)))-(INDEX($F$396:$F$413, MATCH("Multifamily",$C$396:$C$413,0))))/3),I$229&lt;INDEX($I$397:$I$415,MATCH($B$238,$C$397:$C$415,0)),INDEX('MP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J292" s="148" t="str" cm="1">
        <f t="array" ref="J292">IFERROR((_xlfn.IFS(J$229&lt;INDEX($J$397:$J$415,MATCH($B$238,$C$397:$C$415,0)),INDEX('MP Calcs &amp; EFs'!$C$343:$C$360, MATCH("Multifamily",'MP Calcs &amp; EFs'!$B$343:$B$360,0)),J$229&lt;INDEX($K$397:$K$415,MATCH($B$238,$C$397:$C$415,0)),INDEX('MP Calcs &amp; EFs'!$C$343:$C$360, MATCH("Multifamily",'MP Calcs &amp; EFs'!$B$343:$B$360,0))-(((INDEX('MP Calcs &amp; EFs'!$C$343:$C$360, MATCH("Multifamily",'MP Calcs &amp; EFs'!$B$343:$B$360,0)))-(INDEX($F$396:$F$413, MATCH("Multifamily",$C$396:$C$413,0))))/3),J$229&lt;INDEX($I$397:$I$415,MATCH($B$238,$C$397:$C$415,0)),INDEX('MP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K292" s="148" t="str" cm="1">
        <f t="array" ref="K292">IFERROR((_xlfn.IFS(K$229&lt;INDEX($J$397:$J$415,MATCH($B$238,$C$397:$C$415,0)),INDEX('MP Calcs &amp; EFs'!$C$343:$C$360, MATCH("Multifamily",'MP Calcs &amp; EFs'!$B$343:$B$360,0)),K$229&lt;INDEX($K$397:$K$415,MATCH($B$238,$C$397:$C$415,0)),INDEX('MP Calcs &amp; EFs'!$C$343:$C$360, MATCH("Multifamily",'MP Calcs &amp; EFs'!$B$343:$B$360,0))-(((INDEX('MP Calcs &amp; EFs'!$C$343:$C$360, MATCH("Multifamily",'MP Calcs &amp; EFs'!$B$343:$B$360,0)))-(INDEX($F$396:$F$413, MATCH("Multifamily",$C$396:$C$413,0))))/3),K$229&lt;INDEX($I$397:$I$415,MATCH($B$238,$C$397:$C$415,0)),INDEX('MP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L292" s="148" t="str" cm="1">
        <f t="array" ref="L292">IFERROR((_xlfn.IFS(L$229&lt;INDEX($J$397:$J$415,MATCH($B$238,$C$397:$C$415,0)),INDEX('MP Calcs &amp; EFs'!$C$343:$C$360, MATCH("Multifamily",'MP Calcs &amp; EFs'!$B$343:$B$360,0)),L$229&lt;INDEX($K$397:$K$415,MATCH($B$238,$C$397:$C$415,0)),INDEX('MP Calcs &amp; EFs'!$C$343:$C$360, MATCH("Multifamily",'MP Calcs &amp; EFs'!$B$343:$B$360,0))-(((INDEX('MP Calcs &amp; EFs'!$C$343:$C$360, MATCH("Multifamily",'MP Calcs &amp; EFs'!$B$343:$B$360,0)))-(INDEX($F$396:$F$413, MATCH("Multifamily",$C$396:$C$413,0))))/3),L$229&lt;INDEX($I$397:$I$415,MATCH($B$238,$C$397:$C$415,0)),INDEX('MP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M292" s="148" t="str" cm="1">
        <f t="array" ref="M292">IFERROR((_xlfn.IFS(M$229&lt;INDEX($J$397:$J$415,MATCH($B$238,$C$397:$C$415,0)),INDEX('MP Calcs &amp; EFs'!$C$343:$C$360, MATCH("Multifamily",'MP Calcs &amp; EFs'!$B$343:$B$360,0)),M$229&lt;INDEX($K$397:$K$415,MATCH($B$238,$C$397:$C$415,0)),INDEX('MP Calcs &amp; EFs'!$C$343:$C$360, MATCH("Multifamily",'MP Calcs &amp; EFs'!$B$343:$B$360,0))-(((INDEX('MP Calcs &amp; EFs'!$C$343:$C$360, MATCH("Multifamily",'MP Calcs &amp; EFs'!$B$343:$B$360,0)))-(INDEX($F$396:$F$413, MATCH("Multifamily",$C$396:$C$413,0))))/3),M$229&lt;INDEX($I$397:$I$415,MATCH($B$238,$C$397:$C$415,0)),INDEX('MP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N292" s="148" t="str" cm="1">
        <f t="array" ref="N292">IFERROR((_xlfn.IFS(N$229&lt;INDEX($J$397:$J$415,MATCH($B$238,$C$397:$C$415,0)),INDEX('MP Calcs &amp; EFs'!$C$343:$C$360, MATCH("Multifamily",'MP Calcs &amp; EFs'!$B$343:$B$360,0)),N$229&lt;INDEX($K$397:$K$415,MATCH($B$238,$C$397:$C$415,0)),INDEX('MP Calcs &amp; EFs'!$C$343:$C$360, MATCH("Multifamily",'MP Calcs &amp; EFs'!$B$343:$B$360,0))-(((INDEX('MP Calcs &amp; EFs'!$C$343:$C$360, MATCH("Multifamily",'MP Calcs &amp; EFs'!$B$343:$B$360,0)))-(INDEX($F$396:$F$413, MATCH("Multifamily",$C$396:$C$413,0))))/3),N$229&lt;INDEX($I$397:$I$415,MATCH($B$238,$C$397:$C$415,0)),INDEX('MP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O292" s="148" t="str" cm="1">
        <f t="array" ref="O292">IFERROR((_xlfn.IFS(O$229&lt;INDEX($J$397:$J$415,MATCH($B$238,$C$397:$C$415,0)),INDEX('MP Calcs &amp; EFs'!$C$343:$C$360, MATCH("Multifamily",'MP Calcs &amp; EFs'!$B$343:$B$360,0)),O$229&lt;INDEX($K$397:$K$415,MATCH($B$238,$C$397:$C$415,0)),INDEX('MP Calcs &amp; EFs'!$C$343:$C$360, MATCH("Multifamily",'MP Calcs &amp; EFs'!$B$343:$B$360,0))-(((INDEX('MP Calcs &amp; EFs'!$C$343:$C$360, MATCH("Multifamily",'MP Calcs &amp; EFs'!$B$343:$B$360,0)))-(INDEX($F$396:$F$413, MATCH("Multifamily",$C$396:$C$413,0))))/3),O$229&lt;INDEX($I$397:$I$415,MATCH($B$238,$C$397:$C$415,0)),INDEX('MP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P292" s="148" t="str" cm="1">
        <f t="array" ref="P292">IFERROR((_xlfn.IFS(P$229&lt;INDEX($J$397:$J$415,MATCH($B$238,$C$397:$C$415,0)),INDEX('MP Calcs &amp; EFs'!$C$343:$C$360, MATCH("Multifamily",'MP Calcs &amp; EFs'!$B$343:$B$360,0)),P$229&lt;INDEX($K$397:$K$415,MATCH($B$238,$C$397:$C$415,0)),INDEX('MP Calcs &amp; EFs'!$C$343:$C$360, MATCH("Multifamily",'MP Calcs &amp; EFs'!$B$343:$B$360,0))-(((INDEX('MP Calcs &amp; EFs'!$C$343:$C$360, MATCH("Multifamily",'MP Calcs &amp; EFs'!$B$343:$B$360,0)))-(INDEX($F$396:$F$413, MATCH("Multifamily",$C$396:$C$413,0))))/3),P$229&lt;INDEX($I$397:$I$415,MATCH($B$238,$C$397:$C$415,0)),INDEX('MP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Q292" s="148" t="str" cm="1">
        <f t="array" ref="Q292">IFERROR((_xlfn.IFS(Q$229&lt;INDEX($J$397:$J$415,MATCH($B$238,$C$397:$C$415,0)),INDEX('MP Calcs &amp; EFs'!$C$343:$C$360, MATCH("Multifamily",'MP Calcs &amp; EFs'!$B$343:$B$360,0)),Q$229&lt;INDEX($K$397:$K$415,MATCH($B$238,$C$397:$C$415,0)),INDEX('MP Calcs &amp; EFs'!$C$343:$C$360, MATCH("Multifamily",'MP Calcs &amp; EFs'!$B$343:$B$360,0))-(((INDEX('MP Calcs &amp; EFs'!$C$343:$C$360, MATCH("Multifamily",'MP Calcs &amp; EFs'!$B$343:$B$360,0)))-(INDEX($F$396:$F$413, MATCH("Multifamily",$C$396:$C$413,0))))/3),Q$229&lt;INDEX($I$397:$I$415,MATCH($B$238,$C$397:$C$415,0)),INDEX('MP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R292" s="148" t="str" cm="1">
        <f t="array" ref="R292">IFERROR((_xlfn.IFS(R$229&lt;INDEX($J$397:$J$415,MATCH($B$238,$C$397:$C$415,0)),INDEX('MP Calcs &amp; EFs'!$C$343:$C$360, MATCH("Multifamily",'MP Calcs &amp; EFs'!$B$343:$B$360,0)),R$229&lt;INDEX($K$397:$K$415,MATCH($B$238,$C$397:$C$415,0)),INDEX('MP Calcs &amp; EFs'!$C$343:$C$360, MATCH("Multifamily",'MP Calcs &amp; EFs'!$B$343:$B$360,0))-(((INDEX('MP Calcs &amp; EFs'!$C$343:$C$360, MATCH("Multifamily",'MP Calcs &amp; EFs'!$B$343:$B$360,0)))-(INDEX($F$396:$F$413, MATCH("Multifamily",$C$396:$C$413,0))))/3),R$229&lt;INDEX($I$397:$I$415,MATCH($B$238,$C$397:$C$415,0)),INDEX('MP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S292" s="148" t="str" cm="1">
        <f t="array" ref="S292">IFERROR((_xlfn.IFS(S$229&lt;INDEX($J$397:$J$415,MATCH($B$238,$C$397:$C$415,0)),INDEX('MP Calcs &amp; EFs'!$C$343:$C$360, MATCH("Multifamily",'MP Calcs &amp; EFs'!$B$343:$B$360,0)),S$229&lt;INDEX($K$397:$K$415,MATCH($B$238,$C$397:$C$415,0)),INDEX('MP Calcs &amp; EFs'!$C$343:$C$360, MATCH("Multifamily",'MP Calcs &amp; EFs'!$B$343:$B$360,0))-(((INDEX('MP Calcs &amp; EFs'!$C$343:$C$360, MATCH("Multifamily",'MP Calcs &amp; EFs'!$B$343:$B$360,0)))-(INDEX($F$396:$F$413, MATCH("Multifamily",$C$396:$C$413,0))))/3),S$229&lt;INDEX($I$397:$I$415,MATCH($B$238,$C$397:$C$415,0)),INDEX('MP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T292" s="148" t="str" cm="1">
        <f t="array" ref="T292">IFERROR((_xlfn.IFS(T$229&lt;INDEX($J$397:$J$415,MATCH($B$238,$C$397:$C$415,0)),INDEX('MP Calcs &amp; EFs'!$C$343:$C$360, MATCH("Multifamily",'MP Calcs &amp; EFs'!$B$343:$B$360,0)),T$229&lt;INDEX($K$397:$K$415,MATCH($B$238,$C$397:$C$415,0)),INDEX('MP Calcs &amp; EFs'!$C$343:$C$360, MATCH("Multifamily",'MP Calcs &amp; EFs'!$B$343:$B$360,0))-(((INDEX('MP Calcs &amp; EFs'!$C$343:$C$360, MATCH("Multifamily",'MP Calcs &amp; EFs'!$B$343:$B$360,0)))-(INDEX($F$396:$F$413, MATCH("Multifamily",$C$396:$C$413,0))))/3),T$229&lt;INDEX($I$397:$I$415,MATCH($B$238,$C$397:$C$415,0)),INDEX('MP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U292" s="148" t="str" cm="1">
        <f t="array" ref="U292">IFERROR((_xlfn.IFS(U$229&lt;INDEX($J$397:$J$415,MATCH($B$238,$C$397:$C$415,0)),INDEX('MP Calcs &amp; EFs'!$C$343:$C$360, MATCH("Multifamily",'MP Calcs &amp; EFs'!$B$343:$B$360,0)),U$229&lt;INDEX($K$397:$K$415,MATCH($B$238,$C$397:$C$415,0)),INDEX('MP Calcs &amp; EFs'!$C$343:$C$360, MATCH("Multifamily",'MP Calcs &amp; EFs'!$B$343:$B$360,0))-(((INDEX('MP Calcs &amp; EFs'!$C$343:$C$360, MATCH("Multifamily",'MP Calcs &amp; EFs'!$B$343:$B$360,0)))-(INDEX($F$396:$F$413, MATCH("Multifamily",$C$396:$C$413,0))))/3),U$229&lt;INDEX($I$397:$I$415,MATCH($B$238,$C$397:$C$415,0)),INDEX('MP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V292" s="148" t="str" cm="1">
        <f t="array" ref="V292">IFERROR((_xlfn.IFS(V$229&lt;INDEX($J$397:$J$415,MATCH($B$238,$C$397:$C$415,0)),INDEX('MP Calcs &amp; EFs'!$C$343:$C$360, MATCH("Multifamily",'MP Calcs &amp; EFs'!$B$343:$B$360,0)),V$229&lt;INDEX($K$397:$K$415,MATCH($B$238,$C$397:$C$415,0)),INDEX('MP Calcs &amp; EFs'!$C$343:$C$360, MATCH("Multifamily",'MP Calcs &amp; EFs'!$B$343:$B$360,0))-(((INDEX('MP Calcs &amp; EFs'!$C$343:$C$360, MATCH("Multifamily",'MP Calcs &amp; EFs'!$B$343:$B$360,0)))-(INDEX($F$396:$F$413, MATCH("Multifamily",$C$396:$C$413,0))))/3),V$229&lt;INDEX($I$397:$I$415,MATCH($B$238,$C$397:$C$415,0)),INDEX('MP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W292" s="148" t="str" cm="1">
        <f t="array" ref="W292">IFERROR((_xlfn.IFS(W$229&lt;INDEX($J$397:$J$415,MATCH($B$238,$C$397:$C$415,0)),INDEX('MP Calcs &amp; EFs'!$C$343:$C$360, MATCH("Multifamily",'MP Calcs &amp; EFs'!$B$343:$B$360,0)),W$229&lt;INDEX($K$397:$K$415,MATCH($B$238,$C$397:$C$415,0)),INDEX('MP Calcs &amp; EFs'!$C$343:$C$360, MATCH("Multifamily",'MP Calcs &amp; EFs'!$B$343:$B$360,0))-(((INDEX('MP Calcs &amp; EFs'!$C$343:$C$360, MATCH("Multifamily",'MP Calcs &amp; EFs'!$B$343:$B$360,0)))-(INDEX($F$396:$F$413, MATCH("Multifamily",$C$396:$C$413,0))))/3),W$229&lt;INDEX($I$397:$I$415,MATCH($B$238,$C$397:$C$415,0)),INDEX('MP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X292" s="148" t="str" cm="1">
        <f t="array" ref="X292">IFERROR((_xlfn.IFS(X$229&lt;INDEX($J$397:$J$415,MATCH($B$238,$C$397:$C$415,0)),INDEX('MP Calcs &amp; EFs'!$C$343:$C$360, MATCH("Multifamily",'MP Calcs &amp; EFs'!$B$343:$B$360,0)),X$229&lt;INDEX($K$397:$K$415,MATCH($B$238,$C$397:$C$415,0)),INDEX('MP Calcs &amp; EFs'!$C$343:$C$360, MATCH("Multifamily",'MP Calcs &amp; EFs'!$B$343:$B$360,0))-(((INDEX('MP Calcs &amp; EFs'!$C$343:$C$360, MATCH("Multifamily",'MP Calcs &amp; EFs'!$B$343:$B$360,0)))-(INDEX($F$396:$F$413, MATCH("Multifamily",$C$396:$C$413,0))))/3),X$229&lt;INDEX($I$397:$I$415,MATCH($B$238,$C$397:$C$415,0)),INDEX('MP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Y292" s="148" t="str" cm="1">
        <f t="array" ref="Y292">IFERROR((_xlfn.IFS(Y$229&lt;INDEX($J$397:$J$415,MATCH($B$238,$C$397:$C$415,0)),INDEX('MP Calcs &amp; EFs'!$C$343:$C$360, MATCH("Multifamily",'MP Calcs &amp; EFs'!$B$343:$B$360,0)),Y$229&lt;INDEX($K$397:$K$415,MATCH($B$238,$C$397:$C$415,0)),INDEX('MP Calcs &amp; EFs'!$C$343:$C$360, MATCH("Multifamily",'MP Calcs &amp; EFs'!$B$343:$B$360,0))-(((INDEX('MP Calcs &amp; EFs'!$C$343:$C$360, MATCH("Multifamily",'MP Calcs &amp; EFs'!$B$343:$B$360,0)))-(INDEX($F$396:$F$413, MATCH("Multifamily",$C$396:$C$413,0))))/3),Y$229&lt;INDEX($I$397:$I$415,MATCH($B$238,$C$397:$C$415,0)),INDEX('MP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Z292" s="148" t="str" cm="1">
        <f t="array" ref="Z292">IFERROR((_xlfn.IFS(Z$229&lt;INDEX($J$397:$J$415,MATCH($B$238,$C$397:$C$415,0)),INDEX('MP Calcs &amp; EFs'!$C$343:$C$360, MATCH("Multifamily",'MP Calcs &amp; EFs'!$B$343:$B$360,0)),Z$229&lt;INDEX($K$397:$K$415,MATCH($B$238,$C$397:$C$415,0)),INDEX('MP Calcs &amp; EFs'!$C$343:$C$360, MATCH("Multifamily",'MP Calcs &amp; EFs'!$B$343:$B$360,0))-(((INDEX('MP Calcs &amp; EFs'!$C$343:$C$360, MATCH("Multifamily",'MP Calcs &amp; EFs'!$B$343:$B$360,0)))-(INDEX($F$396:$F$413, MATCH("Multifamily",$C$396:$C$413,0))))/3),Z$229&lt;INDEX($I$397:$I$415,MATCH($B$238,$C$397:$C$415,0)),INDEX('MP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AA292" s="148" t="str" cm="1">
        <f t="array" ref="AA292">IFERROR((_xlfn.IFS(AA$229&lt;INDEX($J$397:$J$415,MATCH($B$238,$C$397:$C$415,0)),INDEX('MP Calcs &amp; EFs'!$C$343:$C$360, MATCH("Multifamily",'MP Calcs &amp; EFs'!$B$343:$B$360,0)),AA$229&lt;INDEX($K$397:$K$415,MATCH($B$238,$C$397:$C$415,0)),INDEX('MP Calcs &amp; EFs'!$C$343:$C$360, MATCH("Multifamily",'MP Calcs &amp; EFs'!$B$343:$B$360,0))-(((INDEX('MP Calcs &amp; EFs'!$C$343:$C$360, MATCH("Multifamily",'MP Calcs &amp; EFs'!$B$343:$B$360,0)))-(INDEX($F$396:$F$413, MATCH("Multifamily",$C$396:$C$413,0))))/3),AA$229&lt;INDEX($I$397:$I$415,MATCH($B$238,$C$397:$C$415,0)),INDEX('MP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AB292" s="148" t="str" cm="1">
        <f t="array" ref="AB292">IFERROR((_xlfn.IFS(AB$229&lt;INDEX($J$397:$J$415,MATCH($B$238,$C$397:$C$415,0)),INDEX('MP Calcs &amp; EFs'!$C$343:$C$360, MATCH("Multifamily",'MP Calcs &amp; EFs'!$B$343:$B$360,0)),AB$229&lt;INDEX($K$397:$K$415,MATCH($B$238,$C$397:$C$415,0)),INDEX('MP Calcs &amp; EFs'!$C$343:$C$360, MATCH("Multifamily",'MP Calcs &amp; EFs'!$B$343:$B$360,0))-(((INDEX('MP Calcs &amp; EFs'!$C$343:$C$360, MATCH("Multifamily",'MP Calcs &amp; EFs'!$B$343:$B$360,0)))-(INDEX($F$396:$F$413, MATCH("Multifamily",$C$396:$C$413,0))))/3),AB$229&lt;INDEX($I$397:$I$415,MATCH($B$238,$C$397:$C$415,0)),INDEX('MP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AC292" s="148" t="str" cm="1">
        <f t="array" ref="AC292">IFERROR((_xlfn.IFS(AC$229&lt;INDEX($J$397:$J$415,MATCH($B$238,$C$397:$C$415,0)),INDEX('MP Calcs &amp; EFs'!$C$343:$C$360, MATCH("Multifamily",'MP Calcs &amp; EFs'!$B$343:$B$360,0)),AC$229&lt;INDEX($K$397:$K$415,MATCH($B$238,$C$397:$C$415,0)),INDEX('MP Calcs &amp; EFs'!$C$343:$C$360, MATCH("Multifamily",'MP Calcs &amp; EFs'!$B$343:$B$360,0))-(((INDEX('MP Calcs &amp; EFs'!$C$343:$C$360, MATCH("Multifamily",'MP Calcs &amp; EFs'!$B$343:$B$360,0)))-(INDEX($F$396:$F$413, MATCH("Multifamily",$C$396:$C$413,0))))/3),AC$229&lt;INDEX($I$397:$I$415,MATCH($B$238,$C$397:$C$415,0)),INDEX('MP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AD292" s="148" t="str" cm="1">
        <f t="array" ref="AD292">IFERROR((_xlfn.IFS(AD$229&lt;INDEX($J$397:$J$415,MATCH($B$238,$C$397:$C$415,0)),INDEX('MP Calcs &amp; EFs'!$C$343:$C$360, MATCH("Multifamily",'MP Calcs &amp; EFs'!$B$343:$B$360,0)),AD$229&lt;INDEX($K$397:$K$415,MATCH($B$238,$C$397:$C$415,0)),INDEX('MP Calcs &amp; EFs'!$C$343:$C$360, MATCH("Multifamily",'MP Calcs &amp; EFs'!$B$343:$B$360,0))-(((INDEX('MP Calcs &amp; EFs'!$C$343:$C$360, MATCH("Multifamily",'MP Calcs &amp; EFs'!$B$343:$B$360,0)))-(INDEX($F$396:$F$413, MATCH("Multifamily",$C$396:$C$413,0))))/3),AD$229&lt;INDEX($I$397:$I$415,MATCH($B$238,$C$397:$C$415,0)),INDEX('MP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AE292" s="148" t="str" cm="1">
        <f t="array" ref="AE292">IFERROR((_xlfn.IFS(AE$229&lt;INDEX($J$397:$J$415,MATCH($B$238,$C$397:$C$415,0)),INDEX('MP Calcs &amp; EFs'!$C$343:$C$360, MATCH("Multifamily",'MP Calcs &amp; EFs'!$B$343:$B$360,0)),AE$229&lt;INDEX($K$397:$K$415,MATCH($B$238,$C$397:$C$415,0)),INDEX('MP Calcs &amp; EFs'!$C$343:$C$360, MATCH("Multifamily",'MP Calcs &amp; EFs'!$B$343:$B$360,0))-(((INDEX('MP Calcs &amp; EFs'!$C$343:$C$360, MATCH("Multifamily",'MP Calcs &amp; EFs'!$B$343:$B$360,0)))-(INDEX($F$396:$F$413, MATCH("Multifamily",$C$396:$C$413,0))))/3),AE$229&lt;INDEX($I$397:$I$415,MATCH($B$238,$C$397:$C$415,0)),INDEX('MP Calcs &amp; EFs'!$C$343:$C$360, MATCH("Multifamily",'MP Calcs &amp; EFs'!$B$343:$B$360,0))-(((INDEX('MP Calcs &amp; EFs'!$C$343:$C$360, MATCH("Multifamily",'MP Calcs &amp; EFs'!$B$343:$B$360,0)))-(INDEX($F$396:$F$413, MATCH("Multifamily",$C$396:$C$413,0))))*2/3),TRUE,INDEX($F$396:$F$413, MATCH("Multifamily",$C$396:$C$413,0)))*INDEX($C$8:$C$12, MATCH($B$238,$B$8:$B$12,0)))*$C$92*1000*'Conversions and Lists'!$O$44*'MP Calcs &amp; EFs'!$F$439*'Conversions and Lists'!$F$51*1000,"")</f>
        <v/>
      </c>
      <c r="AF292" s="148" t="str">
        <f t="shared" si="19"/>
        <v/>
      </c>
      <c r="AG292" s="148" t="str">
        <f>IFERROR(SUM(INDEX(D292:AF292, MATCH(INDEX($H$8:$H$29,MATCH(B292,$B$8:$B$29,0)),$D$229:$AE$229,0)):AF292),"")</f>
        <v/>
      </c>
    </row>
    <row r="293" spans="2:33" x14ac:dyDescent="0.25">
      <c r="B293" s="144" t="s">
        <v>140</v>
      </c>
      <c r="C293" s="141" t="s">
        <v>335</v>
      </c>
      <c r="D293" s="142" t="str">
        <f t="shared" ref="D293:AE293" si="20">D188</f>
        <v/>
      </c>
      <c r="E293" s="142" t="str">
        <f t="shared" si="20"/>
        <v/>
      </c>
      <c r="F293" s="142" t="str">
        <f t="shared" si="20"/>
        <v/>
      </c>
      <c r="G293" s="142" t="str">
        <f t="shared" si="20"/>
        <v/>
      </c>
      <c r="H293" s="142" t="str">
        <f t="shared" si="20"/>
        <v/>
      </c>
      <c r="I293" s="142" t="str">
        <f t="shared" si="20"/>
        <v/>
      </c>
      <c r="J293" s="142" t="str">
        <f t="shared" si="20"/>
        <v/>
      </c>
      <c r="K293" s="142" t="str">
        <f t="shared" si="20"/>
        <v/>
      </c>
      <c r="L293" s="142" t="str">
        <f t="shared" si="20"/>
        <v/>
      </c>
      <c r="M293" s="142" t="str">
        <f t="shared" si="20"/>
        <v/>
      </c>
      <c r="N293" s="142" t="str">
        <f t="shared" si="20"/>
        <v/>
      </c>
      <c r="O293" s="142" t="str">
        <f t="shared" si="20"/>
        <v/>
      </c>
      <c r="P293" s="142" t="str">
        <f t="shared" si="20"/>
        <v/>
      </c>
      <c r="Q293" s="142" t="str">
        <f t="shared" si="20"/>
        <v/>
      </c>
      <c r="R293" s="142" t="str">
        <f t="shared" si="20"/>
        <v/>
      </c>
      <c r="S293" s="142" t="str">
        <f t="shared" si="20"/>
        <v/>
      </c>
      <c r="T293" s="142" t="str">
        <f t="shared" si="20"/>
        <v/>
      </c>
      <c r="U293" s="142" t="str">
        <f t="shared" si="20"/>
        <v/>
      </c>
      <c r="V293" s="142" t="str">
        <f t="shared" si="20"/>
        <v/>
      </c>
      <c r="W293" s="142" t="str">
        <f t="shared" si="20"/>
        <v/>
      </c>
      <c r="X293" s="142" t="str">
        <f t="shared" si="20"/>
        <v/>
      </c>
      <c r="Y293" s="142" t="str">
        <f t="shared" si="20"/>
        <v/>
      </c>
      <c r="Z293" s="142" t="str">
        <f t="shared" si="20"/>
        <v/>
      </c>
      <c r="AA293" s="142" t="str">
        <f t="shared" si="20"/>
        <v/>
      </c>
      <c r="AB293" s="142" t="str">
        <f t="shared" si="20"/>
        <v/>
      </c>
      <c r="AC293" s="142" t="str">
        <f t="shared" si="20"/>
        <v/>
      </c>
      <c r="AD293" s="142" t="str">
        <f t="shared" si="20"/>
        <v/>
      </c>
      <c r="AE293" s="142" t="str">
        <f t="shared" si="20"/>
        <v/>
      </c>
      <c r="AF293" s="142" t="str">
        <f t="shared" si="19"/>
        <v/>
      </c>
      <c r="AG293" s="142" t="str">
        <f>IFERROR(SUM(INDEX(D293:AF293, MATCH(INDEX($H$8:$H$29,MATCH(B293,$B$8:$B$29,0)),$D$229:$AE$229,0)):AF293),"")</f>
        <v/>
      </c>
    </row>
    <row r="294" spans="2:33" ht="14.4" thickBot="1" x14ac:dyDescent="0.3">
      <c r="B294" s="138" t="s">
        <v>140</v>
      </c>
      <c r="C294" s="139" t="s">
        <v>338</v>
      </c>
      <c r="D294" s="148" t="str">
        <f t="shared" ref="D294:AE294" si="21">D189</f>
        <v/>
      </c>
      <c r="E294" s="148" t="str">
        <f t="shared" si="21"/>
        <v/>
      </c>
      <c r="F294" s="148" t="str">
        <f t="shared" si="21"/>
        <v/>
      </c>
      <c r="G294" s="148" t="str">
        <f t="shared" si="21"/>
        <v/>
      </c>
      <c r="H294" s="148" t="str">
        <f t="shared" si="21"/>
        <v/>
      </c>
      <c r="I294" s="148" t="str">
        <f t="shared" si="21"/>
        <v/>
      </c>
      <c r="J294" s="148" t="str">
        <f t="shared" si="21"/>
        <v/>
      </c>
      <c r="K294" s="148" t="str">
        <f t="shared" si="21"/>
        <v/>
      </c>
      <c r="L294" s="148" t="str">
        <f t="shared" si="21"/>
        <v/>
      </c>
      <c r="M294" s="148" t="str">
        <f t="shared" si="21"/>
        <v/>
      </c>
      <c r="N294" s="148" t="str">
        <f t="shared" si="21"/>
        <v/>
      </c>
      <c r="O294" s="148" t="str">
        <f t="shared" si="21"/>
        <v/>
      </c>
      <c r="P294" s="148" t="str">
        <f t="shared" si="21"/>
        <v/>
      </c>
      <c r="Q294" s="148" t="str">
        <f t="shared" si="21"/>
        <v/>
      </c>
      <c r="R294" s="148" t="str">
        <f t="shared" si="21"/>
        <v/>
      </c>
      <c r="S294" s="148" t="str">
        <f t="shared" si="21"/>
        <v/>
      </c>
      <c r="T294" s="148" t="str">
        <f t="shared" si="21"/>
        <v/>
      </c>
      <c r="U294" s="148" t="str">
        <f t="shared" si="21"/>
        <v/>
      </c>
      <c r="V294" s="148" t="str">
        <f t="shared" si="21"/>
        <v/>
      </c>
      <c r="W294" s="148" t="str">
        <f t="shared" si="21"/>
        <v/>
      </c>
      <c r="X294" s="148" t="str">
        <f t="shared" si="21"/>
        <v/>
      </c>
      <c r="Y294" s="148" t="str">
        <f t="shared" si="21"/>
        <v/>
      </c>
      <c r="Z294" s="148" t="str">
        <f t="shared" si="21"/>
        <v/>
      </c>
      <c r="AA294" s="148" t="str">
        <f t="shared" si="21"/>
        <v/>
      </c>
      <c r="AB294" s="148" t="str">
        <f t="shared" si="21"/>
        <v/>
      </c>
      <c r="AC294" s="148" t="str">
        <f t="shared" si="21"/>
        <v/>
      </c>
      <c r="AD294" s="148" t="str">
        <f t="shared" si="21"/>
        <v/>
      </c>
      <c r="AE294" s="148" t="str">
        <f t="shared" si="21"/>
        <v/>
      </c>
      <c r="AF294" s="148" t="str">
        <f t="shared" si="19"/>
        <v/>
      </c>
      <c r="AG294" s="148" t="str">
        <f>IFERROR(SUM(INDEX(D294:AF294, MATCH(INDEX($H$8:$H$29,MATCH(B294,$B$8:$B$29,0)),$D$229:$AE$229,0)):AF294),"")</f>
        <v/>
      </c>
    </row>
    <row r="295" spans="2:33" x14ac:dyDescent="0.25">
      <c r="B295" s="144" t="s">
        <v>142</v>
      </c>
      <c r="C295" s="141" t="s">
        <v>335</v>
      </c>
      <c r="D295" s="142" t="str" cm="1">
        <f t="array" ref="D295">IFERROR(((_xlfn.IFS(D$282&lt;INDEX($J$397:$J$415,MATCH($B$242,$C$397:$C$415,0)),INDEX('MP Calcs &amp; EFs'!$D$343:$D$360, MATCH($B$242,'MP Calcs &amp; EFs'!$B$343:$B$360,0)),D$282&lt;INDEX($K$397:$K$415,MATCH($B$242,$C$397:$C$415,0)),INDEX('MP Calcs &amp; EFs'!$D$343:$D$360, MATCH($B$242,'MP Calcs &amp; EFs'!$B$343:$B$360,0))-(((INDEX('MP Calcs &amp; EFs'!$D$343:$D$360, MATCH($B$242,'MP Calcs &amp; EFs'!$B$343:$B$360,0)))-(INDEX($G$396:$G$413, MATCH($B$242,$C$396:$C$413,0))))/3),D$282&lt;INDEX($I$397:$I$415,MATCH($B$242,$C$397:$C$415,0)),INDEX('MP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EFs'!K$383,"")</f>
        <v/>
      </c>
      <c r="E295" s="142" t="str" cm="1">
        <f t="array" ref="E295">IFERROR(((_xlfn.IFS(E$282&lt;INDEX($J$397:$J$415,MATCH($B$242,$C$397:$C$415,0)),INDEX('MP Calcs &amp; EFs'!$D$343:$D$360, MATCH($B$242,'MP Calcs &amp; EFs'!$B$343:$B$360,0)),E$282&lt;INDEX($K$397:$K$415,MATCH($B$242,$C$397:$C$415,0)),INDEX('MP Calcs &amp; EFs'!$D$343:$D$360, MATCH($B$242,'MP Calcs &amp; EFs'!$B$343:$B$360,0))-(((INDEX('MP Calcs &amp; EFs'!$D$343:$D$360, MATCH($B$242,'MP Calcs &amp; EFs'!$B$343:$B$360,0)))-(INDEX($G$396:$G$413, MATCH($B$242,$C$396:$C$413,0))))/3),E$282&lt;INDEX($I$397:$I$415,MATCH($B$242,$C$397:$C$415,0)),INDEX('MP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EFs'!L$383,"")</f>
        <v/>
      </c>
      <c r="F295" s="142" t="str" cm="1">
        <f t="array" ref="F295">IFERROR(((_xlfn.IFS(F$282&lt;INDEX($J$397:$J$415,MATCH($B$242,$C$397:$C$415,0)),INDEX('MP Calcs &amp; EFs'!$D$343:$D$360, MATCH($B$242,'MP Calcs &amp; EFs'!$B$343:$B$360,0)),F$282&lt;INDEX($K$397:$K$415,MATCH($B$242,$C$397:$C$415,0)),INDEX('MP Calcs &amp; EFs'!$D$343:$D$360, MATCH($B$242,'MP Calcs &amp; EFs'!$B$343:$B$360,0))-(((INDEX('MP Calcs &amp; EFs'!$D$343:$D$360, MATCH($B$242,'MP Calcs &amp; EFs'!$B$343:$B$360,0)))-(INDEX($G$396:$G$413, MATCH($B$242,$C$396:$C$413,0))))/3),F$282&lt;INDEX($I$397:$I$415,MATCH($B$242,$C$397:$C$415,0)),INDEX('MP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EFs'!M$383,"")</f>
        <v/>
      </c>
      <c r="G295" s="142" t="str" cm="1">
        <f t="array" ref="G295">IFERROR(((_xlfn.IFS(G$282&lt;INDEX($J$397:$J$415,MATCH($B$242,$C$397:$C$415,0)),INDEX('MP Calcs &amp; EFs'!$D$343:$D$360, MATCH($B$242,'MP Calcs &amp; EFs'!$B$343:$B$360,0)),G$282&lt;INDEX($K$397:$K$415,MATCH($B$242,$C$397:$C$415,0)),INDEX('MP Calcs &amp; EFs'!$D$343:$D$360, MATCH($B$242,'MP Calcs &amp; EFs'!$B$343:$B$360,0))-(((INDEX('MP Calcs &amp; EFs'!$D$343:$D$360, MATCH($B$242,'MP Calcs &amp; EFs'!$B$343:$B$360,0)))-(INDEX($G$396:$G$413, MATCH($B$242,$C$396:$C$413,0))))/3),G$282&lt;INDEX($I$397:$I$415,MATCH($B$242,$C$397:$C$415,0)),INDEX('MP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EFs'!N$383,"")</f>
        <v/>
      </c>
      <c r="H295" s="142" t="str" cm="1">
        <f t="array" ref="H295">IFERROR(((_xlfn.IFS(H$282&lt;INDEX($J$397:$J$415,MATCH($B$242,$C$397:$C$415,0)),INDEX('MP Calcs &amp; EFs'!$D$343:$D$360, MATCH($B$242,'MP Calcs &amp; EFs'!$B$343:$B$360,0)),H$282&lt;INDEX($K$397:$K$415,MATCH($B$242,$C$397:$C$415,0)),INDEX('MP Calcs &amp; EFs'!$D$343:$D$360, MATCH($B$242,'MP Calcs &amp; EFs'!$B$343:$B$360,0))-(((INDEX('MP Calcs &amp; EFs'!$D$343:$D$360, MATCH($B$242,'MP Calcs &amp; EFs'!$B$343:$B$360,0)))-(INDEX($G$396:$G$413, MATCH($B$242,$C$396:$C$413,0))))/3),H$282&lt;INDEX($I$397:$I$415,MATCH($B$242,$C$397:$C$415,0)),INDEX('MP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EFs'!O$383,"")</f>
        <v/>
      </c>
      <c r="I295" s="142" t="str" cm="1">
        <f t="array" ref="I295">IFERROR(((_xlfn.IFS(I$282&lt;INDEX($J$397:$J$415,MATCH($B$242,$C$397:$C$415,0)),INDEX('MP Calcs &amp; EFs'!$D$343:$D$360, MATCH($B$242,'MP Calcs &amp; EFs'!$B$343:$B$360,0)),I$282&lt;INDEX($K$397:$K$415,MATCH($B$242,$C$397:$C$415,0)),INDEX('MP Calcs &amp; EFs'!$D$343:$D$360, MATCH($B$242,'MP Calcs &amp; EFs'!$B$343:$B$360,0))-(((INDEX('MP Calcs &amp; EFs'!$D$343:$D$360, MATCH($B$242,'MP Calcs &amp; EFs'!$B$343:$B$360,0)))-(INDEX($G$396:$G$413, MATCH($B$242,$C$396:$C$413,0))))/3),I$282&lt;INDEX($I$397:$I$415,MATCH($B$242,$C$397:$C$415,0)),INDEX('MP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EFs'!P$383,"")</f>
        <v/>
      </c>
      <c r="J295" s="142" t="str" cm="1">
        <f t="array" ref="J295">IFERROR(((_xlfn.IFS(J$282&lt;INDEX($J$397:$J$415,MATCH($B$242,$C$397:$C$415,0)),INDEX('MP Calcs &amp; EFs'!$D$343:$D$360, MATCH($B$242,'MP Calcs &amp; EFs'!$B$343:$B$360,0)),J$282&lt;INDEX($K$397:$K$415,MATCH($B$242,$C$397:$C$415,0)),INDEX('MP Calcs &amp; EFs'!$D$343:$D$360, MATCH($B$242,'MP Calcs &amp; EFs'!$B$343:$B$360,0))-(((INDEX('MP Calcs &amp; EFs'!$D$343:$D$360, MATCH($B$242,'MP Calcs &amp; EFs'!$B$343:$B$360,0)))-(INDEX($G$396:$G$413, MATCH($B$242,$C$396:$C$413,0))))/3),J$282&lt;INDEX($I$397:$I$415,MATCH($B$242,$C$397:$C$415,0)),INDEX('MP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EFs'!Q$383,"")</f>
        <v/>
      </c>
      <c r="K295" s="142" t="str" cm="1">
        <f t="array" ref="K295">IFERROR(((_xlfn.IFS(K$282&lt;INDEX($J$397:$J$415,MATCH($B$242,$C$397:$C$415,0)),INDEX('MP Calcs &amp; EFs'!$D$343:$D$360, MATCH($B$242,'MP Calcs &amp; EFs'!$B$343:$B$360,0)),K$282&lt;INDEX($K$397:$K$415,MATCH($B$242,$C$397:$C$415,0)),INDEX('MP Calcs &amp; EFs'!$D$343:$D$360, MATCH($B$242,'MP Calcs &amp; EFs'!$B$343:$B$360,0))-(((INDEX('MP Calcs &amp; EFs'!$D$343:$D$360, MATCH($B$242,'MP Calcs &amp; EFs'!$B$343:$B$360,0)))-(INDEX($G$396:$G$413, MATCH($B$242,$C$396:$C$413,0))))/3),K$282&lt;INDEX($I$397:$I$415,MATCH($B$242,$C$397:$C$415,0)),INDEX('MP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EFs'!R$383,"")</f>
        <v/>
      </c>
      <c r="L295" s="142" t="str" cm="1">
        <f t="array" ref="L295">IFERROR(((_xlfn.IFS(L$282&lt;INDEX($J$397:$J$415,MATCH($B$242,$C$397:$C$415,0)),INDEX('MP Calcs &amp; EFs'!$D$343:$D$360, MATCH($B$242,'MP Calcs &amp; EFs'!$B$343:$B$360,0)),L$282&lt;INDEX($K$397:$K$415,MATCH($B$242,$C$397:$C$415,0)),INDEX('MP Calcs &amp; EFs'!$D$343:$D$360, MATCH($B$242,'MP Calcs &amp; EFs'!$B$343:$B$360,0))-(((INDEX('MP Calcs &amp; EFs'!$D$343:$D$360, MATCH($B$242,'MP Calcs &amp; EFs'!$B$343:$B$360,0)))-(INDEX($G$396:$G$413, MATCH($B$242,$C$396:$C$413,0))))/3),L$282&lt;INDEX($I$397:$I$415,MATCH($B$242,$C$397:$C$415,0)),INDEX('MP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EFs'!S$383,"")</f>
        <v/>
      </c>
      <c r="M295" s="142" t="str" cm="1">
        <f t="array" ref="M295">IFERROR(((_xlfn.IFS(M$282&lt;INDEX($J$397:$J$415,MATCH($B$242,$C$397:$C$415,0)),INDEX('MP Calcs &amp; EFs'!$D$343:$D$360, MATCH($B$242,'MP Calcs &amp; EFs'!$B$343:$B$360,0)),M$282&lt;INDEX($K$397:$K$415,MATCH($B$242,$C$397:$C$415,0)),INDEX('MP Calcs &amp; EFs'!$D$343:$D$360, MATCH($B$242,'MP Calcs &amp; EFs'!$B$343:$B$360,0))-(((INDEX('MP Calcs &amp; EFs'!$D$343:$D$360, MATCH($B$242,'MP Calcs &amp; EFs'!$B$343:$B$360,0)))-(INDEX($G$396:$G$413, MATCH($B$242,$C$396:$C$413,0))))/3),M$282&lt;INDEX($I$397:$I$415,MATCH($B$242,$C$397:$C$415,0)),INDEX('MP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EFs'!T$383,"")</f>
        <v/>
      </c>
      <c r="N295" s="142" t="str" cm="1">
        <f t="array" ref="N295">IFERROR(((_xlfn.IFS(N$282&lt;INDEX($J$397:$J$415,MATCH($B$242,$C$397:$C$415,0)),INDEX('MP Calcs &amp; EFs'!$D$343:$D$360, MATCH($B$242,'MP Calcs &amp; EFs'!$B$343:$B$360,0)),N$282&lt;INDEX($K$397:$K$415,MATCH($B$242,$C$397:$C$415,0)),INDEX('MP Calcs &amp; EFs'!$D$343:$D$360, MATCH($B$242,'MP Calcs &amp; EFs'!$B$343:$B$360,0))-(((INDEX('MP Calcs &amp; EFs'!$D$343:$D$360, MATCH($B$242,'MP Calcs &amp; EFs'!$B$343:$B$360,0)))-(INDEX($G$396:$G$413, MATCH($B$242,$C$396:$C$413,0))))/3),N$282&lt;INDEX($I$397:$I$415,MATCH($B$242,$C$397:$C$415,0)),INDEX('MP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EFs'!U$383,"")</f>
        <v/>
      </c>
      <c r="O295" s="142" t="str" cm="1">
        <f t="array" ref="O295">IFERROR(((_xlfn.IFS(O$282&lt;INDEX($J$397:$J$415,MATCH($B$242,$C$397:$C$415,0)),INDEX('MP Calcs &amp; EFs'!$D$343:$D$360, MATCH($B$242,'MP Calcs &amp; EFs'!$B$343:$B$360,0)),O$282&lt;INDEX($K$397:$K$415,MATCH($B$242,$C$397:$C$415,0)),INDEX('MP Calcs &amp; EFs'!$D$343:$D$360, MATCH($B$242,'MP Calcs &amp; EFs'!$B$343:$B$360,0))-(((INDEX('MP Calcs &amp; EFs'!$D$343:$D$360, MATCH($B$242,'MP Calcs &amp; EFs'!$B$343:$B$360,0)))-(INDEX($G$396:$G$413, MATCH($B$242,$C$396:$C$413,0))))/3),O$282&lt;INDEX($I$397:$I$415,MATCH($B$242,$C$397:$C$415,0)),INDEX('MP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EFs'!V$383,"")</f>
        <v/>
      </c>
      <c r="P295" s="142" t="str" cm="1">
        <f t="array" ref="P295">IFERROR(((_xlfn.IFS(P$282&lt;INDEX($J$397:$J$415,MATCH($B$242,$C$397:$C$415,0)),INDEX('MP Calcs &amp; EFs'!$D$343:$D$360, MATCH($B$242,'MP Calcs &amp; EFs'!$B$343:$B$360,0)),P$282&lt;INDEX($K$397:$K$415,MATCH($B$242,$C$397:$C$415,0)),INDEX('MP Calcs &amp; EFs'!$D$343:$D$360, MATCH($B$242,'MP Calcs &amp; EFs'!$B$343:$B$360,0))-(((INDEX('MP Calcs &amp; EFs'!$D$343:$D$360, MATCH($B$242,'MP Calcs &amp; EFs'!$B$343:$B$360,0)))-(INDEX($G$396:$G$413, MATCH($B$242,$C$396:$C$413,0))))/3),P$282&lt;INDEX($I$397:$I$415,MATCH($B$242,$C$397:$C$415,0)),INDEX('MP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EFs'!W$383,"")</f>
        <v/>
      </c>
      <c r="Q295" s="142" t="str" cm="1">
        <f t="array" ref="Q295">IFERROR(((_xlfn.IFS(Q$282&lt;INDEX($J$397:$J$415,MATCH($B$242,$C$397:$C$415,0)),INDEX('MP Calcs &amp; EFs'!$D$343:$D$360, MATCH($B$242,'MP Calcs &amp; EFs'!$B$343:$B$360,0)),Q$282&lt;INDEX($K$397:$K$415,MATCH($B$242,$C$397:$C$415,0)),INDEX('MP Calcs &amp; EFs'!$D$343:$D$360, MATCH($B$242,'MP Calcs &amp; EFs'!$B$343:$B$360,0))-(((INDEX('MP Calcs &amp; EFs'!$D$343:$D$360, MATCH($B$242,'MP Calcs &amp; EFs'!$B$343:$B$360,0)))-(INDEX($G$396:$G$413, MATCH($B$242,$C$396:$C$413,0))))/3),Q$282&lt;INDEX($I$397:$I$415,MATCH($B$242,$C$397:$C$415,0)),INDEX('MP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EFs'!X$383,"")</f>
        <v/>
      </c>
      <c r="R295" s="142" t="str" cm="1">
        <f t="array" ref="R295">IFERROR(((_xlfn.IFS(R$282&lt;INDEX($J$397:$J$415,MATCH($B$242,$C$397:$C$415,0)),INDEX('MP Calcs &amp; EFs'!$D$343:$D$360, MATCH($B$242,'MP Calcs &amp; EFs'!$B$343:$B$360,0)),R$282&lt;INDEX($K$397:$K$415,MATCH($B$242,$C$397:$C$415,0)),INDEX('MP Calcs &amp; EFs'!$D$343:$D$360, MATCH($B$242,'MP Calcs &amp; EFs'!$B$343:$B$360,0))-(((INDEX('MP Calcs &amp; EFs'!$D$343:$D$360, MATCH($B$242,'MP Calcs &amp; EFs'!$B$343:$B$360,0)))-(INDEX($G$396:$G$413, MATCH($B$242,$C$396:$C$413,0))))/3),R$282&lt;INDEX($I$397:$I$415,MATCH($B$242,$C$397:$C$415,0)),INDEX('MP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EFs'!Y$383,"")</f>
        <v/>
      </c>
      <c r="S295" s="142" t="str" cm="1">
        <f t="array" ref="S295">IFERROR(((_xlfn.IFS(S$282&lt;INDEX($J$397:$J$415,MATCH($B$242,$C$397:$C$415,0)),INDEX('MP Calcs &amp; EFs'!$D$343:$D$360, MATCH($B$242,'MP Calcs &amp; EFs'!$B$343:$B$360,0)),S$282&lt;INDEX($K$397:$K$415,MATCH($B$242,$C$397:$C$415,0)),INDEX('MP Calcs &amp; EFs'!$D$343:$D$360, MATCH($B$242,'MP Calcs &amp; EFs'!$B$343:$B$360,0))-(((INDEX('MP Calcs &amp; EFs'!$D$343:$D$360, MATCH($B$242,'MP Calcs &amp; EFs'!$B$343:$B$360,0)))-(INDEX($G$396:$G$413, MATCH($B$242,$C$396:$C$413,0))))/3),S$282&lt;INDEX($I$397:$I$415,MATCH($B$242,$C$397:$C$415,0)),INDEX('MP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EFs'!Z$383,"")</f>
        <v/>
      </c>
      <c r="T295" s="142" t="str" cm="1">
        <f t="array" ref="T295">IFERROR(((_xlfn.IFS(T$282&lt;INDEX($J$397:$J$415,MATCH($B$242,$C$397:$C$415,0)),INDEX('MP Calcs &amp; EFs'!$D$343:$D$360, MATCH($B$242,'MP Calcs &amp; EFs'!$B$343:$B$360,0)),T$282&lt;INDEX($K$397:$K$415,MATCH($B$242,$C$397:$C$415,0)),INDEX('MP Calcs &amp; EFs'!$D$343:$D$360, MATCH($B$242,'MP Calcs &amp; EFs'!$B$343:$B$360,0))-(((INDEX('MP Calcs &amp; EFs'!$D$343:$D$360, MATCH($B$242,'MP Calcs &amp; EFs'!$B$343:$B$360,0)))-(INDEX($G$396:$G$413, MATCH($B$242,$C$396:$C$413,0))))/3),T$282&lt;INDEX($I$397:$I$415,MATCH($B$242,$C$397:$C$415,0)),INDEX('MP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EFs'!AA$383,"")</f>
        <v/>
      </c>
      <c r="U295" s="142" t="str" cm="1">
        <f t="array" ref="U295">IFERROR(((_xlfn.IFS(U$282&lt;INDEX($J$397:$J$415,MATCH($B$242,$C$397:$C$415,0)),INDEX('MP Calcs &amp; EFs'!$D$343:$D$360, MATCH($B$242,'MP Calcs &amp; EFs'!$B$343:$B$360,0)),U$282&lt;INDEX($K$397:$K$415,MATCH($B$242,$C$397:$C$415,0)),INDEX('MP Calcs &amp; EFs'!$D$343:$D$360, MATCH($B$242,'MP Calcs &amp; EFs'!$B$343:$B$360,0))-(((INDEX('MP Calcs &amp; EFs'!$D$343:$D$360, MATCH($B$242,'MP Calcs &amp; EFs'!$B$343:$B$360,0)))-(INDEX($G$396:$G$413, MATCH($B$242,$C$396:$C$413,0))))/3),U$282&lt;INDEX($I$397:$I$415,MATCH($B$242,$C$397:$C$415,0)),INDEX('MP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EFs'!AB$383,"")</f>
        <v/>
      </c>
      <c r="V295" s="142" t="str" cm="1">
        <f t="array" ref="V295">IFERROR(((_xlfn.IFS(V$282&lt;INDEX($J$397:$J$415,MATCH($B$242,$C$397:$C$415,0)),INDEX('MP Calcs &amp; EFs'!$D$343:$D$360, MATCH($B$242,'MP Calcs &amp; EFs'!$B$343:$B$360,0)),V$282&lt;INDEX($K$397:$K$415,MATCH($B$242,$C$397:$C$415,0)),INDEX('MP Calcs &amp; EFs'!$D$343:$D$360, MATCH($B$242,'MP Calcs &amp; EFs'!$B$343:$B$360,0))-(((INDEX('MP Calcs &amp; EFs'!$D$343:$D$360, MATCH($B$242,'MP Calcs &amp; EFs'!$B$343:$B$360,0)))-(INDEX($G$396:$G$413, MATCH($B$242,$C$396:$C$413,0))))/3),V$282&lt;INDEX($I$397:$I$415,MATCH($B$242,$C$397:$C$415,0)),INDEX('MP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EFs'!AC$383,"")</f>
        <v/>
      </c>
      <c r="W295" s="142" t="str" cm="1">
        <f t="array" ref="W295">IFERROR(((_xlfn.IFS(W$282&lt;INDEX($J$397:$J$415,MATCH($B$242,$C$397:$C$415,0)),INDEX('MP Calcs &amp; EFs'!$D$343:$D$360, MATCH($B$242,'MP Calcs &amp; EFs'!$B$343:$B$360,0)),W$282&lt;INDEX($K$397:$K$415,MATCH($B$242,$C$397:$C$415,0)),INDEX('MP Calcs &amp; EFs'!$D$343:$D$360, MATCH($B$242,'MP Calcs &amp; EFs'!$B$343:$B$360,0))-(((INDEX('MP Calcs &amp; EFs'!$D$343:$D$360, MATCH($B$242,'MP Calcs &amp; EFs'!$B$343:$B$360,0)))-(INDEX($G$396:$G$413, MATCH($B$242,$C$396:$C$413,0))))/3),W$282&lt;INDEX($I$397:$I$415,MATCH($B$242,$C$397:$C$415,0)),INDEX('MP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EFs'!AD$383,"")</f>
        <v/>
      </c>
      <c r="X295" s="142" t="str" cm="1">
        <f t="array" ref="X295">IFERROR(((_xlfn.IFS(X$282&lt;INDEX($J$397:$J$415,MATCH($B$242,$C$397:$C$415,0)),INDEX('MP Calcs &amp; EFs'!$D$343:$D$360, MATCH($B$242,'MP Calcs &amp; EFs'!$B$343:$B$360,0)),X$282&lt;INDEX($K$397:$K$415,MATCH($B$242,$C$397:$C$415,0)),INDEX('MP Calcs &amp; EFs'!$D$343:$D$360, MATCH($B$242,'MP Calcs &amp; EFs'!$B$343:$B$360,0))-(((INDEX('MP Calcs &amp; EFs'!$D$343:$D$360, MATCH($B$242,'MP Calcs &amp; EFs'!$B$343:$B$360,0)))-(INDEX($G$396:$G$413, MATCH($B$242,$C$396:$C$413,0))))/3),X$282&lt;INDEX($I$397:$I$415,MATCH($B$242,$C$397:$C$415,0)),INDEX('MP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EFs'!AE$383,"")</f>
        <v/>
      </c>
      <c r="Y295" s="142" t="str" cm="1">
        <f t="array" ref="Y295">IFERROR(((_xlfn.IFS(Y$282&lt;INDEX($J$397:$J$415,MATCH($B$242,$C$397:$C$415,0)),INDEX('MP Calcs &amp; EFs'!$D$343:$D$360, MATCH($B$242,'MP Calcs &amp; EFs'!$B$343:$B$360,0)),Y$282&lt;INDEX($K$397:$K$415,MATCH($B$242,$C$397:$C$415,0)),INDEX('MP Calcs &amp; EFs'!$D$343:$D$360, MATCH($B$242,'MP Calcs &amp; EFs'!$B$343:$B$360,0))-(((INDEX('MP Calcs &amp; EFs'!$D$343:$D$360, MATCH($B$242,'MP Calcs &amp; EFs'!$B$343:$B$360,0)))-(INDEX($G$396:$G$413, MATCH($B$242,$C$396:$C$413,0))))/3),Y$282&lt;INDEX($I$397:$I$415,MATCH($B$242,$C$397:$C$415,0)),INDEX('MP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EFs'!AF$383,"")</f>
        <v/>
      </c>
      <c r="Z295" s="142" t="str" cm="1">
        <f t="array" ref="Z295">IFERROR(((_xlfn.IFS(Z$282&lt;INDEX($J$397:$J$415,MATCH($B$242,$C$397:$C$415,0)),INDEX('MP Calcs &amp; EFs'!$D$343:$D$360, MATCH($B$242,'MP Calcs &amp; EFs'!$B$343:$B$360,0)),Z$282&lt;INDEX($K$397:$K$415,MATCH($B$242,$C$397:$C$415,0)),INDEX('MP Calcs &amp; EFs'!$D$343:$D$360, MATCH($B$242,'MP Calcs &amp; EFs'!$B$343:$B$360,0))-(((INDEX('MP Calcs &amp; EFs'!$D$343:$D$360, MATCH($B$242,'MP Calcs &amp; EFs'!$B$343:$B$360,0)))-(INDEX($G$396:$G$413, MATCH($B$242,$C$396:$C$413,0))))/3),Z$282&lt;INDEX($I$397:$I$415,MATCH($B$242,$C$397:$C$415,0)),INDEX('MP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EFs'!AG$383,"")</f>
        <v/>
      </c>
      <c r="AA295" s="142" t="str" cm="1">
        <f t="array" ref="AA295">IFERROR(((_xlfn.IFS(AA$282&lt;INDEX($J$397:$J$415,MATCH($B$242,$C$397:$C$415,0)),INDEX('MP Calcs &amp; EFs'!$D$343:$D$360, MATCH($B$242,'MP Calcs &amp; EFs'!$B$343:$B$360,0)),AA$282&lt;INDEX($K$397:$K$415,MATCH($B$242,$C$397:$C$415,0)),INDEX('MP Calcs &amp; EFs'!$D$343:$D$360, MATCH($B$242,'MP Calcs &amp; EFs'!$B$343:$B$360,0))-(((INDEX('MP Calcs &amp; EFs'!$D$343:$D$360, MATCH($B$242,'MP Calcs &amp; EFs'!$B$343:$B$360,0)))-(INDEX($G$396:$G$413, MATCH($B$242,$C$396:$C$413,0))))/3),AA$282&lt;INDEX($I$397:$I$415,MATCH($B$242,$C$397:$C$415,0)),INDEX('MP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EFs'!AH$383,"")</f>
        <v/>
      </c>
      <c r="AB295" s="142" t="str" cm="1">
        <f t="array" ref="AB295">IFERROR(((_xlfn.IFS(AB$282&lt;INDEX($J$397:$J$415,MATCH($B$242,$C$397:$C$415,0)),INDEX('MP Calcs &amp; EFs'!$D$343:$D$360, MATCH($B$242,'MP Calcs &amp; EFs'!$B$343:$B$360,0)),AB$282&lt;INDEX($K$397:$K$415,MATCH($B$242,$C$397:$C$415,0)),INDEX('MP Calcs &amp; EFs'!$D$343:$D$360, MATCH($B$242,'MP Calcs &amp; EFs'!$B$343:$B$360,0))-(((INDEX('MP Calcs &amp; EFs'!$D$343:$D$360, MATCH($B$242,'MP Calcs &amp; EFs'!$B$343:$B$360,0)))-(INDEX($G$396:$G$413, MATCH($B$242,$C$396:$C$413,0))))/3),AB$282&lt;INDEX($I$397:$I$415,MATCH($B$242,$C$397:$C$415,0)),INDEX('MP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EFs'!AI$383,"")</f>
        <v/>
      </c>
      <c r="AC295" s="142" t="str" cm="1">
        <f t="array" ref="AC295">IFERROR(((_xlfn.IFS(AC$282&lt;INDEX($J$397:$J$415,MATCH($B$242,$C$397:$C$415,0)),INDEX('MP Calcs &amp; EFs'!$D$343:$D$360, MATCH($B$242,'MP Calcs &amp; EFs'!$B$343:$B$360,0)),AC$282&lt;INDEX($K$397:$K$415,MATCH($B$242,$C$397:$C$415,0)),INDEX('MP Calcs &amp; EFs'!$D$343:$D$360, MATCH($B$242,'MP Calcs &amp; EFs'!$B$343:$B$360,0))-(((INDEX('MP Calcs &amp; EFs'!$D$343:$D$360, MATCH($B$242,'MP Calcs &amp; EFs'!$B$343:$B$360,0)))-(INDEX($G$396:$G$413, MATCH($B$242,$C$396:$C$413,0))))/3),AC$282&lt;INDEX($I$397:$I$415,MATCH($B$242,$C$397:$C$415,0)),INDEX('MP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EFs'!AJ$383,"")</f>
        <v/>
      </c>
      <c r="AD295" s="142" t="str" cm="1">
        <f t="array" ref="AD295">IFERROR(((_xlfn.IFS(AD$282&lt;INDEX($J$397:$J$415,MATCH($B$242,$C$397:$C$415,0)),INDEX('MP Calcs &amp; EFs'!$D$343:$D$360, MATCH($B$242,'MP Calcs &amp; EFs'!$B$343:$B$360,0)),AD$282&lt;INDEX($K$397:$K$415,MATCH($B$242,$C$397:$C$415,0)),INDEX('MP Calcs &amp; EFs'!$D$343:$D$360, MATCH($B$242,'MP Calcs &amp; EFs'!$B$343:$B$360,0))-(((INDEX('MP Calcs &amp; EFs'!$D$343:$D$360, MATCH($B$242,'MP Calcs &amp; EFs'!$B$343:$B$360,0)))-(INDEX($G$396:$G$413, MATCH($B$242,$C$396:$C$413,0))))/3),AD$282&lt;INDEX($I$397:$I$415,MATCH($B$242,$C$397:$C$415,0)),INDEX('MP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EFs'!AK$383,"")</f>
        <v/>
      </c>
      <c r="AE295" s="142" t="str" cm="1">
        <f t="array" ref="AE295">IFERROR(((_xlfn.IFS(AE$282&lt;INDEX($J$397:$J$415,MATCH($B$242,$C$397:$C$415,0)),INDEX('MP Calcs &amp; EFs'!$D$343:$D$360, MATCH($B$242,'MP Calcs &amp; EFs'!$B$343:$B$360,0)),AE$282&lt;INDEX($K$397:$K$415,MATCH($B$242,$C$397:$C$415,0)),INDEX('MP Calcs &amp; EFs'!$D$343:$D$360, MATCH($B$242,'MP Calcs &amp; EFs'!$B$343:$B$360,0))-(((INDEX('MP Calcs &amp; EFs'!$D$343:$D$360, MATCH($B$242,'MP Calcs &amp; EFs'!$B$343:$B$360,0)))-(INDEX($G$396:$G$413, MATCH($B$242,$C$396:$C$413,0))))/3),AE$282&lt;INDEX($I$397:$I$415,MATCH($B$242,$C$397:$C$415,0)),INDEX('MP Calcs &amp; EFs'!$D$343:$D$360, MATCH($B$242,'MP Calcs &amp; EFs'!$B$343:$B$360,0))-(((INDEX('MP Calcs &amp; EFs'!$D$343:$D$360, MATCH($B$242,'MP Calcs &amp; EFs'!$B$343:$B$360,0)))-(INDEX($G$396:$G$413, MATCH($B$242,$C$396:$C$413,0))))*2/3),TRUE,INDEX($G$396:$G$413, MATCH($B$242,$C$396:$C$413,0)))*INDEX($D$13:$D$29, MATCH($B$242,$B$13:$B$29,0))*10^6*'Conversions and Lists'!$F$44)-(INDEX($G$8:$G$29, MATCH($B$242,$B$8:$B$29,0))*'Conversions and Lists'!$F$37))*'MP Calcs &amp; EFs'!AL$383,"")</f>
        <v/>
      </c>
      <c r="AF295" s="142" t="str">
        <f t="shared" si="19"/>
        <v/>
      </c>
      <c r="AG295" s="142" t="str">
        <f>IFERROR(SUM(INDEX(D295:AF295, MATCH(INDEX($H$8:$H$29,MATCH(B295,$B$8:$B$29,0)),$D$229:$AE$229,0)):AF295),"")</f>
        <v/>
      </c>
    </row>
    <row r="296" spans="2:33" ht="14.4" thickBot="1" x14ac:dyDescent="0.3">
      <c r="B296" s="138" t="s">
        <v>142</v>
      </c>
      <c r="C296" s="139" t="s">
        <v>336</v>
      </c>
      <c r="D296" s="148" t="str" cm="1">
        <f t="array" ref="D296">IFERROR((_xlfn.IFS(D$229&lt;INDEX($J$397:$J$415,MATCH($B$242,$C$397:$C$415,0)),INDEX('MP Calcs &amp; EFs'!$C$343:$C$360, MATCH($B$242,'MP Calcs &amp; EFs'!$B$343:$B$360,0)),D$229&lt;INDEX($K$397:$K$415,MATCH($B$242,$C$397:$C$415,0)),INDEX('MP Calcs &amp; EFs'!$C$343:$C$360, MATCH($B$242,'MP Calcs &amp; EFs'!$B$343:$B$360,0))-(((INDEX('MP Calcs &amp; EFs'!$C$343:$C$360, MATCH($B$242,'MP Calcs &amp; EFs'!$B$343:$B$360,0)))-(INDEX($F$396:$F$413, MATCH($B$242,$C$396:$C$413,0))))/3),D$229&lt;INDEX($I$397:$I$415,MATCH($B$242,$C$397:$C$415,0)),INDEX('MP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E296" s="148" t="str" cm="1">
        <f t="array" ref="E296">IFERROR((_xlfn.IFS(E$229&lt;INDEX($J$397:$J$415,MATCH($B$242,$C$397:$C$415,0)),INDEX('MP Calcs &amp; EFs'!$C$343:$C$360, MATCH($B$242,'MP Calcs &amp; EFs'!$B$343:$B$360,0)),E$229&lt;INDEX($K$397:$K$415,MATCH($B$242,$C$397:$C$415,0)),INDEX('MP Calcs &amp; EFs'!$C$343:$C$360, MATCH($B$242,'MP Calcs &amp; EFs'!$B$343:$B$360,0))-(((INDEX('MP Calcs &amp; EFs'!$C$343:$C$360, MATCH($B$242,'MP Calcs &amp; EFs'!$B$343:$B$360,0)))-(INDEX($F$396:$F$413, MATCH($B$242,$C$396:$C$413,0))))/3),E$229&lt;INDEX($I$397:$I$415,MATCH($B$242,$C$397:$C$415,0)),INDEX('MP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F296" s="148" t="str" cm="1">
        <f t="array" ref="F296">IFERROR((_xlfn.IFS(F$229&lt;INDEX($J$397:$J$415,MATCH($B$242,$C$397:$C$415,0)),INDEX('MP Calcs &amp; EFs'!$C$343:$C$360, MATCH($B$242,'MP Calcs &amp; EFs'!$B$343:$B$360,0)),F$229&lt;INDEX($K$397:$K$415,MATCH($B$242,$C$397:$C$415,0)),INDEX('MP Calcs &amp; EFs'!$C$343:$C$360, MATCH($B$242,'MP Calcs &amp; EFs'!$B$343:$B$360,0))-(((INDEX('MP Calcs &amp; EFs'!$C$343:$C$360, MATCH($B$242,'MP Calcs &amp; EFs'!$B$343:$B$360,0)))-(INDEX($F$396:$F$413, MATCH($B$242,$C$396:$C$413,0))))/3),F$229&lt;INDEX($I$397:$I$415,MATCH($B$242,$C$397:$C$415,0)),INDEX('MP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G296" s="148" t="str" cm="1">
        <f t="array" ref="G296">IFERROR((_xlfn.IFS(G$229&lt;INDEX($J$397:$J$415,MATCH($B$242,$C$397:$C$415,0)),INDEX('MP Calcs &amp; EFs'!$C$343:$C$360, MATCH($B$242,'MP Calcs &amp; EFs'!$B$343:$B$360,0)),G$229&lt;INDEX($K$397:$K$415,MATCH($B$242,$C$397:$C$415,0)),INDEX('MP Calcs &amp; EFs'!$C$343:$C$360, MATCH($B$242,'MP Calcs &amp; EFs'!$B$343:$B$360,0))-(((INDEX('MP Calcs &amp; EFs'!$C$343:$C$360, MATCH($B$242,'MP Calcs &amp; EFs'!$B$343:$B$360,0)))-(INDEX($F$396:$F$413, MATCH($B$242,$C$396:$C$413,0))))/3),G$229&lt;INDEX($I$397:$I$415,MATCH($B$242,$C$397:$C$415,0)),INDEX('MP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H296" s="148" t="str" cm="1">
        <f t="array" ref="H296">IFERROR((_xlfn.IFS(H$229&lt;INDEX($J$397:$J$415,MATCH($B$242,$C$397:$C$415,0)),INDEX('MP Calcs &amp; EFs'!$C$343:$C$360, MATCH($B$242,'MP Calcs &amp; EFs'!$B$343:$B$360,0)),H$229&lt;INDEX($K$397:$K$415,MATCH($B$242,$C$397:$C$415,0)),INDEX('MP Calcs &amp; EFs'!$C$343:$C$360, MATCH($B$242,'MP Calcs &amp; EFs'!$B$343:$B$360,0))-(((INDEX('MP Calcs &amp; EFs'!$C$343:$C$360, MATCH($B$242,'MP Calcs &amp; EFs'!$B$343:$B$360,0)))-(INDEX($F$396:$F$413, MATCH($B$242,$C$396:$C$413,0))))/3),H$229&lt;INDEX($I$397:$I$415,MATCH($B$242,$C$397:$C$415,0)),INDEX('MP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I296" s="148" t="str" cm="1">
        <f t="array" ref="I296">IFERROR((_xlfn.IFS(I$229&lt;INDEX($J$397:$J$415,MATCH($B$242,$C$397:$C$415,0)),INDEX('MP Calcs &amp; EFs'!$C$343:$C$360, MATCH($B$242,'MP Calcs &amp; EFs'!$B$343:$B$360,0)),I$229&lt;INDEX($K$397:$K$415,MATCH($B$242,$C$397:$C$415,0)),INDEX('MP Calcs &amp; EFs'!$C$343:$C$360, MATCH($B$242,'MP Calcs &amp; EFs'!$B$343:$B$360,0))-(((INDEX('MP Calcs &amp; EFs'!$C$343:$C$360, MATCH($B$242,'MP Calcs &amp; EFs'!$B$343:$B$360,0)))-(INDEX($F$396:$F$413, MATCH($B$242,$C$396:$C$413,0))))/3),I$229&lt;INDEX($I$397:$I$415,MATCH($B$242,$C$397:$C$415,0)),INDEX('MP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J296" s="148" t="str" cm="1">
        <f t="array" ref="J296">IFERROR((_xlfn.IFS(J$229&lt;INDEX($J$397:$J$415,MATCH($B$242,$C$397:$C$415,0)),INDEX('MP Calcs &amp; EFs'!$C$343:$C$360, MATCH($B$242,'MP Calcs &amp; EFs'!$B$343:$B$360,0)),J$229&lt;INDEX($K$397:$K$415,MATCH($B$242,$C$397:$C$415,0)),INDEX('MP Calcs &amp; EFs'!$C$343:$C$360, MATCH($B$242,'MP Calcs &amp; EFs'!$B$343:$B$360,0))-(((INDEX('MP Calcs &amp; EFs'!$C$343:$C$360, MATCH($B$242,'MP Calcs &amp; EFs'!$B$343:$B$360,0)))-(INDEX($F$396:$F$413, MATCH($B$242,$C$396:$C$413,0))))/3),J$229&lt;INDEX($I$397:$I$415,MATCH($B$242,$C$397:$C$415,0)),INDEX('MP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K296" s="148" t="str" cm="1">
        <f t="array" ref="K296">IFERROR((_xlfn.IFS(K$229&lt;INDEX($J$397:$J$415,MATCH($B$242,$C$397:$C$415,0)),INDEX('MP Calcs &amp; EFs'!$C$343:$C$360, MATCH($B$242,'MP Calcs &amp; EFs'!$B$343:$B$360,0)),K$229&lt;INDEX($K$397:$K$415,MATCH($B$242,$C$397:$C$415,0)),INDEX('MP Calcs &amp; EFs'!$C$343:$C$360, MATCH($B$242,'MP Calcs &amp; EFs'!$B$343:$B$360,0))-(((INDEX('MP Calcs &amp; EFs'!$C$343:$C$360, MATCH($B$242,'MP Calcs &amp; EFs'!$B$343:$B$360,0)))-(INDEX($F$396:$F$413, MATCH($B$242,$C$396:$C$413,0))))/3),K$229&lt;INDEX($I$397:$I$415,MATCH($B$242,$C$397:$C$415,0)),INDEX('MP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L296" s="148" t="str" cm="1">
        <f t="array" ref="L296">IFERROR((_xlfn.IFS(L$229&lt;INDEX($J$397:$J$415,MATCH($B$242,$C$397:$C$415,0)),INDEX('MP Calcs &amp; EFs'!$C$343:$C$360, MATCH($B$242,'MP Calcs &amp; EFs'!$B$343:$B$360,0)),L$229&lt;INDEX($K$397:$K$415,MATCH($B$242,$C$397:$C$415,0)),INDEX('MP Calcs &amp; EFs'!$C$343:$C$360, MATCH($B$242,'MP Calcs &amp; EFs'!$B$343:$B$360,0))-(((INDEX('MP Calcs &amp; EFs'!$C$343:$C$360, MATCH($B$242,'MP Calcs &amp; EFs'!$B$343:$B$360,0)))-(INDEX($F$396:$F$413, MATCH($B$242,$C$396:$C$413,0))))/3),L$229&lt;INDEX($I$397:$I$415,MATCH($B$242,$C$397:$C$415,0)),INDEX('MP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M296" s="148" t="str" cm="1">
        <f t="array" ref="M296">IFERROR((_xlfn.IFS(M$229&lt;INDEX($J$397:$J$415,MATCH($B$242,$C$397:$C$415,0)),INDEX('MP Calcs &amp; EFs'!$C$343:$C$360, MATCH($B$242,'MP Calcs &amp; EFs'!$B$343:$B$360,0)),M$229&lt;INDEX($K$397:$K$415,MATCH($B$242,$C$397:$C$415,0)),INDEX('MP Calcs &amp; EFs'!$C$343:$C$360, MATCH($B$242,'MP Calcs &amp; EFs'!$B$343:$B$360,0))-(((INDEX('MP Calcs &amp; EFs'!$C$343:$C$360, MATCH($B$242,'MP Calcs &amp; EFs'!$B$343:$B$360,0)))-(INDEX($F$396:$F$413, MATCH($B$242,$C$396:$C$413,0))))/3),M$229&lt;INDEX($I$397:$I$415,MATCH($B$242,$C$397:$C$415,0)),INDEX('MP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N296" s="148" t="str" cm="1">
        <f t="array" ref="N296">IFERROR((_xlfn.IFS(N$229&lt;INDEX($J$397:$J$415,MATCH($B$242,$C$397:$C$415,0)),INDEX('MP Calcs &amp; EFs'!$C$343:$C$360, MATCH($B$242,'MP Calcs &amp; EFs'!$B$343:$B$360,0)),N$229&lt;INDEX($K$397:$K$415,MATCH($B$242,$C$397:$C$415,0)),INDEX('MP Calcs &amp; EFs'!$C$343:$C$360, MATCH($B$242,'MP Calcs &amp; EFs'!$B$343:$B$360,0))-(((INDEX('MP Calcs &amp; EFs'!$C$343:$C$360, MATCH($B$242,'MP Calcs &amp; EFs'!$B$343:$B$360,0)))-(INDEX($F$396:$F$413, MATCH($B$242,$C$396:$C$413,0))))/3),N$229&lt;INDEX($I$397:$I$415,MATCH($B$242,$C$397:$C$415,0)),INDEX('MP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O296" s="148" t="str" cm="1">
        <f t="array" ref="O296">IFERROR((_xlfn.IFS(O$229&lt;INDEX($J$397:$J$415,MATCH($B$242,$C$397:$C$415,0)),INDEX('MP Calcs &amp; EFs'!$C$343:$C$360, MATCH($B$242,'MP Calcs &amp; EFs'!$B$343:$B$360,0)),O$229&lt;INDEX($K$397:$K$415,MATCH($B$242,$C$397:$C$415,0)),INDEX('MP Calcs &amp; EFs'!$C$343:$C$360, MATCH($B$242,'MP Calcs &amp; EFs'!$B$343:$B$360,0))-(((INDEX('MP Calcs &amp; EFs'!$C$343:$C$360, MATCH($B$242,'MP Calcs &amp; EFs'!$B$343:$B$360,0)))-(INDEX($F$396:$F$413, MATCH($B$242,$C$396:$C$413,0))))/3),O$229&lt;INDEX($I$397:$I$415,MATCH($B$242,$C$397:$C$415,0)),INDEX('MP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P296" s="148" t="str" cm="1">
        <f t="array" ref="P296">IFERROR((_xlfn.IFS(P$229&lt;INDEX($J$397:$J$415,MATCH($B$242,$C$397:$C$415,0)),INDEX('MP Calcs &amp; EFs'!$C$343:$C$360, MATCH($B$242,'MP Calcs &amp; EFs'!$B$343:$B$360,0)),P$229&lt;INDEX($K$397:$K$415,MATCH($B$242,$C$397:$C$415,0)),INDEX('MP Calcs &amp; EFs'!$C$343:$C$360, MATCH($B$242,'MP Calcs &amp; EFs'!$B$343:$B$360,0))-(((INDEX('MP Calcs &amp; EFs'!$C$343:$C$360, MATCH($B$242,'MP Calcs &amp; EFs'!$B$343:$B$360,0)))-(INDEX($F$396:$F$413, MATCH($B$242,$C$396:$C$413,0))))/3),P$229&lt;INDEX($I$397:$I$415,MATCH($B$242,$C$397:$C$415,0)),INDEX('MP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Q296" s="148" t="str" cm="1">
        <f t="array" ref="Q296">IFERROR((_xlfn.IFS(Q$229&lt;INDEX($J$397:$J$415,MATCH($B$242,$C$397:$C$415,0)),INDEX('MP Calcs &amp; EFs'!$C$343:$C$360, MATCH($B$242,'MP Calcs &amp; EFs'!$B$343:$B$360,0)),Q$229&lt;INDEX($K$397:$K$415,MATCH($B$242,$C$397:$C$415,0)),INDEX('MP Calcs &amp; EFs'!$C$343:$C$360, MATCH($B$242,'MP Calcs &amp; EFs'!$B$343:$B$360,0))-(((INDEX('MP Calcs &amp; EFs'!$C$343:$C$360, MATCH($B$242,'MP Calcs &amp; EFs'!$B$343:$B$360,0)))-(INDEX($F$396:$F$413, MATCH($B$242,$C$396:$C$413,0))))/3),Q$229&lt;INDEX($I$397:$I$415,MATCH($B$242,$C$397:$C$415,0)),INDEX('MP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R296" s="148" t="str" cm="1">
        <f t="array" ref="R296">IFERROR((_xlfn.IFS(R$229&lt;INDEX($J$397:$J$415,MATCH($B$242,$C$397:$C$415,0)),INDEX('MP Calcs &amp; EFs'!$C$343:$C$360, MATCH($B$242,'MP Calcs &amp; EFs'!$B$343:$B$360,0)),R$229&lt;INDEX($K$397:$K$415,MATCH($B$242,$C$397:$C$415,0)),INDEX('MP Calcs &amp; EFs'!$C$343:$C$360, MATCH($B$242,'MP Calcs &amp; EFs'!$B$343:$B$360,0))-(((INDEX('MP Calcs &amp; EFs'!$C$343:$C$360, MATCH($B$242,'MP Calcs &amp; EFs'!$B$343:$B$360,0)))-(INDEX($F$396:$F$413, MATCH($B$242,$C$396:$C$413,0))))/3),R$229&lt;INDEX($I$397:$I$415,MATCH($B$242,$C$397:$C$415,0)),INDEX('MP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S296" s="148" t="str" cm="1">
        <f t="array" ref="S296">IFERROR((_xlfn.IFS(S$229&lt;INDEX($J$397:$J$415,MATCH($B$242,$C$397:$C$415,0)),INDEX('MP Calcs &amp; EFs'!$C$343:$C$360, MATCH($B$242,'MP Calcs &amp; EFs'!$B$343:$B$360,0)),S$229&lt;INDEX($K$397:$K$415,MATCH($B$242,$C$397:$C$415,0)),INDEX('MP Calcs &amp; EFs'!$C$343:$C$360, MATCH($B$242,'MP Calcs &amp; EFs'!$B$343:$B$360,0))-(((INDEX('MP Calcs &amp; EFs'!$C$343:$C$360, MATCH($B$242,'MP Calcs &amp; EFs'!$B$343:$B$360,0)))-(INDEX($F$396:$F$413, MATCH($B$242,$C$396:$C$413,0))))/3),S$229&lt;INDEX($I$397:$I$415,MATCH($B$242,$C$397:$C$415,0)),INDEX('MP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T296" s="148" t="str" cm="1">
        <f t="array" ref="T296">IFERROR((_xlfn.IFS(T$229&lt;INDEX($J$397:$J$415,MATCH($B$242,$C$397:$C$415,0)),INDEX('MP Calcs &amp; EFs'!$C$343:$C$360, MATCH($B$242,'MP Calcs &amp; EFs'!$B$343:$B$360,0)),T$229&lt;INDEX($K$397:$K$415,MATCH($B$242,$C$397:$C$415,0)),INDEX('MP Calcs &amp; EFs'!$C$343:$C$360, MATCH($B$242,'MP Calcs &amp; EFs'!$B$343:$B$360,0))-(((INDEX('MP Calcs &amp; EFs'!$C$343:$C$360, MATCH($B$242,'MP Calcs &amp; EFs'!$B$343:$B$360,0)))-(INDEX($F$396:$F$413, MATCH($B$242,$C$396:$C$413,0))))/3),T$229&lt;INDEX($I$397:$I$415,MATCH($B$242,$C$397:$C$415,0)),INDEX('MP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U296" s="148" t="str" cm="1">
        <f t="array" ref="U296">IFERROR((_xlfn.IFS(U$229&lt;INDEX($J$397:$J$415,MATCH($B$242,$C$397:$C$415,0)),INDEX('MP Calcs &amp; EFs'!$C$343:$C$360, MATCH($B$242,'MP Calcs &amp; EFs'!$B$343:$B$360,0)),U$229&lt;INDEX($K$397:$K$415,MATCH($B$242,$C$397:$C$415,0)),INDEX('MP Calcs &amp; EFs'!$C$343:$C$360, MATCH($B$242,'MP Calcs &amp; EFs'!$B$343:$B$360,0))-(((INDEX('MP Calcs &amp; EFs'!$C$343:$C$360, MATCH($B$242,'MP Calcs &amp; EFs'!$B$343:$B$360,0)))-(INDEX($F$396:$F$413, MATCH($B$242,$C$396:$C$413,0))))/3),U$229&lt;INDEX($I$397:$I$415,MATCH($B$242,$C$397:$C$415,0)),INDEX('MP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V296" s="148" t="str" cm="1">
        <f t="array" ref="V296">IFERROR((_xlfn.IFS(V$229&lt;INDEX($J$397:$J$415,MATCH($B$242,$C$397:$C$415,0)),INDEX('MP Calcs &amp; EFs'!$C$343:$C$360, MATCH($B$242,'MP Calcs &amp; EFs'!$B$343:$B$360,0)),V$229&lt;INDEX($K$397:$K$415,MATCH($B$242,$C$397:$C$415,0)),INDEX('MP Calcs &amp; EFs'!$C$343:$C$360, MATCH($B$242,'MP Calcs &amp; EFs'!$B$343:$B$360,0))-(((INDEX('MP Calcs &amp; EFs'!$C$343:$C$360, MATCH($B$242,'MP Calcs &amp; EFs'!$B$343:$B$360,0)))-(INDEX($F$396:$F$413, MATCH($B$242,$C$396:$C$413,0))))/3),V$229&lt;INDEX($I$397:$I$415,MATCH($B$242,$C$397:$C$415,0)),INDEX('MP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W296" s="148" t="str" cm="1">
        <f t="array" ref="W296">IFERROR((_xlfn.IFS(W$229&lt;INDEX($J$397:$J$415,MATCH($B$242,$C$397:$C$415,0)),INDEX('MP Calcs &amp; EFs'!$C$343:$C$360, MATCH($B$242,'MP Calcs &amp; EFs'!$B$343:$B$360,0)),W$229&lt;INDEX($K$397:$K$415,MATCH($B$242,$C$397:$C$415,0)),INDEX('MP Calcs &amp; EFs'!$C$343:$C$360, MATCH($B$242,'MP Calcs &amp; EFs'!$B$343:$B$360,0))-(((INDEX('MP Calcs &amp; EFs'!$C$343:$C$360, MATCH($B$242,'MP Calcs &amp; EFs'!$B$343:$B$360,0)))-(INDEX($F$396:$F$413, MATCH($B$242,$C$396:$C$413,0))))/3),W$229&lt;INDEX($I$397:$I$415,MATCH($B$242,$C$397:$C$415,0)),INDEX('MP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X296" s="148" t="str" cm="1">
        <f t="array" ref="X296">IFERROR((_xlfn.IFS(X$229&lt;INDEX($J$397:$J$415,MATCH($B$242,$C$397:$C$415,0)),INDEX('MP Calcs &amp; EFs'!$C$343:$C$360, MATCH($B$242,'MP Calcs &amp; EFs'!$B$343:$B$360,0)),X$229&lt;INDEX($K$397:$K$415,MATCH($B$242,$C$397:$C$415,0)),INDEX('MP Calcs &amp; EFs'!$C$343:$C$360, MATCH($B$242,'MP Calcs &amp; EFs'!$B$343:$B$360,0))-(((INDEX('MP Calcs &amp; EFs'!$C$343:$C$360, MATCH($B$242,'MP Calcs &amp; EFs'!$B$343:$B$360,0)))-(INDEX($F$396:$F$413, MATCH($B$242,$C$396:$C$413,0))))/3),X$229&lt;INDEX($I$397:$I$415,MATCH($B$242,$C$397:$C$415,0)),INDEX('MP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Y296" s="148" t="str" cm="1">
        <f t="array" ref="Y296">IFERROR((_xlfn.IFS(Y$229&lt;INDEX($J$397:$J$415,MATCH($B$242,$C$397:$C$415,0)),INDEX('MP Calcs &amp; EFs'!$C$343:$C$360, MATCH($B$242,'MP Calcs &amp; EFs'!$B$343:$B$360,0)),Y$229&lt;INDEX($K$397:$K$415,MATCH($B$242,$C$397:$C$415,0)),INDEX('MP Calcs &amp; EFs'!$C$343:$C$360, MATCH($B$242,'MP Calcs &amp; EFs'!$B$343:$B$360,0))-(((INDEX('MP Calcs &amp; EFs'!$C$343:$C$360, MATCH($B$242,'MP Calcs &amp; EFs'!$B$343:$B$360,0)))-(INDEX($F$396:$F$413, MATCH($B$242,$C$396:$C$413,0))))/3),Y$229&lt;INDEX($I$397:$I$415,MATCH($B$242,$C$397:$C$415,0)),INDEX('MP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Z296" s="148" t="str" cm="1">
        <f t="array" ref="Z296">IFERROR((_xlfn.IFS(Z$229&lt;INDEX($J$397:$J$415,MATCH($B$242,$C$397:$C$415,0)),INDEX('MP Calcs &amp; EFs'!$C$343:$C$360, MATCH($B$242,'MP Calcs &amp; EFs'!$B$343:$B$360,0)),Z$229&lt;INDEX($K$397:$K$415,MATCH($B$242,$C$397:$C$415,0)),INDEX('MP Calcs &amp; EFs'!$C$343:$C$360, MATCH($B$242,'MP Calcs &amp; EFs'!$B$343:$B$360,0))-(((INDEX('MP Calcs &amp; EFs'!$C$343:$C$360, MATCH($B$242,'MP Calcs &amp; EFs'!$B$343:$B$360,0)))-(INDEX($F$396:$F$413, MATCH($B$242,$C$396:$C$413,0))))/3),Z$229&lt;INDEX($I$397:$I$415,MATCH($B$242,$C$397:$C$415,0)),INDEX('MP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AA296" s="148" t="str" cm="1">
        <f t="array" ref="AA296">IFERROR((_xlfn.IFS(AA$229&lt;INDEX($J$397:$J$415,MATCH($B$242,$C$397:$C$415,0)),INDEX('MP Calcs &amp; EFs'!$C$343:$C$360, MATCH($B$242,'MP Calcs &amp; EFs'!$B$343:$B$360,0)),AA$229&lt;INDEX($K$397:$K$415,MATCH($B$242,$C$397:$C$415,0)),INDEX('MP Calcs &amp; EFs'!$C$343:$C$360, MATCH($B$242,'MP Calcs &amp; EFs'!$B$343:$B$360,0))-(((INDEX('MP Calcs &amp; EFs'!$C$343:$C$360, MATCH($B$242,'MP Calcs &amp; EFs'!$B$343:$B$360,0)))-(INDEX($F$396:$F$413, MATCH($B$242,$C$396:$C$413,0))))/3),AA$229&lt;INDEX($I$397:$I$415,MATCH($B$242,$C$397:$C$415,0)),INDEX('MP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AB296" s="148" t="str" cm="1">
        <f t="array" ref="AB296">IFERROR((_xlfn.IFS(AB$229&lt;INDEX($J$397:$J$415,MATCH($B$242,$C$397:$C$415,0)),INDEX('MP Calcs &amp; EFs'!$C$343:$C$360, MATCH($B$242,'MP Calcs &amp; EFs'!$B$343:$B$360,0)),AB$229&lt;INDEX($K$397:$K$415,MATCH($B$242,$C$397:$C$415,0)),INDEX('MP Calcs &amp; EFs'!$C$343:$C$360, MATCH($B$242,'MP Calcs &amp; EFs'!$B$343:$B$360,0))-(((INDEX('MP Calcs &amp; EFs'!$C$343:$C$360, MATCH($B$242,'MP Calcs &amp; EFs'!$B$343:$B$360,0)))-(INDEX($F$396:$F$413, MATCH($B$242,$C$396:$C$413,0))))/3),AB$229&lt;INDEX($I$397:$I$415,MATCH($B$242,$C$397:$C$415,0)),INDEX('MP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AC296" s="148" t="str" cm="1">
        <f t="array" ref="AC296">IFERROR((_xlfn.IFS(AC$229&lt;INDEX($J$397:$J$415,MATCH($B$242,$C$397:$C$415,0)),INDEX('MP Calcs &amp; EFs'!$C$343:$C$360, MATCH($B$242,'MP Calcs &amp; EFs'!$B$343:$B$360,0)),AC$229&lt;INDEX($K$397:$K$415,MATCH($B$242,$C$397:$C$415,0)),INDEX('MP Calcs &amp; EFs'!$C$343:$C$360, MATCH($B$242,'MP Calcs &amp; EFs'!$B$343:$B$360,0))-(((INDEX('MP Calcs &amp; EFs'!$C$343:$C$360, MATCH($B$242,'MP Calcs &amp; EFs'!$B$343:$B$360,0)))-(INDEX($F$396:$F$413, MATCH($B$242,$C$396:$C$413,0))))/3),AC$229&lt;INDEX($I$397:$I$415,MATCH($B$242,$C$397:$C$415,0)),INDEX('MP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AD296" s="148" t="str" cm="1">
        <f t="array" ref="AD296">IFERROR((_xlfn.IFS(AD$229&lt;INDEX($J$397:$J$415,MATCH($B$242,$C$397:$C$415,0)),INDEX('MP Calcs &amp; EFs'!$C$343:$C$360, MATCH($B$242,'MP Calcs &amp; EFs'!$B$343:$B$360,0)),AD$229&lt;INDEX($K$397:$K$415,MATCH($B$242,$C$397:$C$415,0)),INDEX('MP Calcs &amp; EFs'!$C$343:$C$360, MATCH($B$242,'MP Calcs &amp; EFs'!$B$343:$B$360,0))-(((INDEX('MP Calcs &amp; EFs'!$C$343:$C$360, MATCH($B$242,'MP Calcs &amp; EFs'!$B$343:$B$360,0)))-(INDEX($F$396:$F$413, MATCH($B$242,$C$396:$C$413,0))))/3),AD$229&lt;INDEX($I$397:$I$415,MATCH($B$242,$C$397:$C$415,0)),INDEX('MP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AE296" s="148" t="str" cm="1">
        <f t="array" ref="AE296">IFERROR((_xlfn.IFS(AE$229&lt;INDEX($J$397:$J$415,MATCH($B$242,$C$397:$C$415,0)),INDEX('MP Calcs &amp; EFs'!$C$343:$C$360, MATCH($B$242,'MP Calcs &amp; EFs'!$B$343:$B$360,0)),AE$229&lt;INDEX($K$397:$K$415,MATCH($B$242,$C$397:$C$415,0)),INDEX('MP Calcs &amp; EFs'!$C$343:$C$360, MATCH($B$242,'MP Calcs &amp; EFs'!$B$343:$B$360,0))-(((INDEX('MP Calcs &amp; EFs'!$C$343:$C$360, MATCH($B$242,'MP Calcs &amp; EFs'!$B$343:$B$360,0)))-(INDEX($F$396:$F$413, MATCH($B$242,$C$396:$C$413,0))))/3),AE$229&lt;INDEX($I$397:$I$415,MATCH($B$242,$C$397:$C$415,0)),INDEX('MP Calcs &amp; EFs'!$C$343:$C$360, MATCH($B$242,'MP Calcs &amp; EFs'!$B$343:$B$360,0))-(((INDEX('MP Calcs &amp; EFs'!$C$343:$C$360, MATCH($B$242,'MP Calcs &amp; EFs'!$B$343:$B$360,0)))-(INDEX($F$396:$F$413, MATCH($B$242,$C$396:$C$413,0))))*2/3),TRUE,INDEX($F$396:$F$413, MATCH($B$242,$C$396:$C$413,0)))*INDEX($D$13:$D$29, MATCH($B$242,$B$13:$B$29,0)))*1000*'Conversions and Lists'!$O$44*'MP Calcs &amp; EFs'!$F$439*'Conversions and Lists'!$F$51*1000,"")</f>
        <v/>
      </c>
      <c r="AF296" s="148" t="str">
        <f t="shared" si="19"/>
        <v/>
      </c>
      <c r="AG296" s="148" t="str">
        <f>IFERROR(SUM(INDEX(D296:AF296, MATCH(INDEX($H$8:$H$29,MATCH(B296,$B$8:$B$29,0)),$D$229:$AE$229,0)):AF296),"")</f>
        <v/>
      </c>
    </row>
    <row r="297" spans="2:33" x14ac:dyDescent="0.25">
      <c r="B297" s="144" t="s">
        <v>144</v>
      </c>
      <c r="C297" s="141" t="s">
        <v>335</v>
      </c>
      <c r="D297" s="142" t="str" cm="1">
        <f t="array" ref="D297">IFERROR(((_xlfn.IFS(D$282&lt;INDEX($J$397:$J$415,MATCH($B$244,$C$397:$C$415,0)),INDEX('MP Calcs &amp; EFs'!$D$343:$D$360, MATCH($B$244,'MP Calcs &amp; EFs'!$B$343:$B$360,0)),D$282&lt;INDEX($K$397:$K$415,MATCH($B$244,$C$397:$C$415,0)),INDEX('MP Calcs &amp; EFs'!$D$343:$D$360, MATCH($B$244,'MP Calcs &amp; EFs'!$B$343:$B$360,0))-(((INDEX('MP Calcs &amp; EFs'!$D$343:$D$360, MATCH($B$244,'MP Calcs &amp; EFs'!$B$343:$B$360,0)))-(INDEX($G$396:$G$413, MATCH($B$244,$C$396:$C$413,0))))/3),D$282&lt;INDEX($I$397:$I$415,MATCH($B$244,$C$397:$C$415,0)),INDEX('MP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EFs'!K$383,"")</f>
        <v/>
      </c>
      <c r="E297" s="142" t="str" cm="1">
        <f t="array" ref="E297">IFERROR(((_xlfn.IFS(E$282&lt;INDEX($J$397:$J$415,MATCH($B$244,$C$397:$C$415,0)),INDEX('MP Calcs &amp; EFs'!$D$343:$D$360, MATCH($B$244,'MP Calcs &amp; EFs'!$B$343:$B$360,0)),E$282&lt;INDEX($K$397:$K$415,MATCH($B$244,$C$397:$C$415,0)),INDEX('MP Calcs &amp; EFs'!$D$343:$D$360, MATCH($B$244,'MP Calcs &amp; EFs'!$B$343:$B$360,0))-(((INDEX('MP Calcs &amp; EFs'!$D$343:$D$360, MATCH($B$244,'MP Calcs &amp; EFs'!$B$343:$B$360,0)))-(INDEX($G$396:$G$413, MATCH($B$244,$C$396:$C$413,0))))/3),E$282&lt;INDEX($I$397:$I$415,MATCH($B$244,$C$397:$C$415,0)),INDEX('MP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EFs'!L$383,"")</f>
        <v/>
      </c>
      <c r="F297" s="142" t="str" cm="1">
        <f t="array" ref="F297">IFERROR(((_xlfn.IFS(F$282&lt;INDEX($J$397:$J$415,MATCH($B$244,$C$397:$C$415,0)),INDEX('MP Calcs &amp; EFs'!$D$343:$D$360, MATCH($B$244,'MP Calcs &amp; EFs'!$B$343:$B$360,0)),F$282&lt;INDEX($K$397:$K$415,MATCH($B$244,$C$397:$C$415,0)),INDEX('MP Calcs &amp; EFs'!$D$343:$D$360, MATCH($B$244,'MP Calcs &amp; EFs'!$B$343:$B$360,0))-(((INDEX('MP Calcs &amp; EFs'!$D$343:$D$360, MATCH($B$244,'MP Calcs &amp; EFs'!$B$343:$B$360,0)))-(INDEX($G$396:$G$413, MATCH($B$244,$C$396:$C$413,0))))/3),F$282&lt;INDEX($I$397:$I$415,MATCH($B$244,$C$397:$C$415,0)),INDEX('MP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EFs'!M$383,"")</f>
        <v/>
      </c>
      <c r="G297" s="142" t="str" cm="1">
        <f t="array" ref="G297">IFERROR(((_xlfn.IFS(G$282&lt;INDEX($J$397:$J$415,MATCH($B$244,$C$397:$C$415,0)),INDEX('MP Calcs &amp; EFs'!$D$343:$D$360, MATCH($B$244,'MP Calcs &amp; EFs'!$B$343:$B$360,0)),G$282&lt;INDEX($K$397:$K$415,MATCH($B$244,$C$397:$C$415,0)),INDEX('MP Calcs &amp; EFs'!$D$343:$D$360, MATCH($B$244,'MP Calcs &amp; EFs'!$B$343:$B$360,0))-(((INDEX('MP Calcs &amp; EFs'!$D$343:$D$360, MATCH($B$244,'MP Calcs &amp; EFs'!$B$343:$B$360,0)))-(INDEX($G$396:$G$413, MATCH($B$244,$C$396:$C$413,0))))/3),G$282&lt;INDEX($I$397:$I$415,MATCH($B$244,$C$397:$C$415,0)),INDEX('MP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EFs'!N$383,"")</f>
        <v/>
      </c>
      <c r="H297" s="142" t="str" cm="1">
        <f t="array" ref="H297">IFERROR(((_xlfn.IFS(H$282&lt;INDEX($J$397:$J$415,MATCH($B$244,$C$397:$C$415,0)),INDEX('MP Calcs &amp; EFs'!$D$343:$D$360, MATCH($B$244,'MP Calcs &amp; EFs'!$B$343:$B$360,0)),H$282&lt;INDEX($K$397:$K$415,MATCH($B$244,$C$397:$C$415,0)),INDEX('MP Calcs &amp; EFs'!$D$343:$D$360, MATCH($B$244,'MP Calcs &amp; EFs'!$B$343:$B$360,0))-(((INDEX('MP Calcs &amp; EFs'!$D$343:$D$360, MATCH($B$244,'MP Calcs &amp; EFs'!$B$343:$B$360,0)))-(INDEX($G$396:$G$413, MATCH($B$244,$C$396:$C$413,0))))/3),H$282&lt;INDEX($I$397:$I$415,MATCH($B$244,$C$397:$C$415,0)),INDEX('MP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EFs'!O$383,"")</f>
        <v/>
      </c>
      <c r="I297" s="142" t="str" cm="1">
        <f t="array" ref="I297">IFERROR(((_xlfn.IFS(I$282&lt;INDEX($J$397:$J$415,MATCH($B$244,$C$397:$C$415,0)),INDEX('MP Calcs &amp; EFs'!$D$343:$D$360, MATCH($B$244,'MP Calcs &amp; EFs'!$B$343:$B$360,0)),I$282&lt;INDEX($K$397:$K$415,MATCH($B$244,$C$397:$C$415,0)),INDEX('MP Calcs &amp; EFs'!$D$343:$D$360, MATCH($B$244,'MP Calcs &amp; EFs'!$B$343:$B$360,0))-(((INDEX('MP Calcs &amp; EFs'!$D$343:$D$360, MATCH($B$244,'MP Calcs &amp; EFs'!$B$343:$B$360,0)))-(INDEX($G$396:$G$413, MATCH($B$244,$C$396:$C$413,0))))/3),I$282&lt;INDEX($I$397:$I$415,MATCH($B$244,$C$397:$C$415,0)),INDEX('MP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EFs'!P$383,"")</f>
        <v/>
      </c>
      <c r="J297" s="142" t="str" cm="1">
        <f t="array" ref="J297">IFERROR(((_xlfn.IFS(J$282&lt;INDEX($J$397:$J$415,MATCH($B$244,$C$397:$C$415,0)),INDEX('MP Calcs &amp; EFs'!$D$343:$D$360, MATCH($B$244,'MP Calcs &amp; EFs'!$B$343:$B$360,0)),J$282&lt;INDEX($K$397:$K$415,MATCH($B$244,$C$397:$C$415,0)),INDEX('MP Calcs &amp; EFs'!$D$343:$D$360, MATCH($B$244,'MP Calcs &amp; EFs'!$B$343:$B$360,0))-(((INDEX('MP Calcs &amp; EFs'!$D$343:$D$360, MATCH($B$244,'MP Calcs &amp; EFs'!$B$343:$B$360,0)))-(INDEX($G$396:$G$413, MATCH($B$244,$C$396:$C$413,0))))/3),J$282&lt;INDEX($I$397:$I$415,MATCH($B$244,$C$397:$C$415,0)),INDEX('MP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EFs'!Q$383,"")</f>
        <v/>
      </c>
      <c r="K297" s="142" t="str" cm="1">
        <f t="array" ref="K297">IFERROR(((_xlfn.IFS(K$282&lt;INDEX($J$397:$J$415,MATCH($B$244,$C$397:$C$415,0)),INDEX('MP Calcs &amp; EFs'!$D$343:$D$360, MATCH($B$244,'MP Calcs &amp; EFs'!$B$343:$B$360,0)),K$282&lt;INDEX($K$397:$K$415,MATCH($B$244,$C$397:$C$415,0)),INDEX('MP Calcs &amp; EFs'!$D$343:$D$360, MATCH($B$244,'MP Calcs &amp; EFs'!$B$343:$B$360,0))-(((INDEX('MP Calcs &amp; EFs'!$D$343:$D$360, MATCH($B$244,'MP Calcs &amp; EFs'!$B$343:$B$360,0)))-(INDEX($G$396:$G$413, MATCH($B$244,$C$396:$C$413,0))))/3),K$282&lt;INDEX($I$397:$I$415,MATCH($B$244,$C$397:$C$415,0)),INDEX('MP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EFs'!R$383,"")</f>
        <v/>
      </c>
      <c r="L297" s="142" t="str" cm="1">
        <f t="array" ref="L297">IFERROR(((_xlfn.IFS(L$282&lt;INDEX($J$397:$J$415,MATCH($B$244,$C$397:$C$415,0)),INDEX('MP Calcs &amp; EFs'!$D$343:$D$360, MATCH($B$244,'MP Calcs &amp; EFs'!$B$343:$B$360,0)),L$282&lt;INDEX($K$397:$K$415,MATCH($B$244,$C$397:$C$415,0)),INDEX('MP Calcs &amp; EFs'!$D$343:$D$360, MATCH($B$244,'MP Calcs &amp; EFs'!$B$343:$B$360,0))-(((INDEX('MP Calcs &amp; EFs'!$D$343:$D$360, MATCH($B$244,'MP Calcs &amp; EFs'!$B$343:$B$360,0)))-(INDEX($G$396:$G$413, MATCH($B$244,$C$396:$C$413,0))))/3),L$282&lt;INDEX($I$397:$I$415,MATCH($B$244,$C$397:$C$415,0)),INDEX('MP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EFs'!S$383,"")</f>
        <v/>
      </c>
      <c r="M297" s="142" t="str" cm="1">
        <f t="array" ref="M297">IFERROR(((_xlfn.IFS(M$282&lt;INDEX($J$397:$J$415,MATCH($B$244,$C$397:$C$415,0)),INDEX('MP Calcs &amp; EFs'!$D$343:$D$360, MATCH($B$244,'MP Calcs &amp; EFs'!$B$343:$B$360,0)),M$282&lt;INDEX($K$397:$K$415,MATCH($B$244,$C$397:$C$415,0)),INDEX('MP Calcs &amp; EFs'!$D$343:$D$360, MATCH($B$244,'MP Calcs &amp; EFs'!$B$343:$B$360,0))-(((INDEX('MP Calcs &amp; EFs'!$D$343:$D$360, MATCH($B$244,'MP Calcs &amp; EFs'!$B$343:$B$360,0)))-(INDEX($G$396:$G$413, MATCH($B$244,$C$396:$C$413,0))))/3),M$282&lt;INDEX($I$397:$I$415,MATCH($B$244,$C$397:$C$415,0)),INDEX('MP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EFs'!T$383,"")</f>
        <v/>
      </c>
      <c r="N297" s="142" t="str" cm="1">
        <f t="array" ref="N297">IFERROR(((_xlfn.IFS(N$282&lt;INDEX($J$397:$J$415,MATCH($B$244,$C$397:$C$415,0)),INDEX('MP Calcs &amp; EFs'!$D$343:$D$360, MATCH($B$244,'MP Calcs &amp; EFs'!$B$343:$B$360,0)),N$282&lt;INDEX($K$397:$K$415,MATCH($B$244,$C$397:$C$415,0)),INDEX('MP Calcs &amp; EFs'!$D$343:$D$360, MATCH($B$244,'MP Calcs &amp; EFs'!$B$343:$B$360,0))-(((INDEX('MP Calcs &amp; EFs'!$D$343:$D$360, MATCH($B$244,'MP Calcs &amp; EFs'!$B$343:$B$360,0)))-(INDEX($G$396:$G$413, MATCH($B$244,$C$396:$C$413,0))))/3),N$282&lt;INDEX($I$397:$I$415,MATCH($B$244,$C$397:$C$415,0)),INDEX('MP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EFs'!U$383,"")</f>
        <v/>
      </c>
      <c r="O297" s="142" t="str" cm="1">
        <f t="array" ref="O297">IFERROR(((_xlfn.IFS(O$282&lt;INDEX($J$397:$J$415,MATCH($B$244,$C$397:$C$415,0)),INDEX('MP Calcs &amp; EFs'!$D$343:$D$360, MATCH($B$244,'MP Calcs &amp; EFs'!$B$343:$B$360,0)),O$282&lt;INDEX($K$397:$K$415,MATCH($B$244,$C$397:$C$415,0)),INDEX('MP Calcs &amp; EFs'!$D$343:$D$360, MATCH($B$244,'MP Calcs &amp; EFs'!$B$343:$B$360,0))-(((INDEX('MP Calcs &amp; EFs'!$D$343:$D$360, MATCH($B$244,'MP Calcs &amp; EFs'!$B$343:$B$360,0)))-(INDEX($G$396:$G$413, MATCH($B$244,$C$396:$C$413,0))))/3),O$282&lt;INDEX($I$397:$I$415,MATCH($B$244,$C$397:$C$415,0)),INDEX('MP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EFs'!V$383,"")</f>
        <v/>
      </c>
      <c r="P297" s="142" t="str" cm="1">
        <f t="array" ref="P297">IFERROR(((_xlfn.IFS(P$282&lt;INDEX($J$397:$J$415,MATCH($B$244,$C$397:$C$415,0)),INDEX('MP Calcs &amp; EFs'!$D$343:$D$360, MATCH($B$244,'MP Calcs &amp; EFs'!$B$343:$B$360,0)),P$282&lt;INDEX($K$397:$K$415,MATCH($B$244,$C$397:$C$415,0)),INDEX('MP Calcs &amp; EFs'!$D$343:$D$360, MATCH($B$244,'MP Calcs &amp; EFs'!$B$343:$B$360,0))-(((INDEX('MP Calcs &amp; EFs'!$D$343:$D$360, MATCH($B$244,'MP Calcs &amp; EFs'!$B$343:$B$360,0)))-(INDEX($G$396:$G$413, MATCH($B$244,$C$396:$C$413,0))))/3),P$282&lt;INDEX($I$397:$I$415,MATCH($B$244,$C$397:$C$415,0)),INDEX('MP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EFs'!W$383,"")</f>
        <v/>
      </c>
      <c r="Q297" s="142" t="str" cm="1">
        <f t="array" ref="Q297">IFERROR(((_xlfn.IFS(Q$282&lt;INDEX($J$397:$J$415,MATCH($B$244,$C$397:$C$415,0)),INDEX('MP Calcs &amp; EFs'!$D$343:$D$360, MATCH($B$244,'MP Calcs &amp; EFs'!$B$343:$B$360,0)),Q$282&lt;INDEX($K$397:$K$415,MATCH($B$244,$C$397:$C$415,0)),INDEX('MP Calcs &amp; EFs'!$D$343:$D$360, MATCH($B$244,'MP Calcs &amp; EFs'!$B$343:$B$360,0))-(((INDEX('MP Calcs &amp; EFs'!$D$343:$D$360, MATCH($B$244,'MP Calcs &amp; EFs'!$B$343:$B$360,0)))-(INDEX($G$396:$G$413, MATCH($B$244,$C$396:$C$413,0))))/3),Q$282&lt;INDEX($I$397:$I$415,MATCH($B$244,$C$397:$C$415,0)),INDEX('MP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EFs'!X$383,"")</f>
        <v/>
      </c>
      <c r="R297" s="142" t="str" cm="1">
        <f t="array" ref="R297">IFERROR(((_xlfn.IFS(R$282&lt;INDEX($J$397:$J$415,MATCH($B$244,$C$397:$C$415,0)),INDEX('MP Calcs &amp; EFs'!$D$343:$D$360, MATCH($B$244,'MP Calcs &amp; EFs'!$B$343:$B$360,0)),R$282&lt;INDEX($K$397:$K$415,MATCH($B$244,$C$397:$C$415,0)),INDEX('MP Calcs &amp; EFs'!$D$343:$D$360, MATCH($B$244,'MP Calcs &amp; EFs'!$B$343:$B$360,0))-(((INDEX('MP Calcs &amp; EFs'!$D$343:$D$360, MATCH($B$244,'MP Calcs &amp; EFs'!$B$343:$B$360,0)))-(INDEX($G$396:$G$413, MATCH($B$244,$C$396:$C$413,0))))/3),R$282&lt;INDEX($I$397:$I$415,MATCH($B$244,$C$397:$C$415,0)),INDEX('MP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EFs'!Y$383,"")</f>
        <v/>
      </c>
      <c r="S297" s="142" t="str" cm="1">
        <f t="array" ref="S297">IFERROR(((_xlfn.IFS(S$282&lt;INDEX($J$397:$J$415,MATCH($B$244,$C$397:$C$415,0)),INDEX('MP Calcs &amp; EFs'!$D$343:$D$360, MATCH($B$244,'MP Calcs &amp; EFs'!$B$343:$B$360,0)),S$282&lt;INDEX($K$397:$K$415,MATCH($B$244,$C$397:$C$415,0)),INDEX('MP Calcs &amp; EFs'!$D$343:$D$360, MATCH($B$244,'MP Calcs &amp; EFs'!$B$343:$B$360,0))-(((INDEX('MP Calcs &amp; EFs'!$D$343:$D$360, MATCH($B$244,'MP Calcs &amp; EFs'!$B$343:$B$360,0)))-(INDEX($G$396:$G$413, MATCH($B$244,$C$396:$C$413,0))))/3),S$282&lt;INDEX($I$397:$I$415,MATCH($B$244,$C$397:$C$415,0)),INDEX('MP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EFs'!Z$383,"")</f>
        <v/>
      </c>
      <c r="T297" s="142" t="str" cm="1">
        <f t="array" ref="T297">IFERROR(((_xlfn.IFS(T$282&lt;INDEX($J$397:$J$415,MATCH($B$244,$C$397:$C$415,0)),INDEX('MP Calcs &amp; EFs'!$D$343:$D$360, MATCH($B$244,'MP Calcs &amp; EFs'!$B$343:$B$360,0)),T$282&lt;INDEX($K$397:$K$415,MATCH($B$244,$C$397:$C$415,0)),INDEX('MP Calcs &amp; EFs'!$D$343:$D$360, MATCH($B$244,'MP Calcs &amp; EFs'!$B$343:$B$360,0))-(((INDEX('MP Calcs &amp; EFs'!$D$343:$D$360, MATCH($B$244,'MP Calcs &amp; EFs'!$B$343:$B$360,0)))-(INDEX($G$396:$G$413, MATCH($B$244,$C$396:$C$413,0))))/3),T$282&lt;INDEX($I$397:$I$415,MATCH($B$244,$C$397:$C$415,0)),INDEX('MP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EFs'!AA$383,"")</f>
        <v/>
      </c>
      <c r="U297" s="142" t="str" cm="1">
        <f t="array" ref="U297">IFERROR(((_xlfn.IFS(U$282&lt;INDEX($J$397:$J$415,MATCH($B$244,$C$397:$C$415,0)),INDEX('MP Calcs &amp; EFs'!$D$343:$D$360, MATCH($B$244,'MP Calcs &amp; EFs'!$B$343:$B$360,0)),U$282&lt;INDEX($K$397:$K$415,MATCH($B$244,$C$397:$C$415,0)),INDEX('MP Calcs &amp; EFs'!$D$343:$D$360, MATCH($B$244,'MP Calcs &amp; EFs'!$B$343:$B$360,0))-(((INDEX('MP Calcs &amp; EFs'!$D$343:$D$360, MATCH($B$244,'MP Calcs &amp; EFs'!$B$343:$B$360,0)))-(INDEX($G$396:$G$413, MATCH($B$244,$C$396:$C$413,0))))/3),U$282&lt;INDEX($I$397:$I$415,MATCH($B$244,$C$397:$C$415,0)),INDEX('MP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EFs'!AB$383,"")</f>
        <v/>
      </c>
      <c r="V297" s="142" t="str" cm="1">
        <f t="array" ref="V297">IFERROR(((_xlfn.IFS(V$282&lt;INDEX($J$397:$J$415,MATCH($B$244,$C$397:$C$415,0)),INDEX('MP Calcs &amp; EFs'!$D$343:$D$360, MATCH($B$244,'MP Calcs &amp; EFs'!$B$343:$B$360,0)),V$282&lt;INDEX($K$397:$K$415,MATCH($B$244,$C$397:$C$415,0)),INDEX('MP Calcs &amp; EFs'!$D$343:$D$360, MATCH($B$244,'MP Calcs &amp; EFs'!$B$343:$B$360,0))-(((INDEX('MP Calcs &amp; EFs'!$D$343:$D$360, MATCH($B$244,'MP Calcs &amp; EFs'!$B$343:$B$360,0)))-(INDEX($G$396:$G$413, MATCH($B$244,$C$396:$C$413,0))))/3),V$282&lt;INDEX($I$397:$I$415,MATCH($B$244,$C$397:$C$415,0)),INDEX('MP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EFs'!AC$383,"")</f>
        <v/>
      </c>
      <c r="W297" s="142" t="str" cm="1">
        <f t="array" ref="W297">IFERROR(((_xlfn.IFS(W$282&lt;INDEX($J$397:$J$415,MATCH($B$244,$C$397:$C$415,0)),INDEX('MP Calcs &amp; EFs'!$D$343:$D$360, MATCH($B$244,'MP Calcs &amp; EFs'!$B$343:$B$360,0)),W$282&lt;INDEX($K$397:$K$415,MATCH($B$244,$C$397:$C$415,0)),INDEX('MP Calcs &amp; EFs'!$D$343:$D$360, MATCH($B$244,'MP Calcs &amp; EFs'!$B$343:$B$360,0))-(((INDEX('MP Calcs &amp; EFs'!$D$343:$D$360, MATCH($B$244,'MP Calcs &amp; EFs'!$B$343:$B$360,0)))-(INDEX($G$396:$G$413, MATCH($B$244,$C$396:$C$413,0))))/3),W$282&lt;INDEX($I$397:$I$415,MATCH($B$244,$C$397:$C$415,0)),INDEX('MP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EFs'!AD$383,"")</f>
        <v/>
      </c>
      <c r="X297" s="142" t="str" cm="1">
        <f t="array" ref="X297">IFERROR(((_xlfn.IFS(X$282&lt;INDEX($J$397:$J$415,MATCH($B$244,$C$397:$C$415,0)),INDEX('MP Calcs &amp; EFs'!$D$343:$D$360, MATCH($B$244,'MP Calcs &amp; EFs'!$B$343:$B$360,0)),X$282&lt;INDEX($K$397:$K$415,MATCH($B$244,$C$397:$C$415,0)),INDEX('MP Calcs &amp; EFs'!$D$343:$D$360, MATCH($B$244,'MP Calcs &amp; EFs'!$B$343:$B$360,0))-(((INDEX('MP Calcs &amp; EFs'!$D$343:$D$360, MATCH($B$244,'MP Calcs &amp; EFs'!$B$343:$B$360,0)))-(INDEX($G$396:$G$413, MATCH($B$244,$C$396:$C$413,0))))/3),X$282&lt;INDEX($I$397:$I$415,MATCH($B$244,$C$397:$C$415,0)),INDEX('MP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EFs'!AE$383,"")</f>
        <v/>
      </c>
      <c r="Y297" s="142" t="str" cm="1">
        <f t="array" ref="Y297">IFERROR(((_xlfn.IFS(Y$282&lt;INDEX($J$397:$J$415,MATCH($B$244,$C$397:$C$415,0)),INDEX('MP Calcs &amp; EFs'!$D$343:$D$360, MATCH($B$244,'MP Calcs &amp; EFs'!$B$343:$B$360,0)),Y$282&lt;INDEX($K$397:$K$415,MATCH($B$244,$C$397:$C$415,0)),INDEX('MP Calcs &amp; EFs'!$D$343:$D$360, MATCH($B$244,'MP Calcs &amp; EFs'!$B$343:$B$360,0))-(((INDEX('MP Calcs &amp; EFs'!$D$343:$D$360, MATCH($B$244,'MP Calcs &amp; EFs'!$B$343:$B$360,0)))-(INDEX($G$396:$G$413, MATCH($B$244,$C$396:$C$413,0))))/3),Y$282&lt;INDEX($I$397:$I$415,MATCH($B$244,$C$397:$C$415,0)),INDEX('MP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EFs'!AF$383,"")</f>
        <v/>
      </c>
      <c r="Z297" s="142" t="str" cm="1">
        <f t="array" ref="Z297">IFERROR(((_xlfn.IFS(Z$282&lt;INDEX($J$397:$J$415,MATCH($B$244,$C$397:$C$415,0)),INDEX('MP Calcs &amp; EFs'!$D$343:$D$360, MATCH($B$244,'MP Calcs &amp; EFs'!$B$343:$B$360,0)),Z$282&lt;INDEX($K$397:$K$415,MATCH($B$244,$C$397:$C$415,0)),INDEX('MP Calcs &amp; EFs'!$D$343:$D$360, MATCH($B$244,'MP Calcs &amp; EFs'!$B$343:$B$360,0))-(((INDEX('MP Calcs &amp; EFs'!$D$343:$D$360, MATCH($B$244,'MP Calcs &amp; EFs'!$B$343:$B$360,0)))-(INDEX($G$396:$G$413, MATCH($B$244,$C$396:$C$413,0))))/3),Z$282&lt;INDEX($I$397:$I$415,MATCH($B$244,$C$397:$C$415,0)),INDEX('MP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EFs'!AG$383,"")</f>
        <v/>
      </c>
      <c r="AA297" s="142" t="str" cm="1">
        <f t="array" ref="AA297">IFERROR(((_xlfn.IFS(AA$282&lt;INDEX($J$397:$J$415,MATCH($B$244,$C$397:$C$415,0)),INDEX('MP Calcs &amp; EFs'!$D$343:$D$360, MATCH($B$244,'MP Calcs &amp; EFs'!$B$343:$B$360,0)),AA$282&lt;INDEX($K$397:$K$415,MATCH($B$244,$C$397:$C$415,0)),INDEX('MP Calcs &amp; EFs'!$D$343:$D$360, MATCH($B$244,'MP Calcs &amp; EFs'!$B$343:$B$360,0))-(((INDEX('MP Calcs &amp; EFs'!$D$343:$D$360, MATCH($B$244,'MP Calcs &amp; EFs'!$B$343:$B$360,0)))-(INDEX($G$396:$G$413, MATCH($B$244,$C$396:$C$413,0))))/3),AA$282&lt;INDEX($I$397:$I$415,MATCH($B$244,$C$397:$C$415,0)),INDEX('MP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EFs'!AH$383,"")</f>
        <v/>
      </c>
      <c r="AB297" s="142" t="str" cm="1">
        <f t="array" ref="AB297">IFERROR(((_xlfn.IFS(AB$282&lt;INDEX($J$397:$J$415,MATCH($B$244,$C$397:$C$415,0)),INDEX('MP Calcs &amp; EFs'!$D$343:$D$360, MATCH($B$244,'MP Calcs &amp; EFs'!$B$343:$B$360,0)),AB$282&lt;INDEX($K$397:$K$415,MATCH($B$244,$C$397:$C$415,0)),INDEX('MP Calcs &amp; EFs'!$D$343:$D$360, MATCH($B$244,'MP Calcs &amp; EFs'!$B$343:$B$360,0))-(((INDEX('MP Calcs &amp; EFs'!$D$343:$D$360, MATCH($B$244,'MP Calcs &amp; EFs'!$B$343:$B$360,0)))-(INDEX($G$396:$G$413, MATCH($B$244,$C$396:$C$413,0))))/3),AB$282&lt;INDEX($I$397:$I$415,MATCH($B$244,$C$397:$C$415,0)),INDEX('MP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EFs'!AI$383,"")</f>
        <v/>
      </c>
      <c r="AC297" s="142" t="str" cm="1">
        <f t="array" ref="AC297">IFERROR(((_xlfn.IFS(AC$282&lt;INDEX($J$397:$J$415,MATCH($B$244,$C$397:$C$415,0)),INDEX('MP Calcs &amp; EFs'!$D$343:$D$360, MATCH($B$244,'MP Calcs &amp; EFs'!$B$343:$B$360,0)),AC$282&lt;INDEX($K$397:$K$415,MATCH($B$244,$C$397:$C$415,0)),INDEX('MP Calcs &amp; EFs'!$D$343:$D$360, MATCH($B$244,'MP Calcs &amp; EFs'!$B$343:$B$360,0))-(((INDEX('MP Calcs &amp; EFs'!$D$343:$D$360, MATCH($B$244,'MP Calcs &amp; EFs'!$B$343:$B$360,0)))-(INDEX($G$396:$G$413, MATCH($B$244,$C$396:$C$413,0))))/3),AC$282&lt;INDEX($I$397:$I$415,MATCH($B$244,$C$397:$C$415,0)),INDEX('MP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EFs'!AJ$383,"")</f>
        <v/>
      </c>
      <c r="AD297" s="142" t="str" cm="1">
        <f t="array" ref="AD297">IFERROR(((_xlfn.IFS(AD$282&lt;INDEX($J$397:$J$415,MATCH($B$244,$C$397:$C$415,0)),INDEX('MP Calcs &amp; EFs'!$D$343:$D$360, MATCH($B$244,'MP Calcs &amp; EFs'!$B$343:$B$360,0)),AD$282&lt;INDEX($K$397:$K$415,MATCH($B$244,$C$397:$C$415,0)),INDEX('MP Calcs &amp; EFs'!$D$343:$D$360, MATCH($B$244,'MP Calcs &amp; EFs'!$B$343:$B$360,0))-(((INDEX('MP Calcs &amp; EFs'!$D$343:$D$360, MATCH($B$244,'MP Calcs &amp; EFs'!$B$343:$B$360,0)))-(INDEX($G$396:$G$413, MATCH($B$244,$C$396:$C$413,0))))/3),AD$282&lt;INDEX($I$397:$I$415,MATCH($B$244,$C$397:$C$415,0)),INDEX('MP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EFs'!AK$383,"")</f>
        <v/>
      </c>
      <c r="AE297" s="142" t="str" cm="1">
        <f t="array" ref="AE297">IFERROR(((_xlfn.IFS(AE$282&lt;INDEX($J$397:$J$415,MATCH($B$244,$C$397:$C$415,0)),INDEX('MP Calcs &amp; EFs'!$D$343:$D$360, MATCH($B$244,'MP Calcs &amp; EFs'!$B$343:$B$360,0)),AE$282&lt;INDEX($K$397:$K$415,MATCH($B$244,$C$397:$C$415,0)),INDEX('MP Calcs &amp; EFs'!$D$343:$D$360, MATCH($B$244,'MP Calcs &amp; EFs'!$B$343:$B$360,0))-(((INDEX('MP Calcs &amp; EFs'!$D$343:$D$360, MATCH($B$244,'MP Calcs &amp; EFs'!$B$343:$B$360,0)))-(INDEX($G$396:$G$413, MATCH($B$244,$C$396:$C$413,0))))/3),AE$282&lt;INDEX($I$397:$I$415,MATCH($B$244,$C$397:$C$415,0)),INDEX('MP Calcs &amp; EFs'!$D$343:$D$360, MATCH($B$244,'MP Calcs &amp; EFs'!$B$343:$B$360,0))-(((INDEX('MP Calcs &amp; EFs'!$D$343:$D$360, MATCH($B$244,'MP Calcs &amp; EFs'!$B$343:$B$360,0)))-(INDEX($G$396:$G$413, MATCH($B$244,$C$396:$C$413,0))))*2/3),TRUE,INDEX($G$396:$G$413, MATCH($B$244,$C$396:$C$413,0)))*INDEX($D$13:$D$29, MATCH($B$244,$B$13:$B$29,0))*10^6*'Conversions and Lists'!$F$44)-(INDEX($G$8:$G$29, MATCH($B$244,$B$8:$B$29,0))*'Conversions and Lists'!$F$37))*'MP Calcs &amp; EFs'!AL$383,"")</f>
        <v/>
      </c>
      <c r="AF297" s="142" t="str">
        <f t="shared" si="19"/>
        <v/>
      </c>
      <c r="AG297" s="142" t="str">
        <f>IFERROR(SUM(INDEX(D297:AF297, MATCH(INDEX($H$8:$H$29,MATCH(B297,$B$8:$B$29,0)),$D$229:$AE$229,0)):AF297),"")</f>
        <v/>
      </c>
    </row>
    <row r="298" spans="2:33" ht="14.4" thickBot="1" x14ac:dyDescent="0.3">
      <c r="B298" s="138" t="s">
        <v>144</v>
      </c>
      <c r="C298" s="139" t="s">
        <v>336</v>
      </c>
      <c r="D298" s="148" t="str" cm="1">
        <f t="array" ref="D298">IFERROR((_xlfn.IFS(D$229&lt;INDEX($J$397:$J$415,MATCH($B$244,$C$397:$C$415,0)),INDEX('MP Calcs &amp; EFs'!$C$343:$C$360, MATCH($B$244,'MP Calcs &amp; EFs'!$B$343:$B$360,0)),D$229&lt;INDEX($K$397:$K$415,MATCH($B$244,$C$397:$C$415,0)),INDEX('MP Calcs &amp; EFs'!$C$343:$C$360, MATCH($B$244,'MP Calcs &amp; EFs'!$B$343:$B$360,0))-(((INDEX('MP Calcs &amp; EFs'!$C$343:$C$360, MATCH($B$244,'MP Calcs &amp; EFs'!$B$343:$B$360,0)))-(INDEX($F$396:$F$413, MATCH($B$244,$C$396:$C$413,0))))/3),D$229&lt;INDEX($I$397:$I$415,MATCH($B$244,$C$397:$C$415,0)),INDEX('MP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E298" s="148" t="str" cm="1">
        <f t="array" ref="E298">IFERROR((_xlfn.IFS(E$229&lt;INDEX($J$397:$J$415,MATCH($B$244,$C$397:$C$415,0)),INDEX('MP Calcs &amp; EFs'!$C$343:$C$360, MATCH($B$244,'MP Calcs &amp; EFs'!$B$343:$B$360,0)),E$229&lt;INDEX($K$397:$K$415,MATCH($B$244,$C$397:$C$415,0)),INDEX('MP Calcs &amp; EFs'!$C$343:$C$360, MATCH($B$244,'MP Calcs &amp; EFs'!$B$343:$B$360,0))-(((INDEX('MP Calcs &amp; EFs'!$C$343:$C$360, MATCH($B$244,'MP Calcs &amp; EFs'!$B$343:$B$360,0)))-(INDEX($F$396:$F$413, MATCH($B$244,$C$396:$C$413,0))))/3),E$229&lt;INDEX($I$397:$I$415,MATCH($B$244,$C$397:$C$415,0)),INDEX('MP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F298" s="148" t="str" cm="1">
        <f t="array" ref="F298">IFERROR((_xlfn.IFS(F$229&lt;INDEX($J$397:$J$415,MATCH($B$244,$C$397:$C$415,0)),INDEX('MP Calcs &amp; EFs'!$C$343:$C$360, MATCH($B$244,'MP Calcs &amp; EFs'!$B$343:$B$360,0)),F$229&lt;INDEX($K$397:$K$415,MATCH($B$244,$C$397:$C$415,0)),INDEX('MP Calcs &amp; EFs'!$C$343:$C$360, MATCH($B$244,'MP Calcs &amp; EFs'!$B$343:$B$360,0))-(((INDEX('MP Calcs &amp; EFs'!$C$343:$C$360, MATCH($B$244,'MP Calcs &amp; EFs'!$B$343:$B$360,0)))-(INDEX($F$396:$F$413, MATCH($B$244,$C$396:$C$413,0))))/3),F$229&lt;INDEX($I$397:$I$415,MATCH($B$244,$C$397:$C$415,0)),INDEX('MP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G298" s="148" t="str" cm="1">
        <f t="array" ref="G298">IFERROR((_xlfn.IFS(G$229&lt;INDEX($J$397:$J$415,MATCH($B$244,$C$397:$C$415,0)),INDEX('MP Calcs &amp; EFs'!$C$343:$C$360, MATCH($B$244,'MP Calcs &amp; EFs'!$B$343:$B$360,0)),G$229&lt;INDEX($K$397:$K$415,MATCH($B$244,$C$397:$C$415,0)),INDEX('MP Calcs &amp; EFs'!$C$343:$C$360, MATCH($B$244,'MP Calcs &amp; EFs'!$B$343:$B$360,0))-(((INDEX('MP Calcs &amp; EFs'!$C$343:$C$360, MATCH($B$244,'MP Calcs &amp; EFs'!$B$343:$B$360,0)))-(INDEX($F$396:$F$413, MATCH($B$244,$C$396:$C$413,0))))/3),G$229&lt;INDEX($I$397:$I$415,MATCH($B$244,$C$397:$C$415,0)),INDEX('MP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H298" s="148" t="str" cm="1">
        <f t="array" ref="H298">IFERROR((_xlfn.IFS(H$229&lt;INDEX($J$397:$J$415,MATCH($B$244,$C$397:$C$415,0)),INDEX('MP Calcs &amp; EFs'!$C$343:$C$360, MATCH($B$244,'MP Calcs &amp; EFs'!$B$343:$B$360,0)),H$229&lt;INDEX($K$397:$K$415,MATCH($B$244,$C$397:$C$415,0)),INDEX('MP Calcs &amp; EFs'!$C$343:$C$360, MATCH($B$244,'MP Calcs &amp; EFs'!$B$343:$B$360,0))-(((INDEX('MP Calcs &amp; EFs'!$C$343:$C$360, MATCH($B$244,'MP Calcs &amp; EFs'!$B$343:$B$360,0)))-(INDEX($F$396:$F$413, MATCH($B$244,$C$396:$C$413,0))))/3),H$229&lt;INDEX($I$397:$I$415,MATCH($B$244,$C$397:$C$415,0)),INDEX('MP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I298" s="148" t="str" cm="1">
        <f t="array" ref="I298">IFERROR((_xlfn.IFS(I$229&lt;INDEX($J$397:$J$415,MATCH($B$244,$C$397:$C$415,0)),INDEX('MP Calcs &amp; EFs'!$C$343:$C$360, MATCH($B$244,'MP Calcs &amp; EFs'!$B$343:$B$360,0)),I$229&lt;INDEX($K$397:$K$415,MATCH($B$244,$C$397:$C$415,0)),INDEX('MP Calcs &amp; EFs'!$C$343:$C$360, MATCH($B$244,'MP Calcs &amp; EFs'!$B$343:$B$360,0))-(((INDEX('MP Calcs &amp; EFs'!$C$343:$C$360, MATCH($B$244,'MP Calcs &amp; EFs'!$B$343:$B$360,0)))-(INDEX($F$396:$F$413, MATCH($B$244,$C$396:$C$413,0))))/3),I$229&lt;INDEX($I$397:$I$415,MATCH($B$244,$C$397:$C$415,0)),INDEX('MP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J298" s="148" t="str" cm="1">
        <f t="array" ref="J298">IFERROR((_xlfn.IFS(J$229&lt;INDEX($J$397:$J$415,MATCH($B$244,$C$397:$C$415,0)),INDEX('MP Calcs &amp; EFs'!$C$343:$C$360, MATCH($B$244,'MP Calcs &amp; EFs'!$B$343:$B$360,0)),J$229&lt;INDEX($K$397:$K$415,MATCH($B$244,$C$397:$C$415,0)),INDEX('MP Calcs &amp; EFs'!$C$343:$C$360, MATCH($B$244,'MP Calcs &amp; EFs'!$B$343:$B$360,0))-(((INDEX('MP Calcs &amp; EFs'!$C$343:$C$360, MATCH($B$244,'MP Calcs &amp; EFs'!$B$343:$B$360,0)))-(INDEX($F$396:$F$413, MATCH($B$244,$C$396:$C$413,0))))/3),J$229&lt;INDEX($I$397:$I$415,MATCH($B$244,$C$397:$C$415,0)),INDEX('MP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K298" s="148" t="str" cm="1">
        <f t="array" ref="K298">IFERROR((_xlfn.IFS(K$229&lt;INDEX($J$397:$J$415,MATCH($B$244,$C$397:$C$415,0)),INDEX('MP Calcs &amp; EFs'!$C$343:$C$360, MATCH($B$244,'MP Calcs &amp; EFs'!$B$343:$B$360,0)),K$229&lt;INDEX($K$397:$K$415,MATCH($B$244,$C$397:$C$415,0)),INDEX('MP Calcs &amp; EFs'!$C$343:$C$360, MATCH($B$244,'MP Calcs &amp; EFs'!$B$343:$B$360,0))-(((INDEX('MP Calcs &amp; EFs'!$C$343:$C$360, MATCH($B$244,'MP Calcs &amp; EFs'!$B$343:$B$360,0)))-(INDEX($F$396:$F$413, MATCH($B$244,$C$396:$C$413,0))))/3),K$229&lt;INDEX($I$397:$I$415,MATCH($B$244,$C$397:$C$415,0)),INDEX('MP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L298" s="148" t="str" cm="1">
        <f t="array" ref="L298">IFERROR((_xlfn.IFS(L$229&lt;INDEX($J$397:$J$415,MATCH($B$244,$C$397:$C$415,0)),INDEX('MP Calcs &amp; EFs'!$C$343:$C$360, MATCH($B$244,'MP Calcs &amp; EFs'!$B$343:$B$360,0)),L$229&lt;INDEX($K$397:$K$415,MATCH($B$244,$C$397:$C$415,0)),INDEX('MP Calcs &amp; EFs'!$C$343:$C$360, MATCH($B$244,'MP Calcs &amp; EFs'!$B$343:$B$360,0))-(((INDEX('MP Calcs &amp; EFs'!$C$343:$C$360, MATCH($B$244,'MP Calcs &amp; EFs'!$B$343:$B$360,0)))-(INDEX($F$396:$F$413, MATCH($B$244,$C$396:$C$413,0))))/3),L$229&lt;INDEX($I$397:$I$415,MATCH($B$244,$C$397:$C$415,0)),INDEX('MP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M298" s="148" t="str" cm="1">
        <f t="array" ref="M298">IFERROR((_xlfn.IFS(M$229&lt;INDEX($J$397:$J$415,MATCH($B$244,$C$397:$C$415,0)),INDEX('MP Calcs &amp; EFs'!$C$343:$C$360, MATCH($B$244,'MP Calcs &amp; EFs'!$B$343:$B$360,0)),M$229&lt;INDEX($K$397:$K$415,MATCH($B$244,$C$397:$C$415,0)),INDEX('MP Calcs &amp; EFs'!$C$343:$C$360, MATCH($B$244,'MP Calcs &amp; EFs'!$B$343:$B$360,0))-(((INDEX('MP Calcs &amp; EFs'!$C$343:$C$360, MATCH($B$244,'MP Calcs &amp; EFs'!$B$343:$B$360,0)))-(INDEX($F$396:$F$413, MATCH($B$244,$C$396:$C$413,0))))/3),M$229&lt;INDEX($I$397:$I$415,MATCH($B$244,$C$397:$C$415,0)),INDEX('MP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N298" s="148" t="str" cm="1">
        <f t="array" ref="N298">IFERROR((_xlfn.IFS(N$229&lt;INDEX($J$397:$J$415,MATCH($B$244,$C$397:$C$415,0)),INDEX('MP Calcs &amp; EFs'!$C$343:$C$360, MATCH($B$244,'MP Calcs &amp; EFs'!$B$343:$B$360,0)),N$229&lt;INDEX($K$397:$K$415,MATCH($B$244,$C$397:$C$415,0)),INDEX('MP Calcs &amp; EFs'!$C$343:$C$360, MATCH($B$244,'MP Calcs &amp; EFs'!$B$343:$B$360,0))-(((INDEX('MP Calcs &amp; EFs'!$C$343:$C$360, MATCH($B$244,'MP Calcs &amp; EFs'!$B$343:$B$360,0)))-(INDEX($F$396:$F$413, MATCH($B$244,$C$396:$C$413,0))))/3),N$229&lt;INDEX($I$397:$I$415,MATCH($B$244,$C$397:$C$415,0)),INDEX('MP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O298" s="148" t="str" cm="1">
        <f t="array" ref="O298">IFERROR((_xlfn.IFS(O$229&lt;INDEX($J$397:$J$415,MATCH($B$244,$C$397:$C$415,0)),INDEX('MP Calcs &amp; EFs'!$C$343:$C$360, MATCH($B$244,'MP Calcs &amp; EFs'!$B$343:$B$360,0)),O$229&lt;INDEX($K$397:$K$415,MATCH($B$244,$C$397:$C$415,0)),INDEX('MP Calcs &amp; EFs'!$C$343:$C$360, MATCH($B$244,'MP Calcs &amp; EFs'!$B$343:$B$360,0))-(((INDEX('MP Calcs &amp; EFs'!$C$343:$C$360, MATCH($B$244,'MP Calcs &amp; EFs'!$B$343:$B$360,0)))-(INDEX($F$396:$F$413, MATCH($B$244,$C$396:$C$413,0))))/3),O$229&lt;INDEX($I$397:$I$415,MATCH($B$244,$C$397:$C$415,0)),INDEX('MP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P298" s="148" t="str" cm="1">
        <f t="array" ref="P298">IFERROR((_xlfn.IFS(P$229&lt;INDEX($J$397:$J$415,MATCH($B$244,$C$397:$C$415,0)),INDEX('MP Calcs &amp; EFs'!$C$343:$C$360, MATCH($B$244,'MP Calcs &amp; EFs'!$B$343:$B$360,0)),P$229&lt;INDEX($K$397:$K$415,MATCH($B$244,$C$397:$C$415,0)),INDEX('MP Calcs &amp; EFs'!$C$343:$C$360, MATCH($B$244,'MP Calcs &amp; EFs'!$B$343:$B$360,0))-(((INDEX('MP Calcs &amp; EFs'!$C$343:$C$360, MATCH($B$244,'MP Calcs &amp; EFs'!$B$343:$B$360,0)))-(INDEX($F$396:$F$413, MATCH($B$244,$C$396:$C$413,0))))/3),P$229&lt;INDEX($I$397:$I$415,MATCH($B$244,$C$397:$C$415,0)),INDEX('MP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Q298" s="148" t="str" cm="1">
        <f t="array" ref="Q298">IFERROR((_xlfn.IFS(Q$229&lt;INDEX($J$397:$J$415,MATCH($B$244,$C$397:$C$415,0)),INDEX('MP Calcs &amp; EFs'!$C$343:$C$360, MATCH($B$244,'MP Calcs &amp; EFs'!$B$343:$B$360,0)),Q$229&lt;INDEX($K$397:$K$415,MATCH($B$244,$C$397:$C$415,0)),INDEX('MP Calcs &amp; EFs'!$C$343:$C$360, MATCH($B$244,'MP Calcs &amp; EFs'!$B$343:$B$360,0))-(((INDEX('MP Calcs &amp; EFs'!$C$343:$C$360, MATCH($B$244,'MP Calcs &amp; EFs'!$B$343:$B$360,0)))-(INDEX($F$396:$F$413, MATCH($B$244,$C$396:$C$413,0))))/3),Q$229&lt;INDEX($I$397:$I$415,MATCH($B$244,$C$397:$C$415,0)),INDEX('MP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R298" s="148" t="str" cm="1">
        <f t="array" ref="R298">IFERROR((_xlfn.IFS(R$229&lt;INDEX($J$397:$J$415,MATCH($B$244,$C$397:$C$415,0)),INDEX('MP Calcs &amp; EFs'!$C$343:$C$360, MATCH($B$244,'MP Calcs &amp; EFs'!$B$343:$B$360,0)),R$229&lt;INDEX($K$397:$K$415,MATCH($B$244,$C$397:$C$415,0)),INDEX('MP Calcs &amp; EFs'!$C$343:$C$360, MATCH($B$244,'MP Calcs &amp; EFs'!$B$343:$B$360,0))-(((INDEX('MP Calcs &amp; EFs'!$C$343:$C$360, MATCH($B$244,'MP Calcs &amp; EFs'!$B$343:$B$360,0)))-(INDEX($F$396:$F$413, MATCH($B$244,$C$396:$C$413,0))))/3),R$229&lt;INDEX($I$397:$I$415,MATCH($B$244,$C$397:$C$415,0)),INDEX('MP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S298" s="148" t="str" cm="1">
        <f t="array" ref="S298">IFERROR((_xlfn.IFS(S$229&lt;INDEX($J$397:$J$415,MATCH($B$244,$C$397:$C$415,0)),INDEX('MP Calcs &amp; EFs'!$C$343:$C$360, MATCH($B$244,'MP Calcs &amp; EFs'!$B$343:$B$360,0)),S$229&lt;INDEX($K$397:$K$415,MATCH($B$244,$C$397:$C$415,0)),INDEX('MP Calcs &amp; EFs'!$C$343:$C$360, MATCH($B$244,'MP Calcs &amp; EFs'!$B$343:$B$360,0))-(((INDEX('MP Calcs &amp; EFs'!$C$343:$C$360, MATCH($B$244,'MP Calcs &amp; EFs'!$B$343:$B$360,0)))-(INDEX($F$396:$F$413, MATCH($B$244,$C$396:$C$413,0))))/3),S$229&lt;INDEX($I$397:$I$415,MATCH($B$244,$C$397:$C$415,0)),INDEX('MP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T298" s="148" t="str" cm="1">
        <f t="array" ref="T298">IFERROR((_xlfn.IFS(T$229&lt;INDEX($J$397:$J$415,MATCH($B$244,$C$397:$C$415,0)),INDEX('MP Calcs &amp; EFs'!$C$343:$C$360, MATCH($B$244,'MP Calcs &amp; EFs'!$B$343:$B$360,0)),T$229&lt;INDEX($K$397:$K$415,MATCH($B$244,$C$397:$C$415,0)),INDEX('MP Calcs &amp; EFs'!$C$343:$C$360, MATCH($B$244,'MP Calcs &amp; EFs'!$B$343:$B$360,0))-(((INDEX('MP Calcs &amp; EFs'!$C$343:$C$360, MATCH($B$244,'MP Calcs &amp; EFs'!$B$343:$B$360,0)))-(INDEX($F$396:$F$413, MATCH($B$244,$C$396:$C$413,0))))/3),T$229&lt;INDEX($I$397:$I$415,MATCH($B$244,$C$397:$C$415,0)),INDEX('MP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U298" s="148" t="str" cm="1">
        <f t="array" ref="U298">IFERROR((_xlfn.IFS(U$229&lt;INDEX($J$397:$J$415,MATCH($B$244,$C$397:$C$415,0)),INDEX('MP Calcs &amp; EFs'!$C$343:$C$360, MATCH($B$244,'MP Calcs &amp; EFs'!$B$343:$B$360,0)),U$229&lt;INDEX($K$397:$K$415,MATCH($B$244,$C$397:$C$415,0)),INDEX('MP Calcs &amp; EFs'!$C$343:$C$360, MATCH($B$244,'MP Calcs &amp; EFs'!$B$343:$B$360,0))-(((INDEX('MP Calcs &amp; EFs'!$C$343:$C$360, MATCH($B$244,'MP Calcs &amp; EFs'!$B$343:$B$360,0)))-(INDEX($F$396:$F$413, MATCH($B$244,$C$396:$C$413,0))))/3),U$229&lt;INDEX($I$397:$I$415,MATCH($B$244,$C$397:$C$415,0)),INDEX('MP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V298" s="148" t="str" cm="1">
        <f t="array" ref="V298">IFERROR((_xlfn.IFS(V$229&lt;INDEX($J$397:$J$415,MATCH($B$244,$C$397:$C$415,0)),INDEX('MP Calcs &amp; EFs'!$C$343:$C$360, MATCH($B$244,'MP Calcs &amp; EFs'!$B$343:$B$360,0)),V$229&lt;INDEX($K$397:$K$415,MATCH($B$244,$C$397:$C$415,0)),INDEX('MP Calcs &amp; EFs'!$C$343:$C$360, MATCH($B$244,'MP Calcs &amp; EFs'!$B$343:$B$360,0))-(((INDEX('MP Calcs &amp; EFs'!$C$343:$C$360, MATCH($B$244,'MP Calcs &amp; EFs'!$B$343:$B$360,0)))-(INDEX($F$396:$F$413, MATCH($B$244,$C$396:$C$413,0))))/3),V$229&lt;INDEX($I$397:$I$415,MATCH($B$244,$C$397:$C$415,0)),INDEX('MP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W298" s="148" t="str" cm="1">
        <f t="array" ref="W298">IFERROR((_xlfn.IFS(W$229&lt;INDEX($J$397:$J$415,MATCH($B$244,$C$397:$C$415,0)),INDEX('MP Calcs &amp; EFs'!$C$343:$C$360, MATCH($B$244,'MP Calcs &amp; EFs'!$B$343:$B$360,0)),W$229&lt;INDEX($K$397:$K$415,MATCH($B$244,$C$397:$C$415,0)),INDEX('MP Calcs &amp; EFs'!$C$343:$C$360, MATCH($B$244,'MP Calcs &amp; EFs'!$B$343:$B$360,0))-(((INDEX('MP Calcs &amp; EFs'!$C$343:$C$360, MATCH($B$244,'MP Calcs &amp; EFs'!$B$343:$B$360,0)))-(INDEX($F$396:$F$413, MATCH($B$244,$C$396:$C$413,0))))/3),W$229&lt;INDEX($I$397:$I$415,MATCH($B$244,$C$397:$C$415,0)),INDEX('MP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X298" s="148" t="str" cm="1">
        <f t="array" ref="X298">IFERROR((_xlfn.IFS(X$229&lt;INDEX($J$397:$J$415,MATCH($B$244,$C$397:$C$415,0)),INDEX('MP Calcs &amp; EFs'!$C$343:$C$360, MATCH($B$244,'MP Calcs &amp; EFs'!$B$343:$B$360,0)),X$229&lt;INDEX($K$397:$K$415,MATCH($B$244,$C$397:$C$415,0)),INDEX('MP Calcs &amp; EFs'!$C$343:$C$360, MATCH($B$244,'MP Calcs &amp; EFs'!$B$343:$B$360,0))-(((INDEX('MP Calcs &amp; EFs'!$C$343:$C$360, MATCH($B$244,'MP Calcs &amp; EFs'!$B$343:$B$360,0)))-(INDEX($F$396:$F$413, MATCH($B$244,$C$396:$C$413,0))))/3),X$229&lt;INDEX($I$397:$I$415,MATCH($B$244,$C$397:$C$415,0)),INDEX('MP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Y298" s="148" t="str" cm="1">
        <f t="array" ref="Y298">IFERROR((_xlfn.IFS(Y$229&lt;INDEX($J$397:$J$415,MATCH($B$244,$C$397:$C$415,0)),INDEX('MP Calcs &amp; EFs'!$C$343:$C$360, MATCH($B$244,'MP Calcs &amp; EFs'!$B$343:$B$360,0)),Y$229&lt;INDEX($K$397:$K$415,MATCH($B$244,$C$397:$C$415,0)),INDEX('MP Calcs &amp; EFs'!$C$343:$C$360, MATCH($B$244,'MP Calcs &amp; EFs'!$B$343:$B$360,0))-(((INDEX('MP Calcs &amp; EFs'!$C$343:$C$360, MATCH($B$244,'MP Calcs &amp; EFs'!$B$343:$B$360,0)))-(INDEX($F$396:$F$413, MATCH($B$244,$C$396:$C$413,0))))/3),Y$229&lt;INDEX($I$397:$I$415,MATCH($B$244,$C$397:$C$415,0)),INDEX('MP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Z298" s="148" t="str" cm="1">
        <f t="array" ref="Z298">IFERROR((_xlfn.IFS(Z$229&lt;INDEX($J$397:$J$415,MATCH($B$244,$C$397:$C$415,0)),INDEX('MP Calcs &amp; EFs'!$C$343:$C$360, MATCH($B$244,'MP Calcs &amp; EFs'!$B$343:$B$360,0)),Z$229&lt;INDEX($K$397:$K$415,MATCH($B$244,$C$397:$C$415,0)),INDEX('MP Calcs &amp; EFs'!$C$343:$C$360, MATCH($B$244,'MP Calcs &amp; EFs'!$B$343:$B$360,0))-(((INDEX('MP Calcs &amp; EFs'!$C$343:$C$360, MATCH($B$244,'MP Calcs &amp; EFs'!$B$343:$B$360,0)))-(INDEX($F$396:$F$413, MATCH($B$244,$C$396:$C$413,0))))/3),Z$229&lt;INDEX($I$397:$I$415,MATCH($B$244,$C$397:$C$415,0)),INDEX('MP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AA298" s="148" t="str" cm="1">
        <f t="array" ref="AA298">IFERROR((_xlfn.IFS(AA$229&lt;INDEX($J$397:$J$415,MATCH($B$244,$C$397:$C$415,0)),INDEX('MP Calcs &amp; EFs'!$C$343:$C$360, MATCH($B$244,'MP Calcs &amp; EFs'!$B$343:$B$360,0)),AA$229&lt;INDEX($K$397:$K$415,MATCH($B$244,$C$397:$C$415,0)),INDEX('MP Calcs &amp; EFs'!$C$343:$C$360, MATCH($B$244,'MP Calcs &amp; EFs'!$B$343:$B$360,0))-(((INDEX('MP Calcs &amp; EFs'!$C$343:$C$360, MATCH($B$244,'MP Calcs &amp; EFs'!$B$343:$B$360,0)))-(INDEX($F$396:$F$413, MATCH($B$244,$C$396:$C$413,0))))/3),AA$229&lt;INDEX($I$397:$I$415,MATCH($B$244,$C$397:$C$415,0)),INDEX('MP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AB298" s="148" t="str" cm="1">
        <f t="array" ref="AB298">IFERROR((_xlfn.IFS(AB$229&lt;INDEX($J$397:$J$415,MATCH($B$244,$C$397:$C$415,0)),INDEX('MP Calcs &amp; EFs'!$C$343:$C$360, MATCH($B$244,'MP Calcs &amp; EFs'!$B$343:$B$360,0)),AB$229&lt;INDEX($K$397:$K$415,MATCH($B$244,$C$397:$C$415,0)),INDEX('MP Calcs &amp; EFs'!$C$343:$C$360, MATCH($B$244,'MP Calcs &amp; EFs'!$B$343:$B$360,0))-(((INDEX('MP Calcs &amp; EFs'!$C$343:$C$360, MATCH($B$244,'MP Calcs &amp; EFs'!$B$343:$B$360,0)))-(INDEX($F$396:$F$413, MATCH($B$244,$C$396:$C$413,0))))/3),AB$229&lt;INDEX($I$397:$I$415,MATCH($B$244,$C$397:$C$415,0)),INDEX('MP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AC298" s="148" t="str" cm="1">
        <f t="array" ref="AC298">IFERROR((_xlfn.IFS(AC$229&lt;INDEX($J$397:$J$415,MATCH($B$244,$C$397:$C$415,0)),INDEX('MP Calcs &amp; EFs'!$C$343:$C$360, MATCH($B$244,'MP Calcs &amp; EFs'!$B$343:$B$360,0)),AC$229&lt;INDEX($K$397:$K$415,MATCH($B$244,$C$397:$C$415,0)),INDEX('MP Calcs &amp; EFs'!$C$343:$C$360, MATCH($B$244,'MP Calcs &amp; EFs'!$B$343:$B$360,0))-(((INDEX('MP Calcs &amp; EFs'!$C$343:$C$360, MATCH($B$244,'MP Calcs &amp; EFs'!$B$343:$B$360,0)))-(INDEX($F$396:$F$413, MATCH($B$244,$C$396:$C$413,0))))/3),AC$229&lt;INDEX($I$397:$I$415,MATCH($B$244,$C$397:$C$415,0)),INDEX('MP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AD298" s="148" t="str" cm="1">
        <f t="array" ref="AD298">IFERROR((_xlfn.IFS(AD$229&lt;INDEX($J$397:$J$415,MATCH($B$244,$C$397:$C$415,0)),INDEX('MP Calcs &amp; EFs'!$C$343:$C$360, MATCH($B$244,'MP Calcs &amp; EFs'!$B$343:$B$360,0)),AD$229&lt;INDEX($K$397:$K$415,MATCH($B$244,$C$397:$C$415,0)),INDEX('MP Calcs &amp; EFs'!$C$343:$C$360, MATCH($B$244,'MP Calcs &amp; EFs'!$B$343:$B$360,0))-(((INDEX('MP Calcs &amp; EFs'!$C$343:$C$360, MATCH($B$244,'MP Calcs &amp; EFs'!$B$343:$B$360,0)))-(INDEX($F$396:$F$413, MATCH($B$244,$C$396:$C$413,0))))/3),AD$229&lt;INDEX($I$397:$I$415,MATCH($B$244,$C$397:$C$415,0)),INDEX('MP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AE298" s="148" t="str" cm="1">
        <f t="array" ref="AE298">IFERROR((_xlfn.IFS(AE$229&lt;INDEX($J$397:$J$415,MATCH($B$244,$C$397:$C$415,0)),INDEX('MP Calcs &amp; EFs'!$C$343:$C$360, MATCH($B$244,'MP Calcs &amp; EFs'!$B$343:$B$360,0)),AE$229&lt;INDEX($K$397:$K$415,MATCH($B$244,$C$397:$C$415,0)),INDEX('MP Calcs &amp; EFs'!$C$343:$C$360, MATCH($B$244,'MP Calcs &amp; EFs'!$B$343:$B$360,0))-(((INDEX('MP Calcs &amp; EFs'!$C$343:$C$360, MATCH($B$244,'MP Calcs &amp; EFs'!$B$343:$B$360,0)))-(INDEX($F$396:$F$413, MATCH($B$244,$C$396:$C$413,0))))/3),AE$229&lt;INDEX($I$397:$I$415,MATCH($B$244,$C$397:$C$415,0)),INDEX('MP Calcs &amp; EFs'!$C$343:$C$360, MATCH($B$244,'MP Calcs &amp; EFs'!$B$343:$B$360,0))-(((INDEX('MP Calcs &amp; EFs'!$C$343:$C$360, MATCH($B$244,'MP Calcs &amp; EFs'!$B$343:$B$360,0)))-(INDEX($F$396:$F$413, MATCH($B$244,$C$396:$C$413,0))))*2/3),TRUE,INDEX($F$396:$F$413, MATCH($B$244,$C$396:$C$413,0)))*INDEX($D$13:$D$29, MATCH($B$244,$B$13:$B$29,0)))*1000*'Conversions and Lists'!$O$44*'MP Calcs &amp; EFs'!$F$439*'Conversions and Lists'!$F$51*1000,"")</f>
        <v/>
      </c>
      <c r="AF298" s="148" t="str">
        <f t="shared" si="19"/>
        <v/>
      </c>
      <c r="AG298" s="148" t="str">
        <f>IFERROR(SUM(INDEX(D298:AF298, MATCH(INDEX($H$8:$H$29,MATCH(B298,$B$8:$B$29,0)),$D$229:$AE$229,0)):AF298),"")</f>
        <v/>
      </c>
    </row>
    <row r="299" spans="2:33" x14ac:dyDescent="0.25">
      <c r="B299" s="144" t="s">
        <v>130</v>
      </c>
      <c r="C299" s="141" t="s">
        <v>335</v>
      </c>
      <c r="D299" s="142" t="str" cm="1">
        <f t="array" ref="D299">IFERROR(((_xlfn.IFS(D$229&lt;INDEX($J$397:$J$415,MATCH($B$246,$C$397:$C$415,0)),INDEX('MP Calcs &amp; EFs'!$D$343:$D$360, MATCH($B$246,'MP Calcs &amp; EFs'!$B$343:$B$360,0)),D$229&lt;INDEX($K$397:$K$415,MATCH($B$246,$C$397:$C$415,0)),INDEX('MP Calcs &amp; EFs'!$D$343:$D$360, MATCH($B$246,'MP Calcs &amp; EFs'!$B$343:$B$360,0))-(((INDEX('MP Calcs &amp; EFs'!$D$343:$D$360, MATCH($B$246,'MP Calcs &amp; EFs'!$B$343:$B$360,0)))-(INDEX($G$396:$G$413, MATCH($B$246,$C$396:$C$413,0))))/3),D$229&lt;INDEX($I$397:$I$415,MATCH($B$246,$C$397:$C$415,0)),INDEX('MP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EFs'!K$383,"")</f>
        <v/>
      </c>
      <c r="E299" s="142" t="str" cm="1">
        <f t="array" ref="E299">IFERROR(((_xlfn.IFS(E$229&lt;INDEX($J$397:$J$415,MATCH($B$246,$C$397:$C$415,0)),INDEX('MP Calcs &amp; EFs'!$D$343:$D$360, MATCH($B$246,'MP Calcs &amp; EFs'!$B$343:$B$360,0)),E$229&lt;INDEX($K$397:$K$415,MATCH($B$246,$C$397:$C$415,0)),INDEX('MP Calcs &amp; EFs'!$D$343:$D$360, MATCH($B$246,'MP Calcs &amp; EFs'!$B$343:$B$360,0))-(((INDEX('MP Calcs &amp; EFs'!$D$343:$D$360, MATCH($B$246,'MP Calcs &amp; EFs'!$B$343:$B$360,0)))-(INDEX($G$396:$G$413, MATCH($B$246,$C$396:$C$413,0))))/3),E$229&lt;INDEX($I$397:$I$415,MATCH($B$246,$C$397:$C$415,0)),INDEX('MP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EFs'!L$383,"")</f>
        <v/>
      </c>
      <c r="F299" s="142" t="str" cm="1">
        <f t="array" ref="F299">IFERROR(((_xlfn.IFS(F$229&lt;INDEX($J$397:$J$415,MATCH($B$246,$C$397:$C$415,0)),INDEX('MP Calcs &amp; EFs'!$D$343:$D$360, MATCH($B$246,'MP Calcs &amp; EFs'!$B$343:$B$360,0)),F$229&lt;INDEX($K$397:$K$415,MATCH($B$246,$C$397:$C$415,0)),INDEX('MP Calcs &amp; EFs'!$D$343:$D$360, MATCH($B$246,'MP Calcs &amp; EFs'!$B$343:$B$360,0))-(((INDEX('MP Calcs &amp; EFs'!$D$343:$D$360, MATCH($B$246,'MP Calcs &amp; EFs'!$B$343:$B$360,0)))-(INDEX($G$396:$G$413, MATCH($B$246,$C$396:$C$413,0))))/3),F$229&lt;INDEX($I$397:$I$415,MATCH($B$246,$C$397:$C$415,0)),INDEX('MP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EFs'!M$383,"")</f>
        <v/>
      </c>
      <c r="G299" s="142" t="str" cm="1">
        <f t="array" ref="G299">IFERROR(((_xlfn.IFS(G$229&lt;INDEX($J$397:$J$415,MATCH($B$246,$C$397:$C$415,0)),INDEX('MP Calcs &amp; EFs'!$D$343:$D$360, MATCH($B$246,'MP Calcs &amp; EFs'!$B$343:$B$360,0)),G$229&lt;INDEX($K$397:$K$415,MATCH($B$246,$C$397:$C$415,0)),INDEX('MP Calcs &amp; EFs'!$D$343:$D$360, MATCH($B$246,'MP Calcs &amp; EFs'!$B$343:$B$360,0))-(((INDEX('MP Calcs &amp; EFs'!$D$343:$D$360, MATCH($B$246,'MP Calcs &amp; EFs'!$B$343:$B$360,0)))-(INDEX($G$396:$G$413, MATCH($B$246,$C$396:$C$413,0))))/3),G$229&lt;INDEX($I$397:$I$415,MATCH($B$246,$C$397:$C$415,0)),INDEX('MP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EFs'!N$383,"")</f>
        <v/>
      </c>
      <c r="H299" s="142" t="str" cm="1">
        <f t="array" ref="H299">IFERROR(((_xlfn.IFS(H$229&lt;INDEX($J$397:$J$415,MATCH($B$246,$C$397:$C$415,0)),INDEX('MP Calcs &amp; EFs'!$D$343:$D$360, MATCH($B$246,'MP Calcs &amp; EFs'!$B$343:$B$360,0)),H$229&lt;INDEX($K$397:$K$415,MATCH($B$246,$C$397:$C$415,0)),INDEX('MP Calcs &amp; EFs'!$D$343:$D$360, MATCH($B$246,'MP Calcs &amp; EFs'!$B$343:$B$360,0))-(((INDEX('MP Calcs &amp; EFs'!$D$343:$D$360, MATCH($B$246,'MP Calcs &amp; EFs'!$B$343:$B$360,0)))-(INDEX($G$396:$G$413, MATCH($B$246,$C$396:$C$413,0))))/3),H$229&lt;INDEX($I$397:$I$415,MATCH($B$246,$C$397:$C$415,0)),INDEX('MP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EFs'!O$383,"")</f>
        <v/>
      </c>
      <c r="I299" s="142" t="str" cm="1">
        <f t="array" ref="I299">IFERROR(((_xlfn.IFS(I$229&lt;INDEX($J$397:$J$415,MATCH($B$246,$C$397:$C$415,0)),INDEX('MP Calcs &amp; EFs'!$D$343:$D$360, MATCH($B$246,'MP Calcs &amp; EFs'!$B$343:$B$360,0)),I$229&lt;INDEX($K$397:$K$415,MATCH($B$246,$C$397:$C$415,0)),INDEX('MP Calcs &amp; EFs'!$D$343:$D$360, MATCH($B$246,'MP Calcs &amp; EFs'!$B$343:$B$360,0))-(((INDEX('MP Calcs &amp; EFs'!$D$343:$D$360, MATCH($B$246,'MP Calcs &amp; EFs'!$B$343:$B$360,0)))-(INDEX($G$396:$G$413, MATCH($B$246,$C$396:$C$413,0))))/3),I$229&lt;INDEX($I$397:$I$415,MATCH($B$246,$C$397:$C$415,0)),INDEX('MP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EFs'!P$383,"")</f>
        <v/>
      </c>
      <c r="J299" s="142" t="str" cm="1">
        <f t="array" ref="J299">IFERROR(((_xlfn.IFS(J$229&lt;INDEX($J$397:$J$415,MATCH($B$246,$C$397:$C$415,0)),INDEX('MP Calcs &amp; EFs'!$D$343:$D$360, MATCH($B$246,'MP Calcs &amp; EFs'!$B$343:$B$360,0)),J$229&lt;INDEX($K$397:$K$415,MATCH($B$246,$C$397:$C$415,0)),INDEX('MP Calcs &amp; EFs'!$D$343:$D$360, MATCH($B$246,'MP Calcs &amp; EFs'!$B$343:$B$360,0))-(((INDEX('MP Calcs &amp; EFs'!$D$343:$D$360, MATCH($B$246,'MP Calcs &amp; EFs'!$B$343:$B$360,0)))-(INDEX($G$396:$G$413, MATCH($B$246,$C$396:$C$413,0))))/3),J$229&lt;INDEX($I$397:$I$415,MATCH($B$246,$C$397:$C$415,0)),INDEX('MP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EFs'!Q$383,"")</f>
        <v/>
      </c>
      <c r="K299" s="142" t="str" cm="1">
        <f t="array" ref="K299">IFERROR(((_xlfn.IFS(K$229&lt;INDEX($J$397:$J$415,MATCH($B$246,$C$397:$C$415,0)),INDEX('MP Calcs &amp; EFs'!$D$343:$D$360, MATCH($B$246,'MP Calcs &amp; EFs'!$B$343:$B$360,0)),K$229&lt;INDEX($K$397:$K$415,MATCH($B$246,$C$397:$C$415,0)),INDEX('MP Calcs &amp; EFs'!$D$343:$D$360, MATCH($B$246,'MP Calcs &amp; EFs'!$B$343:$B$360,0))-(((INDEX('MP Calcs &amp; EFs'!$D$343:$D$360, MATCH($B$246,'MP Calcs &amp; EFs'!$B$343:$B$360,0)))-(INDEX($G$396:$G$413, MATCH($B$246,$C$396:$C$413,0))))/3),K$229&lt;INDEX($I$397:$I$415,MATCH($B$246,$C$397:$C$415,0)),INDEX('MP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EFs'!R$383,"")</f>
        <v/>
      </c>
      <c r="L299" s="142" t="str" cm="1">
        <f t="array" ref="L299">IFERROR(((_xlfn.IFS(L$229&lt;INDEX($J$397:$J$415,MATCH($B$246,$C$397:$C$415,0)),INDEX('MP Calcs &amp; EFs'!$D$343:$D$360, MATCH($B$246,'MP Calcs &amp; EFs'!$B$343:$B$360,0)),L$229&lt;INDEX($K$397:$K$415,MATCH($B$246,$C$397:$C$415,0)),INDEX('MP Calcs &amp; EFs'!$D$343:$D$360, MATCH($B$246,'MP Calcs &amp; EFs'!$B$343:$B$360,0))-(((INDEX('MP Calcs &amp; EFs'!$D$343:$D$360, MATCH($B$246,'MP Calcs &amp; EFs'!$B$343:$B$360,0)))-(INDEX($G$396:$G$413, MATCH($B$246,$C$396:$C$413,0))))/3),L$229&lt;INDEX($I$397:$I$415,MATCH($B$246,$C$397:$C$415,0)),INDEX('MP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EFs'!S$383,"")</f>
        <v/>
      </c>
      <c r="M299" s="142" t="str" cm="1">
        <f t="array" ref="M299">IFERROR(((_xlfn.IFS(M$229&lt;INDEX($J$397:$J$415,MATCH($B$246,$C$397:$C$415,0)),INDEX('MP Calcs &amp; EFs'!$D$343:$D$360, MATCH($B$246,'MP Calcs &amp; EFs'!$B$343:$B$360,0)),M$229&lt;INDEX($K$397:$K$415,MATCH($B$246,$C$397:$C$415,0)),INDEX('MP Calcs &amp; EFs'!$D$343:$D$360, MATCH($B$246,'MP Calcs &amp; EFs'!$B$343:$B$360,0))-(((INDEX('MP Calcs &amp; EFs'!$D$343:$D$360, MATCH($B$246,'MP Calcs &amp; EFs'!$B$343:$B$360,0)))-(INDEX($G$396:$G$413, MATCH($B$246,$C$396:$C$413,0))))/3),M$229&lt;INDEX($I$397:$I$415,MATCH($B$246,$C$397:$C$415,0)),INDEX('MP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EFs'!T$383,"")</f>
        <v/>
      </c>
      <c r="N299" s="142" t="str" cm="1">
        <f t="array" ref="N299">IFERROR(((_xlfn.IFS(N$229&lt;INDEX($J$397:$J$415,MATCH($B$246,$C$397:$C$415,0)),INDEX('MP Calcs &amp; EFs'!$D$343:$D$360, MATCH($B$246,'MP Calcs &amp; EFs'!$B$343:$B$360,0)),N$229&lt;INDEX($K$397:$K$415,MATCH($B$246,$C$397:$C$415,0)),INDEX('MP Calcs &amp; EFs'!$D$343:$D$360, MATCH($B$246,'MP Calcs &amp; EFs'!$B$343:$B$360,0))-(((INDEX('MP Calcs &amp; EFs'!$D$343:$D$360, MATCH($B$246,'MP Calcs &amp; EFs'!$B$343:$B$360,0)))-(INDEX($G$396:$G$413, MATCH($B$246,$C$396:$C$413,0))))/3),N$229&lt;INDEX($I$397:$I$415,MATCH($B$246,$C$397:$C$415,0)),INDEX('MP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EFs'!U$383,"")</f>
        <v/>
      </c>
      <c r="O299" s="142" t="str" cm="1">
        <f t="array" ref="O299">IFERROR(((_xlfn.IFS(O$229&lt;INDEX($J$397:$J$415,MATCH($B$246,$C$397:$C$415,0)),INDEX('MP Calcs &amp; EFs'!$D$343:$D$360, MATCH($B$246,'MP Calcs &amp; EFs'!$B$343:$B$360,0)),O$229&lt;INDEX($K$397:$K$415,MATCH($B$246,$C$397:$C$415,0)),INDEX('MP Calcs &amp; EFs'!$D$343:$D$360, MATCH($B$246,'MP Calcs &amp; EFs'!$B$343:$B$360,0))-(((INDEX('MP Calcs &amp; EFs'!$D$343:$D$360, MATCH($B$246,'MP Calcs &amp; EFs'!$B$343:$B$360,0)))-(INDEX($G$396:$G$413, MATCH($B$246,$C$396:$C$413,0))))/3),O$229&lt;INDEX($I$397:$I$415,MATCH($B$246,$C$397:$C$415,0)),INDEX('MP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EFs'!V$383,"")</f>
        <v/>
      </c>
      <c r="P299" s="142" t="str" cm="1">
        <f t="array" ref="P299">IFERROR(((_xlfn.IFS(P$229&lt;INDEX($J$397:$J$415,MATCH($B$246,$C$397:$C$415,0)),INDEX('MP Calcs &amp; EFs'!$D$343:$D$360, MATCH($B$246,'MP Calcs &amp; EFs'!$B$343:$B$360,0)),P$229&lt;INDEX($K$397:$K$415,MATCH($B$246,$C$397:$C$415,0)),INDEX('MP Calcs &amp; EFs'!$D$343:$D$360, MATCH($B$246,'MP Calcs &amp; EFs'!$B$343:$B$360,0))-(((INDEX('MP Calcs &amp; EFs'!$D$343:$D$360, MATCH($B$246,'MP Calcs &amp; EFs'!$B$343:$B$360,0)))-(INDEX($G$396:$G$413, MATCH($B$246,$C$396:$C$413,0))))/3),P$229&lt;INDEX($I$397:$I$415,MATCH($B$246,$C$397:$C$415,0)),INDEX('MP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EFs'!W$383,"")</f>
        <v/>
      </c>
      <c r="Q299" s="142" t="str" cm="1">
        <f t="array" ref="Q299">IFERROR(((_xlfn.IFS(Q$229&lt;INDEX($J$397:$J$415,MATCH($B$246,$C$397:$C$415,0)),INDEX('MP Calcs &amp; EFs'!$D$343:$D$360, MATCH($B$246,'MP Calcs &amp; EFs'!$B$343:$B$360,0)),Q$229&lt;INDEX($K$397:$K$415,MATCH($B$246,$C$397:$C$415,0)),INDEX('MP Calcs &amp; EFs'!$D$343:$D$360, MATCH($B$246,'MP Calcs &amp; EFs'!$B$343:$B$360,0))-(((INDEX('MP Calcs &amp; EFs'!$D$343:$D$360, MATCH($B$246,'MP Calcs &amp; EFs'!$B$343:$B$360,0)))-(INDEX($G$396:$G$413, MATCH($B$246,$C$396:$C$413,0))))/3),Q$229&lt;INDEX($I$397:$I$415,MATCH($B$246,$C$397:$C$415,0)),INDEX('MP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EFs'!X$383,"")</f>
        <v/>
      </c>
      <c r="R299" s="142" t="str" cm="1">
        <f t="array" ref="R299">IFERROR(((_xlfn.IFS(R$229&lt;INDEX($J$397:$J$415,MATCH($B$246,$C$397:$C$415,0)),INDEX('MP Calcs &amp; EFs'!$D$343:$D$360, MATCH($B$246,'MP Calcs &amp; EFs'!$B$343:$B$360,0)),R$229&lt;INDEX($K$397:$K$415,MATCH($B$246,$C$397:$C$415,0)),INDEX('MP Calcs &amp; EFs'!$D$343:$D$360, MATCH($B$246,'MP Calcs &amp; EFs'!$B$343:$B$360,0))-(((INDEX('MP Calcs &amp; EFs'!$D$343:$D$360, MATCH($B$246,'MP Calcs &amp; EFs'!$B$343:$B$360,0)))-(INDEX($G$396:$G$413, MATCH($B$246,$C$396:$C$413,0))))/3),R$229&lt;INDEX($I$397:$I$415,MATCH($B$246,$C$397:$C$415,0)),INDEX('MP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EFs'!Y$383,"")</f>
        <v/>
      </c>
      <c r="S299" s="142" t="str" cm="1">
        <f t="array" ref="S299">IFERROR(((_xlfn.IFS(S$229&lt;INDEX($J$397:$J$415,MATCH($B$246,$C$397:$C$415,0)),INDEX('MP Calcs &amp; EFs'!$D$343:$D$360, MATCH($B$246,'MP Calcs &amp; EFs'!$B$343:$B$360,0)),S$229&lt;INDEX($K$397:$K$415,MATCH($B$246,$C$397:$C$415,0)),INDEX('MP Calcs &amp; EFs'!$D$343:$D$360, MATCH($B$246,'MP Calcs &amp; EFs'!$B$343:$B$360,0))-(((INDEX('MP Calcs &amp; EFs'!$D$343:$D$360, MATCH($B$246,'MP Calcs &amp; EFs'!$B$343:$B$360,0)))-(INDEX($G$396:$G$413, MATCH($B$246,$C$396:$C$413,0))))/3),S$229&lt;INDEX($I$397:$I$415,MATCH($B$246,$C$397:$C$415,0)),INDEX('MP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EFs'!Z$383,"")</f>
        <v/>
      </c>
      <c r="T299" s="142" t="str" cm="1">
        <f t="array" ref="T299">IFERROR(((_xlfn.IFS(T$229&lt;INDEX($J$397:$J$415,MATCH($B$246,$C$397:$C$415,0)),INDEX('MP Calcs &amp; EFs'!$D$343:$D$360, MATCH($B$246,'MP Calcs &amp; EFs'!$B$343:$B$360,0)),T$229&lt;INDEX($K$397:$K$415,MATCH($B$246,$C$397:$C$415,0)),INDEX('MP Calcs &amp; EFs'!$D$343:$D$360, MATCH($B$246,'MP Calcs &amp; EFs'!$B$343:$B$360,0))-(((INDEX('MP Calcs &amp; EFs'!$D$343:$D$360, MATCH($B$246,'MP Calcs &amp; EFs'!$B$343:$B$360,0)))-(INDEX($G$396:$G$413, MATCH($B$246,$C$396:$C$413,0))))/3),T$229&lt;INDEX($I$397:$I$415,MATCH($B$246,$C$397:$C$415,0)),INDEX('MP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EFs'!AA$383,"")</f>
        <v/>
      </c>
      <c r="U299" s="142" t="str" cm="1">
        <f t="array" ref="U299">IFERROR(((_xlfn.IFS(U$229&lt;INDEX($J$397:$J$415,MATCH($B$246,$C$397:$C$415,0)),INDEX('MP Calcs &amp; EFs'!$D$343:$D$360, MATCH($B$246,'MP Calcs &amp; EFs'!$B$343:$B$360,0)),U$229&lt;INDEX($K$397:$K$415,MATCH($B$246,$C$397:$C$415,0)),INDEX('MP Calcs &amp; EFs'!$D$343:$D$360, MATCH($B$246,'MP Calcs &amp; EFs'!$B$343:$B$360,0))-(((INDEX('MP Calcs &amp; EFs'!$D$343:$D$360, MATCH($B$246,'MP Calcs &amp; EFs'!$B$343:$B$360,0)))-(INDEX($G$396:$G$413, MATCH($B$246,$C$396:$C$413,0))))/3),U$229&lt;INDEX($I$397:$I$415,MATCH($B$246,$C$397:$C$415,0)),INDEX('MP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EFs'!AB$383,"")</f>
        <v/>
      </c>
      <c r="V299" s="142" t="str" cm="1">
        <f t="array" ref="V299">IFERROR(((_xlfn.IFS(V$229&lt;INDEX($J$397:$J$415,MATCH($B$246,$C$397:$C$415,0)),INDEX('MP Calcs &amp; EFs'!$D$343:$D$360, MATCH($B$246,'MP Calcs &amp; EFs'!$B$343:$B$360,0)),V$229&lt;INDEX($K$397:$K$415,MATCH($B$246,$C$397:$C$415,0)),INDEX('MP Calcs &amp; EFs'!$D$343:$D$360, MATCH($B$246,'MP Calcs &amp; EFs'!$B$343:$B$360,0))-(((INDEX('MP Calcs &amp; EFs'!$D$343:$D$360, MATCH($B$246,'MP Calcs &amp; EFs'!$B$343:$B$360,0)))-(INDEX($G$396:$G$413, MATCH($B$246,$C$396:$C$413,0))))/3),V$229&lt;INDEX($I$397:$I$415,MATCH($B$246,$C$397:$C$415,0)),INDEX('MP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EFs'!AC$383,"")</f>
        <v/>
      </c>
      <c r="W299" s="142" t="str" cm="1">
        <f t="array" ref="W299">IFERROR(((_xlfn.IFS(W$229&lt;INDEX($J$397:$J$415,MATCH($B$246,$C$397:$C$415,0)),INDEX('MP Calcs &amp; EFs'!$D$343:$D$360, MATCH($B$246,'MP Calcs &amp; EFs'!$B$343:$B$360,0)),W$229&lt;INDEX($K$397:$K$415,MATCH($B$246,$C$397:$C$415,0)),INDEX('MP Calcs &amp; EFs'!$D$343:$D$360, MATCH($B$246,'MP Calcs &amp; EFs'!$B$343:$B$360,0))-(((INDEX('MP Calcs &amp; EFs'!$D$343:$D$360, MATCH($B$246,'MP Calcs &amp; EFs'!$B$343:$B$360,0)))-(INDEX($G$396:$G$413, MATCH($B$246,$C$396:$C$413,0))))/3),W$229&lt;INDEX($I$397:$I$415,MATCH($B$246,$C$397:$C$415,0)),INDEX('MP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EFs'!AD$383,"")</f>
        <v/>
      </c>
      <c r="X299" s="142" t="str" cm="1">
        <f t="array" ref="X299">IFERROR(((_xlfn.IFS(X$229&lt;INDEX($J$397:$J$415,MATCH($B$246,$C$397:$C$415,0)),INDEX('MP Calcs &amp; EFs'!$D$343:$D$360, MATCH($B$246,'MP Calcs &amp; EFs'!$B$343:$B$360,0)),X$229&lt;INDEX($K$397:$K$415,MATCH($B$246,$C$397:$C$415,0)),INDEX('MP Calcs &amp; EFs'!$D$343:$D$360, MATCH($B$246,'MP Calcs &amp; EFs'!$B$343:$B$360,0))-(((INDEX('MP Calcs &amp; EFs'!$D$343:$D$360, MATCH($B$246,'MP Calcs &amp; EFs'!$B$343:$B$360,0)))-(INDEX($G$396:$G$413, MATCH($B$246,$C$396:$C$413,0))))/3),X$229&lt;INDEX($I$397:$I$415,MATCH($B$246,$C$397:$C$415,0)),INDEX('MP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EFs'!AE$383,"")</f>
        <v/>
      </c>
      <c r="Y299" s="142" t="str" cm="1">
        <f t="array" ref="Y299">IFERROR(((_xlfn.IFS(Y$229&lt;INDEX($J$397:$J$415,MATCH($B$246,$C$397:$C$415,0)),INDEX('MP Calcs &amp; EFs'!$D$343:$D$360, MATCH($B$246,'MP Calcs &amp; EFs'!$B$343:$B$360,0)),Y$229&lt;INDEX($K$397:$K$415,MATCH($B$246,$C$397:$C$415,0)),INDEX('MP Calcs &amp; EFs'!$D$343:$D$360, MATCH($B$246,'MP Calcs &amp; EFs'!$B$343:$B$360,0))-(((INDEX('MP Calcs &amp; EFs'!$D$343:$D$360, MATCH($B$246,'MP Calcs &amp; EFs'!$B$343:$B$360,0)))-(INDEX($G$396:$G$413, MATCH($B$246,$C$396:$C$413,0))))/3),Y$229&lt;INDEX($I$397:$I$415,MATCH($B$246,$C$397:$C$415,0)),INDEX('MP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EFs'!AF$383,"")</f>
        <v/>
      </c>
      <c r="Z299" s="142" t="str" cm="1">
        <f t="array" ref="Z299">IFERROR(((_xlfn.IFS(Z$229&lt;INDEX($J$397:$J$415,MATCH($B$246,$C$397:$C$415,0)),INDEX('MP Calcs &amp; EFs'!$D$343:$D$360, MATCH($B$246,'MP Calcs &amp; EFs'!$B$343:$B$360,0)),Z$229&lt;INDEX($K$397:$K$415,MATCH($B$246,$C$397:$C$415,0)),INDEX('MP Calcs &amp; EFs'!$D$343:$D$360, MATCH($B$246,'MP Calcs &amp; EFs'!$B$343:$B$360,0))-(((INDEX('MP Calcs &amp; EFs'!$D$343:$D$360, MATCH($B$246,'MP Calcs &amp; EFs'!$B$343:$B$360,0)))-(INDEX($G$396:$G$413, MATCH($B$246,$C$396:$C$413,0))))/3),Z$229&lt;INDEX($I$397:$I$415,MATCH($B$246,$C$397:$C$415,0)),INDEX('MP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EFs'!AG$383,"")</f>
        <v/>
      </c>
      <c r="AA299" s="142" t="str" cm="1">
        <f t="array" ref="AA299">IFERROR(((_xlfn.IFS(AA$229&lt;INDEX($J$397:$J$415,MATCH($B$246,$C$397:$C$415,0)),INDEX('MP Calcs &amp; EFs'!$D$343:$D$360, MATCH($B$246,'MP Calcs &amp; EFs'!$B$343:$B$360,0)),AA$229&lt;INDEX($K$397:$K$415,MATCH($B$246,$C$397:$C$415,0)),INDEX('MP Calcs &amp; EFs'!$D$343:$D$360, MATCH($B$246,'MP Calcs &amp; EFs'!$B$343:$B$360,0))-(((INDEX('MP Calcs &amp; EFs'!$D$343:$D$360, MATCH($B$246,'MP Calcs &amp; EFs'!$B$343:$B$360,0)))-(INDEX($G$396:$G$413, MATCH($B$246,$C$396:$C$413,0))))/3),AA$229&lt;INDEX($I$397:$I$415,MATCH($B$246,$C$397:$C$415,0)),INDEX('MP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EFs'!AH$383,"")</f>
        <v/>
      </c>
      <c r="AB299" s="142" t="str" cm="1">
        <f t="array" ref="AB299">IFERROR(((_xlfn.IFS(AB$229&lt;INDEX($J$397:$J$415,MATCH($B$246,$C$397:$C$415,0)),INDEX('MP Calcs &amp; EFs'!$D$343:$D$360, MATCH($B$246,'MP Calcs &amp; EFs'!$B$343:$B$360,0)),AB$229&lt;INDEX($K$397:$K$415,MATCH($B$246,$C$397:$C$415,0)),INDEX('MP Calcs &amp; EFs'!$D$343:$D$360, MATCH($B$246,'MP Calcs &amp; EFs'!$B$343:$B$360,0))-(((INDEX('MP Calcs &amp; EFs'!$D$343:$D$360, MATCH($B$246,'MP Calcs &amp; EFs'!$B$343:$B$360,0)))-(INDEX($G$396:$G$413, MATCH($B$246,$C$396:$C$413,0))))/3),AB$229&lt;INDEX($I$397:$I$415,MATCH($B$246,$C$397:$C$415,0)),INDEX('MP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EFs'!AI$383,"")</f>
        <v/>
      </c>
      <c r="AC299" s="142" t="str" cm="1">
        <f t="array" ref="AC299">IFERROR(((_xlfn.IFS(AC$229&lt;INDEX($J$397:$J$415,MATCH($B$246,$C$397:$C$415,0)),INDEX('MP Calcs &amp; EFs'!$D$343:$D$360, MATCH($B$246,'MP Calcs &amp; EFs'!$B$343:$B$360,0)),AC$229&lt;INDEX($K$397:$K$415,MATCH($B$246,$C$397:$C$415,0)),INDEX('MP Calcs &amp; EFs'!$D$343:$D$360, MATCH($B$246,'MP Calcs &amp; EFs'!$B$343:$B$360,0))-(((INDEX('MP Calcs &amp; EFs'!$D$343:$D$360, MATCH($B$246,'MP Calcs &amp; EFs'!$B$343:$B$360,0)))-(INDEX($G$396:$G$413, MATCH($B$246,$C$396:$C$413,0))))/3),AC$229&lt;INDEX($I$397:$I$415,MATCH($B$246,$C$397:$C$415,0)),INDEX('MP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EFs'!AJ$383,"")</f>
        <v/>
      </c>
      <c r="AD299" s="142" t="str" cm="1">
        <f t="array" ref="AD299">IFERROR(((_xlfn.IFS(AD$229&lt;INDEX($J$397:$J$415,MATCH($B$246,$C$397:$C$415,0)),INDEX('MP Calcs &amp; EFs'!$D$343:$D$360, MATCH($B$246,'MP Calcs &amp; EFs'!$B$343:$B$360,0)),AD$229&lt;INDEX($K$397:$K$415,MATCH($B$246,$C$397:$C$415,0)),INDEX('MP Calcs &amp; EFs'!$D$343:$D$360, MATCH($B$246,'MP Calcs &amp; EFs'!$B$343:$B$360,0))-(((INDEX('MP Calcs &amp; EFs'!$D$343:$D$360, MATCH($B$246,'MP Calcs &amp; EFs'!$B$343:$B$360,0)))-(INDEX($G$396:$G$413, MATCH($B$246,$C$396:$C$413,0))))/3),AD$229&lt;INDEX($I$397:$I$415,MATCH($B$246,$C$397:$C$415,0)),INDEX('MP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EFs'!AK$383,"")</f>
        <v/>
      </c>
      <c r="AE299" s="142" t="str" cm="1">
        <f t="array" ref="AE299">IFERROR(((_xlfn.IFS(AE$229&lt;INDEX($J$397:$J$415,MATCH($B$246,$C$397:$C$415,0)),INDEX('MP Calcs &amp; EFs'!$D$343:$D$360, MATCH($B$246,'MP Calcs &amp; EFs'!$B$343:$B$360,0)),AE$229&lt;INDEX($K$397:$K$415,MATCH($B$246,$C$397:$C$415,0)),INDEX('MP Calcs &amp; EFs'!$D$343:$D$360, MATCH($B$246,'MP Calcs &amp; EFs'!$B$343:$B$360,0))-(((INDEX('MP Calcs &amp; EFs'!$D$343:$D$360, MATCH($B$246,'MP Calcs &amp; EFs'!$B$343:$B$360,0)))-(INDEX($G$396:$G$413, MATCH($B$246,$C$396:$C$413,0))))/3),AE$229&lt;INDEX($I$397:$I$415,MATCH($B$246,$C$397:$C$415,0)),INDEX('MP Calcs &amp; EFs'!$D$343:$D$360, MATCH($B$246,'MP Calcs &amp; EFs'!$B$343:$B$360,0))-(((INDEX('MP Calcs &amp; EFs'!$D$343:$D$360, MATCH($B$246,'MP Calcs &amp; EFs'!$B$343:$B$360,0)))-(INDEX($G$396:$G$413, MATCH($B$246,$C$396:$C$413,0))))*2/3),TRUE,INDEX($G$396:$G$413, MATCH($B$246,$C$396:$C$413,0)))*INDEX($D$13:$D$29, MATCH($B$246,$B$13:$B$29,0))*10^6*'Conversions and Lists'!$F$44)-(INDEX($G$8:$G$29, MATCH($B$246,$B$8:$B$29,0))*'Conversions and Lists'!$F$37))*'MP Calcs &amp; EFs'!AL$383,"")</f>
        <v/>
      </c>
      <c r="AF299" s="142" t="str">
        <f t="shared" si="19"/>
        <v/>
      </c>
      <c r="AG299" s="142" t="str">
        <f>IFERROR(SUM(INDEX(D299:AF299, MATCH(INDEX($H$8:$H$29,MATCH(B299,$B$8:$B$29,0)),$D$229:$AE$229,0)):AF299),"")</f>
        <v/>
      </c>
    </row>
    <row r="300" spans="2:33" ht="14.4" thickBot="1" x14ac:dyDescent="0.3">
      <c r="B300" s="138" t="s">
        <v>130</v>
      </c>
      <c r="C300" s="139" t="s">
        <v>336</v>
      </c>
      <c r="D300" s="148" t="str" cm="1">
        <f t="array" ref="D300">IFERROR((_xlfn.IFS(D$229&lt;INDEX($J$397:$J$415,MATCH($B$246,$C$397:$C$415,0)),INDEX('MP Calcs &amp; EFs'!$C$343:$C$360, MATCH($B$246,'MP Calcs &amp; EFs'!$B$343:$B$360,0)),D$229&lt;INDEX($K$397:$K$415,MATCH($B$246,$C$397:$C$415,0)),INDEX('MP Calcs &amp; EFs'!$C$343:$C$360, MATCH($B$246,'MP Calcs &amp; EFs'!$B$343:$B$360,0))-(((INDEX('MP Calcs &amp; EFs'!$C$343:$C$360, MATCH($B$246,'MP Calcs &amp; EFs'!$B$343:$B$360,0)))-(INDEX($F$396:$F$413, MATCH($B$246,$C$396:$C$413,0))))/3),D$229&lt;INDEX($I$397:$I$415,MATCH($B$246,$C$397:$C$415,0)),INDEX('MP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E300" s="148" t="str" cm="1">
        <f t="array" ref="E300">IFERROR((_xlfn.IFS(E$229&lt;INDEX($J$397:$J$415,MATCH($B$246,$C$397:$C$415,0)),INDEX('MP Calcs &amp; EFs'!$C$343:$C$360, MATCH($B$246,'MP Calcs &amp; EFs'!$B$343:$B$360,0)),E$229&lt;INDEX($K$397:$K$415,MATCH($B$246,$C$397:$C$415,0)),INDEX('MP Calcs &amp; EFs'!$C$343:$C$360, MATCH($B$246,'MP Calcs &amp; EFs'!$B$343:$B$360,0))-(((INDEX('MP Calcs &amp; EFs'!$C$343:$C$360, MATCH($B$246,'MP Calcs &amp; EFs'!$B$343:$B$360,0)))-(INDEX($F$396:$F$413, MATCH($B$246,$C$396:$C$413,0))))/3),E$229&lt;INDEX($I$397:$I$415,MATCH($B$246,$C$397:$C$415,0)),INDEX('MP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F300" s="148" t="str" cm="1">
        <f t="array" ref="F300">IFERROR((_xlfn.IFS(F$229&lt;INDEX($J$397:$J$415,MATCH($B$246,$C$397:$C$415,0)),INDEX('MP Calcs &amp; EFs'!$C$343:$C$360, MATCH($B$246,'MP Calcs &amp; EFs'!$B$343:$B$360,0)),F$229&lt;INDEX($K$397:$K$415,MATCH($B$246,$C$397:$C$415,0)),INDEX('MP Calcs &amp; EFs'!$C$343:$C$360, MATCH($B$246,'MP Calcs &amp; EFs'!$B$343:$B$360,0))-(((INDEX('MP Calcs &amp; EFs'!$C$343:$C$360, MATCH($B$246,'MP Calcs &amp; EFs'!$B$343:$B$360,0)))-(INDEX($F$396:$F$413, MATCH($B$246,$C$396:$C$413,0))))/3),F$229&lt;INDEX($I$397:$I$415,MATCH($B$246,$C$397:$C$415,0)),INDEX('MP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G300" s="148" t="str" cm="1">
        <f t="array" ref="G300">IFERROR((_xlfn.IFS(G$229&lt;INDEX($J$397:$J$415,MATCH($B$246,$C$397:$C$415,0)),INDEX('MP Calcs &amp; EFs'!$C$343:$C$360, MATCH($B$246,'MP Calcs &amp; EFs'!$B$343:$B$360,0)),G$229&lt;INDEX($K$397:$K$415,MATCH($B$246,$C$397:$C$415,0)),INDEX('MP Calcs &amp; EFs'!$C$343:$C$360, MATCH($B$246,'MP Calcs &amp; EFs'!$B$343:$B$360,0))-(((INDEX('MP Calcs &amp; EFs'!$C$343:$C$360, MATCH($B$246,'MP Calcs &amp; EFs'!$B$343:$B$360,0)))-(INDEX($F$396:$F$413, MATCH($B$246,$C$396:$C$413,0))))/3),G$229&lt;INDEX($I$397:$I$415,MATCH($B$246,$C$397:$C$415,0)),INDEX('MP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H300" s="148" t="str" cm="1">
        <f t="array" ref="H300">IFERROR((_xlfn.IFS(H$229&lt;INDEX($J$397:$J$415,MATCH($B$246,$C$397:$C$415,0)),INDEX('MP Calcs &amp; EFs'!$C$343:$C$360, MATCH($B$246,'MP Calcs &amp; EFs'!$B$343:$B$360,0)),H$229&lt;INDEX($K$397:$K$415,MATCH($B$246,$C$397:$C$415,0)),INDEX('MP Calcs &amp; EFs'!$C$343:$C$360, MATCH($B$246,'MP Calcs &amp; EFs'!$B$343:$B$360,0))-(((INDEX('MP Calcs &amp; EFs'!$C$343:$C$360, MATCH($B$246,'MP Calcs &amp; EFs'!$B$343:$B$360,0)))-(INDEX($F$396:$F$413, MATCH($B$246,$C$396:$C$413,0))))/3),H$229&lt;INDEX($I$397:$I$415,MATCH($B$246,$C$397:$C$415,0)),INDEX('MP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I300" s="148" t="str" cm="1">
        <f t="array" ref="I300">IFERROR((_xlfn.IFS(I$229&lt;INDEX($J$397:$J$415,MATCH($B$246,$C$397:$C$415,0)),INDEX('MP Calcs &amp; EFs'!$C$343:$C$360, MATCH($B$246,'MP Calcs &amp; EFs'!$B$343:$B$360,0)),I$229&lt;INDEX($K$397:$K$415,MATCH($B$246,$C$397:$C$415,0)),INDEX('MP Calcs &amp; EFs'!$C$343:$C$360, MATCH($B$246,'MP Calcs &amp; EFs'!$B$343:$B$360,0))-(((INDEX('MP Calcs &amp; EFs'!$C$343:$C$360, MATCH($B$246,'MP Calcs &amp; EFs'!$B$343:$B$360,0)))-(INDEX($F$396:$F$413, MATCH($B$246,$C$396:$C$413,0))))/3),I$229&lt;INDEX($I$397:$I$415,MATCH($B$246,$C$397:$C$415,0)),INDEX('MP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J300" s="148" t="str" cm="1">
        <f t="array" ref="J300">IFERROR((_xlfn.IFS(J$229&lt;INDEX($J$397:$J$415,MATCH($B$246,$C$397:$C$415,0)),INDEX('MP Calcs &amp; EFs'!$C$343:$C$360, MATCH($B$246,'MP Calcs &amp; EFs'!$B$343:$B$360,0)),J$229&lt;INDEX($K$397:$K$415,MATCH($B$246,$C$397:$C$415,0)),INDEX('MP Calcs &amp; EFs'!$C$343:$C$360, MATCH($B$246,'MP Calcs &amp; EFs'!$B$343:$B$360,0))-(((INDEX('MP Calcs &amp; EFs'!$C$343:$C$360, MATCH($B$246,'MP Calcs &amp; EFs'!$B$343:$B$360,0)))-(INDEX($F$396:$F$413, MATCH($B$246,$C$396:$C$413,0))))/3),J$229&lt;INDEX($I$397:$I$415,MATCH($B$246,$C$397:$C$415,0)),INDEX('MP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K300" s="148" t="str" cm="1">
        <f t="array" ref="K300">IFERROR((_xlfn.IFS(K$229&lt;INDEX($J$397:$J$415,MATCH($B$246,$C$397:$C$415,0)),INDEX('MP Calcs &amp; EFs'!$C$343:$C$360, MATCH($B$246,'MP Calcs &amp; EFs'!$B$343:$B$360,0)),K$229&lt;INDEX($K$397:$K$415,MATCH($B$246,$C$397:$C$415,0)),INDEX('MP Calcs &amp; EFs'!$C$343:$C$360, MATCH($B$246,'MP Calcs &amp; EFs'!$B$343:$B$360,0))-(((INDEX('MP Calcs &amp; EFs'!$C$343:$C$360, MATCH($B$246,'MP Calcs &amp; EFs'!$B$343:$B$360,0)))-(INDEX($F$396:$F$413, MATCH($B$246,$C$396:$C$413,0))))/3),K$229&lt;INDEX($I$397:$I$415,MATCH($B$246,$C$397:$C$415,0)),INDEX('MP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L300" s="148" t="str" cm="1">
        <f t="array" ref="L300">IFERROR((_xlfn.IFS(L$229&lt;INDEX($J$397:$J$415,MATCH($B$246,$C$397:$C$415,0)),INDEX('MP Calcs &amp; EFs'!$C$343:$C$360, MATCH($B$246,'MP Calcs &amp; EFs'!$B$343:$B$360,0)),L$229&lt;INDEX($K$397:$K$415,MATCH($B$246,$C$397:$C$415,0)),INDEX('MP Calcs &amp; EFs'!$C$343:$C$360, MATCH($B$246,'MP Calcs &amp; EFs'!$B$343:$B$360,0))-(((INDEX('MP Calcs &amp; EFs'!$C$343:$C$360, MATCH($B$246,'MP Calcs &amp; EFs'!$B$343:$B$360,0)))-(INDEX($F$396:$F$413, MATCH($B$246,$C$396:$C$413,0))))/3),L$229&lt;INDEX($I$397:$I$415,MATCH($B$246,$C$397:$C$415,0)),INDEX('MP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M300" s="148" t="str" cm="1">
        <f t="array" ref="M300">IFERROR((_xlfn.IFS(M$229&lt;INDEX($J$397:$J$415,MATCH($B$246,$C$397:$C$415,0)),INDEX('MP Calcs &amp; EFs'!$C$343:$C$360, MATCH($B$246,'MP Calcs &amp; EFs'!$B$343:$B$360,0)),M$229&lt;INDEX($K$397:$K$415,MATCH($B$246,$C$397:$C$415,0)),INDEX('MP Calcs &amp; EFs'!$C$343:$C$360, MATCH($B$246,'MP Calcs &amp; EFs'!$B$343:$B$360,0))-(((INDEX('MP Calcs &amp; EFs'!$C$343:$C$360, MATCH($B$246,'MP Calcs &amp; EFs'!$B$343:$B$360,0)))-(INDEX($F$396:$F$413, MATCH($B$246,$C$396:$C$413,0))))/3),M$229&lt;INDEX($I$397:$I$415,MATCH($B$246,$C$397:$C$415,0)),INDEX('MP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N300" s="148" t="str" cm="1">
        <f t="array" ref="N300">IFERROR((_xlfn.IFS(N$229&lt;INDEX($J$397:$J$415,MATCH($B$246,$C$397:$C$415,0)),INDEX('MP Calcs &amp; EFs'!$C$343:$C$360, MATCH($B$246,'MP Calcs &amp; EFs'!$B$343:$B$360,0)),N$229&lt;INDEX($K$397:$K$415,MATCH($B$246,$C$397:$C$415,0)),INDEX('MP Calcs &amp; EFs'!$C$343:$C$360, MATCH($B$246,'MP Calcs &amp; EFs'!$B$343:$B$360,0))-(((INDEX('MP Calcs &amp; EFs'!$C$343:$C$360, MATCH($B$246,'MP Calcs &amp; EFs'!$B$343:$B$360,0)))-(INDEX($F$396:$F$413, MATCH($B$246,$C$396:$C$413,0))))/3),N$229&lt;INDEX($I$397:$I$415,MATCH($B$246,$C$397:$C$415,0)),INDEX('MP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O300" s="148" t="str" cm="1">
        <f t="array" ref="O300">IFERROR((_xlfn.IFS(O$229&lt;INDEX($J$397:$J$415,MATCH($B$246,$C$397:$C$415,0)),INDEX('MP Calcs &amp; EFs'!$C$343:$C$360, MATCH($B$246,'MP Calcs &amp; EFs'!$B$343:$B$360,0)),O$229&lt;INDEX($K$397:$K$415,MATCH($B$246,$C$397:$C$415,0)),INDEX('MP Calcs &amp; EFs'!$C$343:$C$360, MATCH($B$246,'MP Calcs &amp; EFs'!$B$343:$B$360,0))-(((INDEX('MP Calcs &amp; EFs'!$C$343:$C$360, MATCH($B$246,'MP Calcs &amp; EFs'!$B$343:$B$360,0)))-(INDEX($F$396:$F$413, MATCH($B$246,$C$396:$C$413,0))))/3),O$229&lt;INDEX($I$397:$I$415,MATCH($B$246,$C$397:$C$415,0)),INDEX('MP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P300" s="148" t="str" cm="1">
        <f t="array" ref="P300">IFERROR((_xlfn.IFS(P$229&lt;INDEX($J$397:$J$415,MATCH($B$246,$C$397:$C$415,0)),INDEX('MP Calcs &amp; EFs'!$C$343:$C$360, MATCH($B$246,'MP Calcs &amp; EFs'!$B$343:$B$360,0)),P$229&lt;INDEX($K$397:$K$415,MATCH($B$246,$C$397:$C$415,0)),INDEX('MP Calcs &amp; EFs'!$C$343:$C$360, MATCH($B$246,'MP Calcs &amp; EFs'!$B$343:$B$360,0))-(((INDEX('MP Calcs &amp; EFs'!$C$343:$C$360, MATCH($B$246,'MP Calcs &amp; EFs'!$B$343:$B$360,0)))-(INDEX($F$396:$F$413, MATCH($B$246,$C$396:$C$413,0))))/3),P$229&lt;INDEX($I$397:$I$415,MATCH($B$246,$C$397:$C$415,0)),INDEX('MP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Q300" s="148" t="str" cm="1">
        <f t="array" ref="Q300">IFERROR((_xlfn.IFS(Q$229&lt;INDEX($J$397:$J$415,MATCH($B$246,$C$397:$C$415,0)),INDEX('MP Calcs &amp; EFs'!$C$343:$C$360, MATCH($B$246,'MP Calcs &amp; EFs'!$B$343:$B$360,0)),Q$229&lt;INDEX($K$397:$K$415,MATCH($B$246,$C$397:$C$415,0)),INDEX('MP Calcs &amp; EFs'!$C$343:$C$360, MATCH($B$246,'MP Calcs &amp; EFs'!$B$343:$B$360,0))-(((INDEX('MP Calcs &amp; EFs'!$C$343:$C$360, MATCH($B$246,'MP Calcs &amp; EFs'!$B$343:$B$360,0)))-(INDEX($F$396:$F$413, MATCH($B$246,$C$396:$C$413,0))))/3),Q$229&lt;INDEX($I$397:$I$415,MATCH($B$246,$C$397:$C$415,0)),INDEX('MP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R300" s="148" t="str" cm="1">
        <f t="array" ref="R300">IFERROR((_xlfn.IFS(R$229&lt;INDEX($J$397:$J$415,MATCH($B$246,$C$397:$C$415,0)),INDEX('MP Calcs &amp; EFs'!$C$343:$C$360, MATCH($B$246,'MP Calcs &amp; EFs'!$B$343:$B$360,0)),R$229&lt;INDEX($K$397:$K$415,MATCH($B$246,$C$397:$C$415,0)),INDEX('MP Calcs &amp; EFs'!$C$343:$C$360, MATCH($B$246,'MP Calcs &amp; EFs'!$B$343:$B$360,0))-(((INDEX('MP Calcs &amp; EFs'!$C$343:$C$360, MATCH($B$246,'MP Calcs &amp; EFs'!$B$343:$B$360,0)))-(INDEX($F$396:$F$413, MATCH($B$246,$C$396:$C$413,0))))/3),R$229&lt;INDEX($I$397:$I$415,MATCH($B$246,$C$397:$C$415,0)),INDEX('MP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S300" s="148" t="str" cm="1">
        <f t="array" ref="S300">IFERROR((_xlfn.IFS(S$229&lt;INDEX($J$397:$J$415,MATCH($B$246,$C$397:$C$415,0)),INDEX('MP Calcs &amp; EFs'!$C$343:$C$360, MATCH($B$246,'MP Calcs &amp; EFs'!$B$343:$B$360,0)),S$229&lt;INDEX($K$397:$K$415,MATCH($B$246,$C$397:$C$415,0)),INDEX('MP Calcs &amp; EFs'!$C$343:$C$360, MATCH($B$246,'MP Calcs &amp; EFs'!$B$343:$B$360,0))-(((INDEX('MP Calcs &amp; EFs'!$C$343:$C$360, MATCH($B$246,'MP Calcs &amp; EFs'!$B$343:$B$360,0)))-(INDEX($F$396:$F$413, MATCH($B$246,$C$396:$C$413,0))))/3),S$229&lt;INDEX($I$397:$I$415,MATCH($B$246,$C$397:$C$415,0)),INDEX('MP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T300" s="148" t="str" cm="1">
        <f t="array" ref="T300">IFERROR((_xlfn.IFS(T$229&lt;INDEX($J$397:$J$415,MATCH($B$246,$C$397:$C$415,0)),INDEX('MP Calcs &amp; EFs'!$C$343:$C$360, MATCH($B$246,'MP Calcs &amp; EFs'!$B$343:$B$360,0)),T$229&lt;INDEX($K$397:$K$415,MATCH($B$246,$C$397:$C$415,0)),INDEX('MP Calcs &amp; EFs'!$C$343:$C$360, MATCH($B$246,'MP Calcs &amp; EFs'!$B$343:$B$360,0))-(((INDEX('MP Calcs &amp; EFs'!$C$343:$C$360, MATCH($B$246,'MP Calcs &amp; EFs'!$B$343:$B$360,0)))-(INDEX($F$396:$F$413, MATCH($B$246,$C$396:$C$413,0))))/3),T$229&lt;INDEX($I$397:$I$415,MATCH($B$246,$C$397:$C$415,0)),INDEX('MP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U300" s="148" t="str" cm="1">
        <f t="array" ref="U300">IFERROR((_xlfn.IFS(U$229&lt;INDEX($J$397:$J$415,MATCH($B$246,$C$397:$C$415,0)),INDEX('MP Calcs &amp; EFs'!$C$343:$C$360, MATCH($B$246,'MP Calcs &amp; EFs'!$B$343:$B$360,0)),U$229&lt;INDEX($K$397:$K$415,MATCH($B$246,$C$397:$C$415,0)),INDEX('MP Calcs &amp; EFs'!$C$343:$C$360, MATCH($B$246,'MP Calcs &amp; EFs'!$B$343:$B$360,0))-(((INDEX('MP Calcs &amp; EFs'!$C$343:$C$360, MATCH($B$246,'MP Calcs &amp; EFs'!$B$343:$B$360,0)))-(INDEX($F$396:$F$413, MATCH($B$246,$C$396:$C$413,0))))/3),U$229&lt;INDEX($I$397:$I$415,MATCH($B$246,$C$397:$C$415,0)),INDEX('MP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V300" s="148" t="str" cm="1">
        <f t="array" ref="V300">IFERROR((_xlfn.IFS(V$229&lt;INDEX($J$397:$J$415,MATCH($B$246,$C$397:$C$415,0)),INDEX('MP Calcs &amp; EFs'!$C$343:$C$360, MATCH($B$246,'MP Calcs &amp; EFs'!$B$343:$B$360,0)),V$229&lt;INDEX($K$397:$K$415,MATCH($B$246,$C$397:$C$415,0)),INDEX('MP Calcs &amp; EFs'!$C$343:$C$360, MATCH($B$246,'MP Calcs &amp; EFs'!$B$343:$B$360,0))-(((INDEX('MP Calcs &amp; EFs'!$C$343:$C$360, MATCH($B$246,'MP Calcs &amp; EFs'!$B$343:$B$360,0)))-(INDEX($F$396:$F$413, MATCH($B$246,$C$396:$C$413,0))))/3),V$229&lt;INDEX($I$397:$I$415,MATCH($B$246,$C$397:$C$415,0)),INDEX('MP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W300" s="148" t="str" cm="1">
        <f t="array" ref="W300">IFERROR((_xlfn.IFS(W$229&lt;INDEX($J$397:$J$415,MATCH($B$246,$C$397:$C$415,0)),INDEX('MP Calcs &amp; EFs'!$C$343:$C$360, MATCH($B$246,'MP Calcs &amp; EFs'!$B$343:$B$360,0)),W$229&lt;INDEX($K$397:$K$415,MATCH($B$246,$C$397:$C$415,0)),INDEX('MP Calcs &amp; EFs'!$C$343:$C$360, MATCH($B$246,'MP Calcs &amp; EFs'!$B$343:$B$360,0))-(((INDEX('MP Calcs &amp; EFs'!$C$343:$C$360, MATCH($B$246,'MP Calcs &amp; EFs'!$B$343:$B$360,0)))-(INDEX($F$396:$F$413, MATCH($B$246,$C$396:$C$413,0))))/3),W$229&lt;INDEX($I$397:$I$415,MATCH($B$246,$C$397:$C$415,0)),INDEX('MP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X300" s="148" t="str" cm="1">
        <f t="array" ref="X300">IFERROR((_xlfn.IFS(X$229&lt;INDEX($J$397:$J$415,MATCH($B$246,$C$397:$C$415,0)),INDEX('MP Calcs &amp; EFs'!$C$343:$C$360, MATCH($B$246,'MP Calcs &amp; EFs'!$B$343:$B$360,0)),X$229&lt;INDEX($K$397:$K$415,MATCH($B$246,$C$397:$C$415,0)),INDEX('MP Calcs &amp; EFs'!$C$343:$C$360, MATCH($B$246,'MP Calcs &amp; EFs'!$B$343:$B$360,0))-(((INDEX('MP Calcs &amp; EFs'!$C$343:$C$360, MATCH($B$246,'MP Calcs &amp; EFs'!$B$343:$B$360,0)))-(INDEX($F$396:$F$413, MATCH($B$246,$C$396:$C$413,0))))/3),X$229&lt;INDEX($I$397:$I$415,MATCH($B$246,$C$397:$C$415,0)),INDEX('MP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Y300" s="148" t="str" cm="1">
        <f t="array" ref="Y300">IFERROR((_xlfn.IFS(Y$229&lt;INDEX($J$397:$J$415,MATCH($B$246,$C$397:$C$415,0)),INDEX('MP Calcs &amp; EFs'!$C$343:$C$360, MATCH($B$246,'MP Calcs &amp; EFs'!$B$343:$B$360,0)),Y$229&lt;INDEX($K$397:$K$415,MATCH($B$246,$C$397:$C$415,0)),INDEX('MP Calcs &amp; EFs'!$C$343:$C$360, MATCH($B$246,'MP Calcs &amp; EFs'!$B$343:$B$360,0))-(((INDEX('MP Calcs &amp; EFs'!$C$343:$C$360, MATCH($B$246,'MP Calcs &amp; EFs'!$B$343:$B$360,0)))-(INDEX($F$396:$F$413, MATCH($B$246,$C$396:$C$413,0))))/3),Y$229&lt;INDEX($I$397:$I$415,MATCH($B$246,$C$397:$C$415,0)),INDEX('MP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Z300" s="148" t="str" cm="1">
        <f t="array" ref="Z300">IFERROR((_xlfn.IFS(Z$229&lt;INDEX($J$397:$J$415,MATCH($B$246,$C$397:$C$415,0)),INDEX('MP Calcs &amp; EFs'!$C$343:$C$360, MATCH($B$246,'MP Calcs &amp; EFs'!$B$343:$B$360,0)),Z$229&lt;INDEX($K$397:$K$415,MATCH($B$246,$C$397:$C$415,0)),INDEX('MP Calcs &amp; EFs'!$C$343:$C$360, MATCH($B$246,'MP Calcs &amp; EFs'!$B$343:$B$360,0))-(((INDEX('MP Calcs &amp; EFs'!$C$343:$C$360, MATCH($B$246,'MP Calcs &amp; EFs'!$B$343:$B$360,0)))-(INDEX($F$396:$F$413, MATCH($B$246,$C$396:$C$413,0))))/3),Z$229&lt;INDEX($I$397:$I$415,MATCH($B$246,$C$397:$C$415,0)),INDEX('MP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AA300" s="148" t="str" cm="1">
        <f t="array" ref="AA300">IFERROR((_xlfn.IFS(AA$229&lt;INDEX($J$397:$J$415,MATCH($B$246,$C$397:$C$415,0)),INDEX('MP Calcs &amp; EFs'!$C$343:$C$360, MATCH($B$246,'MP Calcs &amp; EFs'!$B$343:$B$360,0)),AA$229&lt;INDEX($K$397:$K$415,MATCH($B$246,$C$397:$C$415,0)),INDEX('MP Calcs &amp; EFs'!$C$343:$C$360, MATCH($B$246,'MP Calcs &amp; EFs'!$B$343:$B$360,0))-(((INDEX('MP Calcs &amp; EFs'!$C$343:$C$360, MATCH($B$246,'MP Calcs &amp; EFs'!$B$343:$B$360,0)))-(INDEX($F$396:$F$413, MATCH($B$246,$C$396:$C$413,0))))/3),AA$229&lt;INDEX($I$397:$I$415,MATCH($B$246,$C$397:$C$415,0)),INDEX('MP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AB300" s="148" t="str" cm="1">
        <f t="array" ref="AB300">IFERROR((_xlfn.IFS(AB$229&lt;INDEX($J$397:$J$415,MATCH($B$246,$C$397:$C$415,0)),INDEX('MP Calcs &amp; EFs'!$C$343:$C$360, MATCH($B$246,'MP Calcs &amp; EFs'!$B$343:$B$360,0)),AB$229&lt;INDEX($K$397:$K$415,MATCH($B$246,$C$397:$C$415,0)),INDEX('MP Calcs &amp; EFs'!$C$343:$C$360, MATCH($B$246,'MP Calcs &amp; EFs'!$B$343:$B$360,0))-(((INDEX('MP Calcs &amp; EFs'!$C$343:$C$360, MATCH($B$246,'MP Calcs &amp; EFs'!$B$343:$B$360,0)))-(INDEX($F$396:$F$413, MATCH($B$246,$C$396:$C$413,0))))/3),AB$229&lt;INDEX($I$397:$I$415,MATCH($B$246,$C$397:$C$415,0)),INDEX('MP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AC300" s="148" t="str" cm="1">
        <f t="array" ref="AC300">IFERROR((_xlfn.IFS(AC$229&lt;INDEX($J$397:$J$415,MATCH($B$246,$C$397:$C$415,0)),INDEX('MP Calcs &amp; EFs'!$C$343:$C$360, MATCH($B$246,'MP Calcs &amp; EFs'!$B$343:$B$360,0)),AC$229&lt;INDEX($K$397:$K$415,MATCH($B$246,$C$397:$C$415,0)),INDEX('MP Calcs &amp; EFs'!$C$343:$C$360, MATCH($B$246,'MP Calcs &amp; EFs'!$B$343:$B$360,0))-(((INDEX('MP Calcs &amp; EFs'!$C$343:$C$360, MATCH($B$246,'MP Calcs &amp; EFs'!$B$343:$B$360,0)))-(INDEX($F$396:$F$413, MATCH($B$246,$C$396:$C$413,0))))/3),AC$229&lt;INDEX($I$397:$I$415,MATCH($B$246,$C$397:$C$415,0)),INDEX('MP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AD300" s="148" t="str" cm="1">
        <f t="array" ref="AD300">IFERROR((_xlfn.IFS(AD$229&lt;INDEX($J$397:$J$415,MATCH($B$246,$C$397:$C$415,0)),INDEX('MP Calcs &amp; EFs'!$C$343:$C$360, MATCH($B$246,'MP Calcs &amp; EFs'!$B$343:$B$360,0)),AD$229&lt;INDEX($K$397:$K$415,MATCH($B$246,$C$397:$C$415,0)),INDEX('MP Calcs &amp; EFs'!$C$343:$C$360, MATCH($B$246,'MP Calcs &amp; EFs'!$B$343:$B$360,0))-(((INDEX('MP Calcs &amp; EFs'!$C$343:$C$360, MATCH($B$246,'MP Calcs &amp; EFs'!$B$343:$B$360,0)))-(INDEX($F$396:$F$413, MATCH($B$246,$C$396:$C$413,0))))/3),AD$229&lt;INDEX($I$397:$I$415,MATCH($B$246,$C$397:$C$415,0)),INDEX('MP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AE300" s="148" t="str" cm="1">
        <f t="array" ref="AE300">IFERROR((_xlfn.IFS(AE$229&lt;INDEX($J$397:$J$415,MATCH($B$246,$C$397:$C$415,0)),INDEX('MP Calcs &amp; EFs'!$C$343:$C$360, MATCH($B$246,'MP Calcs &amp; EFs'!$B$343:$B$360,0)),AE$229&lt;INDEX($K$397:$K$415,MATCH($B$246,$C$397:$C$415,0)),INDEX('MP Calcs &amp; EFs'!$C$343:$C$360, MATCH($B$246,'MP Calcs &amp; EFs'!$B$343:$B$360,0))-(((INDEX('MP Calcs &amp; EFs'!$C$343:$C$360, MATCH($B$246,'MP Calcs &amp; EFs'!$B$343:$B$360,0)))-(INDEX($F$396:$F$413, MATCH($B$246,$C$396:$C$413,0))))/3),AE$229&lt;INDEX($I$397:$I$415,MATCH($B$246,$C$397:$C$415,0)),INDEX('MP Calcs &amp; EFs'!$C$343:$C$360, MATCH($B$246,'MP Calcs &amp; EFs'!$B$343:$B$360,0))-(((INDEX('MP Calcs &amp; EFs'!$C$343:$C$360, MATCH($B$246,'MP Calcs &amp; EFs'!$B$343:$B$360,0)))-(INDEX($F$396:$F$413, MATCH($B$246,$C$396:$C$413,0))))*2/3),TRUE,INDEX($F$396:$F$413, MATCH($B$246,$C$396:$C$413,0)))*INDEX($D$13:$D$29, MATCH($B$246,$B$13:$B$29,0)))*1000*'Conversions and Lists'!$O$44*'MP Calcs &amp; EFs'!$F$439*'Conversions and Lists'!$F$51*1000,"")</f>
        <v/>
      </c>
      <c r="AF300" s="148" t="str">
        <f t="shared" si="19"/>
        <v/>
      </c>
      <c r="AG300" s="148" t="str">
        <f>IFERROR(SUM(INDEX(D300:AF300, MATCH(INDEX($H$8:$H$29,MATCH(B300,$B$8:$B$29,0)),$D$229:$AE$229,0)):AF300),"")</f>
        <v/>
      </c>
    </row>
    <row r="301" spans="2:33" x14ac:dyDescent="0.25">
      <c r="B301" s="144" t="s">
        <v>136</v>
      </c>
      <c r="C301" s="141" t="s">
        <v>335</v>
      </c>
      <c r="D301" s="142" t="str" cm="1">
        <f t="array" ref="D301">IFERROR(((_xlfn.IFS(D$229&lt;INDEX($J$397:$J$415,MATCH($B$248,$C$397:$C$415,0)),INDEX('MP Calcs &amp; EFs'!$D$343:$D$360, MATCH($B$248,'MP Calcs &amp; EFs'!$B$343:$B$360,0)),D$229&lt;INDEX($K$397:$K$415,MATCH($B$248,$C$397:$C$415,0)),INDEX('MP Calcs &amp; EFs'!$D$343:$D$360, MATCH($B$248,'MP Calcs &amp; EFs'!$B$343:$B$360,0))-(((INDEX('MP Calcs &amp; EFs'!$D$343:$D$360, MATCH($B$248,'MP Calcs &amp; EFs'!$B$343:$B$360,0)))-(INDEX($G$396:$G$413, MATCH($B$248,$C$396:$C$413,0))))/3),D$229&lt;INDEX($I$397:$I$415,MATCH($B$248,$C$397:$C$415,0)),INDEX('MP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EFs'!K$383,"")</f>
        <v/>
      </c>
      <c r="E301" s="142" t="str" cm="1">
        <f t="array" ref="E301">IFERROR(((_xlfn.IFS(E$229&lt;INDEX($J$397:$J$415,MATCH($B$248,$C$397:$C$415,0)),INDEX('MP Calcs &amp; EFs'!$D$343:$D$360, MATCH($B$248,'MP Calcs &amp; EFs'!$B$343:$B$360,0)),E$229&lt;INDEX($K$397:$K$415,MATCH($B$248,$C$397:$C$415,0)),INDEX('MP Calcs &amp; EFs'!$D$343:$D$360, MATCH($B$248,'MP Calcs &amp; EFs'!$B$343:$B$360,0))-(((INDEX('MP Calcs &amp; EFs'!$D$343:$D$360, MATCH($B$248,'MP Calcs &amp; EFs'!$B$343:$B$360,0)))-(INDEX($G$396:$G$413, MATCH($B$248,$C$396:$C$413,0))))/3),E$229&lt;INDEX($I$397:$I$415,MATCH($B$248,$C$397:$C$415,0)),INDEX('MP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EFs'!L$383,"")</f>
        <v/>
      </c>
      <c r="F301" s="142" t="str" cm="1">
        <f t="array" ref="F301">IFERROR(((_xlfn.IFS(F$229&lt;INDEX($J$397:$J$415,MATCH($B$248,$C$397:$C$415,0)),INDEX('MP Calcs &amp; EFs'!$D$343:$D$360, MATCH($B$248,'MP Calcs &amp; EFs'!$B$343:$B$360,0)),F$229&lt;INDEX($K$397:$K$415,MATCH($B$248,$C$397:$C$415,0)),INDEX('MP Calcs &amp; EFs'!$D$343:$D$360, MATCH($B$248,'MP Calcs &amp; EFs'!$B$343:$B$360,0))-(((INDEX('MP Calcs &amp; EFs'!$D$343:$D$360, MATCH($B$248,'MP Calcs &amp; EFs'!$B$343:$B$360,0)))-(INDEX($G$396:$G$413, MATCH($B$248,$C$396:$C$413,0))))/3),F$229&lt;INDEX($I$397:$I$415,MATCH($B$248,$C$397:$C$415,0)),INDEX('MP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EFs'!M$383,"")</f>
        <v/>
      </c>
      <c r="G301" s="142" t="str" cm="1">
        <f t="array" ref="G301">IFERROR(((_xlfn.IFS(G$229&lt;INDEX($J$397:$J$415,MATCH($B$248,$C$397:$C$415,0)),INDEX('MP Calcs &amp; EFs'!$D$343:$D$360, MATCH($B$248,'MP Calcs &amp; EFs'!$B$343:$B$360,0)),G$229&lt;INDEX($K$397:$K$415,MATCH($B$248,$C$397:$C$415,0)),INDEX('MP Calcs &amp; EFs'!$D$343:$D$360, MATCH($B$248,'MP Calcs &amp; EFs'!$B$343:$B$360,0))-(((INDEX('MP Calcs &amp; EFs'!$D$343:$D$360, MATCH($B$248,'MP Calcs &amp; EFs'!$B$343:$B$360,0)))-(INDEX($G$396:$G$413, MATCH($B$248,$C$396:$C$413,0))))/3),G$229&lt;INDEX($I$397:$I$415,MATCH($B$248,$C$397:$C$415,0)),INDEX('MP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EFs'!N$383,"")</f>
        <v/>
      </c>
      <c r="H301" s="142" t="str" cm="1">
        <f t="array" ref="H301">IFERROR(((_xlfn.IFS(H$229&lt;INDEX($J$397:$J$415,MATCH($B$248,$C$397:$C$415,0)),INDEX('MP Calcs &amp; EFs'!$D$343:$D$360, MATCH($B$248,'MP Calcs &amp; EFs'!$B$343:$B$360,0)),H$229&lt;INDEX($K$397:$K$415,MATCH($B$248,$C$397:$C$415,0)),INDEX('MP Calcs &amp; EFs'!$D$343:$D$360, MATCH($B$248,'MP Calcs &amp; EFs'!$B$343:$B$360,0))-(((INDEX('MP Calcs &amp; EFs'!$D$343:$D$360, MATCH($B$248,'MP Calcs &amp; EFs'!$B$343:$B$360,0)))-(INDEX($G$396:$G$413, MATCH($B$248,$C$396:$C$413,0))))/3),H$229&lt;INDEX($I$397:$I$415,MATCH($B$248,$C$397:$C$415,0)),INDEX('MP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EFs'!O$383,"")</f>
        <v/>
      </c>
      <c r="I301" s="142" t="str" cm="1">
        <f t="array" ref="I301">IFERROR(((_xlfn.IFS(I$229&lt;INDEX($J$397:$J$415,MATCH($B$248,$C$397:$C$415,0)),INDEX('MP Calcs &amp; EFs'!$D$343:$D$360, MATCH($B$248,'MP Calcs &amp; EFs'!$B$343:$B$360,0)),I$229&lt;INDEX($K$397:$K$415,MATCH($B$248,$C$397:$C$415,0)),INDEX('MP Calcs &amp; EFs'!$D$343:$D$360, MATCH($B$248,'MP Calcs &amp; EFs'!$B$343:$B$360,0))-(((INDEX('MP Calcs &amp; EFs'!$D$343:$D$360, MATCH($B$248,'MP Calcs &amp; EFs'!$B$343:$B$360,0)))-(INDEX($G$396:$G$413, MATCH($B$248,$C$396:$C$413,0))))/3),I$229&lt;INDEX($I$397:$I$415,MATCH($B$248,$C$397:$C$415,0)),INDEX('MP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EFs'!P$383,"")</f>
        <v/>
      </c>
      <c r="J301" s="142" t="str" cm="1">
        <f t="array" ref="J301">IFERROR(((_xlfn.IFS(J$229&lt;INDEX($J$397:$J$415,MATCH($B$248,$C$397:$C$415,0)),INDEX('MP Calcs &amp; EFs'!$D$343:$D$360, MATCH($B$248,'MP Calcs &amp; EFs'!$B$343:$B$360,0)),J$229&lt;INDEX($K$397:$K$415,MATCH($B$248,$C$397:$C$415,0)),INDEX('MP Calcs &amp; EFs'!$D$343:$D$360, MATCH($B$248,'MP Calcs &amp; EFs'!$B$343:$B$360,0))-(((INDEX('MP Calcs &amp; EFs'!$D$343:$D$360, MATCH($B$248,'MP Calcs &amp; EFs'!$B$343:$B$360,0)))-(INDEX($G$396:$G$413, MATCH($B$248,$C$396:$C$413,0))))/3),J$229&lt;INDEX($I$397:$I$415,MATCH($B$248,$C$397:$C$415,0)),INDEX('MP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EFs'!Q$383,"")</f>
        <v/>
      </c>
      <c r="K301" s="142" t="str" cm="1">
        <f t="array" ref="K301">IFERROR(((_xlfn.IFS(K$229&lt;INDEX($J$397:$J$415,MATCH($B$248,$C$397:$C$415,0)),INDEX('MP Calcs &amp; EFs'!$D$343:$D$360, MATCH($B$248,'MP Calcs &amp; EFs'!$B$343:$B$360,0)),K$229&lt;INDEX($K$397:$K$415,MATCH($B$248,$C$397:$C$415,0)),INDEX('MP Calcs &amp; EFs'!$D$343:$D$360, MATCH($B$248,'MP Calcs &amp; EFs'!$B$343:$B$360,0))-(((INDEX('MP Calcs &amp; EFs'!$D$343:$D$360, MATCH($B$248,'MP Calcs &amp; EFs'!$B$343:$B$360,0)))-(INDEX($G$396:$G$413, MATCH($B$248,$C$396:$C$413,0))))/3),K$229&lt;INDEX($I$397:$I$415,MATCH($B$248,$C$397:$C$415,0)),INDEX('MP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EFs'!R$383,"")</f>
        <v/>
      </c>
      <c r="L301" s="142" t="str" cm="1">
        <f t="array" ref="L301">IFERROR(((_xlfn.IFS(L$229&lt;INDEX($J$397:$J$415,MATCH($B$248,$C$397:$C$415,0)),INDEX('MP Calcs &amp; EFs'!$D$343:$D$360, MATCH($B$248,'MP Calcs &amp; EFs'!$B$343:$B$360,0)),L$229&lt;INDEX($K$397:$K$415,MATCH($B$248,$C$397:$C$415,0)),INDEX('MP Calcs &amp; EFs'!$D$343:$D$360, MATCH($B$248,'MP Calcs &amp; EFs'!$B$343:$B$360,0))-(((INDEX('MP Calcs &amp; EFs'!$D$343:$D$360, MATCH($B$248,'MP Calcs &amp; EFs'!$B$343:$B$360,0)))-(INDEX($G$396:$G$413, MATCH($B$248,$C$396:$C$413,0))))/3),L$229&lt;INDEX($I$397:$I$415,MATCH($B$248,$C$397:$C$415,0)),INDEX('MP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EFs'!S$383,"")</f>
        <v/>
      </c>
      <c r="M301" s="142" t="str" cm="1">
        <f t="array" ref="M301">IFERROR(((_xlfn.IFS(M$229&lt;INDEX($J$397:$J$415,MATCH($B$248,$C$397:$C$415,0)),INDEX('MP Calcs &amp; EFs'!$D$343:$D$360, MATCH($B$248,'MP Calcs &amp; EFs'!$B$343:$B$360,0)),M$229&lt;INDEX($K$397:$K$415,MATCH($B$248,$C$397:$C$415,0)),INDEX('MP Calcs &amp; EFs'!$D$343:$D$360, MATCH($B$248,'MP Calcs &amp; EFs'!$B$343:$B$360,0))-(((INDEX('MP Calcs &amp; EFs'!$D$343:$D$360, MATCH($B$248,'MP Calcs &amp; EFs'!$B$343:$B$360,0)))-(INDEX($G$396:$G$413, MATCH($B$248,$C$396:$C$413,0))))/3),M$229&lt;INDEX($I$397:$I$415,MATCH($B$248,$C$397:$C$415,0)),INDEX('MP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EFs'!T$383,"")</f>
        <v/>
      </c>
      <c r="N301" s="142" t="str" cm="1">
        <f t="array" ref="N301">IFERROR(((_xlfn.IFS(N$229&lt;INDEX($J$397:$J$415,MATCH($B$248,$C$397:$C$415,0)),INDEX('MP Calcs &amp; EFs'!$D$343:$D$360, MATCH($B$248,'MP Calcs &amp; EFs'!$B$343:$B$360,0)),N$229&lt;INDEX($K$397:$K$415,MATCH($B$248,$C$397:$C$415,0)),INDEX('MP Calcs &amp; EFs'!$D$343:$D$360, MATCH($B$248,'MP Calcs &amp; EFs'!$B$343:$B$360,0))-(((INDEX('MP Calcs &amp; EFs'!$D$343:$D$360, MATCH($B$248,'MP Calcs &amp; EFs'!$B$343:$B$360,0)))-(INDEX($G$396:$G$413, MATCH($B$248,$C$396:$C$413,0))))/3),N$229&lt;INDEX($I$397:$I$415,MATCH($B$248,$C$397:$C$415,0)),INDEX('MP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EFs'!U$383,"")</f>
        <v/>
      </c>
      <c r="O301" s="142" t="str" cm="1">
        <f t="array" ref="O301">IFERROR(((_xlfn.IFS(O$229&lt;INDEX($J$397:$J$415,MATCH($B$248,$C$397:$C$415,0)),INDEX('MP Calcs &amp; EFs'!$D$343:$D$360, MATCH($B$248,'MP Calcs &amp; EFs'!$B$343:$B$360,0)),O$229&lt;INDEX($K$397:$K$415,MATCH($B$248,$C$397:$C$415,0)),INDEX('MP Calcs &amp; EFs'!$D$343:$D$360, MATCH($B$248,'MP Calcs &amp; EFs'!$B$343:$B$360,0))-(((INDEX('MP Calcs &amp; EFs'!$D$343:$D$360, MATCH($B$248,'MP Calcs &amp; EFs'!$B$343:$B$360,0)))-(INDEX($G$396:$G$413, MATCH($B$248,$C$396:$C$413,0))))/3),O$229&lt;INDEX($I$397:$I$415,MATCH($B$248,$C$397:$C$415,0)),INDEX('MP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EFs'!V$383,"")</f>
        <v/>
      </c>
      <c r="P301" s="142" t="str" cm="1">
        <f t="array" ref="P301">IFERROR(((_xlfn.IFS(P$229&lt;INDEX($J$397:$J$415,MATCH($B$248,$C$397:$C$415,0)),INDEX('MP Calcs &amp; EFs'!$D$343:$D$360, MATCH($B$248,'MP Calcs &amp; EFs'!$B$343:$B$360,0)),P$229&lt;INDEX($K$397:$K$415,MATCH($B$248,$C$397:$C$415,0)),INDEX('MP Calcs &amp; EFs'!$D$343:$D$360, MATCH($B$248,'MP Calcs &amp; EFs'!$B$343:$B$360,0))-(((INDEX('MP Calcs &amp; EFs'!$D$343:$D$360, MATCH($B$248,'MP Calcs &amp; EFs'!$B$343:$B$360,0)))-(INDEX($G$396:$G$413, MATCH($B$248,$C$396:$C$413,0))))/3),P$229&lt;INDEX($I$397:$I$415,MATCH($B$248,$C$397:$C$415,0)),INDEX('MP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EFs'!W$383,"")</f>
        <v/>
      </c>
      <c r="Q301" s="142" t="str" cm="1">
        <f t="array" ref="Q301">IFERROR(((_xlfn.IFS(Q$229&lt;INDEX($J$397:$J$415,MATCH($B$248,$C$397:$C$415,0)),INDEX('MP Calcs &amp; EFs'!$D$343:$D$360, MATCH($B$248,'MP Calcs &amp; EFs'!$B$343:$B$360,0)),Q$229&lt;INDEX($K$397:$K$415,MATCH($B$248,$C$397:$C$415,0)),INDEX('MP Calcs &amp; EFs'!$D$343:$D$360, MATCH($B$248,'MP Calcs &amp; EFs'!$B$343:$B$360,0))-(((INDEX('MP Calcs &amp; EFs'!$D$343:$D$360, MATCH($B$248,'MP Calcs &amp; EFs'!$B$343:$B$360,0)))-(INDEX($G$396:$G$413, MATCH($B$248,$C$396:$C$413,0))))/3),Q$229&lt;INDEX($I$397:$I$415,MATCH($B$248,$C$397:$C$415,0)),INDEX('MP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EFs'!X$383,"")</f>
        <v/>
      </c>
      <c r="R301" s="142" t="str" cm="1">
        <f t="array" ref="R301">IFERROR(((_xlfn.IFS(R$229&lt;INDEX($J$397:$J$415,MATCH($B$248,$C$397:$C$415,0)),INDEX('MP Calcs &amp; EFs'!$D$343:$D$360, MATCH($B$248,'MP Calcs &amp; EFs'!$B$343:$B$360,0)),R$229&lt;INDEX($K$397:$K$415,MATCH($B$248,$C$397:$C$415,0)),INDEX('MP Calcs &amp; EFs'!$D$343:$D$360, MATCH($B$248,'MP Calcs &amp; EFs'!$B$343:$B$360,0))-(((INDEX('MP Calcs &amp; EFs'!$D$343:$D$360, MATCH($B$248,'MP Calcs &amp; EFs'!$B$343:$B$360,0)))-(INDEX($G$396:$G$413, MATCH($B$248,$C$396:$C$413,0))))/3),R$229&lt;INDEX($I$397:$I$415,MATCH($B$248,$C$397:$C$415,0)),INDEX('MP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EFs'!Y$383,"")</f>
        <v/>
      </c>
      <c r="S301" s="142" t="str" cm="1">
        <f t="array" ref="S301">IFERROR(((_xlfn.IFS(S$229&lt;INDEX($J$397:$J$415,MATCH($B$248,$C$397:$C$415,0)),INDEX('MP Calcs &amp; EFs'!$D$343:$D$360, MATCH($B$248,'MP Calcs &amp; EFs'!$B$343:$B$360,0)),S$229&lt;INDEX($K$397:$K$415,MATCH($B$248,$C$397:$C$415,0)),INDEX('MP Calcs &amp; EFs'!$D$343:$D$360, MATCH($B$248,'MP Calcs &amp; EFs'!$B$343:$B$360,0))-(((INDEX('MP Calcs &amp; EFs'!$D$343:$D$360, MATCH($B$248,'MP Calcs &amp; EFs'!$B$343:$B$360,0)))-(INDEX($G$396:$G$413, MATCH($B$248,$C$396:$C$413,0))))/3),S$229&lt;INDEX($I$397:$I$415,MATCH($B$248,$C$397:$C$415,0)),INDEX('MP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EFs'!Z$383,"")</f>
        <v/>
      </c>
      <c r="T301" s="142" t="str" cm="1">
        <f t="array" ref="T301">IFERROR(((_xlfn.IFS(T$229&lt;INDEX($J$397:$J$415,MATCH($B$248,$C$397:$C$415,0)),INDEX('MP Calcs &amp; EFs'!$D$343:$D$360, MATCH($B$248,'MP Calcs &amp; EFs'!$B$343:$B$360,0)),T$229&lt;INDEX($K$397:$K$415,MATCH($B$248,$C$397:$C$415,0)),INDEX('MP Calcs &amp; EFs'!$D$343:$D$360, MATCH($B$248,'MP Calcs &amp; EFs'!$B$343:$B$360,0))-(((INDEX('MP Calcs &amp; EFs'!$D$343:$D$360, MATCH($B$248,'MP Calcs &amp; EFs'!$B$343:$B$360,0)))-(INDEX($G$396:$G$413, MATCH($B$248,$C$396:$C$413,0))))/3),T$229&lt;INDEX($I$397:$I$415,MATCH($B$248,$C$397:$C$415,0)),INDEX('MP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EFs'!AA$383,"")</f>
        <v/>
      </c>
      <c r="U301" s="142" t="str" cm="1">
        <f t="array" ref="U301">IFERROR(((_xlfn.IFS(U$229&lt;INDEX($J$397:$J$415,MATCH($B$248,$C$397:$C$415,0)),INDEX('MP Calcs &amp; EFs'!$D$343:$D$360, MATCH($B$248,'MP Calcs &amp; EFs'!$B$343:$B$360,0)),U$229&lt;INDEX($K$397:$K$415,MATCH($B$248,$C$397:$C$415,0)),INDEX('MP Calcs &amp; EFs'!$D$343:$D$360, MATCH($B$248,'MP Calcs &amp; EFs'!$B$343:$B$360,0))-(((INDEX('MP Calcs &amp; EFs'!$D$343:$D$360, MATCH($B$248,'MP Calcs &amp; EFs'!$B$343:$B$360,0)))-(INDEX($G$396:$G$413, MATCH($B$248,$C$396:$C$413,0))))/3),U$229&lt;INDEX($I$397:$I$415,MATCH($B$248,$C$397:$C$415,0)),INDEX('MP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EFs'!AB$383,"")</f>
        <v/>
      </c>
      <c r="V301" s="142" t="str" cm="1">
        <f t="array" ref="V301">IFERROR(((_xlfn.IFS(V$229&lt;INDEX($J$397:$J$415,MATCH($B$248,$C$397:$C$415,0)),INDEX('MP Calcs &amp; EFs'!$D$343:$D$360, MATCH($B$248,'MP Calcs &amp; EFs'!$B$343:$B$360,0)),V$229&lt;INDEX($K$397:$K$415,MATCH($B$248,$C$397:$C$415,0)),INDEX('MP Calcs &amp; EFs'!$D$343:$D$360, MATCH($B$248,'MP Calcs &amp; EFs'!$B$343:$B$360,0))-(((INDEX('MP Calcs &amp; EFs'!$D$343:$D$360, MATCH($B$248,'MP Calcs &amp; EFs'!$B$343:$B$360,0)))-(INDEX($G$396:$G$413, MATCH($B$248,$C$396:$C$413,0))))/3),V$229&lt;INDEX($I$397:$I$415,MATCH($B$248,$C$397:$C$415,0)),INDEX('MP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EFs'!AC$383,"")</f>
        <v/>
      </c>
      <c r="W301" s="142" t="str" cm="1">
        <f t="array" ref="W301">IFERROR(((_xlfn.IFS(W$229&lt;INDEX($J$397:$J$415,MATCH($B$248,$C$397:$C$415,0)),INDEX('MP Calcs &amp; EFs'!$D$343:$D$360, MATCH($B$248,'MP Calcs &amp; EFs'!$B$343:$B$360,0)),W$229&lt;INDEX($K$397:$K$415,MATCH($B$248,$C$397:$C$415,0)),INDEX('MP Calcs &amp; EFs'!$D$343:$D$360, MATCH($B$248,'MP Calcs &amp; EFs'!$B$343:$B$360,0))-(((INDEX('MP Calcs &amp; EFs'!$D$343:$D$360, MATCH($B$248,'MP Calcs &amp; EFs'!$B$343:$B$360,0)))-(INDEX($G$396:$G$413, MATCH($B$248,$C$396:$C$413,0))))/3),W$229&lt;INDEX($I$397:$I$415,MATCH($B$248,$C$397:$C$415,0)),INDEX('MP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EFs'!AD$383,"")</f>
        <v/>
      </c>
      <c r="X301" s="142" t="str" cm="1">
        <f t="array" ref="X301">IFERROR(((_xlfn.IFS(X$229&lt;INDEX($J$397:$J$415,MATCH($B$248,$C$397:$C$415,0)),INDEX('MP Calcs &amp; EFs'!$D$343:$D$360, MATCH($B$248,'MP Calcs &amp; EFs'!$B$343:$B$360,0)),X$229&lt;INDEX($K$397:$K$415,MATCH($B$248,$C$397:$C$415,0)),INDEX('MP Calcs &amp; EFs'!$D$343:$D$360, MATCH($B$248,'MP Calcs &amp; EFs'!$B$343:$B$360,0))-(((INDEX('MP Calcs &amp; EFs'!$D$343:$D$360, MATCH($B$248,'MP Calcs &amp; EFs'!$B$343:$B$360,0)))-(INDEX($G$396:$G$413, MATCH($B$248,$C$396:$C$413,0))))/3),X$229&lt;INDEX($I$397:$I$415,MATCH($B$248,$C$397:$C$415,0)),INDEX('MP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EFs'!AE$383,"")</f>
        <v/>
      </c>
      <c r="Y301" s="142" t="str" cm="1">
        <f t="array" ref="Y301">IFERROR(((_xlfn.IFS(Y$229&lt;INDEX($J$397:$J$415,MATCH($B$248,$C$397:$C$415,0)),INDEX('MP Calcs &amp; EFs'!$D$343:$D$360, MATCH($B$248,'MP Calcs &amp; EFs'!$B$343:$B$360,0)),Y$229&lt;INDEX($K$397:$K$415,MATCH($B$248,$C$397:$C$415,0)),INDEX('MP Calcs &amp; EFs'!$D$343:$D$360, MATCH($B$248,'MP Calcs &amp; EFs'!$B$343:$B$360,0))-(((INDEX('MP Calcs &amp; EFs'!$D$343:$D$360, MATCH($B$248,'MP Calcs &amp; EFs'!$B$343:$B$360,0)))-(INDEX($G$396:$G$413, MATCH($B$248,$C$396:$C$413,0))))/3),Y$229&lt;INDEX($I$397:$I$415,MATCH($B$248,$C$397:$C$415,0)),INDEX('MP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EFs'!AF$383,"")</f>
        <v/>
      </c>
      <c r="Z301" s="142" t="str" cm="1">
        <f t="array" ref="Z301">IFERROR(((_xlfn.IFS(Z$229&lt;INDEX($J$397:$J$415,MATCH($B$248,$C$397:$C$415,0)),INDEX('MP Calcs &amp; EFs'!$D$343:$D$360, MATCH($B$248,'MP Calcs &amp; EFs'!$B$343:$B$360,0)),Z$229&lt;INDEX($K$397:$K$415,MATCH($B$248,$C$397:$C$415,0)),INDEX('MP Calcs &amp; EFs'!$D$343:$D$360, MATCH($B$248,'MP Calcs &amp; EFs'!$B$343:$B$360,0))-(((INDEX('MP Calcs &amp; EFs'!$D$343:$D$360, MATCH($B$248,'MP Calcs &amp; EFs'!$B$343:$B$360,0)))-(INDEX($G$396:$G$413, MATCH($B$248,$C$396:$C$413,0))))/3),Z$229&lt;INDEX($I$397:$I$415,MATCH($B$248,$C$397:$C$415,0)),INDEX('MP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EFs'!AG$383,"")</f>
        <v/>
      </c>
      <c r="AA301" s="142" t="str" cm="1">
        <f t="array" ref="AA301">IFERROR(((_xlfn.IFS(AA$229&lt;INDEX($J$397:$J$415,MATCH($B$248,$C$397:$C$415,0)),INDEX('MP Calcs &amp; EFs'!$D$343:$D$360, MATCH($B$248,'MP Calcs &amp; EFs'!$B$343:$B$360,0)),AA$229&lt;INDEX($K$397:$K$415,MATCH($B$248,$C$397:$C$415,0)),INDEX('MP Calcs &amp; EFs'!$D$343:$D$360, MATCH($B$248,'MP Calcs &amp; EFs'!$B$343:$B$360,0))-(((INDEX('MP Calcs &amp; EFs'!$D$343:$D$360, MATCH($B$248,'MP Calcs &amp; EFs'!$B$343:$B$360,0)))-(INDEX($G$396:$G$413, MATCH($B$248,$C$396:$C$413,0))))/3),AA$229&lt;INDEX($I$397:$I$415,MATCH($B$248,$C$397:$C$415,0)),INDEX('MP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EFs'!AH$383,"")</f>
        <v/>
      </c>
      <c r="AB301" s="142" t="str" cm="1">
        <f t="array" ref="AB301">IFERROR(((_xlfn.IFS(AB$229&lt;INDEX($J$397:$J$415,MATCH($B$248,$C$397:$C$415,0)),INDEX('MP Calcs &amp; EFs'!$D$343:$D$360, MATCH($B$248,'MP Calcs &amp; EFs'!$B$343:$B$360,0)),AB$229&lt;INDEX($K$397:$K$415,MATCH($B$248,$C$397:$C$415,0)),INDEX('MP Calcs &amp; EFs'!$D$343:$D$360, MATCH($B$248,'MP Calcs &amp; EFs'!$B$343:$B$360,0))-(((INDEX('MP Calcs &amp; EFs'!$D$343:$D$360, MATCH($B$248,'MP Calcs &amp; EFs'!$B$343:$B$360,0)))-(INDEX($G$396:$G$413, MATCH($B$248,$C$396:$C$413,0))))/3),AB$229&lt;INDEX($I$397:$I$415,MATCH($B$248,$C$397:$C$415,0)),INDEX('MP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EFs'!AI$383,"")</f>
        <v/>
      </c>
      <c r="AC301" s="142" t="str" cm="1">
        <f t="array" ref="AC301">IFERROR(((_xlfn.IFS(AC$229&lt;INDEX($J$397:$J$415,MATCH($B$248,$C$397:$C$415,0)),INDEX('MP Calcs &amp; EFs'!$D$343:$D$360, MATCH($B$248,'MP Calcs &amp; EFs'!$B$343:$B$360,0)),AC$229&lt;INDEX($K$397:$K$415,MATCH($B$248,$C$397:$C$415,0)),INDEX('MP Calcs &amp; EFs'!$D$343:$D$360, MATCH($B$248,'MP Calcs &amp; EFs'!$B$343:$B$360,0))-(((INDEX('MP Calcs &amp; EFs'!$D$343:$D$360, MATCH($B$248,'MP Calcs &amp; EFs'!$B$343:$B$360,0)))-(INDEX($G$396:$G$413, MATCH($B$248,$C$396:$C$413,0))))/3),AC$229&lt;INDEX($I$397:$I$415,MATCH($B$248,$C$397:$C$415,0)),INDEX('MP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EFs'!AJ$383,"")</f>
        <v/>
      </c>
      <c r="AD301" s="142" t="str" cm="1">
        <f t="array" ref="AD301">IFERROR(((_xlfn.IFS(AD$229&lt;INDEX($J$397:$J$415,MATCH($B$248,$C$397:$C$415,0)),INDEX('MP Calcs &amp; EFs'!$D$343:$D$360, MATCH($B$248,'MP Calcs &amp; EFs'!$B$343:$B$360,0)),AD$229&lt;INDEX($K$397:$K$415,MATCH($B$248,$C$397:$C$415,0)),INDEX('MP Calcs &amp; EFs'!$D$343:$D$360, MATCH($B$248,'MP Calcs &amp; EFs'!$B$343:$B$360,0))-(((INDEX('MP Calcs &amp; EFs'!$D$343:$D$360, MATCH($B$248,'MP Calcs &amp; EFs'!$B$343:$B$360,0)))-(INDEX($G$396:$G$413, MATCH($B$248,$C$396:$C$413,0))))/3),AD$229&lt;INDEX($I$397:$I$415,MATCH($B$248,$C$397:$C$415,0)),INDEX('MP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EFs'!AK$383,"")</f>
        <v/>
      </c>
      <c r="AE301" s="142" t="str" cm="1">
        <f t="array" ref="AE301">IFERROR(((_xlfn.IFS(AE$229&lt;INDEX($J$397:$J$415,MATCH($B$248,$C$397:$C$415,0)),INDEX('MP Calcs &amp; EFs'!$D$343:$D$360, MATCH($B$248,'MP Calcs &amp; EFs'!$B$343:$B$360,0)),AE$229&lt;INDEX($K$397:$K$415,MATCH($B$248,$C$397:$C$415,0)),INDEX('MP Calcs &amp; EFs'!$D$343:$D$360, MATCH($B$248,'MP Calcs &amp; EFs'!$B$343:$B$360,0))-(((INDEX('MP Calcs &amp; EFs'!$D$343:$D$360, MATCH($B$248,'MP Calcs &amp; EFs'!$B$343:$B$360,0)))-(INDEX($G$396:$G$413, MATCH($B$248,$C$396:$C$413,0))))/3),AE$229&lt;INDEX($I$397:$I$415,MATCH($B$248,$C$397:$C$415,0)),INDEX('MP Calcs &amp; EFs'!$D$343:$D$360, MATCH($B$248,'MP Calcs &amp; EFs'!$B$343:$B$360,0))-(((INDEX('MP Calcs &amp; EFs'!$D$343:$D$360, MATCH($B$248,'MP Calcs &amp; EFs'!$B$343:$B$360,0)))-(INDEX($G$396:$G$413, MATCH($B$248,$C$396:$C$413,0))))*2/3),TRUE,INDEX($G$396:$G$413, MATCH($B$248,$C$396:$C$413,0)))*INDEX($D$13:$D$29, MATCH($B$248,$B$13:$B$29,0))*10^6*'Conversions and Lists'!$F$44)-(INDEX($G$8:$G$29, MATCH($B$248,$B$8:$B$29,0))*'Conversions and Lists'!$F$37))*'MP Calcs &amp; EFs'!AL$383,"")</f>
        <v/>
      </c>
      <c r="AF301" s="142" t="str">
        <f t="shared" si="19"/>
        <v/>
      </c>
      <c r="AG301" s="142" t="str">
        <f>IFERROR(SUM(INDEX(D301:AF301, MATCH(INDEX($H$8:$H$29,MATCH(B301,$B$8:$B$29,0)),$D$229:$AE$229,0)):AF301),"")</f>
        <v/>
      </c>
    </row>
    <row r="302" spans="2:33" ht="14.4" thickBot="1" x14ac:dyDescent="0.3">
      <c r="B302" s="138" t="s">
        <v>136</v>
      </c>
      <c r="C302" s="139" t="s">
        <v>336</v>
      </c>
      <c r="D302" s="148" t="str" cm="1">
        <f t="array" ref="D302">IFERROR((_xlfn.IFS(D$229&lt;INDEX($J$397:$J$415,MATCH($B$248,$C$397:$C$415,0)),INDEX('MP Calcs &amp; EFs'!$C$343:$C$360, MATCH($B$248,'MP Calcs &amp; EFs'!$B$343:$B$360,0)),D$229&lt;INDEX($K$397:$K$415,MATCH($B$248,$C$397:$C$415,0)),INDEX('MP Calcs &amp; EFs'!$C$343:$C$360, MATCH($B$248,'MP Calcs &amp; EFs'!$B$343:$B$360,0))-(((INDEX('MP Calcs &amp; EFs'!$C$343:$C$360, MATCH($B$248,'MP Calcs &amp; EFs'!$B$343:$B$360,0)))-(INDEX($F$396:$F$413, MATCH($B$248,$C$396:$C$413,0))))/3),D$229&lt;INDEX($I$397:$I$415,MATCH($B$248,$C$397:$C$415,0)),INDEX('MP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E302" s="148" t="str" cm="1">
        <f t="array" ref="E302">IFERROR((_xlfn.IFS(E$229&lt;INDEX($J$397:$J$415,MATCH($B$248,$C$397:$C$415,0)),INDEX('MP Calcs &amp; EFs'!$C$343:$C$360, MATCH($B$248,'MP Calcs &amp; EFs'!$B$343:$B$360,0)),E$229&lt;INDEX($K$397:$K$415,MATCH($B$248,$C$397:$C$415,0)),INDEX('MP Calcs &amp; EFs'!$C$343:$C$360, MATCH($B$248,'MP Calcs &amp; EFs'!$B$343:$B$360,0))-(((INDEX('MP Calcs &amp; EFs'!$C$343:$C$360, MATCH($B$248,'MP Calcs &amp; EFs'!$B$343:$B$360,0)))-(INDEX($F$396:$F$413, MATCH($B$248,$C$396:$C$413,0))))/3),E$229&lt;INDEX($I$397:$I$415,MATCH($B$248,$C$397:$C$415,0)),INDEX('MP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F302" s="148" t="str" cm="1">
        <f t="array" ref="F302">IFERROR((_xlfn.IFS(F$229&lt;INDEX($J$397:$J$415,MATCH($B$248,$C$397:$C$415,0)),INDEX('MP Calcs &amp; EFs'!$C$343:$C$360, MATCH($B$248,'MP Calcs &amp; EFs'!$B$343:$B$360,0)),F$229&lt;INDEX($K$397:$K$415,MATCH($B$248,$C$397:$C$415,0)),INDEX('MP Calcs &amp; EFs'!$C$343:$C$360, MATCH($B$248,'MP Calcs &amp; EFs'!$B$343:$B$360,0))-(((INDEX('MP Calcs &amp; EFs'!$C$343:$C$360, MATCH($B$248,'MP Calcs &amp; EFs'!$B$343:$B$360,0)))-(INDEX($F$396:$F$413, MATCH($B$248,$C$396:$C$413,0))))/3),F$229&lt;INDEX($I$397:$I$415,MATCH($B$248,$C$397:$C$415,0)),INDEX('MP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G302" s="148" t="str" cm="1">
        <f t="array" ref="G302">IFERROR((_xlfn.IFS(G$229&lt;INDEX($J$397:$J$415,MATCH($B$248,$C$397:$C$415,0)),INDEX('MP Calcs &amp; EFs'!$C$343:$C$360, MATCH($B$248,'MP Calcs &amp; EFs'!$B$343:$B$360,0)),G$229&lt;INDEX($K$397:$K$415,MATCH($B$248,$C$397:$C$415,0)),INDEX('MP Calcs &amp; EFs'!$C$343:$C$360, MATCH($B$248,'MP Calcs &amp; EFs'!$B$343:$B$360,0))-(((INDEX('MP Calcs &amp; EFs'!$C$343:$C$360, MATCH($B$248,'MP Calcs &amp; EFs'!$B$343:$B$360,0)))-(INDEX($F$396:$F$413, MATCH($B$248,$C$396:$C$413,0))))/3),G$229&lt;INDEX($I$397:$I$415,MATCH($B$248,$C$397:$C$415,0)),INDEX('MP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H302" s="148" t="str" cm="1">
        <f t="array" ref="H302">IFERROR((_xlfn.IFS(H$229&lt;INDEX($J$397:$J$415,MATCH($B$248,$C$397:$C$415,0)),INDEX('MP Calcs &amp; EFs'!$C$343:$C$360, MATCH($B$248,'MP Calcs &amp; EFs'!$B$343:$B$360,0)),H$229&lt;INDEX($K$397:$K$415,MATCH($B$248,$C$397:$C$415,0)),INDEX('MP Calcs &amp; EFs'!$C$343:$C$360, MATCH($B$248,'MP Calcs &amp; EFs'!$B$343:$B$360,0))-(((INDEX('MP Calcs &amp; EFs'!$C$343:$C$360, MATCH($B$248,'MP Calcs &amp; EFs'!$B$343:$B$360,0)))-(INDEX($F$396:$F$413, MATCH($B$248,$C$396:$C$413,0))))/3),H$229&lt;INDEX($I$397:$I$415,MATCH($B$248,$C$397:$C$415,0)),INDEX('MP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I302" s="148" t="str" cm="1">
        <f t="array" ref="I302">IFERROR((_xlfn.IFS(I$229&lt;INDEX($J$397:$J$415,MATCH($B$248,$C$397:$C$415,0)),INDEX('MP Calcs &amp; EFs'!$C$343:$C$360, MATCH($B$248,'MP Calcs &amp; EFs'!$B$343:$B$360,0)),I$229&lt;INDEX($K$397:$K$415,MATCH($B$248,$C$397:$C$415,0)),INDEX('MP Calcs &amp; EFs'!$C$343:$C$360, MATCH($B$248,'MP Calcs &amp; EFs'!$B$343:$B$360,0))-(((INDEX('MP Calcs &amp; EFs'!$C$343:$C$360, MATCH($B$248,'MP Calcs &amp; EFs'!$B$343:$B$360,0)))-(INDEX($F$396:$F$413, MATCH($B$248,$C$396:$C$413,0))))/3),I$229&lt;INDEX($I$397:$I$415,MATCH($B$248,$C$397:$C$415,0)),INDEX('MP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J302" s="148" t="str" cm="1">
        <f t="array" ref="J302">IFERROR((_xlfn.IFS(J$229&lt;INDEX($J$397:$J$415,MATCH($B$248,$C$397:$C$415,0)),INDEX('MP Calcs &amp; EFs'!$C$343:$C$360, MATCH($B$248,'MP Calcs &amp; EFs'!$B$343:$B$360,0)),J$229&lt;INDEX($K$397:$K$415,MATCH($B$248,$C$397:$C$415,0)),INDEX('MP Calcs &amp; EFs'!$C$343:$C$360, MATCH($B$248,'MP Calcs &amp; EFs'!$B$343:$B$360,0))-(((INDEX('MP Calcs &amp; EFs'!$C$343:$C$360, MATCH($B$248,'MP Calcs &amp; EFs'!$B$343:$B$360,0)))-(INDEX($F$396:$F$413, MATCH($B$248,$C$396:$C$413,0))))/3),J$229&lt;INDEX($I$397:$I$415,MATCH($B$248,$C$397:$C$415,0)),INDEX('MP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K302" s="148" t="str" cm="1">
        <f t="array" ref="K302">IFERROR((_xlfn.IFS(K$229&lt;INDEX($J$397:$J$415,MATCH($B$248,$C$397:$C$415,0)),INDEX('MP Calcs &amp; EFs'!$C$343:$C$360, MATCH($B$248,'MP Calcs &amp; EFs'!$B$343:$B$360,0)),K$229&lt;INDEX($K$397:$K$415,MATCH($B$248,$C$397:$C$415,0)),INDEX('MP Calcs &amp; EFs'!$C$343:$C$360, MATCH($B$248,'MP Calcs &amp; EFs'!$B$343:$B$360,0))-(((INDEX('MP Calcs &amp; EFs'!$C$343:$C$360, MATCH($B$248,'MP Calcs &amp; EFs'!$B$343:$B$360,0)))-(INDEX($F$396:$F$413, MATCH($B$248,$C$396:$C$413,0))))/3),K$229&lt;INDEX($I$397:$I$415,MATCH($B$248,$C$397:$C$415,0)),INDEX('MP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L302" s="148" t="str" cm="1">
        <f t="array" ref="L302">IFERROR((_xlfn.IFS(L$229&lt;INDEX($J$397:$J$415,MATCH($B$248,$C$397:$C$415,0)),INDEX('MP Calcs &amp; EFs'!$C$343:$C$360, MATCH($B$248,'MP Calcs &amp; EFs'!$B$343:$B$360,0)),L$229&lt;INDEX($K$397:$K$415,MATCH($B$248,$C$397:$C$415,0)),INDEX('MP Calcs &amp; EFs'!$C$343:$C$360, MATCH($B$248,'MP Calcs &amp; EFs'!$B$343:$B$360,0))-(((INDEX('MP Calcs &amp; EFs'!$C$343:$C$360, MATCH($B$248,'MP Calcs &amp; EFs'!$B$343:$B$360,0)))-(INDEX($F$396:$F$413, MATCH($B$248,$C$396:$C$413,0))))/3),L$229&lt;INDEX($I$397:$I$415,MATCH($B$248,$C$397:$C$415,0)),INDEX('MP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M302" s="148" t="str" cm="1">
        <f t="array" ref="M302">IFERROR((_xlfn.IFS(M$229&lt;INDEX($J$397:$J$415,MATCH($B$248,$C$397:$C$415,0)),INDEX('MP Calcs &amp; EFs'!$C$343:$C$360, MATCH($B$248,'MP Calcs &amp; EFs'!$B$343:$B$360,0)),M$229&lt;INDEX($K$397:$K$415,MATCH($B$248,$C$397:$C$415,0)),INDEX('MP Calcs &amp; EFs'!$C$343:$C$360, MATCH($B$248,'MP Calcs &amp; EFs'!$B$343:$B$360,0))-(((INDEX('MP Calcs &amp; EFs'!$C$343:$C$360, MATCH($B$248,'MP Calcs &amp; EFs'!$B$343:$B$360,0)))-(INDEX($F$396:$F$413, MATCH($B$248,$C$396:$C$413,0))))/3),M$229&lt;INDEX($I$397:$I$415,MATCH($B$248,$C$397:$C$415,0)),INDEX('MP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N302" s="148" t="str" cm="1">
        <f t="array" ref="N302">IFERROR((_xlfn.IFS(N$229&lt;INDEX($J$397:$J$415,MATCH($B$248,$C$397:$C$415,0)),INDEX('MP Calcs &amp; EFs'!$C$343:$C$360, MATCH($B$248,'MP Calcs &amp; EFs'!$B$343:$B$360,0)),N$229&lt;INDEX($K$397:$K$415,MATCH($B$248,$C$397:$C$415,0)),INDEX('MP Calcs &amp; EFs'!$C$343:$C$360, MATCH($B$248,'MP Calcs &amp; EFs'!$B$343:$B$360,0))-(((INDEX('MP Calcs &amp; EFs'!$C$343:$C$360, MATCH($B$248,'MP Calcs &amp; EFs'!$B$343:$B$360,0)))-(INDEX($F$396:$F$413, MATCH($B$248,$C$396:$C$413,0))))/3),N$229&lt;INDEX($I$397:$I$415,MATCH($B$248,$C$397:$C$415,0)),INDEX('MP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O302" s="148" t="str" cm="1">
        <f t="array" ref="O302">IFERROR((_xlfn.IFS(O$229&lt;INDEX($J$397:$J$415,MATCH($B$248,$C$397:$C$415,0)),INDEX('MP Calcs &amp; EFs'!$C$343:$C$360, MATCH($B$248,'MP Calcs &amp; EFs'!$B$343:$B$360,0)),O$229&lt;INDEX($K$397:$K$415,MATCH($B$248,$C$397:$C$415,0)),INDEX('MP Calcs &amp; EFs'!$C$343:$C$360, MATCH($B$248,'MP Calcs &amp; EFs'!$B$343:$B$360,0))-(((INDEX('MP Calcs &amp; EFs'!$C$343:$C$360, MATCH($B$248,'MP Calcs &amp; EFs'!$B$343:$B$360,0)))-(INDEX($F$396:$F$413, MATCH($B$248,$C$396:$C$413,0))))/3),O$229&lt;INDEX($I$397:$I$415,MATCH($B$248,$C$397:$C$415,0)),INDEX('MP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P302" s="148" t="str" cm="1">
        <f t="array" ref="P302">IFERROR((_xlfn.IFS(P$229&lt;INDEX($J$397:$J$415,MATCH($B$248,$C$397:$C$415,0)),INDEX('MP Calcs &amp; EFs'!$C$343:$C$360, MATCH($B$248,'MP Calcs &amp; EFs'!$B$343:$B$360,0)),P$229&lt;INDEX($K$397:$K$415,MATCH($B$248,$C$397:$C$415,0)),INDEX('MP Calcs &amp; EFs'!$C$343:$C$360, MATCH($B$248,'MP Calcs &amp; EFs'!$B$343:$B$360,0))-(((INDEX('MP Calcs &amp; EFs'!$C$343:$C$360, MATCH($B$248,'MP Calcs &amp; EFs'!$B$343:$B$360,0)))-(INDEX($F$396:$F$413, MATCH($B$248,$C$396:$C$413,0))))/3),P$229&lt;INDEX($I$397:$I$415,MATCH($B$248,$C$397:$C$415,0)),INDEX('MP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Q302" s="148" t="str" cm="1">
        <f t="array" ref="Q302">IFERROR((_xlfn.IFS(Q$229&lt;INDEX($J$397:$J$415,MATCH($B$248,$C$397:$C$415,0)),INDEX('MP Calcs &amp; EFs'!$C$343:$C$360, MATCH($B$248,'MP Calcs &amp; EFs'!$B$343:$B$360,0)),Q$229&lt;INDEX($K$397:$K$415,MATCH($B$248,$C$397:$C$415,0)),INDEX('MP Calcs &amp; EFs'!$C$343:$C$360, MATCH($B$248,'MP Calcs &amp; EFs'!$B$343:$B$360,0))-(((INDEX('MP Calcs &amp; EFs'!$C$343:$C$360, MATCH($B$248,'MP Calcs &amp; EFs'!$B$343:$B$360,0)))-(INDEX($F$396:$F$413, MATCH($B$248,$C$396:$C$413,0))))/3),Q$229&lt;INDEX($I$397:$I$415,MATCH($B$248,$C$397:$C$415,0)),INDEX('MP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R302" s="148" t="str" cm="1">
        <f t="array" ref="R302">IFERROR((_xlfn.IFS(R$229&lt;INDEX($J$397:$J$415,MATCH($B$248,$C$397:$C$415,0)),INDEX('MP Calcs &amp; EFs'!$C$343:$C$360, MATCH($B$248,'MP Calcs &amp; EFs'!$B$343:$B$360,0)),R$229&lt;INDEX($K$397:$K$415,MATCH($B$248,$C$397:$C$415,0)),INDEX('MP Calcs &amp; EFs'!$C$343:$C$360, MATCH($B$248,'MP Calcs &amp; EFs'!$B$343:$B$360,0))-(((INDEX('MP Calcs &amp; EFs'!$C$343:$C$360, MATCH($B$248,'MP Calcs &amp; EFs'!$B$343:$B$360,0)))-(INDEX($F$396:$F$413, MATCH($B$248,$C$396:$C$413,0))))/3),R$229&lt;INDEX($I$397:$I$415,MATCH($B$248,$C$397:$C$415,0)),INDEX('MP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S302" s="148" t="str" cm="1">
        <f t="array" ref="S302">IFERROR((_xlfn.IFS(S$229&lt;INDEX($J$397:$J$415,MATCH($B$248,$C$397:$C$415,0)),INDEX('MP Calcs &amp; EFs'!$C$343:$C$360, MATCH($B$248,'MP Calcs &amp; EFs'!$B$343:$B$360,0)),S$229&lt;INDEX($K$397:$K$415,MATCH($B$248,$C$397:$C$415,0)),INDEX('MP Calcs &amp; EFs'!$C$343:$C$360, MATCH($B$248,'MP Calcs &amp; EFs'!$B$343:$B$360,0))-(((INDEX('MP Calcs &amp; EFs'!$C$343:$C$360, MATCH($B$248,'MP Calcs &amp; EFs'!$B$343:$B$360,0)))-(INDEX($F$396:$F$413, MATCH($B$248,$C$396:$C$413,0))))/3),S$229&lt;INDEX($I$397:$I$415,MATCH($B$248,$C$397:$C$415,0)),INDEX('MP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T302" s="148" t="str" cm="1">
        <f t="array" ref="T302">IFERROR((_xlfn.IFS(T$229&lt;INDEX($J$397:$J$415,MATCH($B$248,$C$397:$C$415,0)),INDEX('MP Calcs &amp; EFs'!$C$343:$C$360, MATCH($B$248,'MP Calcs &amp; EFs'!$B$343:$B$360,0)),T$229&lt;INDEX($K$397:$K$415,MATCH($B$248,$C$397:$C$415,0)),INDEX('MP Calcs &amp; EFs'!$C$343:$C$360, MATCH($B$248,'MP Calcs &amp; EFs'!$B$343:$B$360,0))-(((INDEX('MP Calcs &amp; EFs'!$C$343:$C$360, MATCH($B$248,'MP Calcs &amp; EFs'!$B$343:$B$360,0)))-(INDEX($F$396:$F$413, MATCH($B$248,$C$396:$C$413,0))))/3),T$229&lt;INDEX($I$397:$I$415,MATCH($B$248,$C$397:$C$415,0)),INDEX('MP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U302" s="148" t="str" cm="1">
        <f t="array" ref="U302">IFERROR((_xlfn.IFS(U$229&lt;INDEX($J$397:$J$415,MATCH($B$248,$C$397:$C$415,0)),INDEX('MP Calcs &amp; EFs'!$C$343:$C$360, MATCH($B$248,'MP Calcs &amp; EFs'!$B$343:$B$360,0)),U$229&lt;INDEX($K$397:$K$415,MATCH($B$248,$C$397:$C$415,0)),INDEX('MP Calcs &amp; EFs'!$C$343:$C$360, MATCH($B$248,'MP Calcs &amp; EFs'!$B$343:$B$360,0))-(((INDEX('MP Calcs &amp; EFs'!$C$343:$C$360, MATCH($B$248,'MP Calcs &amp; EFs'!$B$343:$B$360,0)))-(INDEX($F$396:$F$413, MATCH($B$248,$C$396:$C$413,0))))/3),U$229&lt;INDEX($I$397:$I$415,MATCH($B$248,$C$397:$C$415,0)),INDEX('MP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V302" s="148" t="str" cm="1">
        <f t="array" ref="V302">IFERROR((_xlfn.IFS(V$229&lt;INDEX($J$397:$J$415,MATCH($B$248,$C$397:$C$415,0)),INDEX('MP Calcs &amp; EFs'!$C$343:$C$360, MATCH($B$248,'MP Calcs &amp; EFs'!$B$343:$B$360,0)),V$229&lt;INDEX($K$397:$K$415,MATCH($B$248,$C$397:$C$415,0)),INDEX('MP Calcs &amp; EFs'!$C$343:$C$360, MATCH($B$248,'MP Calcs &amp; EFs'!$B$343:$B$360,0))-(((INDEX('MP Calcs &amp; EFs'!$C$343:$C$360, MATCH($B$248,'MP Calcs &amp; EFs'!$B$343:$B$360,0)))-(INDEX($F$396:$F$413, MATCH($B$248,$C$396:$C$413,0))))/3),V$229&lt;INDEX($I$397:$I$415,MATCH($B$248,$C$397:$C$415,0)),INDEX('MP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W302" s="148" t="str" cm="1">
        <f t="array" ref="W302">IFERROR((_xlfn.IFS(W$229&lt;INDEX($J$397:$J$415,MATCH($B$248,$C$397:$C$415,0)),INDEX('MP Calcs &amp; EFs'!$C$343:$C$360, MATCH($B$248,'MP Calcs &amp; EFs'!$B$343:$B$360,0)),W$229&lt;INDEX($K$397:$K$415,MATCH($B$248,$C$397:$C$415,0)),INDEX('MP Calcs &amp; EFs'!$C$343:$C$360, MATCH($B$248,'MP Calcs &amp; EFs'!$B$343:$B$360,0))-(((INDEX('MP Calcs &amp; EFs'!$C$343:$C$360, MATCH($B$248,'MP Calcs &amp; EFs'!$B$343:$B$360,0)))-(INDEX($F$396:$F$413, MATCH($B$248,$C$396:$C$413,0))))/3),W$229&lt;INDEX($I$397:$I$415,MATCH($B$248,$C$397:$C$415,0)),INDEX('MP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X302" s="148" t="str" cm="1">
        <f t="array" ref="X302">IFERROR((_xlfn.IFS(X$229&lt;INDEX($J$397:$J$415,MATCH($B$248,$C$397:$C$415,0)),INDEX('MP Calcs &amp; EFs'!$C$343:$C$360, MATCH($B$248,'MP Calcs &amp; EFs'!$B$343:$B$360,0)),X$229&lt;INDEX($K$397:$K$415,MATCH($B$248,$C$397:$C$415,0)),INDEX('MP Calcs &amp; EFs'!$C$343:$C$360, MATCH($B$248,'MP Calcs &amp; EFs'!$B$343:$B$360,0))-(((INDEX('MP Calcs &amp; EFs'!$C$343:$C$360, MATCH($B$248,'MP Calcs &amp; EFs'!$B$343:$B$360,0)))-(INDEX($F$396:$F$413, MATCH($B$248,$C$396:$C$413,0))))/3),X$229&lt;INDEX($I$397:$I$415,MATCH($B$248,$C$397:$C$415,0)),INDEX('MP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Y302" s="148" t="str" cm="1">
        <f t="array" ref="Y302">IFERROR((_xlfn.IFS(Y$229&lt;INDEX($J$397:$J$415,MATCH($B$248,$C$397:$C$415,0)),INDEX('MP Calcs &amp; EFs'!$C$343:$C$360, MATCH($B$248,'MP Calcs &amp; EFs'!$B$343:$B$360,0)),Y$229&lt;INDEX($K$397:$K$415,MATCH($B$248,$C$397:$C$415,0)),INDEX('MP Calcs &amp; EFs'!$C$343:$C$360, MATCH($B$248,'MP Calcs &amp; EFs'!$B$343:$B$360,0))-(((INDEX('MP Calcs &amp; EFs'!$C$343:$C$360, MATCH($B$248,'MP Calcs &amp; EFs'!$B$343:$B$360,0)))-(INDEX($F$396:$F$413, MATCH($B$248,$C$396:$C$413,0))))/3),Y$229&lt;INDEX($I$397:$I$415,MATCH($B$248,$C$397:$C$415,0)),INDEX('MP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Z302" s="148" t="str" cm="1">
        <f t="array" ref="Z302">IFERROR((_xlfn.IFS(Z$229&lt;INDEX($J$397:$J$415,MATCH($B$248,$C$397:$C$415,0)),INDEX('MP Calcs &amp; EFs'!$C$343:$C$360, MATCH($B$248,'MP Calcs &amp; EFs'!$B$343:$B$360,0)),Z$229&lt;INDEX($K$397:$K$415,MATCH($B$248,$C$397:$C$415,0)),INDEX('MP Calcs &amp; EFs'!$C$343:$C$360, MATCH($B$248,'MP Calcs &amp; EFs'!$B$343:$B$360,0))-(((INDEX('MP Calcs &amp; EFs'!$C$343:$C$360, MATCH($B$248,'MP Calcs &amp; EFs'!$B$343:$B$360,0)))-(INDEX($F$396:$F$413, MATCH($B$248,$C$396:$C$413,0))))/3),Z$229&lt;INDEX($I$397:$I$415,MATCH($B$248,$C$397:$C$415,0)),INDEX('MP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AA302" s="148" t="str" cm="1">
        <f t="array" ref="AA302">IFERROR((_xlfn.IFS(AA$229&lt;INDEX($J$397:$J$415,MATCH($B$248,$C$397:$C$415,0)),INDEX('MP Calcs &amp; EFs'!$C$343:$C$360, MATCH($B$248,'MP Calcs &amp; EFs'!$B$343:$B$360,0)),AA$229&lt;INDEX($K$397:$K$415,MATCH($B$248,$C$397:$C$415,0)),INDEX('MP Calcs &amp; EFs'!$C$343:$C$360, MATCH($B$248,'MP Calcs &amp; EFs'!$B$343:$B$360,0))-(((INDEX('MP Calcs &amp; EFs'!$C$343:$C$360, MATCH($B$248,'MP Calcs &amp; EFs'!$B$343:$B$360,0)))-(INDEX($F$396:$F$413, MATCH($B$248,$C$396:$C$413,0))))/3),AA$229&lt;INDEX($I$397:$I$415,MATCH($B$248,$C$397:$C$415,0)),INDEX('MP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AB302" s="148" t="str" cm="1">
        <f t="array" ref="AB302">IFERROR((_xlfn.IFS(AB$229&lt;INDEX($J$397:$J$415,MATCH($B$248,$C$397:$C$415,0)),INDEX('MP Calcs &amp; EFs'!$C$343:$C$360, MATCH($B$248,'MP Calcs &amp; EFs'!$B$343:$B$360,0)),AB$229&lt;INDEX($K$397:$K$415,MATCH($B$248,$C$397:$C$415,0)),INDEX('MP Calcs &amp; EFs'!$C$343:$C$360, MATCH($B$248,'MP Calcs &amp; EFs'!$B$343:$B$360,0))-(((INDEX('MP Calcs &amp; EFs'!$C$343:$C$360, MATCH($B$248,'MP Calcs &amp; EFs'!$B$343:$B$360,0)))-(INDEX($F$396:$F$413, MATCH($B$248,$C$396:$C$413,0))))/3),AB$229&lt;INDEX($I$397:$I$415,MATCH($B$248,$C$397:$C$415,0)),INDEX('MP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AC302" s="148" t="str" cm="1">
        <f t="array" ref="AC302">IFERROR((_xlfn.IFS(AC$229&lt;INDEX($J$397:$J$415,MATCH($B$248,$C$397:$C$415,0)),INDEX('MP Calcs &amp; EFs'!$C$343:$C$360, MATCH($B$248,'MP Calcs &amp; EFs'!$B$343:$B$360,0)),AC$229&lt;INDEX($K$397:$K$415,MATCH($B$248,$C$397:$C$415,0)),INDEX('MP Calcs &amp; EFs'!$C$343:$C$360, MATCH($B$248,'MP Calcs &amp; EFs'!$B$343:$B$360,0))-(((INDEX('MP Calcs &amp; EFs'!$C$343:$C$360, MATCH($B$248,'MP Calcs &amp; EFs'!$B$343:$B$360,0)))-(INDEX($F$396:$F$413, MATCH($B$248,$C$396:$C$413,0))))/3),AC$229&lt;INDEX($I$397:$I$415,MATCH($B$248,$C$397:$C$415,0)),INDEX('MP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AD302" s="148" t="str" cm="1">
        <f t="array" ref="AD302">IFERROR((_xlfn.IFS(AD$229&lt;INDEX($J$397:$J$415,MATCH($B$248,$C$397:$C$415,0)),INDEX('MP Calcs &amp; EFs'!$C$343:$C$360, MATCH($B$248,'MP Calcs &amp; EFs'!$B$343:$B$360,0)),AD$229&lt;INDEX($K$397:$K$415,MATCH($B$248,$C$397:$C$415,0)),INDEX('MP Calcs &amp; EFs'!$C$343:$C$360, MATCH($B$248,'MP Calcs &amp; EFs'!$B$343:$B$360,0))-(((INDEX('MP Calcs &amp; EFs'!$C$343:$C$360, MATCH($B$248,'MP Calcs &amp; EFs'!$B$343:$B$360,0)))-(INDEX($F$396:$F$413, MATCH($B$248,$C$396:$C$413,0))))/3),AD$229&lt;INDEX($I$397:$I$415,MATCH($B$248,$C$397:$C$415,0)),INDEX('MP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AE302" s="148" t="str" cm="1">
        <f t="array" ref="AE302">IFERROR((_xlfn.IFS(AE$229&lt;INDEX($J$397:$J$415,MATCH($B$248,$C$397:$C$415,0)),INDEX('MP Calcs &amp; EFs'!$C$343:$C$360, MATCH($B$248,'MP Calcs &amp; EFs'!$B$343:$B$360,0)),AE$229&lt;INDEX($K$397:$K$415,MATCH($B$248,$C$397:$C$415,0)),INDEX('MP Calcs &amp; EFs'!$C$343:$C$360, MATCH($B$248,'MP Calcs &amp; EFs'!$B$343:$B$360,0))-(((INDEX('MP Calcs &amp; EFs'!$C$343:$C$360, MATCH($B$248,'MP Calcs &amp; EFs'!$B$343:$B$360,0)))-(INDEX($F$396:$F$413, MATCH($B$248,$C$396:$C$413,0))))/3),AE$229&lt;INDEX($I$397:$I$415,MATCH($B$248,$C$397:$C$415,0)),INDEX('MP Calcs &amp; EFs'!$C$343:$C$360, MATCH($B$248,'MP Calcs &amp; EFs'!$B$343:$B$360,0))-(((INDEX('MP Calcs &amp; EFs'!$C$343:$C$360, MATCH($B$248,'MP Calcs &amp; EFs'!$B$343:$B$360,0)))-(INDEX($F$396:$F$413, MATCH($B$248,$C$396:$C$413,0))))*2/3),TRUE,INDEX($F$396:$F$413, MATCH($B$248,$C$396:$C$413,0)))*INDEX($D$13:$D$29, MATCH($B$248,$B$13:$B$29,0)))*1000*'Conversions and Lists'!$O$44*'MP Calcs &amp; EFs'!$F$439*'Conversions and Lists'!$F$51*1000,"")</f>
        <v/>
      </c>
      <c r="AF302" s="148" t="str">
        <f t="shared" si="19"/>
        <v/>
      </c>
      <c r="AG302" s="148" t="str">
        <f>IFERROR(SUM(INDEX(D302:AF302, MATCH(INDEX($H$8:$H$29,MATCH(B302,$B$8:$B$29,0)),$D$229:$AE$229,0)):AF302),"")</f>
        <v/>
      </c>
    </row>
    <row r="303" spans="2:33" x14ac:dyDescent="0.25">
      <c r="B303" s="144" t="s">
        <v>126</v>
      </c>
      <c r="C303" s="141" t="s">
        <v>335</v>
      </c>
      <c r="D303" s="142" t="str" cm="1">
        <f t="array" ref="D303">IFERROR(((_xlfn.IFS(D$229&lt;INDEX($J$397:$J$415,MATCH($B$250,$C$397:$C$415,0)),INDEX('MP Calcs &amp; EFs'!$D$343:$D$360, MATCH($B$250,'MP Calcs &amp; EFs'!$B$343:$B$360,0)),D$229&lt;INDEX($K$397:$K$415,MATCH($B$250,$C$397:$C$415,0)),INDEX('MP Calcs &amp; EFs'!$D$343:$D$360, MATCH($B$250,'MP Calcs &amp; EFs'!$B$343:$B$360,0))-(((INDEX('MP Calcs &amp; EFs'!$D$343:$D$360, MATCH($B$250,'MP Calcs &amp; EFs'!$B$343:$B$360,0)))-(INDEX($G$396:$G$413, MATCH($B$250,$C$396:$C$413,0))))/3),D$229&lt;INDEX($I$397:$I$415,MATCH($B$250,$C$397:$C$415,0)),INDEX('MP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EFs'!K$383,"")</f>
        <v/>
      </c>
      <c r="E303" s="142" t="str" cm="1">
        <f t="array" ref="E303">IFERROR(((_xlfn.IFS(E$229&lt;INDEX($J$397:$J$415,MATCH($B$250,$C$397:$C$415,0)),INDEX('MP Calcs &amp; EFs'!$D$343:$D$360, MATCH($B$250,'MP Calcs &amp; EFs'!$B$343:$B$360,0)),E$229&lt;INDEX($K$397:$K$415,MATCH($B$250,$C$397:$C$415,0)),INDEX('MP Calcs &amp; EFs'!$D$343:$D$360, MATCH($B$250,'MP Calcs &amp; EFs'!$B$343:$B$360,0))-(((INDEX('MP Calcs &amp; EFs'!$D$343:$D$360, MATCH($B$250,'MP Calcs &amp; EFs'!$B$343:$B$360,0)))-(INDEX($G$396:$G$413, MATCH($B$250,$C$396:$C$413,0))))/3),E$229&lt;INDEX($I$397:$I$415,MATCH($B$250,$C$397:$C$415,0)),INDEX('MP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EFs'!L$383,"")</f>
        <v/>
      </c>
      <c r="F303" s="142" t="str" cm="1">
        <f t="array" ref="F303">IFERROR(((_xlfn.IFS(F$229&lt;INDEX($J$397:$J$415,MATCH($B$250,$C$397:$C$415,0)),INDEX('MP Calcs &amp; EFs'!$D$343:$D$360, MATCH($B$250,'MP Calcs &amp; EFs'!$B$343:$B$360,0)),F$229&lt;INDEX($K$397:$K$415,MATCH($B$250,$C$397:$C$415,0)),INDEX('MP Calcs &amp; EFs'!$D$343:$D$360, MATCH($B$250,'MP Calcs &amp; EFs'!$B$343:$B$360,0))-(((INDEX('MP Calcs &amp; EFs'!$D$343:$D$360, MATCH($B$250,'MP Calcs &amp; EFs'!$B$343:$B$360,0)))-(INDEX($G$396:$G$413, MATCH($B$250,$C$396:$C$413,0))))/3),F$229&lt;INDEX($I$397:$I$415,MATCH($B$250,$C$397:$C$415,0)),INDEX('MP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EFs'!M$383,"")</f>
        <v/>
      </c>
      <c r="G303" s="142" t="str" cm="1">
        <f t="array" ref="G303">IFERROR(((_xlfn.IFS(G$229&lt;INDEX($J$397:$J$415,MATCH($B$250,$C$397:$C$415,0)),INDEX('MP Calcs &amp; EFs'!$D$343:$D$360, MATCH($B$250,'MP Calcs &amp; EFs'!$B$343:$B$360,0)),G$229&lt;INDEX($K$397:$K$415,MATCH($B$250,$C$397:$C$415,0)),INDEX('MP Calcs &amp; EFs'!$D$343:$D$360, MATCH($B$250,'MP Calcs &amp; EFs'!$B$343:$B$360,0))-(((INDEX('MP Calcs &amp; EFs'!$D$343:$D$360, MATCH($B$250,'MP Calcs &amp; EFs'!$B$343:$B$360,0)))-(INDEX($G$396:$G$413, MATCH($B$250,$C$396:$C$413,0))))/3),G$229&lt;INDEX($I$397:$I$415,MATCH($B$250,$C$397:$C$415,0)),INDEX('MP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EFs'!N$383,"")</f>
        <v/>
      </c>
      <c r="H303" s="142" t="str" cm="1">
        <f t="array" ref="H303">IFERROR(((_xlfn.IFS(H$229&lt;INDEX($J$397:$J$415,MATCH($B$250,$C$397:$C$415,0)),INDEX('MP Calcs &amp; EFs'!$D$343:$D$360, MATCH($B$250,'MP Calcs &amp; EFs'!$B$343:$B$360,0)),H$229&lt;INDEX($K$397:$K$415,MATCH($B$250,$C$397:$C$415,0)),INDEX('MP Calcs &amp; EFs'!$D$343:$D$360, MATCH($B$250,'MP Calcs &amp; EFs'!$B$343:$B$360,0))-(((INDEX('MP Calcs &amp; EFs'!$D$343:$D$360, MATCH($B$250,'MP Calcs &amp; EFs'!$B$343:$B$360,0)))-(INDEX($G$396:$G$413, MATCH($B$250,$C$396:$C$413,0))))/3),H$229&lt;INDEX($I$397:$I$415,MATCH($B$250,$C$397:$C$415,0)),INDEX('MP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EFs'!O$383,"")</f>
        <v/>
      </c>
      <c r="I303" s="142" t="str" cm="1">
        <f t="array" ref="I303">IFERROR(((_xlfn.IFS(I$229&lt;INDEX($J$397:$J$415,MATCH($B$250,$C$397:$C$415,0)),INDEX('MP Calcs &amp; EFs'!$D$343:$D$360, MATCH($B$250,'MP Calcs &amp; EFs'!$B$343:$B$360,0)),I$229&lt;INDEX($K$397:$K$415,MATCH($B$250,$C$397:$C$415,0)),INDEX('MP Calcs &amp; EFs'!$D$343:$D$360, MATCH($B$250,'MP Calcs &amp; EFs'!$B$343:$B$360,0))-(((INDEX('MP Calcs &amp; EFs'!$D$343:$D$360, MATCH($B$250,'MP Calcs &amp; EFs'!$B$343:$B$360,0)))-(INDEX($G$396:$G$413, MATCH($B$250,$C$396:$C$413,0))))/3),I$229&lt;INDEX($I$397:$I$415,MATCH($B$250,$C$397:$C$415,0)),INDEX('MP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EFs'!P$383,"")</f>
        <v/>
      </c>
      <c r="J303" s="142" t="str" cm="1">
        <f t="array" ref="J303">IFERROR(((_xlfn.IFS(J$229&lt;INDEX($J$397:$J$415,MATCH($B$250,$C$397:$C$415,0)),INDEX('MP Calcs &amp; EFs'!$D$343:$D$360, MATCH($B$250,'MP Calcs &amp; EFs'!$B$343:$B$360,0)),J$229&lt;INDEX($K$397:$K$415,MATCH($B$250,$C$397:$C$415,0)),INDEX('MP Calcs &amp; EFs'!$D$343:$D$360, MATCH($B$250,'MP Calcs &amp; EFs'!$B$343:$B$360,0))-(((INDEX('MP Calcs &amp; EFs'!$D$343:$D$360, MATCH($B$250,'MP Calcs &amp; EFs'!$B$343:$B$360,0)))-(INDEX($G$396:$G$413, MATCH($B$250,$C$396:$C$413,0))))/3),J$229&lt;INDEX($I$397:$I$415,MATCH($B$250,$C$397:$C$415,0)),INDEX('MP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EFs'!Q$383,"")</f>
        <v/>
      </c>
      <c r="K303" s="142" t="str" cm="1">
        <f t="array" ref="K303">IFERROR(((_xlfn.IFS(K$229&lt;INDEX($J$397:$J$415,MATCH($B$250,$C$397:$C$415,0)),INDEX('MP Calcs &amp; EFs'!$D$343:$D$360, MATCH($B$250,'MP Calcs &amp; EFs'!$B$343:$B$360,0)),K$229&lt;INDEX($K$397:$K$415,MATCH($B$250,$C$397:$C$415,0)),INDEX('MP Calcs &amp; EFs'!$D$343:$D$360, MATCH($B$250,'MP Calcs &amp; EFs'!$B$343:$B$360,0))-(((INDEX('MP Calcs &amp; EFs'!$D$343:$D$360, MATCH($B$250,'MP Calcs &amp; EFs'!$B$343:$B$360,0)))-(INDEX($G$396:$G$413, MATCH($B$250,$C$396:$C$413,0))))/3),K$229&lt;INDEX($I$397:$I$415,MATCH($B$250,$C$397:$C$415,0)),INDEX('MP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EFs'!R$383,"")</f>
        <v/>
      </c>
      <c r="L303" s="142" t="str" cm="1">
        <f t="array" ref="L303">IFERROR(((_xlfn.IFS(L$229&lt;INDEX($J$397:$J$415,MATCH($B$250,$C$397:$C$415,0)),INDEX('MP Calcs &amp; EFs'!$D$343:$D$360, MATCH($B$250,'MP Calcs &amp; EFs'!$B$343:$B$360,0)),L$229&lt;INDEX($K$397:$K$415,MATCH($B$250,$C$397:$C$415,0)),INDEX('MP Calcs &amp; EFs'!$D$343:$D$360, MATCH($B$250,'MP Calcs &amp; EFs'!$B$343:$B$360,0))-(((INDEX('MP Calcs &amp; EFs'!$D$343:$D$360, MATCH($B$250,'MP Calcs &amp; EFs'!$B$343:$B$360,0)))-(INDEX($G$396:$G$413, MATCH($B$250,$C$396:$C$413,0))))/3),L$229&lt;INDEX($I$397:$I$415,MATCH($B$250,$C$397:$C$415,0)),INDEX('MP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EFs'!S$383,"")</f>
        <v/>
      </c>
      <c r="M303" s="142" t="str" cm="1">
        <f t="array" ref="M303">IFERROR(((_xlfn.IFS(M$229&lt;INDEX($J$397:$J$415,MATCH($B$250,$C$397:$C$415,0)),INDEX('MP Calcs &amp; EFs'!$D$343:$D$360, MATCH($B$250,'MP Calcs &amp; EFs'!$B$343:$B$360,0)),M$229&lt;INDEX($K$397:$K$415,MATCH($B$250,$C$397:$C$415,0)),INDEX('MP Calcs &amp; EFs'!$D$343:$D$360, MATCH($B$250,'MP Calcs &amp; EFs'!$B$343:$B$360,0))-(((INDEX('MP Calcs &amp; EFs'!$D$343:$D$360, MATCH($B$250,'MP Calcs &amp; EFs'!$B$343:$B$360,0)))-(INDEX($G$396:$G$413, MATCH($B$250,$C$396:$C$413,0))))/3),M$229&lt;INDEX($I$397:$I$415,MATCH($B$250,$C$397:$C$415,0)),INDEX('MP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EFs'!T$383,"")</f>
        <v/>
      </c>
      <c r="N303" s="142" t="str" cm="1">
        <f t="array" ref="N303">IFERROR(((_xlfn.IFS(N$229&lt;INDEX($J$397:$J$415,MATCH($B$250,$C$397:$C$415,0)),INDEX('MP Calcs &amp; EFs'!$D$343:$D$360, MATCH($B$250,'MP Calcs &amp; EFs'!$B$343:$B$360,0)),N$229&lt;INDEX($K$397:$K$415,MATCH($B$250,$C$397:$C$415,0)),INDEX('MP Calcs &amp; EFs'!$D$343:$D$360, MATCH($B$250,'MP Calcs &amp; EFs'!$B$343:$B$360,0))-(((INDEX('MP Calcs &amp; EFs'!$D$343:$D$360, MATCH($B$250,'MP Calcs &amp; EFs'!$B$343:$B$360,0)))-(INDEX($G$396:$G$413, MATCH($B$250,$C$396:$C$413,0))))/3),N$229&lt;INDEX($I$397:$I$415,MATCH($B$250,$C$397:$C$415,0)),INDEX('MP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EFs'!U$383,"")</f>
        <v/>
      </c>
      <c r="O303" s="142" t="str" cm="1">
        <f t="array" ref="O303">IFERROR(((_xlfn.IFS(O$229&lt;INDEX($J$397:$J$415,MATCH($B$250,$C$397:$C$415,0)),INDEX('MP Calcs &amp; EFs'!$D$343:$D$360, MATCH($B$250,'MP Calcs &amp; EFs'!$B$343:$B$360,0)),O$229&lt;INDEX($K$397:$K$415,MATCH($B$250,$C$397:$C$415,0)),INDEX('MP Calcs &amp; EFs'!$D$343:$D$360, MATCH($B$250,'MP Calcs &amp; EFs'!$B$343:$B$360,0))-(((INDEX('MP Calcs &amp; EFs'!$D$343:$D$360, MATCH($B$250,'MP Calcs &amp; EFs'!$B$343:$B$360,0)))-(INDEX($G$396:$G$413, MATCH($B$250,$C$396:$C$413,0))))/3),O$229&lt;INDEX($I$397:$I$415,MATCH($B$250,$C$397:$C$415,0)),INDEX('MP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EFs'!V$383,"")</f>
        <v/>
      </c>
      <c r="P303" s="142" t="str" cm="1">
        <f t="array" ref="P303">IFERROR(((_xlfn.IFS(P$229&lt;INDEX($J$397:$J$415,MATCH($B$250,$C$397:$C$415,0)),INDEX('MP Calcs &amp; EFs'!$D$343:$D$360, MATCH($B$250,'MP Calcs &amp; EFs'!$B$343:$B$360,0)),P$229&lt;INDEX($K$397:$K$415,MATCH($B$250,$C$397:$C$415,0)),INDEX('MP Calcs &amp; EFs'!$D$343:$D$360, MATCH($B$250,'MP Calcs &amp; EFs'!$B$343:$B$360,0))-(((INDEX('MP Calcs &amp; EFs'!$D$343:$D$360, MATCH($B$250,'MP Calcs &amp; EFs'!$B$343:$B$360,0)))-(INDEX($G$396:$G$413, MATCH($B$250,$C$396:$C$413,0))))/3),P$229&lt;INDEX($I$397:$I$415,MATCH($B$250,$C$397:$C$415,0)),INDEX('MP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EFs'!W$383,"")</f>
        <v/>
      </c>
      <c r="Q303" s="142" t="str" cm="1">
        <f t="array" ref="Q303">IFERROR(((_xlfn.IFS(Q$229&lt;INDEX($J$397:$J$415,MATCH($B$250,$C$397:$C$415,0)),INDEX('MP Calcs &amp; EFs'!$D$343:$D$360, MATCH($B$250,'MP Calcs &amp; EFs'!$B$343:$B$360,0)),Q$229&lt;INDEX($K$397:$K$415,MATCH($B$250,$C$397:$C$415,0)),INDEX('MP Calcs &amp; EFs'!$D$343:$D$360, MATCH($B$250,'MP Calcs &amp; EFs'!$B$343:$B$360,0))-(((INDEX('MP Calcs &amp; EFs'!$D$343:$D$360, MATCH($B$250,'MP Calcs &amp; EFs'!$B$343:$B$360,0)))-(INDEX($G$396:$G$413, MATCH($B$250,$C$396:$C$413,0))))/3),Q$229&lt;INDEX($I$397:$I$415,MATCH($B$250,$C$397:$C$415,0)),INDEX('MP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EFs'!X$383,"")</f>
        <v/>
      </c>
      <c r="R303" s="142" t="str" cm="1">
        <f t="array" ref="R303">IFERROR(((_xlfn.IFS(R$229&lt;INDEX($J$397:$J$415,MATCH($B$250,$C$397:$C$415,0)),INDEX('MP Calcs &amp; EFs'!$D$343:$D$360, MATCH($B$250,'MP Calcs &amp; EFs'!$B$343:$B$360,0)),R$229&lt;INDEX($K$397:$K$415,MATCH($B$250,$C$397:$C$415,0)),INDEX('MP Calcs &amp; EFs'!$D$343:$D$360, MATCH($B$250,'MP Calcs &amp; EFs'!$B$343:$B$360,0))-(((INDEX('MP Calcs &amp; EFs'!$D$343:$D$360, MATCH($B$250,'MP Calcs &amp; EFs'!$B$343:$B$360,0)))-(INDEX($G$396:$G$413, MATCH($B$250,$C$396:$C$413,0))))/3),R$229&lt;INDEX($I$397:$I$415,MATCH($B$250,$C$397:$C$415,0)),INDEX('MP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EFs'!Y$383,"")</f>
        <v/>
      </c>
      <c r="S303" s="142" t="str" cm="1">
        <f t="array" ref="S303">IFERROR(((_xlfn.IFS(S$229&lt;INDEX($J$397:$J$415,MATCH($B$250,$C$397:$C$415,0)),INDEX('MP Calcs &amp; EFs'!$D$343:$D$360, MATCH($B$250,'MP Calcs &amp; EFs'!$B$343:$B$360,0)),S$229&lt;INDEX($K$397:$K$415,MATCH($B$250,$C$397:$C$415,0)),INDEX('MP Calcs &amp; EFs'!$D$343:$D$360, MATCH($B$250,'MP Calcs &amp; EFs'!$B$343:$B$360,0))-(((INDEX('MP Calcs &amp; EFs'!$D$343:$D$360, MATCH($B$250,'MP Calcs &amp; EFs'!$B$343:$B$360,0)))-(INDEX($G$396:$G$413, MATCH($B$250,$C$396:$C$413,0))))/3),S$229&lt;INDEX($I$397:$I$415,MATCH($B$250,$C$397:$C$415,0)),INDEX('MP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EFs'!Z$383,"")</f>
        <v/>
      </c>
      <c r="T303" s="142" t="str" cm="1">
        <f t="array" ref="T303">IFERROR(((_xlfn.IFS(T$229&lt;INDEX($J$397:$J$415,MATCH($B$250,$C$397:$C$415,0)),INDEX('MP Calcs &amp; EFs'!$D$343:$D$360, MATCH($B$250,'MP Calcs &amp; EFs'!$B$343:$B$360,0)),T$229&lt;INDEX($K$397:$K$415,MATCH($B$250,$C$397:$C$415,0)),INDEX('MP Calcs &amp; EFs'!$D$343:$D$360, MATCH($B$250,'MP Calcs &amp; EFs'!$B$343:$B$360,0))-(((INDEX('MP Calcs &amp; EFs'!$D$343:$D$360, MATCH($B$250,'MP Calcs &amp; EFs'!$B$343:$B$360,0)))-(INDEX($G$396:$G$413, MATCH($B$250,$C$396:$C$413,0))))/3),T$229&lt;INDEX($I$397:$I$415,MATCH($B$250,$C$397:$C$415,0)),INDEX('MP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EFs'!AA$383,"")</f>
        <v/>
      </c>
      <c r="U303" s="142" t="str" cm="1">
        <f t="array" ref="U303">IFERROR(((_xlfn.IFS(U$229&lt;INDEX($J$397:$J$415,MATCH($B$250,$C$397:$C$415,0)),INDEX('MP Calcs &amp; EFs'!$D$343:$D$360, MATCH($B$250,'MP Calcs &amp; EFs'!$B$343:$B$360,0)),U$229&lt;INDEX($K$397:$K$415,MATCH($B$250,$C$397:$C$415,0)),INDEX('MP Calcs &amp; EFs'!$D$343:$D$360, MATCH($B$250,'MP Calcs &amp; EFs'!$B$343:$B$360,0))-(((INDEX('MP Calcs &amp; EFs'!$D$343:$D$360, MATCH($B$250,'MP Calcs &amp; EFs'!$B$343:$B$360,0)))-(INDEX($G$396:$G$413, MATCH($B$250,$C$396:$C$413,0))))/3),U$229&lt;INDEX($I$397:$I$415,MATCH($B$250,$C$397:$C$415,0)),INDEX('MP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EFs'!AB$383,"")</f>
        <v/>
      </c>
      <c r="V303" s="142" t="str" cm="1">
        <f t="array" ref="V303">IFERROR(((_xlfn.IFS(V$229&lt;INDEX($J$397:$J$415,MATCH($B$250,$C$397:$C$415,0)),INDEX('MP Calcs &amp; EFs'!$D$343:$D$360, MATCH($B$250,'MP Calcs &amp; EFs'!$B$343:$B$360,0)),V$229&lt;INDEX($K$397:$K$415,MATCH($B$250,$C$397:$C$415,0)),INDEX('MP Calcs &amp; EFs'!$D$343:$D$360, MATCH($B$250,'MP Calcs &amp; EFs'!$B$343:$B$360,0))-(((INDEX('MP Calcs &amp; EFs'!$D$343:$D$360, MATCH($B$250,'MP Calcs &amp; EFs'!$B$343:$B$360,0)))-(INDEX($G$396:$G$413, MATCH($B$250,$C$396:$C$413,0))))/3),V$229&lt;INDEX($I$397:$I$415,MATCH($B$250,$C$397:$C$415,0)),INDEX('MP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EFs'!AC$383,"")</f>
        <v/>
      </c>
      <c r="W303" s="142" t="str" cm="1">
        <f t="array" ref="W303">IFERROR(((_xlfn.IFS(W$229&lt;INDEX($J$397:$J$415,MATCH($B$250,$C$397:$C$415,0)),INDEX('MP Calcs &amp; EFs'!$D$343:$D$360, MATCH($B$250,'MP Calcs &amp; EFs'!$B$343:$B$360,0)),W$229&lt;INDEX($K$397:$K$415,MATCH($B$250,$C$397:$C$415,0)),INDEX('MP Calcs &amp; EFs'!$D$343:$D$360, MATCH($B$250,'MP Calcs &amp; EFs'!$B$343:$B$360,0))-(((INDEX('MP Calcs &amp; EFs'!$D$343:$D$360, MATCH($B$250,'MP Calcs &amp; EFs'!$B$343:$B$360,0)))-(INDEX($G$396:$G$413, MATCH($B$250,$C$396:$C$413,0))))/3),W$229&lt;INDEX($I$397:$I$415,MATCH($B$250,$C$397:$C$415,0)),INDEX('MP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EFs'!AD$383,"")</f>
        <v/>
      </c>
      <c r="X303" s="142" t="str" cm="1">
        <f t="array" ref="X303">IFERROR(((_xlfn.IFS(X$229&lt;INDEX($J$397:$J$415,MATCH($B$250,$C$397:$C$415,0)),INDEX('MP Calcs &amp; EFs'!$D$343:$D$360, MATCH($B$250,'MP Calcs &amp; EFs'!$B$343:$B$360,0)),X$229&lt;INDEX($K$397:$K$415,MATCH($B$250,$C$397:$C$415,0)),INDEX('MP Calcs &amp; EFs'!$D$343:$D$360, MATCH($B$250,'MP Calcs &amp; EFs'!$B$343:$B$360,0))-(((INDEX('MP Calcs &amp; EFs'!$D$343:$D$360, MATCH($B$250,'MP Calcs &amp; EFs'!$B$343:$B$360,0)))-(INDEX($G$396:$G$413, MATCH($B$250,$C$396:$C$413,0))))/3),X$229&lt;INDEX($I$397:$I$415,MATCH($B$250,$C$397:$C$415,0)),INDEX('MP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EFs'!AE$383,"")</f>
        <v/>
      </c>
      <c r="Y303" s="142" t="str" cm="1">
        <f t="array" ref="Y303">IFERROR(((_xlfn.IFS(Y$229&lt;INDEX($J$397:$J$415,MATCH($B$250,$C$397:$C$415,0)),INDEX('MP Calcs &amp; EFs'!$D$343:$D$360, MATCH($B$250,'MP Calcs &amp; EFs'!$B$343:$B$360,0)),Y$229&lt;INDEX($K$397:$K$415,MATCH($B$250,$C$397:$C$415,0)),INDEX('MP Calcs &amp; EFs'!$D$343:$D$360, MATCH($B$250,'MP Calcs &amp; EFs'!$B$343:$B$360,0))-(((INDEX('MP Calcs &amp; EFs'!$D$343:$D$360, MATCH($B$250,'MP Calcs &amp; EFs'!$B$343:$B$360,0)))-(INDEX($G$396:$G$413, MATCH($B$250,$C$396:$C$413,0))))/3),Y$229&lt;INDEX($I$397:$I$415,MATCH($B$250,$C$397:$C$415,0)),INDEX('MP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EFs'!AF$383,"")</f>
        <v/>
      </c>
      <c r="Z303" s="142" t="str" cm="1">
        <f t="array" ref="Z303">IFERROR(((_xlfn.IFS(Z$229&lt;INDEX($J$397:$J$415,MATCH($B$250,$C$397:$C$415,0)),INDEX('MP Calcs &amp; EFs'!$D$343:$D$360, MATCH($B$250,'MP Calcs &amp; EFs'!$B$343:$B$360,0)),Z$229&lt;INDEX($K$397:$K$415,MATCH($B$250,$C$397:$C$415,0)),INDEX('MP Calcs &amp; EFs'!$D$343:$D$360, MATCH($B$250,'MP Calcs &amp; EFs'!$B$343:$B$360,0))-(((INDEX('MP Calcs &amp; EFs'!$D$343:$D$360, MATCH($B$250,'MP Calcs &amp; EFs'!$B$343:$B$360,0)))-(INDEX($G$396:$G$413, MATCH($B$250,$C$396:$C$413,0))))/3),Z$229&lt;INDEX($I$397:$I$415,MATCH($B$250,$C$397:$C$415,0)),INDEX('MP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EFs'!AG$383,"")</f>
        <v/>
      </c>
      <c r="AA303" s="142" t="str" cm="1">
        <f t="array" ref="AA303">IFERROR(((_xlfn.IFS(AA$229&lt;INDEX($J$397:$J$415,MATCH($B$250,$C$397:$C$415,0)),INDEX('MP Calcs &amp; EFs'!$D$343:$D$360, MATCH($B$250,'MP Calcs &amp; EFs'!$B$343:$B$360,0)),AA$229&lt;INDEX($K$397:$K$415,MATCH($B$250,$C$397:$C$415,0)),INDEX('MP Calcs &amp; EFs'!$D$343:$D$360, MATCH($B$250,'MP Calcs &amp; EFs'!$B$343:$B$360,0))-(((INDEX('MP Calcs &amp; EFs'!$D$343:$D$360, MATCH($B$250,'MP Calcs &amp; EFs'!$B$343:$B$360,0)))-(INDEX($G$396:$G$413, MATCH($B$250,$C$396:$C$413,0))))/3),AA$229&lt;INDEX($I$397:$I$415,MATCH($B$250,$C$397:$C$415,0)),INDEX('MP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EFs'!AH$383,"")</f>
        <v/>
      </c>
      <c r="AB303" s="142" t="str" cm="1">
        <f t="array" ref="AB303">IFERROR(((_xlfn.IFS(AB$229&lt;INDEX($J$397:$J$415,MATCH($B$250,$C$397:$C$415,0)),INDEX('MP Calcs &amp; EFs'!$D$343:$D$360, MATCH($B$250,'MP Calcs &amp; EFs'!$B$343:$B$360,0)),AB$229&lt;INDEX($K$397:$K$415,MATCH($B$250,$C$397:$C$415,0)),INDEX('MP Calcs &amp; EFs'!$D$343:$D$360, MATCH($B$250,'MP Calcs &amp; EFs'!$B$343:$B$360,0))-(((INDEX('MP Calcs &amp; EFs'!$D$343:$D$360, MATCH($B$250,'MP Calcs &amp; EFs'!$B$343:$B$360,0)))-(INDEX($G$396:$G$413, MATCH($B$250,$C$396:$C$413,0))))/3),AB$229&lt;INDEX($I$397:$I$415,MATCH($B$250,$C$397:$C$415,0)),INDEX('MP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EFs'!AI$383,"")</f>
        <v/>
      </c>
      <c r="AC303" s="142" t="str" cm="1">
        <f t="array" ref="AC303">IFERROR(((_xlfn.IFS(AC$229&lt;INDEX($J$397:$J$415,MATCH($B$250,$C$397:$C$415,0)),INDEX('MP Calcs &amp; EFs'!$D$343:$D$360, MATCH($B$250,'MP Calcs &amp; EFs'!$B$343:$B$360,0)),AC$229&lt;INDEX($K$397:$K$415,MATCH($B$250,$C$397:$C$415,0)),INDEX('MP Calcs &amp; EFs'!$D$343:$D$360, MATCH($B$250,'MP Calcs &amp; EFs'!$B$343:$B$360,0))-(((INDEX('MP Calcs &amp; EFs'!$D$343:$D$360, MATCH($B$250,'MP Calcs &amp; EFs'!$B$343:$B$360,0)))-(INDEX($G$396:$G$413, MATCH($B$250,$C$396:$C$413,0))))/3),AC$229&lt;INDEX($I$397:$I$415,MATCH($B$250,$C$397:$C$415,0)),INDEX('MP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EFs'!AJ$383,"")</f>
        <v/>
      </c>
      <c r="AD303" s="142" t="str" cm="1">
        <f t="array" ref="AD303">IFERROR(((_xlfn.IFS(AD$229&lt;INDEX($J$397:$J$415,MATCH($B$250,$C$397:$C$415,0)),INDEX('MP Calcs &amp; EFs'!$D$343:$D$360, MATCH($B$250,'MP Calcs &amp; EFs'!$B$343:$B$360,0)),AD$229&lt;INDEX($K$397:$K$415,MATCH($B$250,$C$397:$C$415,0)),INDEX('MP Calcs &amp; EFs'!$D$343:$D$360, MATCH($B$250,'MP Calcs &amp; EFs'!$B$343:$B$360,0))-(((INDEX('MP Calcs &amp; EFs'!$D$343:$D$360, MATCH($B$250,'MP Calcs &amp; EFs'!$B$343:$B$360,0)))-(INDEX($G$396:$G$413, MATCH($B$250,$C$396:$C$413,0))))/3),AD$229&lt;INDEX($I$397:$I$415,MATCH($B$250,$C$397:$C$415,0)),INDEX('MP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EFs'!AK$383,"")</f>
        <v/>
      </c>
      <c r="AE303" s="142" t="str" cm="1">
        <f t="array" ref="AE303">IFERROR(((_xlfn.IFS(AE$229&lt;INDEX($J$397:$J$415,MATCH($B$250,$C$397:$C$415,0)),INDEX('MP Calcs &amp; EFs'!$D$343:$D$360, MATCH($B$250,'MP Calcs &amp; EFs'!$B$343:$B$360,0)),AE$229&lt;INDEX($K$397:$K$415,MATCH($B$250,$C$397:$C$415,0)),INDEX('MP Calcs &amp; EFs'!$D$343:$D$360, MATCH($B$250,'MP Calcs &amp; EFs'!$B$343:$B$360,0))-(((INDEX('MP Calcs &amp; EFs'!$D$343:$D$360, MATCH($B$250,'MP Calcs &amp; EFs'!$B$343:$B$360,0)))-(INDEX($G$396:$G$413, MATCH($B$250,$C$396:$C$413,0))))/3),AE$229&lt;INDEX($I$397:$I$415,MATCH($B$250,$C$397:$C$415,0)),INDEX('MP Calcs &amp; EFs'!$D$343:$D$360, MATCH($B$250,'MP Calcs &amp; EFs'!$B$343:$B$360,0))-(((INDEX('MP Calcs &amp; EFs'!$D$343:$D$360, MATCH($B$250,'MP Calcs &amp; EFs'!$B$343:$B$360,0)))-(INDEX($G$396:$G$413, MATCH($B$250,$C$396:$C$413,0))))*2/3),TRUE,INDEX($G$396:$G$413, MATCH($B$250,$C$396:$C$413,0)))*INDEX($D$13:$D$29, MATCH($B$250,$B$13:$B$29,0))*10^6*'Conversions and Lists'!$F$44)-(INDEX($G$8:$G$29, MATCH($B$250,$B$8:$B$29,0))*'Conversions and Lists'!$F$37))*'MP Calcs &amp; EFs'!AL$383,"")</f>
        <v/>
      </c>
      <c r="AF303" s="142" t="str">
        <f t="shared" si="19"/>
        <v/>
      </c>
      <c r="AG303" s="142" t="str">
        <f>IFERROR(SUM(INDEX(D303:AF303, MATCH(INDEX($H$8:$H$29,MATCH(B303,$B$8:$B$29,0)),$D$229:$AE$229,0)):AF303),"")</f>
        <v/>
      </c>
    </row>
    <row r="304" spans="2:33" ht="14.4" thickBot="1" x14ac:dyDescent="0.3">
      <c r="B304" s="138" t="s">
        <v>126</v>
      </c>
      <c r="C304" s="139" t="s">
        <v>336</v>
      </c>
      <c r="D304" s="148" t="str" cm="1">
        <f t="array" ref="D304">IFERROR((_xlfn.IFS(D$229&lt;INDEX($J$397:$J$415,MATCH($B$250,$C$397:$C$415,0)),INDEX('MP Calcs &amp; EFs'!$C$343:$C$360, MATCH($B$250,'MP Calcs &amp; EFs'!$B$343:$B$360,0)),D$229&lt;INDEX($K$397:$K$415,MATCH($B$250,$C$397:$C$415,0)),INDEX('MP Calcs &amp; EFs'!$C$343:$C$360, MATCH($B$250,'MP Calcs &amp; EFs'!$B$343:$B$360,0))-(((INDEX('MP Calcs &amp; EFs'!$C$343:$C$360, MATCH($B$250,'MP Calcs &amp; EFs'!$B$343:$B$360,0)))-(INDEX($F$396:$F$413, MATCH($B$250,$C$396:$C$413,0))))/3),D$229&lt;INDEX($I$397:$I$415,MATCH($B$250,$C$397:$C$415,0)),INDEX('MP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E304" s="148" t="str" cm="1">
        <f t="array" ref="E304">IFERROR((_xlfn.IFS(E$229&lt;INDEX($J$397:$J$415,MATCH($B$250,$C$397:$C$415,0)),INDEX('MP Calcs &amp; EFs'!$C$343:$C$360, MATCH($B$250,'MP Calcs &amp; EFs'!$B$343:$B$360,0)),E$229&lt;INDEX($K$397:$K$415,MATCH($B$250,$C$397:$C$415,0)),INDEX('MP Calcs &amp; EFs'!$C$343:$C$360, MATCH($B$250,'MP Calcs &amp; EFs'!$B$343:$B$360,0))-(((INDEX('MP Calcs &amp; EFs'!$C$343:$C$360, MATCH($B$250,'MP Calcs &amp; EFs'!$B$343:$B$360,0)))-(INDEX($F$396:$F$413, MATCH($B$250,$C$396:$C$413,0))))/3),E$229&lt;INDEX($I$397:$I$415,MATCH($B$250,$C$397:$C$415,0)),INDEX('MP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F304" s="148" t="str" cm="1">
        <f t="array" ref="F304">IFERROR((_xlfn.IFS(F$229&lt;INDEX($J$397:$J$415,MATCH($B$250,$C$397:$C$415,0)),INDEX('MP Calcs &amp; EFs'!$C$343:$C$360, MATCH($B$250,'MP Calcs &amp; EFs'!$B$343:$B$360,0)),F$229&lt;INDEX($K$397:$K$415,MATCH($B$250,$C$397:$C$415,0)),INDEX('MP Calcs &amp; EFs'!$C$343:$C$360, MATCH($B$250,'MP Calcs &amp; EFs'!$B$343:$B$360,0))-(((INDEX('MP Calcs &amp; EFs'!$C$343:$C$360, MATCH($B$250,'MP Calcs &amp; EFs'!$B$343:$B$360,0)))-(INDEX($F$396:$F$413, MATCH($B$250,$C$396:$C$413,0))))/3),F$229&lt;INDEX($I$397:$I$415,MATCH($B$250,$C$397:$C$415,0)),INDEX('MP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G304" s="148" t="str" cm="1">
        <f t="array" ref="G304">IFERROR((_xlfn.IFS(G$229&lt;INDEX($J$397:$J$415,MATCH($B$250,$C$397:$C$415,0)),INDEX('MP Calcs &amp; EFs'!$C$343:$C$360, MATCH($B$250,'MP Calcs &amp; EFs'!$B$343:$B$360,0)),G$229&lt;INDEX($K$397:$K$415,MATCH($B$250,$C$397:$C$415,0)),INDEX('MP Calcs &amp; EFs'!$C$343:$C$360, MATCH($B$250,'MP Calcs &amp; EFs'!$B$343:$B$360,0))-(((INDEX('MP Calcs &amp; EFs'!$C$343:$C$360, MATCH($B$250,'MP Calcs &amp; EFs'!$B$343:$B$360,0)))-(INDEX($F$396:$F$413, MATCH($B$250,$C$396:$C$413,0))))/3),G$229&lt;INDEX($I$397:$I$415,MATCH($B$250,$C$397:$C$415,0)),INDEX('MP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H304" s="148" t="str" cm="1">
        <f t="array" ref="H304">IFERROR((_xlfn.IFS(H$229&lt;INDEX($J$397:$J$415,MATCH($B$250,$C$397:$C$415,0)),INDEX('MP Calcs &amp; EFs'!$C$343:$C$360, MATCH($B$250,'MP Calcs &amp; EFs'!$B$343:$B$360,0)),H$229&lt;INDEX($K$397:$K$415,MATCH($B$250,$C$397:$C$415,0)),INDEX('MP Calcs &amp; EFs'!$C$343:$C$360, MATCH($B$250,'MP Calcs &amp; EFs'!$B$343:$B$360,0))-(((INDEX('MP Calcs &amp; EFs'!$C$343:$C$360, MATCH($B$250,'MP Calcs &amp; EFs'!$B$343:$B$360,0)))-(INDEX($F$396:$F$413, MATCH($B$250,$C$396:$C$413,0))))/3),H$229&lt;INDEX($I$397:$I$415,MATCH($B$250,$C$397:$C$415,0)),INDEX('MP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I304" s="148" t="str" cm="1">
        <f t="array" ref="I304">IFERROR((_xlfn.IFS(I$229&lt;INDEX($J$397:$J$415,MATCH($B$250,$C$397:$C$415,0)),INDEX('MP Calcs &amp; EFs'!$C$343:$C$360, MATCH($B$250,'MP Calcs &amp; EFs'!$B$343:$B$360,0)),I$229&lt;INDEX($K$397:$K$415,MATCH($B$250,$C$397:$C$415,0)),INDEX('MP Calcs &amp; EFs'!$C$343:$C$360, MATCH($B$250,'MP Calcs &amp; EFs'!$B$343:$B$360,0))-(((INDEX('MP Calcs &amp; EFs'!$C$343:$C$360, MATCH($B$250,'MP Calcs &amp; EFs'!$B$343:$B$360,0)))-(INDEX($F$396:$F$413, MATCH($B$250,$C$396:$C$413,0))))/3),I$229&lt;INDEX($I$397:$I$415,MATCH($B$250,$C$397:$C$415,0)),INDEX('MP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J304" s="148" t="str" cm="1">
        <f t="array" ref="J304">IFERROR((_xlfn.IFS(J$229&lt;INDEX($J$397:$J$415,MATCH($B$250,$C$397:$C$415,0)),INDEX('MP Calcs &amp; EFs'!$C$343:$C$360, MATCH($B$250,'MP Calcs &amp; EFs'!$B$343:$B$360,0)),J$229&lt;INDEX($K$397:$K$415,MATCH($B$250,$C$397:$C$415,0)),INDEX('MP Calcs &amp; EFs'!$C$343:$C$360, MATCH($B$250,'MP Calcs &amp; EFs'!$B$343:$B$360,0))-(((INDEX('MP Calcs &amp; EFs'!$C$343:$C$360, MATCH($B$250,'MP Calcs &amp; EFs'!$B$343:$B$360,0)))-(INDEX($F$396:$F$413, MATCH($B$250,$C$396:$C$413,0))))/3),J$229&lt;INDEX($I$397:$I$415,MATCH($B$250,$C$397:$C$415,0)),INDEX('MP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K304" s="148" t="str" cm="1">
        <f t="array" ref="K304">IFERROR((_xlfn.IFS(K$229&lt;INDEX($J$397:$J$415,MATCH($B$250,$C$397:$C$415,0)),INDEX('MP Calcs &amp; EFs'!$C$343:$C$360, MATCH($B$250,'MP Calcs &amp; EFs'!$B$343:$B$360,0)),K$229&lt;INDEX($K$397:$K$415,MATCH($B$250,$C$397:$C$415,0)),INDEX('MP Calcs &amp; EFs'!$C$343:$C$360, MATCH($B$250,'MP Calcs &amp; EFs'!$B$343:$B$360,0))-(((INDEX('MP Calcs &amp; EFs'!$C$343:$C$360, MATCH($B$250,'MP Calcs &amp; EFs'!$B$343:$B$360,0)))-(INDEX($F$396:$F$413, MATCH($B$250,$C$396:$C$413,0))))/3),K$229&lt;INDEX($I$397:$I$415,MATCH($B$250,$C$397:$C$415,0)),INDEX('MP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L304" s="148" t="str" cm="1">
        <f t="array" ref="L304">IFERROR((_xlfn.IFS(L$229&lt;INDEX($J$397:$J$415,MATCH($B$250,$C$397:$C$415,0)),INDEX('MP Calcs &amp; EFs'!$C$343:$C$360, MATCH($B$250,'MP Calcs &amp; EFs'!$B$343:$B$360,0)),L$229&lt;INDEX($K$397:$K$415,MATCH($B$250,$C$397:$C$415,0)),INDEX('MP Calcs &amp; EFs'!$C$343:$C$360, MATCH($B$250,'MP Calcs &amp; EFs'!$B$343:$B$360,0))-(((INDEX('MP Calcs &amp; EFs'!$C$343:$C$360, MATCH($B$250,'MP Calcs &amp; EFs'!$B$343:$B$360,0)))-(INDEX($F$396:$F$413, MATCH($B$250,$C$396:$C$413,0))))/3),L$229&lt;INDEX($I$397:$I$415,MATCH($B$250,$C$397:$C$415,0)),INDEX('MP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M304" s="148" t="str" cm="1">
        <f t="array" ref="M304">IFERROR((_xlfn.IFS(M$229&lt;INDEX($J$397:$J$415,MATCH($B$250,$C$397:$C$415,0)),INDEX('MP Calcs &amp; EFs'!$C$343:$C$360, MATCH($B$250,'MP Calcs &amp; EFs'!$B$343:$B$360,0)),M$229&lt;INDEX($K$397:$K$415,MATCH($B$250,$C$397:$C$415,0)),INDEX('MP Calcs &amp; EFs'!$C$343:$C$360, MATCH($B$250,'MP Calcs &amp; EFs'!$B$343:$B$360,0))-(((INDEX('MP Calcs &amp; EFs'!$C$343:$C$360, MATCH($B$250,'MP Calcs &amp; EFs'!$B$343:$B$360,0)))-(INDEX($F$396:$F$413, MATCH($B$250,$C$396:$C$413,0))))/3),M$229&lt;INDEX($I$397:$I$415,MATCH($B$250,$C$397:$C$415,0)),INDEX('MP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N304" s="148" t="str" cm="1">
        <f t="array" ref="N304">IFERROR((_xlfn.IFS(N$229&lt;INDEX($J$397:$J$415,MATCH($B$250,$C$397:$C$415,0)),INDEX('MP Calcs &amp; EFs'!$C$343:$C$360, MATCH($B$250,'MP Calcs &amp; EFs'!$B$343:$B$360,0)),N$229&lt;INDEX($K$397:$K$415,MATCH($B$250,$C$397:$C$415,0)),INDEX('MP Calcs &amp; EFs'!$C$343:$C$360, MATCH($B$250,'MP Calcs &amp; EFs'!$B$343:$B$360,0))-(((INDEX('MP Calcs &amp; EFs'!$C$343:$C$360, MATCH($B$250,'MP Calcs &amp; EFs'!$B$343:$B$360,0)))-(INDEX($F$396:$F$413, MATCH($B$250,$C$396:$C$413,0))))/3),N$229&lt;INDEX($I$397:$I$415,MATCH($B$250,$C$397:$C$415,0)),INDEX('MP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O304" s="148" t="str" cm="1">
        <f t="array" ref="O304">IFERROR((_xlfn.IFS(O$229&lt;INDEX($J$397:$J$415,MATCH($B$250,$C$397:$C$415,0)),INDEX('MP Calcs &amp; EFs'!$C$343:$C$360, MATCH($B$250,'MP Calcs &amp; EFs'!$B$343:$B$360,0)),O$229&lt;INDEX($K$397:$K$415,MATCH($B$250,$C$397:$C$415,0)),INDEX('MP Calcs &amp; EFs'!$C$343:$C$360, MATCH($B$250,'MP Calcs &amp; EFs'!$B$343:$B$360,0))-(((INDEX('MP Calcs &amp; EFs'!$C$343:$C$360, MATCH($B$250,'MP Calcs &amp; EFs'!$B$343:$B$360,0)))-(INDEX($F$396:$F$413, MATCH($B$250,$C$396:$C$413,0))))/3),O$229&lt;INDEX($I$397:$I$415,MATCH($B$250,$C$397:$C$415,0)),INDEX('MP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P304" s="148" t="str" cm="1">
        <f t="array" ref="P304">IFERROR((_xlfn.IFS(P$229&lt;INDEX($J$397:$J$415,MATCH($B$250,$C$397:$C$415,0)),INDEX('MP Calcs &amp; EFs'!$C$343:$C$360, MATCH($B$250,'MP Calcs &amp; EFs'!$B$343:$B$360,0)),P$229&lt;INDEX($K$397:$K$415,MATCH($B$250,$C$397:$C$415,0)),INDEX('MP Calcs &amp; EFs'!$C$343:$C$360, MATCH($B$250,'MP Calcs &amp; EFs'!$B$343:$B$360,0))-(((INDEX('MP Calcs &amp; EFs'!$C$343:$C$360, MATCH($B$250,'MP Calcs &amp; EFs'!$B$343:$B$360,0)))-(INDEX($F$396:$F$413, MATCH($B$250,$C$396:$C$413,0))))/3),P$229&lt;INDEX($I$397:$I$415,MATCH($B$250,$C$397:$C$415,0)),INDEX('MP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Q304" s="148" t="str" cm="1">
        <f t="array" ref="Q304">IFERROR((_xlfn.IFS(Q$229&lt;INDEX($J$397:$J$415,MATCH($B$250,$C$397:$C$415,0)),INDEX('MP Calcs &amp; EFs'!$C$343:$C$360, MATCH($B$250,'MP Calcs &amp; EFs'!$B$343:$B$360,0)),Q$229&lt;INDEX($K$397:$K$415,MATCH($B$250,$C$397:$C$415,0)),INDEX('MP Calcs &amp; EFs'!$C$343:$C$360, MATCH($B$250,'MP Calcs &amp; EFs'!$B$343:$B$360,0))-(((INDEX('MP Calcs &amp; EFs'!$C$343:$C$360, MATCH($B$250,'MP Calcs &amp; EFs'!$B$343:$B$360,0)))-(INDEX($F$396:$F$413, MATCH($B$250,$C$396:$C$413,0))))/3),Q$229&lt;INDEX($I$397:$I$415,MATCH($B$250,$C$397:$C$415,0)),INDEX('MP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R304" s="148" t="str" cm="1">
        <f t="array" ref="R304">IFERROR((_xlfn.IFS(R$229&lt;INDEX($J$397:$J$415,MATCH($B$250,$C$397:$C$415,0)),INDEX('MP Calcs &amp; EFs'!$C$343:$C$360, MATCH($B$250,'MP Calcs &amp; EFs'!$B$343:$B$360,0)),R$229&lt;INDEX($K$397:$K$415,MATCH($B$250,$C$397:$C$415,0)),INDEX('MP Calcs &amp; EFs'!$C$343:$C$360, MATCH($B$250,'MP Calcs &amp; EFs'!$B$343:$B$360,0))-(((INDEX('MP Calcs &amp; EFs'!$C$343:$C$360, MATCH($B$250,'MP Calcs &amp; EFs'!$B$343:$B$360,0)))-(INDEX($F$396:$F$413, MATCH($B$250,$C$396:$C$413,0))))/3),R$229&lt;INDEX($I$397:$I$415,MATCH($B$250,$C$397:$C$415,0)),INDEX('MP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S304" s="148" t="str" cm="1">
        <f t="array" ref="S304">IFERROR((_xlfn.IFS(S$229&lt;INDEX($J$397:$J$415,MATCH($B$250,$C$397:$C$415,0)),INDEX('MP Calcs &amp; EFs'!$C$343:$C$360, MATCH($B$250,'MP Calcs &amp; EFs'!$B$343:$B$360,0)),S$229&lt;INDEX($K$397:$K$415,MATCH($B$250,$C$397:$C$415,0)),INDEX('MP Calcs &amp; EFs'!$C$343:$C$360, MATCH($B$250,'MP Calcs &amp; EFs'!$B$343:$B$360,0))-(((INDEX('MP Calcs &amp; EFs'!$C$343:$C$360, MATCH($B$250,'MP Calcs &amp; EFs'!$B$343:$B$360,0)))-(INDEX($F$396:$F$413, MATCH($B$250,$C$396:$C$413,0))))/3),S$229&lt;INDEX($I$397:$I$415,MATCH($B$250,$C$397:$C$415,0)),INDEX('MP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T304" s="148" t="str" cm="1">
        <f t="array" ref="T304">IFERROR((_xlfn.IFS(T$229&lt;INDEX($J$397:$J$415,MATCH($B$250,$C$397:$C$415,0)),INDEX('MP Calcs &amp; EFs'!$C$343:$C$360, MATCH($B$250,'MP Calcs &amp; EFs'!$B$343:$B$360,0)),T$229&lt;INDEX($K$397:$K$415,MATCH($B$250,$C$397:$C$415,0)),INDEX('MP Calcs &amp; EFs'!$C$343:$C$360, MATCH($B$250,'MP Calcs &amp; EFs'!$B$343:$B$360,0))-(((INDEX('MP Calcs &amp; EFs'!$C$343:$C$360, MATCH($B$250,'MP Calcs &amp; EFs'!$B$343:$B$360,0)))-(INDEX($F$396:$F$413, MATCH($B$250,$C$396:$C$413,0))))/3),T$229&lt;INDEX($I$397:$I$415,MATCH($B$250,$C$397:$C$415,0)),INDEX('MP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U304" s="148" t="str" cm="1">
        <f t="array" ref="U304">IFERROR((_xlfn.IFS(U$229&lt;INDEX($J$397:$J$415,MATCH($B$250,$C$397:$C$415,0)),INDEX('MP Calcs &amp; EFs'!$C$343:$C$360, MATCH($B$250,'MP Calcs &amp; EFs'!$B$343:$B$360,0)),U$229&lt;INDEX($K$397:$K$415,MATCH($B$250,$C$397:$C$415,0)),INDEX('MP Calcs &amp; EFs'!$C$343:$C$360, MATCH($B$250,'MP Calcs &amp; EFs'!$B$343:$B$360,0))-(((INDEX('MP Calcs &amp; EFs'!$C$343:$C$360, MATCH($B$250,'MP Calcs &amp; EFs'!$B$343:$B$360,0)))-(INDEX($F$396:$F$413, MATCH($B$250,$C$396:$C$413,0))))/3),U$229&lt;INDEX($I$397:$I$415,MATCH($B$250,$C$397:$C$415,0)),INDEX('MP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V304" s="148" t="str" cm="1">
        <f t="array" ref="V304">IFERROR((_xlfn.IFS(V$229&lt;INDEX($J$397:$J$415,MATCH($B$250,$C$397:$C$415,0)),INDEX('MP Calcs &amp; EFs'!$C$343:$C$360, MATCH($B$250,'MP Calcs &amp; EFs'!$B$343:$B$360,0)),V$229&lt;INDEX($K$397:$K$415,MATCH($B$250,$C$397:$C$415,0)),INDEX('MP Calcs &amp; EFs'!$C$343:$C$360, MATCH($B$250,'MP Calcs &amp; EFs'!$B$343:$B$360,0))-(((INDEX('MP Calcs &amp; EFs'!$C$343:$C$360, MATCH($B$250,'MP Calcs &amp; EFs'!$B$343:$B$360,0)))-(INDEX($F$396:$F$413, MATCH($B$250,$C$396:$C$413,0))))/3),V$229&lt;INDEX($I$397:$I$415,MATCH($B$250,$C$397:$C$415,0)),INDEX('MP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W304" s="148" t="str" cm="1">
        <f t="array" ref="W304">IFERROR((_xlfn.IFS(W$229&lt;INDEX($J$397:$J$415,MATCH($B$250,$C$397:$C$415,0)),INDEX('MP Calcs &amp; EFs'!$C$343:$C$360, MATCH($B$250,'MP Calcs &amp; EFs'!$B$343:$B$360,0)),W$229&lt;INDEX($K$397:$K$415,MATCH($B$250,$C$397:$C$415,0)),INDEX('MP Calcs &amp; EFs'!$C$343:$C$360, MATCH($B$250,'MP Calcs &amp; EFs'!$B$343:$B$360,0))-(((INDEX('MP Calcs &amp; EFs'!$C$343:$C$360, MATCH($B$250,'MP Calcs &amp; EFs'!$B$343:$B$360,0)))-(INDEX($F$396:$F$413, MATCH($B$250,$C$396:$C$413,0))))/3),W$229&lt;INDEX($I$397:$I$415,MATCH($B$250,$C$397:$C$415,0)),INDEX('MP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X304" s="148" t="str" cm="1">
        <f t="array" ref="X304">IFERROR((_xlfn.IFS(X$229&lt;INDEX($J$397:$J$415,MATCH($B$250,$C$397:$C$415,0)),INDEX('MP Calcs &amp; EFs'!$C$343:$C$360, MATCH($B$250,'MP Calcs &amp; EFs'!$B$343:$B$360,0)),X$229&lt;INDEX($K$397:$K$415,MATCH($B$250,$C$397:$C$415,0)),INDEX('MP Calcs &amp; EFs'!$C$343:$C$360, MATCH($B$250,'MP Calcs &amp; EFs'!$B$343:$B$360,0))-(((INDEX('MP Calcs &amp; EFs'!$C$343:$C$360, MATCH($B$250,'MP Calcs &amp; EFs'!$B$343:$B$360,0)))-(INDEX($F$396:$F$413, MATCH($B$250,$C$396:$C$413,0))))/3),X$229&lt;INDEX($I$397:$I$415,MATCH($B$250,$C$397:$C$415,0)),INDEX('MP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Y304" s="148" t="str" cm="1">
        <f t="array" ref="Y304">IFERROR((_xlfn.IFS(Y$229&lt;INDEX($J$397:$J$415,MATCH($B$250,$C$397:$C$415,0)),INDEX('MP Calcs &amp; EFs'!$C$343:$C$360, MATCH($B$250,'MP Calcs &amp; EFs'!$B$343:$B$360,0)),Y$229&lt;INDEX($K$397:$K$415,MATCH($B$250,$C$397:$C$415,0)),INDEX('MP Calcs &amp; EFs'!$C$343:$C$360, MATCH($B$250,'MP Calcs &amp; EFs'!$B$343:$B$360,0))-(((INDEX('MP Calcs &amp; EFs'!$C$343:$C$360, MATCH($B$250,'MP Calcs &amp; EFs'!$B$343:$B$360,0)))-(INDEX($F$396:$F$413, MATCH($B$250,$C$396:$C$413,0))))/3),Y$229&lt;INDEX($I$397:$I$415,MATCH($B$250,$C$397:$C$415,0)),INDEX('MP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Z304" s="148" t="str" cm="1">
        <f t="array" ref="Z304">IFERROR((_xlfn.IFS(Z$229&lt;INDEX($J$397:$J$415,MATCH($B$250,$C$397:$C$415,0)),INDEX('MP Calcs &amp; EFs'!$C$343:$C$360, MATCH($B$250,'MP Calcs &amp; EFs'!$B$343:$B$360,0)),Z$229&lt;INDEX($K$397:$K$415,MATCH($B$250,$C$397:$C$415,0)),INDEX('MP Calcs &amp; EFs'!$C$343:$C$360, MATCH($B$250,'MP Calcs &amp; EFs'!$B$343:$B$360,0))-(((INDEX('MP Calcs &amp; EFs'!$C$343:$C$360, MATCH($B$250,'MP Calcs &amp; EFs'!$B$343:$B$360,0)))-(INDEX($F$396:$F$413, MATCH($B$250,$C$396:$C$413,0))))/3),Z$229&lt;INDEX($I$397:$I$415,MATCH($B$250,$C$397:$C$415,0)),INDEX('MP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AA304" s="148" t="str" cm="1">
        <f t="array" ref="AA304">IFERROR((_xlfn.IFS(AA$229&lt;INDEX($J$397:$J$415,MATCH($B$250,$C$397:$C$415,0)),INDEX('MP Calcs &amp; EFs'!$C$343:$C$360, MATCH($B$250,'MP Calcs &amp; EFs'!$B$343:$B$360,0)),AA$229&lt;INDEX($K$397:$K$415,MATCH($B$250,$C$397:$C$415,0)),INDEX('MP Calcs &amp; EFs'!$C$343:$C$360, MATCH($B$250,'MP Calcs &amp; EFs'!$B$343:$B$360,0))-(((INDEX('MP Calcs &amp; EFs'!$C$343:$C$360, MATCH($B$250,'MP Calcs &amp; EFs'!$B$343:$B$360,0)))-(INDEX($F$396:$F$413, MATCH($B$250,$C$396:$C$413,0))))/3),AA$229&lt;INDEX($I$397:$I$415,MATCH($B$250,$C$397:$C$415,0)),INDEX('MP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AB304" s="148" t="str" cm="1">
        <f t="array" ref="AB304">IFERROR((_xlfn.IFS(AB$229&lt;INDEX($J$397:$J$415,MATCH($B$250,$C$397:$C$415,0)),INDEX('MP Calcs &amp; EFs'!$C$343:$C$360, MATCH($B$250,'MP Calcs &amp; EFs'!$B$343:$B$360,0)),AB$229&lt;INDEX($K$397:$K$415,MATCH($B$250,$C$397:$C$415,0)),INDEX('MP Calcs &amp; EFs'!$C$343:$C$360, MATCH($B$250,'MP Calcs &amp; EFs'!$B$343:$B$360,0))-(((INDEX('MP Calcs &amp; EFs'!$C$343:$C$360, MATCH($B$250,'MP Calcs &amp; EFs'!$B$343:$B$360,0)))-(INDEX($F$396:$F$413, MATCH($B$250,$C$396:$C$413,0))))/3),AB$229&lt;INDEX($I$397:$I$415,MATCH($B$250,$C$397:$C$415,0)),INDEX('MP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AC304" s="148" t="str" cm="1">
        <f t="array" ref="AC304">IFERROR((_xlfn.IFS(AC$229&lt;INDEX($J$397:$J$415,MATCH($B$250,$C$397:$C$415,0)),INDEX('MP Calcs &amp; EFs'!$C$343:$C$360, MATCH($B$250,'MP Calcs &amp; EFs'!$B$343:$B$360,0)),AC$229&lt;INDEX($K$397:$K$415,MATCH($B$250,$C$397:$C$415,0)),INDEX('MP Calcs &amp; EFs'!$C$343:$C$360, MATCH($B$250,'MP Calcs &amp; EFs'!$B$343:$B$360,0))-(((INDEX('MP Calcs &amp; EFs'!$C$343:$C$360, MATCH($B$250,'MP Calcs &amp; EFs'!$B$343:$B$360,0)))-(INDEX($F$396:$F$413, MATCH($B$250,$C$396:$C$413,0))))/3),AC$229&lt;INDEX($I$397:$I$415,MATCH($B$250,$C$397:$C$415,0)),INDEX('MP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AD304" s="148" t="str" cm="1">
        <f t="array" ref="AD304">IFERROR((_xlfn.IFS(AD$229&lt;INDEX($J$397:$J$415,MATCH($B$250,$C$397:$C$415,0)),INDEX('MP Calcs &amp; EFs'!$C$343:$C$360, MATCH($B$250,'MP Calcs &amp; EFs'!$B$343:$B$360,0)),AD$229&lt;INDEX($K$397:$K$415,MATCH($B$250,$C$397:$C$415,0)),INDEX('MP Calcs &amp; EFs'!$C$343:$C$360, MATCH($B$250,'MP Calcs &amp; EFs'!$B$343:$B$360,0))-(((INDEX('MP Calcs &amp; EFs'!$C$343:$C$360, MATCH($B$250,'MP Calcs &amp; EFs'!$B$343:$B$360,0)))-(INDEX($F$396:$F$413, MATCH($B$250,$C$396:$C$413,0))))/3),AD$229&lt;INDEX($I$397:$I$415,MATCH($B$250,$C$397:$C$415,0)),INDEX('MP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AE304" s="148" t="str" cm="1">
        <f t="array" ref="AE304">IFERROR((_xlfn.IFS(AE$229&lt;INDEX($J$397:$J$415,MATCH($B$250,$C$397:$C$415,0)),INDEX('MP Calcs &amp; EFs'!$C$343:$C$360, MATCH($B$250,'MP Calcs &amp; EFs'!$B$343:$B$360,0)),AE$229&lt;INDEX($K$397:$K$415,MATCH($B$250,$C$397:$C$415,0)),INDEX('MP Calcs &amp; EFs'!$C$343:$C$360, MATCH($B$250,'MP Calcs &amp; EFs'!$B$343:$B$360,0))-(((INDEX('MP Calcs &amp; EFs'!$C$343:$C$360, MATCH($B$250,'MP Calcs &amp; EFs'!$B$343:$B$360,0)))-(INDEX($F$396:$F$413, MATCH($B$250,$C$396:$C$413,0))))/3),AE$229&lt;INDEX($I$397:$I$415,MATCH($B$250,$C$397:$C$415,0)),INDEX('MP Calcs &amp; EFs'!$C$343:$C$360, MATCH($B$250,'MP Calcs &amp; EFs'!$B$343:$B$360,0))-(((INDEX('MP Calcs &amp; EFs'!$C$343:$C$360, MATCH($B$250,'MP Calcs &amp; EFs'!$B$343:$B$360,0)))-(INDEX($F$396:$F$413, MATCH($B$250,$C$396:$C$413,0))))*2/3),TRUE,INDEX($F$396:$F$413, MATCH($B$250,$C$396:$C$413,0)))*INDEX($D$13:$D$29, MATCH($B$250,$B$13:$B$29,0)))*1000*'Conversions and Lists'!$O$44*'MP Calcs &amp; EFs'!$F$439*'Conversions and Lists'!$F$51*1000,"")</f>
        <v/>
      </c>
      <c r="AF304" s="148" t="str">
        <f t="shared" si="19"/>
        <v/>
      </c>
      <c r="AG304" s="148" t="str">
        <f>IFERROR(SUM(INDEX(D304:AF304, MATCH(INDEX($H$8:$H$29,MATCH(B304,$B$8:$B$29,0)),$D$229:$AE$229,0)):AF304),"")</f>
        <v/>
      </c>
    </row>
    <row r="305" spans="2:33" x14ac:dyDescent="0.25">
      <c r="B305" s="144" t="s">
        <v>134</v>
      </c>
      <c r="C305" s="141" t="s">
        <v>335</v>
      </c>
      <c r="D305" s="142" t="str" cm="1">
        <f t="array" ref="D305">IFERROR(((_xlfn.IFS(D$229&lt;INDEX($J$397:$J$415,MATCH($B$252,$C$397:$C$415,0)),INDEX('MP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MATCH($B$252,$C$396:$C$413,0))))/3),D$229&lt;INDEX($I$397:$I$415,MATCH($B$252,$C$397:$C$415,0)),INDEX('MP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EFs'!K$383,"")</f>
        <v/>
      </c>
      <c r="E305" s="142" t="str" cm="1">
        <f t="array" ref="E305">IFERROR(((_xlfn.IFS(E$229&lt;INDEX($J$397:$J$415,MATCH($B$252,$C$397:$C$415,0)),INDEX('MP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MATCH($B$252,$C$396:$C$413,0))))/3),E$229&lt;INDEX($I$397:$I$415,MATCH($B$252,$C$397:$C$415,0)),INDEX('MP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EFs'!L$383,"")</f>
        <v/>
      </c>
      <c r="F305" s="142" t="str" cm="1">
        <f t="array" ref="F305">IFERROR(((_xlfn.IFS(F$229&lt;INDEX($J$397:$J$415,MATCH($B$252,$C$397:$C$415,0)),INDEX('MP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MATCH($B$252,$C$396:$C$413,0))))/3),F$229&lt;INDEX($I$397:$I$415,MATCH($B$252,$C$397:$C$415,0)),INDEX('MP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EFs'!M$383,"")</f>
        <v/>
      </c>
      <c r="G305" s="142" t="str" cm="1">
        <f t="array" ref="G305">IFERROR(((_xlfn.IFS(G$229&lt;INDEX($J$397:$J$415,MATCH($B$252,$C$397:$C$415,0)),INDEX('MP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MATCH($B$252,$C$396:$C$413,0))))/3),G$229&lt;INDEX($I$397:$I$415,MATCH($B$252,$C$397:$C$415,0)),INDEX('MP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EFs'!N$383,"")</f>
        <v/>
      </c>
      <c r="H305" s="142" t="str" cm="1">
        <f t="array" ref="H305">IFERROR(((_xlfn.IFS(H$229&lt;INDEX($J$397:$J$415,MATCH($B$252,$C$397:$C$415,0)),INDEX('MP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MATCH($B$252,$C$396:$C$413,0))))/3),H$229&lt;INDEX($I$397:$I$415,MATCH($B$252,$C$397:$C$415,0)),INDEX('MP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EFs'!O$383,"")</f>
        <v/>
      </c>
      <c r="I305" s="142" t="str" cm="1">
        <f t="array" ref="I305">IFERROR(((_xlfn.IFS(I$229&lt;INDEX($J$397:$J$415,MATCH($B$252,$C$397:$C$415,0)),INDEX('MP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MATCH($B$252,$C$396:$C$413,0))))/3),I$229&lt;INDEX($I$397:$I$415,MATCH($B$252,$C$397:$C$415,0)),INDEX('MP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EFs'!P$383,"")</f>
        <v/>
      </c>
      <c r="J305" s="142" t="str" cm="1">
        <f t="array" ref="J305">IFERROR(((_xlfn.IFS(J$229&lt;INDEX($J$397:$J$415,MATCH($B$252,$C$397:$C$415,0)),INDEX('MP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MATCH($B$252,$C$396:$C$413,0))))/3),J$229&lt;INDEX($I$397:$I$415,MATCH($B$252,$C$397:$C$415,0)),INDEX('MP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EFs'!Q$383,"")</f>
        <v/>
      </c>
      <c r="K305" s="142" t="str" cm="1">
        <f t="array" ref="K305">IFERROR(((_xlfn.IFS(K$229&lt;INDEX($J$397:$J$415,MATCH($B$252,$C$397:$C$415,0)),INDEX('MP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MATCH($B$252,$C$396:$C$413,0))))/3),K$229&lt;INDEX($I$397:$I$415,MATCH($B$252,$C$397:$C$415,0)),INDEX('MP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EFs'!R$383,"")</f>
        <v/>
      </c>
      <c r="L305" s="142" t="str" cm="1">
        <f t="array" ref="L305">IFERROR(((_xlfn.IFS(L$229&lt;INDEX($J$397:$J$415,MATCH($B$252,$C$397:$C$415,0)),INDEX('MP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MATCH($B$252,$C$396:$C$413,0))))/3),L$229&lt;INDEX($I$397:$I$415,MATCH($B$252,$C$397:$C$415,0)),INDEX('MP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EFs'!S$383,"")</f>
        <v/>
      </c>
      <c r="M305" s="142" t="str" cm="1">
        <f t="array" ref="M305">IFERROR(((_xlfn.IFS(M$229&lt;INDEX($J$397:$J$415,MATCH($B$252,$C$397:$C$415,0)),INDEX('MP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MATCH($B$252,$C$396:$C$413,0))))/3),M$229&lt;INDEX($I$397:$I$415,MATCH($B$252,$C$397:$C$415,0)),INDEX('MP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EFs'!T$383,"")</f>
        <v/>
      </c>
      <c r="N305" s="142" t="str" cm="1">
        <f t="array" ref="N305">IFERROR(((_xlfn.IFS(N$229&lt;INDEX($J$397:$J$415,MATCH($B$252,$C$397:$C$415,0)),INDEX('MP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MATCH($B$252,$C$396:$C$413,0))))/3),N$229&lt;INDEX($I$397:$I$415,MATCH($B$252,$C$397:$C$415,0)),INDEX('MP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EFs'!U$383,"")</f>
        <v/>
      </c>
      <c r="O305" s="142" t="str" cm="1">
        <f t="array" ref="O305">IFERROR(((_xlfn.IFS(O$229&lt;INDEX($J$397:$J$415,MATCH($B$252,$C$397:$C$415,0)),INDEX('MP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MATCH($B$252,$C$396:$C$413,0))))/3),O$229&lt;INDEX($I$397:$I$415,MATCH($B$252,$C$397:$C$415,0)),INDEX('MP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EFs'!V$383,"")</f>
        <v/>
      </c>
      <c r="P305" s="142" t="str" cm="1">
        <f t="array" ref="P305">IFERROR(((_xlfn.IFS(P$229&lt;INDEX($J$397:$J$415,MATCH($B$252,$C$397:$C$415,0)),INDEX('MP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MATCH($B$252,$C$396:$C$413,0))))/3),P$229&lt;INDEX($I$397:$I$415,MATCH($B$252,$C$397:$C$415,0)),INDEX('MP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EFs'!W$383,"")</f>
        <v/>
      </c>
      <c r="Q305" s="142" t="str" cm="1">
        <f t="array" ref="Q305">IFERROR(((_xlfn.IFS(Q$229&lt;INDEX($J$397:$J$415,MATCH($B$252,$C$397:$C$415,0)),INDEX('MP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MATCH($B$252,$C$396:$C$413,0))))/3),Q$229&lt;INDEX($I$397:$I$415,MATCH($B$252,$C$397:$C$415,0)),INDEX('MP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EFs'!X$383,"")</f>
        <v/>
      </c>
      <c r="R305" s="142" t="str" cm="1">
        <f t="array" ref="R305">IFERROR(((_xlfn.IFS(R$229&lt;INDEX($J$397:$J$415,MATCH($B$252,$C$397:$C$415,0)),INDEX('MP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MATCH($B$252,$C$396:$C$413,0))))/3),R$229&lt;INDEX($I$397:$I$415,MATCH($B$252,$C$397:$C$415,0)),INDEX('MP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EFs'!Y$383,"")</f>
        <v/>
      </c>
      <c r="S305" s="142" t="str" cm="1">
        <f t="array" ref="S305">IFERROR(((_xlfn.IFS(S$229&lt;INDEX($J$397:$J$415,MATCH($B$252,$C$397:$C$415,0)),INDEX('MP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MATCH($B$252,$C$396:$C$413,0))))/3),S$229&lt;INDEX($I$397:$I$415,MATCH($B$252,$C$397:$C$415,0)),INDEX('MP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EFs'!Z$383,"")</f>
        <v/>
      </c>
      <c r="T305" s="142" t="str" cm="1">
        <f t="array" ref="T305">IFERROR(((_xlfn.IFS(T$229&lt;INDEX($J$397:$J$415,MATCH($B$252,$C$397:$C$415,0)),INDEX('MP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MATCH($B$252,$C$396:$C$413,0))))/3),T$229&lt;INDEX($I$397:$I$415,MATCH($B$252,$C$397:$C$415,0)),INDEX('MP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EFs'!AA$383,"")</f>
        <v/>
      </c>
      <c r="U305" s="142" t="str" cm="1">
        <f t="array" ref="U305">IFERROR(((_xlfn.IFS(U$229&lt;INDEX($J$397:$J$415,MATCH($B$252,$C$397:$C$415,0)),INDEX('MP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MATCH($B$252,$C$396:$C$413,0))))/3),U$229&lt;INDEX($I$397:$I$415,MATCH($B$252,$C$397:$C$415,0)),INDEX('MP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EFs'!AB$383,"")</f>
        <v/>
      </c>
      <c r="V305" s="142" t="str" cm="1">
        <f t="array" ref="V305">IFERROR(((_xlfn.IFS(V$229&lt;INDEX($J$397:$J$415,MATCH($B$252,$C$397:$C$415,0)),INDEX('MP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MATCH($B$252,$C$396:$C$413,0))))/3),V$229&lt;INDEX($I$397:$I$415,MATCH($B$252,$C$397:$C$415,0)),INDEX('MP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EFs'!AC$383,"")</f>
        <v/>
      </c>
      <c r="W305" s="142" t="str" cm="1">
        <f t="array" ref="W305">IFERROR(((_xlfn.IFS(W$229&lt;INDEX($J$397:$J$415,MATCH($B$252,$C$397:$C$415,0)),INDEX('MP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MATCH($B$252,$C$396:$C$413,0))))/3),W$229&lt;INDEX($I$397:$I$415,MATCH($B$252,$C$397:$C$415,0)),INDEX('MP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EFs'!AD$383,"")</f>
        <v/>
      </c>
      <c r="X305" s="142" t="str" cm="1">
        <f t="array" ref="X305">IFERROR(((_xlfn.IFS(X$229&lt;INDEX($J$397:$J$415,MATCH($B$252,$C$397:$C$415,0)),INDEX('MP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MATCH($B$252,$C$396:$C$413,0))))/3),X$229&lt;INDEX($I$397:$I$415,MATCH($B$252,$C$397:$C$415,0)),INDEX('MP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EFs'!AE$383,"")</f>
        <v/>
      </c>
      <c r="Y305" s="142" t="str" cm="1">
        <f t="array" ref="Y305">IFERROR(((_xlfn.IFS(Y$229&lt;INDEX($J$397:$J$415,MATCH($B$252,$C$397:$C$415,0)),INDEX('MP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MATCH($B$252,$C$396:$C$413,0))))/3),Y$229&lt;INDEX($I$397:$I$415,MATCH($B$252,$C$397:$C$415,0)),INDEX('MP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EFs'!AF$383,"")</f>
        <v/>
      </c>
      <c r="Z305" s="142" t="str" cm="1">
        <f t="array" ref="Z305">IFERROR(((_xlfn.IFS(Z$229&lt;INDEX($J$397:$J$415,MATCH($B$252,$C$397:$C$415,0)),INDEX('MP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MATCH($B$252,$C$396:$C$413,0))))/3),Z$229&lt;INDEX($I$397:$I$415,MATCH($B$252,$C$397:$C$415,0)),INDEX('MP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EFs'!AG$383,"")</f>
        <v/>
      </c>
      <c r="AA305" s="142" t="str" cm="1">
        <f t="array" ref="AA305">IFERROR(((_xlfn.IFS(AA$229&lt;INDEX($J$397:$J$415,MATCH($B$252,$C$397:$C$415,0)),INDEX('MP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MATCH($B$252,$C$396:$C$413,0))))/3),AA$229&lt;INDEX($I$397:$I$415,MATCH($B$252,$C$397:$C$415,0)),INDEX('MP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EFs'!AH$383,"")</f>
        <v/>
      </c>
      <c r="AB305" s="142" t="str" cm="1">
        <f t="array" ref="AB305">IFERROR(((_xlfn.IFS(AB$229&lt;INDEX($J$397:$J$415,MATCH($B$252,$C$397:$C$415,0)),INDEX('MP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MATCH($B$252,$C$396:$C$413,0))))/3),AB$229&lt;INDEX($I$397:$I$415,MATCH($B$252,$C$397:$C$415,0)),INDEX('MP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EFs'!AI$383,"")</f>
        <v/>
      </c>
      <c r="AC305" s="142" t="str" cm="1">
        <f t="array" ref="AC305">IFERROR(((_xlfn.IFS(AC$229&lt;INDEX($J$397:$J$415,MATCH($B$252,$C$397:$C$415,0)),INDEX('MP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MATCH($B$252,$C$396:$C$413,0))))/3),AC$229&lt;INDEX($I$397:$I$415,MATCH($B$252,$C$397:$C$415,0)),INDEX('MP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EFs'!AJ$383,"")</f>
        <v/>
      </c>
      <c r="AD305" s="142" t="str" cm="1">
        <f t="array" ref="AD305">IFERROR(((_xlfn.IFS(AD$229&lt;INDEX($J$397:$J$415,MATCH($B$252,$C$397:$C$415,0)),INDEX('MP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MATCH($B$252,$C$396:$C$413,0))))/3),AD$229&lt;INDEX($I$397:$I$415,MATCH($B$252,$C$397:$C$415,0)),INDEX('MP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EFs'!AK$383,"")</f>
        <v/>
      </c>
      <c r="AE305" s="142" t="str" cm="1">
        <f t="array" ref="AE305">IFERROR(((_xlfn.IFS(AE$229&lt;INDEX($J$397:$J$415,MATCH($B$252,$C$397:$C$415,0)),INDEX('MP Calcs &amp; EFs'!$D$343:$D$360, MATCH($B$252,'MP Calcs &amp; EFs'!$B$343:$B$360,0)),$D$229&lt;INDEX($K$397:$K$415,MATCH($B$252,$C$397:$C$415,0)),INDEX('MP Calcs &amp; EFs'!$D$343:$D$360, MATCH($B$252,'MP Calcs &amp; EFs'!$B$343:$B$360,0))-(((INDEX('MP Calcs &amp; EFs'!$D$343:$D$360, MATCH($B$252,'MP Calcs &amp; EFs'!$B$343:$B$360,0)))-(INDEX($G$396:$G$413, MATCH($B$252,$C$396:$C$413,0))))/3),AE$229&lt;INDEX($I$397:$I$415,MATCH($B$252,$C$397:$C$415,0)),INDEX('MP Calcs &amp; EFs'!$D$343:$D$360, MATCH($B$252,'MP Calcs &amp; EFs'!$B$343:$B$360,0))-(((INDEX('MP Calcs &amp; EFs'!$D$343:$D$360, MATCH($B$252,'MP Calcs &amp; EFs'!$B$343:$B$360,0)))-(INDEX($G$396:$G$413, MATCH($B$252,$C$396:$C$413,0))))*2/3),TRUE,INDEX($G$396:$G$413, MATCH($B$252,$C$396:$C$413,0)))*INDEX($D$13:$D$29, MATCH($B$252,$B$13:$B$29,0))*10^6*'Conversions and Lists'!$F$44)-(INDEX($G$8:$G$29, MATCH($B$252,$B$8:$B$29,0))*'Conversions and Lists'!$F$37))*'MP Calcs &amp; EFs'!AL$383,"")</f>
        <v/>
      </c>
      <c r="AF305" s="142" t="str">
        <f t="shared" si="19"/>
        <v/>
      </c>
      <c r="AG305" s="142" t="str">
        <f>IFERROR(SUM(INDEX(D305:AF305, MATCH(INDEX($H$8:$H$29,MATCH(B305,$B$8:$B$29,0)),$D$229:$AE$229,0)):AF305),"")</f>
        <v/>
      </c>
    </row>
    <row r="306" spans="2:33" ht="14.4" thickBot="1" x14ac:dyDescent="0.3">
      <c r="B306" s="138" t="s">
        <v>134</v>
      </c>
      <c r="C306" s="139" t="s">
        <v>336</v>
      </c>
      <c r="D306" s="148" t="str" cm="1">
        <f t="array" ref="D306">IFERROR((_xlfn.IFS(D$229&lt;INDEX($J$397:$J$415,MATCH($B$252,$C$397:$C$415,0)),INDEX('MP Calcs &amp; EFs'!$C$343:$C$360, MATCH($B$252,'MP Calcs &amp; EFs'!$B$343:$B$360,0)),D$229&lt;INDEX($K$397:$K$415,MATCH($B$252,$C$397:$C$415,0)),INDEX('MP Calcs &amp; EFs'!$C$343:$C$360, MATCH($B$252,'MP Calcs &amp; EFs'!$B$343:$B$360,0))-(((INDEX('MP Calcs &amp; EFs'!$C$343:$C$360, MATCH($B$252,'MP Calcs &amp; EFs'!$B$343:$B$360,0)))-(INDEX($F$396:$F$413, MATCH($B$252,$C$396:$C$413,0))))/3),D$229&lt;INDEX($I$397:$I$415,MATCH($B$252,$C$397:$C$415,0)),INDEX('MP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E306" s="148" t="str" cm="1">
        <f t="array" ref="E306">IFERROR((_xlfn.IFS(E$229&lt;INDEX($J$397:$J$415,MATCH($B$252,$C$397:$C$415,0)),INDEX('MP Calcs &amp; EFs'!$C$343:$C$360, MATCH($B$252,'MP Calcs &amp; EFs'!$B$343:$B$360,0)),E$229&lt;INDEX($K$397:$K$415,MATCH($B$252,$C$397:$C$415,0)),INDEX('MP Calcs &amp; EFs'!$C$343:$C$360, MATCH($B$252,'MP Calcs &amp; EFs'!$B$343:$B$360,0))-(((INDEX('MP Calcs &amp; EFs'!$C$343:$C$360, MATCH($B$252,'MP Calcs &amp; EFs'!$B$343:$B$360,0)))-(INDEX($F$396:$F$413, MATCH($B$252,$C$396:$C$413,0))))/3),E$229&lt;INDEX($I$397:$I$415,MATCH($B$252,$C$397:$C$415,0)),INDEX('MP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F306" s="148" t="str" cm="1">
        <f t="array" ref="F306">IFERROR((_xlfn.IFS(F$229&lt;INDEX($J$397:$J$415,MATCH($B$252,$C$397:$C$415,0)),INDEX('MP Calcs &amp; EFs'!$C$343:$C$360, MATCH($B$252,'MP Calcs &amp; EFs'!$B$343:$B$360,0)),F$229&lt;INDEX($K$397:$K$415,MATCH($B$252,$C$397:$C$415,0)),INDEX('MP Calcs &amp; EFs'!$C$343:$C$360, MATCH($B$252,'MP Calcs &amp; EFs'!$B$343:$B$360,0))-(((INDEX('MP Calcs &amp; EFs'!$C$343:$C$360, MATCH($B$252,'MP Calcs &amp; EFs'!$B$343:$B$360,0)))-(INDEX($F$396:$F$413, MATCH($B$252,$C$396:$C$413,0))))/3),F$229&lt;INDEX($I$397:$I$415,MATCH($B$252,$C$397:$C$415,0)),INDEX('MP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G306" s="148" t="str" cm="1">
        <f t="array" ref="G306">IFERROR((_xlfn.IFS(G$229&lt;INDEX($J$397:$J$415,MATCH($B$252,$C$397:$C$415,0)),INDEX('MP Calcs &amp; EFs'!$C$343:$C$360, MATCH($B$252,'MP Calcs &amp; EFs'!$B$343:$B$360,0)),G$229&lt;INDEX($K$397:$K$415,MATCH($B$252,$C$397:$C$415,0)),INDEX('MP Calcs &amp; EFs'!$C$343:$C$360, MATCH($B$252,'MP Calcs &amp; EFs'!$B$343:$B$360,0))-(((INDEX('MP Calcs &amp; EFs'!$C$343:$C$360, MATCH($B$252,'MP Calcs &amp; EFs'!$B$343:$B$360,0)))-(INDEX($F$396:$F$413, MATCH($B$252,$C$396:$C$413,0))))/3),G$229&lt;INDEX($I$397:$I$415,MATCH($B$252,$C$397:$C$415,0)),INDEX('MP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H306" s="148" t="str" cm="1">
        <f t="array" ref="H306">IFERROR((_xlfn.IFS(H$229&lt;INDEX($J$397:$J$415,MATCH($B$252,$C$397:$C$415,0)),INDEX('MP Calcs &amp; EFs'!$C$343:$C$360, MATCH($B$252,'MP Calcs &amp; EFs'!$B$343:$B$360,0)),H$229&lt;INDEX($K$397:$K$415,MATCH($B$252,$C$397:$C$415,0)),INDEX('MP Calcs &amp; EFs'!$C$343:$C$360, MATCH($B$252,'MP Calcs &amp; EFs'!$B$343:$B$360,0))-(((INDEX('MP Calcs &amp; EFs'!$C$343:$C$360, MATCH($B$252,'MP Calcs &amp; EFs'!$B$343:$B$360,0)))-(INDEX($F$396:$F$413, MATCH($B$252,$C$396:$C$413,0))))/3),H$229&lt;INDEX($I$397:$I$415,MATCH($B$252,$C$397:$C$415,0)),INDEX('MP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I306" s="148" t="str" cm="1">
        <f t="array" ref="I306">IFERROR((_xlfn.IFS(I$229&lt;INDEX($J$397:$J$415,MATCH($B$252,$C$397:$C$415,0)),INDEX('MP Calcs &amp; EFs'!$C$343:$C$360, MATCH($B$252,'MP Calcs &amp; EFs'!$B$343:$B$360,0)),I$229&lt;INDEX($K$397:$K$415,MATCH($B$252,$C$397:$C$415,0)),INDEX('MP Calcs &amp; EFs'!$C$343:$C$360, MATCH($B$252,'MP Calcs &amp; EFs'!$B$343:$B$360,0))-(((INDEX('MP Calcs &amp; EFs'!$C$343:$C$360, MATCH($B$252,'MP Calcs &amp; EFs'!$B$343:$B$360,0)))-(INDEX($F$396:$F$413, MATCH($B$252,$C$396:$C$413,0))))/3),I$229&lt;INDEX($I$397:$I$415,MATCH($B$252,$C$397:$C$415,0)),INDEX('MP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J306" s="148" t="str" cm="1">
        <f t="array" ref="J306">IFERROR((_xlfn.IFS(J$229&lt;INDEX($J$397:$J$415,MATCH($B$252,$C$397:$C$415,0)),INDEX('MP Calcs &amp; EFs'!$C$343:$C$360, MATCH($B$252,'MP Calcs &amp; EFs'!$B$343:$B$360,0)),J$229&lt;INDEX($K$397:$K$415,MATCH($B$252,$C$397:$C$415,0)),INDEX('MP Calcs &amp; EFs'!$C$343:$C$360, MATCH($B$252,'MP Calcs &amp; EFs'!$B$343:$B$360,0))-(((INDEX('MP Calcs &amp; EFs'!$C$343:$C$360, MATCH($B$252,'MP Calcs &amp; EFs'!$B$343:$B$360,0)))-(INDEX($F$396:$F$413, MATCH($B$252,$C$396:$C$413,0))))/3),J$229&lt;INDEX($I$397:$I$415,MATCH($B$252,$C$397:$C$415,0)),INDEX('MP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K306" s="148" t="str" cm="1">
        <f t="array" ref="K306">IFERROR((_xlfn.IFS(K$229&lt;INDEX($J$397:$J$415,MATCH($B$252,$C$397:$C$415,0)),INDEX('MP Calcs &amp; EFs'!$C$343:$C$360, MATCH($B$252,'MP Calcs &amp; EFs'!$B$343:$B$360,0)),K$229&lt;INDEX($K$397:$K$415,MATCH($B$252,$C$397:$C$415,0)),INDEX('MP Calcs &amp; EFs'!$C$343:$C$360, MATCH($B$252,'MP Calcs &amp; EFs'!$B$343:$B$360,0))-(((INDEX('MP Calcs &amp; EFs'!$C$343:$C$360, MATCH($B$252,'MP Calcs &amp; EFs'!$B$343:$B$360,0)))-(INDEX($F$396:$F$413, MATCH($B$252,$C$396:$C$413,0))))/3),K$229&lt;INDEX($I$397:$I$415,MATCH($B$252,$C$397:$C$415,0)),INDEX('MP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L306" s="148" t="str" cm="1">
        <f t="array" ref="L306">IFERROR((_xlfn.IFS(L$229&lt;INDEX($J$397:$J$415,MATCH($B$252,$C$397:$C$415,0)),INDEX('MP Calcs &amp; EFs'!$C$343:$C$360, MATCH($B$252,'MP Calcs &amp; EFs'!$B$343:$B$360,0)),L$229&lt;INDEX($K$397:$K$415,MATCH($B$252,$C$397:$C$415,0)),INDEX('MP Calcs &amp; EFs'!$C$343:$C$360, MATCH($B$252,'MP Calcs &amp; EFs'!$B$343:$B$360,0))-(((INDEX('MP Calcs &amp; EFs'!$C$343:$C$360, MATCH($B$252,'MP Calcs &amp; EFs'!$B$343:$B$360,0)))-(INDEX($F$396:$F$413, MATCH($B$252,$C$396:$C$413,0))))/3),L$229&lt;INDEX($I$397:$I$415,MATCH($B$252,$C$397:$C$415,0)),INDEX('MP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M306" s="148" t="str" cm="1">
        <f t="array" ref="M306">IFERROR((_xlfn.IFS(M$229&lt;INDEX($J$397:$J$415,MATCH($B$252,$C$397:$C$415,0)),INDEX('MP Calcs &amp; EFs'!$C$343:$C$360, MATCH($B$252,'MP Calcs &amp; EFs'!$B$343:$B$360,0)),M$229&lt;INDEX($K$397:$K$415,MATCH($B$252,$C$397:$C$415,0)),INDEX('MP Calcs &amp; EFs'!$C$343:$C$360, MATCH($B$252,'MP Calcs &amp; EFs'!$B$343:$B$360,0))-(((INDEX('MP Calcs &amp; EFs'!$C$343:$C$360, MATCH($B$252,'MP Calcs &amp; EFs'!$B$343:$B$360,0)))-(INDEX($F$396:$F$413, MATCH($B$252,$C$396:$C$413,0))))/3),M$229&lt;INDEX($I$397:$I$415,MATCH($B$252,$C$397:$C$415,0)),INDEX('MP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N306" s="148" t="str" cm="1">
        <f t="array" ref="N306">IFERROR((_xlfn.IFS(N$229&lt;INDEX($J$397:$J$415,MATCH($B$252,$C$397:$C$415,0)),INDEX('MP Calcs &amp; EFs'!$C$343:$C$360, MATCH($B$252,'MP Calcs &amp; EFs'!$B$343:$B$360,0)),N$229&lt;INDEX($K$397:$K$415,MATCH($B$252,$C$397:$C$415,0)),INDEX('MP Calcs &amp; EFs'!$C$343:$C$360, MATCH($B$252,'MP Calcs &amp; EFs'!$B$343:$B$360,0))-(((INDEX('MP Calcs &amp; EFs'!$C$343:$C$360, MATCH($B$252,'MP Calcs &amp; EFs'!$B$343:$B$360,0)))-(INDEX($F$396:$F$413, MATCH($B$252,$C$396:$C$413,0))))/3),N$229&lt;INDEX($I$397:$I$415,MATCH($B$252,$C$397:$C$415,0)),INDEX('MP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O306" s="148" t="str" cm="1">
        <f t="array" ref="O306">IFERROR((_xlfn.IFS(O$229&lt;INDEX($J$397:$J$415,MATCH($B$252,$C$397:$C$415,0)),INDEX('MP Calcs &amp; EFs'!$C$343:$C$360, MATCH($B$252,'MP Calcs &amp; EFs'!$B$343:$B$360,0)),O$229&lt;INDEX($K$397:$K$415,MATCH($B$252,$C$397:$C$415,0)),INDEX('MP Calcs &amp; EFs'!$C$343:$C$360, MATCH($B$252,'MP Calcs &amp; EFs'!$B$343:$B$360,0))-(((INDEX('MP Calcs &amp; EFs'!$C$343:$C$360, MATCH($B$252,'MP Calcs &amp; EFs'!$B$343:$B$360,0)))-(INDEX($F$396:$F$413, MATCH($B$252,$C$396:$C$413,0))))/3),O$229&lt;INDEX($I$397:$I$415,MATCH($B$252,$C$397:$C$415,0)),INDEX('MP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P306" s="148" t="str" cm="1">
        <f t="array" ref="P306">IFERROR((_xlfn.IFS(P$229&lt;INDEX($J$397:$J$415,MATCH($B$252,$C$397:$C$415,0)),INDEX('MP Calcs &amp; EFs'!$C$343:$C$360, MATCH($B$252,'MP Calcs &amp; EFs'!$B$343:$B$360,0)),P$229&lt;INDEX($K$397:$K$415,MATCH($B$252,$C$397:$C$415,0)),INDEX('MP Calcs &amp; EFs'!$C$343:$C$360, MATCH($B$252,'MP Calcs &amp; EFs'!$B$343:$B$360,0))-(((INDEX('MP Calcs &amp; EFs'!$C$343:$C$360, MATCH($B$252,'MP Calcs &amp; EFs'!$B$343:$B$360,0)))-(INDEX($F$396:$F$413, MATCH($B$252,$C$396:$C$413,0))))/3),P$229&lt;INDEX($I$397:$I$415,MATCH($B$252,$C$397:$C$415,0)),INDEX('MP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Q306" s="148" t="str" cm="1">
        <f t="array" ref="Q306">IFERROR((_xlfn.IFS(Q$229&lt;INDEX($J$397:$J$415,MATCH($B$252,$C$397:$C$415,0)),INDEX('MP Calcs &amp; EFs'!$C$343:$C$360, MATCH($B$252,'MP Calcs &amp; EFs'!$B$343:$B$360,0)),Q$229&lt;INDEX($K$397:$K$415,MATCH($B$252,$C$397:$C$415,0)),INDEX('MP Calcs &amp; EFs'!$C$343:$C$360, MATCH($B$252,'MP Calcs &amp; EFs'!$B$343:$B$360,0))-(((INDEX('MP Calcs &amp; EFs'!$C$343:$C$360, MATCH($B$252,'MP Calcs &amp; EFs'!$B$343:$B$360,0)))-(INDEX($F$396:$F$413, MATCH($B$252,$C$396:$C$413,0))))/3),Q$229&lt;INDEX($I$397:$I$415,MATCH($B$252,$C$397:$C$415,0)),INDEX('MP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R306" s="148" t="str" cm="1">
        <f t="array" ref="R306">IFERROR((_xlfn.IFS(R$229&lt;INDEX($J$397:$J$415,MATCH($B$252,$C$397:$C$415,0)),INDEX('MP Calcs &amp; EFs'!$C$343:$C$360, MATCH($B$252,'MP Calcs &amp; EFs'!$B$343:$B$360,0)),R$229&lt;INDEX($K$397:$K$415,MATCH($B$252,$C$397:$C$415,0)),INDEX('MP Calcs &amp; EFs'!$C$343:$C$360, MATCH($B$252,'MP Calcs &amp; EFs'!$B$343:$B$360,0))-(((INDEX('MP Calcs &amp; EFs'!$C$343:$C$360, MATCH($B$252,'MP Calcs &amp; EFs'!$B$343:$B$360,0)))-(INDEX($F$396:$F$413, MATCH($B$252,$C$396:$C$413,0))))/3),R$229&lt;INDEX($I$397:$I$415,MATCH($B$252,$C$397:$C$415,0)),INDEX('MP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S306" s="148" t="str" cm="1">
        <f t="array" ref="S306">IFERROR((_xlfn.IFS(S$229&lt;INDEX($J$397:$J$415,MATCH($B$252,$C$397:$C$415,0)),INDEX('MP Calcs &amp; EFs'!$C$343:$C$360, MATCH($B$252,'MP Calcs &amp; EFs'!$B$343:$B$360,0)),S$229&lt;INDEX($K$397:$K$415,MATCH($B$252,$C$397:$C$415,0)),INDEX('MP Calcs &amp; EFs'!$C$343:$C$360, MATCH($B$252,'MP Calcs &amp; EFs'!$B$343:$B$360,0))-(((INDEX('MP Calcs &amp; EFs'!$C$343:$C$360, MATCH($B$252,'MP Calcs &amp; EFs'!$B$343:$B$360,0)))-(INDEX($F$396:$F$413, MATCH($B$252,$C$396:$C$413,0))))/3),S$229&lt;INDEX($I$397:$I$415,MATCH($B$252,$C$397:$C$415,0)),INDEX('MP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T306" s="148" t="str" cm="1">
        <f t="array" ref="T306">IFERROR((_xlfn.IFS(T$229&lt;INDEX($J$397:$J$415,MATCH($B$252,$C$397:$C$415,0)),INDEX('MP Calcs &amp; EFs'!$C$343:$C$360, MATCH($B$252,'MP Calcs &amp; EFs'!$B$343:$B$360,0)),T$229&lt;INDEX($K$397:$K$415,MATCH($B$252,$C$397:$C$415,0)),INDEX('MP Calcs &amp; EFs'!$C$343:$C$360, MATCH($B$252,'MP Calcs &amp; EFs'!$B$343:$B$360,0))-(((INDEX('MP Calcs &amp; EFs'!$C$343:$C$360, MATCH($B$252,'MP Calcs &amp; EFs'!$B$343:$B$360,0)))-(INDEX($F$396:$F$413, MATCH($B$252,$C$396:$C$413,0))))/3),T$229&lt;INDEX($I$397:$I$415,MATCH($B$252,$C$397:$C$415,0)),INDEX('MP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U306" s="148" t="str" cm="1">
        <f t="array" ref="U306">IFERROR((_xlfn.IFS(U$229&lt;INDEX($J$397:$J$415,MATCH($B$252,$C$397:$C$415,0)),INDEX('MP Calcs &amp; EFs'!$C$343:$C$360, MATCH($B$252,'MP Calcs &amp; EFs'!$B$343:$B$360,0)),U$229&lt;INDEX($K$397:$K$415,MATCH($B$252,$C$397:$C$415,0)),INDEX('MP Calcs &amp; EFs'!$C$343:$C$360, MATCH($B$252,'MP Calcs &amp; EFs'!$B$343:$B$360,0))-(((INDEX('MP Calcs &amp; EFs'!$C$343:$C$360, MATCH($B$252,'MP Calcs &amp; EFs'!$B$343:$B$360,0)))-(INDEX($F$396:$F$413, MATCH($B$252,$C$396:$C$413,0))))/3),U$229&lt;INDEX($I$397:$I$415,MATCH($B$252,$C$397:$C$415,0)),INDEX('MP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V306" s="148" t="str" cm="1">
        <f t="array" ref="V306">IFERROR((_xlfn.IFS(V$229&lt;INDEX($J$397:$J$415,MATCH($B$252,$C$397:$C$415,0)),INDEX('MP Calcs &amp; EFs'!$C$343:$C$360, MATCH($B$252,'MP Calcs &amp; EFs'!$B$343:$B$360,0)),V$229&lt;INDEX($K$397:$K$415,MATCH($B$252,$C$397:$C$415,0)),INDEX('MP Calcs &amp; EFs'!$C$343:$C$360, MATCH($B$252,'MP Calcs &amp; EFs'!$B$343:$B$360,0))-(((INDEX('MP Calcs &amp; EFs'!$C$343:$C$360, MATCH($B$252,'MP Calcs &amp; EFs'!$B$343:$B$360,0)))-(INDEX($F$396:$F$413, MATCH($B$252,$C$396:$C$413,0))))/3),V$229&lt;INDEX($I$397:$I$415,MATCH($B$252,$C$397:$C$415,0)),INDEX('MP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W306" s="148" t="str" cm="1">
        <f t="array" ref="W306">IFERROR((_xlfn.IFS(W$229&lt;INDEX($J$397:$J$415,MATCH($B$252,$C$397:$C$415,0)),INDEX('MP Calcs &amp; EFs'!$C$343:$C$360, MATCH($B$252,'MP Calcs &amp; EFs'!$B$343:$B$360,0)),W$229&lt;INDEX($K$397:$K$415,MATCH($B$252,$C$397:$C$415,0)),INDEX('MP Calcs &amp; EFs'!$C$343:$C$360, MATCH($B$252,'MP Calcs &amp; EFs'!$B$343:$B$360,0))-(((INDEX('MP Calcs &amp; EFs'!$C$343:$C$360, MATCH($B$252,'MP Calcs &amp; EFs'!$B$343:$B$360,0)))-(INDEX($F$396:$F$413, MATCH($B$252,$C$396:$C$413,0))))/3),W$229&lt;INDEX($I$397:$I$415,MATCH($B$252,$C$397:$C$415,0)),INDEX('MP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X306" s="148" t="str" cm="1">
        <f t="array" ref="X306">IFERROR((_xlfn.IFS(X$229&lt;INDEX($J$397:$J$415,MATCH($B$252,$C$397:$C$415,0)),INDEX('MP Calcs &amp; EFs'!$C$343:$C$360, MATCH($B$252,'MP Calcs &amp; EFs'!$B$343:$B$360,0)),X$229&lt;INDEX($K$397:$K$415,MATCH($B$252,$C$397:$C$415,0)),INDEX('MP Calcs &amp; EFs'!$C$343:$C$360, MATCH($B$252,'MP Calcs &amp; EFs'!$B$343:$B$360,0))-(((INDEX('MP Calcs &amp; EFs'!$C$343:$C$360, MATCH($B$252,'MP Calcs &amp; EFs'!$B$343:$B$360,0)))-(INDEX($F$396:$F$413, MATCH($B$252,$C$396:$C$413,0))))/3),X$229&lt;INDEX($I$397:$I$415,MATCH($B$252,$C$397:$C$415,0)),INDEX('MP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Y306" s="148" t="str" cm="1">
        <f t="array" ref="Y306">IFERROR((_xlfn.IFS(Y$229&lt;INDEX($J$397:$J$415,MATCH($B$252,$C$397:$C$415,0)),INDEX('MP Calcs &amp; EFs'!$C$343:$C$360, MATCH($B$252,'MP Calcs &amp; EFs'!$B$343:$B$360,0)),Y$229&lt;INDEX($K$397:$K$415,MATCH($B$252,$C$397:$C$415,0)),INDEX('MP Calcs &amp; EFs'!$C$343:$C$360, MATCH($B$252,'MP Calcs &amp; EFs'!$B$343:$B$360,0))-(((INDEX('MP Calcs &amp; EFs'!$C$343:$C$360, MATCH($B$252,'MP Calcs &amp; EFs'!$B$343:$B$360,0)))-(INDEX($F$396:$F$413, MATCH($B$252,$C$396:$C$413,0))))/3),Y$229&lt;INDEX($I$397:$I$415,MATCH($B$252,$C$397:$C$415,0)),INDEX('MP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Z306" s="148" t="str" cm="1">
        <f t="array" ref="Z306">IFERROR((_xlfn.IFS(Z$229&lt;INDEX($J$397:$J$415,MATCH($B$252,$C$397:$C$415,0)),INDEX('MP Calcs &amp; EFs'!$C$343:$C$360, MATCH($B$252,'MP Calcs &amp; EFs'!$B$343:$B$360,0)),Z$229&lt;INDEX($K$397:$K$415,MATCH($B$252,$C$397:$C$415,0)),INDEX('MP Calcs &amp; EFs'!$C$343:$C$360, MATCH($B$252,'MP Calcs &amp; EFs'!$B$343:$B$360,0))-(((INDEX('MP Calcs &amp; EFs'!$C$343:$C$360, MATCH($B$252,'MP Calcs &amp; EFs'!$B$343:$B$360,0)))-(INDEX($F$396:$F$413, MATCH($B$252,$C$396:$C$413,0))))/3),Z$229&lt;INDEX($I$397:$I$415,MATCH($B$252,$C$397:$C$415,0)),INDEX('MP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AA306" s="148" t="str" cm="1">
        <f t="array" ref="AA306">IFERROR((_xlfn.IFS(AA$229&lt;INDEX($J$397:$J$415,MATCH($B$252,$C$397:$C$415,0)),INDEX('MP Calcs &amp; EFs'!$C$343:$C$360, MATCH($B$252,'MP Calcs &amp; EFs'!$B$343:$B$360,0)),AA$229&lt;INDEX($K$397:$K$415,MATCH($B$252,$C$397:$C$415,0)),INDEX('MP Calcs &amp; EFs'!$C$343:$C$360, MATCH($B$252,'MP Calcs &amp; EFs'!$B$343:$B$360,0))-(((INDEX('MP Calcs &amp; EFs'!$C$343:$C$360, MATCH($B$252,'MP Calcs &amp; EFs'!$B$343:$B$360,0)))-(INDEX($F$396:$F$413, MATCH($B$252,$C$396:$C$413,0))))/3),AA$229&lt;INDEX($I$397:$I$415,MATCH($B$252,$C$397:$C$415,0)),INDEX('MP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AB306" s="148" t="str" cm="1">
        <f t="array" ref="AB306">IFERROR((_xlfn.IFS(AB$229&lt;INDEX($J$397:$J$415,MATCH($B$252,$C$397:$C$415,0)),INDEX('MP Calcs &amp; EFs'!$C$343:$C$360, MATCH($B$252,'MP Calcs &amp; EFs'!$B$343:$B$360,0)),AB$229&lt;INDEX($K$397:$K$415,MATCH($B$252,$C$397:$C$415,0)),INDEX('MP Calcs &amp; EFs'!$C$343:$C$360, MATCH($B$252,'MP Calcs &amp; EFs'!$B$343:$B$360,0))-(((INDEX('MP Calcs &amp; EFs'!$C$343:$C$360, MATCH($B$252,'MP Calcs &amp; EFs'!$B$343:$B$360,0)))-(INDEX($F$396:$F$413, MATCH($B$252,$C$396:$C$413,0))))/3),AB$229&lt;INDEX($I$397:$I$415,MATCH($B$252,$C$397:$C$415,0)),INDEX('MP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AC306" s="148" t="str" cm="1">
        <f t="array" ref="AC306">IFERROR((_xlfn.IFS(AC$229&lt;INDEX($J$397:$J$415,MATCH($B$252,$C$397:$C$415,0)),INDEX('MP Calcs &amp; EFs'!$C$343:$C$360, MATCH($B$252,'MP Calcs &amp; EFs'!$B$343:$B$360,0)),AC$229&lt;INDEX($K$397:$K$415,MATCH($B$252,$C$397:$C$415,0)),INDEX('MP Calcs &amp; EFs'!$C$343:$C$360, MATCH($B$252,'MP Calcs &amp; EFs'!$B$343:$B$360,0))-(((INDEX('MP Calcs &amp; EFs'!$C$343:$C$360, MATCH($B$252,'MP Calcs &amp; EFs'!$B$343:$B$360,0)))-(INDEX($F$396:$F$413, MATCH($B$252,$C$396:$C$413,0))))/3),AC$229&lt;INDEX($I$397:$I$415,MATCH($B$252,$C$397:$C$415,0)),INDEX('MP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AD306" s="148" t="str" cm="1">
        <f t="array" ref="AD306">IFERROR((_xlfn.IFS(AD$229&lt;INDEX($J$397:$J$415,MATCH($B$252,$C$397:$C$415,0)),INDEX('MP Calcs &amp; EFs'!$C$343:$C$360, MATCH($B$252,'MP Calcs &amp; EFs'!$B$343:$B$360,0)),AD$229&lt;INDEX($K$397:$K$415,MATCH($B$252,$C$397:$C$415,0)),INDEX('MP Calcs &amp; EFs'!$C$343:$C$360, MATCH($B$252,'MP Calcs &amp; EFs'!$B$343:$B$360,0))-(((INDEX('MP Calcs &amp; EFs'!$C$343:$C$360, MATCH($B$252,'MP Calcs &amp; EFs'!$B$343:$B$360,0)))-(INDEX($F$396:$F$413, MATCH($B$252,$C$396:$C$413,0))))/3),AD$229&lt;INDEX($I$397:$I$415,MATCH($B$252,$C$397:$C$415,0)),INDEX('MP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AE306" s="148" t="str" cm="1">
        <f t="array" ref="AE306">IFERROR((_xlfn.IFS(AE$229&lt;INDEX($J$397:$J$415,MATCH($B$252,$C$397:$C$415,0)),INDEX('MP Calcs &amp; EFs'!$C$343:$C$360, MATCH($B$252,'MP Calcs &amp; EFs'!$B$343:$B$360,0)),AE$229&lt;INDEX($K$397:$K$415,MATCH($B$252,$C$397:$C$415,0)),INDEX('MP Calcs &amp; EFs'!$C$343:$C$360, MATCH($B$252,'MP Calcs &amp; EFs'!$B$343:$B$360,0))-(((INDEX('MP Calcs &amp; EFs'!$C$343:$C$360, MATCH($B$252,'MP Calcs &amp; EFs'!$B$343:$B$360,0)))-(INDEX($F$396:$F$413, MATCH($B$252,$C$396:$C$413,0))))/3),AE$229&lt;INDEX($I$397:$I$415,MATCH($B$252,$C$397:$C$415,0)),INDEX('MP Calcs &amp; EFs'!$C$343:$C$360, MATCH($B$252,'MP Calcs &amp; EFs'!$B$343:$B$360,0))-(((INDEX('MP Calcs &amp; EFs'!$C$343:$C$360, MATCH($B$252,'MP Calcs &amp; EFs'!$B$343:$B$360,0)))-(INDEX($F$396:$F$413, MATCH($B$252,$C$396:$C$413,0))))*2/3),TRUE,INDEX($F$396:$F$413, MATCH($B$252,$C$396:$C$413,0)))*INDEX($D$13:$D$29, MATCH($B$252,$B$13:$B$29,0)))*1000*'Conversions and Lists'!$O$44*'MP Calcs &amp; EFs'!$F$439*'Conversions and Lists'!$F$51*1000,"")</f>
        <v/>
      </c>
      <c r="AF306" s="148" t="str">
        <f t="shared" si="19"/>
        <v/>
      </c>
      <c r="AG306" s="148" t="str">
        <f>IFERROR(SUM(INDEX(D306:AF306, MATCH(INDEX($H$8:$H$29,MATCH(B306,$B$8:$B$29,0)),$D$229:$AE$229,0)):AF306),"")</f>
        <v/>
      </c>
    </row>
    <row r="307" spans="2:33" x14ac:dyDescent="0.25">
      <c r="B307" s="144" t="s">
        <v>146</v>
      </c>
      <c r="C307" s="141" t="s">
        <v>335</v>
      </c>
      <c r="D307" s="142" t="str" cm="1">
        <f t="array" ref="D307">IFERROR(((_xlfn.IFS(D$229&lt;INDEX($J$397:$J$415,MATCH($B$254,$C$397:$C$415,0)),INDEX('MP Calcs &amp; EFs'!$D$343:$D$360, MATCH($B$254,'MP Calcs &amp; EFs'!$B$343:$B$360,0)),D$229&lt;INDEX($K$397:$K$415,MATCH($B$254,$C$397:$C$415,0)),INDEX('MP Calcs &amp; EFs'!$D$343:$D$360, MATCH($B$254,'MP Calcs &amp; EFs'!$B$343:$B$360,0))-(((INDEX('MP Calcs &amp; EFs'!$D$343:$D$360, MATCH($B$254,'MP Calcs &amp; EFs'!$B$343:$B$360,0)))-(INDEX($G$396:$G$413, MATCH($B$254,$C$396:$C$413,0))))/3),D$229&lt;INDEX($I$397:$I$415,MATCH($B$254,$C$397:$C$415,0)),INDEX('MP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EFs'!K$383,"")</f>
        <v/>
      </c>
      <c r="E307" s="142" t="str" cm="1">
        <f t="array" ref="E307">IFERROR(((_xlfn.IFS(E$229&lt;INDEX($J$397:$J$415,MATCH($B$254,$C$397:$C$415,0)),INDEX('MP Calcs &amp; EFs'!$D$343:$D$360, MATCH($B$254,'MP Calcs &amp; EFs'!$B$343:$B$360,0)),E$229&lt;INDEX($K$397:$K$415,MATCH($B$254,$C$397:$C$415,0)),INDEX('MP Calcs &amp; EFs'!$D$343:$D$360, MATCH($B$254,'MP Calcs &amp; EFs'!$B$343:$B$360,0))-(((INDEX('MP Calcs &amp; EFs'!$D$343:$D$360, MATCH($B$254,'MP Calcs &amp; EFs'!$B$343:$B$360,0)))-(INDEX($G$396:$G$413, MATCH($B$254,$C$396:$C$413,0))))/3),E$229&lt;INDEX($I$397:$I$415,MATCH($B$254,$C$397:$C$415,0)),INDEX('MP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EFs'!L$383,"")</f>
        <v/>
      </c>
      <c r="F307" s="142" t="str" cm="1">
        <f t="array" ref="F307">IFERROR(((_xlfn.IFS(F$229&lt;INDEX($J$397:$J$415,MATCH($B$254,$C$397:$C$415,0)),INDEX('MP Calcs &amp; EFs'!$D$343:$D$360, MATCH($B$254,'MP Calcs &amp; EFs'!$B$343:$B$360,0)),F$229&lt;INDEX($K$397:$K$415,MATCH($B$254,$C$397:$C$415,0)),INDEX('MP Calcs &amp; EFs'!$D$343:$D$360, MATCH($B$254,'MP Calcs &amp; EFs'!$B$343:$B$360,0))-(((INDEX('MP Calcs &amp; EFs'!$D$343:$D$360, MATCH($B$254,'MP Calcs &amp; EFs'!$B$343:$B$360,0)))-(INDEX($G$396:$G$413, MATCH($B$254,$C$396:$C$413,0))))/3),F$229&lt;INDEX($I$397:$I$415,MATCH($B$254,$C$397:$C$415,0)),INDEX('MP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EFs'!M$383,"")</f>
        <v/>
      </c>
      <c r="G307" s="142" t="str" cm="1">
        <f t="array" ref="G307">IFERROR(((_xlfn.IFS(G$229&lt;INDEX($J$397:$J$415,MATCH($B$254,$C$397:$C$415,0)),INDEX('MP Calcs &amp; EFs'!$D$343:$D$360, MATCH($B$254,'MP Calcs &amp; EFs'!$B$343:$B$360,0)),G$229&lt;INDEX($K$397:$K$415,MATCH($B$254,$C$397:$C$415,0)),INDEX('MP Calcs &amp; EFs'!$D$343:$D$360, MATCH($B$254,'MP Calcs &amp; EFs'!$B$343:$B$360,0))-(((INDEX('MP Calcs &amp; EFs'!$D$343:$D$360, MATCH($B$254,'MP Calcs &amp; EFs'!$B$343:$B$360,0)))-(INDEX($G$396:$G$413, MATCH($B$254,$C$396:$C$413,0))))/3),G$229&lt;INDEX($I$397:$I$415,MATCH($B$254,$C$397:$C$415,0)),INDEX('MP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EFs'!N$383,"")</f>
        <v/>
      </c>
      <c r="H307" s="142" t="str" cm="1">
        <f t="array" ref="H307">IFERROR(((_xlfn.IFS(H$229&lt;INDEX($J$397:$J$415,MATCH($B$254,$C$397:$C$415,0)),INDEX('MP Calcs &amp; EFs'!$D$343:$D$360, MATCH($B$254,'MP Calcs &amp; EFs'!$B$343:$B$360,0)),H$229&lt;INDEX($K$397:$K$415,MATCH($B$254,$C$397:$C$415,0)),INDEX('MP Calcs &amp; EFs'!$D$343:$D$360, MATCH($B$254,'MP Calcs &amp; EFs'!$B$343:$B$360,0))-(((INDEX('MP Calcs &amp; EFs'!$D$343:$D$360, MATCH($B$254,'MP Calcs &amp; EFs'!$B$343:$B$360,0)))-(INDEX($G$396:$G$413, MATCH($B$254,$C$396:$C$413,0))))/3),H$229&lt;INDEX($I$397:$I$415,MATCH($B$254,$C$397:$C$415,0)),INDEX('MP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EFs'!O$383,"")</f>
        <v/>
      </c>
      <c r="I307" s="142" t="str" cm="1">
        <f t="array" ref="I307">IFERROR(((_xlfn.IFS(I$229&lt;INDEX($J$397:$J$415,MATCH($B$254,$C$397:$C$415,0)),INDEX('MP Calcs &amp; EFs'!$D$343:$D$360, MATCH($B$254,'MP Calcs &amp; EFs'!$B$343:$B$360,0)),I$229&lt;INDEX($K$397:$K$415,MATCH($B$254,$C$397:$C$415,0)),INDEX('MP Calcs &amp; EFs'!$D$343:$D$360, MATCH($B$254,'MP Calcs &amp; EFs'!$B$343:$B$360,0))-(((INDEX('MP Calcs &amp; EFs'!$D$343:$D$360, MATCH($B$254,'MP Calcs &amp; EFs'!$B$343:$B$360,0)))-(INDEX($G$396:$G$413, MATCH($B$254,$C$396:$C$413,0))))/3),I$229&lt;INDEX($I$397:$I$415,MATCH($B$254,$C$397:$C$415,0)),INDEX('MP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EFs'!P$383,"")</f>
        <v/>
      </c>
      <c r="J307" s="142" t="str" cm="1">
        <f t="array" ref="J307">IFERROR(((_xlfn.IFS(J$229&lt;INDEX($J$397:$J$415,MATCH($B$254,$C$397:$C$415,0)),INDEX('MP Calcs &amp; EFs'!$D$343:$D$360, MATCH($B$254,'MP Calcs &amp; EFs'!$B$343:$B$360,0)),J$229&lt;INDEX($K$397:$K$415,MATCH($B$254,$C$397:$C$415,0)),INDEX('MP Calcs &amp; EFs'!$D$343:$D$360, MATCH($B$254,'MP Calcs &amp; EFs'!$B$343:$B$360,0))-(((INDEX('MP Calcs &amp; EFs'!$D$343:$D$360, MATCH($B$254,'MP Calcs &amp; EFs'!$B$343:$B$360,0)))-(INDEX($G$396:$G$413, MATCH($B$254,$C$396:$C$413,0))))/3),J$229&lt;INDEX($I$397:$I$415,MATCH($B$254,$C$397:$C$415,0)),INDEX('MP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EFs'!Q$383,"")</f>
        <v/>
      </c>
      <c r="K307" s="142" t="str" cm="1">
        <f t="array" ref="K307">IFERROR(((_xlfn.IFS(K$229&lt;INDEX($J$397:$J$415,MATCH($B$254,$C$397:$C$415,0)),INDEX('MP Calcs &amp; EFs'!$D$343:$D$360, MATCH($B$254,'MP Calcs &amp; EFs'!$B$343:$B$360,0)),K$229&lt;INDEX($K$397:$K$415,MATCH($B$254,$C$397:$C$415,0)),INDEX('MP Calcs &amp; EFs'!$D$343:$D$360, MATCH($B$254,'MP Calcs &amp; EFs'!$B$343:$B$360,0))-(((INDEX('MP Calcs &amp; EFs'!$D$343:$D$360, MATCH($B$254,'MP Calcs &amp; EFs'!$B$343:$B$360,0)))-(INDEX($G$396:$G$413, MATCH($B$254,$C$396:$C$413,0))))/3),K$229&lt;INDEX($I$397:$I$415,MATCH($B$254,$C$397:$C$415,0)),INDEX('MP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EFs'!R$383,"")</f>
        <v/>
      </c>
      <c r="L307" s="142" t="str" cm="1">
        <f t="array" ref="L307">IFERROR(((_xlfn.IFS(L$229&lt;INDEX($J$397:$J$415,MATCH($B$254,$C$397:$C$415,0)),INDEX('MP Calcs &amp; EFs'!$D$343:$D$360, MATCH($B$254,'MP Calcs &amp; EFs'!$B$343:$B$360,0)),L$229&lt;INDEX($K$397:$K$415,MATCH($B$254,$C$397:$C$415,0)),INDEX('MP Calcs &amp; EFs'!$D$343:$D$360, MATCH($B$254,'MP Calcs &amp; EFs'!$B$343:$B$360,0))-(((INDEX('MP Calcs &amp; EFs'!$D$343:$D$360, MATCH($B$254,'MP Calcs &amp; EFs'!$B$343:$B$360,0)))-(INDEX($G$396:$G$413, MATCH($B$254,$C$396:$C$413,0))))/3),L$229&lt;INDEX($I$397:$I$415,MATCH($B$254,$C$397:$C$415,0)),INDEX('MP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EFs'!S$383,"")</f>
        <v/>
      </c>
      <c r="M307" s="142" t="str" cm="1">
        <f t="array" ref="M307">IFERROR(((_xlfn.IFS(M$229&lt;INDEX($J$397:$J$415,MATCH($B$254,$C$397:$C$415,0)),INDEX('MP Calcs &amp; EFs'!$D$343:$D$360, MATCH($B$254,'MP Calcs &amp; EFs'!$B$343:$B$360,0)),M$229&lt;INDEX($K$397:$K$415,MATCH($B$254,$C$397:$C$415,0)),INDEX('MP Calcs &amp; EFs'!$D$343:$D$360, MATCH($B$254,'MP Calcs &amp; EFs'!$B$343:$B$360,0))-(((INDEX('MP Calcs &amp; EFs'!$D$343:$D$360, MATCH($B$254,'MP Calcs &amp; EFs'!$B$343:$B$360,0)))-(INDEX($G$396:$G$413, MATCH($B$254,$C$396:$C$413,0))))/3),M$229&lt;INDEX($I$397:$I$415,MATCH($B$254,$C$397:$C$415,0)),INDEX('MP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EFs'!T$383,"")</f>
        <v/>
      </c>
      <c r="N307" s="142" t="str" cm="1">
        <f t="array" ref="N307">IFERROR(((_xlfn.IFS(N$229&lt;INDEX($J$397:$J$415,MATCH($B$254,$C$397:$C$415,0)),INDEX('MP Calcs &amp; EFs'!$D$343:$D$360, MATCH($B$254,'MP Calcs &amp; EFs'!$B$343:$B$360,0)),N$229&lt;INDEX($K$397:$K$415,MATCH($B$254,$C$397:$C$415,0)),INDEX('MP Calcs &amp; EFs'!$D$343:$D$360, MATCH($B$254,'MP Calcs &amp; EFs'!$B$343:$B$360,0))-(((INDEX('MP Calcs &amp; EFs'!$D$343:$D$360, MATCH($B$254,'MP Calcs &amp; EFs'!$B$343:$B$360,0)))-(INDEX($G$396:$G$413, MATCH($B$254,$C$396:$C$413,0))))/3),N$229&lt;INDEX($I$397:$I$415,MATCH($B$254,$C$397:$C$415,0)),INDEX('MP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EFs'!U$383,"")</f>
        <v/>
      </c>
      <c r="O307" s="142" t="str" cm="1">
        <f t="array" ref="O307">IFERROR(((_xlfn.IFS(O$229&lt;INDEX($J$397:$J$415,MATCH($B$254,$C$397:$C$415,0)),INDEX('MP Calcs &amp; EFs'!$D$343:$D$360, MATCH($B$254,'MP Calcs &amp; EFs'!$B$343:$B$360,0)),O$229&lt;INDEX($K$397:$K$415,MATCH($B$254,$C$397:$C$415,0)),INDEX('MP Calcs &amp; EFs'!$D$343:$D$360, MATCH($B$254,'MP Calcs &amp; EFs'!$B$343:$B$360,0))-(((INDEX('MP Calcs &amp; EFs'!$D$343:$D$360, MATCH($B$254,'MP Calcs &amp; EFs'!$B$343:$B$360,0)))-(INDEX($G$396:$G$413, MATCH($B$254,$C$396:$C$413,0))))/3),O$229&lt;INDEX($I$397:$I$415,MATCH($B$254,$C$397:$C$415,0)),INDEX('MP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EFs'!V$383,"")</f>
        <v/>
      </c>
      <c r="P307" s="142" t="str" cm="1">
        <f t="array" ref="P307">IFERROR(((_xlfn.IFS(P$229&lt;INDEX($J$397:$J$415,MATCH($B$254,$C$397:$C$415,0)),INDEX('MP Calcs &amp; EFs'!$D$343:$D$360, MATCH($B$254,'MP Calcs &amp; EFs'!$B$343:$B$360,0)),P$229&lt;INDEX($K$397:$K$415,MATCH($B$254,$C$397:$C$415,0)),INDEX('MP Calcs &amp; EFs'!$D$343:$D$360, MATCH($B$254,'MP Calcs &amp; EFs'!$B$343:$B$360,0))-(((INDEX('MP Calcs &amp; EFs'!$D$343:$D$360, MATCH($B$254,'MP Calcs &amp; EFs'!$B$343:$B$360,0)))-(INDEX($G$396:$G$413, MATCH($B$254,$C$396:$C$413,0))))/3),P$229&lt;INDEX($I$397:$I$415,MATCH($B$254,$C$397:$C$415,0)),INDEX('MP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EFs'!W$383,"")</f>
        <v/>
      </c>
      <c r="Q307" s="142" t="str" cm="1">
        <f t="array" ref="Q307">IFERROR(((_xlfn.IFS(Q$229&lt;INDEX($J$397:$J$415,MATCH($B$254,$C$397:$C$415,0)),INDEX('MP Calcs &amp; EFs'!$D$343:$D$360, MATCH($B$254,'MP Calcs &amp; EFs'!$B$343:$B$360,0)),Q$229&lt;INDEX($K$397:$K$415,MATCH($B$254,$C$397:$C$415,0)),INDEX('MP Calcs &amp; EFs'!$D$343:$D$360, MATCH($B$254,'MP Calcs &amp; EFs'!$B$343:$B$360,0))-(((INDEX('MP Calcs &amp; EFs'!$D$343:$D$360, MATCH($B$254,'MP Calcs &amp; EFs'!$B$343:$B$360,0)))-(INDEX($G$396:$G$413, MATCH($B$254,$C$396:$C$413,0))))/3),Q$229&lt;INDEX($I$397:$I$415,MATCH($B$254,$C$397:$C$415,0)),INDEX('MP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EFs'!X$383,"")</f>
        <v/>
      </c>
      <c r="R307" s="142" t="str" cm="1">
        <f t="array" ref="R307">IFERROR(((_xlfn.IFS(R$229&lt;INDEX($J$397:$J$415,MATCH($B$254,$C$397:$C$415,0)),INDEX('MP Calcs &amp; EFs'!$D$343:$D$360, MATCH($B$254,'MP Calcs &amp; EFs'!$B$343:$B$360,0)),R$229&lt;INDEX($K$397:$K$415,MATCH($B$254,$C$397:$C$415,0)),INDEX('MP Calcs &amp; EFs'!$D$343:$D$360, MATCH($B$254,'MP Calcs &amp; EFs'!$B$343:$B$360,0))-(((INDEX('MP Calcs &amp; EFs'!$D$343:$D$360, MATCH($B$254,'MP Calcs &amp; EFs'!$B$343:$B$360,0)))-(INDEX($G$396:$G$413, MATCH($B$254,$C$396:$C$413,0))))/3),R$229&lt;INDEX($I$397:$I$415,MATCH($B$254,$C$397:$C$415,0)),INDEX('MP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EFs'!Y$383,"")</f>
        <v/>
      </c>
      <c r="S307" s="142" t="str" cm="1">
        <f t="array" ref="S307">IFERROR(((_xlfn.IFS(S$229&lt;INDEX($J$397:$J$415,MATCH($B$254,$C$397:$C$415,0)),INDEX('MP Calcs &amp; EFs'!$D$343:$D$360, MATCH($B$254,'MP Calcs &amp; EFs'!$B$343:$B$360,0)),S$229&lt;INDEX($K$397:$K$415,MATCH($B$254,$C$397:$C$415,0)),INDEX('MP Calcs &amp; EFs'!$D$343:$D$360, MATCH($B$254,'MP Calcs &amp; EFs'!$B$343:$B$360,0))-(((INDEX('MP Calcs &amp; EFs'!$D$343:$D$360, MATCH($B$254,'MP Calcs &amp; EFs'!$B$343:$B$360,0)))-(INDEX($G$396:$G$413, MATCH($B$254,$C$396:$C$413,0))))/3),S$229&lt;INDEX($I$397:$I$415,MATCH($B$254,$C$397:$C$415,0)),INDEX('MP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EFs'!Z$383,"")</f>
        <v/>
      </c>
      <c r="T307" s="142" t="str" cm="1">
        <f t="array" ref="T307">IFERROR(((_xlfn.IFS(T$229&lt;INDEX($J$397:$J$415,MATCH($B$254,$C$397:$C$415,0)),INDEX('MP Calcs &amp; EFs'!$D$343:$D$360, MATCH($B$254,'MP Calcs &amp; EFs'!$B$343:$B$360,0)),T$229&lt;INDEX($K$397:$K$415,MATCH($B$254,$C$397:$C$415,0)),INDEX('MP Calcs &amp; EFs'!$D$343:$D$360, MATCH($B$254,'MP Calcs &amp; EFs'!$B$343:$B$360,0))-(((INDEX('MP Calcs &amp; EFs'!$D$343:$D$360, MATCH($B$254,'MP Calcs &amp; EFs'!$B$343:$B$360,0)))-(INDEX($G$396:$G$413, MATCH($B$254,$C$396:$C$413,0))))/3),T$229&lt;INDEX($I$397:$I$415,MATCH($B$254,$C$397:$C$415,0)),INDEX('MP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EFs'!AA$383,"")</f>
        <v/>
      </c>
      <c r="U307" s="142" t="str" cm="1">
        <f t="array" ref="U307">IFERROR(((_xlfn.IFS(U$229&lt;INDEX($J$397:$J$415,MATCH($B$254,$C$397:$C$415,0)),INDEX('MP Calcs &amp; EFs'!$D$343:$D$360, MATCH($B$254,'MP Calcs &amp; EFs'!$B$343:$B$360,0)),U$229&lt;INDEX($K$397:$K$415,MATCH($B$254,$C$397:$C$415,0)),INDEX('MP Calcs &amp; EFs'!$D$343:$D$360, MATCH($B$254,'MP Calcs &amp; EFs'!$B$343:$B$360,0))-(((INDEX('MP Calcs &amp; EFs'!$D$343:$D$360, MATCH($B$254,'MP Calcs &amp; EFs'!$B$343:$B$360,0)))-(INDEX($G$396:$G$413, MATCH($B$254,$C$396:$C$413,0))))/3),U$229&lt;INDEX($I$397:$I$415,MATCH($B$254,$C$397:$C$415,0)),INDEX('MP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EFs'!AB$383,"")</f>
        <v/>
      </c>
      <c r="V307" s="142" t="str" cm="1">
        <f t="array" ref="V307">IFERROR(((_xlfn.IFS(V$229&lt;INDEX($J$397:$J$415,MATCH($B$254,$C$397:$C$415,0)),INDEX('MP Calcs &amp; EFs'!$D$343:$D$360, MATCH($B$254,'MP Calcs &amp; EFs'!$B$343:$B$360,0)),V$229&lt;INDEX($K$397:$K$415,MATCH($B$254,$C$397:$C$415,0)),INDEX('MP Calcs &amp; EFs'!$D$343:$D$360, MATCH($B$254,'MP Calcs &amp; EFs'!$B$343:$B$360,0))-(((INDEX('MP Calcs &amp; EFs'!$D$343:$D$360, MATCH($B$254,'MP Calcs &amp; EFs'!$B$343:$B$360,0)))-(INDEX($G$396:$G$413, MATCH($B$254,$C$396:$C$413,0))))/3),V$229&lt;INDEX($I$397:$I$415,MATCH($B$254,$C$397:$C$415,0)),INDEX('MP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EFs'!AC$383,"")</f>
        <v/>
      </c>
      <c r="W307" s="142" t="str" cm="1">
        <f t="array" ref="W307">IFERROR(((_xlfn.IFS(W$229&lt;INDEX($J$397:$J$415,MATCH($B$254,$C$397:$C$415,0)),INDEX('MP Calcs &amp; EFs'!$D$343:$D$360, MATCH($B$254,'MP Calcs &amp; EFs'!$B$343:$B$360,0)),W$229&lt;INDEX($K$397:$K$415,MATCH($B$254,$C$397:$C$415,0)),INDEX('MP Calcs &amp; EFs'!$D$343:$D$360, MATCH($B$254,'MP Calcs &amp; EFs'!$B$343:$B$360,0))-(((INDEX('MP Calcs &amp; EFs'!$D$343:$D$360, MATCH($B$254,'MP Calcs &amp; EFs'!$B$343:$B$360,0)))-(INDEX($G$396:$G$413, MATCH($B$254,$C$396:$C$413,0))))/3),W$229&lt;INDEX($I$397:$I$415,MATCH($B$254,$C$397:$C$415,0)),INDEX('MP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EFs'!AD$383,"")</f>
        <v/>
      </c>
      <c r="X307" s="142" t="str" cm="1">
        <f t="array" ref="X307">IFERROR(((_xlfn.IFS(X$229&lt;INDEX($J$397:$J$415,MATCH($B$254,$C$397:$C$415,0)),INDEX('MP Calcs &amp; EFs'!$D$343:$D$360, MATCH($B$254,'MP Calcs &amp; EFs'!$B$343:$B$360,0)),X$229&lt;INDEX($K$397:$K$415,MATCH($B$254,$C$397:$C$415,0)),INDEX('MP Calcs &amp; EFs'!$D$343:$D$360, MATCH($B$254,'MP Calcs &amp; EFs'!$B$343:$B$360,0))-(((INDEX('MP Calcs &amp; EFs'!$D$343:$D$360, MATCH($B$254,'MP Calcs &amp; EFs'!$B$343:$B$360,0)))-(INDEX($G$396:$G$413, MATCH($B$254,$C$396:$C$413,0))))/3),X$229&lt;INDEX($I$397:$I$415,MATCH($B$254,$C$397:$C$415,0)),INDEX('MP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EFs'!AE$383,"")</f>
        <v/>
      </c>
      <c r="Y307" s="142" t="str" cm="1">
        <f t="array" ref="Y307">IFERROR(((_xlfn.IFS(Y$229&lt;INDEX($J$397:$J$415,MATCH($B$254,$C$397:$C$415,0)),INDEX('MP Calcs &amp; EFs'!$D$343:$D$360, MATCH($B$254,'MP Calcs &amp; EFs'!$B$343:$B$360,0)),Y$229&lt;INDEX($K$397:$K$415,MATCH($B$254,$C$397:$C$415,0)),INDEX('MP Calcs &amp; EFs'!$D$343:$D$360, MATCH($B$254,'MP Calcs &amp; EFs'!$B$343:$B$360,0))-(((INDEX('MP Calcs &amp; EFs'!$D$343:$D$360, MATCH($B$254,'MP Calcs &amp; EFs'!$B$343:$B$360,0)))-(INDEX($G$396:$G$413, MATCH($B$254,$C$396:$C$413,0))))/3),Y$229&lt;INDEX($I$397:$I$415,MATCH($B$254,$C$397:$C$415,0)),INDEX('MP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EFs'!AF$383,"")</f>
        <v/>
      </c>
      <c r="Z307" s="142" t="str" cm="1">
        <f t="array" ref="Z307">IFERROR(((_xlfn.IFS(Z$229&lt;INDEX($J$397:$J$415,MATCH($B$254,$C$397:$C$415,0)),INDEX('MP Calcs &amp; EFs'!$D$343:$D$360, MATCH($B$254,'MP Calcs &amp; EFs'!$B$343:$B$360,0)),Z$229&lt;INDEX($K$397:$K$415,MATCH($B$254,$C$397:$C$415,0)),INDEX('MP Calcs &amp; EFs'!$D$343:$D$360, MATCH($B$254,'MP Calcs &amp; EFs'!$B$343:$B$360,0))-(((INDEX('MP Calcs &amp; EFs'!$D$343:$D$360, MATCH($B$254,'MP Calcs &amp; EFs'!$B$343:$B$360,0)))-(INDEX($G$396:$G$413, MATCH($B$254,$C$396:$C$413,0))))/3),Z$229&lt;INDEX($I$397:$I$415,MATCH($B$254,$C$397:$C$415,0)),INDEX('MP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EFs'!AG$383,"")</f>
        <v/>
      </c>
      <c r="AA307" s="142" t="str" cm="1">
        <f t="array" ref="AA307">IFERROR(((_xlfn.IFS(AA$229&lt;INDEX($J$397:$J$415,MATCH($B$254,$C$397:$C$415,0)),INDEX('MP Calcs &amp; EFs'!$D$343:$D$360, MATCH($B$254,'MP Calcs &amp; EFs'!$B$343:$B$360,0)),AA$229&lt;INDEX($K$397:$K$415,MATCH($B$254,$C$397:$C$415,0)),INDEX('MP Calcs &amp; EFs'!$D$343:$D$360, MATCH($B$254,'MP Calcs &amp; EFs'!$B$343:$B$360,0))-(((INDEX('MP Calcs &amp; EFs'!$D$343:$D$360, MATCH($B$254,'MP Calcs &amp; EFs'!$B$343:$B$360,0)))-(INDEX($G$396:$G$413, MATCH($B$254,$C$396:$C$413,0))))/3),AA$229&lt;INDEX($I$397:$I$415,MATCH($B$254,$C$397:$C$415,0)),INDEX('MP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EFs'!AH$383,"")</f>
        <v/>
      </c>
      <c r="AB307" s="142" t="str" cm="1">
        <f t="array" ref="AB307">IFERROR(((_xlfn.IFS(AB$229&lt;INDEX($J$397:$J$415,MATCH($B$254,$C$397:$C$415,0)),INDEX('MP Calcs &amp; EFs'!$D$343:$D$360, MATCH($B$254,'MP Calcs &amp; EFs'!$B$343:$B$360,0)),AB$229&lt;INDEX($K$397:$K$415,MATCH($B$254,$C$397:$C$415,0)),INDEX('MP Calcs &amp; EFs'!$D$343:$D$360, MATCH($B$254,'MP Calcs &amp; EFs'!$B$343:$B$360,0))-(((INDEX('MP Calcs &amp; EFs'!$D$343:$D$360, MATCH($B$254,'MP Calcs &amp; EFs'!$B$343:$B$360,0)))-(INDEX($G$396:$G$413, MATCH($B$254,$C$396:$C$413,0))))/3),AB$229&lt;INDEX($I$397:$I$415,MATCH($B$254,$C$397:$C$415,0)),INDEX('MP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EFs'!AI$383,"")</f>
        <v/>
      </c>
      <c r="AC307" s="142" t="str" cm="1">
        <f t="array" ref="AC307">IFERROR(((_xlfn.IFS(AC$229&lt;INDEX($J$397:$J$415,MATCH($B$254,$C$397:$C$415,0)),INDEX('MP Calcs &amp; EFs'!$D$343:$D$360, MATCH($B$254,'MP Calcs &amp; EFs'!$B$343:$B$360,0)),AC$229&lt;INDEX($K$397:$K$415,MATCH($B$254,$C$397:$C$415,0)),INDEX('MP Calcs &amp; EFs'!$D$343:$D$360, MATCH($B$254,'MP Calcs &amp; EFs'!$B$343:$B$360,0))-(((INDEX('MP Calcs &amp; EFs'!$D$343:$D$360, MATCH($B$254,'MP Calcs &amp; EFs'!$B$343:$B$360,0)))-(INDEX($G$396:$G$413, MATCH($B$254,$C$396:$C$413,0))))/3),AC$229&lt;INDEX($I$397:$I$415,MATCH($B$254,$C$397:$C$415,0)),INDEX('MP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EFs'!AJ$383,"")</f>
        <v/>
      </c>
      <c r="AD307" s="142" t="str" cm="1">
        <f t="array" ref="AD307">IFERROR(((_xlfn.IFS(AD$229&lt;INDEX($J$397:$J$415,MATCH($B$254,$C$397:$C$415,0)),INDEX('MP Calcs &amp; EFs'!$D$343:$D$360, MATCH($B$254,'MP Calcs &amp; EFs'!$B$343:$B$360,0)),AD$229&lt;INDEX($K$397:$K$415,MATCH($B$254,$C$397:$C$415,0)),INDEX('MP Calcs &amp; EFs'!$D$343:$D$360, MATCH($B$254,'MP Calcs &amp; EFs'!$B$343:$B$360,0))-(((INDEX('MP Calcs &amp; EFs'!$D$343:$D$360, MATCH($B$254,'MP Calcs &amp; EFs'!$B$343:$B$360,0)))-(INDEX($G$396:$G$413, MATCH($B$254,$C$396:$C$413,0))))/3),AD$229&lt;INDEX($I$397:$I$415,MATCH($B$254,$C$397:$C$415,0)),INDEX('MP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EFs'!AK$383,"")</f>
        <v/>
      </c>
      <c r="AE307" s="142" t="str" cm="1">
        <f t="array" ref="AE307">IFERROR(((_xlfn.IFS(AE$229&lt;INDEX($J$397:$J$415,MATCH($B$254,$C$397:$C$415,0)),INDEX('MP Calcs &amp; EFs'!$D$343:$D$360, MATCH($B$254,'MP Calcs &amp; EFs'!$B$343:$B$360,0)),AE$229&lt;INDEX($K$397:$K$415,MATCH($B$254,$C$397:$C$415,0)),INDEX('MP Calcs &amp; EFs'!$D$343:$D$360, MATCH($B$254,'MP Calcs &amp; EFs'!$B$343:$B$360,0))-(((INDEX('MP Calcs &amp; EFs'!$D$343:$D$360, MATCH($B$254,'MP Calcs &amp; EFs'!$B$343:$B$360,0)))-(INDEX($G$396:$G$413, MATCH($B$254,$C$396:$C$413,0))))/3),AE$229&lt;INDEX($I$397:$I$415,MATCH($B$254,$C$397:$C$415,0)),INDEX('MP Calcs &amp; EFs'!$D$343:$D$360, MATCH($B$254,'MP Calcs &amp; EFs'!$B$343:$B$360,0))-(((INDEX('MP Calcs &amp; EFs'!$D$343:$D$360, MATCH($B$254,'MP Calcs &amp; EFs'!$B$343:$B$360,0)))-(INDEX($G$396:$G$413, MATCH($B$254,$C$396:$C$413,0))))*2/3),TRUE,INDEX($G$396:$G$413, MATCH($B$254,$C$396:$C$413,0)))*INDEX($D$13:$D$29, MATCH($B$254,$B$13:$B$29,0))*10^6*'Conversions and Lists'!$F$44)-(INDEX($G$8:$G$29, MATCH($B$254,$B$8:$B$29,0))*'Conversions and Lists'!$F$37))*'MP Calcs &amp; EFs'!AL$383,"")</f>
        <v/>
      </c>
      <c r="AF307" s="142" t="str">
        <f t="shared" si="19"/>
        <v/>
      </c>
      <c r="AG307" s="142" t="str">
        <f>IFERROR(SUM(INDEX(D307:AF307, MATCH(INDEX($H$8:$H$29,MATCH(B307,$B$8:$B$29,0)),$D$229:$AE$229,0)):AF307),"")</f>
        <v/>
      </c>
    </row>
    <row r="308" spans="2:33" ht="14.4" thickBot="1" x14ac:dyDescent="0.3">
      <c r="B308" s="138" t="s">
        <v>146</v>
      </c>
      <c r="C308" s="139" t="s">
        <v>336</v>
      </c>
      <c r="D308" s="148" t="str" cm="1">
        <f t="array" ref="D308">IFERROR((_xlfn.IFS(D$229&lt;INDEX($J$397:$J$415,MATCH($B$254,$C$397:$C$415,0)),INDEX('MP Calcs &amp; EFs'!$C$343:$C$360, MATCH($B$254,'MP Calcs &amp; EFs'!$B$343:$B$360,0)),D$229&lt;INDEX($K$397:$K$415,MATCH($B$254,$C$397:$C$415,0)),INDEX('MP Calcs &amp; EFs'!$C$343:$C$360, MATCH($B$254,'MP Calcs &amp; EFs'!$B$343:$B$360,0))-(((INDEX('MP Calcs &amp; EFs'!$C$343:$C$360, MATCH($B$254,'MP Calcs &amp; EFs'!$B$343:$B$360,0)))-(INDEX($F$396:$F$413, MATCH($B$254,$C$396:$C$413,0))))/3),D$229&lt;INDEX($I$397:$I$415,MATCH($B$254,$C$397:$C$415,0)),INDEX('MP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E308" s="148" t="str" cm="1">
        <f t="array" ref="E308">IFERROR((_xlfn.IFS(E$229&lt;INDEX($J$397:$J$415,MATCH($B$254,$C$397:$C$415,0)),INDEX('MP Calcs &amp; EFs'!$C$343:$C$360, MATCH($B$254,'MP Calcs &amp; EFs'!$B$343:$B$360,0)),E$229&lt;INDEX($K$397:$K$415,MATCH($B$254,$C$397:$C$415,0)),INDEX('MP Calcs &amp; EFs'!$C$343:$C$360, MATCH($B$254,'MP Calcs &amp; EFs'!$B$343:$B$360,0))-(((INDEX('MP Calcs &amp; EFs'!$C$343:$C$360, MATCH($B$254,'MP Calcs &amp; EFs'!$B$343:$B$360,0)))-(INDEX($F$396:$F$413, MATCH($B$254,$C$396:$C$413,0))))/3),E$229&lt;INDEX($I$397:$I$415,MATCH($B$254,$C$397:$C$415,0)),INDEX('MP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F308" s="148" t="str" cm="1">
        <f t="array" ref="F308">IFERROR((_xlfn.IFS(F$229&lt;INDEX($J$397:$J$415,MATCH($B$254,$C$397:$C$415,0)),INDEX('MP Calcs &amp; EFs'!$C$343:$C$360, MATCH($B$254,'MP Calcs &amp; EFs'!$B$343:$B$360,0)),F$229&lt;INDEX($K$397:$K$415,MATCH($B$254,$C$397:$C$415,0)),INDEX('MP Calcs &amp; EFs'!$C$343:$C$360, MATCH($B$254,'MP Calcs &amp; EFs'!$B$343:$B$360,0))-(((INDEX('MP Calcs &amp; EFs'!$C$343:$C$360, MATCH($B$254,'MP Calcs &amp; EFs'!$B$343:$B$360,0)))-(INDEX($F$396:$F$413, MATCH($B$254,$C$396:$C$413,0))))/3),F$229&lt;INDEX($I$397:$I$415,MATCH($B$254,$C$397:$C$415,0)),INDEX('MP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G308" s="148" t="str" cm="1">
        <f t="array" ref="G308">IFERROR((_xlfn.IFS(G$229&lt;INDEX($J$397:$J$415,MATCH($B$254,$C$397:$C$415,0)),INDEX('MP Calcs &amp; EFs'!$C$343:$C$360, MATCH($B$254,'MP Calcs &amp; EFs'!$B$343:$B$360,0)),G$229&lt;INDEX($K$397:$K$415,MATCH($B$254,$C$397:$C$415,0)),INDEX('MP Calcs &amp; EFs'!$C$343:$C$360, MATCH($B$254,'MP Calcs &amp; EFs'!$B$343:$B$360,0))-(((INDEX('MP Calcs &amp; EFs'!$C$343:$C$360, MATCH($B$254,'MP Calcs &amp; EFs'!$B$343:$B$360,0)))-(INDEX($F$396:$F$413, MATCH($B$254,$C$396:$C$413,0))))/3),G$229&lt;INDEX($I$397:$I$415,MATCH($B$254,$C$397:$C$415,0)),INDEX('MP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H308" s="148" t="str" cm="1">
        <f t="array" ref="H308">IFERROR((_xlfn.IFS(H$229&lt;INDEX($J$397:$J$415,MATCH($B$254,$C$397:$C$415,0)),INDEX('MP Calcs &amp; EFs'!$C$343:$C$360, MATCH($B$254,'MP Calcs &amp; EFs'!$B$343:$B$360,0)),H$229&lt;INDEX($K$397:$K$415,MATCH($B$254,$C$397:$C$415,0)),INDEX('MP Calcs &amp; EFs'!$C$343:$C$360, MATCH($B$254,'MP Calcs &amp; EFs'!$B$343:$B$360,0))-(((INDEX('MP Calcs &amp; EFs'!$C$343:$C$360, MATCH($B$254,'MP Calcs &amp; EFs'!$B$343:$B$360,0)))-(INDEX($F$396:$F$413, MATCH($B$254,$C$396:$C$413,0))))/3),H$229&lt;INDEX($I$397:$I$415,MATCH($B$254,$C$397:$C$415,0)),INDEX('MP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I308" s="148" t="str" cm="1">
        <f t="array" ref="I308">IFERROR((_xlfn.IFS(I$229&lt;INDEX($J$397:$J$415,MATCH($B$254,$C$397:$C$415,0)),INDEX('MP Calcs &amp; EFs'!$C$343:$C$360, MATCH($B$254,'MP Calcs &amp; EFs'!$B$343:$B$360,0)),I$229&lt;INDEX($K$397:$K$415,MATCH($B$254,$C$397:$C$415,0)),INDEX('MP Calcs &amp; EFs'!$C$343:$C$360, MATCH($B$254,'MP Calcs &amp; EFs'!$B$343:$B$360,0))-(((INDEX('MP Calcs &amp; EFs'!$C$343:$C$360, MATCH($B$254,'MP Calcs &amp; EFs'!$B$343:$B$360,0)))-(INDEX($F$396:$F$413, MATCH($B$254,$C$396:$C$413,0))))/3),I$229&lt;INDEX($I$397:$I$415,MATCH($B$254,$C$397:$C$415,0)),INDEX('MP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J308" s="148" t="str" cm="1">
        <f t="array" ref="J308">IFERROR((_xlfn.IFS(J$229&lt;INDEX($J$397:$J$415,MATCH($B$254,$C$397:$C$415,0)),INDEX('MP Calcs &amp; EFs'!$C$343:$C$360, MATCH($B$254,'MP Calcs &amp; EFs'!$B$343:$B$360,0)),J$229&lt;INDEX($K$397:$K$415,MATCH($B$254,$C$397:$C$415,0)),INDEX('MP Calcs &amp; EFs'!$C$343:$C$360, MATCH($B$254,'MP Calcs &amp; EFs'!$B$343:$B$360,0))-(((INDEX('MP Calcs &amp; EFs'!$C$343:$C$360, MATCH($B$254,'MP Calcs &amp; EFs'!$B$343:$B$360,0)))-(INDEX($F$396:$F$413, MATCH($B$254,$C$396:$C$413,0))))/3),J$229&lt;INDEX($I$397:$I$415,MATCH($B$254,$C$397:$C$415,0)),INDEX('MP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K308" s="148" t="str" cm="1">
        <f t="array" ref="K308">IFERROR((_xlfn.IFS(K$229&lt;INDEX($J$397:$J$415,MATCH($B$254,$C$397:$C$415,0)),INDEX('MP Calcs &amp; EFs'!$C$343:$C$360, MATCH($B$254,'MP Calcs &amp; EFs'!$B$343:$B$360,0)),K$229&lt;INDEX($K$397:$K$415,MATCH($B$254,$C$397:$C$415,0)),INDEX('MP Calcs &amp; EFs'!$C$343:$C$360, MATCH($B$254,'MP Calcs &amp; EFs'!$B$343:$B$360,0))-(((INDEX('MP Calcs &amp; EFs'!$C$343:$C$360, MATCH($B$254,'MP Calcs &amp; EFs'!$B$343:$B$360,0)))-(INDEX($F$396:$F$413, MATCH($B$254,$C$396:$C$413,0))))/3),K$229&lt;INDEX($I$397:$I$415,MATCH($B$254,$C$397:$C$415,0)),INDEX('MP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L308" s="148" t="str" cm="1">
        <f t="array" ref="L308">IFERROR((_xlfn.IFS(L$229&lt;INDEX($J$397:$J$415,MATCH($B$254,$C$397:$C$415,0)),INDEX('MP Calcs &amp; EFs'!$C$343:$C$360, MATCH($B$254,'MP Calcs &amp; EFs'!$B$343:$B$360,0)),L$229&lt;INDEX($K$397:$K$415,MATCH($B$254,$C$397:$C$415,0)),INDEX('MP Calcs &amp; EFs'!$C$343:$C$360, MATCH($B$254,'MP Calcs &amp; EFs'!$B$343:$B$360,0))-(((INDEX('MP Calcs &amp; EFs'!$C$343:$C$360, MATCH($B$254,'MP Calcs &amp; EFs'!$B$343:$B$360,0)))-(INDEX($F$396:$F$413, MATCH($B$254,$C$396:$C$413,0))))/3),L$229&lt;INDEX($I$397:$I$415,MATCH($B$254,$C$397:$C$415,0)),INDEX('MP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M308" s="148" t="str" cm="1">
        <f t="array" ref="M308">IFERROR((_xlfn.IFS(M$229&lt;INDEX($J$397:$J$415,MATCH($B$254,$C$397:$C$415,0)),INDEX('MP Calcs &amp; EFs'!$C$343:$C$360, MATCH($B$254,'MP Calcs &amp; EFs'!$B$343:$B$360,0)),M$229&lt;INDEX($K$397:$K$415,MATCH($B$254,$C$397:$C$415,0)),INDEX('MP Calcs &amp; EFs'!$C$343:$C$360, MATCH($B$254,'MP Calcs &amp; EFs'!$B$343:$B$360,0))-(((INDEX('MP Calcs &amp; EFs'!$C$343:$C$360, MATCH($B$254,'MP Calcs &amp; EFs'!$B$343:$B$360,0)))-(INDEX($F$396:$F$413, MATCH($B$254,$C$396:$C$413,0))))/3),M$229&lt;INDEX($I$397:$I$415,MATCH($B$254,$C$397:$C$415,0)),INDEX('MP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N308" s="148" t="str" cm="1">
        <f t="array" ref="N308">IFERROR((_xlfn.IFS(N$229&lt;INDEX($J$397:$J$415,MATCH($B$254,$C$397:$C$415,0)),INDEX('MP Calcs &amp; EFs'!$C$343:$C$360, MATCH($B$254,'MP Calcs &amp; EFs'!$B$343:$B$360,0)),N$229&lt;INDEX($K$397:$K$415,MATCH($B$254,$C$397:$C$415,0)),INDEX('MP Calcs &amp; EFs'!$C$343:$C$360, MATCH($B$254,'MP Calcs &amp; EFs'!$B$343:$B$360,0))-(((INDEX('MP Calcs &amp; EFs'!$C$343:$C$360, MATCH($B$254,'MP Calcs &amp; EFs'!$B$343:$B$360,0)))-(INDEX($F$396:$F$413, MATCH($B$254,$C$396:$C$413,0))))/3),N$229&lt;INDEX($I$397:$I$415,MATCH($B$254,$C$397:$C$415,0)),INDEX('MP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O308" s="148" t="str" cm="1">
        <f t="array" ref="O308">IFERROR((_xlfn.IFS(O$229&lt;INDEX($J$397:$J$415,MATCH($B$254,$C$397:$C$415,0)),INDEX('MP Calcs &amp; EFs'!$C$343:$C$360, MATCH($B$254,'MP Calcs &amp; EFs'!$B$343:$B$360,0)),O$229&lt;INDEX($K$397:$K$415,MATCH($B$254,$C$397:$C$415,0)),INDEX('MP Calcs &amp; EFs'!$C$343:$C$360, MATCH($B$254,'MP Calcs &amp; EFs'!$B$343:$B$360,0))-(((INDEX('MP Calcs &amp; EFs'!$C$343:$C$360, MATCH($B$254,'MP Calcs &amp; EFs'!$B$343:$B$360,0)))-(INDEX($F$396:$F$413, MATCH($B$254,$C$396:$C$413,0))))/3),O$229&lt;INDEX($I$397:$I$415,MATCH($B$254,$C$397:$C$415,0)),INDEX('MP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P308" s="148" t="str" cm="1">
        <f t="array" ref="P308">IFERROR((_xlfn.IFS(P$229&lt;INDEX($J$397:$J$415,MATCH($B$254,$C$397:$C$415,0)),INDEX('MP Calcs &amp; EFs'!$C$343:$C$360, MATCH($B$254,'MP Calcs &amp; EFs'!$B$343:$B$360,0)),P$229&lt;INDEX($K$397:$K$415,MATCH($B$254,$C$397:$C$415,0)),INDEX('MP Calcs &amp; EFs'!$C$343:$C$360, MATCH($B$254,'MP Calcs &amp; EFs'!$B$343:$B$360,0))-(((INDEX('MP Calcs &amp; EFs'!$C$343:$C$360, MATCH($B$254,'MP Calcs &amp; EFs'!$B$343:$B$360,0)))-(INDEX($F$396:$F$413, MATCH($B$254,$C$396:$C$413,0))))/3),P$229&lt;INDEX($I$397:$I$415,MATCH($B$254,$C$397:$C$415,0)),INDEX('MP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Q308" s="148" t="str" cm="1">
        <f t="array" ref="Q308">IFERROR((_xlfn.IFS(Q$229&lt;INDEX($J$397:$J$415,MATCH($B$254,$C$397:$C$415,0)),INDEX('MP Calcs &amp; EFs'!$C$343:$C$360, MATCH($B$254,'MP Calcs &amp; EFs'!$B$343:$B$360,0)),Q$229&lt;INDEX($K$397:$K$415,MATCH($B$254,$C$397:$C$415,0)),INDEX('MP Calcs &amp; EFs'!$C$343:$C$360, MATCH($B$254,'MP Calcs &amp; EFs'!$B$343:$B$360,0))-(((INDEX('MP Calcs &amp; EFs'!$C$343:$C$360, MATCH($B$254,'MP Calcs &amp; EFs'!$B$343:$B$360,0)))-(INDEX($F$396:$F$413, MATCH($B$254,$C$396:$C$413,0))))/3),Q$229&lt;INDEX($I$397:$I$415,MATCH($B$254,$C$397:$C$415,0)),INDEX('MP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R308" s="148" t="str" cm="1">
        <f t="array" ref="R308">IFERROR((_xlfn.IFS(R$229&lt;INDEX($J$397:$J$415,MATCH($B$254,$C$397:$C$415,0)),INDEX('MP Calcs &amp; EFs'!$C$343:$C$360, MATCH($B$254,'MP Calcs &amp; EFs'!$B$343:$B$360,0)),R$229&lt;INDEX($K$397:$K$415,MATCH($B$254,$C$397:$C$415,0)),INDEX('MP Calcs &amp; EFs'!$C$343:$C$360, MATCH($B$254,'MP Calcs &amp; EFs'!$B$343:$B$360,0))-(((INDEX('MP Calcs &amp; EFs'!$C$343:$C$360, MATCH($B$254,'MP Calcs &amp; EFs'!$B$343:$B$360,0)))-(INDEX($F$396:$F$413, MATCH($B$254,$C$396:$C$413,0))))/3),R$229&lt;INDEX($I$397:$I$415,MATCH($B$254,$C$397:$C$415,0)),INDEX('MP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S308" s="148" t="str" cm="1">
        <f t="array" ref="S308">IFERROR((_xlfn.IFS(S$229&lt;INDEX($J$397:$J$415,MATCH($B$254,$C$397:$C$415,0)),INDEX('MP Calcs &amp; EFs'!$C$343:$C$360, MATCH($B$254,'MP Calcs &amp; EFs'!$B$343:$B$360,0)),S$229&lt;INDEX($K$397:$K$415,MATCH($B$254,$C$397:$C$415,0)),INDEX('MP Calcs &amp; EFs'!$C$343:$C$360, MATCH($B$254,'MP Calcs &amp; EFs'!$B$343:$B$360,0))-(((INDEX('MP Calcs &amp; EFs'!$C$343:$C$360, MATCH($B$254,'MP Calcs &amp; EFs'!$B$343:$B$360,0)))-(INDEX($F$396:$F$413, MATCH($B$254,$C$396:$C$413,0))))/3),S$229&lt;INDEX($I$397:$I$415,MATCH($B$254,$C$397:$C$415,0)),INDEX('MP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T308" s="148" t="str" cm="1">
        <f t="array" ref="T308">IFERROR((_xlfn.IFS(T$229&lt;INDEX($J$397:$J$415,MATCH($B$254,$C$397:$C$415,0)),INDEX('MP Calcs &amp; EFs'!$C$343:$C$360, MATCH($B$254,'MP Calcs &amp; EFs'!$B$343:$B$360,0)),T$229&lt;INDEX($K$397:$K$415,MATCH($B$254,$C$397:$C$415,0)),INDEX('MP Calcs &amp; EFs'!$C$343:$C$360, MATCH($B$254,'MP Calcs &amp; EFs'!$B$343:$B$360,0))-(((INDEX('MP Calcs &amp; EFs'!$C$343:$C$360, MATCH($B$254,'MP Calcs &amp; EFs'!$B$343:$B$360,0)))-(INDEX($F$396:$F$413, MATCH($B$254,$C$396:$C$413,0))))/3),T$229&lt;INDEX($I$397:$I$415,MATCH($B$254,$C$397:$C$415,0)),INDEX('MP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U308" s="148" t="str" cm="1">
        <f t="array" ref="U308">IFERROR((_xlfn.IFS(U$229&lt;INDEX($J$397:$J$415,MATCH($B$254,$C$397:$C$415,0)),INDEX('MP Calcs &amp; EFs'!$C$343:$C$360, MATCH($B$254,'MP Calcs &amp; EFs'!$B$343:$B$360,0)),U$229&lt;INDEX($K$397:$K$415,MATCH($B$254,$C$397:$C$415,0)),INDEX('MP Calcs &amp; EFs'!$C$343:$C$360, MATCH($B$254,'MP Calcs &amp; EFs'!$B$343:$B$360,0))-(((INDEX('MP Calcs &amp; EFs'!$C$343:$C$360, MATCH($B$254,'MP Calcs &amp; EFs'!$B$343:$B$360,0)))-(INDEX($F$396:$F$413, MATCH($B$254,$C$396:$C$413,0))))/3),U$229&lt;INDEX($I$397:$I$415,MATCH($B$254,$C$397:$C$415,0)),INDEX('MP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V308" s="148" t="str" cm="1">
        <f t="array" ref="V308">IFERROR((_xlfn.IFS(V$229&lt;INDEX($J$397:$J$415,MATCH($B$254,$C$397:$C$415,0)),INDEX('MP Calcs &amp; EFs'!$C$343:$C$360, MATCH($B$254,'MP Calcs &amp; EFs'!$B$343:$B$360,0)),V$229&lt;INDEX($K$397:$K$415,MATCH($B$254,$C$397:$C$415,0)),INDEX('MP Calcs &amp; EFs'!$C$343:$C$360, MATCH($B$254,'MP Calcs &amp; EFs'!$B$343:$B$360,0))-(((INDEX('MP Calcs &amp; EFs'!$C$343:$C$360, MATCH($B$254,'MP Calcs &amp; EFs'!$B$343:$B$360,0)))-(INDEX($F$396:$F$413, MATCH($B$254,$C$396:$C$413,0))))/3),V$229&lt;INDEX($I$397:$I$415,MATCH($B$254,$C$397:$C$415,0)),INDEX('MP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W308" s="148" t="str" cm="1">
        <f t="array" ref="W308">IFERROR((_xlfn.IFS(W$229&lt;INDEX($J$397:$J$415,MATCH($B$254,$C$397:$C$415,0)),INDEX('MP Calcs &amp; EFs'!$C$343:$C$360, MATCH($B$254,'MP Calcs &amp; EFs'!$B$343:$B$360,0)),W$229&lt;INDEX($K$397:$K$415,MATCH($B$254,$C$397:$C$415,0)),INDEX('MP Calcs &amp; EFs'!$C$343:$C$360, MATCH($B$254,'MP Calcs &amp; EFs'!$B$343:$B$360,0))-(((INDEX('MP Calcs &amp; EFs'!$C$343:$C$360, MATCH($B$254,'MP Calcs &amp; EFs'!$B$343:$B$360,0)))-(INDEX($F$396:$F$413, MATCH($B$254,$C$396:$C$413,0))))/3),W$229&lt;INDEX($I$397:$I$415,MATCH($B$254,$C$397:$C$415,0)),INDEX('MP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X308" s="148" t="str" cm="1">
        <f t="array" ref="X308">IFERROR((_xlfn.IFS(X$229&lt;INDEX($J$397:$J$415,MATCH($B$254,$C$397:$C$415,0)),INDEX('MP Calcs &amp; EFs'!$C$343:$C$360, MATCH($B$254,'MP Calcs &amp; EFs'!$B$343:$B$360,0)),X$229&lt;INDEX($K$397:$K$415,MATCH($B$254,$C$397:$C$415,0)),INDEX('MP Calcs &amp; EFs'!$C$343:$C$360, MATCH($B$254,'MP Calcs &amp; EFs'!$B$343:$B$360,0))-(((INDEX('MP Calcs &amp; EFs'!$C$343:$C$360, MATCH($B$254,'MP Calcs &amp; EFs'!$B$343:$B$360,0)))-(INDEX($F$396:$F$413, MATCH($B$254,$C$396:$C$413,0))))/3),X$229&lt;INDEX($I$397:$I$415,MATCH($B$254,$C$397:$C$415,0)),INDEX('MP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Y308" s="148" t="str" cm="1">
        <f t="array" ref="Y308">IFERROR((_xlfn.IFS(Y$229&lt;INDEX($J$397:$J$415,MATCH($B$254,$C$397:$C$415,0)),INDEX('MP Calcs &amp; EFs'!$C$343:$C$360, MATCH($B$254,'MP Calcs &amp; EFs'!$B$343:$B$360,0)),Y$229&lt;INDEX($K$397:$K$415,MATCH($B$254,$C$397:$C$415,0)),INDEX('MP Calcs &amp; EFs'!$C$343:$C$360, MATCH($B$254,'MP Calcs &amp; EFs'!$B$343:$B$360,0))-(((INDEX('MP Calcs &amp; EFs'!$C$343:$C$360, MATCH($B$254,'MP Calcs &amp; EFs'!$B$343:$B$360,0)))-(INDEX($F$396:$F$413, MATCH($B$254,$C$396:$C$413,0))))/3),Y$229&lt;INDEX($I$397:$I$415,MATCH($B$254,$C$397:$C$415,0)),INDEX('MP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Z308" s="148" t="str" cm="1">
        <f t="array" ref="Z308">IFERROR((_xlfn.IFS(Z$229&lt;INDEX($J$397:$J$415,MATCH($B$254,$C$397:$C$415,0)),INDEX('MP Calcs &amp; EFs'!$C$343:$C$360, MATCH($B$254,'MP Calcs &amp; EFs'!$B$343:$B$360,0)),Z$229&lt;INDEX($K$397:$K$415,MATCH($B$254,$C$397:$C$415,0)),INDEX('MP Calcs &amp; EFs'!$C$343:$C$360, MATCH($B$254,'MP Calcs &amp; EFs'!$B$343:$B$360,0))-(((INDEX('MP Calcs &amp; EFs'!$C$343:$C$360, MATCH($B$254,'MP Calcs &amp; EFs'!$B$343:$B$360,0)))-(INDEX($F$396:$F$413, MATCH($B$254,$C$396:$C$413,0))))/3),Z$229&lt;INDEX($I$397:$I$415,MATCH($B$254,$C$397:$C$415,0)),INDEX('MP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AA308" s="148" t="str" cm="1">
        <f t="array" ref="AA308">IFERROR((_xlfn.IFS(AA$229&lt;INDEX($J$397:$J$415,MATCH($B$254,$C$397:$C$415,0)),INDEX('MP Calcs &amp; EFs'!$C$343:$C$360, MATCH($B$254,'MP Calcs &amp; EFs'!$B$343:$B$360,0)),AA$229&lt;INDEX($K$397:$K$415,MATCH($B$254,$C$397:$C$415,0)),INDEX('MP Calcs &amp; EFs'!$C$343:$C$360, MATCH($B$254,'MP Calcs &amp; EFs'!$B$343:$B$360,0))-(((INDEX('MP Calcs &amp; EFs'!$C$343:$C$360, MATCH($B$254,'MP Calcs &amp; EFs'!$B$343:$B$360,0)))-(INDEX($F$396:$F$413, MATCH($B$254,$C$396:$C$413,0))))/3),AA$229&lt;INDEX($I$397:$I$415,MATCH($B$254,$C$397:$C$415,0)),INDEX('MP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AB308" s="148" t="str" cm="1">
        <f t="array" ref="AB308">IFERROR((_xlfn.IFS(AB$229&lt;INDEX($J$397:$J$415,MATCH($B$254,$C$397:$C$415,0)),INDEX('MP Calcs &amp; EFs'!$C$343:$C$360, MATCH($B$254,'MP Calcs &amp; EFs'!$B$343:$B$360,0)),AB$229&lt;INDEX($K$397:$K$415,MATCH($B$254,$C$397:$C$415,0)),INDEX('MP Calcs &amp; EFs'!$C$343:$C$360, MATCH($B$254,'MP Calcs &amp; EFs'!$B$343:$B$360,0))-(((INDEX('MP Calcs &amp; EFs'!$C$343:$C$360, MATCH($B$254,'MP Calcs &amp; EFs'!$B$343:$B$360,0)))-(INDEX($F$396:$F$413, MATCH($B$254,$C$396:$C$413,0))))/3),AB$229&lt;INDEX($I$397:$I$415,MATCH($B$254,$C$397:$C$415,0)),INDEX('MP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AC308" s="148" t="str" cm="1">
        <f t="array" ref="AC308">IFERROR((_xlfn.IFS(AC$229&lt;INDEX($J$397:$J$415,MATCH($B$254,$C$397:$C$415,0)),INDEX('MP Calcs &amp; EFs'!$C$343:$C$360, MATCH($B$254,'MP Calcs &amp; EFs'!$B$343:$B$360,0)),AC$229&lt;INDEX($K$397:$K$415,MATCH($B$254,$C$397:$C$415,0)),INDEX('MP Calcs &amp; EFs'!$C$343:$C$360, MATCH($B$254,'MP Calcs &amp; EFs'!$B$343:$B$360,0))-(((INDEX('MP Calcs &amp; EFs'!$C$343:$C$360, MATCH($B$254,'MP Calcs &amp; EFs'!$B$343:$B$360,0)))-(INDEX($F$396:$F$413, MATCH($B$254,$C$396:$C$413,0))))/3),AC$229&lt;INDEX($I$397:$I$415,MATCH($B$254,$C$397:$C$415,0)),INDEX('MP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AD308" s="148" t="str" cm="1">
        <f t="array" ref="AD308">IFERROR((_xlfn.IFS(AD$229&lt;INDEX($J$397:$J$415,MATCH($B$254,$C$397:$C$415,0)),INDEX('MP Calcs &amp; EFs'!$C$343:$C$360, MATCH($B$254,'MP Calcs &amp; EFs'!$B$343:$B$360,0)),AD$229&lt;INDEX($K$397:$K$415,MATCH($B$254,$C$397:$C$415,0)),INDEX('MP Calcs &amp; EFs'!$C$343:$C$360, MATCH($B$254,'MP Calcs &amp; EFs'!$B$343:$B$360,0))-(((INDEX('MP Calcs &amp; EFs'!$C$343:$C$360, MATCH($B$254,'MP Calcs &amp; EFs'!$B$343:$B$360,0)))-(INDEX($F$396:$F$413, MATCH($B$254,$C$396:$C$413,0))))/3),AD$229&lt;INDEX($I$397:$I$415,MATCH($B$254,$C$397:$C$415,0)),INDEX('MP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AE308" s="148" t="str" cm="1">
        <f t="array" ref="AE308">IFERROR((_xlfn.IFS(AE$229&lt;INDEX($J$397:$J$415,MATCH($B$254,$C$397:$C$415,0)),INDEX('MP Calcs &amp; EFs'!$C$343:$C$360, MATCH($B$254,'MP Calcs &amp; EFs'!$B$343:$B$360,0)),AE$229&lt;INDEX($K$397:$K$415,MATCH($B$254,$C$397:$C$415,0)),INDEX('MP Calcs &amp; EFs'!$C$343:$C$360, MATCH($B$254,'MP Calcs &amp; EFs'!$B$343:$B$360,0))-(((INDEX('MP Calcs &amp; EFs'!$C$343:$C$360, MATCH($B$254,'MP Calcs &amp; EFs'!$B$343:$B$360,0)))-(INDEX($F$396:$F$413, MATCH($B$254,$C$396:$C$413,0))))/3),AE$229&lt;INDEX($I$397:$I$415,MATCH($B$254,$C$397:$C$415,0)),INDEX('MP Calcs &amp; EFs'!$C$343:$C$360, MATCH($B$254,'MP Calcs &amp; EFs'!$B$343:$B$360,0))-(((INDEX('MP Calcs &amp; EFs'!$C$343:$C$360, MATCH($B$254,'MP Calcs &amp; EFs'!$B$343:$B$360,0)))-(INDEX($F$396:$F$413, MATCH($B$254,$C$396:$C$413,0))))*2/3),TRUE,INDEX($F$396:$F$413, MATCH($B$254,$C$396:$C$413,0)))*INDEX($D$13:$D$29, MATCH($B$254,$B$13:$B$29,0)))*1000*'Conversions and Lists'!$O$44*'MP Calcs &amp; EFs'!$F$439*'Conversions and Lists'!$F$51*1000,"")</f>
        <v/>
      </c>
      <c r="AF308" s="148" t="str">
        <f t="shared" si="19"/>
        <v/>
      </c>
      <c r="AG308" s="148" t="str">
        <f>IFERROR(SUM(INDEX(D308:AF308, MATCH(INDEX($H$8:$H$29,MATCH(B308,$B$8:$B$29,0)),$D$229:$AE$229,0)):AF308),"")</f>
        <v/>
      </c>
    </row>
    <row r="309" spans="2:33" x14ac:dyDescent="0.25">
      <c r="B309" s="144" t="s">
        <v>138</v>
      </c>
      <c r="C309" s="141" t="s">
        <v>335</v>
      </c>
      <c r="D309" s="142" t="str" cm="1">
        <f t="array" ref="D309">IFERROR(((_xlfn.IFS(D$229&lt;INDEX($J$397:$J$415,MATCH($B$256,$C$397:$C$415,0)),INDEX('MP Calcs &amp; EFs'!$D$343:$D$360, MATCH($B$256,'MP Calcs &amp; EFs'!$B$343:$B$360,0)),D$229&lt;INDEX($K$397:$K$415,MATCH($B$256,$C$397:$C$415,0)),INDEX('MP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EFs'!K$383,"")</f>
        <v/>
      </c>
      <c r="E309" s="142" t="str" cm="1">
        <f t="array" ref="E309">IFERROR(((_xlfn.IFS(E$229&lt;INDEX($J$397:$J$415,MATCH($B$256,$C$397:$C$415,0)),INDEX('MP Calcs &amp; EFs'!$D$343:$D$360, MATCH($B$256,'MP Calcs &amp; EFs'!$B$343:$B$360,0)),E$229&lt;INDEX($K$397:$K$415,MATCH($B$256,$C$397:$C$415,0)),INDEX('MP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EFs'!L$383,"")</f>
        <v/>
      </c>
      <c r="F309" s="142" t="str" cm="1">
        <f t="array" ref="F309">IFERROR(((_xlfn.IFS(F$229&lt;INDEX($J$397:$J$415,MATCH($B$256,$C$397:$C$415,0)),INDEX('MP Calcs &amp; EFs'!$D$343:$D$360, MATCH($B$256,'MP Calcs &amp; EFs'!$B$343:$B$360,0)),F$229&lt;INDEX($K$397:$K$415,MATCH($B$256,$C$397:$C$415,0)),INDEX('MP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EFs'!M$383,"")</f>
        <v/>
      </c>
      <c r="G309" s="142" t="str" cm="1">
        <f t="array" ref="G309">IFERROR(((_xlfn.IFS(G$229&lt;INDEX($J$397:$J$415,MATCH($B$256,$C$397:$C$415,0)),INDEX('MP Calcs &amp; EFs'!$D$343:$D$360, MATCH($B$256,'MP Calcs &amp; EFs'!$B$343:$B$360,0)),G$229&lt;INDEX($K$397:$K$415,MATCH($B$256,$C$397:$C$415,0)),INDEX('MP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EFs'!N$383,"")</f>
        <v/>
      </c>
      <c r="H309" s="142" t="str" cm="1">
        <f t="array" ref="H309">IFERROR(((_xlfn.IFS(H$229&lt;INDEX($J$397:$J$415,MATCH($B$256,$C$397:$C$415,0)),INDEX('MP Calcs &amp; EFs'!$D$343:$D$360, MATCH($B$256,'MP Calcs &amp; EFs'!$B$343:$B$360,0)),H$229&lt;INDEX($K$397:$K$415,MATCH($B$256,$C$397:$C$415,0)),INDEX('MP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EFs'!O$383,"")</f>
        <v/>
      </c>
      <c r="I309" s="142" t="str" cm="1">
        <f t="array" ref="I309">IFERROR(((_xlfn.IFS(I$229&lt;INDEX($J$397:$J$415,MATCH($B$256,$C$397:$C$415,0)),INDEX('MP Calcs &amp; EFs'!$D$343:$D$360, MATCH($B$256,'MP Calcs &amp; EFs'!$B$343:$B$360,0)),I$229&lt;INDEX($K$397:$K$415,MATCH($B$256,$C$397:$C$415,0)),INDEX('MP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EFs'!P$383,"")</f>
        <v/>
      </c>
      <c r="J309" s="142" t="str" cm="1">
        <f t="array" ref="J309">IFERROR(((_xlfn.IFS(J$229&lt;INDEX($J$397:$J$415,MATCH($B$256,$C$397:$C$415,0)),INDEX('MP Calcs &amp; EFs'!$D$343:$D$360, MATCH($B$256,'MP Calcs &amp; EFs'!$B$343:$B$360,0)),J$229&lt;INDEX($K$397:$K$415,MATCH($B$256,$C$397:$C$415,0)),INDEX('MP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EFs'!Q$383,"")</f>
        <v/>
      </c>
      <c r="K309" s="142" t="str" cm="1">
        <f t="array" ref="K309">IFERROR(((_xlfn.IFS(K$229&lt;INDEX($J$397:$J$415,MATCH($B$256,$C$397:$C$415,0)),INDEX('MP Calcs &amp; EFs'!$D$343:$D$360, MATCH($B$256,'MP Calcs &amp; EFs'!$B$343:$B$360,0)),K$229&lt;INDEX($K$397:$K$415,MATCH($B$256,$C$397:$C$415,0)),INDEX('MP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EFs'!R$383,"")</f>
        <v/>
      </c>
      <c r="L309" s="142" t="str" cm="1">
        <f t="array" ref="L309">IFERROR(((_xlfn.IFS(L$229&lt;INDEX($J$397:$J$415,MATCH($B$256,$C$397:$C$415,0)),INDEX('MP Calcs &amp; EFs'!$D$343:$D$360, MATCH($B$256,'MP Calcs &amp; EFs'!$B$343:$B$360,0)),L$229&lt;INDEX($K$397:$K$415,MATCH($B$256,$C$397:$C$415,0)),INDEX('MP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EFs'!S$383,"")</f>
        <v/>
      </c>
      <c r="M309" s="142" t="str" cm="1">
        <f t="array" ref="M309">IFERROR(((_xlfn.IFS(M$229&lt;INDEX($J$397:$J$415,MATCH($B$256,$C$397:$C$415,0)),INDEX('MP Calcs &amp; EFs'!$D$343:$D$360, MATCH($B$256,'MP Calcs &amp; EFs'!$B$343:$B$360,0)),M$229&lt;INDEX($K$397:$K$415,MATCH($B$256,$C$397:$C$415,0)),INDEX('MP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EFs'!T$383,"")</f>
        <v/>
      </c>
      <c r="N309" s="142" t="str" cm="1">
        <f t="array" ref="N309">IFERROR(((_xlfn.IFS(N$229&lt;INDEX($J$397:$J$415,MATCH($B$256,$C$397:$C$415,0)),INDEX('MP Calcs &amp; EFs'!$D$343:$D$360, MATCH($B$256,'MP Calcs &amp; EFs'!$B$343:$B$360,0)),N$229&lt;INDEX($K$397:$K$415,MATCH($B$256,$C$397:$C$415,0)),INDEX('MP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EFs'!U$383,"")</f>
        <v/>
      </c>
      <c r="O309" s="142" t="str" cm="1">
        <f t="array" ref="O309">IFERROR(((_xlfn.IFS(O$229&lt;INDEX($J$397:$J$415,MATCH($B$256,$C$397:$C$415,0)),INDEX('MP Calcs &amp; EFs'!$D$343:$D$360, MATCH($B$256,'MP Calcs &amp; EFs'!$B$343:$B$360,0)),O$229&lt;INDEX($K$397:$K$415,MATCH($B$256,$C$397:$C$415,0)),INDEX('MP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EFs'!V$383,"")</f>
        <v/>
      </c>
      <c r="P309" s="142" t="str" cm="1">
        <f t="array" ref="P309">IFERROR(((_xlfn.IFS(P$229&lt;INDEX($J$397:$J$415,MATCH($B$256,$C$397:$C$415,0)),INDEX('MP Calcs &amp; EFs'!$D$343:$D$360, MATCH($B$256,'MP Calcs &amp; EFs'!$B$343:$B$360,0)),P$229&lt;INDEX($K$397:$K$415,MATCH($B$256,$C$397:$C$415,0)),INDEX('MP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EFs'!W$383,"")</f>
        <v/>
      </c>
      <c r="Q309" s="142" t="str" cm="1">
        <f t="array" ref="Q309">IFERROR(((_xlfn.IFS(Q$229&lt;INDEX($J$397:$J$415,MATCH($B$256,$C$397:$C$415,0)),INDEX('MP Calcs &amp; EFs'!$D$343:$D$360, MATCH($B$256,'MP Calcs &amp; EFs'!$B$343:$B$360,0)),Q$229&lt;INDEX($K$397:$K$415,MATCH($B$256,$C$397:$C$415,0)),INDEX('MP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EFs'!X$383,"")</f>
        <v/>
      </c>
      <c r="R309" s="142" t="str" cm="1">
        <f t="array" ref="R309">IFERROR(((_xlfn.IFS(R$229&lt;INDEX($J$397:$J$415,MATCH($B$256,$C$397:$C$415,0)),INDEX('MP Calcs &amp; EFs'!$D$343:$D$360, MATCH($B$256,'MP Calcs &amp; EFs'!$B$343:$B$360,0)),R$229&lt;INDEX($K$397:$K$415,MATCH($B$256,$C$397:$C$415,0)),INDEX('MP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EFs'!Y$383,"")</f>
        <v/>
      </c>
      <c r="S309" s="142" t="str" cm="1">
        <f t="array" ref="S309">IFERROR(((_xlfn.IFS(S$229&lt;INDEX($J$397:$J$415,MATCH($B$256,$C$397:$C$415,0)),INDEX('MP Calcs &amp; EFs'!$D$343:$D$360, MATCH($B$256,'MP Calcs &amp; EFs'!$B$343:$B$360,0)),S$229&lt;INDEX($K$397:$K$415,MATCH($B$256,$C$397:$C$415,0)),INDEX('MP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EFs'!Z$383,"")</f>
        <v/>
      </c>
      <c r="T309" s="142" t="str" cm="1">
        <f t="array" ref="T309">IFERROR(((_xlfn.IFS(T$229&lt;INDEX($J$397:$J$415,MATCH($B$256,$C$397:$C$415,0)),INDEX('MP Calcs &amp; EFs'!$D$343:$D$360, MATCH($B$256,'MP Calcs &amp; EFs'!$B$343:$B$360,0)),T$229&lt;INDEX($K$397:$K$415,MATCH($B$256,$C$397:$C$415,0)),INDEX('MP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EFs'!AA$383,"")</f>
        <v/>
      </c>
      <c r="U309" s="142" t="str" cm="1">
        <f t="array" ref="U309">IFERROR(((_xlfn.IFS(U$229&lt;INDEX($J$397:$J$415,MATCH($B$256,$C$397:$C$415,0)),INDEX('MP Calcs &amp; EFs'!$D$343:$D$360, MATCH($B$256,'MP Calcs &amp; EFs'!$B$343:$B$360,0)),U$229&lt;INDEX($K$397:$K$415,MATCH($B$256,$C$397:$C$415,0)),INDEX('MP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EFs'!AB$383,"")</f>
        <v/>
      </c>
      <c r="V309" s="142" t="str" cm="1">
        <f t="array" ref="V309">IFERROR(((_xlfn.IFS(V$229&lt;INDEX($J$397:$J$415,MATCH($B$256,$C$397:$C$415,0)),INDEX('MP Calcs &amp; EFs'!$D$343:$D$360, MATCH($B$256,'MP Calcs &amp; EFs'!$B$343:$B$360,0)),V$229&lt;INDEX($K$397:$K$415,MATCH($B$256,$C$397:$C$415,0)),INDEX('MP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EFs'!AC$383,"")</f>
        <v/>
      </c>
      <c r="W309" s="142" t="str" cm="1">
        <f t="array" ref="W309">IFERROR(((_xlfn.IFS(W$229&lt;INDEX($J$397:$J$415,MATCH($B$256,$C$397:$C$415,0)),INDEX('MP Calcs &amp; EFs'!$D$343:$D$360, MATCH($B$256,'MP Calcs &amp; EFs'!$B$343:$B$360,0)),W$229&lt;INDEX($K$397:$K$415,MATCH($B$256,$C$397:$C$415,0)),INDEX('MP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EFs'!AD$383,"")</f>
        <v/>
      </c>
      <c r="X309" s="142" t="str" cm="1">
        <f t="array" ref="X309">IFERROR(((_xlfn.IFS(X$229&lt;INDEX($J$397:$J$415,MATCH($B$256,$C$397:$C$415,0)),INDEX('MP Calcs &amp; EFs'!$D$343:$D$360, MATCH($B$256,'MP Calcs &amp; EFs'!$B$343:$B$360,0)),X$229&lt;INDEX($K$397:$K$415,MATCH($B$256,$C$397:$C$415,0)),INDEX('MP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EFs'!AE$383,"")</f>
        <v/>
      </c>
      <c r="Y309" s="142" t="str" cm="1">
        <f t="array" ref="Y309">IFERROR(((_xlfn.IFS(Y$229&lt;INDEX($J$397:$J$415,MATCH($B$256,$C$397:$C$415,0)),INDEX('MP Calcs &amp; EFs'!$D$343:$D$360, MATCH($B$256,'MP Calcs &amp; EFs'!$B$343:$B$360,0)),Y$229&lt;INDEX($K$397:$K$415,MATCH($B$256,$C$397:$C$415,0)),INDEX('MP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EFs'!AF$383,"")</f>
        <v/>
      </c>
      <c r="Z309" s="142" t="str" cm="1">
        <f t="array" ref="Z309">IFERROR(((_xlfn.IFS(Z$229&lt;INDEX($J$397:$J$415,MATCH($B$256,$C$397:$C$415,0)),INDEX('MP Calcs &amp; EFs'!$D$343:$D$360, MATCH($B$256,'MP Calcs &amp; EFs'!$B$343:$B$360,0)),Z$229&lt;INDEX($K$397:$K$415,MATCH($B$256,$C$397:$C$415,0)),INDEX('MP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EFs'!AG$383,"")</f>
        <v/>
      </c>
      <c r="AA309" s="142" t="str" cm="1">
        <f t="array" ref="AA309">IFERROR(((_xlfn.IFS(AA$229&lt;INDEX($J$397:$J$415,MATCH($B$256,$C$397:$C$415,0)),INDEX('MP Calcs &amp; EFs'!$D$343:$D$360, MATCH($B$256,'MP Calcs &amp; EFs'!$B$343:$B$360,0)),AA$229&lt;INDEX($K$397:$K$415,MATCH($B$256,$C$397:$C$415,0)),INDEX('MP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EFs'!AH$383,"")</f>
        <v/>
      </c>
      <c r="AB309" s="142" t="str" cm="1">
        <f t="array" ref="AB309">IFERROR(((_xlfn.IFS(AB$229&lt;INDEX($J$397:$J$415,MATCH($B$256,$C$397:$C$415,0)),INDEX('MP Calcs &amp; EFs'!$D$343:$D$360, MATCH($B$256,'MP Calcs &amp; EFs'!$B$343:$B$360,0)),AB$229&lt;INDEX($K$397:$K$415,MATCH($B$256,$C$397:$C$415,0)),INDEX('MP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EFs'!AI$383,"")</f>
        <v/>
      </c>
      <c r="AC309" s="142" t="str" cm="1">
        <f t="array" ref="AC309">IFERROR(((_xlfn.IFS(AC$229&lt;INDEX($J$397:$J$415,MATCH($B$256,$C$397:$C$415,0)),INDEX('MP Calcs &amp; EFs'!$D$343:$D$360, MATCH($B$256,'MP Calcs &amp; EFs'!$B$343:$B$360,0)),AC$229&lt;INDEX($K$397:$K$415,MATCH($B$256,$C$397:$C$415,0)),INDEX('MP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EFs'!AJ$383,"")</f>
        <v/>
      </c>
      <c r="AD309" s="142" t="str" cm="1">
        <f t="array" ref="AD309">IFERROR(((_xlfn.IFS(AD$229&lt;INDEX($J$397:$J$415,MATCH($B$256,$C$397:$C$415,0)),INDEX('MP Calcs &amp; EFs'!$D$343:$D$360, MATCH($B$256,'MP Calcs &amp; EFs'!$B$343:$B$360,0)),AD$229&lt;INDEX($K$397:$K$415,MATCH($B$256,$C$397:$C$415,0)),INDEX('MP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EFs'!AK$383,"")</f>
        <v/>
      </c>
      <c r="AE309" s="142" t="str" cm="1">
        <f t="array" ref="AE309">IFERROR(((_xlfn.IFS(AE$229&lt;INDEX($J$397:$J$415,MATCH($B$256,$C$397:$C$415,0)),INDEX('MP Calcs &amp; EFs'!$D$343:$D$360, MATCH($B$256,'MP Calcs &amp; EFs'!$B$343:$B$360,0)),AE$229&lt;INDEX($K$397:$K$415,MATCH($B$256,$C$397:$C$415,0)),INDEX('MP Calcs &amp; EFs'!$D$343:$D$360, MATCH($B$256,'MP Calcs &amp; EFs'!$B$343:$B$360,0))-(((INDEX('MP Calcs &amp; EFs'!$D$343:$D$360, MATCH($B$256,'MP Calcs &amp; EFs'!$B$343:$B$360,0)))-(INDEX($G$396:$G$413, MATCH($B$256,$C$396:$C$413,0))))/3),$D$229&lt;INDEX($I$397:$I$415,MATCH($B$256,$C$397:$C$415,0)),INDEX('MP Calcs &amp; EFs'!$D$343:$D$360, MATCH($B$256,'MP Calcs &amp; EFs'!$B$343:$B$360,0))-(((INDEX('MP Calcs &amp; EFs'!$D$343:$D$360, MATCH($B$256,'MP Calcs &amp; EFs'!$B$343:$B$360,0)))-(INDEX($G$396:$G$413, MATCH($B$256,$C$396:$C$413,0))))*2/3),TRUE,INDEX($G$396:$G$413, MATCH($B$256,$C$396:$C$413,0)))*INDEX($D$13:$D$29, MATCH($B$256,$B$13:$B$29,0))*10^6*'Conversions and Lists'!$F$44)-(INDEX($G$8:$G$29, MATCH($B$256,$B$8:$B$29,0))*'Conversions and Lists'!$F$37))*'MP Calcs &amp; EFs'!AL$383,"")</f>
        <v/>
      </c>
      <c r="AF309" s="142" t="str">
        <f t="shared" si="19"/>
        <v/>
      </c>
      <c r="AG309" s="142" t="str">
        <f>IFERROR(SUM(INDEX(D309:AF309, MATCH(INDEX($H$8:$H$29,MATCH(B309,$B$8:$B$29,0)),$D$229:$AE$229,0)):AF309),"")</f>
        <v/>
      </c>
    </row>
    <row r="310" spans="2:33" ht="14.4" thickBot="1" x14ac:dyDescent="0.3">
      <c r="B310" s="138" t="s">
        <v>138</v>
      </c>
      <c r="C310" s="139" t="s">
        <v>336</v>
      </c>
      <c r="D310" s="148" t="str" cm="1">
        <f t="array" ref="D310">IFERROR((_xlfn.IFS(D$229&lt;INDEX($J$397:$J$415,MATCH($B$256,$C$397:$C$415,0)),INDEX('MP Calcs &amp; EFs'!$C$343:$C$360, MATCH($B$256,'MP Calcs &amp; EFs'!$B$343:$B$360,0)),D$229&lt;INDEX($K$397:$K$415,MATCH($B$256,$C$397:$C$415,0)),INDEX('MP Calcs &amp; EFs'!$C$343:$C$360, MATCH($B$256,'MP Calcs &amp; EFs'!$B$343:$B$360,0))-(((INDEX('MP Calcs &amp; EFs'!$C$343:$C$360, MATCH($B$256,'MP Calcs &amp; EFs'!$B$343:$B$360,0)))-(INDEX($F$396:$F$413, MATCH($B$256,$C$396:$C$413,0))))/3),D$229&lt;INDEX($I$397:$I$415,MATCH($B$256,$C$397:$C$415,0)),INDEX('MP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E310" s="148" t="str" cm="1">
        <f t="array" ref="E310">IFERROR((_xlfn.IFS(E$229&lt;INDEX($J$397:$J$415,MATCH($B$256,$C$397:$C$415,0)),INDEX('MP Calcs &amp; EFs'!$C$343:$C$360, MATCH($B$256,'MP Calcs &amp; EFs'!$B$343:$B$360,0)),E$229&lt;INDEX($K$397:$K$415,MATCH($B$256,$C$397:$C$415,0)),INDEX('MP Calcs &amp; EFs'!$C$343:$C$360, MATCH($B$256,'MP Calcs &amp; EFs'!$B$343:$B$360,0))-(((INDEX('MP Calcs &amp; EFs'!$C$343:$C$360, MATCH($B$256,'MP Calcs &amp; EFs'!$B$343:$B$360,0)))-(INDEX($F$396:$F$413, MATCH($B$256,$C$396:$C$413,0))))/3),E$229&lt;INDEX($I$397:$I$415,MATCH($B$256,$C$397:$C$415,0)),INDEX('MP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F310" s="148" t="str" cm="1">
        <f t="array" ref="F310">IFERROR((_xlfn.IFS(F$229&lt;INDEX($J$397:$J$415,MATCH($B$256,$C$397:$C$415,0)),INDEX('MP Calcs &amp; EFs'!$C$343:$C$360, MATCH($B$256,'MP Calcs &amp; EFs'!$B$343:$B$360,0)),F$229&lt;INDEX($K$397:$K$415,MATCH($B$256,$C$397:$C$415,0)),INDEX('MP Calcs &amp; EFs'!$C$343:$C$360, MATCH($B$256,'MP Calcs &amp; EFs'!$B$343:$B$360,0))-(((INDEX('MP Calcs &amp; EFs'!$C$343:$C$360, MATCH($B$256,'MP Calcs &amp; EFs'!$B$343:$B$360,0)))-(INDEX($F$396:$F$413, MATCH($B$256,$C$396:$C$413,0))))/3),F$229&lt;INDEX($I$397:$I$415,MATCH($B$256,$C$397:$C$415,0)),INDEX('MP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G310" s="148" t="str" cm="1">
        <f t="array" ref="G310">IFERROR((_xlfn.IFS(G$229&lt;INDEX($J$397:$J$415,MATCH($B$256,$C$397:$C$415,0)),INDEX('MP Calcs &amp; EFs'!$C$343:$C$360, MATCH($B$256,'MP Calcs &amp; EFs'!$B$343:$B$360,0)),G$229&lt;INDEX($K$397:$K$415,MATCH($B$256,$C$397:$C$415,0)),INDEX('MP Calcs &amp; EFs'!$C$343:$C$360, MATCH($B$256,'MP Calcs &amp; EFs'!$B$343:$B$360,0))-(((INDEX('MP Calcs &amp; EFs'!$C$343:$C$360, MATCH($B$256,'MP Calcs &amp; EFs'!$B$343:$B$360,0)))-(INDEX($F$396:$F$413, MATCH($B$256,$C$396:$C$413,0))))/3),G$229&lt;INDEX($I$397:$I$415,MATCH($B$256,$C$397:$C$415,0)),INDEX('MP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H310" s="148" t="str" cm="1">
        <f t="array" ref="H310">IFERROR((_xlfn.IFS(H$229&lt;INDEX($J$397:$J$415,MATCH($B$256,$C$397:$C$415,0)),INDEX('MP Calcs &amp; EFs'!$C$343:$C$360, MATCH($B$256,'MP Calcs &amp; EFs'!$B$343:$B$360,0)),H$229&lt;INDEX($K$397:$K$415,MATCH($B$256,$C$397:$C$415,0)),INDEX('MP Calcs &amp; EFs'!$C$343:$C$360, MATCH($B$256,'MP Calcs &amp; EFs'!$B$343:$B$360,0))-(((INDEX('MP Calcs &amp; EFs'!$C$343:$C$360, MATCH($B$256,'MP Calcs &amp; EFs'!$B$343:$B$360,0)))-(INDEX($F$396:$F$413, MATCH($B$256,$C$396:$C$413,0))))/3),H$229&lt;INDEX($I$397:$I$415,MATCH($B$256,$C$397:$C$415,0)),INDEX('MP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I310" s="148" t="str" cm="1">
        <f t="array" ref="I310">IFERROR((_xlfn.IFS(I$229&lt;INDEX($J$397:$J$415,MATCH($B$256,$C$397:$C$415,0)),INDEX('MP Calcs &amp; EFs'!$C$343:$C$360, MATCH($B$256,'MP Calcs &amp; EFs'!$B$343:$B$360,0)),I$229&lt;INDEX($K$397:$K$415,MATCH($B$256,$C$397:$C$415,0)),INDEX('MP Calcs &amp; EFs'!$C$343:$C$360, MATCH($B$256,'MP Calcs &amp; EFs'!$B$343:$B$360,0))-(((INDEX('MP Calcs &amp; EFs'!$C$343:$C$360, MATCH($B$256,'MP Calcs &amp; EFs'!$B$343:$B$360,0)))-(INDEX($F$396:$F$413, MATCH($B$256,$C$396:$C$413,0))))/3),I$229&lt;INDEX($I$397:$I$415,MATCH($B$256,$C$397:$C$415,0)),INDEX('MP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J310" s="148" t="str" cm="1">
        <f t="array" ref="J310">IFERROR((_xlfn.IFS(J$229&lt;INDEX($J$397:$J$415,MATCH($B$256,$C$397:$C$415,0)),INDEX('MP Calcs &amp; EFs'!$C$343:$C$360, MATCH($B$256,'MP Calcs &amp; EFs'!$B$343:$B$360,0)),J$229&lt;INDEX($K$397:$K$415,MATCH($B$256,$C$397:$C$415,0)),INDEX('MP Calcs &amp; EFs'!$C$343:$C$360, MATCH($B$256,'MP Calcs &amp; EFs'!$B$343:$B$360,0))-(((INDEX('MP Calcs &amp; EFs'!$C$343:$C$360, MATCH($B$256,'MP Calcs &amp; EFs'!$B$343:$B$360,0)))-(INDEX($F$396:$F$413, MATCH($B$256,$C$396:$C$413,0))))/3),J$229&lt;INDEX($I$397:$I$415,MATCH($B$256,$C$397:$C$415,0)),INDEX('MP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K310" s="148" t="str" cm="1">
        <f t="array" ref="K310">IFERROR((_xlfn.IFS(K$229&lt;INDEX($J$397:$J$415,MATCH($B$256,$C$397:$C$415,0)),INDEX('MP Calcs &amp; EFs'!$C$343:$C$360, MATCH($B$256,'MP Calcs &amp; EFs'!$B$343:$B$360,0)),K$229&lt;INDEX($K$397:$K$415,MATCH($B$256,$C$397:$C$415,0)),INDEX('MP Calcs &amp; EFs'!$C$343:$C$360, MATCH($B$256,'MP Calcs &amp; EFs'!$B$343:$B$360,0))-(((INDEX('MP Calcs &amp; EFs'!$C$343:$C$360, MATCH($B$256,'MP Calcs &amp; EFs'!$B$343:$B$360,0)))-(INDEX($F$396:$F$413, MATCH($B$256,$C$396:$C$413,0))))/3),K$229&lt;INDEX($I$397:$I$415,MATCH($B$256,$C$397:$C$415,0)),INDEX('MP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L310" s="148" t="str" cm="1">
        <f t="array" ref="L310">IFERROR((_xlfn.IFS(L$229&lt;INDEX($J$397:$J$415,MATCH($B$256,$C$397:$C$415,0)),INDEX('MP Calcs &amp; EFs'!$C$343:$C$360, MATCH($B$256,'MP Calcs &amp; EFs'!$B$343:$B$360,0)),L$229&lt;INDEX($K$397:$K$415,MATCH($B$256,$C$397:$C$415,0)),INDEX('MP Calcs &amp; EFs'!$C$343:$C$360, MATCH($B$256,'MP Calcs &amp; EFs'!$B$343:$B$360,0))-(((INDEX('MP Calcs &amp; EFs'!$C$343:$C$360, MATCH($B$256,'MP Calcs &amp; EFs'!$B$343:$B$360,0)))-(INDEX($F$396:$F$413, MATCH($B$256,$C$396:$C$413,0))))/3),L$229&lt;INDEX($I$397:$I$415,MATCH($B$256,$C$397:$C$415,0)),INDEX('MP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M310" s="148" t="str" cm="1">
        <f t="array" ref="M310">IFERROR((_xlfn.IFS(M$229&lt;INDEX($J$397:$J$415,MATCH($B$256,$C$397:$C$415,0)),INDEX('MP Calcs &amp; EFs'!$C$343:$C$360, MATCH($B$256,'MP Calcs &amp; EFs'!$B$343:$B$360,0)),M$229&lt;INDEX($K$397:$K$415,MATCH($B$256,$C$397:$C$415,0)),INDEX('MP Calcs &amp; EFs'!$C$343:$C$360, MATCH($B$256,'MP Calcs &amp; EFs'!$B$343:$B$360,0))-(((INDEX('MP Calcs &amp; EFs'!$C$343:$C$360, MATCH($B$256,'MP Calcs &amp; EFs'!$B$343:$B$360,0)))-(INDEX($F$396:$F$413, MATCH($B$256,$C$396:$C$413,0))))/3),M$229&lt;INDEX($I$397:$I$415,MATCH($B$256,$C$397:$C$415,0)),INDEX('MP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N310" s="148" t="str" cm="1">
        <f t="array" ref="N310">IFERROR((_xlfn.IFS(N$229&lt;INDEX($J$397:$J$415,MATCH($B$256,$C$397:$C$415,0)),INDEX('MP Calcs &amp; EFs'!$C$343:$C$360, MATCH($B$256,'MP Calcs &amp; EFs'!$B$343:$B$360,0)),N$229&lt;INDEX($K$397:$K$415,MATCH($B$256,$C$397:$C$415,0)),INDEX('MP Calcs &amp; EFs'!$C$343:$C$360, MATCH($B$256,'MP Calcs &amp; EFs'!$B$343:$B$360,0))-(((INDEX('MP Calcs &amp; EFs'!$C$343:$C$360, MATCH($B$256,'MP Calcs &amp; EFs'!$B$343:$B$360,0)))-(INDEX($F$396:$F$413, MATCH($B$256,$C$396:$C$413,0))))/3),N$229&lt;INDEX($I$397:$I$415,MATCH($B$256,$C$397:$C$415,0)),INDEX('MP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O310" s="148" t="str" cm="1">
        <f t="array" ref="O310">IFERROR((_xlfn.IFS(O$229&lt;INDEX($J$397:$J$415,MATCH($B$256,$C$397:$C$415,0)),INDEX('MP Calcs &amp; EFs'!$C$343:$C$360, MATCH($B$256,'MP Calcs &amp; EFs'!$B$343:$B$360,0)),O$229&lt;INDEX($K$397:$K$415,MATCH($B$256,$C$397:$C$415,0)),INDEX('MP Calcs &amp; EFs'!$C$343:$C$360, MATCH($B$256,'MP Calcs &amp; EFs'!$B$343:$B$360,0))-(((INDEX('MP Calcs &amp; EFs'!$C$343:$C$360, MATCH($B$256,'MP Calcs &amp; EFs'!$B$343:$B$360,0)))-(INDEX($F$396:$F$413, MATCH($B$256,$C$396:$C$413,0))))/3),O$229&lt;INDEX($I$397:$I$415,MATCH($B$256,$C$397:$C$415,0)),INDEX('MP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P310" s="148" t="str" cm="1">
        <f t="array" ref="P310">IFERROR((_xlfn.IFS(P$229&lt;INDEX($J$397:$J$415,MATCH($B$256,$C$397:$C$415,0)),INDEX('MP Calcs &amp; EFs'!$C$343:$C$360, MATCH($B$256,'MP Calcs &amp; EFs'!$B$343:$B$360,0)),P$229&lt;INDEX($K$397:$K$415,MATCH($B$256,$C$397:$C$415,0)),INDEX('MP Calcs &amp; EFs'!$C$343:$C$360, MATCH($B$256,'MP Calcs &amp; EFs'!$B$343:$B$360,0))-(((INDEX('MP Calcs &amp; EFs'!$C$343:$C$360, MATCH($B$256,'MP Calcs &amp; EFs'!$B$343:$B$360,0)))-(INDEX($F$396:$F$413, MATCH($B$256,$C$396:$C$413,0))))/3),P$229&lt;INDEX($I$397:$I$415,MATCH($B$256,$C$397:$C$415,0)),INDEX('MP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Q310" s="148" t="str" cm="1">
        <f t="array" ref="Q310">IFERROR((_xlfn.IFS(Q$229&lt;INDEX($J$397:$J$415,MATCH($B$256,$C$397:$C$415,0)),INDEX('MP Calcs &amp; EFs'!$C$343:$C$360, MATCH($B$256,'MP Calcs &amp; EFs'!$B$343:$B$360,0)),Q$229&lt;INDEX($K$397:$K$415,MATCH($B$256,$C$397:$C$415,0)),INDEX('MP Calcs &amp; EFs'!$C$343:$C$360, MATCH($B$256,'MP Calcs &amp; EFs'!$B$343:$B$360,0))-(((INDEX('MP Calcs &amp; EFs'!$C$343:$C$360, MATCH($B$256,'MP Calcs &amp; EFs'!$B$343:$B$360,0)))-(INDEX($F$396:$F$413, MATCH($B$256,$C$396:$C$413,0))))/3),Q$229&lt;INDEX($I$397:$I$415,MATCH($B$256,$C$397:$C$415,0)),INDEX('MP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R310" s="148" t="str" cm="1">
        <f t="array" ref="R310">IFERROR((_xlfn.IFS(R$229&lt;INDEX($J$397:$J$415,MATCH($B$256,$C$397:$C$415,0)),INDEX('MP Calcs &amp; EFs'!$C$343:$C$360, MATCH($B$256,'MP Calcs &amp; EFs'!$B$343:$B$360,0)),R$229&lt;INDEX($K$397:$K$415,MATCH($B$256,$C$397:$C$415,0)),INDEX('MP Calcs &amp; EFs'!$C$343:$C$360, MATCH($B$256,'MP Calcs &amp; EFs'!$B$343:$B$360,0))-(((INDEX('MP Calcs &amp; EFs'!$C$343:$C$360, MATCH($B$256,'MP Calcs &amp; EFs'!$B$343:$B$360,0)))-(INDEX($F$396:$F$413, MATCH($B$256,$C$396:$C$413,0))))/3),R$229&lt;INDEX($I$397:$I$415,MATCH($B$256,$C$397:$C$415,0)),INDEX('MP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S310" s="148" t="str" cm="1">
        <f t="array" ref="S310">IFERROR((_xlfn.IFS(S$229&lt;INDEX($J$397:$J$415,MATCH($B$256,$C$397:$C$415,0)),INDEX('MP Calcs &amp; EFs'!$C$343:$C$360, MATCH($B$256,'MP Calcs &amp; EFs'!$B$343:$B$360,0)),S$229&lt;INDEX($K$397:$K$415,MATCH($B$256,$C$397:$C$415,0)),INDEX('MP Calcs &amp; EFs'!$C$343:$C$360, MATCH($B$256,'MP Calcs &amp; EFs'!$B$343:$B$360,0))-(((INDEX('MP Calcs &amp; EFs'!$C$343:$C$360, MATCH($B$256,'MP Calcs &amp; EFs'!$B$343:$B$360,0)))-(INDEX($F$396:$F$413, MATCH($B$256,$C$396:$C$413,0))))/3),S$229&lt;INDEX($I$397:$I$415,MATCH($B$256,$C$397:$C$415,0)),INDEX('MP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T310" s="148" t="str" cm="1">
        <f t="array" ref="T310">IFERROR((_xlfn.IFS(T$229&lt;INDEX($J$397:$J$415,MATCH($B$256,$C$397:$C$415,0)),INDEX('MP Calcs &amp; EFs'!$C$343:$C$360, MATCH($B$256,'MP Calcs &amp; EFs'!$B$343:$B$360,0)),T$229&lt;INDEX($K$397:$K$415,MATCH($B$256,$C$397:$C$415,0)),INDEX('MP Calcs &amp; EFs'!$C$343:$C$360, MATCH($B$256,'MP Calcs &amp; EFs'!$B$343:$B$360,0))-(((INDEX('MP Calcs &amp; EFs'!$C$343:$C$360, MATCH($B$256,'MP Calcs &amp; EFs'!$B$343:$B$360,0)))-(INDEX($F$396:$F$413, MATCH($B$256,$C$396:$C$413,0))))/3),T$229&lt;INDEX($I$397:$I$415,MATCH($B$256,$C$397:$C$415,0)),INDEX('MP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U310" s="148" t="str" cm="1">
        <f t="array" ref="U310">IFERROR((_xlfn.IFS(U$229&lt;INDEX($J$397:$J$415,MATCH($B$256,$C$397:$C$415,0)),INDEX('MP Calcs &amp; EFs'!$C$343:$C$360, MATCH($B$256,'MP Calcs &amp; EFs'!$B$343:$B$360,0)),U$229&lt;INDEX($K$397:$K$415,MATCH($B$256,$C$397:$C$415,0)),INDEX('MP Calcs &amp; EFs'!$C$343:$C$360, MATCH($B$256,'MP Calcs &amp; EFs'!$B$343:$B$360,0))-(((INDEX('MP Calcs &amp; EFs'!$C$343:$C$360, MATCH($B$256,'MP Calcs &amp; EFs'!$B$343:$B$360,0)))-(INDEX($F$396:$F$413, MATCH($B$256,$C$396:$C$413,0))))/3),U$229&lt;INDEX($I$397:$I$415,MATCH($B$256,$C$397:$C$415,0)),INDEX('MP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V310" s="148" t="str" cm="1">
        <f t="array" ref="V310">IFERROR((_xlfn.IFS(V$229&lt;INDEX($J$397:$J$415,MATCH($B$256,$C$397:$C$415,0)),INDEX('MP Calcs &amp; EFs'!$C$343:$C$360, MATCH($B$256,'MP Calcs &amp; EFs'!$B$343:$B$360,0)),V$229&lt;INDEX($K$397:$K$415,MATCH($B$256,$C$397:$C$415,0)),INDEX('MP Calcs &amp; EFs'!$C$343:$C$360, MATCH($B$256,'MP Calcs &amp; EFs'!$B$343:$B$360,0))-(((INDEX('MP Calcs &amp; EFs'!$C$343:$C$360, MATCH($B$256,'MP Calcs &amp; EFs'!$B$343:$B$360,0)))-(INDEX($F$396:$F$413, MATCH($B$256,$C$396:$C$413,0))))/3),V$229&lt;INDEX($I$397:$I$415,MATCH($B$256,$C$397:$C$415,0)),INDEX('MP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W310" s="148" t="str" cm="1">
        <f t="array" ref="W310">IFERROR((_xlfn.IFS(W$229&lt;INDEX($J$397:$J$415,MATCH($B$256,$C$397:$C$415,0)),INDEX('MP Calcs &amp; EFs'!$C$343:$C$360, MATCH($B$256,'MP Calcs &amp; EFs'!$B$343:$B$360,0)),W$229&lt;INDEX($K$397:$K$415,MATCH($B$256,$C$397:$C$415,0)),INDEX('MP Calcs &amp; EFs'!$C$343:$C$360, MATCH($B$256,'MP Calcs &amp; EFs'!$B$343:$B$360,0))-(((INDEX('MP Calcs &amp; EFs'!$C$343:$C$360, MATCH($B$256,'MP Calcs &amp; EFs'!$B$343:$B$360,0)))-(INDEX($F$396:$F$413, MATCH($B$256,$C$396:$C$413,0))))/3),W$229&lt;INDEX($I$397:$I$415,MATCH($B$256,$C$397:$C$415,0)),INDEX('MP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X310" s="148" t="str" cm="1">
        <f t="array" ref="X310">IFERROR((_xlfn.IFS(X$229&lt;INDEX($J$397:$J$415,MATCH($B$256,$C$397:$C$415,0)),INDEX('MP Calcs &amp; EFs'!$C$343:$C$360, MATCH($B$256,'MP Calcs &amp; EFs'!$B$343:$B$360,0)),X$229&lt;INDEX($K$397:$K$415,MATCH($B$256,$C$397:$C$415,0)),INDEX('MP Calcs &amp; EFs'!$C$343:$C$360, MATCH($B$256,'MP Calcs &amp; EFs'!$B$343:$B$360,0))-(((INDEX('MP Calcs &amp; EFs'!$C$343:$C$360, MATCH($B$256,'MP Calcs &amp; EFs'!$B$343:$B$360,0)))-(INDEX($F$396:$F$413, MATCH($B$256,$C$396:$C$413,0))))/3),X$229&lt;INDEX($I$397:$I$415,MATCH($B$256,$C$397:$C$415,0)),INDEX('MP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Y310" s="148" t="str" cm="1">
        <f t="array" ref="Y310">IFERROR((_xlfn.IFS(Y$229&lt;INDEX($J$397:$J$415,MATCH($B$256,$C$397:$C$415,0)),INDEX('MP Calcs &amp; EFs'!$C$343:$C$360, MATCH($B$256,'MP Calcs &amp; EFs'!$B$343:$B$360,0)),Y$229&lt;INDEX($K$397:$K$415,MATCH($B$256,$C$397:$C$415,0)),INDEX('MP Calcs &amp; EFs'!$C$343:$C$360, MATCH($B$256,'MP Calcs &amp; EFs'!$B$343:$B$360,0))-(((INDEX('MP Calcs &amp; EFs'!$C$343:$C$360, MATCH($B$256,'MP Calcs &amp; EFs'!$B$343:$B$360,0)))-(INDEX($F$396:$F$413, MATCH($B$256,$C$396:$C$413,0))))/3),Y$229&lt;INDEX($I$397:$I$415,MATCH($B$256,$C$397:$C$415,0)),INDEX('MP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Z310" s="148" t="str" cm="1">
        <f t="array" ref="Z310">IFERROR((_xlfn.IFS(Z$229&lt;INDEX($J$397:$J$415,MATCH($B$256,$C$397:$C$415,0)),INDEX('MP Calcs &amp; EFs'!$C$343:$C$360, MATCH($B$256,'MP Calcs &amp; EFs'!$B$343:$B$360,0)),Z$229&lt;INDEX($K$397:$K$415,MATCH($B$256,$C$397:$C$415,0)),INDEX('MP Calcs &amp; EFs'!$C$343:$C$360, MATCH($B$256,'MP Calcs &amp; EFs'!$B$343:$B$360,0))-(((INDEX('MP Calcs &amp; EFs'!$C$343:$C$360, MATCH($B$256,'MP Calcs &amp; EFs'!$B$343:$B$360,0)))-(INDEX($F$396:$F$413, MATCH($B$256,$C$396:$C$413,0))))/3),Z$229&lt;INDEX($I$397:$I$415,MATCH($B$256,$C$397:$C$415,0)),INDEX('MP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AA310" s="148" t="str" cm="1">
        <f t="array" ref="AA310">IFERROR((_xlfn.IFS(AA$229&lt;INDEX($J$397:$J$415,MATCH($B$256,$C$397:$C$415,0)),INDEX('MP Calcs &amp; EFs'!$C$343:$C$360, MATCH($B$256,'MP Calcs &amp; EFs'!$B$343:$B$360,0)),AA$229&lt;INDEX($K$397:$K$415,MATCH($B$256,$C$397:$C$415,0)),INDEX('MP Calcs &amp; EFs'!$C$343:$C$360, MATCH($B$256,'MP Calcs &amp; EFs'!$B$343:$B$360,0))-(((INDEX('MP Calcs &amp; EFs'!$C$343:$C$360, MATCH($B$256,'MP Calcs &amp; EFs'!$B$343:$B$360,0)))-(INDEX($F$396:$F$413, MATCH($B$256,$C$396:$C$413,0))))/3),AA$229&lt;INDEX($I$397:$I$415,MATCH($B$256,$C$397:$C$415,0)),INDEX('MP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AB310" s="148" t="str" cm="1">
        <f t="array" ref="AB310">IFERROR((_xlfn.IFS(AB$229&lt;INDEX($J$397:$J$415,MATCH($B$256,$C$397:$C$415,0)),INDEX('MP Calcs &amp; EFs'!$C$343:$C$360, MATCH($B$256,'MP Calcs &amp; EFs'!$B$343:$B$360,0)),AB$229&lt;INDEX($K$397:$K$415,MATCH($B$256,$C$397:$C$415,0)),INDEX('MP Calcs &amp; EFs'!$C$343:$C$360, MATCH($B$256,'MP Calcs &amp; EFs'!$B$343:$B$360,0))-(((INDEX('MP Calcs &amp; EFs'!$C$343:$C$360, MATCH($B$256,'MP Calcs &amp; EFs'!$B$343:$B$360,0)))-(INDEX($F$396:$F$413, MATCH($B$256,$C$396:$C$413,0))))/3),AB$229&lt;INDEX($I$397:$I$415,MATCH($B$256,$C$397:$C$415,0)),INDEX('MP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AC310" s="148" t="str" cm="1">
        <f t="array" ref="AC310">IFERROR((_xlfn.IFS(AC$229&lt;INDEX($J$397:$J$415,MATCH($B$256,$C$397:$C$415,0)),INDEX('MP Calcs &amp; EFs'!$C$343:$C$360, MATCH($B$256,'MP Calcs &amp; EFs'!$B$343:$B$360,0)),AC$229&lt;INDEX($K$397:$K$415,MATCH($B$256,$C$397:$C$415,0)),INDEX('MP Calcs &amp; EFs'!$C$343:$C$360, MATCH($B$256,'MP Calcs &amp; EFs'!$B$343:$B$360,0))-(((INDEX('MP Calcs &amp; EFs'!$C$343:$C$360, MATCH($B$256,'MP Calcs &amp; EFs'!$B$343:$B$360,0)))-(INDEX($F$396:$F$413, MATCH($B$256,$C$396:$C$413,0))))/3),AC$229&lt;INDEX($I$397:$I$415,MATCH($B$256,$C$397:$C$415,0)),INDEX('MP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AD310" s="148" t="str" cm="1">
        <f t="array" ref="AD310">IFERROR((_xlfn.IFS(AD$229&lt;INDEX($J$397:$J$415,MATCH($B$256,$C$397:$C$415,0)),INDEX('MP Calcs &amp; EFs'!$C$343:$C$360, MATCH($B$256,'MP Calcs &amp; EFs'!$B$343:$B$360,0)),AD$229&lt;INDEX($K$397:$K$415,MATCH($B$256,$C$397:$C$415,0)),INDEX('MP Calcs &amp; EFs'!$C$343:$C$360, MATCH($B$256,'MP Calcs &amp; EFs'!$B$343:$B$360,0))-(((INDEX('MP Calcs &amp; EFs'!$C$343:$C$360, MATCH($B$256,'MP Calcs &amp; EFs'!$B$343:$B$360,0)))-(INDEX($F$396:$F$413, MATCH($B$256,$C$396:$C$413,0))))/3),AD$229&lt;INDEX($I$397:$I$415,MATCH($B$256,$C$397:$C$415,0)),INDEX('MP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AE310" s="148" t="str" cm="1">
        <f t="array" ref="AE310">IFERROR((_xlfn.IFS(AE$229&lt;INDEX($J$397:$J$415,MATCH($B$256,$C$397:$C$415,0)),INDEX('MP Calcs &amp; EFs'!$C$343:$C$360, MATCH($B$256,'MP Calcs &amp; EFs'!$B$343:$B$360,0)),AE$229&lt;INDEX($K$397:$K$415,MATCH($B$256,$C$397:$C$415,0)),INDEX('MP Calcs &amp; EFs'!$C$343:$C$360, MATCH($B$256,'MP Calcs &amp; EFs'!$B$343:$B$360,0))-(((INDEX('MP Calcs &amp; EFs'!$C$343:$C$360, MATCH($B$256,'MP Calcs &amp; EFs'!$B$343:$B$360,0)))-(INDEX($F$396:$F$413, MATCH($B$256,$C$396:$C$413,0))))/3),AE$229&lt;INDEX($I$397:$I$415,MATCH($B$256,$C$397:$C$415,0)),INDEX('MP Calcs &amp; EFs'!$C$343:$C$360, MATCH($B$256,'MP Calcs &amp; EFs'!$B$343:$B$360,0))-(((INDEX('MP Calcs &amp; EFs'!$C$343:$C$360, MATCH($B$256,'MP Calcs &amp; EFs'!$B$343:$B$360,0)))-(INDEX($F$396:$F$413, MATCH($B$256,$C$396:$C$413,0))))*2/3),TRUE,INDEX($F$396:$F$413, MATCH($B$256,$C$396:$C$413,0)))*INDEX($D$13:$D$29, MATCH($B$256,$B$13:$B$29,0)))*1000*'Conversions and Lists'!$O$44*'MP Calcs &amp; EFs'!$F$439*'Conversions and Lists'!$F$51*1000,"")</f>
        <v/>
      </c>
      <c r="AF310" s="148" t="str">
        <f t="shared" si="19"/>
        <v/>
      </c>
      <c r="AG310" s="148" t="str">
        <f>IFERROR(SUM(INDEX(D310:AF310, MATCH(INDEX($H$8:$H$29,MATCH(B310,$B$8:$B$29,0)),$D$229:$AE$229,0)):AF310),"")</f>
        <v/>
      </c>
    </row>
    <row r="311" spans="2:33" x14ac:dyDescent="0.25">
      <c r="B311" s="144" t="s">
        <v>132</v>
      </c>
      <c r="C311" s="141" t="s">
        <v>335</v>
      </c>
      <c r="D311" s="142" t="str" cm="1">
        <f t="array" ref="D311">IFERROR(((_xlfn.IFS(D$229&lt;INDEX($J$397:$J$415,MATCH($B$258,$C$397:$C$415,0)),INDEX('MP Calcs &amp; EFs'!$D$343:$D$360, MATCH($B$258,'MP Calcs &amp; EFs'!$B$343:$B$360,0)),D$229&lt;INDEX($K$397:$K$415,MATCH($B$258,$C$397:$C$415,0)),INDEX('MP Calcs &amp; EFs'!$D$343:$D$360, MATCH($B$258,'MP Calcs &amp; EFs'!$B$343:$B$360,0))-(((INDEX('MP Calcs &amp; EFs'!$D$343:$D$360, MATCH($B$258,'MP Calcs &amp; EFs'!$B$343:$B$360,0)))-(INDEX($G$396:$G$413, MATCH($B$258,$C$396:$C$413,0))))/3),D$229&lt;INDEX($I$397:$I$415,MATCH($B$258,$C$397:$C$415,0)),INDEX('MP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EFs'!K$383,"")</f>
        <v/>
      </c>
      <c r="E311" s="142" t="str" cm="1">
        <f t="array" ref="E311">IFERROR(((_xlfn.IFS(E$229&lt;INDEX($J$397:$J$415,MATCH($B$258,$C$397:$C$415,0)),INDEX('MP Calcs &amp; EFs'!$D$343:$D$360, MATCH($B$258,'MP Calcs &amp; EFs'!$B$343:$B$360,0)),E$229&lt;INDEX($K$397:$K$415,MATCH($B$258,$C$397:$C$415,0)),INDEX('MP Calcs &amp; EFs'!$D$343:$D$360, MATCH($B$258,'MP Calcs &amp; EFs'!$B$343:$B$360,0))-(((INDEX('MP Calcs &amp; EFs'!$D$343:$D$360, MATCH($B$258,'MP Calcs &amp; EFs'!$B$343:$B$360,0)))-(INDEX($G$396:$G$413, MATCH($B$258,$C$396:$C$413,0))))/3),E$229&lt;INDEX($I$397:$I$415,MATCH($B$258,$C$397:$C$415,0)),INDEX('MP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EFs'!L$383,"")</f>
        <v/>
      </c>
      <c r="F311" s="142" t="str" cm="1">
        <f t="array" ref="F311">IFERROR(((_xlfn.IFS(F$229&lt;INDEX($J$397:$J$415,MATCH($B$258,$C$397:$C$415,0)),INDEX('MP Calcs &amp; EFs'!$D$343:$D$360, MATCH($B$258,'MP Calcs &amp; EFs'!$B$343:$B$360,0)),F$229&lt;INDEX($K$397:$K$415,MATCH($B$258,$C$397:$C$415,0)),INDEX('MP Calcs &amp; EFs'!$D$343:$D$360, MATCH($B$258,'MP Calcs &amp; EFs'!$B$343:$B$360,0))-(((INDEX('MP Calcs &amp; EFs'!$D$343:$D$360, MATCH($B$258,'MP Calcs &amp; EFs'!$B$343:$B$360,0)))-(INDEX($G$396:$G$413, MATCH($B$258,$C$396:$C$413,0))))/3),F$229&lt;INDEX($I$397:$I$415,MATCH($B$258,$C$397:$C$415,0)),INDEX('MP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EFs'!M$383,"")</f>
        <v/>
      </c>
      <c r="G311" s="142" t="str" cm="1">
        <f t="array" ref="G311">IFERROR(((_xlfn.IFS(G$229&lt;INDEX($J$397:$J$415,MATCH($B$258,$C$397:$C$415,0)),INDEX('MP Calcs &amp; EFs'!$D$343:$D$360, MATCH($B$258,'MP Calcs &amp; EFs'!$B$343:$B$360,0)),G$229&lt;INDEX($K$397:$K$415,MATCH($B$258,$C$397:$C$415,0)),INDEX('MP Calcs &amp; EFs'!$D$343:$D$360, MATCH($B$258,'MP Calcs &amp; EFs'!$B$343:$B$360,0))-(((INDEX('MP Calcs &amp; EFs'!$D$343:$D$360, MATCH($B$258,'MP Calcs &amp; EFs'!$B$343:$B$360,0)))-(INDEX($G$396:$G$413, MATCH($B$258,$C$396:$C$413,0))))/3),G$229&lt;INDEX($I$397:$I$415,MATCH($B$258,$C$397:$C$415,0)),INDEX('MP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EFs'!N$383,"")</f>
        <v/>
      </c>
      <c r="H311" s="142" t="str" cm="1">
        <f t="array" ref="H311">IFERROR(((_xlfn.IFS(H$229&lt;INDEX($J$397:$J$415,MATCH($B$258,$C$397:$C$415,0)),INDEX('MP Calcs &amp; EFs'!$D$343:$D$360, MATCH($B$258,'MP Calcs &amp; EFs'!$B$343:$B$360,0)),H$229&lt;INDEX($K$397:$K$415,MATCH($B$258,$C$397:$C$415,0)),INDEX('MP Calcs &amp; EFs'!$D$343:$D$360, MATCH($B$258,'MP Calcs &amp; EFs'!$B$343:$B$360,0))-(((INDEX('MP Calcs &amp; EFs'!$D$343:$D$360, MATCH($B$258,'MP Calcs &amp; EFs'!$B$343:$B$360,0)))-(INDEX($G$396:$G$413, MATCH($B$258,$C$396:$C$413,0))))/3),H$229&lt;INDEX($I$397:$I$415,MATCH($B$258,$C$397:$C$415,0)),INDEX('MP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EFs'!O$383,"")</f>
        <v/>
      </c>
      <c r="I311" s="142" t="str" cm="1">
        <f t="array" ref="I311">IFERROR(((_xlfn.IFS(I$229&lt;INDEX($J$397:$J$415,MATCH($B$258,$C$397:$C$415,0)),INDEX('MP Calcs &amp; EFs'!$D$343:$D$360, MATCH($B$258,'MP Calcs &amp; EFs'!$B$343:$B$360,0)),I$229&lt;INDEX($K$397:$K$415,MATCH($B$258,$C$397:$C$415,0)),INDEX('MP Calcs &amp; EFs'!$D$343:$D$360, MATCH($B$258,'MP Calcs &amp; EFs'!$B$343:$B$360,0))-(((INDEX('MP Calcs &amp; EFs'!$D$343:$D$360, MATCH($B$258,'MP Calcs &amp; EFs'!$B$343:$B$360,0)))-(INDEX($G$396:$G$413, MATCH($B$258,$C$396:$C$413,0))))/3),I$229&lt;INDEX($I$397:$I$415,MATCH($B$258,$C$397:$C$415,0)),INDEX('MP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EFs'!P$383,"")</f>
        <v/>
      </c>
      <c r="J311" s="142" t="str" cm="1">
        <f t="array" ref="J311">IFERROR(((_xlfn.IFS(J$229&lt;INDEX($J$397:$J$415,MATCH($B$258,$C$397:$C$415,0)),INDEX('MP Calcs &amp; EFs'!$D$343:$D$360, MATCH($B$258,'MP Calcs &amp; EFs'!$B$343:$B$360,0)),J$229&lt;INDEX($K$397:$K$415,MATCH($B$258,$C$397:$C$415,0)),INDEX('MP Calcs &amp; EFs'!$D$343:$D$360, MATCH($B$258,'MP Calcs &amp; EFs'!$B$343:$B$360,0))-(((INDEX('MP Calcs &amp; EFs'!$D$343:$D$360, MATCH($B$258,'MP Calcs &amp; EFs'!$B$343:$B$360,0)))-(INDEX($G$396:$G$413, MATCH($B$258,$C$396:$C$413,0))))/3),J$229&lt;INDEX($I$397:$I$415,MATCH($B$258,$C$397:$C$415,0)),INDEX('MP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EFs'!Q$383,"")</f>
        <v/>
      </c>
      <c r="K311" s="142" t="str" cm="1">
        <f t="array" ref="K311">IFERROR(((_xlfn.IFS(K$229&lt;INDEX($J$397:$J$415,MATCH($B$258,$C$397:$C$415,0)),INDEX('MP Calcs &amp; EFs'!$D$343:$D$360, MATCH($B$258,'MP Calcs &amp; EFs'!$B$343:$B$360,0)),K$229&lt;INDEX($K$397:$K$415,MATCH($B$258,$C$397:$C$415,0)),INDEX('MP Calcs &amp; EFs'!$D$343:$D$360, MATCH($B$258,'MP Calcs &amp; EFs'!$B$343:$B$360,0))-(((INDEX('MP Calcs &amp; EFs'!$D$343:$D$360, MATCH($B$258,'MP Calcs &amp; EFs'!$B$343:$B$360,0)))-(INDEX($G$396:$G$413, MATCH($B$258,$C$396:$C$413,0))))/3),K$229&lt;INDEX($I$397:$I$415,MATCH($B$258,$C$397:$C$415,0)),INDEX('MP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EFs'!R$383,"")</f>
        <v/>
      </c>
      <c r="L311" s="142" t="str" cm="1">
        <f t="array" ref="L311">IFERROR(((_xlfn.IFS(L$229&lt;INDEX($J$397:$J$415,MATCH($B$258,$C$397:$C$415,0)),INDEX('MP Calcs &amp; EFs'!$D$343:$D$360, MATCH($B$258,'MP Calcs &amp; EFs'!$B$343:$B$360,0)),L$229&lt;INDEX($K$397:$K$415,MATCH($B$258,$C$397:$C$415,0)),INDEX('MP Calcs &amp; EFs'!$D$343:$D$360, MATCH($B$258,'MP Calcs &amp; EFs'!$B$343:$B$360,0))-(((INDEX('MP Calcs &amp; EFs'!$D$343:$D$360, MATCH($B$258,'MP Calcs &amp; EFs'!$B$343:$B$360,0)))-(INDEX($G$396:$G$413, MATCH($B$258,$C$396:$C$413,0))))/3),L$229&lt;INDEX($I$397:$I$415,MATCH($B$258,$C$397:$C$415,0)),INDEX('MP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EFs'!S$383,"")</f>
        <v/>
      </c>
      <c r="M311" s="142" t="str" cm="1">
        <f t="array" ref="M311">IFERROR(((_xlfn.IFS(M$229&lt;INDEX($J$397:$J$415,MATCH($B$258,$C$397:$C$415,0)),INDEX('MP Calcs &amp; EFs'!$D$343:$D$360, MATCH($B$258,'MP Calcs &amp; EFs'!$B$343:$B$360,0)),M$229&lt;INDEX($K$397:$K$415,MATCH($B$258,$C$397:$C$415,0)),INDEX('MP Calcs &amp; EFs'!$D$343:$D$360, MATCH($B$258,'MP Calcs &amp; EFs'!$B$343:$B$360,0))-(((INDEX('MP Calcs &amp; EFs'!$D$343:$D$360, MATCH($B$258,'MP Calcs &amp; EFs'!$B$343:$B$360,0)))-(INDEX($G$396:$G$413, MATCH($B$258,$C$396:$C$413,0))))/3),M$229&lt;INDEX($I$397:$I$415,MATCH($B$258,$C$397:$C$415,0)),INDEX('MP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EFs'!T$383,"")</f>
        <v/>
      </c>
      <c r="N311" s="142" t="str" cm="1">
        <f t="array" ref="N311">IFERROR(((_xlfn.IFS(N$229&lt;INDEX($J$397:$J$415,MATCH($B$258,$C$397:$C$415,0)),INDEX('MP Calcs &amp; EFs'!$D$343:$D$360, MATCH($B$258,'MP Calcs &amp; EFs'!$B$343:$B$360,0)),N$229&lt;INDEX($K$397:$K$415,MATCH($B$258,$C$397:$C$415,0)),INDEX('MP Calcs &amp; EFs'!$D$343:$D$360, MATCH($B$258,'MP Calcs &amp; EFs'!$B$343:$B$360,0))-(((INDEX('MP Calcs &amp; EFs'!$D$343:$D$360, MATCH($B$258,'MP Calcs &amp; EFs'!$B$343:$B$360,0)))-(INDEX($G$396:$G$413, MATCH($B$258,$C$396:$C$413,0))))/3),N$229&lt;INDEX($I$397:$I$415,MATCH($B$258,$C$397:$C$415,0)),INDEX('MP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EFs'!U$383,"")</f>
        <v/>
      </c>
      <c r="O311" s="142" t="str" cm="1">
        <f t="array" ref="O311">IFERROR(((_xlfn.IFS(O$229&lt;INDEX($J$397:$J$415,MATCH($B$258,$C$397:$C$415,0)),INDEX('MP Calcs &amp; EFs'!$D$343:$D$360, MATCH($B$258,'MP Calcs &amp; EFs'!$B$343:$B$360,0)),O$229&lt;INDEX($K$397:$K$415,MATCH($B$258,$C$397:$C$415,0)),INDEX('MP Calcs &amp; EFs'!$D$343:$D$360, MATCH($B$258,'MP Calcs &amp; EFs'!$B$343:$B$360,0))-(((INDEX('MP Calcs &amp; EFs'!$D$343:$D$360, MATCH($B$258,'MP Calcs &amp; EFs'!$B$343:$B$360,0)))-(INDEX($G$396:$G$413, MATCH($B$258,$C$396:$C$413,0))))/3),O$229&lt;INDEX($I$397:$I$415,MATCH($B$258,$C$397:$C$415,0)),INDEX('MP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EFs'!V$383,"")</f>
        <v/>
      </c>
      <c r="P311" s="142" t="str" cm="1">
        <f t="array" ref="P311">IFERROR(((_xlfn.IFS(P$229&lt;INDEX($J$397:$J$415,MATCH($B$258,$C$397:$C$415,0)),INDEX('MP Calcs &amp; EFs'!$D$343:$D$360, MATCH($B$258,'MP Calcs &amp; EFs'!$B$343:$B$360,0)),P$229&lt;INDEX($K$397:$K$415,MATCH($B$258,$C$397:$C$415,0)),INDEX('MP Calcs &amp; EFs'!$D$343:$D$360, MATCH($B$258,'MP Calcs &amp; EFs'!$B$343:$B$360,0))-(((INDEX('MP Calcs &amp; EFs'!$D$343:$D$360, MATCH($B$258,'MP Calcs &amp; EFs'!$B$343:$B$360,0)))-(INDEX($G$396:$G$413, MATCH($B$258,$C$396:$C$413,0))))/3),P$229&lt;INDEX($I$397:$I$415,MATCH($B$258,$C$397:$C$415,0)),INDEX('MP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EFs'!W$383,"")</f>
        <v/>
      </c>
      <c r="Q311" s="142" t="str" cm="1">
        <f t="array" ref="Q311">IFERROR(((_xlfn.IFS(Q$229&lt;INDEX($J$397:$J$415,MATCH($B$258,$C$397:$C$415,0)),INDEX('MP Calcs &amp; EFs'!$D$343:$D$360, MATCH($B$258,'MP Calcs &amp; EFs'!$B$343:$B$360,0)),Q$229&lt;INDEX($K$397:$K$415,MATCH($B$258,$C$397:$C$415,0)),INDEX('MP Calcs &amp; EFs'!$D$343:$D$360, MATCH($B$258,'MP Calcs &amp; EFs'!$B$343:$B$360,0))-(((INDEX('MP Calcs &amp; EFs'!$D$343:$D$360, MATCH($B$258,'MP Calcs &amp; EFs'!$B$343:$B$360,0)))-(INDEX($G$396:$G$413, MATCH($B$258,$C$396:$C$413,0))))/3),Q$229&lt;INDEX($I$397:$I$415,MATCH($B$258,$C$397:$C$415,0)),INDEX('MP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EFs'!X$383,"")</f>
        <v/>
      </c>
      <c r="R311" s="142" t="str" cm="1">
        <f t="array" ref="R311">IFERROR(((_xlfn.IFS(R$229&lt;INDEX($J$397:$J$415,MATCH($B$258,$C$397:$C$415,0)),INDEX('MP Calcs &amp; EFs'!$D$343:$D$360, MATCH($B$258,'MP Calcs &amp; EFs'!$B$343:$B$360,0)),R$229&lt;INDEX($K$397:$K$415,MATCH($B$258,$C$397:$C$415,0)),INDEX('MP Calcs &amp; EFs'!$D$343:$D$360, MATCH($B$258,'MP Calcs &amp; EFs'!$B$343:$B$360,0))-(((INDEX('MP Calcs &amp; EFs'!$D$343:$D$360, MATCH($B$258,'MP Calcs &amp; EFs'!$B$343:$B$360,0)))-(INDEX($G$396:$G$413, MATCH($B$258,$C$396:$C$413,0))))/3),R$229&lt;INDEX($I$397:$I$415,MATCH($B$258,$C$397:$C$415,0)),INDEX('MP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EFs'!Y$383,"")</f>
        <v/>
      </c>
      <c r="S311" s="142" t="str" cm="1">
        <f t="array" ref="S311">IFERROR(((_xlfn.IFS(S$229&lt;INDEX($J$397:$J$415,MATCH($B$258,$C$397:$C$415,0)),INDEX('MP Calcs &amp; EFs'!$D$343:$D$360, MATCH($B$258,'MP Calcs &amp; EFs'!$B$343:$B$360,0)),S$229&lt;INDEX($K$397:$K$415,MATCH($B$258,$C$397:$C$415,0)),INDEX('MP Calcs &amp; EFs'!$D$343:$D$360, MATCH($B$258,'MP Calcs &amp; EFs'!$B$343:$B$360,0))-(((INDEX('MP Calcs &amp; EFs'!$D$343:$D$360, MATCH($B$258,'MP Calcs &amp; EFs'!$B$343:$B$360,0)))-(INDEX($G$396:$G$413, MATCH($B$258,$C$396:$C$413,0))))/3),S$229&lt;INDEX($I$397:$I$415,MATCH($B$258,$C$397:$C$415,0)),INDEX('MP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EFs'!Z$383,"")</f>
        <v/>
      </c>
      <c r="T311" s="142" t="str" cm="1">
        <f t="array" ref="T311">IFERROR(((_xlfn.IFS(T$229&lt;INDEX($J$397:$J$415,MATCH($B$258,$C$397:$C$415,0)),INDEX('MP Calcs &amp; EFs'!$D$343:$D$360, MATCH($B$258,'MP Calcs &amp; EFs'!$B$343:$B$360,0)),T$229&lt;INDEX($K$397:$K$415,MATCH($B$258,$C$397:$C$415,0)),INDEX('MP Calcs &amp; EFs'!$D$343:$D$360, MATCH($B$258,'MP Calcs &amp; EFs'!$B$343:$B$360,0))-(((INDEX('MP Calcs &amp; EFs'!$D$343:$D$360, MATCH($B$258,'MP Calcs &amp; EFs'!$B$343:$B$360,0)))-(INDEX($G$396:$G$413, MATCH($B$258,$C$396:$C$413,0))))/3),T$229&lt;INDEX($I$397:$I$415,MATCH($B$258,$C$397:$C$415,0)),INDEX('MP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EFs'!AA$383,"")</f>
        <v/>
      </c>
      <c r="U311" s="142" t="str" cm="1">
        <f t="array" ref="U311">IFERROR(((_xlfn.IFS(U$229&lt;INDEX($J$397:$J$415,MATCH($B$258,$C$397:$C$415,0)),INDEX('MP Calcs &amp; EFs'!$D$343:$D$360, MATCH($B$258,'MP Calcs &amp; EFs'!$B$343:$B$360,0)),U$229&lt;INDEX($K$397:$K$415,MATCH($B$258,$C$397:$C$415,0)),INDEX('MP Calcs &amp; EFs'!$D$343:$D$360, MATCH($B$258,'MP Calcs &amp; EFs'!$B$343:$B$360,0))-(((INDEX('MP Calcs &amp; EFs'!$D$343:$D$360, MATCH($B$258,'MP Calcs &amp; EFs'!$B$343:$B$360,0)))-(INDEX($G$396:$G$413, MATCH($B$258,$C$396:$C$413,0))))/3),U$229&lt;INDEX($I$397:$I$415,MATCH($B$258,$C$397:$C$415,0)),INDEX('MP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EFs'!AB$383,"")</f>
        <v/>
      </c>
      <c r="V311" s="142" t="str" cm="1">
        <f t="array" ref="V311">IFERROR(((_xlfn.IFS(V$229&lt;INDEX($J$397:$J$415,MATCH($B$258,$C$397:$C$415,0)),INDEX('MP Calcs &amp; EFs'!$D$343:$D$360, MATCH($B$258,'MP Calcs &amp; EFs'!$B$343:$B$360,0)),V$229&lt;INDEX($K$397:$K$415,MATCH($B$258,$C$397:$C$415,0)),INDEX('MP Calcs &amp; EFs'!$D$343:$D$360, MATCH($B$258,'MP Calcs &amp; EFs'!$B$343:$B$360,0))-(((INDEX('MP Calcs &amp; EFs'!$D$343:$D$360, MATCH($B$258,'MP Calcs &amp; EFs'!$B$343:$B$360,0)))-(INDEX($G$396:$G$413, MATCH($B$258,$C$396:$C$413,0))))/3),V$229&lt;INDEX($I$397:$I$415,MATCH($B$258,$C$397:$C$415,0)),INDEX('MP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EFs'!AC$383,"")</f>
        <v/>
      </c>
      <c r="W311" s="142" t="str" cm="1">
        <f t="array" ref="W311">IFERROR(((_xlfn.IFS(W$229&lt;INDEX($J$397:$J$415,MATCH($B$258,$C$397:$C$415,0)),INDEX('MP Calcs &amp; EFs'!$D$343:$D$360, MATCH($B$258,'MP Calcs &amp; EFs'!$B$343:$B$360,0)),W$229&lt;INDEX($K$397:$K$415,MATCH($B$258,$C$397:$C$415,0)),INDEX('MP Calcs &amp; EFs'!$D$343:$D$360, MATCH($B$258,'MP Calcs &amp; EFs'!$B$343:$B$360,0))-(((INDEX('MP Calcs &amp; EFs'!$D$343:$D$360, MATCH($B$258,'MP Calcs &amp; EFs'!$B$343:$B$360,0)))-(INDEX($G$396:$G$413, MATCH($B$258,$C$396:$C$413,0))))/3),W$229&lt;INDEX($I$397:$I$415,MATCH($B$258,$C$397:$C$415,0)),INDEX('MP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EFs'!AD$383,"")</f>
        <v/>
      </c>
      <c r="X311" s="142" t="str" cm="1">
        <f t="array" ref="X311">IFERROR(((_xlfn.IFS(X$229&lt;INDEX($J$397:$J$415,MATCH($B$258,$C$397:$C$415,0)),INDEX('MP Calcs &amp; EFs'!$D$343:$D$360, MATCH($B$258,'MP Calcs &amp; EFs'!$B$343:$B$360,0)),X$229&lt;INDEX($K$397:$K$415,MATCH($B$258,$C$397:$C$415,0)),INDEX('MP Calcs &amp; EFs'!$D$343:$D$360, MATCH($B$258,'MP Calcs &amp; EFs'!$B$343:$B$360,0))-(((INDEX('MP Calcs &amp; EFs'!$D$343:$D$360, MATCH($B$258,'MP Calcs &amp; EFs'!$B$343:$B$360,0)))-(INDEX($G$396:$G$413, MATCH($B$258,$C$396:$C$413,0))))/3),X$229&lt;INDEX($I$397:$I$415,MATCH($B$258,$C$397:$C$415,0)),INDEX('MP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EFs'!AE$383,"")</f>
        <v/>
      </c>
      <c r="Y311" s="142" t="str" cm="1">
        <f t="array" ref="Y311">IFERROR(((_xlfn.IFS(Y$229&lt;INDEX($J$397:$J$415,MATCH($B$258,$C$397:$C$415,0)),INDEX('MP Calcs &amp; EFs'!$D$343:$D$360, MATCH($B$258,'MP Calcs &amp; EFs'!$B$343:$B$360,0)),Y$229&lt;INDEX($K$397:$K$415,MATCH($B$258,$C$397:$C$415,0)),INDEX('MP Calcs &amp; EFs'!$D$343:$D$360, MATCH($B$258,'MP Calcs &amp; EFs'!$B$343:$B$360,0))-(((INDEX('MP Calcs &amp; EFs'!$D$343:$D$360, MATCH($B$258,'MP Calcs &amp; EFs'!$B$343:$B$360,0)))-(INDEX($G$396:$G$413, MATCH($B$258,$C$396:$C$413,0))))/3),Y$229&lt;INDEX($I$397:$I$415,MATCH($B$258,$C$397:$C$415,0)),INDEX('MP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EFs'!AF$383,"")</f>
        <v/>
      </c>
      <c r="Z311" s="142" t="str" cm="1">
        <f t="array" ref="Z311">IFERROR(((_xlfn.IFS(Z$229&lt;INDEX($J$397:$J$415,MATCH($B$258,$C$397:$C$415,0)),INDEX('MP Calcs &amp; EFs'!$D$343:$D$360, MATCH($B$258,'MP Calcs &amp; EFs'!$B$343:$B$360,0)),Z$229&lt;INDEX($K$397:$K$415,MATCH($B$258,$C$397:$C$415,0)),INDEX('MP Calcs &amp; EFs'!$D$343:$D$360, MATCH($B$258,'MP Calcs &amp; EFs'!$B$343:$B$360,0))-(((INDEX('MP Calcs &amp; EFs'!$D$343:$D$360, MATCH($B$258,'MP Calcs &amp; EFs'!$B$343:$B$360,0)))-(INDEX($G$396:$G$413, MATCH($B$258,$C$396:$C$413,0))))/3),Z$229&lt;INDEX($I$397:$I$415,MATCH($B$258,$C$397:$C$415,0)),INDEX('MP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EFs'!AG$383,"")</f>
        <v/>
      </c>
      <c r="AA311" s="142" t="str" cm="1">
        <f t="array" ref="AA311">IFERROR(((_xlfn.IFS(AA$229&lt;INDEX($J$397:$J$415,MATCH($B$258,$C$397:$C$415,0)),INDEX('MP Calcs &amp; EFs'!$D$343:$D$360, MATCH($B$258,'MP Calcs &amp; EFs'!$B$343:$B$360,0)),AA$229&lt;INDEX($K$397:$K$415,MATCH($B$258,$C$397:$C$415,0)),INDEX('MP Calcs &amp; EFs'!$D$343:$D$360, MATCH($B$258,'MP Calcs &amp; EFs'!$B$343:$B$360,0))-(((INDEX('MP Calcs &amp; EFs'!$D$343:$D$360, MATCH($B$258,'MP Calcs &amp; EFs'!$B$343:$B$360,0)))-(INDEX($G$396:$G$413, MATCH($B$258,$C$396:$C$413,0))))/3),AA$229&lt;INDEX($I$397:$I$415,MATCH($B$258,$C$397:$C$415,0)),INDEX('MP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EFs'!AH$383,"")</f>
        <v/>
      </c>
      <c r="AB311" s="142" t="str" cm="1">
        <f t="array" ref="AB311">IFERROR(((_xlfn.IFS(AB$229&lt;INDEX($J$397:$J$415,MATCH($B$258,$C$397:$C$415,0)),INDEX('MP Calcs &amp; EFs'!$D$343:$D$360, MATCH($B$258,'MP Calcs &amp; EFs'!$B$343:$B$360,0)),AB$229&lt;INDEX($K$397:$K$415,MATCH($B$258,$C$397:$C$415,0)),INDEX('MP Calcs &amp; EFs'!$D$343:$D$360, MATCH($B$258,'MP Calcs &amp; EFs'!$B$343:$B$360,0))-(((INDEX('MP Calcs &amp; EFs'!$D$343:$D$360, MATCH($B$258,'MP Calcs &amp; EFs'!$B$343:$B$360,0)))-(INDEX($G$396:$G$413, MATCH($B$258,$C$396:$C$413,0))))/3),AB$229&lt;INDEX($I$397:$I$415,MATCH($B$258,$C$397:$C$415,0)),INDEX('MP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EFs'!AI$383,"")</f>
        <v/>
      </c>
      <c r="AC311" s="142" t="str" cm="1">
        <f t="array" ref="AC311">IFERROR(((_xlfn.IFS(AC$229&lt;INDEX($J$397:$J$415,MATCH($B$258,$C$397:$C$415,0)),INDEX('MP Calcs &amp; EFs'!$D$343:$D$360, MATCH($B$258,'MP Calcs &amp; EFs'!$B$343:$B$360,0)),AC$229&lt;INDEX($K$397:$K$415,MATCH($B$258,$C$397:$C$415,0)),INDEX('MP Calcs &amp; EFs'!$D$343:$D$360, MATCH($B$258,'MP Calcs &amp; EFs'!$B$343:$B$360,0))-(((INDEX('MP Calcs &amp; EFs'!$D$343:$D$360, MATCH($B$258,'MP Calcs &amp; EFs'!$B$343:$B$360,0)))-(INDEX($G$396:$G$413, MATCH($B$258,$C$396:$C$413,0))))/3),AC$229&lt;INDEX($I$397:$I$415,MATCH($B$258,$C$397:$C$415,0)),INDEX('MP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EFs'!AJ$383,"")</f>
        <v/>
      </c>
      <c r="AD311" s="142" t="str" cm="1">
        <f t="array" ref="AD311">IFERROR(((_xlfn.IFS(AD$229&lt;INDEX($J$397:$J$415,MATCH($B$258,$C$397:$C$415,0)),INDEX('MP Calcs &amp; EFs'!$D$343:$D$360, MATCH($B$258,'MP Calcs &amp; EFs'!$B$343:$B$360,0)),AD$229&lt;INDEX($K$397:$K$415,MATCH($B$258,$C$397:$C$415,0)),INDEX('MP Calcs &amp; EFs'!$D$343:$D$360, MATCH($B$258,'MP Calcs &amp; EFs'!$B$343:$B$360,0))-(((INDEX('MP Calcs &amp; EFs'!$D$343:$D$360, MATCH($B$258,'MP Calcs &amp; EFs'!$B$343:$B$360,0)))-(INDEX($G$396:$G$413, MATCH($B$258,$C$396:$C$413,0))))/3),AD$229&lt;INDEX($I$397:$I$415,MATCH($B$258,$C$397:$C$415,0)),INDEX('MP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EFs'!AK$383,"")</f>
        <v/>
      </c>
      <c r="AE311" s="142" t="str" cm="1">
        <f t="array" ref="AE311">IFERROR(((_xlfn.IFS(AE$229&lt;INDEX($J$397:$J$415,MATCH($B$258,$C$397:$C$415,0)),INDEX('MP Calcs &amp; EFs'!$D$343:$D$360, MATCH($B$258,'MP Calcs &amp; EFs'!$B$343:$B$360,0)),AE$229&lt;INDEX($K$397:$K$415,MATCH($B$258,$C$397:$C$415,0)),INDEX('MP Calcs &amp; EFs'!$D$343:$D$360, MATCH($B$258,'MP Calcs &amp; EFs'!$B$343:$B$360,0))-(((INDEX('MP Calcs &amp; EFs'!$D$343:$D$360, MATCH($B$258,'MP Calcs &amp; EFs'!$B$343:$B$360,0)))-(INDEX($G$396:$G$413, MATCH($B$258,$C$396:$C$413,0))))/3),AE$229&lt;INDEX($I$397:$I$415,MATCH($B$258,$C$397:$C$415,0)),INDEX('MP Calcs &amp; EFs'!$D$343:$D$360, MATCH($B$258,'MP Calcs &amp; EFs'!$B$343:$B$360,0))-(((INDEX('MP Calcs &amp; EFs'!$D$343:$D$360, MATCH($B$258,'MP Calcs &amp; EFs'!$B$343:$B$360,0)))-(INDEX($G$396:$G$413, MATCH($B$258,$C$396:$C$413,0))))*2/3),TRUE,INDEX($G$396:$G$413, MATCH($B$258,$C$396:$C$413,0)))*INDEX($D$13:$D$29, MATCH($B$258,$B$13:$B$29,0))*10^6*'Conversions and Lists'!$F$44)-(INDEX($G$8:$G$29, MATCH($B$258,$B$8:$B$29,0))*'Conversions and Lists'!$F$37))*'MP Calcs &amp; EFs'!AL$383,"")</f>
        <v/>
      </c>
      <c r="AF311" s="142" t="str">
        <f t="shared" si="19"/>
        <v/>
      </c>
      <c r="AG311" s="142" t="str">
        <f>IFERROR(SUM(INDEX(D311:AF311, MATCH(INDEX($H$8:$H$29,MATCH(B311,$B$8:$B$29,0)),$D$229:$AE$229,0)):AF311),"")</f>
        <v/>
      </c>
    </row>
    <row r="312" spans="2:33" ht="14.4" thickBot="1" x14ac:dyDescent="0.3">
      <c r="B312" s="138" t="s">
        <v>132</v>
      </c>
      <c r="C312" s="139" t="s">
        <v>336</v>
      </c>
      <c r="D312" s="148" t="str" cm="1">
        <f t="array" ref="D312">IFERROR((_xlfn.IFS(D$229&lt;INDEX($J$397:$J$415,MATCH($B$258,$C$397:$C$415,0)),INDEX('MP Calcs &amp; EFs'!$C$343:$C$360, MATCH($B$258,'MP Calcs &amp; EFs'!$B$343:$B$360,0)),D$229&lt;INDEX($K$397:$K$415,MATCH($B$258,$C$397:$C$415,0)),INDEX('MP Calcs &amp; EFs'!$C$343:$C$360, MATCH($B$258,'MP Calcs &amp; EFs'!$B$343:$B$360,0))-(((INDEX('MP Calcs &amp; EFs'!$C$343:$C$360, MATCH($B$258,'MP Calcs &amp; EFs'!$B$343:$B$360,0)))-(INDEX($F$396:$F$413, MATCH($B$258,$C$396:$C$413,0))))/3),D$229&lt;INDEX($I$397:$I$415,MATCH($B$258,$C$397:$C$415,0)),INDEX('MP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E312" s="148" t="str" cm="1">
        <f t="array" ref="E312">IFERROR((_xlfn.IFS(E$229&lt;INDEX($J$397:$J$415,MATCH($B$258,$C$397:$C$415,0)),INDEX('MP Calcs &amp; EFs'!$C$343:$C$360, MATCH($B$258,'MP Calcs &amp; EFs'!$B$343:$B$360,0)),E$229&lt;INDEX($K$397:$K$415,MATCH($B$258,$C$397:$C$415,0)),INDEX('MP Calcs &amp; EFs'!$C$343:$C$360, MATCH($B$258,'MP Calcs &amp; EFs'!$B$343:$B$360,0))-(((INDEX('MP Calcs &amp; EFs'!$C$343:$C$360, MATCH($B$258,'MP Calcs &amp; EFs'!$B$343:$B$360,0)))-(INDEX($F$396:$F$413, MATCH($B$258,$C$396:$C$413,0))))/3),E$229&lt;INDEX($I$397:$I$415,MATCH($B$258,$C$397:$C$415,0)),INDEX('MP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F312" s="148" t="str" cm="1">
        <f t="array" ref="F312">IFERROR((_xlfn.IFS(F$229&lt;INDEX($J$397:$J$415,MATCH($B$258,$C$397:$C$415,0)),INDEX('MP Calcs &amp; EFs'!$C$343:$C$360, MATCH($B$258,'MP Calcs &amp; EFs'!$B$343:$B$360,0)),F$229&lt;INDEX($K$397:$K$415,MATCH($B$258,$C$397:$C$415,0)),INDEX('MP Calcs &amp; EFs'!$C$343:$C$360, MATCH($B$258,'MP Calcs &amp; EFs'!$B$343:$B$360,0))-(((INDEX('MP Calcs &amp; EFs'!$C$343:$C$360, MATCH($B$258,'MP Calcs &amp; EFs'!$B$343:$B$360,0)))-(INDEX($F$396:$F$413, MATCH($B$258,$C$396:$C$413,0))))/3),F$229&lt;INDEX($I$397:$I$415,MATCH($B$258,$C$397:$C$415,0)),INDEX('MP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G312" s="148" t="str" cm="1">
        <f t="array" ref="G312">IFERROR((_xlfn.IFS(G$229&lt;INDEX($J$397:$J$415,MATCH($B$258,$C$397:$C$415,0)),INDEX('MP Calcs &amp; EFs'!$C$343:$C$360, MATCH($B$258,'MP Calcs &amp; EFs'!$B$343:$B$360,0)),G$229&lt;INDEX($K$397:$K$415,MATCH($B$258,$C$397:$C$415,0)),INDEX('MP Calcs &amp; EFs'!$C$343:$C$360, MATCH($B$258,'MP Calcs &amp; EFs'!$B$343:$B$360,0))-(((INDEX('MP Calcs &amp; EFs'!$C$343:$C$360, MATCH($B$258,'MP Calcs &amp; EFs'!$B$343:$B$360,0)))-(INDEX($F$396:$F$413, MATCH($B$258,$C$396:$C$413,0))))/3),G$229&lt;INDEX($I$397:$I$415,MATCH($B$258,$C$397:$C$415,0)),INDEX('MP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H312" s="148" t="str" cm="1">
        <f t="array" ref="H312">IFERROR((_xlfn.IFS(H$229&lt;INDEX($J$397:$J$415,MATCH($B$258,$C$397:$C$415,0)),INDEX('MP Calcs &amp; EFs'!$C$343:$C$360, MATCH($B$258,'MP Calcs &amp; EFs'!$B$343:$B$360,0)),H$229&lt;INDEX($K$397:$K$415,MATCH($B$258,$C$397:$C$415,0)),INDEX('MP Calcs &amp; EFs'!$C$343:$C$360, MATCH($B$258,'MP Calcs &amp; EFs'!$B$343:$B$360,0))-(((INDEX('MP Calcs &amp; EFs'!$C$343:$C$360, MATCH($B$258,'MP Calcs &amp; EFs'!$B$343:$B$360,0)))-(INDEX($F$396:$F$413, MATCH($B$258,$C$396:$C$413,0))))/3),H$229&lt;INDEX($I$397:$I$415,MATCH($B$258,$C$397:$C$415,0)),INDEX('MP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I312" s="148" t="str" cm="1">
        <f t="array" ref="I312">IFERROR((_xlfn.IFS(I$229&lt;INDEX($J$397:$J$415,MATCH($B$258,$C$397:$C$415,0)),INDEX('MP Calcs &amp; EFs'!$C$343:$C$360, MATCH($B$258,'MP Calcs &amp; EFs'!$B$343:$B$360,0)),I$229&lt;INDEX($K$397:$K$415,MATCH($B$258,$C$397:$C$415,0)),INDEX('MP Calcs &amp; EFs'!$C$343:$C$360, MATCH($B$258,'MP Calcs &amp; EFs'!$B$343:$B$360,0))-(((INDEX('MP Calcs &amp; EFs'!$C$343:$C$360, MATCH($B$258,'MP Calcs &amp; EFs'!$B$343:$B$360,0)))-(INDEX($F$396:$F$413, MATCH($B$258,$C$396:$C$413,0))))/3),I$229&lt;INDEX($I$397:$I$415,MATCH($B$258,$C$397:$C$415,0)),INDEX('MP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J312" s="148" t="str" cm="1">
        <f t="array" ref="J312">IFERROR((_xlfn.IFS(J$229&lt;INDEX($J$397:$J$415,MATCH($B$258,$C$397:$C$415,0)),INDEX('MP Calcs &amp; EFs'!$C$343:$C$360, MATCH($B$258,'MP Calcs &amp; EFs'!$B$343:$B$360,0)),J$229&lt;INDEX($K$397:$K$415,MATCH($B$258,$C$397:$C$415,0)),INDEX('MP Calcs &amp; EFs'!$C$343:$C$360, MATCH($B$258,'MP Calcs &amp; EFs'!$B$343:$B$360,0))-(((INDEX('MP Calcs &amp; EFs'!$C$343:$C$360, MATCH($B$258,'MP Calcs &amp; EFs'!$B$343:$B$360,0)))-(INDEX($F$396:$F$413, MATCH($B$258,$C$396:$C$413,0))))/3),J$229&lt;INDEX($I$397:$I$415,MATCH($B$258,$C$397:$C$415,0)),INDEX('MP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K312" s="148" t="str" cm="1">
        <f t="array" ref="K312">IFERROR((_xlfn.IFS(K$229&lt;INDEX($J$397:$J$415,MATCH($B$258,$C$397:$C$415,0)),INDEX('MP Calcs &amp; EFs'!$C$343:$C$360, MATCH($B$258,'MP Calcs &amp; EFs'!$B$343:$B$360,0)),K$229&lt;INDEX($K$397:$K$415,MATCH($B$258,$C$397:$C$415,0)),INDEX('MP Calcs &amp; EFs'!$C$343:$C$360, MATCH($B$258,'MP Calcs &amp; EFs'!$B$343:$B$360,0))-(((INDEX('MP Calcs &amp; EFs'!$C$343:$C$360, MATCH($B$258,'MP Calcs &amp; EFs'!$B$343:$B$360,0)))-(INDEX($F$396:$F$413, MATCH($B$258,$C$396:$C$413,0))))/3),K$229&lt;INDEX($I$397:$I$415,MATCH($B$258,$C$397:$C$415,0)),INDEX('MP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L312" s="148" t="str" cm="1">
        <f t="array" ref="L312">IFERROR((_xlfn.IFS(L$229&lt;INDEX($J$397:$J$415,MATCH($B$258,$C$397:$C$415,0)),INDEX('MP Calcs &amp; EFs'!$C$343:$C$360, MATCH($B$258,'MP Calcs &amp; EFs'!$B$343:$B$360,0)),L$229&lt;INDEX($K$397:$K$415,MATCH($B$258,$C$397:$C$415,0)),INDEX('MP Calcs &amp; EFs'!$C$343:$C$360, MATCH($B$258,'MP Calcs &amp; EFs'!$B$343:$B$360,0))-(((INDEX('MP Calcs &amp; EFs'!$C$343:$C$360, MATCH($B$258,'MP Calcs &amp; EFs'!$B$343:$B$360,0)))-(INDEX($F$396:$F$413, MATCH($B$258,$C$396:$C$413,0))))/3),L$229&lt;INDEX($I$397:$I$415,MATCH($B$258,$C$397:$C$415,0)),INDEX('MP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M312" s="148" t="str" cm="1">
        <f t="array" ref="M312">IFERROR((_xlfn.IFS(M$229&lt;INDEX($J$397:$J$415,MATCH($B$258,$C$397:$C$415,0)),INDEX('MP Calcs &amp; EFs'!$C$343:$C$360, MATCH($B$258,'MP Calcs &amp; EFs'!$B$343:$B$360,0)),M$229&lt;INDEX($K$397:$K$415,MATCH($B$258,$C$397:$C$415,0)),INDEX('MP Calcs &amp; EFs'!$C$343:$C$360, MATCH($B$258,'MP Calcs &amp; EFs'!$B$343:$B$360,0))-(((INDEX('MP Calcs &amp; EFs'!$C$343:$C$360, MATCH($B$258,'MP Calcs &amp; EFs'!$B$343:$B$360,0)))-(INDEX($F$396:$F$413, MATCH($B$258,$C$396:$C$413,0))))/3),M$229&lt;INDEX($I$397:$I$415,MATCH($B$258,$C$397:$C$415,0)),INDEX('MP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N312" s="148" t="str" cm="1">
        <f t="array" ref="N312">IFERROR((_xlfn.IFS(N$229&lt;INDEX($J$397:$J$415,MATCH($B$258,$C$397:$C$415,0)),INDEX('MP Calcs &amp; EFs'!$C$343:$C$360, MATCH($B$258,'MP Calcs &amp; EFs'!$B$343:$B$360,0)),N$229&lt;INDEX($K$397:$K$415,MATCH($B$258,$C$397:$C$415,0)),INDEX('MP Calcs &amp; EFs'!$C$343:$C$360, MATCH($B$258,'MP Calcs &amp; EFs'!$B$343:$B$360,0))-(((INDEX('MP Calcs &amp; EFs'!$C$343:$C$360, MATCH($B$258,'MP Calcs &amp; EFs'!$B$343:$B$360,0)))-(INDEX($F$396:$F$413, MATCH($B$258,$C$396:$C$413,0))))/3),N$229&lt;INDEX($I$397:$I$415,MATCH($B$258,$C$397:$C$415,0)),INDEX('MP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O312" s="148" t="str" cm="1">
        <f t="array" ref="O312">IFERROR((_xlfn.IFS(O$229&lt;INDEX($J$397:$J$415,MATCH($B$258,$C$397:$C$415,0)),INDEX('MP Calcs &amp; EFs'!$C$343:$C$360, MATCH($B$258,'MP Calcs &amp; EFs'!$B$343:$B$360,0)),O$229&lt;INDEX($K$397:$K$415,MATCH($B$258,$C$397:$C$415,0)),INDEX('MP Calcs &amp; EFs'!$C$343:$C$360, MATCH($B$258,'MP Calcs &amp; EFs'!$B$343:$B$360,0))-(((INDEX('MP Calcs &amp; EFs'!$C$343:$C$360, MATCH($B$258,'MP Calcs &amp; EFs'!$B$343:$B$360,0)))-(INDEX($F$396:$F$413, MATCH($B$258,$C$396:$C$413,0))))/3),O$229&lt;INDEX($I$397:$I$415,MATCH($B$258,$C$397:$C$415,0)),INDEX('MP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P312" s="148" t="str" cm="1">
        <f t="array" ref="P312">IFERROR((_xlfn.IFS(P$229&lt;INDEX($J$397:$J$415,MATCH($B$258,$C$397:$C$415,0)),INDEX('MP Calcs &amp; EFs'!$C$343:$C$360, MATCH($B$258,'MP Calcs &amp; EFs'!$B$343:$B$360,0)),P$229&lt;INDEX($K$397:$K$415,MATCH($B$258,$C$397:$C$415,0)),INDEX('MP Calcs &amp; EFs'!$C$343:$C$360, MATCH($B$258,'MP Calcs &amp; EFs'!$B$343:$B$360,0))-(((INDEX('MP Calcs &amp; EFs'!$C$343:$C$360, MATCH($B$258,'MP Calcs &amp; EFs'!$B$343:$B$360,0)))-(INDEX($F$396:$F$413, MATCH($B$258,$C$396:$C$413,0))))/3),P$229&lt;INDEX($I$397:$I$415,MATCH($B$258,$C$397:$C$415,0)),INDEX('MP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Q312" s="148" t="str" cm="1">
        <f t="array" ref="Q312">IFERROR((_xlfn.IFS(Q$229&lt;INDEX($J$397:$J$415,MATCH($B$258,$C$397:$C$415,0)),INDEX('MP Calcs &amp; EFs'!$C$343:$C$360, MATCH($B$258,'MP Calcs &amp; EFs'!$B$343:$B$360,0)),Q$229&lt;INDEX($K$397:$K$415,MATCH($B$258,$C$397:$C$415,0)),INDEX('MP Calcs &amp; EFs'!$C$343:$C$360, MATCH($B$258,'MP Calcs &amp; EFs'!$B$343:$B$360,0))-(((INDEX('MP Calcs &amp; EFs'!$C$343:$C$360, MATCH($B$258,'MP Calcs &amp; EFs'!$B$343:$B$360,0)))-(INDEX($F$396:$F$413, MATCH($B$258,$C$396:$C$413,0))))/3),Q$229&lt;INDEX($I$397:$I$415,MATCH($B$258,$C$397:$C$415,0)),INDEX('MP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R312" s="148" t="str" cm="1">
        <f t="array" ref="R312">IFERROR((_xlfn.IFS(R$229&lt;INDEX($J$397:$J$415,MATCH($B$258,$C$397:$C$415,0)),INDEX('MP Calcs &amp; EFs'!$C$343:$C$360, MATCH($B$258,'MP Calcs &amp; EFs'!$B$343:$B$360,0)),R$229&lt;INDEX($K$397:$K$415,MATCH($B$258,$C$397:$C$415,0)),INDEX('MP Calcs &amp; EFs'!$C$343:$C$360, MATCH($B$258,'MP Calcs &amp; EFs'!$B$343:$B$360,0))-(((INDEX('MP Calcs &amp; EFs'!$C$343:$C$360, MATCH($B$258,'MP Calcs &amp; EFs'!$B$343:$B$360,0)))-(INDEX($F$396:$F$413, MATCH($B$258,$C$396:$C$413,0))))/3),R$229&lt;INDEX($I$397:$I$415,MATCH($B$258,$C$397:$C$415,0)),INDEX('MP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S312" s="148" t="str" cm="1">
        <f t="array" ref="S312">IFERROR((_xlfn.IFS(S$229&lt;INDEX($J$397:$J$415,MATCH($B$258,$C$397:$C$415,0)),INDEX('MP Calcs &amp; EFs'!$C$343:$C$360, MATCH($B$258,'MP Calcs &amp; EFs'!$B$343:$B$360,0)),S$229&lt;INDEX($K$397:$K$415,MATCH($B$258,$C$397:$C$415,0)),INDEX('MP Calcs &amp; EFs'!$C$343:$C$360, MATCH($B$258,'MP Calcs &amp; EFs'!$B$343:$B$360,0))-(((INDEX('MP Calcs &amp; EFs'!$C$343:$C$360, MATCH($B$258,'MP Calcs &amp; EFs'!$B$343:$B$360,0)))-(INDEX($F$396:$F$413, MATCH($B$258,$C$396:$C$413,0))))/3),S$229&lt;INDEX($I$397:$I$415,MATCH($B$258,$C$397:$C$415,0)),INDEX('MP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T312" s="148" t="str" cm="1">
        <f t="array" ref="T312">IFERROR((_xlfn.IFS(T$229&lt;INDEX($J$397:$J$415,MATCH($B$258,$C$397:$C$415,0)),INDEX('MP Calcs &amp; EFs'!$C$343:$C$360, MATCH($B$258,'MP Calcs &amp; EFs'!$B$343:$B$360,0)),T$229&lt;INDEX($K$397:$K$415,MATCH($B$258,$C$397:$C$415,0)),INDEX('MP Calcs &amp; EFs'!$C$343:$C$360, MATCH($B$258,'MP Calcs &amp; EFs'!$B$343:$B$360,0))-(((INDEX('MP Calcs &amp; EFs'!$C$343:$C$360, MATCH($B$258,'MP Calcs &amp; EFs'!$B$343:$B$360,0)))-(INDEX($F$396:$F$413, MATCH($B$258,$C$396:$C$413,0))))/3),T$229&lt;INDEX($I$397:$I$415,MATCH($B$258,$C$397:$C$415,0)),INDEX('MP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U312" s="148" t="str" cm="1">
        <f t="array" ref="U312">IFERROR((_xlfn.IFS(U$229&lt;INDEX($J$397:$J$415,MATCH($B$258,$C$397:$C$415,0)),INDEX('MP Calcs &amp; EFs'!$C$343:$C$360, MATCH($B$258,'MP Calcs &amp; EFs'!$B$343:$B$360,0)),U$229&lt;INDEX($K$397:$K$415,MATCH($B$258,$C$397:$C$415,0)),INDEX('MP Calcs &amp; EFs'!$C$343:$C$360, MATCH($B$258,'MP Calcs &amp; EFs'!$B$343:$B$360,0))-(((INDEX('MP Calcs &amp; EFs'!$C$343:$C$360, MATCH($B$258,'MP Calcs &amp; EFs'!$B$343:$B$360,0)))-(INDEX($F$396:$F$413, MATCH($B$258,$C$396:$C$413,0))))/3),U$229&lt;INDEX($I$397:$I$415,MATCH($B$258,$C$397:$C$415,0)),INDEX('MP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V312" s="148" t="str" cm="1">
        <f t="array" ref="V312">IFERROR((_xlfn.IFS(V$229&lt;INDEX($J$397:$J$415,MATCH($B$258,$C$397:$C$415,0)),INDEX('MP Calcs &amp; EFs'!$C$343:$C$360, MATCH($B$258,'MP Calcs &amp; EFs'!$B$343:$B$360,0)),V$229&lt;INDEX($K$397:$K$415,MATCH($B$258,$C$397:$C$415,0)),INDEX('MP Calcs &amp; EFs'!$C$343:$C$360, MATCH($B$258,'MP Calcs &amp; EFs'!$B$343:$B$360,0))-(((INDEX('MP Calcs &amp; EFs'!$C$343:$C$360, MATCH($B$258,'MP Calcs &amp; EFs'!$B$343:$B$360,0)))-(INDEX($F$396:$F$413, MATCH($B$258,$C$396:$C$413,0))))/3),V$229&lt;INDEX($I$397:$I$415,MATCH($B$258,$C$397:$C$415,0)),INDEX('MP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W312" s="148" t="str" cm="1">
        <f t="array" ref="W312">IFERROR((_xlfn.IFS(W$229&lt;INDEX($J$397:$J$415,MATCH($B$258,$C$397:$C$415,0)),INDEX('MP Calcs &amp; EFs'!$C$343:$C$360, MATCH($B$258,'MP Calcs &amp; EFs'!$B$343:$B$360,0)),W$229&lt;INDEX($K$397:$K$415,MATCH($B$258,$C$397:$C$415,0)),INDEX('MP Calcs &amp; EFs'!$C$343:$C$360, MATCH($B$258,'MP Calcs &amp; EFs'!$B$343:$B$360,0))-(((INDEX('MP Calcs &amp; EFs'!$C$343:$C$360, MATCH($B$258,'MP Calcs &amp; EFs'!$B$343:$B$360,0)))-(INDEX($F$396:$F$413, MATCH($B$258,$C$396:$C$413,0))))/3),W$229&lt;INDEX($I$397:$I$415,MATCH($B$258,$C$397:$C$415,0)),INDEX('MP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X312" s="148" t="str" cm="1">
        <f t="array" ref="X312">IFERROR((_xlfn.IFS(X$229&lt;INDEX($J$397:$J$415,MATCH($B$258,$C$397:$C$415,0)),INDEX('MP Calcs &amp; EFs'!$C$343:$C$360, MATCH($B$258,'MP Calcs &amp; EFs'!$B$343:$B$360,0)),X$229&lt;INDEX($K$397:$K$415,MATCH($B$258,$C$397:$C$415,0)),INDEX('MP Calcs &amp; EFs'!$C$343:$C$360, MATCH($B$258,'MP Calcs &amp; EFs'!$B$343:$B$360,0))-(((INDEX('MP Calcs &amp; EFs'!$C$343:$C$360, MATCH($B$258,'MP Calcs &amp; EFs'!$B$343:$B$360,0)))-(INDEX($F$396:$F$413, MATCH($B$258,$C$396:$C$413,0))))/3),X$229&lt;INDEX($I$397:$I$415,MATCH($B$258,$C$397:$C$415,0)),INDEX('MP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Y312" s="148" t="str" cm="1">
        <f t="array" ref="Y312">IFERROR((_xlfn.IFS(Y$229&lt;INDEX($J$397:$J$415,MATCH($B$258,$C$397:$C$415,0)),INDEX('MP Calcs &amp; EFs'!$C$343:$C$360, MATCH($B$258,'MP Calcs &amp; EFs'!$B$343:$B$360,0)),Y$229&lt;INDEX($K$397:$K$415,MATCH($B$258,$C$397:$C$415,0)),INDEX('MP Calcs &amp; EFs'!$C$343:$C$360, MATCH($B$258,'MP Calcs &amp; EFs'!$B$343:$B$360,0))-(((INDEX('MP Calcs &amp; EFs'!$C$343:$C$360, MATCH($B$258,'MP Calcs &amp; EFs'!$B$343:$B$360,0)))-(INDEX($F$396:$F$413, MATCH($B$258,$C$396:$C$413,0))))/3),Y$229&lt;INDEX($I$397:$I$415,MATCH($B$258,$C$397:$C$415,0)),INDEX('MP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Z312" s="148" t="str" cm="1">
        <f t="array" ref="Z312">IFERROR((_xlfn.IFS(Z$229&lt;INDEX($J$397:$J$415,MATCH($B$258,$C$397:$C$415,0)),INDEX('MP Calcs &amp; EFs'!$C$343:$C$360, MATCH($B$258,'MP Calcs &amp; EFs'!$B$343:$B$360,0)),Z$229&lt;INDEX($K$397:$K$415,MATCH($B$258,$C$397:$C$415,0)),INDEX('MP Calcs &amp; EFs'!$C$343:$C$360, MATCH($B$258,'MP Calcs &amp; EFs'!$B$343:$B$360,0))-(((INDEX('MP Calcs &amp; EFs'!$C$343:$C$360, MATCH($B$258,'MP Calcs &amp; EFs'!$B$343:$B$360,0)))-(INDEX($F$396:$F$413, MATCH($B$258,$C$396:$C$413,0))))/3),Z$229&lt;INDEX($I$397:$I$415,MATCH($B$258,$C$397:$C$415,0)),INDEX('MP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AA312" s="148" t="str" cm="1">
        <f t="array" ref="AA312">IFERROR((_xlfn.IFS(AA$229&lt;INDEX($J$397:$J$415,MATCH($B$258,$C$397:$C$415,0)),INDEX('MP Calcs &amp; EFs'!$C$343:$C$360, MATCH($B$258,'MP Calcs &amp; EFs'!$B$343:$B$360,0)),AA$229&lt;INDEX($K$397:$K$415,MATCH($B$258,$C$397:$C$415,0)),INDEX('MP Calcs &amp; EFs'!$C$343:$C$360, MATCH($B$258,'MP Calcs &amp; EFs'!$B$343:$B$360,0))-(((INDEX('MP Calcs &amp; EFs'!$C$343:$C$360, MATCH($B$258,'MP Calcs &amp; EFs'!$B$343:$B$360,0)))-(INDEX($F$396:$F$413, MATCH($B$258,$C$396:$C$413,0))))/3),AA$229&lt;INDEX($I$397:$I$415,MATCH($B$258,$C$397:$C$415,0)),INDEX('MP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AB312" s="148" t="str" cm="1">
        <f t="array" ref="AB312">IFERROR((_xlfn.IFS(AB$229&lt;INDEX($J$397:$J$415,MATCH($B$258,$C$397:$C$415,0)),INDEX('MP Calcs &amp; EFs'!$C$343:$C$360, MATCH($B$258,'MP Calcs &amp; EFs'!$B$343:$B$360,0)),AB$229&lt;INDEX($K$397:$K$415,MATCH($B$258,$C$397:$C$415,0)),INDEX('MP Calcs &amp; EFs'!$C$343:$C$360, MATCH($B$258,'MP Calcs &amp; EFs'!$B$343:$B$360,0))-(((INDEX('MP Calcs &amp; EFs'!$C$343:$C$360, MATCH($B$258,'MP Calcs &amp; EFs'!$B$343:$B$360,0)))-(INDEX($F$396:$F$413, MATCH($B$258,$C$396:$C$413,0))))/3),AB$229&lt;INDEX($I$397:$I$415,MATCH($B$258,$C$397:$C$415,0)),INDEX('MP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AC312" s="148" t="str" cm="1">
        <f t="array" ref="AC312">IFERROR((_xlfn.IFS(AC$229&lt;INDEX($J$397:$J$415,MATCH($B$258,$C$397:$C$415,0)),INDEX('MP Calcs &amp; EFs'!$C$343:$C$360, MATCH($B$258,'MP Calcs &amp; EFs'!$B$343:$B$360,0)),AC$229&lt;INDEX($K$397:$K$415,MATCH($B$258,$C$397:$C$415,0)),INDEX('MP Calcs &amp; EFs'!$C$343:$C$360, MATCH($B$258,'MP Calcs &amp; EFs'!$B$343:$B$360,0))-(((INDEX('MP Calcs &amp; EFs'!$C$343:$C$360, MATCH($B$258,'MP Calcs &amp; EFs'!$B$343:$B$360,0)))-(INDEX($F$396:$F$413, MATCH($B$258,$C$396:$C$413,0))))/3),AC$229&lt;INDEX($I$397:$I$415,MATCH($B$258,$C$397:$C$415,0)),INDEX('MP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AD312" s="148" t="str" cm="1">
        <f t="array" ref="AD312">IFERROR((_xlfn.IFS(AD$229&lt;INDEX($J$397:$J$415,MATCH($B$258,$C$397:$C$415,0)),INDEX('MP Calcs &amp; EFs'!$C$343:$C$360, MATCH($B$258,'MP Calcs &amp; EFs'!$B$343:$B$360,0)),AD$229&lt;INDEX($K$397:$K$415,MATCH($B$258,$C$397:$C$415,0)),INDEX('MP Calcs &amp; EFs'!$C$343:$C$360, MATCH($B$258,'MP Calcs &amp; EFs'!$B$343:$B$360,0))-(((INDEX('MP Calcs &amp; EFs'!$C$343:$C$360, MATCH($B$258,'MP Calcs &amp; EFs'!$B$343:$B$360,0)))-(INDEX($F$396:$F$413, MATCH($B$258,$C$396:$C$413,0))))/3),AD$229&lt;INDEX($I$397:$I$415,MATCH($B$258,$C$397:$C$415,0)),INDEX('MP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AE312" s="148" t="str" cm="1">
        <f t="array" ref="AE312">IFERROR((_xlfn.IFS(AE$229&lt;INDEX($J$397:$J$415,MATCH($B$258,$C$397:$C$415,0)),INDEX('MP Calcs &amp; EFs'!$C$343:$C$360, MATCH($B$258,'MP Calcs &amp; EFs'!$B$343:$B$360,0)),AE$229&lt;INDEX($K$397:$K$415,MATCH($B$258,$C$397:$C$415,0)),INDEX('MP Calcs &amp; EFs'!$C$343:$C$360, MATCH($B$258,'MP Calcs &amp; EFs'!$B$343:$B$360,0))-(((INDEX('MP Calcs &amp; EFs'!$C$343:$C$360, MATCH($B$258,'MP Calcs &amp; EFs'!$B$343:$B$360,0)))-(INDEX($F$396:$F$413, MATCH($B$258,$C$396:$C$413,0))))/3),AE$229&lt;INDEX($I$397:$I$415,MATCH($B$258,$C$397:$C$415,0)),INDEX('MP Calcs &amp; EFs'!$C$343:$C$360, MATCH($B$258,'MP Calcs &amp; EFs'!$B$343:$B$360,0))-(((INDEX('MP Calcs &amp; EFs'!$C$343:$C$360, MATCH($B$258,'MP Calcs &amp; EFs'!$B$343:$B$360,0)))-(INDEX($F$396:$F$413, MATCH($B$258,$C$396:$C$413,0))))*2/3),TRUE,INDEX($F$396:$F$413, MATCH($B$258,$C$396:$C$413,0)))*INDEX($D$13:$D$29, MATCH($B$258,$B$13:$B$29,0)))*1000*'Conversions and Lists'!$O$44*'MP Calcs &amp; EFs'!$F$439*'Conversions and Lists'!$F$51*1000,"")</f>
        <v/>
      </c>
      <c r="AF312" s="148" t="str">
        <f t="shared" si="19"/>
        <v/>
      </c>
      <c r="AG312" s="148" t="str">
        <f>IFERROR(SUM(INDEX(D312:AF312, MATCH(INDEX($H$8:$H$29,MATCH(B312,$B$8:$B$29,0)),$D$229:$AE$229,0)):AF312),"")</f>
        <v/>
      </c>
    </row>
    <row r="313" spans="2:33" x14ac:dyDescent="0.25">
      <c r="B313" s="144" t="s">
        <v>119</v>
      </c>
      <c r="C313" s="141" t="s">
        <v>335</v>
      </c>
      <c r="D313" s="142" t="str" cm="1">
        <f t="array" ref="D313">IFERROR(((_xlfn.IFS(D$229&lt;INDEX($J$397:$J$415,MATCH($B$260,$C$397:$C$415,0)),INDEX('MP Calcs &amp; EFs'!$D$343:$D$360, MATCH($B$260,'MP Calcs &amp; EFs'!$B$343:$B$360,0)),D$229&lt;INDEX($K$397:$K$415,MATCH($B$260,$C$397:$C$415,0)),INDEX('MP Calcs &amp; EFs'!$D$343:$D$360, MATCH($B$260,'MP Calcs &amp; EFs'!$B$343:$B$360,0))-(((INDEX('MP Calcs &amp; EFs'!$D$343:$D$360, MATCH($B$260,'MP Calcs &amp; EFs'!$B$343:$B$360,0)))-(INDEX($G$396:$G$413, MATCH($B$260,$C$396:$C$413,0))))/3),D$229&lt;INDEX($I$397:$I$415,MATCH($B$260,$C$397:$C$415,0)),INDEX('MP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EFs'!K$383,"")</f>
        <v/>
      </c>
      <c r="E313" s="142" t="str" cm="1">
        <f t="array" ref="E313">IFERROR(((_xlfn.IFS(E$229&lt;INDEX($J$397:$J$415,MATCH($B$260,$C$397:$C$415,0)),INDEX('MP Calcs &amp; EFs'!$D$343:$D$360, MATCH($B$260,'MP Calcs &amp; EFs'!$B$343:$B$360,0)),E$229&lt;INDEX($K$397:$K$415,MATCH($B$260,$C$397:$C$415,0)),INDEX('MP Calcs &amp; EFs'!$D$343:$D$360, MATCH($B$260,'MP Calcs &amp; EFs'!$B$343:$B$360,0))-(((INDEX('MP Calcs &amp; EFs'!$D$343:$D$360, MATCH($B$260,'MP Calcs &amp; EFs'!$B$343:$B$360,0)))-(INDEX($G$396:$G$413, MATCH($B$260,$C$396:$C$413,0))))/3),E$229&lt;INDEX($I$397:$I$415,MATCH($B$260,$C$397:$C$415,0)),INDEX('MP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EFs'!L$383,"")</f>
        <v/>
      </c>
      <c r="F313" s="142" t="str" cm="1">
        <f t="array" ref="F313">IFERROR(((_xlfn.IFS(F$229&lt;INDEX($J$397:$J$415,MATCH($B$260,$C$397:$C$415,0)),INDEX('MP Calcs &amp; EFs'!$D$343:$D$360, MATCH($B$260,'MP Calcs &amp; EFs'!$B$343:$B$360,0)),F$229&lt;INDEX($K$397:$K$415,MATCH($B$260,$C$397:$C$415,0)),INDEX('MP Calcs &amp; EFs'!$D$343:$D$360, MATCH($B$260,'MP Calcs &amp; EFs'!$B$343:$B$360,0))-(((INDEX('MP Calcs &amp; EFs'!$D$343:$D$360, MATCH($B$260,'MP Calcs &amp; EFs'!$B$343:$B$360,0)))-(INDEX($G$396:$G$413, MATCH($B$260,$C$396:$C$413,0))))/3),F$229&lt;INDEX($I$397:$I$415,MATCH($B$260,$C$397:$C$415,0)),INDEX('MP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EFs'!M$383,"")</f>
        <v/>
      </c>
      <c r="G313" s="142" t="str" cm="1">
        <f t="array" ref="G313">IFERROR(((_xlfn.IFS(G$229&lt;INDEX($J$397:$J$415,MATCH($B$260,$C$397:$C$415,0)),INDEX('MP Calcs &amp; EFs'!$D$343:$D$360, MATCH($B$260,'MP Calcs &amp; EFs'!$B$343:$B$360,0)),G$229&lt;INDEX($K$397:$K$415,MATCH($B$260,$C$397:$C$415,0)),INDEX('MP Calcs &amp; EFs'!$D$343:$D$360, MATCH($B$260,'MP Calcs &amp; EFs'!$B$343:$B$360,0))-(((INDEX('MP Calcs &amp; EFs'!$D$343:$D$360, MATCH($B$260,'MP Calcs &amp; EFs'!$B$343:$B$360,0)))-(INDEX($G$396:$G$413, MATCH($B$260,$C$396:$C$413,0))))/3),G$229&lt;INDEX($I$397:$I$415,MATCH($B$260,$C$397:$C$415,0)),INDEX('MP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EFs'!N$383,"")</f>
        <v/>
      </c>
      <c r="H313" s="142" t="str" cm="1">
        <f t="array" ref="H313">IFERROR(((_xlfn.IFS(H$229&lt;INDEX($J$397:$J$415,MATCH($B$260,$C$397:$C$415,0)),INDEX('MP Calcs &amp; EFs'!$D$343:$D$360, MATCH($B$260,'MP Calcs &amp; EFs'!$B$343:$B$360,0)),H$229&lt;INDEX($K$397:$K$415,MATCH($B$260,$C$397:$C$415,0)),INDEX('MP Calcs &amp; EFs'!$D$343:$D$360, MATCH($B$260,'MP Calcs &amp; EFs'!$B$343:$B$360,0))-(((INDEX('MP Calcs &amp; EFs'!$D$343:$D$360, MATCH($B$260,'MP Calcs &amp; EFs'!$B$343:$B$360,0)))-(INDEX($G$396:$G$413, MATCH($B$260,$C$396:$C$413,0))))/3),H$229&lt;INDEX($I$397:$I$415,MATCH($B$260,$C$397:$C$415,0)),INDEX('MP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EFs'!O$383,"")</f>
        <v/>
      </c>
      <c r="I313" s="142" t="str" cm="1">
        <f t="array" ref="I313">IFERROR(((_xlfn.IFS(I$229&lt;INDEX($J$397:$J$415,MATCH($B$260,$C$397:$C$415,0)),INDEX('MP Calcs &amp; EFs'!$D$343:$D$360, MATCH($B$260,'MP Calcs &amp; EFs'!$B$343:$B$360,0)),I$229&lt;INDEX($K$397:$K$415,MATCH($B$260,$C$397:$C$415,0)),INDEX('MP Calcs &amp; EFs'!$D$343:$D$360, MATCH($B$260,'MP Calcs &amp; EFs'!$B$343:$B$360,0))-(((INDEX('MP Calcs &amp; EFs'!$D$343:$D$360, MATCH($B$260,'MP Calcs &amp; EFs'!$B$343:$B$360,0)))-(INDEX($G$396:$G$413, MATCH($B$260,$C$396:$C$413,0))))/3),I$229&lt;INDEX($I$397:$I$415,MATCH($B$260,$C$397:$C$415,0)),INDEX('MP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EFs'!P$383,"")</f>
        <v/>
      </c>
      <c r="J313" s="142" t="str" cm="1">
        <f t="array" ref="J313">IFERROR(((_xlfn.IFS(J$229&lt;INDEX($J$397:$J$415,MATCH($B$260,$C$397:$C$415,0)),INDEX('MP Calcs &amp; EFs'!$D$343:$D$360, MATCH($B$260,'MP Calcs &amp; EFs'!$B$343:$B$360,0)),J$229&lt;INDEX($K$397:$K$415,MATCH($B$260,$C$397:$C$415,0)),INDEX('MP Calcs &amp; EFs'!$D$343:$D$360, MATCH($B$260,'MP Calcs &amp; EFs'!$B$343:$B$360,0))-(((INDEX('MP Calcs &amp; EFs'!$D$343:$D$360, MATCH($B$260,'MP Calcs &amp; EFs'!$B$343:$B$360,0)))-(INDEX($G$396:$G$413, MATCH($B$260,$C$396:$C$413,0))))/3),J$229&lt;INDEX($I$397:$I$415,MATCH($B$260,$C$397:$C$415,0)),INDEX('MP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EFs'!Q$383,"")</f>
        <v/>
      </c>
      <c r="K313" s="142" t="str" cm="1">
        <f t="array" ref="K313">IFERROR(((_xlfn.IFS(K$229&lt;INDEX($J$397:$J$415,MATCH($B$260,$C$397:$C$415,0)),INDEX('MP Calcs &amp; EFs'!$D$343:$D$360, MATCH($B$260,'MP Calcs &amp; EFs'!$B$343:$B$360,0)),K$229&lt;INDEX($K$397:$K$415,MATCH($B$260,$C$397:$C$415,0)),INDEX('MP Calcs &amp; EFs'!$D$343:$D$360, MATCH($B$260,'MP Calcs &amp; EFs'!$B$343:$B$360,0))-(((INDEX('MP Calcs &amp; EFs'!$D$343:$D$360, MATCH($B$260,'MP Calcs &amp; EFs'!$B$343:$B$360,0)))-(INDEX($G$396:$G$413, MATCH($B$260,$C$396:$C$413,0))))/3),K$229&lt;INDEX($I$397:$I$415,MATCH($B$260,$C$397:$C$415,0)),INDEX('MP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EFs'!R$383,"")</f>
        <v/>
      </c>
      <c r="L313" s="142" t="str" cm="1">
        <f t="array" ref="L313">IFERROR(((_xlfn.IFS(L$229&lt;INDEX($J$397:$J$415,MATCH($B$260,$C$397:$C$415,0)),INDEX('MP Calcs &amp; EFs'!$D$343:$D$360, MATCH($B$260,'MP Calcs &amp; EFs'!$B$343:$B$360,0)),L$229&lt;INDEX($K$397:$K$415,MATCH($B$260,$C$397:$C$415,0)),INDEX('MP Calcs &amp; EFs'!$D$343:$D$360, MATCH($B$260,'MP Calcs &amp; EFs'!$B$343:$B$360,0))-(((INDEX('MP Calcs &amp; EFs'!$D$343:$D$360, MATCH($B$260,'MP Calcs &amp; EFs'!$B$343:$B$360,0)))-(INDEX($G$396:$G$413, MATCH($B$260,$C$396:$C$413,0))))/3),L$229&lt;INDEX($I$397:$I$415,MATCH($B$260,$C$397:$C$415,0)),INDEX('MP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EFs'!S$383,"")</f>
        <v/>
      </c>
      <c r="M313" s="142" t="str" cm="1">
        <f t="array" ref="M313">IFERROR(((_xlfn.IFS(M$229&lt;INDEX($J$397:$J$415,MATCH($B$260,$C$397:$C$415,0)),INDEX('MP Calcs &amp; EFs'!$D$343:$D$360, MATCH($B$260,'MP Calcs &amp; EFs'!$B$343:$B$360,0)),M$229&lt;INDEX($K$397:$K$415,MATCH($B$260,$C$397:$C$415,0)),INDEX('MP Calcs &amp; EFs'!$D$343:$D$360, MATCH($B$260,'MP Calcs &amp; EFs'!$B$343:$B$360,0))-(((INDEX('MP Calcs &amp; EFs'!$D$343:$D$360, MATCH($B$260,'MP Calcs &amp; EFs'!$B$343:$B$360,0)))-(INDEX($G$396:$G$413, MATCH($B$260,$C$396:$C$413,0))))/3),M$229&lt;INDEX($I$397:$I$415,MATCH($B$260,$C$397:$C$415,0)),INDEX('MP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EFs'!T$383,"")</f>
        <v/>
      </c>
      <c r="N313" s="142" t="str" cm="1">
        <f t="array" ref="N313">IFERROR(((_xlfn.IFS(N$229&lt;INDEX($J$397:$J$415,MATCH($B$260,$C$397:$C$415,0)),INDEX('MP Calcs &amp; EFs'!$D$343:$D$360, MATCH($B$260,'MP Calcs &amp; EFs'!$B$343:$B$360,0)),N$229&lt;INDEX($K$397:$K$415,MATCH($B$260,$C$397:$C$415,0)),INDEX('MP Calcs &amp; EFs'!$D$343:$D$360, MATCH($B$260,'MP Calcs &amp; EFs'!$B$343:$B$360,0))-(((INDEX('MP Calcs &amp; EFs'!$D$343:$D$360, MATCH($B$260,'MP Calcs &amp; EFs'!$B$343:$B$360,0)))-(INDEX($G$396:$G$413, MATCH($B$260,$C$396:$C$413,0))))/3),N$229&lt;INDEX($I$397:$I$415,MATCH($B$260,$C$397:$C$415,0)),INDEX('MP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EFs'!U$383,"")</f>
        <v/>
      </c>
      <c r="O313" s="142" t="str" cm="1">
        <f t="array" ref="O313">IFERROR(((_xlfn.IFS(O$229&lt;INDEX($J$397:$J$415,MATCH($B$260,$C$397:$C$415,0)),INDEX('MP Calcs &amp; EFs'!$D$343:$D$360, MATCH($B$260,'MP Calcs &amp; EFs'!$B$343:$B$360,0)),O$229&lt;INDEX($K$397:$K$415,MATCH($B$260,$C$397:$C$415,0)),INDEX('MP Calcs &amp; EFs'!$D$343:$D$360, MATCH($B$260,'MP Calcs &amp; EFs'!$B$343:$B$360,0))-(((INDEX('MP Calcs &amp; EFs'!$D$343:$D$360, MATCH($B$260,'MP Calcs &amp; EFs'!$B$343:$B$360,0)))-(INDEX($G$396:$G$413, MATCH($B$260,$C$396:$C$413,0))))/3),O$229&lt;INDEX($I$397:$I$415,MATCH($B$260,$C$397:$C$415,0)),INDEX('MP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EFs'!V$383,"")</f>
        <v/>
      </c>
      <c r="P313" s="142" t="str" cm="1">
        <f t="array" ref="P313">IFERROR(((_xlfn.IFS(P$229&lt;INDEX($J$397:$J$415,MATCH($B$260,$C$397:$C$415,0)),INDEX('MP Calcs &amp; EFs'!$D$343:$D$360, MATCH($B$260,'MP Calcs &amp; EFs'!$B$343:$B$360,0)),P$229&lt;INDEX($K$397:$K$415,MATCH($B$260,$C$397:$C$415,0)),INDEX('MP Calcs &amp; EFs'!$D$343:$D$360, MATCH($B$260,'MP Calcs &amp; EFs'!$B$343:$B$360,0))-(((INDEX('MP Calcs &amp; EFs'!$D$343:$D$360, MATCH($B$260,'MP Calcs &amp; EFs'!$B$343:$B$360,0)))-(INDEX($G$396:$G$413, MATCH($B$260,$C$396:$C$413,0))))/3),P$229&lt;INDEX($I$397:$I$415,MATCH($B$260,$C$397:$C$415,0)),INDEX('MP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EFs'!W$383,"")</f>
        <v/>
      </c>
      <c r="Q313" s="142" t="str" cm="1">
        <f t="array" ref="Q313">IFERROR(((_xlfn.IFS(Q$229&lt;INDEX($J$397:$J$415,MATCH($B$260,$C$397:$C$415,0)),INDEX('MP Calcs &amp; EFs'!$D$343:$D$360, MATCH($B$260,'MP Calcs &amp; EFs'!$B$343:$B$360,0)),Q$229&lt;INDEX($K$397:$K$415,MATCH($B$260,$C$397:$C$415,0)),INDEX('MP Calcs &amp; EFs'!$D$343:$D$360, MATCH($B$260,'MP Calcs &amp; EFs'!$B$343:$B$360,0))-(((INDEX('MP Calcs &amp; EFs'!$D$343:$D$360, MATCH($B$260,'MP Calcs &amp; EFs'!$B$343:$B$360,0)))-(INDEX($G$396:$G$413, MATCH($B$260,$C$396:$C$413,0))))/3),Q$229&lt;INDEX($I$397:$I$415,MATCH($B$260,$C$397:$C$415,0)),INDEX('MP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EFs'!X$383,"")</f>
        <v/>
      </c>
      <c r="R313" s="142" t="str" cm="1">
        <f t="array" ref="R313">IFERROR(((_xlfn.IFS(R$229&lt;INDEX($J$397:$J$415,MATCH($B$260,$C$397:$C$415,0)),INDEX('MP Calcs &amp; EFs'!$D$343:$D$360, MATCH($B$260,'MP Calcs &amp; EFs'!$B$343:$B$360,0)),R$229&lt;INDEX($K$397:$K$415,MATCH($B$260,$C$397:$C$415,0)),INDEX('MP Calcs &amp; EFs'!$D$343:$D$360, MATCH($B$260,'MP Calcs &amp; EFs'!$B$343:$B$360,0))-(((INDEX('MP Calcs &amp; EFs'!$D$343:$D$360, MATCH($B$260,'MP Calcs &amp; EFs'!$B$343:$B$360,0)))-(INDEX($G$396:$G$413, MATCH($B$260,$C$396:$C$413,0))))/3),R$229&lt;INDEX($I$397:$I$415,MATCH($B$260,$C$397:$C$415,0)),INDEX('MP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EFs'!Y$383,"")</f>
        <v/>
      </c>
      <c r="S313" s="142" t="str" cm="1">
        <f t="array" ref="S313">IFERROR(((_xlfn.IFS(S$229&lt;INDEX($J$397:$J$415,MATCH($B$260,$C$397:$C$415,0)),INDEX('MP Calcs &amp; EFs'!$D$343:$D$360, MATCH($B$260,'MP Calcs &amp; EFs'!$B$343:$B$360,0)),S$229&lt;INDEX($K$397:$K$415,MATCH($B$260,$C$397:$C$415,0)),INDEX('MP Calcs &amp; EFs'!$D$343:$D$360, MATCH($B$260,'MP Calcs &amp; EFs'!$B$343:$B$360,0))-(((INDEX('MP Calcs &amp; EFs'!$D$343:$D$360, MATCH($B$260,'MP Calcs &amp; EFs'!$B$343:$B$360,0)))-(INDEX($G$396:$G$413, MATCH($B$260,$C$396:$C$413,0))))/3),S$229&lt;INDEX($I$397:$I$415,MATCH($B$260,$C$397:$C$415,0)),INDEX('MP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EFs'!Z$383,"")</f>
        <v/>
      </c>
      <c r="T313" s="142" t="str" cm="1">
        <f t="array" ref="T313">IFERROR(((_xlfn.IFS(T$229&lt;INDEX($J$397:$J$415,MATCH($B$260,$C$397:$C$415,0)),INDEX('MP Calcs &amp; EFs'!$D$343:$D$360, MATCH($B$260,'MP Calcs &amp; EFs'!$B$343:$B$360,0)),T$229&lt;INDEX($K$397:$K$415,MATCH($B$260,$C$397:$C$415,0)),INDEX('MP Calcs &amp; EFs'!$D$343:$D$360, MATCH($B$260,'MP Calcs &amp; EFs'!$B$343:$B$360,0))-(((INDEX('MP Calcs &amp; EFs'!$D$343:$D$360, MATCH($B$260,'MP Calcs &amp; EFs'!$B$343:$B$360,0)))-(INDEX($G$396:$G$413, MATCH($B$260,$C$396:$C$413,0))))/3),T$229&lt;INDEX($I$397:$I$415,MATCH($B$260,$C$397:$C$415,0)),INDEX('MP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EFs'!AA$383,"")</f>
        <v/>
      </c>
      <c r="U313" s="142" t="str" cm="1">
        <f t="array" ref="U313">IFERROR(((_xlfn.IFS(U$229&lt;INDEX($J$397:$J$415,MATCH($B$260,$C$397:$C$415,0)),INDEX('MP Calcs &amp; EFs'!$D$343:$D$360, MATCH($B$260,'MP Calcs &amp; EFs'!$B$343:$B$360,0)),U$229&lt;INDEX($K$397:$K$415,MATCH($B$260,$C$397:$C$415,0)),INDEX('MP Calcs &amp; EFs'!$D$343:$D$360, MATCH($B$260,'MP Calcs &amp; EFs'!$B$343:$B$360,0))-(((INDEX('MP Calcs &amp; EFs'!$D$343:$D$360, MATCH($B$260,'MP Calcs &amp; EFs'!$B$343:$B$360,0)))-(INDEX($G$396:$G$413, MATCH($B$260,$C$396:$C$413,0))))/3),U$229&lt;INDEX($I$397:$I$415,MATCH($B$260,$C$397:$C$415,0)),INDEX('MP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EFs'!AB$383,"")</f>
        <v/>
      </c>
      <c r="V313" s="142" t="str" cm="1">
        <f t="array" ref="V313">IFERROR(((_xlfn.IFS(V$229&lt;INDEX($J$397:$J$415,MATCH($B$260,$C$397:$C$415,0)),INDEX('MP Calcs &amp; EFs'!$D$343:$D$360, MATCH($B$260,'MP Calcs &amp; EFs'!$B$343:$B$360,0)),V$229&lt;INDEX($K$397:$K$415,MATCH($B$260,$C$397:$C$415,0)),INDEX('MP Calcs &amp; EFs'!$D$343:$D$360, MATCH($B$260,'MP Calcs &amp; EFs'!$B$343:$B$360,0))-(((INDEX('MP Calcs &amp; EFs'!$D$343:$D$360, MATCH($B$260,'MP Calcs &amp; EFs'!$B$343:$B$360,0)))-(INDEX($G$396:$G$413, MATCH($B$260,$C$396:$C$413,0))))/3),V$229&lt;INDEX($I$397:$I$415,MATCH($B$260,$C$397:$C$415,0)),INDEX('MP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EFs'!AC$383,"")</f>
        <v/>
      </c>
      <c r="W313" s="142" t="str" cm="1">
        <f t="array" ref="W313">IFERROR(((_xlfn.IFS(W$229&lt;INDEX($J$397:$J$415,MATCH($B$260,$C$397:$C$415,0)),INDEX('MP Calcs &amp; EFs'!$D$343:$D$360, MATCH($B$260,'MP Calcs &amp; EFs'!$B$343:$B$360,0)),W$229&lt;INDEX($K$397:$K$415,MATCH($B$260,$C$397:$C$415,0)),INDEX('MP Calcs &amp; EFs'!$D$343:$D$360, MATCH($B$260,'MP Calcs &amp; EFs'!$B$343:$B$360,0))-(((INDEX('MP Calcs &amp; EFs'!$D$343:$D$360, MATCH($B$260,'MP Calcs &amp; EFs'!$B$343:$B$360,0)))-(INDEX($G$396:$G$413, MATCH($B$260,$C$396:$C$413,0))))/3),W$229&lt;INDEX($I$397:$I$415,MATCH($B$260,$C$397:$C$415,0)),INDEX('MP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EFs'!AD$383,"")</f>
        <v/>
      </c>
      <c r="X313" s="142" t="str" cm="1">
        <f t="array" ref="X313">IFERROR(((_xlfn.IFS(X$229&lt;INDEX($J$397:$J$415,MATCH($B$260,$C$397:$C$415,0)),INDEX('MP Calcs &amp; EFs'!$D$343:$D$360, MATCH($B$260,'MP Calcs &amp; EFs'!$B$343:$B$360,0)),X$229&lt;INDEX($K$397:$K$415,MATCH($B$260,$C$397:$C$415,0)),INDEX('MP Calcs &amp; EFs'!$D$343:$D$360, MATCH($B$260,'MP Calcs &amp; EFs'!$B$343:$B$360,0))-(((INDEX('MP Calcs &amp; EFs'!$D$343:$D$360, MATCH($B$260,'MP Calcs &amp; EFs'!$B$343:$B$360,0)))-(INDEX($G$396:$G$413, MATCH($B$260,$C$396:$C$413,0))))/3),X$229&lt;INDEX($I$397:$I$415,MATCH($B$260,$C$397:$C$415,0)),INDEX('MP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EFs'!AE$383,"")</f>
        <v/>
      </c>
      <c r="Y313" s="142" t="str" cm="1">
        <f t="array" ref="Y313">IFERROR(((_xlfn.IFS(Y$229&lt;INDEX($J$397:$J$415,MATCH($B$260,$C$397:$C$415,0)),INDEX('MP Calcs &amp; EFs'!$D$343:$D$360, MATCH($B$260,'MP Calcs &amp; EFs'!$B$343:$B$360,0)),Y$229&lt;INDEX($K$397:$K$415,MATCH($B$260,$C$397:$C$415,0)),INDEX('MP Calcs &amp; EFs'!$D$343:$D$360, MATCH($B$260,'MP Calcs &amp; EFs'!$B$343:$B$360,0))-(((INDEX('MP Calcs &amp; EFs'!$D$343:$D$360, MATCH($B$260,'MP Calcs &amp; EFs'!$B$343:$B$360,0)))-(INDEX($G$396:$G$413, MATCH($B$260,$C$396:$C$413,0))))/3),Y$229&lt;INDEX($I$397:$I$415,MATCH($B$260,$C$397:$C$415,0)),INDEX('MP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EFs'!AF$383,"")</f>
        <v/>
      </c>
      <c r="Z313" s="142" t="str" cm="1">
        <f t="array" ref="Z313">IFERROR(((_xlfn.IFS(Z$229&lt;INDEX($J$397:$J$415,MATCH($B$260,$C$397:$C$415,0)),INDEX('MP Calcs &amp; EFs'!$D$343:$D$360, MATCH($B$260,'MP Calcs &amp; EFs'!$B$343:$B$360,0)),Z$229&lt;INDEX($K$397:$K$415,MATCH($B$260,$C$397:$C$415,0)),INDEX('MP Calcs &amp; EFs'!$D$343:$D$360, MATCH($B$260,'MP Calcs &amp; EFs'!$B$343:$B$360,0))-(((INDEX('MP Calcs &amp; EFs'!$D$343:$D$360, MATCH($B$260,'MP Calcs &amp; EFs'!$B$343:$B$360,0)))-(INDEX($G$396:$G$413, MATCH($B$260,$C$396:$C$413,0))))/3),Z$229&lt;INDEX($I$397:$I$415,MATCH($B$260,$C$397:$C$415,0)),INDEX('MP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EFs'!AG$383,"")</f>
        <v/>
      </c>
      <c r="AA313" s="142" t="str" cm="1">
        <f t="array" ref="AA313">IFERROR(((_xlfn.IFS(AA$229&lt;INDEX($J$397:$J$415,MATCH($B$260,$C$397:$C$415,0)),INDEX('MP Calcs &amp; EFs'!$D$343:$D$360, MATCH($B$260,'MP Calcs &amp; EFs'!$B$343:$B$360,0)),AA$229&lt;INDEX($K$397:$K$415,MATCH($B$260,$C$397:$C$415,0)),INDEX('MP Calcs &amp; EFs'!$D$343:$D$360, MATCH($B$260,'MP Calcs &amp; EFs'!$B$343:$B$360,0))-(((INDEX('MP Calcs &amp; EFs'!$D$343:$D$360, MATCH($B$260,'MP Calcs &amp; EFs'!$B$343:$B$360,0)))-(INDEX($G$396:$G$413, MATCH($B$260,$C$396:$C$413,0))))/3),AA$229&lt;INDEX($I$397:$I$415,MATCH($B$260,$C$397:$C$415,0)),INDEX('MP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EFs'!AH$383,"")</f>
        <v/>
      </c>
      <c r="AB313" s="142" t="str" cm="1">
        <f t="array" ref="AB313">IFERROR(((_xlfn.IFS(AB$229&lt;INDEX($J$397:$J$415,MATCH($B$260,$C$397:$C$415,0)),INDEX('MP Calcs &amp; EFs'!$D$343:$D$360, MATCH($B$260,'MP Calcs &amp; EFs'!$B$343:$B$360,0)),AB$229&lt;INDEX($K$397:$K$415,MATCH($B$260,$C$397:$C$415,0)),INDEX('MP Calcs &amp; EFs'!$D$343:$D$360, MATCH($B$260,'MP Calcs &amp; EFs'!$B$343:$B$360,0))-(((INDEX('MP Calcs &amp; EFs'!$D$343:$D$360, MATCH($B$260,'MP Calcs &amp; EFs'!$B$343:$B$360,0)))-(INDEX($G$396:$G$413, MATCH($B$260,$C$396:$C$413,0))))/3),AB$229&lt;INDEX($I$397:$I$415,MATCH($B$260,$C$397:$C$415,0)),INDEX('MP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EFs'!AI$383,"")</f>
        <v/>
      </c>
      <c r="AC313" s="142" t="str" cm="1">
        <f t="array" ref="AC313">IFERROR(((_xlfn.IFS(AC$229&lt;INDEX($J$397:$J$415,MATCH($B$260,$C$397:$C$415,0)),INDEX('MP Calcs &amp; EFs'!$D$343:$D$360, MATCH($B$260,'MP Calcs &amp; EFs'!$B$343:$B$360,0)),AC$229&lt;INDEX($K$397:$K$415,MATCH($B$260,$C$397:$C$415,0)),INDEX('MP Calcs &amp; EFs'!$D$343:$D$360, MATCH($B$260,'MP Calcs &amp; EFs'!$B$343:$B$360,0))-(((INDEX('MP Calcs &amp; EFs'!$D$343:$D$360, MATCH($B$260,'MP Calcs &amp; EFs'!$B$343:$B$360,0)))-(INDEX($G$396:$G$413, MATCH($B$260,$C$396:$C$413,0))))/3),AC$229&lt;INDEX($I$397:$I$415,MATCH($B$260,$C$397:$C$415,0)),INDEX('MP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EFs'!AJ$383,"")</f>
        <v/>
      </c>
      <c r="AD313" s="142" t="str" cm="1">
        <f t="array" ref="AD313">IFERROR(((_xlfn.IFS(AD$229&lt;INDEX($J$397:$J$415,MATCH($B$260,$C$397:$C$415,0)),INDEX('MP Calcs &amp; EFs'!$D$343:$D$360, MATCH($B$260,'MP Calcs &amp; EFs'!$B$343:$B$360,0)),AD$229&lt;INDEX($K$397:$K$415,MATCH($B$260,$C$397:$C$415,0)),INDEX('MP Calcs &amp; EFs'!$D$343:$D$360, MATCH($B$260,'MP Calcs &amp; EFs'!$B$343:$B$360,0))-(((INDEX('MP Calcs &amp; EFs'!$D$343:$D$360, MATCH($B$260,'MP Calcs &amp; EFs'!$B$343:$B$360,0)))-(INDEX($G$396:$G$413, MATCH($B$260,$C$396:$C$413,0))))/3),AD$229&lt;INDEX($I$397:$I$415,MATCH($B$260,$C$397:$C$415,0)),INDEX('MP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EFs'!AK$383,"")</f>
        <v/>
      </c>
      <c r="AE313" s="142" t="str" cm="1">
        <f t="array" ref="AE313">IFERROR(((_xlfn.IFS(AE$229&lt;INDEX($J$397:$J$415,MATCH($B$260,$C$397:$C$415,0)),INDEX('MP Calcs &amp; EFs'!$D$343:$D$360, MATCH($B$260,'MP Calcs &amp; EFs'!$B$343:$B$360,0)),AE$229&lt;INDEX($K$397:$K$415,MATCH($B$260,$C$397:$C$415,0)),INDEX('MP Calcs &amp; EFs'!$D$343:$D$360, MATCH($B$260,'MP Calcs &amp; EFs'!$B$343:$B$360,0))-(((INDEX('MP Calcs &amp; EFs'!$D$343:$D$360, MATCH($B$260,'MP Calcs &amp; EFs'!$B$343:$B$360,0)))-(INDEX($G$396:$G$413, MATCH($B$260,$C$396:$C$413,0))))/3),AE$229&lt;INDEX($I$397:$I$415,MATCH($B$260,$C$397:$C$415,0)),INDEX('MP Calcs &amp; EFs'!$D$343:$D$360, MATCH($B$260,'MP Calcs &amp; EFs'!$B$343:$B$360,0))-(((INDEX('MP Calcs &amp; EFs'!$D$343:$D$360, MATCH($B$260,'MP Calcs &amp; EFs'!$B$343:$B$360,0)))-(INDEX($G$396:$G$413, MATCH($B$260,$C$396:$C$413,0))))*2/3),TRUE,INDEX($G$396:$G$413, MATCH($B$260,$C$396:$C$413,0)))*INDEX($D$13:$D$29, MATCH($B$260,$B$13:$B$29,0))*10^6*'Conversions and Lists'!$F$44)-(INDEX($G$8:$G$29, MATCH($B$260,$B$8:$B$29,0))*'Conversions and Lists'!$F$37))*'MP Calcs &amp; EFs'!AL$383,"")</f>
        <v/>
      </c>
      <c r="AF313" s="142" t="str">
        <f t="shared" si="19"/>
        <v/>
      </c>
      <c r="AG313" s="142" t="str">
        <f>IFERROR(SUM(INDEX(D313:AF313, MATCH(INDEX($H$8:$H$29,MATCH(B313,$B$8:$B$29,0)),$D$229:$AE$229,0)):AF313),"")</f>
        <v/>
      </c>
    </row>
    <row r="314" spans="2:33" ht="14.4" thickBot="1" x14ac:dyDescent="0.3">
      <c r="B314" s="138" t="s">
        <v>119</v>
      </c>
      <c r="C314" s="139" t="s">
        <v>336</v>
      </c>
      <c r="D314" s="148" t="str" cm="1">
        <f t="array" ref="D314">IFERROR((_xlfn.IFS(D$229&lt;INDEX($J$397:$J$415,MATCH($B$260,$C$397:$C$415,0)),INDEX('MP Calcs &amp; EFs'!$C$343:$C$360, MATCH($B$260,'MP Calcs &amp; EFs'!$B$343:$B$360,0)),D$229&lt;INDEX($K$397:$K$415,MATCH($B$260,$C$397:$C$415,0)),INDEX('MP Calcs &amp; EFs'!$C$343:$C$360, MATCH($B$260,'MP Calcs &amp; EFs'!$B$343:$B$360,0))-(((INDEX('MP Calcs &amp; EFs'!$C$343:$C$360, MATCH($B$260,'MP Calcs &amp; EFs'!$B$343:$B$360,0)))-(INDEX($F$396:$F$413, MATCH($B$260,$C$396:$C$413,0))))/3),D$229&lt;INDEX($I$397:$I$415,MATCH($B$260,$C$397:$C$415,0)),INDEX('MP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E314" s="148" t="str" cm="1">
        <f t="array" ref="E314">IFERROR((_xlfn.IFS(E$229&lt;INDEX($J$397:$J$415,MATCH($B$260,$C$397:$C$415,0)),INDEX('MP Calcs &amp; EFs'!$C$343:$C$360, MATCH($B$260,'MP Calcs &amp; EFs'!$B$343:$B$360,0)),E$229&lt;INDEX($K$397:$K$415,MATCH($B$260,$C$397:$C$415,0)),INDEX('MP Calcs &amp; EFs'!$C$343:$C$360, MATCH($B$260,'MP Calcs &amp; EFs'!$B$343:$B$360,0))-(((INDEX('MP Calcs &amp; EFs'!$C$343:$C$360, MATCH($B$260,'MP Calcs &amp; EFs'!$B$343:$B$360,0)))-(INDEX($F$396:$F$413, MATCH($B$260,$C$396:$C$413,0))))/3),E$229&lt;INDEX($I$397:$I$415,MATCH($B$260,$C$397:$C$415,0)),INDEX('MP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F314" s="148" t="str" cm="1">
        <f t="array" ref="F314">IFERROR((_xlfn.IFS(F$229&lt;INDEX($J$397:$J$415,MATCH($B$260,$C$397:$C$415,0)),INDEX('MP Calcs &amp; EFs'!$C$343:$C$360, MATCH($B$260,'MP Calcs &amp; EFs'!$B$343:$B$360,0)),F$229&lt;INDEX($K$397:$K$415,MATCH($B$260,$C$397:$C$415,0)),INDEX('MP Calcs &amp; EFs'!$C$343:$C$360, MATCH($B$260,'MP Calcs &amp; EFs'!$B$343:$B$360,0))-(((INDEX('MP Calcs &amp; EFs'!$C$343:$C$360, MATCH($B$260,'MP Calcs &amp; EFs'!$B$343:$B$360,0)))-(INDEX($F$396:$F$413, MATCH($B$260,$C$396:$C$413,0))))/3),F$229&lt;INDEX($I$397:$I$415,MATCH($B$260,$C$397:$C$415,0)),INDEX('MP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G314" s="148" t="str" cm="1">
        <f t="array" ref="G314">IFERROR((_xlfn.IFS(G$229&lt;INDEX($J$397:$J$415,MATCH($B$260,$C$397:$C$415,0)),INDEX('MP Calcs &amp; EFs'!$C$343:$C$360, MATCH($B$260,'MP Calcs &amp; EFs'!$B$343:$B$360,0)),G$229&lt;INDEX($K$397:$K$415,MATCH($B$260,$C$397:$C$415,0)),INDEX('MP Calcs &amp; EFs'!$C$343:$C$360, MATCH($B$260,'MP Calcs &amp; EFs'!$B$343:$B$360,0))-(((INDEX('MP Calcs &amp; EFs'!$C$343:$C$360, MATCH($B$260,'MP Calcs &amp; EFs'!$B$343:$B$360,0)))-(INDEX($F$396:$F$413, MATCH($B$260,$C$396:$C$413,0))))/3),G$229&lt;INDEX($I$397:$I$415,MATCH($B$260,$C$397:$C$415,0)),INDEX('MP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H314" s="148" t="str" cm="1">
        <f t="array" ref="H314">IFERROR((_xlfn.IFS(H$229&lt;INDEX($J$397:$J$415,MATCH($B$260,$C$397:$C$415,0)),INDEX('MP Calcs &amp; EFs'!$C$343:$C$360, MATCH($B$260,'MP Calcs &amp; EFs'!$B$343:$B$360,0)),H$229&lt;INDEX($K$397:$K$415,MATCH($B$260,$C$397:$C$415,0)),INDEX('MP Calcs &amp; EFs'!$C$343:$C$360, MATCH($B$260,'MP Calcs &amp; EFs'!$B$343:$B$360,0))-(((INDEX('MP Calcs &amp; EFs'!$C$343:$C$360, MATCH($B$260,'MP Calcs &amp; EFs'!$B$343:$B$360,0)))-(INDEX($F$396:$F$413, MATCH($B$260,$C$396:$C$413,0))))/3),H$229&lt;INDEX($I$397:$I$415,MATCH($B$260,$C$397:$C$415,0)),INDEX('MP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I314" s="148" t="str" cm="1">
        <f t="array" ref="I314">IFERROR((_xlfn.IFS(I$229&lt;INDEX($J$397:$J$415,MATCH($B$260,$C$397:$C$415,0)),INDEX('MP Calcs &amp; EFs'!$C$343:$C$360, MATCH($B$260,'MP Calcs &amp; EFs'!$B$343:$B$360,0)),I$229&lt;INDEX($K$397:$K$415,MATCH($B$260,$C$397:$C$415,0)),INDEX('MP Calcs &amp; EFs'!$C$343:$C$360, MATCH($B$260,'MP Calcs &amp; EFs'!$B$343:$B$360,0))-(((INDEX('MP Calcs &amp; EFs'!$C$343:$C$360, MATCH($B$260,'MP Calcs &amp; EFs'!$B$343:$B$360,0)))-(INDEX($F$396:$F$413, MATCH($B$260,$C$396:$C$413,0))))/3),I$229&lt;INDEX($I$397:$I$415,MATCH($B$260,$C$397:$C$415,0)),INDEX('MP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J314" s="148" t="str" cm="1">
        <f t="array" ref="J314">IFERROR((_xlfn.IFS(J$229&lt;INDEX($J$397:$J$415,MATCH($B$260,$C$397:$C$415,0)),INDEX('MP Calcs &amp; EFs'!$C$343:$C$360, MATCH($B$260,'MP Calcs &amp; EFs'!$B$343:$B$360,0)),J$229&lt;INDEX($K$397:$K$415,MATCH($B$260,$C$397:$C$415,0)),INDEX('MP Calcs &amp; EFs'!$C$343:$C$360, MATCH($B$260,'MP Calcs &amp; EFs'!$B$343:$B$360,0))-(((INDEX('MP Calcs &amp; EFs'!$C$343:$C$360, MATCH($B$260,'MP Calcs &amp; EFs'!$B$343:$B$360,0)))-(INDEX($F$396:$F$413, MATCH($B$260,$C$396:$C$413,0))))/3),J$229&lt;INDEX($I$397:$I$415,MATCH($B$260,$C$397:$C$415,0)),INDEX('MP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K314" s="148" t="str" cm="1">
        <f t="array" ref="K314">IFERROR((_xlfn.IFS(K$229&lt;INDEX($J$397:$J$415,MATCH($B$260,$C$397:$C$415,0)),INDEX('MP Calcs &amp; EFs'!$C$343:$C$360, MATCH($B$260,'MP Calcs &amp; EFs'!$B$343:$B$360,0)),K$229&lt;INDEX($K$397:$K$415,MATCH($B$260,$C$397:$C$415,0)),INDEX('MP Calcs &amp; EFs'!$C$343:$C$360, MATCH($B$260,'MP Calcs &amp; EFs'!$B$343:$B$360,0))-(((INDEX('MP Calcs &amp; EFs'!$C$343:$C$360, MATCH($B$260,'MP Calcs &amp; EFs'!$B$343:$B$360,0)))-(INDEX($F$396:$F$413, MATCH($B$260,$C$396:$C$413,0))))/3),K$229&lt;INDEX($I$397:$I$415,MATCH($B$260,$C$397:$C$415,0)),INDEX('MP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L314" s="148" t="str" cm="1">
        <f t="array" ref="L314">IFERROR((_xlfn.IFS(L$229&lt;INDEX($J$397:$J$415,MATCH($B$260,$C$397:$C$415,0)),INDEX('MP Calcs &amp; EFs'!$C$343:$C$360, MATCH($B$260,'MP Calcs &amp; EFs'!$B$343:$B$360,0)),L$229&lt;INDEX($K$397:$K$415,MATCH($B$260,$C$397:$C$415,0)),INDEX('MP Calcs &amp; EFs'!$C$343:$C$360, MATCH($B$260,'MP Calcs &amp; EFs'!$B$343:$B$360,0))-(((INDEX('MP Calcs &amp; EFs'!$C$343:$C$360, MATCH($B$260,'MP Calcs &amp; EFs'!$B$343:$B$360,0)))-(INDEX($F$396:$F$413, MATCH($B$260,$C$396:$C$413,0))))/3),L$229&lt;INDEX($I$397:$I$415,MATCH($B$260,$C$397:$C$415,0)),INDEX('MP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M314" s="148" t="str" cm="1">
        <f t="array" ref="M314">IFERROR((_xlfn.IFS(M$229&lt;INDEX($J$397:$J$415,MATCH($B$260,$C$397:$C$415,0)),INDEX('MP Calcs &amp; EFs'!$C$343:$C$360, MATCH($B$260,'MP Calcs &amp; EFs'!$B$343:$B$360,0)),M$229&lt;INDEX($K$397:$K$415,MATCH($B$260,$C$397:$C$415,0)),INDEX('MP Calcs &amp; EFs'!$C$343:$C$360, MATCH($B$260,'MP Calcs &amp; EFs'!$B$343:$B$360,0))-(((INDEX('MP Calcs &amp; EFs'!$C$343:$C$360, MATCH($B$260,'MP Calcs &amp; EFs'!$B$343:$B$360,0)))-(INDEX($F$396:$F$413, MATCH($B$260,$C$396:$C$413,0))))/3),M$229&lt;INDEX($I$397:$I$415,MATCH($B$260,$C$397:$C$415,0)),INDEX('MP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N314" s="148" t="str" cm="1">
        <f t="array" ref="N314">IFERROR((_xlfn.IFS(N$229&lt;INDEX($J$397:$J$415,MATCH($B$260,$C$397:$C$415,0)),INDEX('MP Calcs &amp; EFs'!$C$343:$C$360, MATCH($B$260,'MP Calcs &amp; EFs'!$B$343:$B$360,0)),N$229&lt;INDEX($K$397:$K$415,MATCH($B$260,$C$397:$C$415,0)),INDEX('MP Calcs &amp; EFs'!$C$343:$C$360, MATCH($B$260,'MP Calcs &amp; EFs'!$B$343:$B$360,0))-(((INDEX('MP Calcs &amp; EFs'!$C$343:$C$360, MATCH($B$260,'MP Calcs &amp; EFs'!$B$343:$B$360,0)))-(INDEX($F$396:$F$413, MATCH($B$260,$C$396:$C$413,0))))/3),N$229&lt;INDEX($I$397:$I$415,MATCH($B$260,$C$397:$C$415,0)),INDEX('MP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O314" s="148" t="str" cm="1">
        <f t="array" ref="O314">IFERROR((_xlfn.IFS(O$229&lt;INDEX($J$397:$J$415,MATCH($B$260,$C$397:$C$415,0)),INDEX('MP Calcs &amp; EFs'!$C$343:$C$360, MATCH($B$260,'MP Calcs &amp; EFs'!$B$343:$B$360,0)),O$229&lt;INDEX($K$397:$K$415,MATCH($B$260,$C$397:$C$415,0)),INDEX('MP Calcs &amp; EFs'!$C$343:$C$360, MATCH($B$260,'MP Calcs &amp; EFs'!$B$343:$B$360,0))-(((INDEX('MP Calcs &amp; EFs'!$C$343:$C$360, MATCH($B$260,'MP Calcs &amp; EFs'!$B$343:$B$360,0)))-(INDEX($F$396:$F$413, MATCH($B$260,$C$396:$C$413,0))))/3),O$229&lt;INDEX($I$397:$I$415,MATCH($B$260,$C$397:$C$415,0)),INDEX('MP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P314" s="148" t="str" cm="1">
        <f t="array" ref="P314">IFERROR((_xlfn.IFS(P$229&lt;INDEX($J$397:$J$415,MATCH($B$260,$C$397:$C$415,0)),INDEX('MP Calcs &amp; EFs'!$C$343:$C$360, MATCH($B$260,'MP Calcs &amp; EFs'!$B$343:$B$360,0)),P$229&lt;INDEX($K$397:$K$415,MATCH($B$260,$C$397:$C$415,0)),INDEX('MP Calcs &amp; EFs'!$C$343:$C$360, MATCH($B$260,'MP Calcs &amp; EFs'!$B$343:$B$360,0))-(((INDEX('MP Calcs &amp; EFs'!$C$343:$C$360, MATCH($B$260,'MP Calcs &amp; EFs'!$B$343:$B$360,0)))-(INDEX($F$396:$F$413, MATCH($B$260,$C$396:$C$413,0))))/3),P$229&lt;INDEX($I$397:$I$415,MATCH($B$260,$C$397:$C$415,0)),INDEX('MP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Q314" s="148" t="str" cm="1">
        <f t="array" ref="Q314">IFERROR((_xlfn.IFS(Q$229&lt;INDEX($J$397:$J$415,MATCH($B$260,$C$397:$C$415,0)),INDEX('MP Calcs &amp; EFs'!$C$343:$C$360, MATCH($B$260,'MP Calcs &amp; EFs'!$B$343:$B$360,0)),Q$229&lt;INDEX($K$397:$K$415,MATCH($B$260,$C$397:$C$415,0)),INDEX('MP Calcs &amp; EFs'!$C$343:$C$360, MATCH($B$260,'MP Calcs &amp; EFs'!$B$343:$B$360,0))-(((INDEX('MP Calcs &amp; EFs'!$C$343:$C$360, MATCH($B$260,'MP Calcs &amp; EFs'!$B$343:$B$360,0)))-(INDEX($F$396:$F$413, MATCH($B$260,$C$396:$C$413,0))))/3),Q$229&lt;INDEX($I$397:$I$415,MATCH($B$260,$C$397:$C$415,0)),INDEX('MP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R314" s="148" t="str" cm="1">
        <f t="array" ref="R314">IFERROR((_xlfn.IFS(R$229&lt;INDEX($J$397:$J$415,MATCH($B$260,$C$397:$C$415,0)),INDEX('MP Calcs &amp; EFs'!$C$343:$C$360, MATCH($B$260,'MP Calcs &amp; EFs'!$B$343:$B$360,0)),R$229&lt;INDEX($K$397:$K$415,MATCH($B$260,$C$397:$C$415,0)),INDEX('MP Calcs &amp; EFs'!$C$343:$C$360, MATCH($B$260,'MP Calcs &amp; EFs'!$B$343:$B$360,0))-(((INDEX('MP Calcs &amp; EFs'!$C$343:$C$360, MATCH($B$260,'MP Calcs &amp; EFs'!$B$343:$B$360,0)))-(INDEX($F$396:$F$413, MATCH($B$260,$C$396:$C$413,0))))/3),R$229&lt;INDEX($I$397:$I$415,MATCH($B$260,$C$397:$C$415,0)),INDEX('MP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S314" s="148" t="str" cm="1">
        <f t="array" ref="S314">IFERROR((_xlfn.IFS(S$229&lt;INDEX($J$397:$J$415,MATCH($B$260,$C$397:$C$415,0)),INDEX('MP Calcs &amp; EFs'!$C$343:$C$360, MATCH($B$260,'MP Calcs &amp; EFs'!$B$343:$B$360,0)),S$229&lt;INDEX($K$397:$K$415,MATCH($B$260,$C$397:$C$415,0)),INDEX('MP Calcs &amp; EFs'!$C$343:$C$360, MATCH($B$260,'MP Calcs &amp; EFs'!$B$343:$B$360,0))-(((INDEX('MP Calcs &amp; EFs'!$C$343:$C$360, MATCH($B$260,'MP Calcs &amp; EFs'!$B$343:$B$360,0)))-(INDEX($F$396:$F$413, MATCH($B$260,$C$396:$C$413,0))))/3),S$229&lt;INDEX($I$397:$I$415,MATCH($B$260,$C$397:$C$415,0)),INDEX('MP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T314" s="148" t="str" cm="1">
        <f t="array" ref="T314">IFERROR((_xlfn.IFS(T$229&lt;INDEX($J$397:$J$415,MATCH($B$260,$C$397:$C$415,0)),INDEX('MP Calcs &amp; EFs'!$C$343:$C$360, MATCH($B$260,'MP Calcs &amp; EFs'!$B$343:$B$360,0)),T$229&lt;INDEX($K$397:$K$415,MATCH($B$260,$C$397:$C$415,0)),INDEX('MP Calcs &amp; EFs'!$C$343:$C$360, MATCH($B$260,'MP Calcs &amp; EFs'!$B$343:$B$360,0))-(((INDEX('MP Calcs &amp; EFs'!$C$343:$C$360, MATCH($B$260,'MP Calcs &amp; EFs'!$B$343:$B$360,0)))-(INDEX($F$396:$F$413, MATCH($B$260,$C$396:$C$413,0))))/3),T$229&lt;INDEX($I$397:$I$415,MATCH($B$260,$C$397:$C$415,0)),INDEX('MP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U314" s="148" t="str" cm="1">
        <f t="array" ref="U314">IFERROR((_xlfn.IFS(U$229&lt;INDEX($J$397:$J$415,MATCH($B$260,$C$397:$C$415,0)),INDEX('MP Calcs &amp; EFs'!$C$343:$C$360, MATCH($B$260,'MP Calcs &amp; EFs'!$B$343:$B$360,0)),U$229&lt;INDEX($K$397:$K$415,MATCH($B$260,$C$397:$C$415,0)),INDEX('MP Calcs &amp; EFs'!$C$343:$C$360, MATCH($B$260,'MP Calcs &amp; EFs'!$B$343:$B$360,0))-(((INDEX('MP Calcs &amp; EFs'!$C$343:$C$360, MATCH($B$260,'MP Calcs &amp; EFs'!$B$343:$B$360,0)))-(INDEX($F$396:$F$413, MATCH($B$260,$C$396:$C$413,0))))/3),U$229&lt;INDEX($I$397:$I$415,MATCH($B$260,$C$397:$C$415,0)),INDEX('MP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V314" s="148" t="str" cm="1">
        <f t="array" ref="V314">IFERROR((_xlfn.IFS(V$229&lt;INDEX($J$397:$J$415,MATCH($B$260,$C$397:$C$415,0)),INDEX('MP Calcs &amp; EFs'!$C$343:$C$360, MATCH($B$260,'MP Calcs &amp; EFs'!$B$343:$B$360,0)),V$229&lt;INDEX($K$397:$K$415,MATCH($B$260,$C$397:$C$415,0)),INDEX('MP Calcs &amp; EFs'!$C$343:$C$360, MATCH($B$260,'MP Calcs &amp; EFs'!$B$343:$B$360,0))-(((INDEX('MP Calcs &amp; EFs'!$C$343:$C$360, MATCH($B$260,'MP Calcs &amp; EFs'!$B$343:$B$360,0)))-(INDEX($F$396:$F$413, MATCH($B$260,$C$396:$C$413,0))))/3),V$229&lt;INDEX($I$397:$I$415,MATCH($B$260,$C$397:$C$415,0)),INDEX('MP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W314" s="148" t="str" cm="1">
        <f t="array" ref="W314">IFERROR((_xlfn.IFS(W$229&lt;INDEX($J$397:$J$415,MATCH($B$260,$C$397:$C$415,0)),INDEX('MP Calcs &amp; EFs'!$C$343:$C$360, MATCH($B$260,'MP Calcs &amp; EFs'!$B$343:$B$360,0)),W$229&lt;INDEX($K$397:$K$415,MATCH($B$260,$C$397:$C$415,0)),INDEX('MP Calcs &amp; EFs'!$C$343:$C$360, MATCH($B$260,'MP Calcs &amp; EFs'!$B$343:$B$360,0))-(((INDEX('MP Calcs &amp; EFs'!$C$343:$C$360, MATCH($B$260,'MP Calcs &amp; EFs'!$B$343:$B$360,0)))-(INDEX($F$396:$F$413, MATCH($B$260,$C$396:$C$413,0))))/3),W$229&lt;INDEX($I$397:$I$415,MATCH($B$260,$C$397:$C$415,0)),INDEX('MP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X314" s="148" t="str" cm="1">
        <f t="array" ref="X314">IFERROR((_xlfn.IFS(X$229&lt;INDEX($J$397:$J$415,MATCH($B$260,$C$397:$C$415,0)),INDEX('MP Calcs &amp; EFs'!$C$343:$C$360, MATCH($B$260,'MP Calcs &amp; EFs'!$B$343:$B$360,0)),X$229&lt;INDEX($K$397:$K$415,MATCH($B$260,$C$397:$C$415,0)),INDEX('MP Calcs &amp; EFs'!$C$343:$C$360, MATCH($B$260,'MP Calcs &amp; EFs'!$B$343:$B$360,0))-(((INDEX('MP Calcs &amp; EFs'!$C$343:$C$360, MATCH($B$260,'MP Calcs &amp; EFs'!$B$343:$B$360,0)))-(INDEX($F$396:$F$413, MATCH($B$260,$C$396:$C$413,0))))/3),X$229&lt;INDEX($I$397:$I$415,MATCH($B$260,$C$397:$C$415,0)),INDEX('MP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Y314" s="148" t="str" cm="1">
        <f t="array" ref="Y314">IFERROR((_xlfn.IFS(Y$229&lt;INDEX($J$397:$J$415,MATCH($B$260,$C$397:$C$415,0)),INDEX('MP Calcs &amp; EFs'!$C$343:$C$360, MATCH($B$260,'MP Calcs &amp; EFs'!$B$343:$B$360,0)),Y$229&lt;INDEX($K$397:$K$415,MATCH($B$260,$C$397:$C$415,0)),INDEX('MP Calcs &amp; EFs'!$C$343:$C$360, MATCH($B$260,'MP Calcs &amp; EFs'!$B$343:$B$360,0))-(((INDEX('MP Calcs &amp; EFs'!$C$343:$C$360, MATCH($B$260,'MP Calcs &amp; EFs'!$B$343:$B$360,0)))-(INDEX($F$396:$F$413, MATCH($B$260,$C$396:$C$413,0))))/3),Y$229&lt;INDEX($I$397:$I$415,MATCH($B$260,$C$397:$C$415,0)),INDEX('MP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Z314" s="148" t="str" cm="1">
        <f t="array" ref="Z314">IFERROR((_xlfn.IFS(Z$229&lt;INDEX($J$397:$J$415,MATCH($B$260,$C$397:$C$415,0)),INDEX('MP Calcs &amp; EFs'!$C$343:$C$360, MATCH($B$260,'MP Calcs &amp; EFs'!$B$343:$B$360,0)),Z$229&lt;INDEX($K$397:$K$415,MATCH($B$260,$C$397:$C$415,0)),INDEX('MP Calcs &amp; EFs'!$C$343:$C$360, MATCH($B$260,'MP Calcs &amp; EFs'!$B$343:$B$360,0))-(((INDEX('MP Calcs &amp; EFs'!$C$343:$C$360, MATCH($B$260,'MP Calcs &amp; EFs'!$B$343:$B$360,0)))-(INDEX($F$396:$F$413, MATCH($B$260,$C$396:$C$413,0))))/3),Z$229&lt;INDEX($I$397:$I$415,MATCH($B$260,$C$397:$C$415,0)),INDEX('MP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AA314" s="148" t="str" cm="1">
        <f t="array" ref="AA314">IFERROR((_xlfn.IFS(AA$229&lt;INDEX($J$397:$J$415,MATCH($B$260,$C$397:$C$415,0)),INDEX('MP Calcs &amp; EFs'!$C$343:$C$360, MATCH($B$260,'MP Calcs &amp; EFs'!$B$343:$B$360,0)),AA$229&lt;INDEX($K$397:$K$415,MATCH($B$260,$C$397:$C$415,0)),INDEX('MP Calcs &amp; EFs'!$C$343:$C$360, MATCH($B$260,'MP Calcs &amp; EFs'!$B$343:$B$360,0))-(((INDEX('MP Calcs &amp; EFs'!$C$343:$C$360, MATCH($B$260,'MP Calcs &amp; EFs'!$B$343:$B$360,0)))-(INDEX($F$396:$F$413, MATCH($B$260,$C$396:$C$413,0))))/3),AA$229&lt;INDEX($I$397:$I$415,MATCH($B$260,$C$397:$C$415,0)),INDEX('MP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AB314" s="148" t="str" cm="1">
        <f t="array" ref="AB314">IFERROR((_xlfn.IFS(AB$229&lt;INDEX($J$397:$J$415,MATCH($B$260,$C$397:$C$415,0)),INDEX('MP Calcs &amp; EFs'!$C$343:$C$360, MATCH($B$260,'MP Calcs &amp; EFs'!$B$343:$B$360,0)),AB$229&lt;INDEX($K$397:$K$415,MATCH($B$260,$C$397:$C$415,0)),INDEX('MP Calcs &amp; EFs'!$C$343:$C$360, MATCH($B$260,'MP Calcs &amp; EFs'!$B$343:$B$360,0))-(((INDEX('MP Calcs &amp; EFs'!$C$343:$C$360, MATCH($B$260,'MP Calcs &amp; EFs'!$B$343:$B$360,0)))-(INDEX($F$396:$F$413, MATCH($B$260,$C$396:$C$413,0))))/3),AB$229&lt;INDEX($I$397:$I$415,MATCH($B$260,$C$397:$C$415,0)),INDEX('MP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AC314" s="148" t="str" cm="1">
        <f t="array" ref="AC314">IFERROR((_xlfn.IFS(AC$229&lt;INDEX($J$397:$J$415,MATCH($B$260,$C$397:$C$415,0)),INDEX('MP Calcs &amp; EFs'!$C$343:$C$360, MATCH($B$260,'MP Calcs &amp; EFs'!$B$343:$B$360,0)),AC$229&lt;INDEX($K$397:$K$415,MATCH($B$260,$C$397:$C$415,0)),INDEX('MP Calcs &amp; EFs'!$C$343:$C$360, MATCH($B$260,'MP Calcs &amp; EFs'!$B$343:$B$360,0))-(((INDEX('MP Calcs &amp; EFs'!$C$343:$C$360, MATCH($B$260,'MP Calcs &amp; EFs'!$B$343:$B$360,0)))-(INDEX($F$396:$F$413, MATCH($B$260,$C$396:$C$413,0))))/3),AC$229&lt;INDEX($I$397:$I$415,MATCH($B$260,$C$397:$C$415,0)),INDEX('MP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AD314" s="148" t="str" cm="1">
        <f t="array" ref="AD314">IFERROR((_xlfn.IFS(AD$229&lt;INDEX($J$397:$J$415,MATCH($B$260,$C$397:$C$415,0)),INDEX('MP Calcs &amp; EFs'!$C$343:$C$360, MATCH($B$260,'MP Calcs &amp; EFs'!$B$343:$B$360,0)),AD$229&lt;INDEX($K$397:$K$415,MATCH($B$260,$C$397:$C$415,0)),INDEX('MP Calcs &amp; EFs'!$C$343:$C$360, MATCH($B$260,'MP Calcs &amp; EFs'!$B$343:$B$360,0))-(((INDEX('MP Calcs &amp; EFs'!$C$343:$C$360, MATCH($B$260,'MP Calcs &amp; EFs'!$B$343:$B$360,0)))-(INDEX($F$396:$F$413, MATCH($B$260,$C$396:$C$413,0))))/3),AD$229&lt;INDEX($I$397:$I$415,MATCH($B$260,$C$397:$C$415,0)),INDEX('MP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AE314" s="148" t="str" cm="1">
        <f t="array" ref="AE314">IFERROR((_xlfn.IFS(AE$229&lt;INDEX($J$397:$J$415,MATCH($B$260,$C$397:$C$415,0)),INDEX('MP Calcs &amp; EFs'!$C$343:$C$360, MATCH($B$260,'MP Calcs &amp; EFs'!$B$343:$B$360,0)),AE$229&lt;INDEX($K$397:$K$415,MATCH($B$260,$C$397:$C$415,0)),INDEX('MP Calcs &amp; EFs'!$C$343:$C$360, MATCH($B$260,'MP Calcs &amp; EFs'!$B$343:$B$360,0))-(((INDEX('MP Calcs &amp; EFs'!$C$343:$C$360, MATCH($B$260,'MP Calcs &amp; EFs'!$B$343:$B$360,0)))-(INDEX($F$396:$F$413, MATCH($B$260,$C$396:$C$413,0))))/3),AE$229&lt;INDEX($I$397:$I$415,MATCH($B$260,$C$397:$C$415,0)),INDEX('MP Calcs &amp; EFs'!$C$343:$C$360, MATCH($B$260,'MP Calcs &amp; EFs'!$B$343:$B$360,0))-(((INDEX('MP Calcs &amp; EFs'!$C$343:$C$360, MATCH($B$260,'MP Calcs &amp; EFs'!$B$343:$B$360,0)))-(INDEX($F$396:$F$413, MATCH($B$260,$C$396:$C$413,0))))*2/3),TRUE,INDEX($F$396:$F$413, MATCH($B$260,$C$396:$C$413,0)))*INDEX($D$13:$D$29, MATCH($B$260,$B$13:$B$29,0)))*1000*'Conversions and Lists'!$O$44*'MP Calcs &amp; EFs'!$F$439*'Conversions and Lists'!$F$51*1000,"")</f>
        <v/>
      </c>
      <c r="AF314" s="148" t="str">
        <f t="shared" si="19"/>
        <v/>
      </c>
      <c r="AG314" s="148" t="str">
        <f>IFERROR(SUM(INDEX(D314:AF314, MATCH(INDEX($H$8:$H$29,MATCH(B314,$B$8:$B$29,0)),$D$229:$AE$229,0)):AF314),"")</f>
        <v/>
      </c>
    </row>
    <row r="315" spans="2:33" x14ac:dyDescent="0.25">
      <c r="B315" s="144" t="s">
        <v>160</v>
      </c>
      <c r="C315" s="141" t="s">
        <v>335</v>
      </c>
      <c r="D315" s="142" t="str" cm="1">
        <f t="array" ref="D315">IFERROR(((_xlfn.IFS(D$229&lt;INDEX($J$397:$J$415,MATCH($B$262,$C$397:$C$415,0)),INDEX('MP Calcs &amp; EFs'!$D$343:$D$360, MATCH($B$262,'MP Calcs &amp; EFs'!$B$343:$B$360,0)),D$229&lt;INDEX($K$397:$K$415,MATCH($B$262,$C$397:$C$415,0)),INDEX('MP Calcs &amp; EFs'!$D$343:$D$360, MATCH($B$262,'MP Calcs &amp; EFs'!$B$343:$B$360,0))-(((INDEX('MP Calcs &amp; EFs'!$D$343:$D$360, MATCH($B$262,'MP Calcs &amp; EFs'!$B$343:$B$360,0)))-(INDEX($G$396:$G$413, MATCH($B$262,$C$396:$C$413,0))))/3),D$229&lt;INDEX($I$397:$I$415,MATCH($B$262,$C$397:$C$415,0)),INDEX('MP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EFs'!K$383,"")</f>
        <v/>
      </c>
      <c r="E315" s="142" t="str" cm="1">
        <f t="array" ref="E315">IFERROR(((_xlfn.IFS(E$229&lt;INDEX($J$397:$J$415,MATCH($B$262,$C$397:$C$415,0)),INDEX('MP Calcs &amp; EFs'!$D$343:$D$360, MATCH($B$262,'MP Calcs &amp; EFs'!$B$343:$B$360,0)),E$229&lt;INDEX($K$397:$K$415,MATCH($B$262,$C$397:$C$415,0)),INDEX('MP Calcs &amp; EFs'!$D$343:$D$360, MATCH($B$262,'MP Calcs &amp; EFs'!$B$343:$B$360,0))-(((INDEX('MP Calcs &amp; EFs'!$D$343:$D$360, MATCH($B$262,'MP Calcs &amp; EFs'!$B$343:$B$360,0)))-(INDEX($G$396:$G$413, MATCH($B$262,$C$396:$C$413,0))))/3),E$229&lt;INDEX($I$397:$I$415,MATCH($B$262,$C$397:$C$415,0)),INDEX('MP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EFs'!L$383,"")</f>
        <v/>
      </c>
      <c r="F315" s="142" t="str" cm="1">
        <f t="array" ref="F315">IFERROR(((_xlfn.IFS(F$229&lt;INDEX($J$397:$J$415,MATCH($B$262,$C$397:$C$415,0)),INDEX('MP Calcs &amp; EFs'!$D$343:$D$360, MATCH($B$262,'MP Calcs &amp; EFs'!$B$343:$B$360,0)),F$229&lt;INDEX($K$397:$K$415,MATCH($B$262,$C$397:$C$415,0)),INDEX('MP Calcs &amp; EFs'!$D$343:$D$360, MATCH($B$262,'MP Calcs &amp; EFs'!$B$343:$B$360,0))-(((INDEX('MP Calcs &amp; EFs'!$D$343:$D$360, MATCH($B$262,'MP Calcs &amp; EFs'!$B$343:$B$360,0)))-(INDEX($G$396:$G$413, MATCH($B$262,$C$396:$C$413,0))))/3),F$229&lt;INDEX($I$397:$I$415,MATCH($B$262,$C$397:$C$415,0)),INDEX('MP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EFs'!M$383,"")</f>
        <v/>
      </c>
      <c r="G315" s="142" t="str" cm="1">
        <f t="array" ref="G315">IFERROR(((_xlfn.IFS(G$229&lt;INDEX($J$397:$J$415,MATCH($B$262,$C$397:$C$415,0)),INDEX('MP Calcs &amp; EFs'!$D$343:$D$360, MATCH($B$262,'MP Calcs &amp; EFs'!$B$343:$B$360,0)),G$229&lt;INDEX($K$397:$K$415,MATCH($B$262,$C$397:$C$415,0)),INDEX('MP Calcs &amp; EFs'!$D$343:$D$360, MATCH($B$262,'MP Calcs &amp; EFs'!$B$343:$B$360,0))-(((INDEX('MP Calcs &amp; EFs'!$D$343:$D$360, MATCH($B$262,'MP Calcs &amp; EFs'!$B$343:$B$360,0)))-(INDEX($G$396:$G$413, MATCH($B$262,$C$396:$C$413,0))))/3),G$229&lt;INDEX($I$397:$I$415,MATCH($B$262,$C$397:$C$415,0)),INDEX('MP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EFs'!N$383,"")</f>
        <v/>
      </c>
      <c r="H315" s="142" t="str" cm="1">
        <f t="array" ref="H315">IFERROR(((_xlfn.IFS(H$229&lt;INDEX($J$397:$J$415,MATCH($B$262,$C$397:$C$415,0)),INDEX('MP Calcs &amp; EFs'!$D$343:$D$360, MATCH($B$262,'MP Calcs &amp; EFs'!$B$343:$B$360,0)),H$229&lt;INDEX($K$397:$K$415,MATCH($B$262,$C$397:$C$415,0)),INDEX('MP Calcs &amp; EFs'!$D$343:$D$360, MATCH($B$262,'MP Calcs &amp; EFs'!$B$343:$B$360,0))-(((INDEX('MP Calcs &amp; EFs'!$D$343:$D$360, MATCH($B$262,'MP Calcs &amp; EFs'!$B$343:$B$360,0)))-(INDEX($G$396:$G$413, MATCH($B$262,$C$396:$C$413,0))))/3),H$229&lt;INDEX($I$397:$I$415,MATCH($B$262,$C$397:$C$415,0)),INDEX('MP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EFs'!O$383,"")</f>
        <v/>
      </c>
      <c r="I315" s="142" t="str" cm="1">
        <f t="array" ref="I315">IFERROR(((_xlfn.IFS(I$229&lt;INDEX($J$397:$J$415,MATCH($B$262,$C$397:$C$415,0)),INDEX('MP Calcs &amp; EFs'!$D$343:$D$360, MATCH($B$262,'MP Calcs &amp; EFs'!$B$343:$B$360,0)),I$229&lt;INDEX($K$397:$K$415,MATCH($B$262,$C$397:$C$415,0)),INDEX('MP Calcs &amp; EFs'!$D$343:$D$360, MATCH($B$262,'MP Calcs &amp; EFs'!$B$343:$B$360,0))-(((INDEX('MP Calcs &amp; EFs'!$D$343:$D$360, MATCH($B$262,'MP Calcs &amp; EFs'!$B$343:$B$360,0)))-(INDEX($G$396:$G$413, MATCH($B$262,$C$396:$C$413,0))))/3),I$229&lt;INDEX($I$397:$I$415,MATCH($B$262,$C$397:$C$415,0)),INDEX('MP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EFs'!P$383,"")</f>
        <v/>
      </c>
      <c r="J315" s="142" t="str" cm="1">
        <f t="array" ref="J315">IFERROR(((_xlfn.IFS(J$229&lt;INDEX($J$397:$J$415,MATCH($B$262,$C$397:$C$415,0)),INDEX('MP Calcs &amp; EFs'!$D$343:$D$360, MATCH($B$262,'MP Calcs &amp; EFs'!$B$343:$B$360,0)),J$229&lt;INDEX($K$397:$K$415,MATCH($B$262,$C$397:$C$415,0)),INDEX('MP Calcs &amp; EFs'!$D$343:$D$360, MATCH($B$262,'MP Calcs &amp; EFs'!$B$343:$B$360,0))-(((INDEX('MP Calcs &amp; EFs'!$D$343:$D$360, MATCH($B$262,'MP Calcs &amp; EFs'!$B$343:$B$360,0)))-(INDEX($G$396:$G$413, MATCH($B$262,$C$396:$C$413,0))))/3),J$229&lt;INDEX($I$397:$I$415,MATCH($B$262,$C$397:$C$415,0)),INDEX('MP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EFs'!Q$383,"")</f>
        <v/>
      </c>
      <c r="K315" s="142" t="str" cm="1">
        <f t="array" ref="K315">IFERROR(((_xlfn.IFS(K$229&lt;INDEX($J$397:$J$415,MATCH($B$262,$C$397:$C$415,0)),INDEX('MP Calcs &amp; EFs'!$D$343:$D$360, MATCH($B$262,'MP Calcs &amp; EFs'!$B$343:$B$360,0)),K$229&lt;INDEX($K$397:$K$415,MATCH($B$262,$C$397:$C$415,0)),INDEX('MP Calcs &amp; EFs'!$D$343:$D$360, MATCH($B$262,'MP Calcs &amp; EFs'!$B$343:$B$360,0))-(((INDEX('MP Calcs &amp; EFs'!$D$343:$D$360, MATCH($B$262,'MP Calcs &amp; EFs'!$B$343:$B$360,0)))-(INDEX($G$396:$G$413, MATCH($B$262,$C$396:$C$413,0))))/3),K$229&lt;INDEX($I$397:$I$415,MATCH($B$262,$C$397:$C$415,0)),INDEX('MP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EFs'!R$383,"")</f>
        <v/>
      </c>
      <c r="L315" s="142" t="str" cm="1">
        <f t="array" ref="L315">IFERROR(((_xlfn.IFS(L$229&lt;INDEX($J$397:$J$415,MATCH($B$262,$C$397:$C$415,0)),INDEX('MP Calcs &amp; EFs'!$D$343:$D$360, MATCH($B$262,'MP Calcs &amp; EFs'!$B$343:$B$360,0)),L$229&lt;INDEX($K$397:$K$415,MATCH($B$262,$C$397:$C$415,0)),INDEX('MP Calcs &amp; EFs'!$D$343:$D$360, MATCH($B$262,'MP Calcs &amp; EFs'!$B$343:$B$360,0))-(((INDEX('MP Calcs &amp; EFs'!$D$343:$D$360, MATCH($B$262,'MP Calcs &amp; EFs'!$B$343:$B$360,0)))-(INDEX($G$396:$G$413, MATCH($B$262,$C$396:$C$413,0))))/3),L$229&lt;INDEX($I$397:$I$415,MATCH($B$262,$C$397:$C$415,0)),INDEX('MP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EFs'!S$383,"")</f>
        <v/>
      </c>
      <c r="M315" s="142" t="str" cm="1">
        <f t="array" ref="M315">IFERROR(((_xlfn.IFS(M$229&lt;INDEX($J$397:$J$415,MATCH($B$262,$C$397:$C$415,0)),INDEX('MP Calcs &amp; EFs'!$D$343:$D$360, MATCH($B$262,'MP Calcs &amp; EFs'!$B$343:$B$360,0)),M$229&lt;INDEX($K$397:$K$415,MATCH($B$262,$C$397:$C$415,0)),INDEX('MP Calcs &amp; EFs'!$D$343:$D$360, MATCH($B$262,'MP Calcs &amp; EFs'!$B$343:$B$360,0))-(((INDEX('MP Calcs &amp; EFs'!$D$343:$D$360, MATCH($B$262,'MP Calcs &amp; EFs'!$B$343:$B$360,0)))-(INDEX($G$396:$G$413, MATCH($B$262,$C$396:$C$413,0))))/3),M$229&lt;INDEX($I$397:$I$415,MATCH($B$262,$C$397:$C$415,0)),INDEX('MP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EFs'!T$383,"")</f>
        <v/>
      </c>
      <c r="N315" s="142" t="str" cm="1">
        <f t="array" ref="N315">IFERROR(((_xlfn.IFS(N$229&lt;INDEX($J$397:$J$415,MATCH($B$262,$C$397:$C$415,0)),INDEX('MP Calcs &amp; EFs'!$D$343:$D$360, MATCH($B$262,'MP Calcs &amp; EFs'!$B$343:$B$360,0)),N$229&lt;INDEX($K$397:$K$415,MATCH($B$262,$C$397:$C$415,0)),INDEX('MP Calcs &amp; EFs'!$D$343:$D$360, MATCH($B$262,'MP Calcs &amp; EFs'!$B$343:$B$360,0))-(((INDEX('MP Calcs &amp; EFs'!$D$343:$D$360, MATCH($B$262,'MP Calcs &amp; EFs'!$B$343:$B$360,0)))-(INDEX($G$396:$G$413, MATCH($B$262,$C$396:$C$413,0))))/3),N$229&lt;INDEX($I$397:$I$415,MATCH($B$262,$C$397:$C$415,0)),INDEX('MP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EFs'!U$383,"")</f>
        <v/>
      </c>
      <c r="O315" s="142" t="str" cm="1">
        <f t="array" ref="O315">IFERROR(((_xlfn.IFS(O$229&lt;INDEX($J$397:$J$415,MATCH($B$262,$C$397:$C$415,0)),INDEX('MP Calcs &amp; EFs'!$D$343:$D$360, MATCH($B$262,'MP Calcs &amp; EFs'!$B$343:$B$360,0)),O$229&lt;INDEX($K$397:$K$415,MATCH($B$262,$C$397:$C$415,0)),INDEX('MP Calcs &amp; EFs'!$D$343:$D$360, MATCH($B$262,'MP Calcs &amp; EFs'!$B$343:$B$360,0))-(((INDEX('MP Calcs &amp; EFs'!$D$343:$D$360, MATCH($B$262,'MP Calcs &amp; EFs'!$B$343:$B$360,0)))-(INDEX($G$396:$G$413, MATCH($B$262,$C$396:$C$413,0))))/3),O$229&lt;INDEX($I$397:$I$415,MATCH($B$262,$C$397:$C$415,0)),INDEX('MP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EFs'!V$383,"")</f>
        <v/>
      </c>
      <c r="P315" s="142" t="str" cm="1">
        <f t="array" ref="P315">IFERROR(((_xlfn.IFS(P$229&lt;INDEX($J$397:$J$415,MATCH($B$262,$C$397:$C$415,0)),INDEX('MP Calcs &amp; EFs'!$D$343:$D$360, MATCH($B$262,'MP Calcs &amp; EFs'!$B$343:$B$360,0)),P$229&lt;INDEX($K$397:$K$415,MATCH($B$262,$C$397:$C$415,0)),INDEX('MP Calcs &amp; EFs'!$D$343:$D$360, MATCH($B$262,'MP Calcs &amp; EFs'!$B$343:$B$360,0))-(((INDEX('MP Calcs &amp; EFs'!$D$343:$D$360, MATCH($B$262,'MP Calcs &amp; EFs'!$B$343:$B$360,0)))-(INDEX($G$396:$G$413, MATCH($B$262,$C$396:$C$413,0))))/3),P$229&lt;INDEX($I$397:$I$415,MATCH($B$262,$C$397:$C$415,0)),INDEX('MP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EFs'!W$383,"")</f>
        <v/>
      </c>
      <c r="Q315" s="142" t="str" cm="1">
        <f t="array" ref="Q315">IFERROR(((_xlfn.IFS(Q$229&lt;INDEX($J$397:$J$415,MATCH($B$262,$C$397:$C$415,0)),INDEX('MP Calcs &amp; EFs'!$D$343:$D$360, MATCH($B$262,'MP Calcs &amp; EFs'!$B$343:$B$360,0)),Q$229&lt;INDEX($K$397:$K$415,MATCH($B$262,$C$397:$C$415,0)),INDEX('MP Calcs &amp; EFs'!$D$343:$D$360, MATCH($B$262,'MP Calcs &amp; EFs'!$B$343:$B$360,0))-(((INDEX('MP Calcs &amp; EFs'!$D$343:$D$360, MATCH($B$262,'MP Calcs &amp; EFs'!$B$343:$B$360,0)))-(INDEX($G$396:$G$413, MATCH($B$262,$C$396:$C$413,0))))/3),Q$229&lt;INDEX($I$397:$I$415,MATCH($B$262,$C$397:$C$415,0)),INDEX('MP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EFs'!X$383,"")</f>
        <v/>
      </c>
      <c r="R315" s="142" t="str" cm="1">
        <f t="array" ref="R315">IFERROR(((_xlfn.IFS(R$229&lt;INDEX($J$397:$J$415,MATCH($B$262,$C$397:$C$415,0)),INDEX('MP Calcs &amp; EFs'!$D$343:$D$360, MATCH($B$262,'MP Calcs &amp; EFs'!$B$343:$B$360,0)),R$229&lt;INDEX($K$397:$K$415,MATCH($B$262,$C$397:$C$415,0)),INDEX('MP Calcs &amp; EFs'!$D$343:$D$360, MATCH($B$262,'MP Calcs &amp; EFs'!$B$343:$B$360,0))-(((INDEX('MP Calcs &amp; EFs'!$D$343:$D$360, MATCH($B$262,'MP Calcs &amp; EFs'!$B$343:$B$360,0)))-(INDEX($G$396:$G$413, MATCH($B$262,$C$396:$C$413,0))))/3),R$229&lt;INDEX($I$397:$I$415,MATCH($B$262,$C$397:$C$415,0)),INDEX('MP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EFs'!Y$383,"")</f>
        <v/>
      </c>
      <c r="S315" s="142" t="str" cm="1">
        <f t="array" ref="S315">IFERROR(((_xlfn.IFS(S$229&lt;INDEX($J$397:$J$415,MATCH($B$262,$C$397:$C$415,0)),INDEX('MP Calcs &amp; EFs'!$D$343:$D$360, MATCH($B$262,'MP Calcs &amp; EFs'!$B$343:$B$360,0)),S$229&lt;INDEX($K$397:$K$415,MATCH($B$262,$C$397:$C$415,0)),INDEX('MP Calcs &amp; EFs'!$D$343:$D$360, MATCH($B$262,'MP Calcs &amp; EFs'!$B$343:$B$360,0))-(((INDEX('MP Calcs &amp; EFs'!$D$343:$D$360, MATCH($B$262,'MP Calcs &amp; EFs'!$B$343:$B$360,0)))-(INDEX($G$396:$G$413, MATCH($B$262,$C$396:$C$413,0))))/3),S$229&lt;INDEX($I$397:$I$415,MATCH($B$262,$C$397:$C$415,0)),INDEX('MP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EFs'!Z$383,"")</f>
        <v/>
      </c>
      <c r="T315" s="142" t="str" cm="1">
        <f t="array" ref="T315">IFERROR(((_xlfn.IFS(T$229&lt;INDEX($J$397:$J$415,MATCH($B$262,$C$397:$C$415,0)),INDEX('MP Calcs &amp; EFs'!$D$343:$D$360, MATCH($B$262,'MP Calcs &amp; EFs'!$B$343:$B$360,0)),T$229&lt;INDEX($K$397:$K$415,MATCH($B$262,$C$397:$C$415,0)),INDEX('MP Calcs &amp; EFs'!$D$343:$D$360, MATCH($B$262,'MP Calcs &amp; EFs'!$B$343:$B$360,0))-(((INDEX('MP Calcs &amp; EFs'!$D$343:$D$360, MATCH($B$262,'MP Calcs &amp; EFs'!$B$343:$B$360,0)))-(INDEX($G$396:$G$413, MATCH($B$262,$C$396:$C$413,0))))/3),T$229&lt;INDEX($I$397:$I$415,MATCH($B$262,$C$397:$C$415,0)),INDEX('MP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EFs'!AA$383,"")</f>
        <v/>
      </c>
      <c r="U315" s="142" t="str" cm="1">
        <f t="array" ref="U315">IFERROR(((_xlfn.IFS(U$229&lt;INDEX($J$397:$J$415,MATCH($B$262,$C$397:$C$415,0)),INDEX('MP Calcs &amp; EFs'!$D$343:$D$360, MATCH($B$262,'MP Calcs &amp; EFs'!$B$343:$B$360,0)),U$229&lt;INDEX($K$397:$K$415,MATCH($B$262,$C$397:$C$415,0)),INDEX('MP Calcs &amp; EFs'!$D$343:$D$360, MATCH($B$262,'MP Calcs &amp; EFs'!$B$343:$B$360,0))-(((INDEX('MP Calcs &amp; EFs'!$D$343:$D$360, MATCH($B$262,'MP Calcs &amp; EFs'!$B$343:$B$360,0)))-(INDEX($G$396:$G$413, MATCH($B$262,$C$396:$C$413,0))))/3),U$229&lt;INDEX($I$397:$I$415,MATCH($B$262,$C$397:$C$415,0)),INDEX('MP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EFs'!AB$383,"")</f>
        <v/>
      </c>
      <c r="V315" s="142" t="str" cm="1">
        <f t="array" ref="V315">IFERROR(((_xlfn.IFS(V$229&lt;INDEX($J$397:$J$415,MATCH($B$262,$C$397:$C$415,0)),INDEX('MP Calcs &amp; EFs'!$D$343:$D$360, MATCH($B$262,'MP Calcs &amp; EFs'!$B$343:$B$360,0)),V$229&lt;INDEX($K$397:$K$415,MATCH($B$262,$C$397:$C$415,0)),INDEX('MP Calcs &amp; EFs'!$D$343:$D$360, MATCH($B$262,'MP Calcs &amp; EFs'!$B$343:$B$360,0))-(((INDEX('MP Calcs &amp; EFs'!$D$343:$D$360, MATCH($B$262,'MP Calcs &amp; EFs'!$B$343:$B$360,0)))-(INDEX($G$396:$G$413, MATCH($B$262,$C$396:$C$413,0))))/3),V$229&lt;INDEX($I$397:$I$415,MATCH($B$262,$C$397:$C$415,0)),INDEX('MP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EFs'!AC$383,"")</f>
        <v/>
      </c>
      <c r="W315" s="142" t="str" cm="1">
        <f t="array" ref="W315">IFERROR(((_xlfn.IFS(W$229&lt;INDEX($J$397:$J$415,MATCH($B$262,$C$397:$C$415,0)),INDEX('MP Calcs &amp; EFs'!$D$343:$D$360, MATCH($B$262,'MP Calcs &amp; EFs'!$B$343:$B$360,0)),W$229&lt;INDEX($K$397:$K$415,MATCH($B$262,$C$397:$C$415,0)),INDEX('MP Calcs &amp; EFs'!$D$343:$D$360, MATCH($B$262,'MP Calcs &amp; EFs'!$B$343:$B$360,0))-(((INDEX('MP Calcs &amp; EFs'!$D$343:$D$360, MATCH($B$262,'MP Calcs &amp; EFs'!$B$343:$B$360,0)))-(INDEX($G$396:$G$413, MATCH($B$262,$C$396:$C$413,0))))/3),W$229&lt;INDEX($I$397:$I$415,MATCH($B$262,$C$397:$C$415,0)),INDEX('MP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EFs'!AD$383,"")</f>
        <v/>
      </c>
      <c r="X315" s="142" t="str" cm="1">
        <f t="array" ref="X315">IFERROR(((_xlfn.IFS(X$229&lt;INDEX($J$397:$J$415,MATCH($B$262,$C$397:$C$415,0)),INDEX('MP Calcs &amp; EFs'!$D$343:$D$360, MATCH($B$262,'MP Calcs &amp; EFs'!$B$343:$B$360,0)),X$229&lt;INDEX($K$397:$K$415,MATCH($B$262,$C$397:$C$415,0)),INDEX('MP Calcs &amp; EFs'!$D$343:$D$360, MATCH($B$262,'MP Calcs &amp; EFs'!$B$343:$B$360,0))-(((INDEX('MP Calcs &amp; EFs'!$D$343:$D$360, MATCH($B$262,'MP Calcs &amp; EFs'!$B$343:$B$360,0)))-(INDEX($G$396:$G$413, MATCH($B$262,$C$396:$C$413,0))))/3),X$229&lt;INDEX($I$397:$I$415,MATCH($B$262,$C$397:$C$415,0)),INDEX('MP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EFs'!AE$383,"")</f>
        <v/>
      </c>
      <c r="Y315" s="142" t="str" cm="1">
        <f t="array" ref="Y315">IFERROR(((_xlfn.IFS(Y$229&lt;INDEX($J$397:$J$415,MATCH($B$262,$C$397:$C$415,0)),INDEX('MP Calcs &amp; EFs'!$D$343:$D$360, MATCH($B$262,'MP Calcs &amp; EFs'!$B$343:$B$360,0)),Y$229&lt;INDEX($K$397:$K$415,MATCH($B$262,$C$397:$C$415,0)),INDEX('MP Calcs &amp; EFs'!$D$343:$D$360, MATCH($B$262,'MP Calcs &amp; EFs'!$B$343:$B$360,0))-(((INDEX('MP Calcs &amp; EFs'!$D$343:$D$360, MATCH($B$262,'MP Calcs &amp; EFs'!$B$343:$B$360,0)))-(INDEX($G$396:$G$413, MATCH($B$262,$C$396:$C$413,0))))/3),Y$229&lt;INDEX($I$397:$I$415,MATCH($B$262,$C$397:$C$415,0)),INDEX('MP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EFs'!AF$383,"")</f>
        <v/>
      </c>
      <c r="Z315" s="142" t="str" cm="1">
        <f t="array" ref="Z315">IFERROR(((_xlfn.IFS(Z$229&lt;INDEX($J$397:$J$415,MATCH($B$262,$C$397:$C$415,0)),INDEX('MP Calcs &amp; EFs'!$D$343:$D$360, MATCH($B$262,'MP Calcs &amp; EFs'!$B$343:$B$360,0)),Z$229&lt;INDEX($K$397:$K$415,MATCH($B$262,$C$397:$C$415,0)),INDEX('MP Calcs &amp; EFs'!$D$343:$D$360, MATCH($B$262,'MP Calcs &amp; EFs'!$B$343:$B$360,0))-(((INDEX('MP Calcs &amp; EFs'!$D$343:$D$360, MATCH($B$262,'MP Calcs &amp; EFs'!$B$343:$B$360,0)))-(INDEX($G$396:$G$413, MATCH($B$262,$C$396:$C$413,0))))/3),Z$229&lt;INDEX($I$397:$I$415,MATCH($B$262,$C$397:$C$415,0)),INDEX('MP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EFs'!AG$383,"")</f>
        <v/>
      </c>
      <c r="AA315" s="142" t="str" cm="1">
        <f t="array" ref="AA315">IFERROR(((_xlfn.IFS(AA$229&lt;INDEX($J$397:$J$415,MATCH($B$262,$C$397:$C$415,0)),INDEX('MP Calcs &amp; EFs'!$D$343:$D$360, MATCH($B$262,'MP Calcs &amp; EFs'!$B$343:$B$360,0)),AA$229&lt;INDEX($K$397:$K$415,MATCH($B$262,$C$397:$C$415,0)),INDEX('MP Calcs &amp; EFs'!$D$343:$D$360, MATCH($B$262,'MP Calcs &amp; EFs'!$B$343:$B$360,0))-(((INDEX('MP Calcs &amp; EFs'!$D$343:$D$360, MATCH($B$262,'MP Calcs &amp; EFs'!$B$343:$B$360,0)))-(INDEX($G$396:$G$413, MATCH($B$262,$C$396:$C$413,0))))/3),AA$229&lt;INDEX($I$397:$I$415,MATCH($B$262,$C$397:$C$415,0)),INDEX('MP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EFs'!AH$383,"")</f>
        <v/>
      </c>
      <c r="AB315" s="142" t="str" cm="1">
        <f t="array" ref="AB315">IFERROR(((_xlfn.IFS(AB$229&lt;INDEX($J$397:$J$415,MATCH($B$262,$C$397:$C$415,0)),INDEX('MP Calcs &amp; EFs'!$D$343:$D$360, MATCH($B$262,'MP Calcs &amp; EFs'!$B$343:$B$360,0)),AB$229&lt;INDEX($K$397:$K$415,MATCH($B$262,$C$397:$C$415,0)),INDEX('MP Calcs &amp; EFs'!$D$343:$D$360, MATCH($B$262,'MP Calcs &amp; EFs'!$B$343:$B$360,0))-(((INDEX('MP Calcs &amp; EFs'!$D$343:$D$360, MATCH($B$262,'MP Calcs &amp; EFs'!$B$343:$B$360,0)))-(INDEX($G$396:$G$413, MATCH($B$262,$C$396:$C$413,0))))/3),AB$229&lt;INDEX($I$397:$I$415,MATCH($B$262,$C$397:$C$415,0)),INDEX('MP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EFs'!AI$383,"")</f>
        <v/>
      </c>
      <c r="AC315" s="142" t="str" cm="1">
        <f t="array" ref="AC315">IFERROR(((_xlfn.IFS(AC$229&lt;INDEX($J$397:$J$415,MATCH($B$262,$C$397:$C$415,0)),INDEX('MP Calcs &amp; EFs'!$D$343:$D$360, MATCH($B$262,'MP Calcs &amp; EFs'!$B$343:$B$360,0)),AC$229&lt;INDEX($K$397:$K$415,MATCH($B$262,$C$397:$C$415,0)),INDEX('MP Calcs &amp; EFs'!$D$343:$D$360, MATCH($B$262,'MP Calcs &amp; EFs'!$B$343:$B$360,0))-(((INDEX('MP Calcs &amp; EFs'!$D$343:$D$360, MATCH($B$262,'MP Calcs &amp; EFs'!$B$343:$B$360,0)))-(INDEX($G$396:$G$413, MATCH($B$262,$C$396:$C$413,0))))/3),AC$229&lt;INDEX($I$397:$I$415,MATCH($B$262,$C$397:$C$415,0)),INDEX('MP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EFs'!AJ$383,"")</f>
        <v/>
      </c>
      <c r="AD315" s="142" t="str" cm="1">
        <f t="array" ref="AD315">IFERROR(((_xlfn.IFS(AD$229&lt;INDEX($J$397:$J$415,MATCH($B$262,$C$397:$C$415,0)),INDEX('MP Calcs &amp; EFs'!$D$343:$D$360, MATCH($B$262,'MP Calcs &amp; EFs'!$B$343:$B$360,0)),AD$229&lt;INDEX($K$397:$K$415,MATCH($B$262,$C$397:$C$415,0)),INDEX('MP Calcs &amp; EFs'!$D$343:$D$360, MATCH($B$262,'MP Calcs &amp; EFs'!$B$343:$B$360,0))-(((INDEX('MP Calcs &amp; EFs'!$D$343:$D$360, MATCH($B$262,'MP Calcs &amp; EFs'!$B$343:$B$360,0)))-(INDEX($G$396:$G$413, MATCH($B$262,$C$396:$C$413,0))))/3),AD$229&lt;INDEX($I$397:$I$415,MATCH($B$262,$C$397:$C$415,0)),INDEX('MP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EFs'!AK$383,"")</f>
        <v/>
      </c>
      <c r="AE315" s="142" t="str" cm="1">
        <f t="array" ref="AE315">IFERROR(((_xlfn.IFS(AE$229&lt;INDEX($J$397:$J$415,MATCH($B$262,$C$397:$C$415,0)),INDEX('MP Calcs &amp; EFs'!$D$343:$D$360, MATCH($B$262,'MP Calcs &amp; EFs'!$B$343:$B$360,0)),AE$229&lt;INDEX($K$397:$K$415,MATCH($B$262,$C$397:$C$415,0)),INDEX('MP Calcs &amp; EFs'!$D$343:$D$360, MATCH($B$262,'MP Calcs &amp; EFs'!$B$343:$B$360,0))-(((INDEX('MP Calcs &amp; EFs'!$D$343:$D$360, MATCH($B$262,'MP Calcs &amp; EFs'!$B$343:$B$360,0)))-(INDEX($G$396:$G$413, MATCH($B$262,$C$396:$C$413,0))))/3),AE$229&lt;INDEX($I$397:$I$415,MATCH($B$262,$C$397:$C$415,0)),INDEX('MP Calcs &amp; EFs'!$D$343:$D$360, MATCH($B$262,'MP Calcs &amp; EFs'!$B$343:$B$360,0))-(((INDEX('MP Calcs &amp; EFs'!$D$343:$D$360, MATCH($B$262,'MP Calcs &amp; EFs'!$B$343:$B$360,0)))-(INDEX($G$396:$G$413, MATCH($B$262,$C$396:$C$413,0))))*2/3),TRUE,INDEX($G$396:$G$413, MATCH($B$262,$C$396:$C$413,0)))*INDEX($D$13:$D$29, MATCH($B$262,$B$13:$B$29,0))*10^6*'Conversions and Lists'!$F$44)-(INDEX($G$8:$G$29, MATCH($B$262,$B$8:$B$29,0))*'Conversions and Lists'!$F$37))*'MP Calcs &amp; EFs'!AL$383,"")</f>
        <v/>
      </c>
      <c r="AF315" s="142" t="str">
        <f t="shared" si="19"/>
        <v/>
      </c>
      <c r="AG315" s="142" t="str">
        <f>IFERROR(SUM(INDEX(D315:AF315, MATCH(INDEX($H$8:$H$29,MATCH(B315,$B$8:$B$29,0)),$D$229:$AE$229,0)):AF315),"")</f>
        <v/>
      </c>
    </row>
    <row r="316" spans="2:33" ht="14.4" thickBot="1" x14ac:dyDescent="0.3">
      <c r="B316" s="138" t="s">
        <v>160</v>
      </c>
      <c r="C316" s="139" t="s">
        <v>336</v>
      </c>
      <c r="D316" s="148" t="str" cm="1">
        <f t="array" ref="D316">IFERROR((_xlfn.IFS(D$229&lt;INDEX($J$397:$J$415,MATCH($B$262,$C$397:$C$415,0)),INDEX('MP Calcs &amp; EFs'!$C$343:$C$360, MATCH($B$262,'MP Calcs &amp; EFs'!$B$343:$B$360,0)),D$229&lt;INDEX($K$397:$K$415,MATCH($B$262,$C$397:$C$415,0)),INDEX('MP Calcs &amp; EFs'!$C$343:$C$360, MATCH($B$262,'MP Calcs &amp; EFs'!$B$343:$B$360,0))-(((INDEX('MP Calcs &amp; EFs'!$C$343:$C$360, MATCH($B$262,'MP Calcs &amp; EFs'!$B$343:$B$360,0)))-(INDEX($D$396:$D$413, MATCH($B$262,$C$396:$C$413,0))))/3),D$229&lt;INDEX($I$397:$I$415,MATCH($B$262,$C$397:$C$415,0)),INDEX('MP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E316" s="148" t="str" cm="1">
        <f t="array" ref="E316">IFERROR((_xlfn.IFS(E$229&lt;INDEX($J$397:$J$415,MATCH($B$262,$C$397:$C$415,0)),INDEX('MP Calcs &amp; EFs'!$C$343:$C$360, MATCH($B$262,'MP Calcs &amp; EFs'!$B$343:$B$360,0)),E$229&lt;INDEX($K$397:$K$415,MATCH($B$262,$C$397:$C$415,0)),INDEX('MP Calcs &amp; EFs'!$C$343:$C$360, MATCH($B$262,'MP Calcs &amp; EFs'!$B$343:$B$360,0))-(((INDEX('MP Calcs &amp; EFs'!$C$343:$C$360, MATCH($B$262,'MP Calcs &amp; EFs'!$B$343:$B$360,0)))-(INDEX($D$396:$D$413, MATCH($B$262,$C$396:$C$413,0))))/3),E$229&lt;INDEX($I$397:$I$415,MATCH($B$262,$C$397:$C$415,0)),INDEX('MP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F316" s="148" t="str" cm="1">
        <f t="array" ref="F316">IFERROR((_xlfn.IFS(F$229&lt;INDEX($J$397:$J$415,MATCH($B$262,$C$397:$C$415,0)),INDEX('MP Calcs &amp; EFs'!$C$343:$C$360, MATCH($B$262,'MP Calcs &amp; EFs'!$B$343:$B$360,0)),F$229&lt;INDEX($K$397:$K$415,MATCH($B$262,$C$397:$C$415,0)),INDEX('MP Calcs &amp; EFs'!$C$343:$C$360, MATCH($B$262,'MP Calcs &amp; EFs'!$B$343:$B$360,0))-(((INDEX('MP Calcs &amp; EFs'!$C$343:$C$360, MATCH($B$262,'MP Calcs &amp; EFs'!$B$343:$B$360,0)))-(INDEX($D$396:$D$413, MATCH($B$262,$C$396:$C$413,0))))/3),F$229&lt;INDEX($I$397:$I$415,MATCH($B$262,$C$397:$C$415,0)),INDEX('MP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G316" s="148" t="str" cm="1">
        <f t="array" ref="G316">IFERROR((_xlfn.IFS(G$229&lt;INDEX($J$397:$J$415,MATCH($B$262,$C$397:$C$415,0)),INDEX('MP Calcs &amp; EFs'!$C$343:$C$360, MATCH($B$262,'MP Calcs &amp; EFs'!$B$343:$B$360,0)),G$229&lt;INDEX($K$397:$K$415,MATCH($B$262,$C$397:$C$415,0)),INDEX('MP Calcs &amp; EFs'!$C$343:$C$360, MATCH($B$262,'MP Calcs &amp; EFs'!$B$343:$B$360,0))-(((INDEX('MP Calcs &amp; EFs'!$C$343:$C$360, MATCH($B$262,'MP Calcs &amp; EFs'!$B$343:$B$360,0)))-(INDEX($D$396:$D$413, MATCH($B$262,$C$396:$C$413,0))))/3),G$229&lt;INDEX($I$397:$I$415,MATCH($B$262,$C$397:$C$415,0)),INDEX('MP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H316" s="148" t="str" cm="1">
        <f t="array" ref="H316">IFERROR((_xlfn.IFS(H$229&lt;INDEX($J$397:$J$415,MATCH($B$262,$C$397:$C$415,0)),INDEX('MP Calcs &amp; EFs'!$C$343:$C$360, MATCH($B$262,'MP Calcs &amp; EFs'!$B$343:$B$360,0)),H$229&lt;INDEX($K$397:$K$415,MATCH($B$262,$C$397:$C$415,0)),INDEX('MP Calcs &amp; EFs'!$C$343:$C$360, MATCH($B$262,'MP Calcs &amp; EFs'!$B$343:$B$360,0))-(((INDEX('MP Calcs &amp; EFs'!$C$343:$C$360, MATCH($B$262,'MP Calcs &amp; EFs'!$B$343:$B$360,0)))-(INDEX($D$396:$D$413, MATCH($B$262,$C$396:$C$413,0))))/3),H$229&lt;INDEX($I$397:$I$415,MATCH($B$262,$C$397:$C$415,0)),INDEX('MP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I316" s="148" t="str" cm="1">
        <f t="array" ref="I316">IFERROR((_xlfn.IFS(I$229&lt;INDEX($J$397:$J$415,MATCH($B$262,$C$397:$C$415,0)),INDEX('MP Calcs &amp; EFs'!$C$343:$C$360, MATCH($B$262,'MP Calcs &amp; EFs'!$B$343:$B$360,0)),I$229&lt;INDEX($K$397:$K$415,MATCH($B$262,$C$397:$C$415,0)),INDEX('MP Calcs &amp; EFs'!$C$343:$C$360, MATCH($B$262,'MP Calcs &amp; EFs'!$B$343:$B$360,0))-(((INDEX('MP Calcs &amp; EFs'!$C$343:$C$360, MATCH($B$262,'MP Calcs &amp; EFs'!$B$343:$B$360,0)))-(INDEX($D$396:$D$413, MATCH($B$262,$C$396:$C$413,0))))/3),I$229&lt;INDEX($I$397:$I$415,MATCH($B$262,$C$397:$C$415,0)),INDEX('MP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J316" s="148" t="str" cm="1">
        <f t="array" ref="J316">IFERROR((_xlfn.IFS(J$229&lt;INDEX($J$397:$J$415,MATCH($B$262,$C$397:$C$415,0)),INDEX('MP Calcs &amp; EFs'!$C$343:$C$360, MATCH($B$262,'MP Calcs &amp; EFs'!$B$343:$B$360,0)),J$229&lt;INDEX($K$397:$K$415,MATCH($B$262,$C$397:$C$415,0)),INDEX('MP Calcs &amp; EFs'!$C$343:$C$360, MATCH($B$262,'MP Calcs &amp; EFs'!$B$343:$B$360,0))-(((INDEX('MP Calcs &amp; EFs'!$C$343:$C$360, MATCH($B$262,'MP Calcs &amp; EFs'!$B$343:$B$360,0)))-(INDEX($D$396:$D$413, MATCH($B$262,$C$396:$C$413,0))))/3),J$229&lt;INDEX($I$397:$I$415,MATCH($B$262,$C$397:$C$415,0)),INDEX('MP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K316" s="148" t="str" cm="1">
        <f t="array" ref="K316">IFERROR((_xlfn.IFS(K$229&lt;INDEX($J$397:$J$415,MATCH($B$262,$C$397:$C$415,0)),INDEX('MP Calcs &amp; EFs'!$C$343:$C$360, MATCH($B$262,'MP Calcs &amp; EFs'!$B$343:$B$360,0)),K$229&lt;INDEX($K$397:$K$415,MATCH($B$262,$C$397:$C$415,0)),INDEX('MP Calcs &amp; EFs'!$C$343:$C$360, MATCH($B$262,'MP Calcs &amp; EFs'!$B$343:$B$360,0))-(((INDEX('MP Calcs &amp; EFs'!$C$343:$C$360, MATCH($B$262,'MP Calcs &amp; EFs'!$B$343:$B$360,0)))-(INDEX($D$396:$D$413, MATCH($B$262,$C$396:$C$413,0))))/3),K$229&lt;INDEX($I$397:$I$415,MATCH($B$262,$C$397:$C$415,0)),INDEX('MP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L316" s="148" t="str" cm="1">
        <f t="array" ref="L316">IFERROR((_xlfn.IFS(L$229&lt;INDEX($J$397:$J$415,MATCH($B$262,$C$397:$C$415,0)),INDEX('MP Calcs &amp; EFs'!$C$343:$C$360, MATCH($B$262,'MP Calcs &amp; EFs'!$B$343:$B$360,0)),L$229&lt;INDEX($K$397:$K$415,MATCH($B$262,$C$397:$C$415,0)),INDEX('MP Calcs &amp; EFs'!$C$343:$C$360, MATCH($B$262,'MP Calcs &amp; EFs'!$B$343:$B$360,0))-(((INDEX('MP Calcs &amp; EFs'!$C$343:$C$360, MATCH($B$262,'MP Calcs &amp; EFs'!$B$343:$B$360,0)))-(INDEX($D$396:$D$413, MATCH($B$262,$C$396:$C$413,0))))/3),L$229&lt;INDEX($I$397:$I$415,MATCH($B$262,$C$397:$C$415,0)),INDEX('MP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M316" s="148" t="str" cm="1">
        <f t="array" ref="M316">IFERROR((_xlfn.IFS(M$229&lt;INDEX($J$397:$J$415,MATCH($B$262,$C$397:$C$415,0)),INDEX('MP Calcs &amp; EFs'!$C$343:$C$360, MATCH($B$262,'MP Calcs &amp; EFs'!$B$343:$B$360,0)),M$229&lt;INDEX($K$397:$K$415,MATCH($B$262,$C$397:$C$415,0)),INDEX('MP Calcs &amp; EFs'!$C$343:$C$360, MATCH($B$262,'MP Calcs &amp; EFs'!$B$343:$B$360,0))-(((INDEX('MP Calcs &amp; EFs'!$C$343:$C$360, MATCH($B$262,'MP Calcs &amp; EFs'!$B$343:$B$360,0)))-(INDEX($D$396:$D$413, MATCH($B$262,$C$396:$C$413,0))))/3),M$229&lt;INDEX($I$397:$I$415,MATCH($B$262,$C$397:$C$415,0)),INDEX('MP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N316" s="148" t="str" cm="1">
        <f t="array" ref="N316">IFERROR((_xlfn.IFS(N$229&lt;INDEX($J$397:$J$415,MATCH($B$262,$C$397:$C$415,0)),INDEX('MP Calcs &amp; EFs'!$C$343:$C$360, MATCH($B$262,'MP Calcs &amp; EFs'!$B$343:$B$360,0)),N$229&lt;INDEX($K$397:$K$415,MATCH($B$262,$C$397:$C$415,0)),INDEX('MP Calcs &amp; EFs'!$C$343:$C$360, MATCH($B$262,'MP Calcs &amp; EFs'!$B$343:$B$360,0))-(((INDEX('MP Calcs &amp; EFs'!$C$343:$C$360, MATCH($B$262,'MP Calcs &amp; EFs'!$B$343:$B$360,0)))-(INDEX($D$396:$D$413, MATCH($B$262,$C$396:$C$413,0))))/3),N$229&lt;INDEX($I$397:$I$415,MATCH($B$262,$C$397:$C$415,0)),INDEX('MP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O316" s="148" t="str" cm="1">
        <f t="array" ref="O316">IFERROR((_xlfn.IFS(O$229&lt;INDEX($J$397:$J$415,MATCH($B$262,$C$397:$C$415,0)),INDEX('MP Calcs &amp; EFs'!$C$343:$C$360, MATCH($B$262,'MP Calcs &amp; EFs'!$B$343:$B$360,0)),O$229&lt;INDEX($K$397:$K$415,MATCH($B$262,$C$397:$C$415,0)),INDEX('MP Calcs &amp; EFs'!$C$343:$C$360, MATCH($B$262,'MP Calcs &amp; EFs'!$B$343:$B$360,0))-(((INDEX('MP Calcs &amp; EFs'!$C$343:$C$360, MATCH($B$262,'MP Calcs &amp; EFs'!$B$343:$B$360,0)))-(INDEX($D$396:$D$413, MATCH($B$262,$C$396:$C$413,0))))/3),O$229&lt;INDEX($I$397:$I$415,MATCH($B$262,$C$397:$C$415,0)),INDEX('MP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P316" s="148" t="str" cm="1">
        <f t="array" ref="P316">IFERROR((_xlfn.IFS(P$229&lt;INDEX($J$397:$J$415,MATCH($B$262,$C$397:$C$415,0)),INDEX('MP Calcs &amp; EFs'!$C$343:$C$360, MATCH($B$262,'MP Calcs &amp; EFs'!$B$343:$B$360,0)),P$229&lt;INDEX($K$397:$K$415,MATCH($B$262,$C$397:$C$415,0)),INDEX('MP Calcs &amp; EFs'!$C$343:$C$360, MATCH($B$262,'MP Calcs &amp; EFs'!$B$343:$B$360,0))-(((INDEX('MP Calcs &amp; EFs'!$C$343:$C$360, MATCH($B$262,'MP Calcs &amp; EFs'!$B$343:$B$360,0)))-(INDEX($D$396:$D$413, MATCH($B$262,$C$396:$C$413,0))))/3),P$229&lt;INDEX($I$397:$I$415,MATCH($B$262,$C$397:$C$415,0)),INDEX('MP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Q316" s="148" t="str" cm="1">
        <f t="array" ref="Q316">IFERROR((_xlfn.IFS(Q$229&lt;INDEX($J$397:$J$415,MATCH($B$262,$C$397:$C$415,0)),INDEX('MP Calcs &amp; EFs'!$C$343:$C$360, MATCH($B$262,'MP Calcs &amp; EFs'!$B$343:$B$360,0)),Q$229&lt;INDEX($K$397:$K$415,MATCH($B$262,$C$397:$C$415,0)),INDEX('MP Calcs &amp; EFs'!$C$343:$C$360, MATCH($B$262,'MP Calcs &amp; EFs'!$B$343:$B$360,0))-(((INDEX('MP Calcs &amp; EFs'!$C$343:$C$360, MATCH($B$262,'MP Calcs &amp; EFs'!$B$343:$B$360,0)))-(INDEX($D$396:$D$413, MATCH($B$262,$C$396:$C$413,0))))/3),Q$229&lt;INDEX($I$397:$I$415,MATCH($B$262,$C$397:$C$415,0)),INDEX('MP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R316" s="148" t="str" cm="1">
        <f t="array" ref="R316">IFERROR((_xlfn.IFS(R$229&lt;INDEX($J$397:$J$415,MATCH($B$262,$C$397:$C$415,0)),INDEX('MP Calcs &amp; EFs'!$C$343:$C$360, MATCH($B$262,'MP Calcs &amp; EFs'!$B$343:$B$360,0)),R$229&lt;INDEX($K$397:$K$415,MATCH($B$262,$C$397:$C$415,0)),INDEX('MP Calcs &amp; EFs'!$C$343:$C$360, MATCH($B$262,'MP Calcs &amp; EFs'!$B$343:$B$360,0))-(((INDEX('MP Calcs &amp; EFs'!$C$343:$C$360, MATCH($B$262,'MP Calcs &amp; EFs'!$B$343:$B$360,0)))-(INDEX($D$396:$D$413, MATCH($B$262,$C$396:$C$413,0))))/3),R$229&lt;INDEX($I$397:$I$415,MATCH($B$262,$C$397:$C$415,0)),INDEX('MP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S316" s="148" t="str" cm="1">
        <f t="array" ref="S316">IFERROR((_xlfn.IFS(S$229&lt;INDEX($J$397:$J$415,MATCH($B$262,$C$397:$C$415,0)),INDEX('MP Calcs &amp; EFs'!$C$343:$C$360, MATCH($B$262,'MP Calcs &amp; EFs'!$B$343:$B$360,0)),S$229&lt;INDEX($K$397:$K$415,MATCH($B$262,$C$397:$C$415,0)),INDEX('MP Calcs &amp; EFs'!$C$343:$C$360, MATCH($B$262,'MP Calcs &amp; EFs'!$B$343:$B$360,0))-(((INDEX('MP Calcs &amp; EFs'!$C$343:$C$360, MATCH($B$262,'MP Calcs &amp; EFs'!$B$343:$B$360,0)))-(INDEX($D$396:$D$413, MATCH($B$262,$C$396:$C$413,0))))/3),S$229&lt;INDEX($I$397:$I$415,MATCH($B$262,$C$397:$C$415,0)),INDEX('MP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T316" s="148" t="str" cm="1">
        <f t="array" ref="T316">IFERROR((_xlfn.IFS(T$229&lt;INDEX($J$397:$J$415,MATCH($B$262,$C$397:$C$415,0)),INDEX('MP Calcs &amp; EFs'!$C$343:$C$360, MATCH($B$262,'MP Calcs &amp; EFs'!$B$343:$B$360,0)),T$229&lt;INDEX($K$397:$K$415,MATCH($B$262,$C$397:$C$415,0)),INDEX('MP Calcs &amp; EFs'!$C$343:$C$360, MATCH($B$262,'MP Calcs &amp; EFs'!$B$343:$B$360,0))-(((INDEX('MP Calcs &amp; EFs'!$C$343:$C$360, MATCH($B$262,'MP Calcs &amp; EFs'!$B$343:$B$360,0)))-(INDEX($D$396:$D$413, MATCH($B$262,$C$396:$C$413,0))))/3),T$229&lt;INDEX($I$397:$I$415,MATCH($B$262,$C$397:$C$415,0)),INDEX('MP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U316" s="148" t="str" cm="1">
        <f t="array" ref="U316">IFERROR((_xlfn.IFS(U$229&lt;INDEX($J$397:$J$415,MATCH($B$262,$C$397:$C$415,0)),INDEX('MP Calcs &amp; EFs'!$C$343:$C$360, MATCH($B$262,'MP Calcs &amp; EFs'!$B$343:$B$360,0)),U$229&lt;INDEX($K$397:$K$415,MATCH($B$262,$C$397:$C$415,0)),INDEX('MP Calcs &amp; EFs'!$C$343:$C$360, MATCH($B$262,'MP Calcs &amp; EFs'!$B$343:$B$360,0))-(((INDEX('MP Calcs &amp; EFs'!$C$343:$C$360, MATCH($B$262,'MP Calcs &amp; EFs'!$B$343:$B$360,0)))-(INDEX($D$396:$D$413, MATCH($B$262,$C$396:$C$413,0))))/3),U$229&lt;INDEX($I$397:$I$415,MATCH($B$262,$C$397:$C$415,0)),INDEX('MP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V316" s="148" t="str" cm="1">
        <f t="array" ref="V316">IFERROR((_xlfn.IFS(V$229&lt;INDEX($J$397:$J$415,MATCH($B$262,$C$397:$C$415,0)),INDEX('MP Calcs &amp; EFs'!$C$343:$C$360, MATCH($B$262,'MP Calcs &amp; EFs'!$B$343:$B$360,0)),V$229&lt;INDEX($K$397:$K$415,MATCH($B$262,$C$397:$C$415,0)),INDEX('MP Calcs &amp; EFs'!$C$343:$C$360, MATCH($B$262,'MP Calcs &amp; EFs'!$B$343:$B$360,0))-(((INDEX('MP Calcs &amp; EFs'!$C$343:$C$360, MATCH($B$262,'MP Calcs &amp; EFs'!$B$343:$B$360,0)))-(INDEX($D$396:$D$413, MATCH($B$262,$C$396:$C$413,0))))/3),V$229&lt;INDEX($I$397:$I$415,MATCH($B$262,$C$397:$C$415,0)),INDEX('MP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W316" s="148" t="str" cm="1">
        <f t="array" ref="W316">IFERROR((_xlfn.IFS(W$229&lt;INDEX($J$397:$J$415,MATCH($B$262,$C$397:$C$415,0)),INDEX('MP Calcs &amp; EFs'!$C$343:$C$360, MATCH($B$262,'MP Calcs &amp; EFs'!$B$343:$B$360,0)),W$229&lt;INDEX($K$397:$K$415,MATCH($B$262,$C$397:$C$415,0)),INDEX('MP Calcs &amp; EFs'!$C$343:$C$360, MATCH($B$262,'MP Calcs &amp; EFs'!$B$343:$B$360,0))-(((INDEX('MP Calcs &amp; EFs'!$C$343:$C$360, MATCH($B$262,'MP Calcs &amp; EFs'!$B$343:$B$360,0)))-(INDEX($D$396:$D$413, MATCH($B$262,$C$396:$C$413,0))))/3),W$229&lt;INDEX($I$397:$I$415,MATCH($B$262,$C$397:$C$415,0)),INDEX('MP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X316" s="148" t="str" cm="1">
        <f t="array" ref="X316">IFERROR((_xlfn.IFS(X$229&lt;INDEX($J$397:$J$415,MATCH($B$262,$C$397:$C$415,0)),INDEX('MP Calcs &amp; EFs'!$C$343:$C$360, MATCH($B$262,'MP Calcs &amp; EFs'!$B$343:$B$360,0)),X$229&lt;INDEX($K$397:$K$415,MATCH($B$262,$C$397:$C$415,0)),INDEX('MP Calcs &amp; EFs'!$C$343:$C$360, MATCH($B$262,'MP Calcs &amp; EFs'!$B$343:$B$360,0))-(((INDEX('MP Calcs &amp; EFs'!$C$343:$C$360, MATCH($B$262,'MP Calcs &amp; EFs'!$B$343:$B$360,0)))-(INDEX($D$396:$D$413, MATCH($B$262,$C$396:$C$413,0))))/3),X$229&lt;INDEX($I$397:$I$415,MATCH($B$262,$C$397:$C$415,0)),INDEX('MP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Y316" s="148" t="str" cm="1">
        <f t="array" ref="Y316">IFERROR((_xlfn.IFS(Y$229&lt;INDEX($J$397:$J$415,MATCH($B$262,$C$397:$C$415,0)),INDEX('MP Calcs &amp; EFs'!$C$343:$C$360, MATCH($B$262,'MP Calcs &amp; EFs'!$B$343:$B$360,0)),Y$229&lt;INDEX($K$397:$K$415,MATCH($B$262,$C$397:$C$415,0)),INDEX('MP Calcs &amp; EFs'!$C$343:$C$360, MATCH($B$262,'MP Calcs &amp; EFs'!$B$343:$B$360,0))-(((INDEX('MP Calcs &amp; EFs'!$C$343:$C$360, MATCH($B$262,'MP Calcs &amp; EFs'!$B$343:$B$360,0)))-(INDEX($D$396:$D$413, MATCH($B$262,$C$396:$C$413,0))))/3),Y$229&lt;INDEX($I$397:$I$415,MATCH($B$262,$C$397:$C$415,0)),INDEX('MP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Z316" s="148" t="str" cm="1">
        <f t="array" ref="Z316">IFERROR((_xlfn.IFS(Z$229&lt;INDEX($J$397:$J$415,MATCH($B$262,$C$397:$C$415,0)),INDEX('MP Calcs &amp; EFs'!$C$343:$C$360, MATCH($B$262,'MP Calcs &amp; EFs'!$B$343:$B$360,0)),Z$229&lt;INDEX($K$397:$K$415,MATCH($B$262,$C$397:$C$415,0)),INDEX('MP Calcs &amp; EFs'!$C$343:$C$360, MATCH($B$262,'MP Calcs &amp; EFs'!$B$343:$B$360,0))-(((INDEX('MP Calcs &amp; EFs'!$C$343:$C$360, MATCH($B$262,'MP Calcs &amp; EFs'!$B$343:$B$360,0)))-(INDEX($D$396:$D$413, MATCH($B$262,$C$396:$C$413,0))))/3),Z$229&lt;INDEX($I$397:$I$415,MATCH($B$262,$C$397:$C$415,0)),INDEX('MP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AA316" s="148" t="str" cm="1">
        <f t="array" ref="AA316">IFERROR((_xlfn.IFS(AA$229&lt;INDEX($J$397:$J$415,MATCH($B$262,$C$397:$C$415,0)),INDEX('MP Calcs &amp; EFs'!$C$343:$C$360, MATCH($B$262,'MP Calcs &amp; EFs'!$B$343:$B$360,0)),AA$229&lt;INDEX($K$397:$K$415,MATCH($B$262,$C$397:$C$415,0)),INDEX('MP Calcs &amp; EFs'!$C$343:$C$360, MATCH($B$262,'MP Calcs &amp; EFs'!$B$343:$B$360,0))-(((INDEX('MP Calcs &amp; EFs'!$C$343:$C$360, MATCH($B$262,'MP Calcs &amp; EFs'!$B$343:$B$360,0)))-(INDEX($D$396:$D$413, MATCH($B$262,$C$396:$C$413,0))))/3),AA$229&lt;INDEX($I$397:$I$415,MATCH($B$262,$C$397:$C$415,0)),INDEX('MP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AB316" s="148" t="str" cm="1">
        <f t="array" ref="AB316">IFERROR((_xlfn.IFS(AB$229&lt;INDEX($J$397:$J$415,MATCH($B$262,$C$397:$C$415,0)),INDEX('MP Calcs &amp; EFs'!$C$343:$C$360, MATCH($B$262,'MP Calcs &amp; EFs'!$B$343:$B$360,0)),AB$229&lt;INDEX($K$397:$K$415,MATCH($B$262,$C$397:$C$415,0)),INDEX('MP Calcs &amp; EFs'!$C$343:$C$360, MATCH($B$262,'MP Calcs &amp; EFs'!$B$343:$B$360,0))-(((INDEX('MP Calcs &amp; EFs'!$C$343:$C$360, MATCH($B$262,'MP Calcs &amp; EFs'!$B$343:$B$360,0)))-(INDEX($D$396:$D$413, MATCH($B$262,$C$396:$C$413,0))))/3),AB$229&lt;INDEX($I$397:$I$415,MATCH($B$262,$C$397:$C$415,0)),INDEX('MP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AC316" s="148" t="str" cm="1">
        <f t="array" ref="AC316">IFERROR((_xlfn.IFS(AC$229&lt;INDEX($J$397:$J$415,MATCH($B$262,$C$397:$C$415,0)),INDEX('MP Calcs &amp; EFs'!$C$343:$C$360, MATCH($B$262,'MP Calcs &amp; EFs'!$B$343:$B$360,0)),AC$229&lt;INDEX($K$397:$K$415,MATCH($B$262,$C$397:$C$415,0)),INDEX('MP Calcs &amp; EFs'!$C$343:$C$360, MATCH($B$262,'MP Calcs &amp; EFs'!$B$343:$B$360,0))-(((INDEX('MP Calcs &amp; EFs'!$C$343:$C$360, MATCH($B$262,'MP Calcs &amp; EFs'!$B$343:$B$360,0)))-(INDEX($D$396:$D$413, MATCH($B$262,$C$396:$C$413,0))))/3),AC$229&lt;INDEX($I$397:$I$415,MATCH($B$262,$C$397:$C$415,0)),INDEX('MP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AD316" s="148" t="str" cm="1">
        <f t="array" ref="AD316">IFERROR((_xlfn.IFS(AD$229&lt;INDEX($J$397:$J$415,MATCH($B$262,$C$397:$C$415,0)),INDEX('MP Calcs &amp; EFs'!$C$343:$C$360, MATCH($B$262,'MP Calcs &amp; EFs'!$B$343:$B$360,0)),AD$229&lt;INDEX($K$397:$K$415,MATCH($B$262,$C$397:$C$415,0)),INDEX('MP Calcs &amp; EFs'!$C$343:$C$360, MATCH($B$262,'MP Calcs &amp; EFs'!$B$343:$B$360,0))-(((INDEX('MP Calcs &amp; EFs'!$C$343:$C$360, MATCH($B$262,'MP Calcs &amp; EFs'!$B$343:$B$360,0)))-(INDEX($D$396:$D$413, MATCH($B$262,$C$396:$C$413,0))))/3),AD$229&lt;INDEX($I$397:$I$415,MATCH($B$262,$C$397:$C$415,0)),INDEX('MP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AE316" s="148" t="str" cm="1">
        <f t="array" ref="AE316">IFERROR((_xlfn.IFS(AE$229&lt;INDEX($J$397:$J$415,MATCH($B$262,$C$397:$C$415,0)),INDEX('MP Calcs &amp; EFs'!$C$343:$C$360, MATCH($B$262,'MP Calcs &amp; EFs'!$B$343:$B$360,0)),AE$229&lt;INDEX($K$397:$K$415,MATCH($B$262,$C$397:$C$415,0)),INDEX('MP Calcs &amp; EFs'!$C$343:$C$360, MATCH($B$262,'MP Calcs &amp; EFs'!$B$343:$B$360,0))-(((INDEX('MP Calcs &amp; EFs'!$C$343:$C$360, MATCH($B$262,'MP Calcs &amp; EFs'!$B$343:$B$360,0)))-(INDEX($D$396:$D$413, MATCH($B$262,$C$396:$C$413,0))))/3),AE$229&lt;INDEX($I$397:$I$415,MATCH($B$262,$C$397:$C$415,0)),INDEX('MP Calcs &amp; EFs'!$C$343:$C$360, MATCH($B$262,'MP Calcs &amp; EFs'!$B$343:$B$360,0))-(((INDEX('MP Calcs &amp; EFs'!$C$343:$C$360, MATCH($B$262,'MP Calcs &amp; EFs'!$B$343:$B$360,0)))-(INDEX($D$396:$D$413, MATCH($B$262,$C$396:$C$413,0))))*2/3),TRUE,INDEX($D$396:$D$413, MATCH($B$262,$C$396:$C$413,0)))*INDEX($D$13:$D$29, MATCH($B$262,$B$13:$B$29,0)))*1000*'Conversions and Lists'!$O$44*'MP Calcs &amp; EFs'!$F$439*'Conversions and Lists'!$F$51*1000,"")</f>
        <v/>
      </c>
      <c r="AF316" s="148" t="str">
        <f t="shared" si="19"/>
        <v/>
      </c>
      <c r="AG316" s="148" t="str">
        <f>IFERROR(SUM(INDEX(D316:AF316, MATCH(INDEX($H$8:$H$29,MATCH(B316,$B$8:$B$29,0)),$D$229:$AE$229,0)):AF316),"")</f>
        <v/>
      </c>
    </row>
    <row r="317" spans="2:33" x14ac:dyDescent="0.25">
      <c r="B317" s="144" t="s">
        <v>150</v>
      </c>
      <c r="C317" s="141" t="s">
        <v>335</v>
      </c>
      <c r="D317" s="142" t="str" cm="1">
        <f t="array" ref="D317">IFERROR(((_xlfn.IFS(D$229&lt;INDEX($J$397:$J$415,MATCH($B$264,$C$397:$C$415,0)),INDEX('MP Calcs &amp; EFs'!$D$343:$D$360, MATCH($B$264,'MP Calcs &amp; EFs'!$B$343:$B$360,0)),D$229&lt;INDEX($K$397:$K$415,MATCH($B$264,$C$397:$C$415,0)),INDEX('MP Calcs &amp; EFs'!$D$343:$D$360, MATCH($B$264,'MP Calcs &amp; EFs'!$B$343:$B$360,0))-(((INDEX('MP Calcs &amp; EFs'!$D$343:$D$360, MATCH($B$264,'MP Calcs &amp; EFs'!$B$343:$B$360,0)))-(INDEX($G$396:$G$413, MATCH($B$264,$C$396:$C$413,0))))/3),D$229&lt;INDEX($I$397:$I$415,MATCH($B$264,$C$397:$C$415,0)),INDEX('MP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EFs'!K$383,"")</f>
        <v/>
      </c>
      <c r="E317" s="142" t="str" cm="1">
        <f t="array" ref="E317">IFERROR(((_xlfn.IFS(E$229&lt;INDEX($J$397:$J$415,MATCH($B$264,$C$397:$C$415,0)),INDEX('MP Calcs &amp; EFs'!$D$343:$D$360, MATCH($B$264,'MP Calcs &amp; EFs'!$B$343:$B$360,0)),E$229&lt;INDEX($K$397:$K$415,MATCH($B$264,$C$397:$C$415,0)),INDEX('MP Calcs &amp; EFs'!$D$343:$D$360, MATCH($B$264,'MP Calcs &amp; EFs'!$B$343:$B$360,0))-(((INDEX('MP Calcs &amp; EFs'!$D$343:$D$360, MATCH($B$264,'MP Calcs &amp; EFs'!$B$343:$B$360,0)))-(INDEX($G$396:$G$413, MATCH($B$264,$C$396:$C$413,0))))/3),E$229&lt;INDEX($I$397:$I$415,MATCH($B$264,$C$397:$C$415,0)),INDEX('MP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EFs'!L$383,"")</f>
        <v/>
      </c>
      <c r="F317" s="142" t="str" cm="1">
        <f t="array" ref="F317">IFERROR(((_xlfn.IFS(F$229&lt;INDEX($J$397:$J$415,MATCH($B$264,$C$397:$C$415,0)),INDEX('MP Calcs &amp; EFs'!$D$343:$D$360, MATCH($B$264,'MP Calcs &amp; EFs'!$B$343:$B$360,0)),F$229&lt;INDEX($K$397:$K$415,MATCH($B$264,$C$397:$C$415,0)),INDEX('MP Calcs &amp; EFs'!$D$343:$D$360, MATCH($B$264,'MP Calcs &amp; EFs'!$B$343:$B$360,0))-(((INDEX('MP Calcs &amp; EFs'!$D$343:$D$360, MATCH($B$264,'MP Calcs &amp; EFs'!$B$343:$B$360,0)))-(INDEX($G$396:$G$413, MATCH($B$264,$C$396:$C$413,0))))/3),F$229&lt;INDEX($I$397:$I$415,MATCH($B$264,$C$397:$C$415,0)),INDEX('MP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EFs'!M$383,"")</f>
        <v/>
      </c>
      <c r="G317" s="142" t="str" cm="1">
        <f t="array" ref="G317">IFERROR(((_xlfn.IFS(G$229&lt;INDEX($J$397:$J$415,MATCH($B$264,$C$397:$C$415,0)),INDEX('MP Calcs &amp; EFs'!$D$343:$D$360, MATCH($B$264,'MP Calcs &amp; EFs'!$B$343:$B$360,0)),G$229&lt;INDEX($K$397:$K$415,MATCH($B$264,$C$397:$C$415,0)),INDEX('MP Calcs &amp; EFs'!$D$343:$D$360, MATCH($B$264,'MP Calcs &amp; EFs'!$B$343:$B$360,0))-(((INDEX('MP Calcs &amp; EFs'!$D$343:$D$360, MATCH($B$264,'MP Calcs &amp; EFs'!$B$343:$B$360,0)))-(INDEX($G$396:$G$413, MATCH($B$264,$C$396:$C$413,0))))/3),G$229&lt;INDEX($I$397:$I$415,MATCH($B$264,$C$397:$C$415,0)),INDEX('MP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EFs'!N$383,"")</f>
        <v/>
      </c>
      <c r="H317" s="142" t="str" cm="1">
        <f t="array" ref="H317">IFERROR(((_xlfn.IFS(H$229&lt;INDEX($J$397:$J$415,MATCH($B$264,$C$397:$C$415,0)),INDEX('MP Calcs &amp; EFs'!$D$343:$D$360, MATCH($B$264,'MP Calcs &amp; EFs'!$B$343:$B$360,0)),H$229&lt;INDEX($K$397:$K$415,MATCH($B$264,$C$397:$C$415,0)),INDEX('MP Calcs &amp; EFs'!$D$343:$D$360, MATCH($B$264,'MP Calcs &amp; EFs'!$B$343:$B$360,0))-(((INDEX('MP Calcs &amp; EFs'!$D$343:$D$360, MATCH($B$264,'MP Calcs &amp; EFs'!$B$343:$B$360,0)))-(INDEX($G$396:$G$413, MATCH($B$264,$C$396:$C$413,0))))/3),H$229&lt;INDEX($I$397:$I$415,MATCH($B$264,$C$397:$C$415,0)),INDEX('MP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EFs'!O$383,"")</f>
        <v/>
      </c>
      <c r="I317" s="142" t="str" cm="1">
        <f t="array" ref="I317">IFERROR(((_xlfn.IFS(I$229&lt;INDEX($J$397:$J$415,MATCH($B$264,$C$397:$C$415,0)),INDEX('MP Calcs &amp; EFs'!$D$343:$D$360, MATCH($B$264,'MP Calcs &amp; EFs'!$B$343:$B$360,0)),I$229&lt;INDEX($K$397:$K$415,MATCH($B$264,$C$397:$C$415,0)),INDEX('MP Calcs &amp; EFs'!$D$343:$D$360, MATCH($B$264,'MP Calcs &amp; EFs'!$B$343:$B$360,0))-(((INDEX('MP Calcs &amp; EFs'!$D$343:$D$360, MATCH($B$264,'MP Calcs &amp; EFs'!$B$343:$B$360,0)))-(INDEX($G$396:$G$413, MATCH($B$264,$C$396:$C$413,0))))/3),I$229&lt;INDEX($I$397:$I$415,MATCH($B$264,$C$397:$C$415,0)),INDEX('MP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EFs'!P$383,"")</f>
        <v/>
      </c>
      <c r="J317" s="142" t="str" cm="1">
        <f t="array" ref="J317">IFERROR(((_xlfn.IFS(J$229&lt;INDEX($J$397:$J$415,MATCH($B$264,$C$397:$C$415,0)),INDEX('MP Calcs &amp; EFs'!$D$343:$D$360, MATCH($B$264,'MP Calcs &amp; EFs'!$B$343:$B$360,0)),J$229&lt;INDEX($K$397:$K$415,MATCH($B$264,$C$397:$C$415,0)),INDEX('MP Calcs &amp; EFs'!$D$343:$D$360, MATCH($B$264,'MP Calcs &amp; EFs'!$B$343:$B$360,0))-(((INDEX('MP Calcs &amp; EFs'!$D$343:$D$360, MATCH($B$264,'MP Calcs &amp; EFs'!$B$343:$B$360,0)))-(INDEX($G$396:$G$413, MATCH($B$264,$C$396:$C$413,0))))/3),J$229&lt;INDEX($I$397:$I$415,MATCH($B$264,$C$397:$C$415,0)),INDEX('MP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EFs'!Q$383,"")</f>
        <v/>
      </c>
      <c r="K317" s="142" t="str" cm="1">
        <f t="array" ref="K317">IFERROR(((_xlfn.IFS(K$229&lt;INDEX($J$397:$J$415,MATCH($B$264,$C$397:$C$415,0)),INDEX('MP Calcs &amp; EFs'!$D$343:$D$360, MATCH($B$264,'MP Calcs &amp; EFs'!$B$343:$B$360,0)),K$229&lt;INDEX($K$397:$K$415,MATCH($B$264,$C$397:$C$415,0)),INDEX('MP Calcs &amp; EFs'!$D$343:$D$360, MATCH($B$264,'MP Calcs &amp; EFs'!$B$343:$B$360,0))-(((INDEX('MP Calcs &amp; EFs'!$D$343:$D$360, MATCH($B$264,'MP Calcs &amp; EFs'!$B$343:$B$360,0)))-(INDEX($G$396:$G$413, MATCH($B$264,$C$396:$C$413,0))))/3),K$229&lt;INDEX($I$397:$I$415,MATCH($B$264,$C$397:$C$415,0)),INDEX('MP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EFs'!R$383,"")</f>
        <v/>
      </c>
      <c r="L317" s="142" t="str" cm="1">
        <f t="array" ref="L317">IFERROR(((_xlfn.IFS(L$229&lt;INDEX($J$397:$J$415,MATCH($B$264,$C$397:$C$415,0)),INDEX('MP Calcs &amp; EFs'!$D$343:$D$360, MATCH($B$264,'MP Calcs &amp; EFs'!$B$343:$B$360,0)),L$229&lt;INDEX($K$397:$K$415,MATCH($B$264,$C$397:$C$415,0)),INDEX('MP Calcs &amp; EFs'!$D$343:$D$360, MATCH($B$264,'MP Calcs &amp; EFs'!$B$343:$B$360,0))-(((INDEX('MP Calcs &amp; EFs'!$D$343:$D$360, MATCH($B$264,'MP Calcs &amp; EFs'!$B$343:$B$360,0)))-(INDEX($G$396:$G$413, MATCH($B$264,$C$396:$C$413,0))))/3),L$229&lt;INDEX($I$397:$I$415,MATCH($B$264,$C$397:$C$415,0)),INDEX('MP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EFs'!S$383,"")</f>
        <v/>
      </c>
      <c r="M317" s="142" t="str" cm="1">
        <f t="array" ref="M317">IFERROR(((_xlfn.IFS(M$229&lt;INDEX($J$397:$J$415,MATCH($B$264,$C$397:$C$415,0)),INDEX('MP Calcs &amp; EFs'!$D$343:$D$360, MATCH($B$264,'MP Calcs &amp; EFs'!$B$343:$B$360,0)),M$229&lt;INDEX($K$397:$K$415,MATCH($B$264,$C$397:$C$415,0)),INDEX('MP Calcs &amp; EFs'!$D$343:$D$360, MATCH($B$264,'MP Calcs &amp; EFs'!$B$343:$B$360,0))-(((INDEX('MP Calcs &amp; EFs'!$D$343:$D$360, MATCH($B$264,'MP Calcs &amp; EFs'!$B$343:$B$360,0)))-(INDEX($G$396:$G$413, MATCH($B$264,$C$396:$C$413,0))))/3),M$229&lt;INDEX($I$397:$I$415,MATCH($B$264,$C$397:$C$415,0)),INDEX('MP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EFs'!T$383,"")</f>
        <v/>
      </c>
      <c r="N317" s="142" t="str" cm="1">
        <f t="array" ref="N317">IFERROR(((_xlfn.IFS(N$229&lt;INDEX($J$397:$J$415,MATCH($B$264,$C$397:$C$415,0)),INDEX('MP Calcs &amp; EFs'!$D$343:$D$360, MATCH($B$264,'MP Calcs &amp; EFs'!$B$343:$B$360,0)),N$229&lt;INDEX($K$397:$K$415,MATCH($B$264,$C$397:$C$415,0)),INDEX('MP Calcs &amp; EFs'!$D$343:$D$360, MATCH($B$264,'MP Calcs &amp; EFs'!$B$343:$B$360,0))-(((INDEX('MP Calcs &amp; EFs'!$D$343:$D$360, MATCH($B$264,'MP Calcs &amp; EFs'!$B$343:$B$360,0)))-(INDEX($G$396:$G$413, MATCH($B$264,$C$396:$C$413,0))))/3),N$229&lt;INDEX($I$397:$I$415,MATCH($B$264,$C$397:$C$415,0)),INDEX('MP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EFs'!U$383,"")</f>
        <v/>
      </c>
      <c r="O317" s="142" t="str" cm="1">
        <f t="array" ref="O317">IFERROR(((_xlfn.IFS(O$229&lt;INDEX($J$397:$J$415,MATCH($B$264,$C$397:$C$415,0)),INDEX('MP Calcs &amp; EFs'!$D$343:$D$360, MATCH($B$264,'MP Calcs &amp; EFs'!$B$343:$B$360,0)),O$229&lt;INDEX($K$397:$K$415,MATCH($B$264,$C$397:$C$415,0)),INDEX('MP Calcs &amp; EFs'!$D$343:$D$360, MATCH($B$264,'MP Calcs &amp; EFs'!$B$343:$B$360,0))-(((INDEX('MP Calcs &amp; EFs'!$D$343:$D$360, MATCH($B$264,'MP Calcs &amp; EFs'!$B$343:$B$360,0)))-(INDEX($G$396:$G$413, MATCH($B$264,$C$396:$C$413,0))))/3),O$229&lt;INDEX($I$397:$I$415,MATCH($B$264,$C$397:$C$415,0)),INDEX('MP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EFs'!V$383,"")</f>
        <v/>
      </c>
      <c r="P317" s="142" t="str" cm="1">
        <f t="array" ref="P317">IFERROR(((_xlfn.IFS(P$229&lt;INDEX($J$397:$J$415,MATCH($B$264,$C$397:$C$415,0)),INDEX('MP Calcs &amp; EFs'!$D$343:$D$360, MATCH($B$264,'MP Calcs &amp; EFs'!$B$343:$B$360,0)),P$229&lt;INDEX($K$397:$K$415,MATCH($B$264,$C$397:$C$415,0)),INDEX('MP Calcs &amp; EFs'!$D$343:$D$360, MATCH($B$264,'MP Calcs &amp; EFs'!$B$343:$B$360,0))-(((INDEX('MP Calcs &amp; EFs'!$D$343:$D$360, MATCH($B$264,'MP Calcs &amp; EFs'!$B$343:$B$360,0)))-(INDEX($G$396:$G$413, MATCH($B$264,$C$396:$C$413,0))))/3),P$229&lt;INDEX($I$397:$I$415,MATCH($B$264,$C$397:$C$415,0)),INDEX('MP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EFs'!W$383,"")</f>
        <v/>
      </c>
      <c r="Q317" s="142" t="str" cm="1">
        <f t="array" ref="Q317">IFERROR(((_xlfn.IFS(Q$229&lt;INDEX($J$397:$J$415,MATCH($B$264,$C$397:$C$415,0)),INDEX('MP Calcs &amp; EFs'!$D$343:$D$360, MATCH($B$264,'MP Calcs &amp; EFs'!$B$343:$B$360,0)),Q$229&lt;INDEX($K$397:$K$415,MATCH($B$264,$C$397:$C$415,0)),INDEX('MP Calcs &amp; EFs'!$D$343:$D$360, MATCH($B$264,'MP Calcs &amp; EFs'!$B$343:$B$360,0))-(((INDEX('MP Calcs &amp; EFs'!$D$343:$D$360, MATCH($B$264,'MP Calcs &amp; EFs'!$B$343:$B$360,0)))-(INDEX($G$396:$G$413, MATCH($B$264,$C$396:$C$413,0))))/3),Q$229&lt;INDEX($I$397:$I$415,MATCH($B$264,$C$397:$C$415,0)),INDEX('MP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EFs'!X$383,"")</f>
        <v/>
      </c>
      <c r="R317" s="142" t="str" cm="1">
        <f t="array" ref="R317">IFERROR(((_xlfn.IFS(R$229&lt;INDEX($J$397:$J$415,MATCH($B$264,$C$397:$C$415,0)),INDEX('MP Calcs &amp; EFs'!$D$343:$D$360, MATCH($B$264,'MP Calcs &amp; EFs'!$B$343:$B$360,0)),R$229&lt;INDEX($K$397:$K$415,MATCH($B$264,$C$397:$C$415,0)),INDEX('MP Calcs &amp; EFs'!$D$343:$D$360, MATCH($B$264,'MP Calcs &amp; EFs'!$B$343:$B$360,0))-(((INDEX('MP Calcs &amp; EFs'!$D$343:$D$360, MATCH($B$264,'MP Calcs &amp; EFs'!$B$343:$B$360,0)))-(INDEX($G$396:$G$413, MATCH($B$264,$C$396:$C$413,0))))/3),R$229&lt;INDEX($I$397:$I$415,MATCH($B$264,$C$397:$C$415,0)),INDEX('MP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EFs'!Y$383,"")</f>
        <v/>
      </c>
      <c r="S317" s="142" t="str" cm="1">
        <f t="array" ref="S317">IFERROR(((_xlfn.IFS(S$229&lt;INDEX($J$397:$J$415,MATCH($B$264,$C$397:$C$415,0)),INDEX('MP Calcs &amp; EFs'!$D$343:$D$360, MATCH($B$264,'MP Calcs &amp; EFs'!$B$343:$B$360,0)),S$229&lt;INDEX($K$397:$K$415,MATCH($B$264,$C$397:$C$415,0)),INDEX('MP Calcs &amp; EFs'!$D$343:$D$360, MATCH($B$264,'MP Calcs &amp; EFs'!$B$343:$B$360,0))-(((INDEX('MP Calcs &amp; EFs'!$D$343:$D$360, MATCH($B$264,'MP Calcs &amp; EFs'!$B$343:$B$360,0)))-(INDEX($G$396:$G$413, MATCH($B$264,$C$396:$C$413,0))))/3),S$229&lt;INDEX($I$397:$I$415,MATCH($B$264,$C$397:$C$415,0)),INDEX('MP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EFs'!Z$383,"")</f>
        <v/>
      </c>
      <c r="T317" s="142" t="str" cm="1">
        <f t="array" ref="T317">IFERROR(((_xlfn.IFS(T$229&lt;INDEX($J$397:$J$415,MATCH($B$264,$C$397:$C$415,0)),INDEX('MP Calcs &amp; EFs'!$D$343:$D$360, MATCH($B$264,'MP Calcs &amp; EFs'!$B$343:$B$360,0)),T$229&lt;INDEX($K$397:$K$415,MATCH($B$264,$C$397:$C$415,0)),INDEX('MP Calcs &amp; EFs'!$D$343:$D$360, MATCH($B$264,'MP Calcs &amp; EFs'!$B$343:$B$360,0))-(((INDEX('MP Calcs &amp; EFs'!$D$343:$D$360, MATCH($B$264,'MP Calcs &amp; EFs'!$B$343:$B$360,0)))-(INDEX($G$396:$G$413, MATCH($B$264,$C$396:$C$413,0))))/3),T$229&lt;INDEX($I$397:$I$415,MATCH($B$264,$C$397:$C$415,0)),INDEX('MP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EFs'!AA$383,"")</f>
        <v/>
      </c>
      <c r="U317" s="142" t="str" cm="1">
        <f t="array" ref="U317">IFERROR(((_xlfn.IFS(U$229&lt;INDEX($J$397:$J$415,MATCH($B$264,$C$397:$C$415,0)),INDEX('MP Calcs &amp; EFs'!$D$343:$D$360, MATCH($B$264,'MP Calcs &amp; EFs'!$B$343:$B$360,0)),U$229&lt;INDEX($K$397:$K$415,MATCH($B$264,$C$397:$C$415,0)),INDEX('MP Calcs &amp; EFs'!$D$343:$D$360, MATCH($B$264,'MP Calcs &amp; EFs'!$B$343:$B$360,0))-(((INDEX('MP Calcs &amp; EFs'!$D$343:$D$360, MATCH($B$264,'MP Calcs &amp; EFs'!$B$343:$B$360,0)))-(INDEX($G$396:$G$413, MATCH($B$264,$C$396:$C$413,0))))/3),U$229&lt;INDEX($I$397:$I$415,MATCH($B$264,$C$397:$C$415,0)),INDEX('MP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EFs'!AB$383,"")</f>
        <v/>
      </c>
      <c r="V317" s="142" t="str" cm="1">
        <f t="array" ref="V317">IFERROR(((_xlfn.IFS(V$229&lt;INDEX($J$397:$J$415,MATCH($B$264,$C$397:$C$415,0)),INDEX('MP Calcs &amp; EFs'!$D$343:$D$360, MATCH($B$264,'MP Calcs &amp; EFs'!$B$343:$B$360,0)),V$229&lt;INDEX($K$397:$K$415,MATCH($B$264,$C$397:$C$415,0)),INDEX('MP Calcs &amp; EFs'!$D$343:$D$360, MATCH($B$264,'MP Calcs &amp; EFs'!$B$343:$B$360,0))-(((INDEX('MP Calcs &amp; EFs'!$D$343:$D$360, MATCH($B$264,'MP Calcs &amp; EFs'!$B$343:$B$360,0)))-(INDEX($G$396:$G$413, MATCH($B$264,$C$396:$C$413,0))))/3),V$229&lt;INDEX($I$397:$I$415,MATCH($B$264,$C$397:$C$415,0)),INDEX('MP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EFs'!AC$383,"")</f>
        <v/>
      </c>
      <c r="W317" s="142" t="str" cm="1">
        <f t="array" ref="W317">IFERROR(((_xlfn.IFS(W$229&lt;INDEX($J$397:$J$415,MATCH($B$264,$C$397:$C$415,0)),INDEX('MP Calcs &amp; EFs'!$D$343:$D$360, MATCH($B$264,'MP Calcs &amp; EFs'!$B$343:$B$360,0)),W$229&lt;INDEX($K$397:$K$415,MATCH($B$264,$C$397:$C$415,0)),INDEX('MP Calcs &amp; EFs'!$D$343:$D$360, MATCH($B$264,'MP Calcs &amp; EFs'!$B$343:$B$360,0))-(((INDEX('MP Calcs &amp; EFs'!$D$343:$D$360, MATCH($B$264,'MP Calcs &amp; EFs'!$B$343:$B$360,0)))-(INDEX($G$396:$G$413, MATCH($B$264,$C$396:$C$413,0))))/3),W$229&lt;INDEX($I$397:$I$415,MATCH($B$264,$C$397:$C$415,0)),INDEX('MP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EFs'!AD$383,"")</f>
        <v/>
      </c>
      <c r="X317" s="142" t="str" cm="1">
        <f t="array" ref="X317">IFERROR(((_xlfn.IFS(X$229&lt;INDEX($J$397:$J$415,MATCH($B$264,$C$397:$C$415,0)),INDEX('MP Calcs &amp; EFs'!$D$343:$D$360, MATCH($B$264,'MP Calcs &amp; EFs'!$B$343:$B$360,0)),X$229&lt;INDEX($K$397:$K$415,MATCH($B$264,$C$397:$C$415,0)),INDEX('MP Calcs &amp; EFs'!$D$343:$D$360, MATCH($B$264,'MP Calcs &amp; EFs'!$B$343:$B$360,0))-(((INDEX('MP Calcs &amp; EFs'!$D$343:$D$360, MATCH($B$264,'MP Calcs &amp; EFs'!$B$343:$B$360,0)))-(INDEX($G$396:$G$413, MATCH($B$264,$C$396:$C$413,0))))/3),X$229&lt;INDEX($I$397:$I$415,MATCH($B$264,$C$397:$C$415,0)),INDEX('MP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EFs'!AE$383,"")</f>
        <v/>
      </c>
      <c r="Y317" s="142" t="str" cm="1">
        <f t="array" ref="Y317">IFERROR(((_xlfn.IFS(Y$229&lt;INDEX($J$397:$J$415,MATCH($B$264,$C$397:$C$415,0)),INDEX('MP Calcs &amp; EFs'!$D$343:$D$360, MATCH($B$264,'MP Calcs &amp; EFs'!$B$343:$B$360,0)),Y$229&lt;INDEX($K$397:$K$415,MATCH($B$264,$C$397:$C$415,0)),INDEX('MP Calcs &amp; EFs'!$D$343:$D$360, MATCH($B$264,'MP Calcs &amp; EFs'!$B$343:$B$360,0))-(((INDEX('MP Calcs &amp; EFs'!$D$343:$D$360, MATCH($B$264,'MP Calcs &amp; EFs'!$B$343:$B$360,0)))-(INDEX($G$396:$G$413, MATCH($B$264,$C$396:$C$413,0))))/3),Y$229&lt;INDEX($I$397:$I$415,MATCH($B$264,$C$397:$C$415,0)),INDEX('MP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EFs'!AF$383,"")</f>
        <v/>
      </c>
      <c r="Z317" s="142" t="str" cm="1">
        <f t="array" ref="Z317">IFERROR(((_xlfn.IFS(Z$229&lt;INDEX($J$397:$J$415,MATCH($B$264,$C$397:$C$415,0)),INDEX('MP Calcs &amp; EFs'!$D$343:$D$360, MATCH($B$264,'MP Calcs &amp; EFs'!$B$343:$B$360,0)),Z$229&lt;INDEX($K$397:$K$415,MATCH($B$264,$C$397:$C$415,0)),INDEX('MP Calcs &amp; EFs'!$D$343:$D$360, MATCH($B$264,'MP Calcs &amp; EFs'!$B$343:$B$360,0))-(((INDEX('MP Calcs &amp; EFs'!$D$343:$D$360, MATCH($B$264,'MP Calcs &amp; EFs'!$B$343:$B$360,0)))-(INDEX($G$396:$G$413, MATCH($B$264,$C$396:$C$413,0))))/3),Z$229&lt;INDEX($I$397:$I$415,MATCH($B$264,$C$397:$C$415,0)),INDEX('MP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EFs'!AG$383,"")</f>
        <v/>
      </c>
      <c r="AA317" s="142" t="str" cm="1">
        <f t="array" ref="AA317">IFERROR(((_xlfn.IFS(AA$229&lt;INDEX($J$397:$J$415,MATCH($B$264,$C$397:$C$415,0)),INDEX('MP Calcs &amp; EFs'!$D$343:$D$360, MATCH($B$264,'MP Calcs &amp; EFs'!$B$343:$B$360,0)),AA$229&lt;INDEX($K$397:$K$415,MATCH($B$264,$C$397:$C$415,0)),INDEX('MP Calcs &amp; EFs'!$D$343:$D$360, MATCH($B$264,'MP Calcs &amp; EFs'!$B$343:$B$360,0))-(((INDEX('MP Calcs &amp; EFs'!$D$343:$D$360, MATCH($B$264,'MP Calcs &amp; EFs'!$B$343:$B$360,0)))-(INDEX($G$396:$G$413, MATCH($B$264,$C$396:$C$413,0))))/3),AA$229&lt;INDEX($I$397:$I$415,MATCH($B$264,$C$397:$C$415,0)),INDEX('MP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EFs'!AH$383,"")</f>
        <v/>
      </c>
      <c r="AB317" s="142" t="str" cm="1">
        <f t="array" ref="AB317">IFERROR(((_xlfn.IFS(AB$229&lt;INDEX($J$397:$J$415,MATCH($B$264,$C$397:$C$415,0)),INDEX('MP Calcs &amp; EFs'!$D$343:$D$360, MATCH($B$264,'MP Calcs &amp; EFs'!$B$343:$B$360,0)),AB$229&lt;INDEX($K$397:$K$415,MATCH($B$264,$C$397:$C$415,0)),INDEX('MP Calcs &amp; EFs'!$D$343:$D$360, MATCH($B$264,'MP Calcs &amp; EFs'!$B$343:$B$360,0))-(((INDEX('MP Calcs &amp; EFs'!$D$343:$D$360, MATCH($B$264,'MP Calcs &amp; EFs'!$B$343:$B$360,0)))-(INDEX($G$396:$G$413, MATCH($B$264,$C$396:$C$413,0))))/3),AB$229&lt;INDEX($I$397:$I$415,MATCH($B$264,$C$397:$C$415,0)),INDEX('MP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EFs'!AI$383,"")</f>
        <v/>
      </c>
      <c r="AC317" s="142" t="str" cm="1">
        <f t="array" ref="AC317">IFERROR(((_xlfn.IFS(AC$229&lt;INDEX($J$397:$J$415,MATCH($B$264,$C$397:$C$415,0)),INDEX('MP Calcs &amp; EFs'!$D$343:$D$360, MATCH($B$264,'MP Calcs &amp; EFs'!$B$343:$B$360,0)),AC$229&lt;INDEX($K$397:$K$415,MATCH($B$264,$C$397:$C$415,0)),INDEX('MP Calcs &amp; EFs'!$D$343:$D$360, MATCH($B$264,'MP Calcs &amp; EFs'!$B$343:$B$360,0))-(((INDEX('MP Calcs &amp; EFs'!$D$343:$D$360, MATCH($B$264,'MP Calcs &amp; EFs'!$B$343:$B$360,0)))-(INDEX($G$396:$G$413, MATCH($B$264,$C$396:$C$413,0))))/3),AC$229&lt;INDEX($I$397:$I$415,MATCH($B$264,$C$397:$C$415,0)),INDEX('MP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EFs'!AJ$383,"")</f>
        <v/>
      </c>
      <c r="AD317" s="142" t="str" cm="1">
        <f t="array" ref="AD317">IFERROR(((_xlfn.IFS(AD$229&lt;INDEX($J$397:$J$415,MATCH($B$264,$C$397:$C$415,0)),INDEX('MP Calcs &amp; EFs'!$D$343:$D$360, MATCH($B$264,'MP Calcs &amp; EFs'!$B$343:$B$360,0)),AD$229&lt;INDEX($K$397:$K$415,MATCH($B$264,$C$397:$C$415,0)),INDEX('MP Calcs &amp; EFs'!$D$343:$D$360, MATCH($B$264,'MP Calcs &amp; EFs'!$B$343:$B$360,0))-(((INDEX('MP Calcs &amp; EFs'!$D$343:$D$360, MATCH($B$264,'MP Calcs &amp; EFs'!$B$343:$B$360,0)))-(INDEX($G$396:$G$413, MATCH($B$264,$C$396:$C$413,0))))/3),AD$229&lt;INDEX($I$397:$I$415,MATCH($B$264,$C$397:$C$415,0)),INDEX('MP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EFs'!AK$383,"")</f>
        <v/>
      </c>
      <c r="AE317" s="142" t="str" cm="1">
        <f t="array" ref="AE317">IFERROR(((_xlfn.IFS(AE$229&lt;INDEX($J$397:$J$415,MATCH($B$264,$C$397:$C$415,0)),INDEX('MP Calcs &amp; EFs'!$D$343:$D$360, MATCH($B$264,'MP Calcs &amp; EFs'!$B$343:$B$360,0)),AE$229&lt;INDEX($K$397:$K$415,MATCH($B$264,$C$397:$C$415,0)),INDEX('MP Calcs &amp; EFs'!$D$343:$D$360, MATCH($B$264,'MP Calcs &amp; EFs'!$B$343:$B$360,0))-(((INDEX('MP Calcs &amp; EFs'!$D$343:$D$360, MATCH($B$264,'MP Calcs &amp; EFs'!$B$343:$B$360,0)))-(INDEX($G$396:$G$413, MATCH($B$264,$C$396:$C$413,0))))/3),AE$229&lt;INDEX($I$397:$I$415,MATCH($B$264,$C$397:$C$415,0)),INDEX('MP Calcs &amp; EFs'!$D$343:$D$360, MATCH($B$264,'MP Calcs &amp; EFs'!$B$343:$B$360,0))-(((INDEX('MP Calcs &amp; EFs'!$D$343:$D$360, MATCH($B$264,'MP Calcs &amp; EFs'!$B$343:$B$360,0)))-(INDEX($G$396:$G$413, MATCH($B$264,$C$396:$C$413,0))))*2/3),TRUE,INDEX($G$396:$G$413, MATCH($B$264,$C$396:$C$413,0)))*INDEX($D$13:$D$29, MATCH($B$264,$B$13:$B$29,0))*10^6*'Conversions and Lists'!$F$44)-(INDEX($G$8:$G$29, MATCH($B$264,$B$8:$B$29,0))*'Conversions and Lists'!$F$37))*'MP Calcs &amp; EFs'!AL$383,"")</f>
        <v/>
      </c>
      <c r="AF317" s="142" t="str">
        <f t="shared" si="19"/>
        <v/>
      </c>
      <c r="AG317" s="142" t="str">
        <f>IFERROR(SUM(INDEX(D317:AF317, MATCH(INDEX($H$8:$H$29,MATCH(B317,$B$8:$B$29,0)),$D$229:$AE$229,0)):AF317),"")</f>
        <v/>
      </c>
    </row>
    <row r="318" spans="2:33" ht="14.4" thickBot="1" x14ac:dyDescent="0.3">
      <c r="B318" s="138" t="s">
        <v>150</v>
      </c>
      <c r="C318" s="139" t="s">
        <v>336</v>
      </c>
      <c r="D318" s="148" t="str" cm="1">
        <f t="array" ref="D318">IFERROR((_xlfn.IFS(D$229&lt;INDEX($J$397:$J$415,MATCH($B$264,$C$397:$C$415,0)),INDEX('MP Calcs &amp; EFs'!$C$343:$C$360, MATCH($B$264,'MP Calcs &amp; EFs'!$B$343:$B$360,0)),D$229&lt;INDEX($K$397:$K$415,MATCH($B$264,$C$397:$C$415,0)),INDEX('MP Calcs &amp; EFs'!$C$343:$C$360, MATCH($B$264,'MP Calcs &amp; EFs'!$B$343:$B$360,0))-(((INDEX('MP Calcs &amp; EFs'!$C$343:$C$360, MATCH($B$264,'MP Calcs &amp; EFs'!$B$343:$B$360,0)))-(INDEX($F$396:$F$413, MATCH($B$264,$C$396:$C$413,0))))/3),D$229&lt;INDEX($I$397:$I$415,MATCH($B$264,$C$397:$C$415,0)),INDEX('MP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E318" s="148" t="str" cm="1">
        <f t="array" ref="E318">IFERROR((_xlfn.IFS(E$229&lt;INDEX($J$397:$J$415,MATCH($B$264,$C$397:$C$415,0)),INDEX('MP Calcs &amp; EFs'!$C$343:$C$360, MATCH($B$264,'MP Calcs &amp; EFs'!$B$343:$B$360,0)),E$229&lt;INDEX($K$397:$K$415,MATCH($B$264,$C$397:$C$415,0)),INDEX('MP Calcs &amp; EFs'!$C$343:$C$360, MATCH($B$264,'MP Calcs &amp; EFs'!$B$343:$B$360,0))-(((INDEX('MP Calcs &amp; EFs'!$C$343:$C$360, MATCH($B$264,'MP Calcs &amp; EFs'!$B$343:$B$360,0)))-(INDEX($F$396:$F$413, MATCH($B$264,$C$396:$C$413,0))))/3),E$229&lt;INDEX($I$397:$I$415,MATCH($B$264,$C$397:$C$415,0)),INDEX('MP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F318" s="148" t="str" cm="1">
        <f t="array" ref="F318">IFERROR((_xlfn.IFS(F$229&lt;INDEX($J$397:$J$415,MATCH($B$264,$C$397:$C$415,0)),INDEX('MP Calcs &amp; EFs'!$C$343:$C$360, MATCH($B$264,'MP Calcs &amp; EFs'!$B$343:$B$360,0)),F$229&lt;INDEX($K$397:$K$415,MATCH($B$264,$C$397:$C$415,0)),INDEX('MP Calcs &amp; EFs'!$C$343:$C$360, MATCH($B$264,'MP Calcs &amp; EFs'!$B$343:$B$360,0))-(((INDEX('MP Calcs &amp; EFs'!$C$343:$C$360, MATCH($B$264,'MP Calcs &amp; EFs'!$B$343:$B$360,0)))-(INDEX($F$396:$F$413, MATCH($B$264,$C$396:$C$413,0))))/3),F$229&lt;INDEX($I$397:$I$415,MATCH($B$264,$C$397:$C$415,0)),INDEX('MP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G318" s="148" t="str" cm="1">
        <f t="array" ref="G318">IFERROR((_xlfn.IFS(G$229&lt;INDEX($J$397:$J$415,MATCH($B$264,$C$397:$C$415,0)),INDEX('MP Calcs &amp; EFs'!$C$343:$C$360, MATCH($B$264,'MP Calcs &amp; EFs'!$B$343:$B$360,0)),G$229&lt;INDEX($K$397:$K$415,MATCH($B$264,$C$397:$C$415,0)),INDEX('MP Calcs &amp; EFs'!$C$343:$C$360, MATCH($B$264,'MP Calcs &amp; EFs'!$B$343:$B$360,0))-(((INDEX('MP Calcs &amp; EFs'!$C$343:$C$360, MATCH($B$264,'MP Calcs &amp; EFs'!$B$343:$B$360,0)))-(INDEX($F$396:$F$413, MATCH($B$264,$C$396:$C$413,0))))/3),G$229&lt;INDEX($I$397:$I$415,MATCH($B$264,$C$397:$C$415,0)),INDEX('MP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H318" s="148" t="str" cm="1">
        <f t="array" ref="H318">IFERROR((_xlfn.IFS(H$229&lt;INDEX($J$397:$J$415,MATCH($B$264,$C$397:$C$415,0)),INDEX('MP Calcs &amp; EFs'!$C$343:$C$360, MATCH($B$264,'MP Calcs &amp; EFs'!$B$343:$B$360,0)),H$229&lt;INDEX($K$397:$K$415,MATCH($B$264,$C$397:$C$415,0)),INDEX('MP Calcs &amp; EFs'!$C$343:$C$360, MATCH($B$264,'MP Calcs &amp; EFs'!$B$343:$B$360,0))-(((INDEX('MP Calcs &amp; EFs'!$C$343:$C$360, MATCH($B$264,'MP Calcs &amp; EFs'!$B$343:$B$360,0)))-(INDEX($F$396:$F$413, MATCH($B$264,$C$396:$C$413,0))))/3),H$229&lt;INDEX($I$397:$I$415,MATCH($B$264,$C$397:$C$415,0)),INDEX('MP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I318" s="148" t="str" cm="1">
        <f t="array" ref="I318">IFERROR((_xlfn.IFS(I$229&lt;INDEX($J$397:$J$415,MATCH($B$264,$C$397:$C$415,0)),INDEX('MP Calcs &amp; EFs'!$C$343:$C$360, MATCH($B$264,'MP Calcs &amp; EFs'!$B$343:$B$360,0)),I$229&lt;INDEX($K$397:$K$415,MATCH($B$264,$C$397:$C$415,0)),INDEX('MP Calcs &amp; EFs'!$C$343:$C$360, MATCH($B$264,'MP Calcs &amp; EFs'!$B$343:$B$360,0))-(((INDEX('MP Calcs &amp; EFs'!$C$343:$C$360, MATCH($B$264,'MP Calcs &amp; EFs'!$B$343:$B$360,0)))-(INDEX($F$396:$F$413, MATCH($B$264,$C$396:$C$413,0))))/3),I$229&lt;INDEX($I$397:$I$415,MATCH($B$264,$C$397:$C$415,0)),INDEX('MP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J318" s="148" t="str" cm="1">
        <f t="array" ref="J318">IFERROR((_xlfn.IFS(J$229&lt;INDEX($J$397:$J$415,MATCH($B$264,$C$397:$C$415,0)),INDEX('MP Calcs &amp; EFs'!$C$343:$C$360, MATCH($B$264,'MP Calcs &amp; EFs'!$B$343:$B$360,0)),J$229&lt;INDEX($K$397:$K$415,MATCH($B$264,$C$397:$C$415,0)),INDEX('MP Calcs &amp; EFs'!$C$343:$C$360, MATCH($B$264,'MP Calcs &amp; EFs'!$B$343:$B$360,0))-(((INDEX('MP Calcs &amp; EFs'!$C$343:$C$360, MATCH($B$264,'MP Calcs &amp; EFs'!$B$343:$B$360,0)))-(INDEX($F$396:$F$413, MATCH($B$264,$C$396:$C$413,0))))/3),J$229&lt;INDEX($I$397:$I$415,MATCH($B$264,$C$397:$C$415,0)),INDEX('MP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K318" s="148" t="str" cm="1">
        <f t="array" ref="K318">IFERROR((_xlfn.IFS(K$229&lt;INDEX($J$397:$J$415,MATCH($B$264,$C$397:$C$415,0)),INDEX('MP Calcs &amp; EFs'!$C$343:$C$360, MATCH($B$264,'MP Calcs &amp; EFs'!$B$343:$B$360,0)),K$229&lt;INDEX($K$397:$K$415,MATCH($B$264,$C$397:$C$415,0)),INDEX('MP Calcs &amp; EFs'!$C$343:$C$360, MATCH($B$264,'MP Calcs &amp; EFs'!$B$343:$B$360,0))-(((INDEX('MP Calcs &amp; EFs'!$C$343:$C$360, MATCH($B$264,'MP Calcs &amp; EFs'!$B$343:$B$360,0)))-(INDEX($F$396:$F$413, MATCH($B$264,$C$396:$C$413,0))))/3),K$229&lt;INDEX($I$397:$I$415,MATCH($B$264,$C$397:$C$415,0)),INDEX('MP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L318" s="148" t="str" cm="1">
        <f t="array" ref="L318">IFERROR((_xlfn.IFS(L$229&lt;INDEX($J$397:$J$415,MATCH($B$264,$C$397:$C$415,0)),INDEX('MP Calcs &amp; EFs'!$C$343:$C$360, MATCH($B$264,'MP Calcs &amp; EFs'!$B$343:$B$360,0)),L$229&lt;INDEX($K$397:$K$415,MATCH($B$264,$C$397:$C$415,0)),INDEX('MP Calcs &amp; EFs'!$C$343:$C$360, MATCH($B$264,'MP Calcs &amp; EFs'!$B$343:$B$360,0))-(((INDEX('MP Calcs &amp; EFs'!$C$343:$C$360, MATCH($B$264,'MP Calcs &amp; EFs'!$B$343:$B$360,0)))-(INDEX($F$396:$F$413, MATCH($B$264,$C$396:$C$413,0))))/3),L$229&lt;INDEX($I$397:$I$415,MATCH($B$264,$C$397:$C$415,0)),INDEX('MP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M318" s="148" t="str" cm="1">
        <f t="array" ref="M318">IFERROR((_xlfn.IFS(M$229&lt;INDEX($J$397:$J$415,MATCH($B$264,$C$397:$C$415,0)),INDEX('MP Calcs &amp; EFs'!$C$343:$C$360, MATCH($B$264,'MP Calcs &amp; EFs'!$B$343:$B$360,0)),M$229&lt;INDEX($K$397:$K$415,MATCH($B$264,$C$397:$C$415,0)),INDEX('MP Calcs &amp; EFs'!$C$343:$C$360, MATCH($B$264,'MP Calcs &amp; EFs'!$B$343:$B$360,0))-(((INDEX('MP Calcs &amp; EFs'!$C$343:$C$360, MATCH($B$264,'MP Calcs &amp; EFs'!$B$343:$B$360,0)))-(INDEX($F$396:$F$413, MATCH($B$264,$C$396:$C$413,0))))/3),M$229&lt;INDEX($I$397:$I$415,MATCH($B$264,$C$397:$C$415,0)),INDEX('MP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N318" s="148" t="str" cm="1">
        <f t="array" ref="N318">IFERROR((_xlfn.IFS(N$229&lt;INDEX($J$397:$J$415,MATCH($B$264,$C$397:$C$415,0)),INDEX('MP Calcs &amp; EFs'!$C$343:$C$360, MATCH($B$264,'MP Calcs &amp; EFs'!$B$343:$B$360,0)),N$229&lt;INDEX($K$397:$K$415,MATCH($B$264,$C$397:$C$415,0)),INDEX('MP Calcs &amp; EFs'!$C$343:$C$360, MATCH($B$264,'MP Calcs &amp; EFs'!$B$343:$B$360,0))-(((INDEX('MP Calcs &amp; EFs'!$C$343:$C$360, MATCH($B$264,'MP Calcs &amp; EFs'!$B$343:$B$360,0)))-(INDEX($F$396:$F$413, MATCH($B$264,$C$396:$C$413,0))))/3),N$229&lt;INDEX($I$397:$I$415,MATCH($B$264,$C$397:$C$415,0)),INDEX('MP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O318" s="148" t="str" cm="1">
        <f t="array" ref="O318">IFERROR((_xlfn.IFS(O$229&lt;INDEX($J$397:$J$415,MATCH($B$264,$C$397:$C$415,0)),INDEX('MP Calcs &amp; EFs'!$C$343:$C$360, MATCH($B$264,'MP Calcs &amp; EFs'!$B$343:$B$360,0)),O$229&lt;INDEX($K$397:$K$415,MATCH($B$264,$C$397:$C$415,0)),INDEX('MP Calcs &amp; EFs'!$C$343:$C$360, MATCH($B$264,'MP Calcs &amp; EFs'!$B$343:$B$360,0))-(((INDEX('MP Calcs &amp; EFs'!$C$343:$C$360, MATCH($B$264,'MP Calcs &amp; EFs'!$B$343:$B$360,0)))-(INDEX($F$396:$F$413, MATCH($B$264,$C$396:$C$413,0))))/3),O$229&lt;INDEX($I$397:$I$415,MATCH($B$264,$C$397:$C$415,0)),INDEX('MP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P318" s="148" t="str" cm="1">
        <f t="array" ref="P318">IFERROR((_xlfn.IFS(P$229&lt;INDEX($J$397:$J$415,MATCH($B$264,$C$397:$C$415,0)),INDEX('MP Calcs &amp; EFs'!$C$343:$C$360, MATCH($B$264,'MP Calcs &amp; EFs'!$B$343:$B$360,0)),P$229&lt;INDEX($K$397:$K$415,MATCH($B$264,$C$397:$C$415,0)),INDEX('MP Calcs &amp; EFs'!$C$343:$C$360, MATCH($B$264,'MP Calcs &amp; EFs'!$B$343:$B$360,0))-(((INDEX('MP Calcs &amp; EFs'!$C$343:$C$360, MATCH($B$264,'MP Calcs &amp; EFs'!$B$343:$B$360,0)))-(INDEX($F$396:$F$413, MATCH($B$264,$C$396:$C$413,0))))/3),P$229&lt;INDEX($I$397:$I$415,MATCH($B$264,$C$397:$C$415,0)),INDEX('MP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Q318" s="148" t="str" cm="1">
        <f t="array" ref="Q318">IFERROR((_xlfn.IFS(Q$229&lt;INDEX($J$397:$J$415,MATCH($B$264,$C$397:$C$415,0)),INDEX('MP Calcs &amp; EFs'!$C$343:$C$360, MATCH($B$264,'MP Calcs &amp; EFs'!$B$343:$B$360,0)),Q$229&lt;INDEX($K$397:$K$415,MATCH($B$264,$C$397:$C$415,0)),INDEX('MP Calcs &amp; EFs'!$C$343:$C$360, MATCH($B$264,'MP Calcs &amp; EFs'!$B$343:$B$360,0))-(((INDEX('MP Calcs &amp; EFs'!$C$343:$C$360, MATCH($B$264,'MP Calcs &amp; EFs'!$B$343:$B$360,0)))-(INDEX($F$396:$F$413, MATCH($B$264,$C$396:$C$413,0))))/3),Q$229&lt;INDEX($I$397:$I$415,MATCH($B$264,$C$397:$C$415,0)),INDEX('MP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R318" s="148" t="str" cm="1">
        <f t="array" ref="R318">IFERROR((_xlfn.IFS(R$229&lt;INDEX($J$397:$J$415,MATCH($B$264,$C$397:$C$415,0)),INDEX('MP Calcs &amp; EFs'!$C$343:$C$360, MATCH($B$264,'MP Calcs &amp; EFs'!$B$343:$B$360,0)),R$229&lt;INDEX($K$397:$K$415,MATCH($B$264,$C$397:$C$415,0)),INDEX('MP Calcs &amp; EFs'!$C$343:$C$360, MATCH($B$264,'MP Calcs &amp; EFs'!$B$343:$B$360,0))-(((INDEX('MP Calcs &amp; EFs'!$C$343:$C$360, MATCH($B$264,'MP Calcs &amp; EFs'!$B$343:$B$360,0)))-(INDEX($F$396:$F$413, MATCH($B$264,$C$396:$C$413,0))))/3),R$229&lt;INDEX($I$397:$I$415,MATCH($B$264,$C$397:$C$415,0)),INDEX('MP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S318" s="148" t="str" cm="1">
        <f t="array" ref="S318">IFERROR((_xlfn.IFS(S$229&lt;INDEX($J$397:$J$415,MATCH($B$264,$C$397:$C$415,0)),INDEX('MP Calcs &amp; EFs'!$C$343:$C$360, MATCH($B$264,'MP Calcs &amp; EFs'!$B$343:$B$360,0)),S$229&lt;INDEX($K$397:$K$415,MATCH($B$264,$C$397:$C$415,0)),INDEX('MP Calcs &amp; EFs'!$C$343:$C$360, MATCH($B$264,'MP Calcs &amp; EFs'!$B$343:$B$360,0))-(((INDEX('MP Calcs &amp; EFs'!$C$343:$C$360, MATCH($B$264,'MP Calcs &amp; EFs'!$B$343:$B$360,0)))-(INDEX($F$396:$F$413, MATCH($B$264,$C$396:$C$413,0))))/3),S$229&lt;INDEX($I$397:$I$415,MATCH($B$264,$C$397:$C$415,0)),INDEX('MP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T318" s="148" t="str" cm="1">
        <f t="array" ref="T318">IFERROR((_xlfn.IFS(T$229&lt;INDEX($J$397:$J$415,MATCH($B$264,$C$397:$C$415,0)),INDEX('MP Calcs &amp; EFs'!$C$343:$C$360, MATCH($B$264,'MP Calcs &amp; EFs'!$B$343:$B$360,0)),T$229&lt;INDEX($K$397:$K$415,MATCH($B$264,$C$397:$C$415,0)),INDEX('MP Calcs &amp; EFs'!$C$343:$C$360, MATCH($B$264,'MP Calcs &amp; EFs'!$B$343:$B$360,0))-(((INDEX('MP Calcs &amp; EFs'!$C$343:$C$360, MATCH($B$264,'MP Calcs &amp; EFs'!$B$343:$B$360,0)))-(INDEX($F$396:$F$413, MATCH($B$264,$C$396:$C$413,0))))/3),T$229&lt;INDEX($I$397:$I$415,MATCH($B$264,$C$397:$C$415,0)),INDEX('MP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U318" s="148" t="str" cm="1">
        <f t="array" ref="U318">IFERROR((_xlfn.IFS(U$229&lt;INDEX($J$397:$J$415,MATCH($B$264,$C$397:$C$415,0)),INDEX('MP Calcs &amp; EFs'!$C$343:$C$360, MATCH($B$264,'MP Calcs &amp; EFs'!$B$343:$B$360,0)),U$229&lt;INDEX($K$397:$K$415,MATCH($B$264,$C$397:$C$415,0)),INDEX('MP Calcs &amp; EFs'!$C$343:$C$360, MATCH($B$264,'MP Calcs &amp; EFs'!$B$343:$B$360,0))-(((INDEX('MP Calcs &amp; EFs'!$C$343:$C$360, MATCH($B$264,'MP Calcs &amp; EFs'!$B$343:$B$360,0)))-(INDEX($F$396:$F$413, MATCH($B$264,$C$396:$C$413,0))))/3),U$229&lt;INDEX($I$397:$I$415,MATCH($B$264,$C$397:$C$415,0)),INDEX('MP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V318" s="148" t="str" cm="1">
        <f t="array" ref="V318">IFERROR((_xlfn.IFS(V$229&lt;INDEX($J$397:$J$415,MATCH($B$264,$C$397:$C$415,0)),INDEX('MP Calcs &amp; EFs'!$C$343:$C$360, MATCH($B$264,'MP Calcs &amp; EFs'!$B$343:$B$360,0)),V$229&lt;INDEX($K$397:$K$415,MATCH($B$264,$C$397:$C$415,0)),INDEX('MP Calcs &amp; EFs'!$C$343:$C$360, MATCH($B$264,'MP Calcs &amp; EFs'!$B$343:$B$360,0))-(((INDEX('MP Calcs &amp; EFs'!$C$343:$C$360, MATCH($B$264,'MP Calcs &amp; EFs'!$B$343:$B$360,0)))-(INDEX($F$396:$F$413, MATCH($B$264,$C$396:$C$413,0))))/3),V$229&lt;INDEX($I$397:$I$415,MATCH($B$264,$C$397:$C$415,0)),INDEX('MP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W318" s="148" t="str" cm="1">
        <f t="array" ref="W318">IFERROR((_xlfn.IFS(W$229&lt;INDEX($J$397:$J$415,MATCH($B$264,$C$397:$C$415,0)),INDEX('MP Calcs &amp; EFs'!$C$343:$C$360, MATCH($B$264,'MP Calcs &amp; EFs'!$B$343:$B$360,0)),W$229&lt;INDEX($K$397:$K$415,MATCH($B$264,$C$397:$C$415,0)),INDEX('MP Calcs &amp; EFs'!$C$343:$C$360, MATCH($B$264,'MP Calcs &amp; EFs'!$B$343:$B$360,0))-(((INDEX('MP Calcs &amp; EFs'!$C$343:$C$360, MATCH($B$264,'MP Calcs &amp; EFs'!$B$343:$B$360,0)))-(INDEX($F$396:$F$413, MATCH($B$264,$C$396:$C$413,0))))/3),W$229&lt;INDEX($I$397:$I$415,MATCH($B$264,$C$397:$C$415,0)),INDEX('MP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X318" s="148" t="str" cm="1">
        <f t="array" ref="X318">IFERROR((_xlfn.IFS(X$229&lt;INDEX($J$397:$J$415,MATCH($B$264,$C$397:$C$415,0)),INDEX('MP Calcs &amp; EFs'!$C$343:$C$360, MATCH($B$264,'MP Calcs &amp; EFs'!$B$343:$B$360,0)),X$229&lt;INDEX($K$397:$K$415,MATCH($B$264,$C$397:$C$415,0)),INDEX('MP Calcs &amp; EFs'!$C$343:$C$360, MATCH($B$264,'MP Calcs &amp; EFs'!$B$343:$B$360,0))-(((INDEX('MP Calcs &amp; EFs'!$C$343:$C$360, MATCH($B$264,'MP Calcs &amp; EFs'!$B$343:$B$360,0)))-(INDEX($F$396:$F$413, MATCH($B$264,$C$396:$C$413,0))))/3),X$229&lt;INDEX($I$397:$I$415,MATCH($B$264,$C$397:$C$415,0)),INDEX('MP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Y318" s="148" t="str" cm="1">
        <f t="array" ref="Y318">IFERROR((_xlfn.IFS(Y$229&lt;INDEX($J$397:$J$415,MATCH($B$264,$C$397:$C$415,0)),INDEX('MP Calcs &amp; EFs'!$C$343:$C$360, MATCH($B$264,'MP Calcs &amp; EFs'!$B$343:$B$360,0)),Y$229&lt;INDEX($K$397:$K$415,MATCH($B$264,$C$397:$C$415,0)),INDEX('MP Calcs &amp; EFs'!$C$343:$C$360, MATCH($B$264,'MP Calcs &amp; EFs'!$B$343:$B$360,0))-(((INDEX('MP Calcs &amp; EFs'!$C$343:$C$360, MATCH($B$264,'MP Calcs &amp; EFs'!$B$343:$B$360,0)))-(INDEX($F$396:$F$413, MATCH($B$264,$C$396:$C$413,0))))/3),Y$229&lt;INDEX($I$397:$I$415,MATCH($B$264,$C$397:$C$415,0)),INDEX('MP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Z318" s="148" t="str" cm="1">
        <f t="array" ref="Z318">IFERROR((_xlfn.IFS(Z$229&lt;INDEX($J$397:$J$415,MATCH($B$264,$C$397:$C$415,0)),INDEX('MP Calcs &amp; EFs'!$C$343:$C$360, MATCH($B$264,'MP Calcs &amp; EFs'!$B$343:$B$360,0)),Z$229&lt;INDEX($K$397:$K$415,MATCH($B$264,$C$397:$C$415,0)),INDEX('MP Calcs &amp; EFs'!$C$343:$C$360, MATCH($B$264,'MP Calcs &amp; EFs'!$B$343:$B$360,0))-(((INDEX('MP Calcs &amp; EFs'!$C$343:$C$360, MATCH($B$264,'MP Calcs &amp; EFs'!$B$343:$B$360,0)))-(INDEX($F$396:$F$413, MATCH($B$264,$C$396:$C$413,0))))/3),Z$229&lt;INDEX($I$397:$I$415,MATCH($B$264,$C$397:$C$415,0)),INDEX('MP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AA318" s="148" t="str" cm="1">
        <f t="array" ref="AA318">IFERROR((_xlfn.IFS(AA$229&lt;INDEX($J$397:$J$415,MATCH($B$264,$C$397:$C$415,0)),INDEX('MP Calcs &amp; EFs'!$C$343:$C$360, MATCH($B$264,'MP Calcs &amp; EFs'!$B$343:$B$360,0)),AA$229&lt;INDEX($K$397:$K$415,MATCH($B$264,$C$397:$C$415,0)),INDEX('MP Calcs &amp; EFs'!$C$343:$C$360, MATCH($B$264,'MP Calcs &amp; EFs'!$B$343:$B$360,0))-(((INDEX('MP Calcs &amp; EFs'!$C$343:$C$360, MATCH($B$264,'MP Calcs &amp; EFs'!$B$343:$B$360,0)))-(INDEX($F$396:$F$413, MATCH($B$264,$C$396:$C$413,0))))/3),AA$229&lt;INDEX($I$397:$I$415,MATCH($B$264,$C$397:$C$415,0)),INDEX('MP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AB318" s="148" t="str" cm="1">
        <f t="array" ref="AB318">IFERROR((_xlfn.IFS(AB$229&lt;INDEX($J$397:$J$415,MATCH($B$264,$C$397:$C$415,0)),INDEX('MP Calcs &amp; EFs'!$C$343:$C$360, MATCH($B$264,'MP Calcs &amp; EFs'!$B$343:$B$360,0)),AB$229&lt;INDEX($K$397:$K$415,MATCH($B$264,$C$397:$C$415,0)),INDEX('MP Calcs &amp; EFs'!$C$343:$C$360, MATCH($B$264,'MP Calcs &amp; EFs'!$B$343:$B$360,0))-(((INDEX('MP Calcs &amp; EFs'!$C$343:$C$360, MATCH($B$264,'MP Calcs &amp; EFs'!$B$343:$B$360,0)))-(INDEX($F$396:$F$413, MATCH($B$264,$C$396:$C$413,0))))/3),AB$229&lt;INDEX($I$397:$I$415,MATCH($B$264,$C$397:$C$415,0)),INDEX('MP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AC318" s="148" t="str" cm="1">
        <f t="array" ref="AC318">IFERROR((_xlfn.IFS(AC$229&lt;INDEX($J$397:$J$415,MATCH($B$264,$C$397:$C$415,0)),INDEX('MP Calcs &amp; EFs'!$C$343:$C$360, MATCH($B$264,'MP Calcs &amp; EFs'!$B$343:$B$360,0)),AC$229&lt;INDEX($K$397:$K$415,MATCH($B$264,$C$397:$C$415,0)),INDEX('MP Calcs &amp; EFs'!$C$343:$C$360, MATCH($B$264,'MP Calcs &amp; EFs'!$B$343:$B$360,0))-(((INDEX('MP Calcs &amp; EFs'!$C$343:$C$360, MATCH($B$264,'MP Calcs &amp; EFs'!$B$343:$B$360,0)))-(INDEX($F$396:$F$413, MATCH($B$264,$C$396:$C$413,0))))/3),AC$229&lt;INDEX($I$397:$I$415,MATCH($B$264,$C$397:$C$415,0)),INDEX('MP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AD318" s="148" t="str" cm="1">
        <f t="array" ref="AD318">IFERROR((_xlfn.IFS(AD$229&lt;INDEX($J$397:$J$415,MATCH($B$264,$C$397:$C$415,0)),INDEX('MP Calcs &amp; EFs'!$C$343:$C$360, MATCH($B$264,'MP Calcs &amp; EFs'!$B$343:$B$360,0)),AD$229&lt;INDEX($K$397:$K$415,MATCH($B$264,$C$397:$C$415,0)),INDEX('MP Calcs &amp; EFs'!$C$343:$C$360, MATCH($B$264,'MP Calcs &amp; EFs'!$B$343:$B$360,0))-(((INDEX('MP Calcs &amp; EFs'!$C$343:$C$360, MATCH($B$264,'MP Calcs &amp; EFs'!$B$343:$B$360,0)))-(INDEX($F$396:$F$413, MATCH($B$264,$C$396:$C$413,0))))/3),AD$229&lt;INDEX($I$397:$I$415,MATCH($B$264,$C$397:$C$415,0)),INDEX('MP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AE318" s="148" t="str" cm="1">
        <f t="array" ref="AE318">IFERROR((_xlfn.IFS(AE$229&lt;INDEX($J$397:$J$415,MATCH($B$264,$C$397:$C$415,0)),INDEX('MP Calcs &amp; EFs'!$C$343:$C$360, MATCH($B$264,'MP Calcs &amp; EFs'!$B$343:$B$360,0)),AE$229&lt;INDEX($K$397:$K$415,MATCH($B$264,$C$397:$C$415,0)),INDEX('MP Calcs &amp; EFs'!$C$343:$C$360, MATCH($B$264,'MP Calcs &amp; EFs'!$B$343:$B$360,0))-(((INDEX('MP Calcs &amp; EFs'!$C$343:$C$360, MATCH($B$264,'MP Calcs &amp; EFs'!$B$343:$B$360,0)))-(INDEX($F$396:$F$413, MATCH($B$264,$C$396:$C$413,0))))/3),AE$229&lt;INDEX($I$397:$I$415,MATCH($B$264,$C$397:$C$415,0)),INDEX('MP Calcs &amp; EFs'!$C$343:$C$360, MATCH($B$264,'MP Calcs &amp; EFs'!$B$343:$B$360,0))-(((INDEX('MP Calcs &amp; EFs'!$C$343:$C$360, MATCH($B$264,'MP Calcs &amp; EFs'!$B$343:$B$360,0)))-(INDEX($F$396:$F$413, MATCH($B$264,$C$396:$C$413,0))))*2/3),TRUE,INDEX($F$396:$F$413, MATCH($B$264,$C$396:$C$413,0)))*INDEX($D$13:$D$29, MATCH($B$264,$B$13:$B$29,0)))*1000*'Conversions and Lists'!$O$44*'MP Calcs &amp; EFs'!$F$439*'Conversions and Lists'!$F$51*1000,"")</f>
        <v/>
      </c>
      <c r="AF318" s="148" t="str">
        <f t="shared" si="19"/>
        <v/>
      </c>
      <c r="AG318" s="148" t="str">
        <f>IFERROR(SUM(INDEX(D318:AF318, MATCH(INDEX($H$8:$H$29,MATCH(B318,$B$8:$B$29,0)),$D$229:$AE$229,0)):AF318),"")</f>
        <v/>
      </c>
    </row>
    <row r="319" spans="2:33" x14ac:dyDescent="0.25">
      <c r="B319" s="144" t="s">
        <v>341</v>
      </c>
      <c r="C319" s="141" t="s">
        <v>335</v>
      </c>
      <c r="D319" s="142" t="str" cm="1">
        <f t="array" ref="D319">IFERROR(((_xlfn.IFS(D$229&lt;INDEX($J$397:$J$415,MATCH($B$266,$C$397:$C$415,0)),INDEX('MP Calcs &amp; EFs'!$D$343:$D$360, MATCH($B$266,'MP Calcs &amp; EFs'!$B$343:$B$360,0)),D$229&lt;INDEX($K$397:$K$415,MATCH($B$266,$C$397:$C$415,0)),INDEX('MP Calcs &amp; EFs'!$D$343:$D$360, MATCH($B$266,'MP Calcs &amp; EFs'!$B$343:$B$360,0))-(((INDEX('MP Calcs &amp; EFs'!$D$343:$D$360, MATCH($B$266,'MP Calcs &amp; EFs'!$B$343:$B$360,0)))-(INDEX($G$396:$G$413, MATCH($B$266,$C$396:$C$413,0))))/3),D$229&lt;INDEX($I$397:$I$415,MATCH($B$266,$C$397:$C$415,0)),INDEX('MP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EFs'!K$383,"")</f>
        <v/>
      </c>
      <c r="E319" s="142" t="str" cm="1">
        <f t="array" ref="E319">IFERROR(((_xlfn.IFS(E$229&lt;INDEX($J$397:$J$415,MATCH($B$266,$C$397:$C$415,0)),INDEX('MP Calcs &amp; EFs'!$D$343:$D$360, MATCH($B$266,'MP Calcs &amp; EFs'!$B$343:$B$360,0)),E$229&lt;INDEX($K$397:$K$415,MATCH($B$266,$C$397:$C$415,0)),INDEX('MP Calcs &amp; EFs'!$D$343:$D$360, MATCH($B$266,'MP Calcs &amp; EFs'!$B$343:$B$360,0))-(((INDEX('MP Calcs &amp; EFs'!$D$343:$D$360, MATCH($B$266,'MP Calcs &amp; EFs'!$B$343:$B$360,0)))-(INDEX($G$396:$G$413, MATCH($B$266,$C$396:$C$413,0))))/3),E$229&lt;INDEX($I$397:$I$415,MATCH($B$266,$C$397:$C$415,0)),INDEX('MP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EFs'!L$383,"")</f>
        <v/>
      </c>
      <c r="F319" s="142" t="str" cm="1">
        <f t="array" ref="F319">IFERROR(((_xlfn.IFS(F$229&lt;INDEX($J$397:$J$415,MATCH($B$266,$C$397:$C$415,0)),INDEX('MP Calcs &amp; EFs'!$D$343:$D$360, MATCH($B$266,'MP Calcs &amp; EFs'!$B$343:$B$360,0)),F$229&lt;INDEX($K$397:$K$415,MATCH($B$266,$C$397:$C$415,0)),INDEX('MP Calcs &amp; EFs'!$D$343:$D$360, MATCH($B$266,'MP Calcs &amp; EFs'!$B$343:$B$360,0))-(((INDEX('MP Calcs &amp; EFs'!$D$343:$D$360, MATCH($B$266,'MP Calcs &amp; EFs'!$B$343:$B$360,0)))-(INDEX($G$396:$G$413, MATCH($B$266,$C$396:$C$413,0))))/3),F$229&lt;INDEX($I$397:$I$415,MATCH($B$266,$C$397:$C$415,0)),INDEX('MP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EFs'!M$383,"")</f>
        <v/>
      </c>
      <c r="G319" s="142" t="str" cm="1">
        <f t="array" ref="G319">IFERROR(((_xlfn.IFS(G$229&lt;INDEX($J$397:$J$415,MATCH($B$266,$C$397:$C$415,0)),INDEX('MP Calcs &amp; EFs'!$D$343:$D$360, MATCH($B$266,'MP Calcs &amp; EFs'!$B$343:$B$360,0)),G$229&lt;INDEX($K$397:$K$415,MATCH($B$266,$C$397:$C$415,0)),INDEX('MP Calcs &amp; EFs'!$D$343:$D$360, MATCH($B$266,'MP Calcs &amp; EFs'!$B$343:$B$360,0))-(((INDEX('MP Calcs &amp; EFs'!$D$343:$D$360, MATCH($B$266,'MP Calcs &amp; EFs'!$B$343:$B$360,0)))-(INDEX($G$396:$G$413, MATCH($B$266,$C$396:$C$413,0))))/3),G$229&lt;INDEX($I$397:$I$415,MATCH($B$266,$C$397:$C$415,0)),INDEX('MP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EFs'!N$383,"")</f>
        <v/>
      </c>
      <c r="H319" s="142" t="str" cm="1">
        <f t="array" ref="H319">IFERROR(((_xlfn.IFS(H$229&lt;INDEX($J$397:$J$415,MATCH($B$266,$C$397:$C$415,0)),INDEX('MP Calcs &amp; EFs'!$D$343:$D$360, MATCH($B$266,'MP Calcs &amp; EFs'!$B$343:$B$360,0)),H$229&lt;INDEX($K$397:$K$415,MATCH($B$266,$C$397:$C$415,0)),INDEX('MP Calcs &amp; EFs'!$D$343:$D$360, MATCH($B$266,'MP Calcs &amp; EFs'!$B$343:$B$360,0))-(((INDEX('MP Calcs &amp; EFs'!$D$343:$D$360, MATCH($B$266,'MP Calcs &amp; EFs'!$B$343:$B$360,0)))-(INDEX($G$396:$G$413, MATCH($B$266,$C$396:$C$413,0))))/3),H$229&lt;INDEX($I$397:$I$415,MATCH($B$266,$C$397:$C$415,0)),INDEX('MP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EFs'!O$383,"")</f>
        <v/>
      </c>
      <c r="I319" s="142" t="str" cm="1">
        <f t="array" ref="I319">IFERROR(((_xlfn.IFS(I$229&lt;INDEX($J$397:$J$415,MATCH($B$266,$C$397:$C$415,0)),INDEX('MP Calcs &amp; EFs'!$D$343:$D$360, MATCH($B$266,'MP Calcs &amp; EFs'!$B$343:$B$360,0)),I$229&lt;INDEX($K$397:$K$415,MATCH($B$266,$C$397:$C$415,0)),INDEX('MP Calcs &amp; EFs'!$D$343:$D$360, MATCH($B$266,'MP Calcs &amp; EFs'!$B$343:$B$360,0))-(((INDEX('MP Calcs &amp; EFs'!$D$343:$D$360, MATCH($B$266,'MP Calcs &amp; EFs'!$B$343:$B$360,0)))-(INDEX($G$396:$G$413, MATCH($B$266,$C$396:$C$413,0))))/3),I$229&lt;INDEX($I$397:$I$415,MATCH($B$266,$C$397:$C$415,0)),INDEX('MP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EFs'!P$383,"")</f>
        <v/>
      </c>
      <c r="J319" s="142" t="str" cm="1">
        <f t="array" ref="J319">IFERROR(((_xlfn.IFS(J$229&lt;INDEX($J$397:$J$415,MATCH($B$266,$C$397:$C$415,0)),INDEX('MP Calcs &amp; EFs'!$D$343:$D$360, MATCH($B$266,'MP Calcs &amp; EFs'!$B$343:$B$360,0)),J$229&lt;INDEX($K$397:$K$415,MATCH($B$266,$C$397:$C$415,0)),INDEX('MP Calcs &amp; EFs'!$D$343:$D$360, MATCH($B$266,'MP Calcs &amp; EFs'!$B$343:$B$360,0))-(((INDEX('MP Calcs &amp; EFs'!$D$343:$D$360, MATCH($B$266,'MP Calcs &amp; EFs'!$B$343:$B$360,0)))-(INDEX($G$396:$G$413, MATCH($B$266,$C$396:$C$413,0))))/3),J$229&lt;INDEX($I$397:$I$415,MATCH($B$266,$C$397:$C$415,0)),INDEX('MP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EFs'!Q$383,"")</f>
        <v/>
      </c>
      <c r="K319" s="142" t="str" cm="1">
        <f t="array" ref="K319">IFERROR(((_xlfn.IFS(K$229&lt;INDEX($J$397:$J$415,MATCH($B$266,$C$397:$C$415,0)),INDEX('MP Calcs &amp; EFs'!$D$343:$D$360, MATCH($B$266,'MP Calcs &amp; EFs'!$B$343:$B$360,0)),K$229&lt;INDEX($K$397:$K$415,MATCH($B$266,$C$397:$C$415,0)),INDEX('MP Calcs &amp; EFs'!$D$343:$D$360, MATCH($B$266,'MP Calcs &amp; EFs'!$B$343:$B$360,0))-(((INDEX('MP Calcs &amp; EFs'!$D$343:$D$360, MATCH($B$266,'MP Calcs &amp; EFs'!$B$343:$B$360,0)))-(INDEX($G$396:$G$413, MATCH($B$266,$C$396:$C$413,0))))/3),K$229&lt;INDEX($I$397:$I$415,MATCH($B$266,$C$397:$C$415,0)),INDEX('MP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EFs'!R$383,"")</f>
        <v/>
      </c>
      <c r="L319" s="142" t="str" cm="1">
        <f t="array" ref="L319">IFERROR(((_xlfn.IFS(L$229&lt;INDEX($J$397:$J$415,MATCH($B$266,$C$397:$C$415,0)),INDEX('MP Calcs &amp; EFs'!$D$343:$D$360, MATCH($B$266,'MP Calcs &amp; EFs'!$B$343:$B$360,0)),L$229&lt;INDEX($K$397:$K$415,MATCH($B$266,$C$397:$C$415,0)),INDEX('MP Calcs &amp; EFs'!$D$343:$D$360, MATCH($B$266,'MP Calcs &amp; EFs'!$B$343:$B$360,0))-(((INDEX('MP Calcs &amp; EFs'!$D$343:$D$360, MATCH($B$266,'MP Calcs &amp; EFs'!$B$343:$B$360,0)))-(INDEX($G$396:$G$413, MATCH($B$266,$C$396:$C$413,0))))/3),L$229&lt;INDEX($I$397:$I$415,MATCH($B$266,$C$397:$C$415,0)),INDEX('MP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EFs'!S$383,"")</f>
        <v/>
      </c>
      <c r="M319" s="142" t="str" cm="1">
        <f t="array" ref="M319">IFERROR(((_xlfn.IFS(M$229&lt;INDEX($J$397:$J$415,MATCH($B$266,$C$397:$C$415,0)),INDEX('MP Calcs &amp; EFs'!$D$343:$D$360, MATCH($B$266,'MP Calcs &amp; EFs'!$B$343:$B$360,0)),M$229&lt;INDEX($K$397:$K$415,MATCH($B$266,$C$397:$C$415,0)),INDEX('MP Calcs &amp; EFs'!$D$343:$D$360, MATCH($B$266,'MP Calcs &amp; EFs'!$B$343:$B$360,0))-(((INDEX('MP Calcs &amp; EFs'!$D$343:$D$360, MATCH($B$266,'MP Calcs &amp; EFs'!$B$343:$B$360,0)))-(INDEX($G$396:$G$413, MATCH($B$266,$C$396:$C$413,0))))/3),M$229&lt;INDEX($I$397:$I$415,MATCH($B$266,$C$397:$C$415,0)),INDEX('MP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EFs'!T$383,"")</f>
        <v/>
      </c>
      <c r="N319" s="142" t="str" cm="1">
        <f t="array" ref="N319">IFERROR(((_xlfn.IFS(N$229&lt;INDEX($J$397:$J$415,MATCH($B$266,$C$397:$C$415,0)),INDEX('MP Calcs &amp; EFs'!$D$343:$D$360, MATCH($B$266,'MP Calcs &amp; EFs'!$B$343:$B$360,0)),N$229&lt;INDEX($K$397:$K$415,MATCH($B$266,$C$397:$C$415,0)),INDEX('MP Calcs &amp; EFs'!$D$343:$D$360, MATCH($B$266,'MP Calcs &amp; EFs'!$B$343:$B$360,0))-(((INDEX('MP Calcs &amp; EFs'!$D$343:$D$360, MATCH($B$266,'MP Calcs &amp; EFs'!$B$343:$B$360,0)))-(INDEX($G$396:$G$413, MATCH($B$266,$C$396:$C$413,0))))/3),N$229&lt;INDEX($I$397:$I$415,MATCH($B$266,$C$397:$C$415,0)),INDEX('MP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EFs'!U$383,"")</f>
        <v/>
      </c>
      <c r="O319" s="142" t="str" cm="1">
        <f t="array" ref="O319">IFERROR(((_xlfn.IFS(O$229&lt;INDEX($J$397:$J$415,MATCH($B$266,$C$397:$C$415,0)),INDEX('MP Calcs &amp; EFs'!$D$343:$D$360, MATCH($B$266,'MP Calcs &amp; EFs'!$B$343:$B$360,0)),O$229&lt;INDEX($K$397:$K$415,MATCH($B$266,$C$397:$C$415,0)),INDEX('MP Calcs &amp; EFs'!$D$343:$D$360, MATCH($B$266,'MP Calcs &amp; EFs'!$B$343:$B$360,0))-(((INDEX('MP Calcs &amp; EFs'!$D$343:$D$360, MATCH($B$266,'MP Calcs &amp; EFs'!$B$343:$B$360,0)))-(INDEX($G$396:$G$413, MATCH($B$266,$C$396:$C$413,0))))/3),O$229&lt;INDEX($I$397:$I$415,MATCH($B$266,$C$397:$C$415,0)),INDEX('MP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EFs'!V$383,"")</f>
        <v/>
      </c>
      <c r="P319" s="142" t="str" cm="1">
        <f t="array" ref="P319">IFERROR(((_xlfn.IFS(P$229&lt;INDEX($J$397:$J$415,MATCH($B$266,$C$397:$C$415,0)),INDEX('MP Calcs &amp; EFs'!$D$343:$D$360, MATCH($B$266,'MP Calcs &amp; EFs'!$B$343:$B$360,0)),P$229&lt;INDEX($K$397:$K$415,MATCH($B$266,$C$397:$C$415,0)),INDEX('MP Calcs &amp; EFs'!$D$343:$D$360, MATCH($B$266,'MP Calcs &amp; EFs'!$B$343:$B$360,0))-(((INDEX('MP Calcs &amp; EFs'!$D$343:$D$360, MATCH($B$266,'MP Calcs &amp; EFs'!$B$343:$B$360,0)))-(INDEX($G$396:$G$413, MATCH($B$266,$C$396:$C$413,0))))/3),P$229&lt;INDEX($I$397:$I$415,MATCH($B$266,$C$397:$C$415,0)),INDEX('MP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EFs'!W$383,"")</f>
        <v/>
      </c>
      <c r="Q319" s="142" t="str" cm="1">
        <f t="array" ref="Q319">IFERROR(((_xlfn.IFS(Q$229&lt;INDEX($J$397:$J$415,MATCH($B$266,$C$397:$C$415,0)),INDEX('MP Calcs &amp; EFs'!$D$343:$D$360, MATCH($B$266,'MP Calcs &amp; EFs'!$B$343:$B$360,0)),Q$229&lt;INDEX($K$397:$K$415,MATCH($B$266,$C$397:$C$415,0)),INDEX('MP Calcs &amp; EFs'!$D$343:$D$360, MATCH($B$266,'MP Calcs &amp; EFs'!$B$343:$B$360,0))-(((INDEX('MP Calcs &amp; EFs'!$D$343:$D$360, MATCH($B$266,'MP Calcs &amp; EFs'!$B$343:$B$360,0)))-(INDEX($G$396:$G$413, MATCH($B$266,$C$396:$C$413,0))))/3),Q$229&lt;INDEX($I$397:$I$415,MATCH($B$266,$C$397:$C$415,0)),INDEX('MP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EFs'!X$383,"")</f>
        <v/>
      </c>
      <c r="R319" s="142" t="str" cm="1">
        <f t="array" ref="R319">IFERROR(((_xlfn.IFS(R$229&lt;INDEX($J$397:$J$415,MATCH($B$266,$C$397:$C$415,0)),INDEX('MP Calcs &amp; EFs'!$D$343:$D$360, MATCH($B$266,'MP Calcs &amp; EFs'!$B$343:$B$360,0)),R$229&lt;INDEX($K$397:$K$415,MATCH($B$266,$C$397:$C$415,0)),INDEX('MP Calcs &amp; EFs'!$D$343:$D$360, MATCH($B$266,'MP Calcs &amp; EFs'!$B$343:$B$360,0))-(((INDEX('MP Calcs &amp; EFs'!$D$343:$D$360, MATCH($B$266,'MP Calcs &amp; EFs'!$B$343:$B$360,0)))-(INDEX($G$396:$G$413, MATCH($B$266,$C$396:$C$413,0))))/3),R$229&lt;INDEX($I$397:$I$415,MATCH($B$266,$C$397:$C$415,0)),INDEX('MP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EFs'!Y$383,"")</f>
        <v/>
      </c>
      <c r="S319" s="142" t="str" cm="1">
        <f t="array" ref="S319">IFERROR(((_xlfn.IFS(S$229&lt;INDEX($J$397:$J$415,MATCH($B$266,$C$397:$C$415,0)),INDEX('MP Calcs &amp; EFs'!$D$343:$D$360, MATCH($B$266,'MP Calcs &amp; EFs'!$B$343:$B$360,0)),S$229&lt;INDEX($K$397:$K$415,MATCH($B$266,$C$397:$C$415,0)),INDEX('MP Calcs &amp; EFs'!$D$343:$D$360, MATCH($B$266,'MP Calcs &amp; EFs'!$B$343:$B$360,0))-(((INDEX('MP Calcs &amp; EFs'!$D$343:$D$360, MATCH($B$266,'MP Calcs &amp; EFs'!$B$343:$B$360,0)))-(INDEX($G$396:$G$413, MATCH($B$266,$C$396:$C$413,0))))/3),S$229&lt;INDEX($I$397:$I$415,MATCH($B$266,$C$397:$C$415,0)),INDEX('MP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EFs'!Z$383,"")</f>
        <v/>
      </c>
      <c r="T319" s="142" t="str" cm="1">
        <f t="array" ref="T319">IFERROR(((_xlfn.IFS(T$229&lt;INDEX($J$397:$J$415,MATCH($B$266,$C$397:$C$415,0)),INDEX('MP Calcs &amp; EFs'!$D$343:$D$360, MATCH($B$266,'MP Calcs &amp; EFs'!$B$343:$B$360,0)),T$229&lt;INDEX($K$397:$K$415,MATCH($B$266,$C$397:$C$415,0)),INDEX('MP Calcs &amp; EFs'!$D$343:$D$360, MATCH($B$266,'MP Calcs &amp; EFs'!$B$343:$B$360,0))-(((INDEX('MP Calcs &amp; EFs'!$D$343:$D$360, MATCH($B$266,'MP Calcs &amp; EFs'!$B$343:$B$360,0)))-(INDEX($G$396:$G$413, MATCH($B$266,$C$396:$C$413,0))))/3),T$229&lt;INDEX($I$397:$I$415,MATCH($B$266,$C$397:$C$415,0)),INDEX('MP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EFs'!AA$383,"")</f>
        <v/>
      </c>
      <c r="U319" s="142" t="str" cm="1">
        <f t="array" ref="U319">IFERROR(((_xlfn.IFS(U$229&lt;INDEX($J$397:$J$415,MATCH($B$266,$C$397:$C$415,0)),INDEX('MP Calcs &amp; EFs'!$D$343:$D$360, MATCH($B$266,'MP Calcs &amp; EFs'!$B$343:$B$360,0)),U$229&lt;INDEX($K$397:$K$415,MATCH($B$266,$C$397:$C$415,0)),INDEX('MP Calcs &amp; EFs'!$D$343:$D$360, MATCH($B$266,'MP Calcs &amp; EFs'!$B$343:$B$360,0))-(((INDEX('MP Calcs &amp; EFs'!$D$343:$D$360, MATCH($B$266,'MP Calcs &amp; EFs'!$B$343:$B$360,0)))-(INDEX($G$396:$G$413, MATCH($B$266,$C$396:$C$413,0))))/3),U$229&lt;INDEX($I$397:$I$415,MATCH($B$266,$C$397:$C$415,0)),INDEX('MP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EFs'!AB$383,"")</f>
        <v/>
      </c>
      <c r="V319" s="142" t="str" cm="1">
        <f t="array" ref="V319">IFERROR(((_xlfn.IFS(V$229&lt;INDEX($J$397:$J$415,MATCH($B$266,$C$397:$C$415,0)),INDEX('MP Calcs &amp; EFs'!$D$343:$D$360, MATCH($B$266,'MP Calcs &amp; EFs'!$B$343:$B$360,0)),V$229&lt;INDEX($K$397:$K$415,MATCH($B$266,$C$397:$C$415,0)),INDEX('MP Calcs &amp; EFs'!$D$343:$D$360, MATCH($B$266,'MP Calcs &amp; EFs'!$B$343:$B$360,0))-(((INDEX('MP Calcs &amp; EFs'!$D$343:$D$360, MATCH($B$266,'MP Calcs &amp; EFs'!$B$343:$B$360,0)))-(INDEX($G$396:$G$413, MATCH($B$266,$C$396:$C$413,0))))/3),V$229&lt;INDEX($I$397:$I$415,MATCH($B$266,$C$397:$C$415,0)),INDEX('MP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EFs'!AC$383,"")</f>
        <v/>
      </c>
      <c r="W319" s="142" t="str" cm="1">
        <f t="array" ref="W319">IFERROR(((_xlfn.IFS(W$229&lt;INDEX($J$397:$J$415,MATCH($B$266,$C$397:$C$415,0)),INDEX('MP Calcs &amp; EFs'!$D$343:$D$360, MATCH($B$266,'MP Calcs &amp; EFs'!$B$343:$B$360,0)),W$229&lt;INDEX($K$397:$K$415,MATCH($B$266,$C$397:$C$415,0)),INDEX('MP Calcs &amp; EFs'!$D$343:$D$360, MATCH($B$266,'MP Calcs &amp; EFs'!$B$343:$B$360,0))-(((INDEX('MP Calcs &amp; EFs'!$D$343:$D$360, MATCH($B$266,'MP Calcs &amp; EFs'!$B$343:$B$360,0)))-(INDEX($G$396:$G$413, MATCH($B$266,$C$396:$C$413,0))))/3),W$229&lt;INDEX($I$397:$I$415,MATCH($B$266,$C$397:$C$415,0)),INDEX('MP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EFs'!AD$383,"")</f>
        <v/>
      </c>
      <c r="X319" s="142" t="str" cm="1">
        <f t="array" ref="X319">IFERROR(((_xlfn.IFS(X$229&lt;INDEX($J$397:$J$415,MATCH($B$266,$C$397:$C$415,0)),INDEX('MP Calcs &amp; EFs'!$D$343:$D$360, MATCH($B$266,'MP Calcs &amp; EFs'!$B$343:$B$360,0)),X$229&lt;INDEX($K$397:$K$415,MATCH($B$266,$C$397:$C$415,0)),INDEX('MP Calcs &amp; EFs'!$D$343:$D$360, MATCH($B$266,'MP Calcs &amp; EFs'!$B$343:$B$360,0))-(((INDEX('MP Calcs &amp; EFs'!$D$343:$D$360, MATCH($B$266,'MP Calcs &amp; EFs'!$B$343:$B$360,0)))-(INDEX($G$396:$G$413, MATCH($B$266,$C$396:$C$413,0))))/3),X$229&lt;INDEX($I$397:$I$415,MATCH($B$266,$C$397:$C$415,0)),INDEX('MP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EFs'!AE$383,"")</f>
        <v/>
      </c>
      <c r="Y319" s="142" t="str" cm="1">
        <f t="array" ref="Y319">IFERROR(((_xlfn.IFS(Y$229&lt;INDEX($J$397:$J$415,MATCH($B$266,$C$397:$C$415,0)),INDEX('MP Calcs &amp; EFs'!$D$343:$D$360, MATCH($B$266,'MP Calcs &amp; EFs'!$B$343:$B$360,0)),Y$229&lt;INDEX($K$397:$K$415,MATCH($B$266,$C$397:$C$415,0)),INDEX('MP Calcs &amp; EFs'!$D$343:$D$360, MATCH($B$266,'MP Calcs &amp; EFs'!$B$343:$B$360,0))-(((INDEX('MP Calcs &amp; EFs'!$D$343:$D$360, MATCH($B$266,'MP Calcs &amp; EFs'!$B$343:$B$360,0)))-(INDEX($G$396:$G$413, MATCH($B$266,$C$396:$C$413,0))))/3),Y$229&lt;INDEX($I$397:$I$415,MATCH($B$266,$C$397:$C$415,0)),INDEX('MP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EFs'!AF$383,"")</f>
        <v/>
      </c>
      <c r="Z319" s="142" t="str" cm="1">
        <f t="array" ref="Z319">IFERROR(((_xlfn.IFS(Z$229&lt;INDEX($J$397:$J$415,MATCH($B$266,$C$397:$C$415,0)),INDEX('MP Calcs &amp; EFs'!$D$343:$D$360, MATCH($B$266,'MP Calcs &amp; EFs'!$B$343:$B$360,0)),Z$229&lt;INDEX($K$397:$K$415,MATCH($B$266,$C$397:$C$415,0)),INDEX('MP Calcs &amp; EFs'!$D$343:$D$360, MATCH($B$266,'MP Calcs &amp; EFs'!$B$343:$B$360,0))-(((INDEX('MP Calcs &amp; EFs'!$D$343:$D$360, MATCH($B$266,'MP Calcs &amp; EFs'!$B$343:$B$360,0)))-(INDEX($G$396:$G$413, MATCH($B$266,$C$396:$C$413,0))))/3),Z$229&lt;INDEX($I$397:$I$415,MATCH($B$266,$C$397:$C$415,0)),INDEX('MP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EFs'!AG$383,"")</f>
        <v/>
      </c>
      <c r="AA319" s="142" t="str" cm="1">
        <f t="array" ref="AA319">IFERROR(((_xlfn.IFS(AA$229&lt;INDEX($J$397:$J$415,MATCH($B$266,$C$397:$C$415,0)),INDEX('MP Calcs &amp; EFs'!$D$343:$D$360, MATCH($B$266,'MP Calcs &amp; EFs'!$B$343:$B$360,0)),AA$229&lt;INDEX($K$397:$K$415,MATCH($B$266,$C$397:$C$415,0)),INDEX('MP Calcs &amp; EFs'!$D$343:$D$360, MATCH($B$266,'MP Calcs &amp; EFs'!$B$343:$B$360,0))-(((INDEX('MP Calcs &amp; EFs'!$D$343:$D$360, MATCH($B$266,'MP Calcs &amp; EFs'!$B$343:$B$360,0)))-(INDEX($G$396:$G$413, MATCH($B$266,$C$396:$C$413,0))))/3),AA$229&lt;INDEX($I$397:$I$415,MATCH($B$266,$C$397:$C$415,0)),INDEX('MP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EFs'!AH$383,"")</f>
        <v/>
      </c>
      <c r="AB319" s="142" t="str" cm="1">
        <f t="array" ref="AB319">IFERROR(((_xlfn.IFS(AB$229&lt;INDEX($J$397:$J$415,MATCH($B$266,$C$397:$C$415,0)),INDEX('MP Calcs &amp; EFs'!$D$343:$D$360, MATCH($B$266,'MP Calcs &amp; EFs'!$B$343:$B$360,0)),AB$229&lt;INDEX($K$397:$K$415,MATCH($B$266,$C$397:$C$415,0)),INDEX('MP Calcs &amp; EFs'!$D$343:$D$360, MATCH($B$266,'MP Calcs &amp; EFs'!$B$343:$B$360,0))-(((INDEX('MP Calcs &amp; EFs'!$D$343:$D$360, MATCH($B$266,'MP Calcs &amp; EFs'!$B$343:$B$360,0)))-(INDEX($G$396:$G$413, MATCH($B$266,$C$396:$C$413,0))))/3),AB$229&lt;INDEX($I$397:$I$415,MATCH($B$266,$C$397:$C$415,0)),INDEX('MP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EFs'!AI$383,"")</f>
        <v/>
      </c>
      <c r="AC319" s="142" t="str" cm="1">
        <f t="array" ref="AC319">IFERROR(((_xlfn.IFS(AC$229&lt;INDEX($J$397:$J$415,MATCH($B$266,$C$397:$C$415,0)),INDEX('MP Calcs &amp; EFs'!$D$343:$D$360, MATCH($B$266,'MP Calcs &amp; EFs'!$B$343:$B$360,0)),AC$229&lt;INDEX($K$397:$K$415,MATCH($B$266,$C$397:$C$415,0)),INDEX('MP Calcs &amp; EFs'!$D$343:$D$360, MATCH($B$266,'MP Calcs &amp; EFs'!$B$343:$B$360,0))-(((INDEX('MP Calcs &amp; EFs'!$D$343:$D$360, MATCH($B$266,'MP Calcs &amp; EFs'!$B$343:$B$360,0)))-(INDEX($G$396:$G$413, MATCH($B$266,$C$396:$C$413,0))))/3),AC$229&lt;INDEX($I$397:$I$415,MATCH($B$266,$C$397:$C$415,0)),INDEX('MP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EFs'!AJ$383,"")</f>
        <v/>
      </c>
      <c r="AD319" s="142" t="str" cm="1">
        <f t="array" ref="AD319">IFERROR(((_xlfn.IFS(AD$229&lt;INDEX($J$397:$J$415,MATCH($B$266,$C$397:$C$415,0)),INDEX('MP Calcs &amp; EFs'!$D$343:$D$360, MATCH($B$266,'MP Calcs &amp; EFs'!$B$343:$B$360,0)),AD$229&lt;INDEX($K$397:$K$415,MATCH($B$266,$C$397:$C$415,0)),INDEX('MP Calcs &amp; EFs'!$D$343:$D$360, MATCH($B$266,'MP Calcs &amp; EFs'!$B$343:$B$360,0))-(((INDEX('MP Calcs &amp; EFs'!$D$343:$D$360, MATCH($B$266,'MP Calcs &amp; EFs'!$B$343:$B$360,0)))-(INDEX($G$396:$G$413, MATCH($B$266,$C$396:$C$413,0))))/3),AD$229&lt;INDEX($I$397:$I$415,MATCH($B$266,$C$397:$C$415,0)),INDEX('MP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EFs'!AK$383,"")</f>
        <v/>
      </c>
      <c r="AE319" s="142" t="str" cm="1">
        <f t="array" ref="AE319">IFERROR(((_xlfn.IFS(AE$229&lt;INDEX($J$397:$J$415,MATCH($B$266,$C$397:$C$415,0)),INDEX('MP Calcs &amp; EFs'!$D$343:$D$360, MATCH($B$266,'MP Calcs &amp; EFs'!$B$343:$B$360,0)),AE$229&lt;INDEX($K$397:$K$415,MATCH($B$266,$C$397:$C$415,0)),INDEX('MP Calcs &amp; EFs'!$D$343:$D$360, MATCH($B$266,'MP Calcs &amp; EFs'!$B$343:$B$360,0))-(((INDEX('MP Calcs &amp; EFs'!$D$343:$D$360, MATCH($B$266,'MP Calcs &amp; EFs'!$B$343:$B$360,0)))-(INDEX($G$396:$G$413, MATCH($B$266,$C$396:$C$413,0))))/3),AE$229&lt;INDEX($I$397:$I$415,MATCH($B$266,$C$397:$C$415,0)),INDEX('MP Calcs &amp; EFs'!$D$343:$D$360, MATCH($B$266,'MP Calcs &amp; EFs'!$B$343:$B$360,0))-(((INDEX('MP Calcs &amp; EFs'!$D$343:$D$360, MATCH($B$266,'MP Calcs &amp; EFs'!$B$343:$B$360,0)))-(INDEX($G$396:$G$413, MATCH($B$266,$C$396:$C$413,0))))*2/3),TRUE,INDEX($G$396:$G$413, MATCH($B$266,$C$396:$C$413,0)))*INDEX($D$13:$D$29, MATCH($B$266,$B$13:$B$29,0))*10^6*'Conversions and Lists'!$F$44)-(INDEX($G$8:$G$29, MATCH($B$266,$B$8:$B$29,0))*'Conversions and Lists'!$F$37))*'MP Calcs &amp; EFs'!AL$383,"")</f>
        <v/>
      </c>
      <c r="AF319" s="142" t="str">
        <f t="shared" si="19"/>
        <v/>
      </c>
      <c r="AG319" s="142" t="str">
        <f>IFERROR(SUM(INDEX(D319:AF319, MATCH(INDEX($H$8:$H$29,MATCH(B319,$B$8:$B$29,0)),$D$229:$AE$229,0)):AF319),"")</f>
        <v/>
      </c>
    </row>
    <row r="320" spans="2:33" ht="14.4" thickBot="1" x14ac:dyDescent="0.3">
      <c r="B320" s="138" t="s">
        <v>341</v>
      </c>
      <c r="C320" s="139" t="s">
        <v>336</v>
      </c>
      <c r="D320" s="148" t="str" cm="1">
        <f t="array" ref="D320">IFERROR((_xlfn.IFS(D$229&lt;INDEX($J$397:$J$415,MATCH($B$266,$C$397:$C$415,0)),INDEX('MP Calcs &amp; EFs'!$C$343:$C$360, MATCH($B$266,'MP Calcs &amp; EFs'!$B$343:$B$360,0)),D$229&lt;INDEX($K$397:$K$415,MATCH($B$266,$C$397:$C$415,0)),INDEX('MP Calcs &amp; EFs'!$C$343:$C$360, MATCH($B$266,'MP Calcs &amp; EFs'!$B$343:$B$360,0))-(((INDEX('MP Calcs &amp; EFs'!$C$343:$C$360, MATCH($B$266,'MP Calcs &amp; EFs'!$B$343:$B$360,0)))-(INDEX($F$396:$F$413, MATCH($B$266,$C$396:$C$413,0))))/3),D$229&lt;INDEX($I$397:$I$415,MATCH($B$266,$C$397:$C$415,0)),INDEX('MP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E320" s="148" t="str" cm="1">
        <f t="array" ref="E320">IFERROR((_xlfn.IFS(E$229&lt;INDEX($J$397:$J$415,MATCH($B$266,$C$397:$C$415,0)),INDEX('MP Calcs &amp; EFs'!$C$343:$C$360, MATCH($B$266,'MP Calcs &amp; EFs'!$B$343:$B$360,0)),E$229&lt;INDEX($K$397:$K$415,MATCH($B$266,$C$397:$C$415,0)),INDEX('MP Calcs &amp; EFs'!$C$343:$C$360, MATCH($B$266,'MP Calcs &amp; EFs'!$B$343:$B$360,0))-(((INDEX('MP Calcs &amp; EFs'!$C$343:$C$360, MATCH($B$266,'MP Calcs &amp; EFs'!$B$343:$B$360,0)))-(INDEX($F$396:$F$413, MATCH($B$266,$C$396:$C$413,0))))/3),E$229&lt;INDEX($I$397:$I$415,MATCH($B$266,$C$397:$C$415,0)),INDEX('MP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F320" s="148" t="str" cm="1">
        <f t="array" ref="F320">IFERROR((_xlfn.IFS(F$229&lt;INDEX($J$397:$J$415,MATCH($B$266,$C$397:$C$415,0)),INDEX('MP Calcs &amp; EFs'!$C$343:$C$360, MATCH($B$266,'MP Calcs &amp; EFs'!$B$343:$B$360,0)),F$229&lt;INDEX($K$397:$K$415,MATCH($B$266,$C$397:$C$415,0)),INDEX('MP Calcs &amp; EFs'!$C$343:$C$360, MATCH($B$266,'MP Calcs &amp; EFs'!$B$343:$B$360,0))-(((INDEX('MP Calcs &amp; EFs'!$C$343:$C$360, MATCH($B$266,'MP Calcs &amp; EFs'!$B$343:$B$360,0)))-(INDEX($F$396:$F$413, MATCH($B$266,$C$396:$C$413,0))))/3),F$229&lt;INDEX($I$397:$I$415,MATCH($B$266,$C$397:$C$415,0)),INDEX('MP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G320" s="148" t="str" cm="1">
        <f t="array" ref="G320">IFERROR((_xlfn.IFS(G$229&lt;INDEX($J$397:$J$415,MATCH($B$266,$C$397:$C$415,0)),INDEX('MP Calcs &amp; EFs'!$C$343:$C$360, MATCH($B$266,'MP Calcs &amp; EFs'!$B$343:$B$360,0)),G$229&lt;INDEX($K$397:$K$415,MATCH($B$266,$C$397:$C$415,0)),INDEX('MP Calcs &amp; EFs'!$C$343:$C$360, MATCH($B$266,'MP Calcs &amp; EFs'!$B$343:$B$360,0))-(((INDEX('MP Calcs &amp; EFs'!$C$343:$C$360, MATCH($B$266,'MP Calcs &amp; EFs'!$B$343:$B$360,0)))-(INDEX($F$396:$F$413, MATCH($B$266,$C$396:$C$413,0))))/3),G$229&lt;INDEX($I$397:$I$415,MATCH($B$266,$C$397:$C$415,0)),INDEX('MP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H320" s="148" t="str" cm="1">
        <f t="array" ref="H320">IFERROR((_xlfn.IFS(H$229&lt;INDEX($J$397:$J$415,MATCH($B$266,$C$397:$C$415,0)),INDEX('MP Calcs &amp; EFs'!$C$343:$C$360, MATCH($B$266,'MP Calcs &amp; EFs'!$B$343:$B$360,0)),H$229&lt;INDEX($K$397:$K$415,MATCH($B$266,$C$397:$C$415,0)),INDEX('MP Calcs &amp; EFs'!$C$343:$C$360, MATCH($B$266,'MP Calcs &amp; EFs'!$B$343:$B$360,0))-(((INDEX('MP Calcs &amp; EFs'!$C$343:$C$360, MATCH($B$266,'MP Calcs &amp; EFs'!$B$343:$B$360,0)))-(INDEX($F$396:$F$413, MATCH($B$266,$C$396:$C$413,0))))/3),H$229&lt;INDEX($I$397:$I$415,MATCH($B$266,$C$397:$C$415,0)),INDEX('MP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I320" s="148" t="str" cm="1">
        <f t="array" ref="I320">IFERROR((_xlfn.IFS(I$229&lt;INDEX($J$397:$J$415,MATCH($B$266,$C$397:$C$415,0)),INDEX('MP Calcs &amp; EFs'!$C$343:$C$360, MATCH($B$266,'MP Calcs &amp; EFs'!$B$343:$B$360,0)),I$229&lt;INDEX($K$397:$K$415,MATCH($B$266,$C$397:$C$415,0)),INDEX('MP Calcs &amp; EFs'!$C$343:$C$360, MATCH($B$266,'MP Calcs &amp; EFs'!$B$343:$B$360,0))-(((INDEX('MP Calcs &amp; EFs'!$C$343:$C$360, MATCH($B$266,'MP Calcs &amp; EFs'!$B$343:$B$360,0)))-(INDEX($F$396:$F$413, MATCH($B$266,$C$396:$C$413,0))))/3),I$229&lt;INDEX($I$397:$I$415,MATCH($B$266,$C$397:$C$415,0)),INDEX('MP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J320" s="148" t="str" cm="1">
        <f t="array" ref="J320">IFERROR((_xlfn.IFS(J$229&lt;INDEX($J$397:$J$415,MATCH($B$266,$C$397:$C$415,0)),INDEX('MP Calcs &amp; EFs'!$C$343:$C$360, MATCH($B$266,'MP Calcs &amp; EFs'!$B$343:$B$360,0)),J$229&lt;INDEX($K$397:$K$415,MATCH($B$266,$C$397:$C$415,0)),INDEX('MP Calcs &amp; EFs'!$C$343:$C$360, MATCH($B$266,'MP Calcs &amp; EFs'!$B$343:$B$360,0))-(((INDEX('MP Calcs &amp; EFs'!$C$343:$C$360, MATCH($B$266,'MP Calcs &amp; EFs'!$B$343:$B$360,0)))-(INDEX($F$396:$F$413, MATCH($B$266,$C$396:$C$413,0))))/3),J$229&lt;INDEX($I$397:$I$415,MATCH($B$266,$C$397:$C$415,0)),INDEX('MP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K320" s="148" t="str" cm="1">
        <f t="array" ref="K320">IFERROR((_xlfn.IFS(K$229&lt;INDEX($J$397:$J$415,MATCH($B$266,$C$397:$C$415,0)),INDEX('MP Calcs &amp; EFs'!$C$343:$C$360, MATCH($B$266,'MP Calcs &amp; EFs'!$B$343:$B$360,0)),K$229&lt;INDEX($K$397:$K$415,MATCH($B$266,$C$397:$C$415,0)),INDEX('MP Calcs &amp; EFs'!$C$343:$C$360, MATCH($B$266,'MP Calcs &amp; EFs'!$B$343:$B$360,0))-(((INDEX('MP Calcs &amp; EFs'!$C$343:$C$360, MATCH($B$266,'MP Calcs &amp; EFs'!$B$343:$B$360,0)))-(INDEX($F$396:$F$413, MATCH($B$266,$C$396:$C$413,0))))/3),K$229&lt;INDEX($I$397:$I$415,MATCH($B$266,$C$397:$C$415,0)),INDEX('MP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L320" s="148" t="str" cm="1">
        <f t="array" ref="L320">IFERROR((_xlfn.IFS(L$229&lt;INDEX($J$397:$J$415,MATCH($B$266,$C$397:$C$415,0)),INDEX('MP Calcs &amp; EFs'!$C$343:$C$360, MATCH($B$266,'MP Calcs &amp; EFs'!$B$343:$B$360,0)),L$229&lt;INDEX($K$397:$K$415,MATCH($B$266,$C$397:$C$415,0)),INDEX('MP Calcs &amp; EFs'!$C$343:$C$360, MATCH($B$266,'MP Calcs &amp; EFs'!$B$343:$B$360,0))-(((INDEX('MP Calcs &amp; EFs'!$C$343:$C$360, MATCH($B$266,'MP Calcs &amp; EFs'!$B$343:$B$360,0)))-(INDEX($F$396:$F$413, MATCH($B$266,$C$396:$C$413,0))))/3),L$229&lt;INDEX($I$397:$I$415,MATCH($B$266,$C$397:$C$415,0)),INDEX('MP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M320" s="148" t="str" cm="1">
        <f t="array" ref="M320">IFERROR((_xlfn.IFS(M$229&lt;INDEX($J$397:$J$415,MATCH($B$266,$C$397:$C$415,0)),INDEX('MP Calcs &amp; EFs'!$C$343:$C$360, MATCH($B$266,'MP Calcs &amp; EFs'!$B$343:$B$360,0)),M$229&lt;INDEX($K$397:$K$415,MATCH($B$266,$C$397:$C$415,0)),INDEX('MP Calcs &amp; EFs'!$C$343:$C$360, MATCH($B$266,'MP Calcs &amp; EFs'!$B$343:$B$360,0))-(((INDEX('MP Calcs &amp; EFs'!$C$343:$C$360, MATCH($B$266,'MP Calcs &amp; EFs'!$B$343:$B$360,0)))-(INDEX($F$396:$F$413, MATCH($B$266,$C$396:$C$413,0))))/3),M$229&lt;INDEX($I$397:$I$415,MATCH($B$266,$C$397:$C$415,0)),INDEX('MP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N320" s="148" t="str" cm="1">
        <f t="array" ref="N320">IFERROR((_xlfn.IFS(N$229&lt;INDEX($J$397:$J$415,MATCH($B$266,$C$397:$C$415,0)),INDEX('MP Calcs &amp; EFs'!$C$343:$C$360, MATCH($B$266,'MP Calcs &amp; EFs'!$B$343:$B$360,0)),N$229&lt;INDEX($K$397:$K$415,MATCH($B$266,$C$397:$C$415,0)),INDEX('MP Calcs &amp; EFs'!$C$343:$C$360, MATCH($B$266,'MP Calcs &amp; EFs'!$B$343:$B$360,0))-(((INDEX('MP Calcs &amp; EFs'!$C$343:$C$360, MATCH($B$266,'MP Calcs &amp; EFs'!$B$343:$B$360,0)))-(INDEX($F$396:$F$413, MATCH($B$266,$C$396:$C$413,0))))/3),N$229&lt;INDEX($I$397:$I$415,MATCH($B$266,$C$397:$C$415,0)),INDEX('MP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O320" s="148" t="str" cm="1">
        <f t="array" ref="O320">IFERROR((_xlfn.IFS(O$229&lt;INDEX($J$397:$J$415,MATCH($B$266,$C$397:$C$415,0)),INDEX('MP Calcs &amp; EFs'!$C$343:$C$360, MATCH($B$266,'MP Calcs &amp; EFs'!$B$343:$B$360,0)),O$229&lt;INDEX($K$397:$K$415,MATCH($B$266,$C$397:$C$415,0)),INDEX('MP Calcs &amp; EFs'!$C$343:$C$360, MATCH($B$266,'MP Calcs &amp; EFs'!$B$343:$B$360,0))-(((INDEX('MP Calcs &amp; EFs'!$C$343:$C$360, MATCH($B$266,'MP Calcs &amp; EFs'!$B$343:$B$360,0)))-(INDEX($F$396:$F$413, MATCH($B$266,$C$396:$C$413,0))))/3),O$229&lt;INDEX($I$397:$I$415,MATCH($B$266,$C$397:$C$415,0)),INDEX('MP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P320" s="148" t="str" cm="1">
        <f t="array" ref="P320">IFERROR((_xlfn.IFS(P$229&lt;INDEX($J$397:$J$415,MATCH($B$266,$C$397:$C$415,0)),INDEX('MP Calcs &amp; EFs'!$C$343:$C$360, MATCH($B$266,'MP Calcs &amp; EFs'!$B$343:$B$360,0)),P$229&lt;INDEX($K$397:$K$415,MATCH($B$266,$C$397:$C$415,0)),INDEX('MP Calcs &amp; EFs'!$C$343:$C$360, MATCH($B$266,'MP Calcs &amp; EFs'!$B$343:$B$360,0))-(((INDEX('MP Calcs &amp; EFs'!$C$343:$C$360, MATCH($B$266,'MP Calcs &amp; EFs'!$B$343:$B$360,0)))-(INDEX($F$396:$F$413, MATCH($B$266,$C$396:$C$413,0))))/3),P$229&lt;INDEX($I$397:$I$415,MATCH($B$266,$C$397:$C$415,0)),INDEX('MP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Q320" s="148" t="str" cm="1">
        <f t="array" ref="Q320">IFERROR((_xlfn.IFS(Q$229&lt;INDEX($J$397:$J$415,MATCH($B$266,$C$397:$C$415,0)),INDEX('MP Calcs &amp; EFs'!$C$343:$C$360, MATCH($B$266,'MP Calcs &amp; EFs'!$B$343:$B$360,0)),Q$229&lt;INDEX($K$397:$K$415,MATCH($B$266,$C$397:$C$415,0)),INDEX('MP Calcs &amp; EFs'!$C$343:$C$360, MATCH($B$266,'MP Calcs &amp; EFs'!$B$343:$B$360,0))-(((INDEX('MP Calcs &amp; EFs'!$C$343:$C$360, MATCH($B$266,'MP Calcs &amp; EFs'!$B$343:$B$360,0)))-(INDEX($F$396:$F$413, MATCH($B$266,$C$396:$C$413,0))))/3),Q$229&lt;INDEX($I$397:$I$415,MATCH($B$266,$C$397:$C$415,0)),INDEX('MP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R320" s="148" t="str" cm="1">
        <f t="array" ref="R320">IFERROR((_xlfn.IFS(R$229&lt;INDEX($J$397:$J$415,MATCH($B$266,$C$397:$C$415,0)),INDEX('MP Calcs &amp; EFs'!$C$343:$C$360, MATCH($B$266,'MP Calcs &amp; EFs'!$B$343:$B$360,0)),R$229&lt;INDEX($K$397:$K$415,MATCH($B$266,$C$397:$C$415,0)),INDEX('MP Calcs &amp; EFs'!$C$343:$C$360, MATCH($B$266,'MP Calcs &amp; EFs'!$B$343:$B$360,0))-(((INDEX('MP Calcs &amp; EFs'!$C$343:$C$360, MATCH($B$266,'MP Calcs &amp; EFs'!$B$343:$B$360,0)))-(INDEX($F$396:$F$413, MATCH($B$266,$C$396:$C$413,0))))/3),R$229&lt;INDEX($I$397:$I$415,MATCH($B$266,$C$397:$C$415,0)),INDEX('MP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S320" s="148" t="str" cm="1">
        <f t="array" ref="S320">IFERROR((_xlfn.IFS(S$229&lt;INDEX($J$397:$J$415,MATCH($B$266,$C$397:$C$415,0)),INDEX('MP Calcs &amp; EFs'!$C$343:$C$360, MATCH($B$266,'MP Calcs &amp; EFs'!$B$343:$B$360,0)),S$229&lt;INDEX($K$397:$K$415,MATCH($B$266,$C$397:$C$415,0)),INDEX('MP Calcs &amp; EFs'!$C$343:$C$360, MATCH($B$266,'MP Calcs &amp; EFs'!$B$343:$B$360,0))-(((INDEX('MP Calcs &amp; EFs'!$C$343:$C$360, MATCH($B$266,'MP Calcs &amp; EFs'!$B$343:$B$360,0)))-(INDEX($F$396:$F$413, MATCH($B$266,$C$396:$C$413,0))))/3),S$229&lt;INDEX($I$397:$I$415,MATCH($B$266,$C$397:$C$415,0)),INDEX('MP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T320" s="148" t="str" cm="1">
        <f t="array" ref="T320">IFERROR((_xlfn.IFS(T$229&lt;INDEX($J$397:$J$415,MATCH($B$266,$C$397:$C$415,0)),INDEX('MP Calcs &amp; EFs'!$C$343:$C$360, MATCH($B$266,'MP Calcs &amp; EFs'!$B$343:$B$360,0)),T$229&lt;INDEX($K$397:$K$415,MATCH($B$266,$C$397:$C$415,0)),INDEX('MP Calcs &amp; EFs'!$C$343:$C$360, MATCH($B$266,'MP Calcs &amp; EFs'!$B$343:$B$360,0))-(((INDEX('MP Calcs &amp; EFs'!$C$343:$C$360, MATCH($B$266,'MP Calcs &amp; EFs'!$B$343:$B$360,0)))-(INDEX($F$396:$F$413, MATCH($B$266,$C$396:$C$413,0))))/3),T$229&lt;INDEX($I$397:$I$415,MATCH($B$266,$C$397:$C$415,0)),INDEX('MP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U320" s="148" t="str" cm="1">
        <f t="array" ref="U320">IFERROR((_xlfn.IFS(U$229&lt;INDEX($J$397:$J$415,MATCH($B$266,$C$397:$C$415,0)),INDEX('MP Calcs &amp; EFs'!$C$343:$C$360, MATCH($B$266,'MP Calcs &amp; EFs'!$B$343:$B$360,0)),U$229&lt;INDEX($K$397:$K$415,MATCH($B$266,$C$397:$C$415,0)),INDEX('MP Calcs &amp; EFs'!$C$343:$C$360, MATCH($B$266,'MP Calcs &amp; EFs'!$B$343:$B$360,0))-(((INDEX('MP Calcs &amp; EFs'!$C$343:$C$360, MATCH($B$266,'MP Calcs &amp; EFs'!$B$343:$B$360,0)))-(INDEX($F$396:$F$413, MATCH($B$266,$C$396:$C$413,0))))/3),U$229&lt;INDEX($I$397:$I$415,MATCH($B$266,$C$397:$C$415,0)),INDEX('MP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V320" s="148" t="str" cm="1">
        <f t="array" ref="V320">IFERROR((_xlfn.IFS(V$229&lt;INDEX($J$397:$J$415,MATCH($B$266,$C$397:$C$415,0)),INDEX('MP Calcs &amp; EFs'!$C$343:$C$360, MATCH($B$266,'MP Calcs &amp; EFs'!$B$343:$B$360,0)),V$229&lt;INDEX($K$397:$K$415,MATCH($B$266,$C$397:$C$415,0)),INDEX('MP Calcs &amp; EFs'!$C$343:$C$360, MATCH($B$266,'MP Calcs &amp; EFs'!$B$343:$B$360,0))-(((INDEX('MP Calcs &amp; EFs'!$C$343:$C$360, MATCH($B$266,'MP Calcs &amp; EFs'!$B$343:$B$360,0)))-(INDEX($F$396:$F$413, MATCH($B$266,$C$396:$C$413,0))))/3),V$229&lt;INDEX($I$397:$I$415,MATCH($B$266,$C$397:$C$415,0)),INDEX('MP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W320" s="148" t="str" cm="1">
        <f t="array" ref="W320">IFERROR((_xlfn.IFS(W$229&lt;INDEX($J$397:$J$415,MATCH($B$266,$C$397:$C$415,0)),INDEX('MP Calcs &amp; EFs'!$C$343:$C$360, MATCH($B$266,'MP Calcs &amp; EFs'!$B$343:$B$360,0)),W$229&lt;INDEX($K$397:$K$415,MATCH($B$266,$C$397:$C$415,0)),INDEX('MP Calcs &amp; EFs'!$C$343:$C$360, MATCH($B$266,'MP Calcs &amp; EFs'!$B$343:$B$360,0))-(((INDEX('MP Calcs &amp; EFs'!$C$343:$C$360, MATCH($B$266,'MP Calcs &amp; EFs'!$B$343:$B$360,0)))-(INDEX($F$396:$F$413, MATCH($B$266,$C$396:$C$413,0))))/3),W$229&lt;INDEX($I$397:$I$415,MATCH($B$266,$C$397:$C$415,0)),INDEX('MP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X320" s="148" t="str" cm="1">
        <f t="array" ref="X320">IFERROR((_xlfn.IFS(X$229&lt;INDEX($J$397:$J$415,MATCH($B$266,$C$397:$C$415,0)),INDEX('MP Calcs &amp; EFs'!$C$343:$C$360, MATCH($B$266,'MP Calcs &amp; EFs'!$B$343:$B$360,0)),X$229&lt;INDEX($K$397:$K$415,MATCH($B$266,$C$397:$C$415,0)),INDEX('MP Calcs &amp; EFs'!$C$343:$C$360, MATCH($B$266,'MP Calcs &amp; EFs'!$B$343:$B$360,0))-(((INDEX('MP Calcs &amp; EFs'!$C$343:$C$360, MATCH($B$266,'MP Calcs &amp; EFs'!$B$343:$B$360,0)))-(INDEX($F$396:$F$413, MATCH($B$266,$C$396:$C$413,0))))/3),X$229&lt;INDEX($I$397:$I$415,MATCH($B$266,$C$397:$C$415,0)),INDEX('MP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Y320" s="148" t="str" cm="1">
        <f t="array" ref="Y320">IFERROR((_xlfn.IFS(Y$229&lt;INDEX($J$397:$J$415,MATCH($B$266,$C$397:$C$415,0)),INDEX('MP Calcs &amp; EFs'!$C$343:$C$360, MATCH($B$266,'MP Calcs &amp; EFs'!$B$343:$B$360,0)),Y$229&lt;INDEX($K$397:$K$415,MATCH($B$266,$C$397:$C$415,0)),INDEX('MP Calcs &amp; EFs'!$C$343:$C$360, MATCH($B$266,'MP Calcs &amp; EFs'!$B$343:$B$360,0))-(((INDEX('MP Calcs &amp; EFs'!$C$343:$C$360, MATCH($B$266,'MP Calcs &amp; EFs'!$B$343:$B$360,0)))-(INDEX($F$396:$F$413, MATCH($B$266,$C$396:$C$413,0))))/3),Y$229&lt;INDEX($I$397:$I$415,MATCH($B$266,$C$397:$C$415,0)),INDEX('MP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Z320" s="148" t="str" cm="1">
        <f t="array" ref="Z320">IFERROR((_xlfn.IFS(Z$229&lt;INDEX($J$397:$J$415,MATCH($B$266,$C$397:$C$415,0)),INDEX('MP Calcs &amp; EFs'!$C$343:$C$360, MATCH($B$266,'MP Calcs &amp; EFs'!$B$343:$B$360,0)),Z$229&lt;INDEX($K$397:$K$415,MATCH($B$266,$C$397:$C$415,0)),INDEX('MP Calcs &amp; EFs'!$C$343:$C$360, MATCH($B$266,'MP Calcs &amp; EFs'!$B$343:$B$360,0))-(((INDEX('MP Calcs &amp; EFs'!$C$343:$C$360, MATCH($B$266,'MP Calcs &amp; EFs'!$B$343:$B$360,0)))-(INDEX($F$396:$F$413, MATCH($B$266,$C$396:$C$413,0))))/3),Z$229&lt;INDEX($I$397:$I$415,MATCH($B$266,$C$397:$C$415,0)),INDEX('MP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AA320" s="148" t="str" cm="1">
        <f t="array" ref="AA320">IFERROR((_xlfn.IFS(AA$229&lt;INDEX($J$397:$J$415,MATCH($B$266,$C$397:$C$415,0)),INDEX('MP Calcs &amp; EFs'!$C$343:$C$360, MATCH($B$266,'MP Calcs &amp; EFs'!$B$343:$B$360,0)),AA$229&lt;INDEX($K$397:$K$415,MATCH($B$266,$C$397:$C$415,0)),INDEX('MP Calcs &amp; EFs'!$C$343:$C$360, MATCH($B$266,'MP Calcs &amp; EFs'!$B$343:$B$360,0))-(((INDEX('MP Calcs &amp; EFs'!$C$343:$C$360, MATCH($B$266,'MP Calcs &amp; EFs'!$B$343:$B$360,0)))-(INDEX($F$396:$F$413, MATCH($B$266,$C$396:$C$413,0))))/3),AA$229&lt;INDEX($I$397:$I$415,MATCH($B$266,$C$397:$C$415,0)),INDEX('MP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AB320" s="148" t="str" cm="1">
        <f t="array" ref="AB320">IFERROR((_xlfn.IFS(AB$229&lt;INDEX($J$397:$J$415,MATCH($B$266,$C$397:$C$415,0)),INDEX('MP Calcs &amp; EFs'!$C$343:$C$360, MATCH($B$266,'MP Calcs &amp; EFs'!$B$343:$B$360,0)),AB$229&lt;INDEX($K$397:$K$415,MATCH($B$266,$C$397:$C$415,0)),INDEX('MP Calcs &amp; EFs'!$C$343:$C$360, MATCH($B$266,'MP Calcs &amp; EFs'!$B$343:$B$360,0))-(((INDEX('MP Calcs &amp; EFs'!$C$343:$C$360, MATCH($B$266,'MP Calcs &amp; EFs'!$B$343:$B$360,0)))-(INDEX($F$396:$F$413, MATCH($B$266,$C$396:$C$413,0))))/3),AB$229&lt;INDEX($I$397:$I$415,MATCH($B$266,$C$397:$C$415,0)),INDEX('MP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AC320" s="148" t="str" cm="1">
        <f t="array" ref="AC320">IFERROR((_xlfn.IFS(AC$229&lt;INDEX($J$397:$J$415,MATCH($B$266,$C$397:$C$415,0)),INDEX('MP Calcs &amp; EFs'!$C$343:$C$360, MATCH($B$266,'MP Calcs &amp; EFs'!$B$343:$B$360,0)),AC$229&lt;INDEX($K$397:$K$415,MATCH($B$266,$C$397:$C$415,0)),INDEX('MP Calcs &amp; EFs'!$C$343:$C$360, MATCH($B$266,'MP Calcs &amp; EFs'!$B$343:$B$360,0))-(((INDEX('MP Calcs &amp; EFs'!$C$343:$C$360, MATCH($B$266,'MP Calcs &amp; EFs'!$B$343:$B$360,0)))-(INDEX($F$396:$F$413, MATCH($B$266,$C$396:$C$413,0))))/3),AC$229&lt;INDEX($I$397:$I$415,MATCH($B$266,$C$397:$C$415,0)),INDEX('MP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AD320" s="148" t="str" cm="1">
        <f t="array" ref="AD320">IFERROR((_xlfn.IFS(AD$229&lt;INDEX($J$397:$J$415,MATCH($B$266,$C$397:$C$415,0)),INDEX('MP Calcs &amp; EFs'!$C$343:$C$360, MATCH($B$266,'MP Calcs &amp; EFs'!$B$343:$B$360,0)),AD$229&lt;INDEX($K$397:$K$415,MATCH($B$266,$C$397:$C$415,0)),INDEX('MP Calcs &amp; EFs'!$C$343:$C$360, MATCH($B$266,'MP Calcs &amp; EFs'!$B$343:$B$360,0))-(((INDEX('MP Calcs &amp; EFs'!$C$343:$C$360, MATCH($B$266,'MP Calcs &amp; EFs'!$B$343:$B$360,0)))-(INDEX($F$396:$F$413, MATCH($B$266,$C$396:$C$413,0))))/3),AD$229&lt;INDEX($I$397:$I$415,MATCH($B$266,$C$397:$C$415,0)),INDEX('MP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AE320" s="148" t="str" cm="1">
        <f t="array" ref="AE320">IFERROR((_xlfn.IFS(AE$229&lt;INDEX($J$397:$J$415,MATCH($B$266,$C$397:$C$415,0)),INDEX('MP Calcs &amp; EFs'!$C$343:$C$360, MATCH($B$266,'MP Calcs &amp; EFs'!$B$343:$B$360,0)),AE$229&lt;INDEX($K$397:$K$415,MATCH($B$266,$C$397:$C$415,0)),INDEX('MP Calcs &amp; EFs'!$C$343:$C$360, MATCH($B$266,'MP Calcs &amp; EFs'!$B$343:$B$360,0))-(((INDEX('MP Calcs &amp; EFs'!$C$343:$C$360, MATCH($B$266,'MP Calcs &amp; EFs'!$B$343:$B$360,0)))-(INDEX($F$396:$F$413, MATCH($B$266,$C$396:$C$413,0))))/3),AE$229&lt;INDEX($I$397:$I$415,MATCH($B$266,$C$397:$C$415,0)),INDEX('MP Calcs &amp; EFs'!$C$343:$C$360, MATCH($B$266,'MP Calcs &amp; EFs'!$B$343:$B$360,0))-(((INDEX('MP Calcs &amp; EFs'!$C$343:$C$360, MATCH($B$266,'MP Calcs &amp; EFs'!$B$343:$B$360,0)))-(INDEX($F$396:$F$413, MATCH($B$266,$C$396:$C$413,0))))*2/3),TRUE,INDEX($F$396:$F$413, MATCH($B$266,$C$396:$C$413,0)))*INDEX($D$13:$D$29, MATCH($B$266,$B$13:$B$29,0)))*1000*'Conversions and Lists'!$O$44*'MP Calcs &amp; EFs'!$F$439*'Conversions and Lists'!$F$51*1000,"")</f>
        <v/>
      </c>
      <c r="AF320" s="148" t="str">
        <f t="shared" si="19"/>
        <v/>
      </c>
      <c r="AG320" s="148" t="str">
        <f>IFERROR(SUM(INDEX(D320:AF320, MATCH(INDEX($H$8:$H$29,MATCH(B320,$B$8:$B$29,0)),$D$229:$AE$229,0)):AF320),"")</f>
        <v/>
      </c>
    </row>
    <row r="321" spans="1:33" x14ac:dyDescent="0.25">
      <c r="B321" s="144" t="s">
        <v>148</v>
      </c>
      <c r="C321" s="141" t="s">
        <v>335</v>
      </c>
      <c r="D321" s="142" t="str" cm="1">
        <f t="array" ref="D321">IFERROR(((_xlfn.IFS(D$229&lt;INDEX($J$397:$J$415,MATCH($B$268,$C$397:$C$415,0)),INDEX('MP Calcs &amp; EFs'!$D$343:$D$360, MATCH($B$268,'MP Calcs &amp; EFs'!$B$343:$B$360,0)),D$229&lt;INDEX($K$397:$K$415,MATCH($B$268,$C$397:$C$415,0)),INDEX('MP Calcs &amp; EFs'!$D$343:$D$360, MATCH($B$268,'MP Calcs &amp; EFs'!$B$343:$B$360,0))-(((INDEX('MP Calcs &amp; EFs'!$D$343:$D$360, MATCH($B$268,'MP Calcs &amp; EFs'!$B$343:$B$360,0)))-(INDEX($G$396:$G$413, MATCH($B$268,$C$396:$C$413,0))))/3),D$229&lt;INDEX($I$397:$I$415,MATCH($B$268,$C$397:$C$415,0)),INDEX('MP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EFs'!K$383,"")</f>
        <v/>
      </c>
      <c r="E321" s="142" t="str" cm="1">
        <f t="array" ref="E321">IFERROR(((_xlfn.IFS(E$229&lt;INDEX($J$397:$J$415,MATCH($B$268,$C$397:$C$415,0)),INDEX('MP Calcs &amp; EFs'!$D$343:$D$360, MATCH($B$268,'MP Calcs &amp; EFs'!$B$343:$B$360,0)),E$229&lt;INDEX($K$397:$K$415,MATCH($B$268,$C$397:$C$415,0)),INDEX('MP Calcs &amp; EFs'!$D$343:$D$360, MATCH($B$268,'MP Calcs &amp; EFs'!$B$343:$B$360,0))-(((INDEX('MP Calcs &amp; EFs'!$D$343:$D$360, MATCH($B$268,'MP Calcs &amp; EFs'!$B$343:$B$360,0)))-(INDEX($G$396:$G$413, MATCH($B$268,$C$396:$C$413,0))))/3),E$229&lt;INDEX($I$397:$I$415,MATCH($B$268,$C$397:$C$415,0)),INDEX('MP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EFs'!L$383,"")</f>
        <v/>
      </c>
      <c r="F321" s="142" t="str" cm="1">
        <f t="array" ref="F321">IFERROR(((_xlfn.IFS(F$229&lt;INDEX($J$397:$J$415,MATCH($B$268,$C$397:$C$415,0)),INDEX('MP Calcs &amp; EFs'!$D$343:$D$360, MATCH($B$268,'MP Calcs &amp; EFs'!$B$343:$B$360,0)),F$229&lt;INDEX($K$397:$K$415,MATCH($B$268,$C$397:$C$415,0)),INDEX('MP Calcs &amp; EFs'!$D$343:$D$360, MATCH($B$268,'MP Calcs &amp; EFs'!$B$343:$B$360,0))-(((INDEX('MP Calcs &amp; EFs'!$D$343:$D$360, MATCH($B$268,'MP Calcs &amp; EFs'!$B$343:$B$360,0)))-(INDEX($G$396:$G$413, MATCH($B$268,$C$396:$C$413,0))))/3),F$229&lt;INDEX($I$397:$I$415,MATCH($B$268,$C$397:$C$415,0)),INDEX('MP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EFs'!M$383,"")</f>
        <v/>
      </c>
      <c r="G321" s="142" t="str" cm="1">
        <f t="array" ref="G321">IFERROR(((_xlfn.IFS(G$229&lt;INDEX($J$397:$J$415,MATCH($B$268,$C$397:$C$415,0)),INDEX('MP Calcs &amp; EFs'!$D$343:$D$360, MATCH($B$268,'MP Calcs &amp; EFs'!$B$343:$B$360,0)),G$229&lt;INDEX($K$397:$K$415,MATCH($B$268,$C$397:$C$415,0)),INDEX('MP Calcs &amp; EFs'!$D$343:$D$360, MATCH($B$268,'MP Calcs &amp; EFs'!$B$343:$B$360,0))-(((INDEX('MP Calcs &amp; EFs'!$D$343:$D$360, MATCH($B$268,'MP Calcs &amp; EFs'!$B$343:$B$360,0)))-(INDEX($G$396:$G$413, MATCH($B$268,$C$396:$C$413,0))))/3),G$229&lt;INDEX($I$397:$I$415,MATCH($B$268,$C$397:$C$415,0)),INDEX('MP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EFs'!N$383,"")</f>
        <v/>
      </c>
      <c r="H321" s="142" t="str" cm="1">
        <f t="array" ref="H321">IFERROR(((_xlfn.IFS(H$229&lt;INDEX($J$397:$J$415,MATCH($B$268,$C$397:$C$415,0)),INDEX('MP Calcs &amp; EFs'!$D$343:$D$360, MATCH($B$268,'MP Calcs &amp; EFs'!$B$343:$B$360,0)),H$229&lt;INDEX($K$397:$K$415,MATCH($B$268,$C$397:$C$415,0)),INDEX('MP Calcs &amp; EFs'!$D$343:$D$360, MATCH($B$268,'MP Calcs &amp; EFs'!$B$343:$B$360,0))-(((INDEX('MP Calcs &amp; EFs'!$D$343:$D$360, MATCH($B$268,'MP Calcs &amp; EFs'!$B$343:$B$360,0)))-(INDEX($G$396:$G$413, MATCH($B$268,$C$396:$C$413,0))))/3),H$229&lt;INDEX($I$397:$I$415,MATCH($B$268,$C$397:$C$415,0)),INDEX('MP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EFs'!O$383,"")</f>
        <v/>
      </c>
      <c r="I321" s="142" t="str" cm="1">
        <f t="array" ref="I321">IFERROR(((_xlfn.IFS(I$229&lt;INDEX($J$397:$J$415,MATCH($B$268,$C$397:$C$415,0)),INDEX('MP Calcs &amp; EFs'!$D$343:$D$360, MATCH($B$268,'MP Calcs &amp; EFs'!$B$343:$B$360,0)),I$229&lt;INDEX($K$397:$K$415,MATCH($B$268,$C$397:$C$415,0)),INDEX('MP Calcs &amp; EFs'!$D$343:$D$360, MATCH($B$268,'MP Calcs &amp; EFs'!$B$343:$B$360,0))-(((INDEX('MP Calcs &amp; EFs'!$D$343:$D$360, MATCH($B$268,'MP Calcs &amp; EFs'!$B$343:$B$360,0)))-(INDEX($G$396:$G$413, MATCH($B$268,$C$396:$C$413,0))))/3),I$229&lt;INDEX($I$397:$I$415,MATCH($B$268,$C$397:$C$415,0)),INDEX('MP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EFs'!P$383,"")</f>
        <v/>
      </c>
      <c r="J321" s="142" t="str" cm="1">
        <f t="array" ref="J321">IFERROR(((_xlfn.IFS(J$229&lt;INDEX($J$397:$J$415,MATCH($B$268,$C$397:$C$415,0)),INDEX('MP Calcs &amp; EFs'!$D$343:$D$360, MATCH($B$268,'MP Calcs &amp; EFs'!$B$343:$B$360,0)),J$229&lt;INDEX($K$397:$K$415,MATCH($B$268,$C$397:$C$415,0)),INDEX('MP Calcs &amp; EFs'!$D$343:$D$360, MATCH($B$268,'MP Calcs &amp; EFs'!$B$343:$B$360,0))-(((INDEX('MP Calcs &amp; EFs'!$D$343:$D$360, MATCH($B$268,'MP Calcs &amp; EFs'!$B$343:$B$360,0)))-(INDEX($G$396:$G$413, MATCH($B$268,$C$396:$C$413,0))))/3),J$229&lt;INDEX($I$397:$I$415,MATCH($B$268,$C$397:$C$415,0)),INDEX('MP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EFs'!Q$383,"")</f>
        <v/>
      </c>
      <c r="K321" s="142" t="str" cm="1">
        <f t="array" ref="K321">IFERROR(((_xlfn.IFS(K$229&lt;INDEX($J$397:$J$415,MATCH($B$268,$C$397:$C$415,0)),INDEX('MP Calcs &amp; EFs'!$D$343:$D$360, MATCH($B$268,'MP Calcs &amp; EFs'!$B$343:$B$360,0)),K$229&lt;INDEX($K$397:$K$415,MATCH($B$268,$C$397:$C$415,0)),INDEX('MP Calcs &amp; EFs'!$D$343:$D$360, MATCH($B$268,'MP Calcs &amp; EFs'!$B$343:$B$360,0))-(((INDEX('MP Calcs &amp; EFs'!$D$343:$D$360, MATCH($B$268,'MP Calcs &amp; EFs'!$B$343:$B$360,0)))-(INDEX($G$396:$G$413, MATCH($B$268,$C$396:$C$413,0))))/3),K$229&lt;INDEX($I$397:$I$415,MATCH($B$268,$C$397:$C$415,0)),INDEX('MP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EFs'!R$383,"")</f>
        <v/>
      </c>
      <c r="L321" s="142" t="str" cm="1">
        <f t="array" ref="L321">IFERROR(((_xlfn.IFS(L$229&lt;INDEX($J$397:$J$415,MATCH($B$268,$C$397:$C$415,0)),INDEX('MP Calcs &amp; EFs'!$D$343:$D$360, MATCH($B$268,'MP Calcs &amp; EFs'!$B$343:$B$360,0)),L$229&lt;INDEX($K$397:$K$415,MATCH($B$268,$C$397:$C$415,0)),INDEX('MP Calcs &amp; EFs'!$D$343:$D$360, MATCH($B$268,'MP Calcs &amp; EFs'!$B$343:$B$360,0))-(((INDEX('MP Calcs &amp; EFs'!$D$343:$D$360, MATCH($B$268,'MP Calcs &amp; EFs'!$B$343:$B$360,0)))-(INDEX($G$396:$G$413, MATCH($B$268,$C$396:$C$413,0))))/3),L$229&lt;INDEX($I$397:$I$415,MATCH($B$268,$C$397:$C$415,0)),INDEX('MP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EFs'!S$383,"")</f>
        <v/>
      </c>
      <c r="M321" s="142" t="str" cm="1">
        <f t="array" ref="M321">IFERROR(((_xlfn.IFS(M$229&lt;INDEX($J$397:$J$415,MATCH($B$268,$C$397:$C$415,0)),INDEX('MP Calcs &amp; EFs'!$D$343:$D$360, MATCH($B$268,'MP Calcs &amp; EFs'!$B$343:$B$360,0)),M$229&lt;INDEX($K$397:$K$415,MATCH($B$268,$C$397:$C$415,0)),INDEX('MP Calcs &amp; EFs'!$D$343:$D$360, MATCH($B$268,'MP Calcs &amp; EFs'!$B$343:$B$360,0))-(((INDEX('MP Calcs &amp; EFs'!$D$343:$D$360, MATCH($B$268,'MP Calcs &amp; EFs'!$B$343:$B$360,0)))-(INDEX($G$396:$G$413, MATCH($B$268,$C$396:$C$413,0))))/3),M$229&lt;INDEX($I$397:$I$415,MATCH($B$268,$C$397:$C$415,0)),INDEX('MP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EFs'!T$383,"")</f>
        <v/>
      </c>
      <c r="N321" s="142" t="str" cm="1">
        <f t="array" ref="N321">IFERROR(((_xlfn.IFS(N$229&lt;INDEX($J$397:$J$415,MATCH($B$268,$C$397:$C$415,0)),INDEX('MP Calcs &amp; EFs'!$D$343:$D$360, MATCH($B$268,'MP Calcs &amp; EFs'!$B$343:$B$360,0)),N$229&lt;INDEX($K$397:$K$415,MATCH($B$268,$C$397:$C$415,0)),INDEX('MP Calcs &amp; EFs'!$D$343:$D$360, MATCH($B$268,'MP Calcs &amp; EFs'!$B$343:$B$360,0))-(((INDEX('MP Calcs &amp; EFs'!$D$343:$D$360, MATCH($B$268,'MP Calcs &amp; EFs'!$B$343:$B$360,0)))-(INDEX($G$396:$G$413, MATCH($B$268,$C$396:$C$413,0))))/3),N$229&lt;INDEX($I$397:$I$415,MATCH($B$268,$C$397:$C$415,0)),INDEX('MP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EFs'!U$383,"")</f>
        <v/>
      </c>
      <c r="O321" s="142" t="str" cm="1">
        <f t="array" ref="O321">IFERROR(((_xlfn.IFS(O$229&lt;INDEX($J$397:$J$415,MATCH($B$268,$C$397:$C$415,0)),INDEX('MP Calcs &amp; EFs'!$D$343:$D$360, MATCH($B$268,'MP Calcs &amp; EFs'!$B$343:$B$360,0)),O$229&lt;INDEX($K$397:$K$415,MATCH($B$268,$C$397:$C$415,0)),INDEX('MP Calcs &amp; EFs'!$D$343:$D$360, MATCH($B$268,'MP Calcs &amp; EFs'!$B$343:$B$360,0))-(((INDEX('MP Calcs &amp; EFs'!$D$343:$D$360, MATCH($B$268,'MP Calcs &amp; EFs'!$B$343:$B$360,0)))-(INDEX($G$396:$G$413, MATCH($B$268,$C$396:$C$413,0))))/3),O$229&lt;INDEX($I$397:$I$415,MATCH($B$268,$C$397:$C$415,0)),INDEX('MP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EFs'!V$383,"")</f>
        <v/>
      </c>
      <c r="P321" s="142" t="str" cm="1">
        <f t="array" ref="P321">IFERROR(((_xlfn.IFS(P$229&lt;INDEX($J$397:$J$415,MATCH($B$268,$C$397:$C$415,0)),INDEX('MP Calcs &amp; EFs'!$D$343:$D$360, MATCH($B$268,'MP Calcs &amp; EFs'!$B$343:$B$360,0)),P$229&lt;INDEX($K$397:$K$415,MATCH($B$268,$C$397:$C$415,0)),INDEX('MP Calcs &amp; EFs'!$D$343:$D$360, MATCH($B$268,'MP Calcs &amp; EFs'!$B$343:$B$360,0))-(((INDEX('MP Calcs &amp; EFs'!$D$343:$D$360, MATCH($B$268,'MP Calcs &amp; EFs'!$B$343:$B$360,0)))-(INDEX($G$396:$G$413, MATCH($B$268,$C$396:$C$413,0))))/3),P$229&lt;INDEX($I$397:$I$415,MATCH($B$268,$C$397:$C$415,0)),INDEX('MP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EFs'!W$383,"")</f>
        <v/>
      </c>
      <c r="Q321" s="142" t="str" cm="1">
        <f t="array" ref="Q321">IFERROR(((_xlfn.IFS(Q$229&lt;INDEX($J$397:$J$415,MATCH($B$268,$C$397:$C$415,0)),INDEX('MP Calcs &amp; EFs'!$D$343:$D$360, MATCH($B$268,'MP Calcs &amp; EFs'!$B$343:$B$360,0)),Q$229&lt;INDEX($K$397:$K$415,MATCH($B$268,$C$397:$C$415,0)),INDEX('MP Calcs &amp; EFs'!$D$343:$D$360, MATCH($B$268,'MP Calcs &amp; EFs'!$B$343:$B$360,0))-(((INDEX('MP Calcs &amp; EFs'!$D$343:$D$360, MATCH($B$268,'MP Calcs &amp; EFs'!$B$343:$B$360,0)))-(INDEX($G$396:$G$413, MATCH($B$268,$C$396:$C$413,0))))/3),Q$229&lt;INDEX($I$397:$I$415,MATCH($B$268,$C$397:$C$415,0)),INDEX('MP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EFs'!X$383,"")</f>
        <v/>
      </c>
      <c r="R321" s="142" t="str" cm="1">
        <f t="array" ref="R321">IFERROR(((_xlfn.IFS(R$229&lt;INDEX($J$397:$J$415,MATCH($B$268,$C$397:$C$415,0)),INDEX('MP Calcs &amp; EFs'!$D$343:$D$360, MATCH($B$268,'MP Calcs &amp; EFs'!$B$343:$B$360,0)),R$229&lt;INDEX($K$397:$K$415,MATCH($B$268,$C$397:$C$415,0)),INDEX('MP Calcs &amp; EFs'!$D$343:$D$360, MATCH($B$268,'MP Calcs &amp; EFs'!$B$343:$B$360,0))-(((INDEX('MP Calcs &amp; EFs'!$D$343:$D$360, MATCH($B$268,'MP Calcs &amp; EFs'!$B$343:$B$360,0)))-(INDEX($G$396:$G$413, MATCH($B$268,$C$396:$C$413,0))))/3),R$229&lt;INDEX($I$397:$I$415,MATCH($B$268,$C$397:$C$415,0)),INDEX('MP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EFs'!Y$383,"")</f>
        <v/>
      </c>
      <c r="S321" s="142" t="str" cm="1">
        <f t="array" ref="S321">IFERROR(((_xlfn.IFS(S$229&lt;INDEX($J$397:$J$415,MATCH($B$268,$C$397:$C$415,0)),INDEX('MP Calcs &amp; EFs'!$D$343:$D$360, MATCH($B$268,'MP Calcs &amp; EFs'!$B$343:$B$360,0)),S$229&lt;INDEX($K$397:$K$415,MATCH($B$268,$C$397:$C$415,0)),INDEX('MP Calcs &amp; EFs'!$D$343:$D$360, MATCH($B$268,'MP Calcs &amp; EFs'!$B$343:$B$360,0))-(((INDEX('MP Calcs &amp; EFs'!$D$343:$D$360, MATCH($B$268,'MP Calcs &amp; EFs'!$B$343:$B$360,0)))-(INDEX($G$396:$G$413, MATCH($B$268,$C$396:$C$413,0))))/3),S$229&lt;INDEX($I$397:$I$415,MATCH($B$268,$C$397:$C$415,0)),INDEX('MP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EFs'!Z$383,"")</f>
        <v/>
      </c>
      <c r="T321" s="142" t="str" cm="1">
        <f t="array" ref="T321">IFERROR(((_xlfn.IFS(T$229&lt;INDEX($J$397:$J$415,MATCH($B$268,$C$397:$C$415,0)),INDEX('MP Calcs &amp; EFs'!$D$343:$D$360, MATCH($B$268,'MP Calcs &amp; EFs'!$B$343:$B$360,0)),T$229&lt;INDEX($K$397:$K$415,MATCH($B$268,$C$397:$C$415,0)),INDEX('MP Calcs &amp; EFs'!$D$343:$D$360, MATCH($B$268,'MP Calcs &amp; EFs'!$B$343:$B$360,0))-(((INDEX('MP Calcs &amp; EFs'!$D$343:$D$360, MATCH($B$268,'MP Calcs &amp; EFs'!$B$343:$B$360,0)))-(INDEX($G$396:$G$413, MATCH($B$268,$C$396:$C$413,0))))/3),T$229&lt;INDEX($I$397:$I$415,MATCH($B$268,$C$397:$C$415,0)),INDEX('MP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EFs'!AA$383,"")</f>
        <v/>
      </c>
      <c r="U321" s="142" t="str" cm="1">
        <f t="array" ref="U321">IFERROR(((_xlfn.IFS(U$229&lt;INDEX($J$397:$J$415,MATCH($B$268,$C$397:$C$415,0)),INDEX('MP Calcs &amp; EFs'!$D$343:$D$360, MATCH($B$268,'MP Calcs &amp; EFs'!$B$343:$B$360,0)),U$229&lt;INDEX($K$397:$K$415,MATCH($B$268,$C$397:$C$415,0)),INDEX('MP Calcs &amp; EFs'!$D$343:$D$360, MATCH($B$268,'MP Calcs &amp; EFs'!$B$343:$B$360,0))-(((INDEX('MP Calcs &amp; EFs'!$D$343:$D$360, MATCH($B$268,'MP Calcs &amp; EFs'!$B$343:$B$360,0)))-(INDEX($G$396:$G$413, MATCH($B$268,$C$396:$C$413,0))))/3),U$229&lt;INDEX($I$397:$I$415,MATCH($B$268,$C$397:$C$415,0)),INDEX('MP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EFs'!AB$383,"")</f>
        <v/>
      </c>
      <c r="V321" s="142" t="str" cm="1">
        <f t="array" ref="V321">IFERROR(((_xlfn.IFS(V$229&lt;INDEX($J$397:$J$415,MATCH($B$268,$C$397:$C$415,0)),INDEX('MP Calcs &amp; EFs'!$D$343:$D$360, MATCH($B$268,'MP Calcs &amp; EFs'!$B$343:$B$360,0)),V$229&lt;INDEX($K$397:$K$415,MATCH($B$268,$C$397:$C$415,0)),INDEX('MP Calcs &amp; EFs'!$D$343:$D$360, MATCH($B$268,'MP Calcs &amp; EFs'!$B$343:$B$360,0))-(((INDEX('MP Calcs &amp; EFs'!$D$343:$D$360, MATCH($B$268,'MP Calcs &amp; EFs'!$B$343:$B$360,0)))-(INDEX($G$396:$G$413, MATCH($B$268,$C$396:$C$413,0))))/3),V$229&lt;INDEX($I$397:$I$415,MATCH($B$268,$C$397:$C$415,0)),INDEX('MP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EFs'!AC$383,"")</f>
        <v/>
      </c>
      <c r="W321" s="142" t="str" cm="1">
        <f t="array" ref="W321">IFERROR(((_xlfn.IFS(W$229&lt;INDEX($J$397:$J$415,MATCH($B$268,$C$397:$C$415,0)),INDEX('MP Calcs &amp; EFs'!$D$343:$D$360, MATCH($B$268,'MP Calcs &amp; EFs'!$B$343:$B$360,0)),W$229&lt;INDEX($K$397:$K$415,MATCH($B$268,$C$397:$C$415,0)),INDEX('MP Calcs &amp; EFs'!$D$343:$D$360, MATCH($B$268,'MP Calcs &amp; EFs'!$B$343:$B$360,0))-(((INDEX('MP Calcs &amp; EFs'!$D$343:$D$360, MATCH($B$268,'MP Calcs &amp; EFs'!$B$343:$B$360,0)))-(INDEX($G$396:$G$413, MATCH($B$268,$C$396:$C$413,0))))/3),W$229&lt;INDEX($I$397:$I$415,MATCH($B$268,$C$397:$C$415,0)),INDEX('MP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EFs'!AD$383,"")</f>
        <v/>
      </c>
      <c r="X321" s="142" t="str" cm="1">
        <f t="array" ref="X321">IFERROR(((_xlfn.IFS(X$229&lt;INDEX($J$397:$J$415,MATCH($B$268,$C$397:$C$415,0)),INDEX('MP Calcs &amp; EFs'!$D$343:$D$360, MATCH($B$268,'MP Calcs &amp; EFs'!$B$343:$B$360,0)),X$229&lt;INDEX($K$397:$K$415,MATCH($B$268,$C$397:$C$415,0)),INDEX('MP Calcs &amp; EFs'!$D$343:$D$360, MATCH($B$268,'MP Calcs &amp; EFs'!$B$343:$B$360,0))-(((INDEX('MP Calcs &amp; EFs'!$D$343:$D$360, MATCH($B$268,'MP Calcs &amp; EFs'!$B$343:$B$360,0)))-(INDEX($G$396:$G$413, MATCH($B$268,$C$396:$C$413,0))))/3),X$229&lt;INDEX($I$397:$I$415,MATCH($B$268,$C$397:$C$415,0)),INDEX('MP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EFs'!AE$383,"")</f>
        <v/>
      </c>
      <c r="Y321" s="142" t="str" cm="1">
        <f t="array" ref="Y321">IFERROR(((_xlfn.IFS(Y$229&lt;INDEX($J$397:$J$415,MATCH($B$268,$C$397:$C$415,0)),INDEX('MP Calcs &amp; EFs'!$D$343:$D$360, MATCH($B$268,'MP Calcs &amp; EFs'!$B$343:$B$360,0)),Y$229&lt;INDEX($K$397:$K$415,MATCH($B$268,$C$397:$C$415,0)),INDEX('MP Calcs &amp; EFs'!$D$343:$D$360, MATCH($B$268,'MP Calcs &amp; EFs'!$B$343:$B$360,0))-(((INDEX('MP Calcs &amp; EFs'!$D$343:$D$360, MATCH($B$268,'MP Calcs &amp; EFs'!$B$343:$B$360,0)))-(INDEX($G$396:$G$413, MATCH($B$268,$C$396:$C$413,0))))/3),Y$229&lt;INDEX($I$397:$I$415,MATCH($B$268,$C$397:$C$415,0)),INDEX('MP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EFs'!AF$383,"")</f>
        <v/>
      </c>
      <c r="Z321" s="142" t="str" cm="1">
        <f t="array" ref="Z321">IFERROR(((_xlfn.IFS(Z$229&lt;INDEX($J$397:$J$415,MATCH($B$268,$C$397:$C$415,0)),INDEX('MP Calcs &amp; EFs'!$D$343:$D$360, MATCH($B$268,'MP Calcs &amp; EFs'!$B$343:$B$360,0)),Z$229&lt;INDEX($K$397:$K$415,MATCH($B$268,$C$397:$C$415,0)),INDEX('MP Calcs &amp; EFs'!$D$343:$D$360, MATCH($B$268,'MP Calcs &amp; EFs'!$B$343:$B$360,0))-(((INDEX('MP Calcs &amp; EFs'!$D$343:$D$360, MATCH($B$268,'MP Calcs &amp; EFs'!$B$343:$B$360,0)))-(INDEX($G$396:$G$413, MATCH($B$268,$C$396:$C$413,0))))/3),Z$229&lt;INDEX($I$397:$I$415,MATCH($B$268,$C$397:$C$415,0)),INDEX('MP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EFs'!AG$383,"")</f>
        <v/>
      </c>
      <c r="AA321" s="142" t="str" cm="1">
        <f t="array" ref="AA321">IFERROR(((_xlfn.IFS(AA$229&lt;INDEX($J$397:$J$415,MATCH($B$268,$C$397:$C$415,0)),INDEX('MP Calcs &amp; EFs'!$D$343:$D$360, MATCH($B$268,'MP Calcs &amp; EFs'!$B$343:$B$360,0)),AA$229&lt;INDEX($K$397:$K$415,MATCH($B$268,$C$397:$C$415,0)),INDEX('MP Calcs &amp; EFs'!$D$343:$D$360, MATCH($B$268,'MP Calcs &amp; EFs'!$B$343:$B$360,0))-(((INDEX('MP Calcs &amp; EFs'!$D$343:$D$360, MATCH($B$268,'MP Calcs &amp; EFs'!$B$343:$B$360,0)))-(INDEX($G$396:$G$413, MATCH($B$268,$C$396:$C$413,0))))/3),AA$229&lt;INDEX($I$397:$I$415,MATCH($B$268,$C$397:$C$415,0)),INDEX('MP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EFs'!AH$383,"")</f>
        <v/>
      </c>
      <c r="AB321" s="142" t="str" cm="1">
        <f t="array" ref="AB321">IFERROR(((_xlfn.IFS(AB$229&lt;INDEX($J$397:$J$415,MATCH($B$268,$C$397:$C$415,0)),INDEX('MP Calcs &amp; EFs'!$D$343:$D$360, MATCH($B$268,'MP Calcs &amp; EFs'!$B$343:$B$360,0)),AB$229&lt;INDEX($K$397:$K$415,MATCH($B$268,$C$397:$C$415,0)),INDEX('MP Calcs &amp; EFs'!$D$343:$D$360, MATCH($B$268,'MP Calcs &amp; EFs'!$B$343:$B$360,0))-(((INDEX('MP Calcs &amp; EFs'!$D$343:$D$360, MATCH($B$268,'MP Calcs &amp; EFs'!$B$343:$B$360,0)))-(INDEX($G$396:$G$413, MATCH($B$268,$C$396:$C$413,0))))/3),AB$229&lt;INDEX($I$397:$I$415,MATCH($B$268,$C$397:$C$415,0)),INDEX('MP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EFs'!AI$383,"")</f>
        <v/>
      </c>
      <c r="AC321" s="142" t="str" cm="1">
        <f t="array" ref="AC321">IFERROR(((_xlfn.IFS(AC$229&lt;INDEX($J$397:$J$415,MATCH($B$268,$C$397:$C$415,0)),INDEX('MP Calcs &amp; EFs'!$D$343:$D$360, MATCH($B$268,'MP Calcs &amp; EFs'!$B$343:$B$360,0)),AC$229&lt;INDEX($K$397:$K$415,MATCH($B$268,$C$397:$C$415,0)),INDEX('MP Calcs &amp; EFs'!$D$343:$D$360, MATCH($B$268,'MP Calcs &amp; EFs'!$B$343:$B$360,0))-(((INDEX('MP Calcs &amp; EFs'!$D$343:$D$360, MATCH($B$268,'MP Calcs &amp; EFs'!$B$343:$B$360,0)))-(INDEX($G$396:$G$413, MATCH($B$268,$C$396:$C$413,0))))/3),AC$229&lt;INDEX($I$397:$I$415,MATCH($B$268,$C$397:$C$415,0)),INDEX('MP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EFs'!AJ$383,"")</f>
        <v/>
      </c>
      <c r="AD321" s="142" t="str" cm="1">
        <f t="array" ref="AD321">IFERROR(((_xlfn.IFS(AD$229&lt;INDEX($J$397:$J$415,MATCH($B$268,$C$397:$C$415,0)),INDEX('MP Calcs &amp; EFs'!$D$343:$D$360, MATCH($B$268,'MP Calcs &amp; EFs'!$B$343:$B$360,0)),AD$229&lt;INDEX($K$397:$K$415,MATCH($B$268,$C$397:$C$415,0)),INDEX('MP Calcs &amp; EFs'!$D$343:$D$360, MATCH($B$268,'MP Calcs &amp; EFs'!$B$343:$B$360,0))-(((INDEX('MP Calcs &amp; EFs'!$D$343:$D$360, MATCH($B$268,'MP Calcs &amp; EFs'!$B$343:$B$360,0)))-(INDEX($G$396:$G$413, MATCH($B$268,$C$396:$C$413,0))))/3),AD$229&lt;INDEX($I$397:$I$415,MATCH($B$268,$C$397:$C$415,0)),INDEX('MP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EFs'!AK$383,"")</f>
        <v/>
      </c>
      <c r="AE321" s="142" t="str" cm="1">
        <f t="array" ref="AE321">IFERROR(((_xlfn.IFS(AE$229&lt;INDEX($J$397:$J$415,MATCH($B$268,$C$397:$C$415,0)),INDEX('MP Calcs &amp; EFs'!$D$343:$D$360, MATCH($B$268,'MP Calcs &amp; EFs'!$B$343:$B$360,0)),AE$229&lt;INDEX($K$397:$K$415,MATCH($B$268,$C$397:$C$415,0)),INDEX('MP Calcs &amp; EFs'!$D$343:$D$360, MATCH($B$268,'MP Calcs &amp; EFs'!$B$343:$B$360,0))-(((INDEX('MP Calcs &amp; EFs'!$D$343:$D$360, MATCH($B$268,'MP Calcs &amp; EFs'!$B$343:$B$360,0)))-(INDEX($G$396:$G$413, MATCH($B$268,$C$396:$C$413,0))))/3),AE$229&lt;INDEX($I$397:$I$415,MATCH($B$268,$C$397:$C$415,0)),INDEX('MP Calcs &amp; EFs'!$D$343:$D$360, MATCH($B$268,'MP Calcs &amp; EFs'!$B$343:$B$360,0))-(((INDEX('MP Calcs &amp; EFs'!$D$343:$D$360, MATCH($B$268,'MP Calcs &amp; EFs'!$B$343:$B$360,0)))-(INDEX($G$396:$G$413, MATCH($B$268,$C$396:$C$413,0))))*2/3),TRUE,INDEX($G$396:$G$413, MATCH($B$268,$C$396:$C$413,0)))*INDEX($D$13:$D$29, MATCH($B$268,$B$13:$B$29,0))*10^6*'Conversions and Lists'!$F$44)-(INDEX($G$8:$G$29, MATCH($B$268,$B$8:$B$29,0))*'Conversions and Lists'!$F$37))*'MP Calcs &amp; EFs'!AL$383,"")</f>
        <v/>
      </c>
      <c r="AF321" s="142" t="str">
        <f t="shared" si="19"/>
        <v/>
      </c>
      <c r="AG321" s="142" t="str">
        <f>IFERROR(SUM(INDEX(D321:AF321, MATCH(INDEX($H$8:$H$29,MATCH(B321,$B$8:$B$29,0)),$D$229:$AE$229,0)):AF321),"")</f>
        <v/>
      </c>
    </row>
    <row r="322" spans="1:33" ht="14.4" thickBot="1" x14ac:dyDescent="0.3">
      <c r="B322" s="138" t="s">
        <v>148</v>
      </c>
      <c r="C322" s="139" t="s">
        <v>336</v>
      </c>
      <c r="D322" s="148" t="str" cm="1">
        <f t="array" ref="D322">IFERROR((_xlfn.IFS(D$229&lt;INDEX($J$397:$J$415,MATCH($B$268,$C$397:$C$415,0)),INDEX('MP Calcs &amp; EFs'!$C$343:$C$360, MATCH($B$268,'MP Calcs &amp; EFs'!$B$343:$B$360,0)),D$229&lt;INDEX($K$397:$K$415,MATCH($B$268,$C$397:$C$415,0)),INDEX('MP Calcs &amp; EFs'!$C$343:$C$360, MATCH($B$268,'MP Calcs &amp; EFs'!$B$343:$B$360,0))-(((INDEX('MP Calcs &amp; EFs'!$C$343:$C$360, MATCH($B$268,'MP Calcs &amp; EFs'!$B$343:$B$360,0)))-(INDEX($F$396:$F$413, MATCH($B$268,$C$396:$C$413,0))))/3),D$229&lt;INDEX($I$397:$I$415,MATCH($B$268,$C$397:$C$415,0)),INDEX('MP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E322" s="148" t="str" cm="1">
        <f t="array" ref="E322">IFERROR((_xlfn.IFS(E$229&lt;INDEX($J$397:$J$415,MATCH($B$268,$C$397:$C$415,0)),INDEX('MP Calcs &amp; EFs'!$C$343:$C$360, MATCH($B$268,'MP Calcs &amp; EFs'!$B$343:$B$360,0)),E$229&lt;INDEX($K$397:$K$415,MATCH($B$268,$C$397:$C$415,0)),INDEX('MP Calcs &amp; EFs'!$C$343:$C$360, MATCH($B$268,'MP Calcs &amp; EFs'!$B$343:$B$360,0))-(((INDEX('MP Calcs &amp; EFs'!$C$343:$C$360, MATCH($B$268,'MP Calcs &amp; EFs'!$B$343:$B$360,0)))-(INDEX($F$396:$F$413, MATCH($B$268,$C$396:$C$413,0))))/3),E$229&lt;INDEX($I$397:$I$415,MATCH($B$268,$C$397:$C$415,0)),INDEX('MP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F322" s="148" t="str" cm="1">
        <f t="array" ref="F322">IFERROR((_xlfn.IFS(F$229&lt;INDEX($J$397:$J$415,MATCH($B$268,$C$397:$C$415,0)),INDEX('MP Calcs &amp; EFs'!$C$343:$C$360, MATCH($B$268,'MP Calcs &amp; EFs'!$B$343:$B$360,0)),F$229&lt;INDEX($K$397:$K$415,MATCH($B$268,$C$397:$C$415,0)),INDEX('MP Calcs &amp; EFs'!$C$343:$C$360, MATCH($B$268,'MP Calcs &amp; EFs'!$B$343:$B$360,0))-(((INDEX('MP Calcs &amp; EFs'!$C$343:$C$360, MATCH($B$268,'MP Calcs &amp; EFs'!$B$343:$B$360,0)))-(INDEX($F$396:$F$413, MATCH($B$268,$C$396:$C$413,0))))/3),F$229&lt;INDEX($I$397:$I$415,MATCH($B$268,$C$397:$C$415,0)),INDEX('MP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G322" s="148" t="str" cm="1">
        <f t="array" ref="G322">IFERROR((_xlfn.IFS(G$229&lt;INDEX($J$397:$J$415,MATCH($B$268,$C$397:$C$415,0)),INDEX('MP Calcs &amp; EFs'!$C$343:$C$360, MATCH($B$268,'MP Calcs &amp; EFs'!$B$343:$B$360,0)),G$229&lt;INDEX($K$397:$K$415,MATCH($B$268,$C$397:$C$415,0)),INDEX('MP Calcs &amp; EFs'!$C$343:$C$360, MATCH($B$268,'MP Calcs &amp; EFs'!$B$343:$B$360,0))-(((INDEX('MP Calcs &amp; EFs'!$C$343:$C$360, MATCH($B$268,'MP Calcs &amp; EFs'!$B$343:$B$360,0)))-(INDEX($F$396:$F$413, MATCH($B$268,$C$396:$C$413,0))))/3),G$229&lt;INDEX($I$397:$I$415,MATCH($B$268,$C$397:$C$415,0)),INDEX('MP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H322" s="148" t="str" cm="1">
        <f t="array" ref="H322">IFERROR((_xlfn.IFS(H$229&lt;INDEX($J$397:$J$415,MATCH($B$268,$C$397:$C$415,0)),INDEX('MP Calcs &amp; EFs'!$C$343:$C$360, MATCH($B$268,'MP Calcs &amp; EFs'!$B$343:$B$360,0)),H$229&lt;INDEX($K$397:$K$415,MATCH($B$268,$C$397:$C$415,0)),INDEX('MP Calcs &amp; EFs'!$C$343:$C$360, MATCH($B$268,'MP Calcs &amp; EFs'!$B$343:$B$360,0))-(((INDEX('MP Calcs &amp; EFs'!$C$343:$C$360, MATCH($B$268,'MP Calcs &amp; EFs'!$B$343:$B$360,0)))-(INDEX($F$396:$F$413, MATCH($B$268,$C$396:$C$413,0))))/3),H$229&lt;INDEX($I$397:$I$415,MATCH($B$268,$C$397:$C$415,0)),INDEX('MP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I322" s="148" t="str" cm="1">
        <f t="array" ref="I322">IFERROR((_xlfn.IFS(I$229&lt;INDEX($J$397:$J$415,MATCH($B$268,$C$397:$C$415,0)),INDEX('MP Calcs &amp; EFs'!$C$343:$C$360, MATCH($B$268,'MP Calcs &amp; EFs'!$B$343:$B$360,0)),I$229&lt;INDEX($K$397:$K$415,MATCH($B$268,$C$397:$C$415,0)),INDEX('MP Calcs &amp; EFs'!$C$343:$C$360, MATCH($B$268,'MP Calcs &amp; EFs'!$B$343:$B$360,0))-(((INDEX('MP Calcs &amp; EFs'!$C$343:$C$360, MATCH($B$268,'MP Calcs &amp; EFs'!$B$343:$B$360,0)))-(INDEX($F$396:$F$413, MATCH($B$268,$C$396:$C$413,0))))/3),I$229&lt;INDEX($I$397:$I$415,MATCH($B$268,$C$397:$C$415,0)),INDEX('MP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J322" s="148" t="str" cm="1">
        <f t="array" ref="J322">IFERROR((_xlfn.IFS(J$229&lt;INDEX($J$397:$J$415,MATCH($B$268,$C$397:$C$415,0)),INDEX('MP Calcs &amp; EFs'!$C$343:$C$360, MATCH($B$268,'MP Calcs &amp; EFs'!$B$343:$B$360,0)),J$229&lt;INDEX($K$397:$K$415,MATCH($B$268,$C$397:$C$415,0)),INDEX('MP Calcs &amp; EFs'!$C$343:$C$360, MATCH($B$268,'MP Calcs &amp; EFs'!$B$343:$B$360,0))-(((INDEX('MP Calcs &amp; EFs'!$C$343:$C$360, MATCH($B$268,'MP Calcs &amp; EFs'!$B$343:$B$360,0)))-(INDEX($F$396:$F$413, MATCH($B$268,$C$396:$C$413,0))))/3),J$229&lt;INDEX($I$397:$I$415,MATCH($B$268,$C$397:$C$415,0)),INDEX('MP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K322" s="148" t="str" cm="1">
        <f t="array" ref="K322">IFERROR((_xlfn.IFS(K$229&lt;INDEX($J$397:$J$415,MATCH($B$268,$C$397:$C$415,0)),INDEX('MP Calcs &amp; EFs'!$C$343:$C$360, MATCH($B$268,'MP Calcs &amp; EFs'!$B$343:$B$360,0)),K$229&lt;INDEX($K$397:$K$415,MATCH($B$268,$C$397:$C$415,0)),INDEX('MP Calcs &amp; EFs'!$C$343:$C$360, MATCH($B$268,'MP Calcs &amp; EFs'!$B$343:$B$360,0))-(((INDEX('MP Calcs &amp; EFs'!$C$343:$C$360, MATCH($B$268,'MP Calcs &amp; EFs'!$B$343:$B$360,0)))-(INDEX($F$396:$F$413, MATCH($B$268,$C$396:$C$413,0))))/3),K$229&lt;INDEX($I$397:$I$415,MATCH($B$268,$C$397:$C$415,0)),INDEX('MP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L322" s="148" t="str" cm="1">
        <f t="array" ref="L322">IFERROR((_xlfn.IFS(L$229&lt;INDEX($J$397:$J$415,MATCH($B$268,$C$397:$C$415,0)),INDEX('MP Calcs &amp; EFs'!$C$343:$C$360, MATCH($B$268,'MP Calcs &amp; EFs'!$B$343:$B$360,0)),L$229&lt;INDEX($K$397:$K$415,MATCH($B$268,$C$397:$C$415,0)),INDEX('MP Calcs &amp; EFs'!$C$343:$C$360, MATCH($B$268,'MP Calcs &amp; EFs'!$B$343:$B$360,0))-(((INDEX('MP Calcs &amp; EFs'!$C$343:$C$360, MATCH($B$268,'MP Calcs &amp; EFs'!$B$343:$B$360,0)))-(INDEX($F$396:$F$413, MATCH($B$268,$C$396:$C$413,0))))/3),L$229&lt;INDEX($I$397:$I$415,MATCH($B$268,$C$397:$C$415,0)),INDEX('MP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M322" s="148" t="str" cm="1">
        <f t="array" ref="M322">IFERROR((_xlfn.IFS(M$229&lt;INDEX($J$397:$J$415,MATCH($B$268,$C$397:$C$415,0)),INDEX('MP Calcs &amp; EFs'!$C$343:$C$360, MATCH($B$268,'MP Calcs &amp; EFs'!$B$343:$B$360,0)),M$229&lt;INDEX($K$397:$K$415,MATCH($B$268,$C$397:$C$415,0)),INDEX('MP Calcs &amp; EFs'!$C$343:$C$360, MATCH($B$268,'MP Calcs &amp; EFs'!$B$343:$B$360,0))-(((INDEX('MP Calcs &amp; EFs'!$C$343:$C$360, MATCH($B$268,'MP Calcs &amp; EFs'!$B$343:$B$360,0)))-(INDEX($F$396:$F$413, MATCH($B$268,$C$396:$C$413,0))))/3),M$229&lt;INDEX($I$397:$I$415,MATCH($B$268,$C$397:$C$415,0)),INDEX('MP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N322" s="148" t="str" cm="1">
        <f t="array" ref="N322">IFERROR((_xlfn.IFS(N$229&lt;INDEX($J$397:$J$415,MATCH($B$268,$C$397:$C$415,0)),INDEX('MP Calcs &amp; EFs'!$C$343:$C$360, MATCH($B$268,'MP Calcs &amp; EFs'!$B$343:$B$360,0)),N$229&lt;INDEX($K$397:$K$415,MATCH($B$268,$C$397:$C$415,0)),INDEX('MP Calcs &amp; EFs'!$C$343:$C$360, MATCH($B$268,'MP Calcs &amp; EFs'!$B$343:$B$360,0))-(((INDEX('MP Calcs &amp; EFs'!$C$343:$C$360, MATCH($B$268,'MP Calcs &amp; EFs'!$B$343:$B$360,0)))-(INDEX($F$396:$F$413, MATCH($B$268,$C$396:$C$413,0))))/3),N$229&lt;INDEX($I$397:$I$415,MATCH($B$268,$C$397:$C$415,0)),INDEX('MP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O322" s="148" t="str" cm="1">
        <f t="array" ref="O322">IFERROR((_xlfn.IFS(O$229&lt;INDEX($J$397:$J$415,MATCH($B$268,$C$397:$C$415,0)),INDEX('MP Calcs &amp; EFs'!$C$343:$C$360, MATCH($B$268,'MP Calcs &amp; EFs'!$B$343:$B$360,0)),O$229&lt;INDEX($K$397:$K$415,MATCH($B$268,$C$397:$C$415,0)),INDEX('MP Calcs &amp; EFs'!$C$343:$C$360, MATCH($B$268,'MP Calcs &amp; EFs'!$B$343:$B$360,0))-(((INDEX('MP Calcs &amp; EFs'!$C$343:$C$360, MATCH($B$268,'MP Calcs &amp; EFs'!$B$343:$B$360,0)))-(INDEX($F$396:$F$413, MATCH($B$268,$C$396:$C$413,0))))/3),O$229&lt;INDEX($I$397:$I$415,MATCH($B$268,$C$397:$C$415,0)),INDEX('MP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P322" s="148" t="str" cm="1">
        <f t="array" ref="P322">IFERROR((_xlfn.IFS(P$229&lt;INDEX($J$397:$J$415,MATCH($B$268,$C$397:$C$415,0)),INDEX('MP Calcs &amp; EFs'!$C$343:$C$360, MATCH($B$268,'MP Calcs &amp; EFs'!$B$343:$B$360,0)),P$229&lt;INDEX($K$397:$K$415,MATCH($B$268,$C$397:$C$415,0)),INDEX('MP Calcs &amp; EFs'!$C$343:$C$360, MATCH($B$268,'MP Calcs &amp; EFs'!$B$343:$B$360,0))-(((INDEX('MP Calcs &amp; EFs'!$C$343:$C$360, MATCH($B$268,'MP Calcs &amp; EFs'!$B$343:$B$360,0)))-(INDEX($F$396:$F$413, MATCH($B$268,$C$396:$C$413,0))))/3),P$229&lt;INDEX($I$397:$I$415,MATCH($B$268,$C$397:$C$415,0)),INDEX('MP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Q322" s="148" t="str" cm="1">
        <f t="array" ref="Q322">IFERROR((_xlfn.IFS(Q$229&lt;INDEX($J$397:$J$415,MATCH($B$268,$C$397:$C$415,0)),INDEX('MP Calcs &amp; EFs'!$C$343:$C$360, MATCH($B$268,'MP Calcs &amp; EFs'!$B$343:$B$360,0)),Q$229&lt;INDEX($K$397:$K$415,MATCH($B$268,$C$397:$C$415,0)),INDEX('MP Calcs &amp; EFs'!$C$343:$C$360, MATCH($B$268,'MP Calcs &amp; EFs'!$B$343:$B$360,0))-(((INDEX('MP Calcs &amp; EFs'!$C$343:$C$360, MATCH($B$268,'MP Calcs &amp; EFs'!$B$343:$B$360,0)))-(INDEX($F$396:$F$413, MATCH($B$268,$C$396:$C$413,0))))/3),Q$229&lt;INDEX($I$397:$I$415,MATCH($B$268,$C$397:$C$415,0)),INDEX('MP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R322" s="148" t="str" cm="1">
        <f t="array" ref="R322">IFERROR((_xlfn.IFS(R$229&lt;INDEX($J$397:$J$415,MATCH($B$268,$C$397:$C$415,0)),INDEX('MP Calcs &amp; EFs'!$C$343:$C$360, MATCH($B$268,'MP Calcs &amp; EFs'!$B$343:$B$360,0)),R$229&lt;INDEX($K$397:$K$415,MATCH($B$268,$C$397:$C$415,0)),INDEX('MP Calcs &amp; EFs'!$C$343:$C$360, MATCH($B$268,'MP Calcs &amp; EFs'!$B$343:$B$360,0))-(((INDEX('MP Calcs &amp; EFs'!$C$343:$C$360, MATCH($B$268,'MP Calcs &amp; EFs'!$B$343:$B$360,0)))-(INDEX($F$396:$F$413, MATCH($B$268,$C$396:$C$413,0))))/3),R$229&lt;INDEX($I$397:$I$415,MATCH($B$268,$C$397:$C$415,0)),INDEX('MP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S322" s="148" t="str" cm="1">
        <f t="array" ref="S322">IFERROR((_xlfn.IFS(S$229&lt;INDEX($J$397:$J$415,MATCH($B$268,$C$397:$C$415,0)),INDEX('MP Calcs &amp; EFs'!$C$343:$C$360, MATCH($B$268,'MP Calcs &amp; EFs'!$B$343:$B$360,0)),S$229&lt;INDEX($K$397:$K$415,MATCH($B$268,$C$397:$C$415,0)),INDEX('MP Calcs &amp; EFs'!$C$343:$C$360, MATCH($B$268,'MP Calcs &amp; EFs'!$B$343:$B$360,0))-(((INDEX('MP Calcs &amp; EFs'!$C$343:$C$360, MATCH($B$268,'MP Calcs &amp; EFs'!$B$343:$B$360,0)))-(INDEX($F$396:$F$413, MATCH($B$268,$C$396:$C$413,0))))/3),S$229&lt;INDEX($I$397:$I$415,MATCH($B$268,$C$397:$C$415,0)),INDEX('MP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T322" s="148" t="str" cm="1">
        <f t="array" ref="T322">IFERROR((_xlfn.IFS(T$229&lt;INDEX($J$397:$J$415,MATCH($B$268,$C$397:$C$415,0)),INDEX('MP Calcs &amp; EFs'!$C$343:$C$360, MATCH($B$268,'MP Calcs &amp; EFs'!$B$343:$B$360,0)),T$229&lt;INDEX($K$397:$K$415,MATCH($B$268,$C$397:$C$415,0)),INDEX('MP Calcs &amp; EFs'!$C$343:$C$360, MATCH($B$268,'MP Calcs &amp; EFs'!$B$343:$B$360,0))-(((INDEX('MP Calcs &amp; EFs'!$C$343:$C$360, MATCH($B$268,'MP Calcs &amp; EFs'!$B$343:$B$360,0)))-(INDEX($F$396:$F$413, MATCH($B$268,$C$396:$C$413,0))))/3),T$229&lt;INDEX($I$397:$I$415,MATCH($B$268,$C$397:$C$415,0)),INDEX('MP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U322" s="148" t="str" cm="1">
        <f t="array" ref="U322">IFERROR((_xlfn.IFS(U$229&lt;INDEX($J$397:$J$415,MATCH($B$268,$C$397:$C$415,0)),INDEX('MP Calcs &amp; EFs'!$C$343:$C$360, MATCH($B$268,'MP Calcs &amp; EFs'!$B$343:$B$360,0)),U$229&lt;INDEX($K$397:$K$415,MATCH($B$268,$C$397:$C$415,0)),INDEX('MP Calcs &amp; EFs'!$C$343:$C$360, MATCH($B$268,'MP Calcs &amp; EFs'!$B$343:$B$360,0))-(((INDEX('MP Calcs &amp; EFs'!$C$343:$C$360, MATCH($B$268,'MP Calcs &amp; EFs'!$B$343:$B$360,0)))-(INDEX($F$396:$F$413, MATCH($B$268,$C$396:$C$413,0))))/3),U$229&lt;INDEX($I$397:$I$415,MATCH($B$268,$C$397:$C$415,0)),INDEX('MP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V322" s="148" t="str" cm="1">
        <f t="array" ref="V322">IFERROR((_xlfn.IFS(V$229&lt;INDEX($J$397:$J$415,MATCH($B$268,$C$397:$C$415,0)),INDEX('MP Calcs &amp; EFs'!$C$343:$C$360, MATCH($B$268,'MP Calcs &amp; EFs'!$B$343:$B$360,0)),V$229&lt;INDEX($K$397:$K$415,MATCH($B$268,$C$397:$C$415,0)),INDEX('MP Calcs &amp; EFs'!$C$343:$C$360, MATCH($B$268,'MP Calcs &amp; EFs'!$B$343:$B$360,0))-(((INDEX('MP Calcs &amp; EFs'!$C$343:$C$360, MATCH($B$268,'MP Calcs &amp; EFs'!$B$343:$B$360,0)))-(INDEX($F$396:$F$413, MATCH($B$268,$C$396:$C$413,0))))/3),V$229&lt;INDEX($I$397:$I$415,MATCH($B$268,$C$397:$C$415,0)),INDEX('MP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W322" s="148" t="str" cm="1">
        <f t="array" ref="W322">IFERROR((_xlfn.IFS(W$229&lt;INDEX($J$397:$J$415,MATCH($B$268,$C$397:$C$415,0)),INDEX('MP Calcs &amp; EFs'!$C$343:$C$360, MATCH($B$268,'MP Calcs &amp; EFs'!$B$343:$B$360,0)),W$229&lt;INDEX($K$397:$K$415,MATCH($B$268,$C$397:$C$415,0)),INDEX('MP Calcs &amp; EFs'!$C$343:$C$360, MATCH($B$268,'MP Calcs &amp; EFs'!$B$343:$B$360,0))-(((INDEX('MP Calcs &amp; EFs'!$C$343:$C$360, MATCH($B$268,'MP Calcs &amp; EFs'!$B$343:$B$360,0)))-(INDEX($F$396:$F$413, MATCH($B$268,$C$396:$C$413,0))))/3),W$229&lt;INDEX($I$397:$I$415,MATCH($B$268,$C$397:$C$415,0)),INDEX('MP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X322" s="148" t="str" cm="1">
        <f t="array" ref="X322">IFERROR((_xlfn.IFS(X$229&lt;INDEX($J$397:$J$415,MATCH($B$268,$C$397:$C$415,0)),INDEX('MP Calcs &amp; EFs'!$C$343:$C$360, MATCH($B$268,'MP Calcs &amp; EFs'!$B$343:$B$360,0)),X$229&lt;INDEX($K$397:$K$415,MATCH($B$268,$C$397:$C$415,0)),INDEX('MP Calcs &amp; EFs'!$C$343:$C$360, MATCH($B$268,'MP Calcs &amp; EFs'!$B$343:$B$360,0))-(((INDEX('MP Calcs &amp; EFs'!$C$343:$C$360, MATCH($B$268,'MP Calcs &amp; EFs'!$B$343:$B$360,0)))-(INDEX($F$396:$F$413, MATCH($B$268,$C$396:$C$413,0))))/3),X$229&lt;INDEX($I$397:$I$415,MATCH($B$268,$C$397:$C$415,0)),INDEX('MP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Y322" s="148" t="str" cm="1">
        <f t="array" ref="Y322">IFERROR((_xlfn.IFS(Y$229&lt;INDEX($J$397:$J$415,MATCH($B$268,$C$397:$C$415,0)),INDEX('MP Calcs &amp; EFs'!$C$343:$C$360, MATCH($B$268,'MP Calcs &amp; EFs'!$B$343:$B$360,0)),Y$229&lt;INDEX($K$397:$K$415,MATCH($B$268,$C$397:$C$415,0)),INDEX('MP Calcs &amp; EFs'!$C$343:$C$360, MATCH($B$268,'MP Calcs &amp; EFs'!$B$343:$B$360,0))-(((INDEX('MP Calcs &amp; EFs'!$C$343:$C$360, MATCH($B$268,'MP Calcs &amp; EFs'!$B$343:$B$360,0)))-(INDEX($F$396:$F$413, MATCH($B$268,$C$396:$C$413,0))))/3),Y$229&lt;INDEX($I$397:$I$415,MATCH($B$268,$C$397:$C$415,0)),INDEX('MP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Z322" s="148" t="str" cm="1">
        <f t="array" ref="Z322">IFERROR((_xlfn.IFS(Z$229&lt;INDEX($J$397:$J$415,MATCH($B$268,$C$397:$C$415,0)),INDEX('MP Calcs &amp; EFs'!$C$343:$C$360, MATCH($B$268,'MP Calcs &amp; EFs'!$B$343:$B$360,0)),Z$229&lt;INDEX($K$397:$K$415,MATCH($B$268,$C$397:$C$415,0)),INDEX('MP Calcs &amp; EFs'!$C$343:$C$360, MATCH($B$268,'MP Calcs &amp; EFs'!$B$343:$B$360,0))-(((INDEX('MP Calcs &amp; EFs'!$C$343:$C$360, MATCH($B$268,'MP Calcs &amp; EFs'!$B$343:$B$360,0)))-(INDEX($F$396:$F$413, MATCH($B$268,$C$396:$C$413,0))))/3),Z$229&lt;INDEX($I$397:$I$415,MATCH($B$268,$C$397:$C$415,0)),INDEX('MP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AA322" s="148" t="str" cm="1">
        <f t="array" ref="AA322">IFERROR((_xlfn.IFS(AA$229&lt;INDEX($J$397:$J$415,MATCH($B$268,$C$397:$C$415,0)),INDEX('MP Calcs &amp; EFs'!$C$343:$C$360, MATCH($B$268,'MP Calcs &amp; EFs'!$B$343:$B$360,0)),AA$229&lt;INDEX($K$397:$K$415,MATCH($B$268,$C$397:$C$415,0)),INDEX('MP Calcs &amp; EFs'!$C$343:$C$360, MATCH($B$268,'MP Calcs &amp; EFs'!$B$343:$B$360,0))-(((INDEX('MP Calcs &amp; EFs'!$C$343:$C$360, MATCH($B$268,'MP Calcs &amp; EFs'!$B$343:$B$360,0)))-(INDEX($F$396:$F$413, MATCH($B$268,$C$396:$C$413,0))))/3),AA$229&lt;INDEX($I$397:$I$415,MATCH($B$268,$C$397:$C$415,0)),INDEX('MP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AB322" s="148" t="str" cm="1">
        <f t="array" ref="AB322">IFERROR((_xlfn.IFS(AB$229&lt;INDEX($J$397:$J$415,MATCH($B$268,$C$397:$C$415,0)),INDEX('MP Calcs &amp; EFs'!$C$343:$C$360, MATCH($B$268,'MP Calcs &amp; EFs'!$B$343:$B$360,0)),AB$229&lt;INDEX($K$397:$K$415,MATCH($B$268,$C$397:$C$415,0)),INDEX('MP Calcs &amp; EFs'!$C$343:$C$360, MATCH($B$268,'MP Calcs &amp; EFs'!$B$343:$B$360,0))-(((INDEX('MP Calcs &amp; EFs'!$C$343:$C$360, MATCH($B$268,'MP Calcs &amp; EFs'!$B$343:$B$360,0)))-(INDEX($F$396:$F$413, MATCH($B$268,$C$396:$C$413,0))))/3),AB$229&lt;INDEX($I$397:$I$415,MATCH($B$268,$C$397:$C$415,0)),INDEX('MP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AC322" s="148" t="str" cm="1">
        <f t="array" ref="AC322">IFERROR((_xlfn.IFS(AC$229&lt;INDEX($J$397:$J$415,MATCH($B$268,$C$397:$C$415,0)),INDEX('MP Calcs &amp; EFs'!$C$343:$C$360, MATCH($B$268,'MP Calcs &amp; EFs'!$B$343:$B$360,0)),AC$229&lt;INDEX($K$397:$K$415,MATCH($B$268,$C$397:$C$415,0)),INDEX('MP Calcs &amp; EFs'!$C$343:$C$360, MATCH($B$268,'MP Calcs &amp; EFs'!$B$343:$B$360,0))-(((INDEX('MP Calcs &amp; EFs'!$C$343:$C$360, MATCH($B$268,'MP Calcs &amp; EFs'!$B$343:$B$360,0)))-(INDEX($F$396:$F$413, MATCH($B$268,$C$396:$C$413,0))))/3),AC$229&lt;INDEX($I$397:$I$415,MATCH($B$268,$C$397:$C$415,0)),INDEX('MP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AD322" s="148" t="str" cm="1">
        <f t="array" ref="AD322">IFERROR((_xlfn.IFS(AD$229&lt;INDEX($J$397:$J$415,MATCH($B$268,$C$397:$C$415,0)),INDEX('MP Calcs &amp; EFs'!$C$343:$C$360, MATCH($B$268,'MP Calcs &amp; EFs'!$B$343:$B$360,0)),AD$229&lt;INDEX($K$397:$K$415,MATCH($B$268,$C$397:$C$415,0)),INDEX('MP Calcs &amp; EFs'!$C$343:$C$360, MATCH($B$268,'MP Calcs &amp; EFs'!$B$343:$B$360,0))-(((INDEX('MP Calcs &amp; EFs'!$C$343:$C$360, MATCH($B$268,'MP Calcs &amp; EFs'!$B$343:$B$360,0)))-(INDEX($F$396:$F$413, MATCH($B$268,$C$396:$C$413,0))))/3),AD$229&lt;INDEX($I$397:$I$415,MATCH($B$268,$C$397:$C$415,0)),INDEX('MP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AE322" s="148" t="str" cm="1">
        <f t="array" ref="AE322">IFERROR((_xlfn.IFS(AE$229&lt;INDEX($J$397:$J$415,MATCH($B$268,$C$397:$C$415,0)),INDEX('MP Calcs &amp; EFs'!$C$343:$C$360, MATCH($B$268,'MP Calcs &amp; EFs'!$B$343:$B$360,0)),AE$229&lt;INDEX($K$397:$K$415,MATCH($B$268,$C$397:$C$415,0)),INDEX('MP Calcs &amp; EFs'!$C$343:$C$360, MATCH($B$268,'MP Calcs &amp; EFs'!$B$343:$B$360,0))-(((INDEX('MP Calcs &amp; EFs'!$C$343:$C$360, MATCH($B$268,'MP Calcs &amp; EFs'!$B$343:$B$360,0)))-(INDEX($F$396:$F$413, MATCH($B$268,$C$396:$C$413,0))))/3),AE$229&lt;INDEX($I$397:$I$415,MATCH($B$268,$C$397:$C$415,0)),INDEX('MP Calcs &amp; EFs'!$C$343:$C$360, MATCH($B$268,'MP Calcs &amp; EFs'!$B$343:$B$360,0))-(((INDEX('MP Calcs &amp; EFs'!$C$343:$C$360, MATCH($B$268,'MP Calcs &amp; EFs'!$B$343:$B$360,0)))-(INDEX($F$396:$F$413, MATCH($B$268,$C$396:$C$413,0))))*2/3),TRUE,INDEX($F$396:$F$413, MATCH($B$268,$C$396:$C$413,0)))*INDEX($D$13:$D$29, MATCH($B$268,$B$13:$B$29,0)))*1000*'Conversions and Lists'!$O$44*'MP Calcs &amp; EFs'!$F$439*'Conversions and Lists'!$F$51*1000,"")</f>
        <v/>
      </c>
      <c r="AF322" s="148" t="str">
        <f t="shared" si="19"/>
        <v/>
      </c>
      <c r="AG322" s="148" t="str">
        <f>IFERROR(SUM(INDEX(D322:AF322, MATCH(INDEX($H$8:$H$29,MATCH(B322,$B$8:$B$29,0)),$D$229:$AE$229,0)):AF322),"")</f>
        <v/>
      </c>
    </row>
    <row r="323" spans="1:33" x14ac:dyDescent="0.25">
      <c r="B323" s="144" t="s">
        <v>128</v>
      </c>
      <c r="C323" s="141" t="s">
        <v>335</v>
      </c>
      <c r="D323" s="142" t="str" cm="1">
        <f t="array" ref="D323">IFERROR(((_xlfn.IFS(D$229&lt;INDEX($J$397:$J$415,MATCH($B$270,$C$397:$C$415,0)),INDEX('MP Calcs &amp; EFs'!$D$343:$D$360, MATCH($B$270,'MP Calcs &amp; EFs'!$B$343:$B$360,0)),D$229&lt;INDEX($K$397:$K$415,MATCH($B$270,$C$397:$C$415,0)),INDEX('MP Calcs &amp; EFs'!$D$343:$D$360, MATCH($B$270,'MP Calcs &amp; EFs'!$B$343:$B$360,0))-(((INDEX('MP Calcs &amp; EFs'!$D$343:$D$360, MATCH($B$270,'MP Calcs &amp; EFs'!$B$343:$B$360,0)))-(INDEX($G$396:$G$413, MATCH($B$270,$C$396:$C$413,0))))/3),D$229&lt;INDEX($I$397:$I$415,MATCH($B$270,$C$397:$C$415,0)),INDEX('MP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EFs'!K$383,"")</f>
        <v/>
      </c>
      <c r="E323" s="142" t="str" cm="1">
        <f t="array" ref="E323">IFERROR(((_xlfn.IFS(E$229&lt;INDEX($J$397:$J$415,MATCH($B$270,$C$397:$C$415,0)),INDEX('MP Calcs &amp; EFs'!$D$343:$D$360, MATCH($B$270,'MP Calcs &amp; EFs'!$B$343:$B$360,0)),E$229&lt;INDEX($K$397:$K$415,MATCH($B$270,$C$397:$C$415,0)),INDEX('MP Calcs &amp; EFs'!$D$343:$D$360, MATCH($B$270,'MP Calcs &amp; EFs'!$B$343:$B$360,0))-(((INDEX('MP Calcs &amp; EFs'!$D$343:$D$360, MATCH($B$270,'MP Calcs &amp; EFs'!$B$343:$B$360,0)))-(INDEX($G$396:$G$413, MATCH($B$270,$C$396:$C$413,0))))/3),E$229&lt;INDEX($I$397:$I$415,MATCH($B$270,$C$397:$C$415,0)),INDEX('MP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EFs'!L$383,"")</f>
        <v/>
      </c>
      <c r="F323" s="142" t="str" cm="1">
        <f t="array" ref="F323">IFERROR(((_xlfn.IFS(F$229&lt;INDEX($J$397:$J$415,MATCH($B$270,$C$397:$C$415,0)),INDEX('MP Calcs &amp; EFs'!$D$343:$D$360, MATCH($B$270,'MP Calcs &amp; EFs'!$B$343:$B$360,0)),F$229&lt;INDEX($K$397:$K$415,MATCH($B$270,$C$397:$C$415,0)),INDEX('MP Calcs &amp; EFs'!$D$343:$D$360, MATCH($B$270,'MP Calcs &amp; EFs'!$B$343:$B$360,0))-(((INDEX('MP Calcs &amp; EFs'!$D$343:$D$360, MATCH($B$270,'MP Calcs &amp; EFs'!$B$343:$B$360,0)))-(INDEX($G$396:$G$413, MATCH($B$270,$C$396:$C$413,0))))/3),F$229&lt;INDEX($I$397:$I$415,MATCH($B$270,$C$397:$C$415,0)),INDEX('MP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EFs'!M$383,"")</f>
        <v/>
      </c>
      <c r="G323" s="142" t="str" cm="1">
        <f t="array" ref="G323">IFERROR(((_xlfn.IFS(G$229&lt;INDEX($J$397:$J$415,MATCH($B$270,$C$397:$C$415,0)),INDEX('MP Calcs &amp; EFs'!$D$343:$D$360, MATCH($B$270,'MP Calcs &amp; EFs'!$B$343:$B$360,0)),G$229&lt;INDEX($K$397:$K$415,MATCH($B$270,$C$397:$C$415,0)),INDEX('MP Calcs &amp; EFs'!$D$343:$D$360, MATCH($B$270,'MP Calcs &amp; EFs'!$B$343:$B$360,0))-(((INDEX('MP Calcs &amp; EFs'!$D$343:$D$360, MATCH($B$270,'MP Calcs &amp; EFs'!$B$343:$B$360,0)))-(INDEX($G$396:$G$413, MATCH($B$270,$C$396:$C$413,0))))/3),G$229&lt;INDEX($I$397:$I$415,MATCH($B$270,$C$397:$C$415,0)),INDEX('MP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EFs'!N$383,"")</f>
        <v/>
      </c>
      <c r="H323" s="142" t="str" cm="1">
        <f t="array" ref="H323">IFERROR(((_xlfn.IFS(H$229&lt;INDEX($J$397:$J$415,MATCH($B$270,$C$397:$C$415,0)),INDEX('MP Calcs &amp; EFs'!$D$343:$D$360, MATCH($B$270,'MP Calcs &amp; EFs'!$B$343:$B$360,0)),H$229&lt;INDEX($K$397:$K$415,MATCH($B$270,$C$397:$C$415,0)),INDEX('MP Calcs &amp; EFs'!$D$343:$D$360, MATCH($B$270,'MP Calcs &amp; EFs'!$B$343:$B$360,0))-(((INDEX('MP Calcs &amp; EFs'!$D$343:$D$360, MATCH($B$270,'MP Calcs &amp; EFs'!$B$343:$B$360,0)))-(INDEX($G$396:$G$413, MATCH($B$270,$C$396:$C$413,0))))/3),H$229&lt;INDEX($I$397:$I$415,MATCH($B$270,$C$397:$C$415,0)),INDEX('MP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EFs'!O$383,"")</f>
        <v/>
      </c>
      <c r="I323" s="142" t="str" cm="1">
        <f t="array" ref="I323">IFERROR(((_xlfn.IFS(I$229&lt;INDEX($J$397:$J$415,MATCH($B$270,$C$397:$C$415,0)),INDEX('MP Calcs &amp; EFs'!$D$343:$D$360, MATCH($B$270,'MP Calcs &amp; EFs'!$B$343:$B$360,0)),I$229&lt;INDEX($K$397:$K$415,MATCH($B$270,$C$397:$C$415,0)),INDEX('MP Calcs &amp; EFs'!$D$343:$D$360, MATCH($B$270,'MP Calcs &amp; EFs'!$B$343:$B$360,0))-(((INDEX('MP Calcs &amp; EFs'!$D$343:$D$360, MATCH($B$270,'MP Calcs &amp; EFs'!$B$343:$B$360,0)))-(INDEX($G$396:$G$413, MATCH($B$270,$C$396:$C$413,0))))/3),I$229&lt;INDEX($I$397:$I$415,MATCH($B$270,$C$397:$C$415,0)),INDEX('MP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EFs'!P$383,"")</f>
        <v/>
      </c>
      <c r="J323" s="142" t="str" cm="1">
        <f t="array" ref="J323">IFERROR(((_xlfn.IFS(J$229&lt;INDEX($J$397:$J$415,MATCH($B$270,$C$397:$C$415,0)),INDEX('MP Calcs &amp; EFs'!$D$343:$D$360, MATCH($B$270,'MP Calcs &amp; EFs'!$B$343:$B$360,0)),J$229&lt;INDEX($K$397:$K$415,MATCH($B$270,$C$397:$C$415,0)),INDEX('MP Calcs &amp; EFs'!$D$343:$D$360, MATCH($B$270,'MP Calcs &amp; EFs'!$B$343:$B$360,0))-(((INDEX('MP Calcs &amp; EFs'!$D$343:$D$360, MATCH($B$270,'MP Calcs &amp; EFs'!$B$343:$B$360,0)))-(INDEX($G$396:$G$413, MATCH($B$270,$C$396:$C$413,0))))/3),J$229&lt;INDEX($I$397:$I$415,MATCH($B$270,$C$397:$C$415,0)),INDEX('MP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EFs'!Q$383,"")</f>
        <v/>
      </c>
      <c r="K323" s="142" t="str" cm="1">
        <f t="array" ref="K323">IFERROR(((_xlfn.IFS(K$229&lt;INDEX($J$397:$J$415,MATCH($B$270,$C$397:$C$415,0)),INDEX('MP Calcs &amp; EFs'!$D$343:$D$360, MATCH($B$270,'MP Calcs &amp; EFs'!$B$343:$B$360,0)),K$229&lt;INDEX($K$397:$K$415,MATCH($B$270,$C$397:$C$415,0)),INDEX('MP Calcs &amp; EFs'!$D$343:$D$360, MATCH($B$270,'MP Calcs &amp; EFs'!$B$343:$B$360,0))-(((INDEX('MP Calcs &amp; EFs'!$D$343:$D$360, MATCH($B$270,'MP Calcs &amp; EFs'!$B$343:$B$360,0)))-(INDEX($G$396:$G$413, MATCH($B$270,$C$396:$C$413,0))))/3),K$229&lt;INDEX($I$397:$I$415,MATCH($B$270,$C$397:$C$415,0)),INDEX('MP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EFs'!R$383,"")</f>
        <v/>
      </c>
      <c r="L323" s="142" t="str" cm="1">
        <f t="array" ref="L323">IFERROR(((_xlfn.IFS(L$229&lt;INDEX($J$397:$J$415,MATCH($B$270,$C$397:$C$415,0)),INDEX('MP Calcs &amp; EFs'!$D$343:$D$360, MATCH($B$270,'MP Calcs &amp; EFs'!$B$343:$B$360,0)),L$229&lt;INDEX($K$397:$K$415,MATCH($B$270,$C$397:$C$415,0)),INDEX('MP Calcs &amp; EFs'!$D$343:$D$360, MATCH($B$270,'MP Calcs &amp; EFs'!$B$343:$B$360,0))-(((INDEX('MP Calcs &amp; EFs'!$D$343:$D$360, MATCH($B$270,'MP Calcs &amp; EFs'!$B$343:$B$360,0)))-(INDEX($G$396:$G$413, MATCH($B$270,$C$396:$C$413,0))))/3),L$229&lt;INDEX($I$397:$I$415,MATCH($B$270,$C$397:$C$415,0)),INDEX('MP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EFs'!S$383,"")</f>
        <v/>
      </c>
      <c r="M323" s="142" t="str" cm="1">
        <f t="array" ref="M323">IFERROR(((_xlfn.IFS(M$229&lt;INDEX($J$397:$J$415,MATCH($B$270,$C$397:$C$415,0)),INDEX('MP Calcs &amp; EFs'!$D$343:$D$360, MATCH($B$270,'MP Calcs &amp; EFs'!$B$343:$B$360,0)),M$229&lt;INDEX($K$397:$K$415,MATCH($B$270,$C$397:$C$415,0)),INDEX('MP Calcs &amp; EFs'!$D$343:$D$360, MATCH($B$270,'MP Calcs &amp; EFs'!$B$343:$B$360,0))-(((INDEX('MP Calcs &amp; EFs'!$D$343:$D$360, MATCH($B$270,'MP Calcs &amp; EFs'!$B$343:$B$360,0)))-(INDEX($G$396:$G$413, MATCH($B$270,$C$396:$C$413,0))))/3),M$229&lt;INDEX($I$397:$I$415,MATCH($B$270,$C$397:$C$415,0)),INDEX('MP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EFs'!T$383,"")</f>
        <v/>
      </c>
      <c r="N323" s="142" t="str" cm="1">
        <f t="array" ref="N323">IFERROR(((_xlfn.IFS(N$229&lt;INDEX($J$397:$J$415,MATCH($B$270,$C$397:$C$415,0)),INDEX('MP Calcs &amp; EFs'!$D$343:$D$360, MATCH($B$270,'MP Calcs &amp; EFs'!$B$343:$B$360,0)),N$229&lt;INDEX($K$397:$K$415,MATCH($B$270,$C$397:$C$415,0)),INDEX('MP Calcs &amp; EFs'!$D$343:$D$360, MATCH($B$270,'MP Calcs &amp; EFs'!$B$343:$B$360,0))-(((INDEX('MP Calcs &amp; EFs'!$D$343:$D$360, MATCH($B$270,'MP Calcs &amp; EFs'!$B$343:$B$360,0)))-(INDEX($G$396:$G$413, MATCH($B$270,$C$396:$C$413,0))))/3),N$229&lt;INDEX($I$397:$I$415,MATCH($B$270,$C$397:$C$415,0)),INDEX('MP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EFs'!U$383,"")</f>
        <v/>
      </c>
      <c r="O323" s="142" t="str" cm="1">
        <f t="array" ref="O323">IFERROR(((_xlfn.IFS(O$229&lt;INDEX($J$397:$J$415,MATCH($B$270,$C$397:$C$415,0)),INDEX('MP Calcs &amp; EFs'!$D$343:$D$360, MATCH($B$270,'MP Calcs &amp; EFs'!$B$343:$B$360,0)),O$229&lt;INDEX($K$397:$K$415,MATCH($B$270,$C$397:$C$415,0)),INDEX('MP Calcs &amp; EFs'!$D$343:$D$360, MATCH($B$270,'MP Calcs &amp; EFs'!$B$343:$B$360,0))-(((INDEX('MP Calcs &amp; EFs'!$D$343:$D$360, MATCH($B$270,'MP Calcs &amp; EFs'!$B$343:$B$360,0)))-(INDEX($G$396:$G$413, MATCH($B$270,$C$396:$C$413,0))))/3),O$229&lt;INDEX($I$397:$I$415,MATCH($B$270,$C$397:$C$415,0)),INDEX('MP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EFs'!V$383,"")</f>
        <v/>
      </c>
      <c r="P323" s="142" t="str" cm="1">
        <f t="array" ref="P323">IFERROR(((_xlfn.IFS(P$229&lt;INDEX($J$397:$J$415,MATCH($B$270,$C$397:$C$415,0)),INDEX('MP Calcs &amp; EFs'!$D$343:$D$360, MATCH($B$270,'MP Calcs &amp; EFs'!$B$343:$B$360,0)),P$229&lt;INDEX($K$397:$K$415,MATCH($B$270,$C$397:$C$415,0)),INDEX('MP Calcs &amp; EFs'!$D$343:$D$360, MATCH($B$270,'MP Calcs &amp; EFs'!$B$343:$B$360,0))-(((INDEX('MP Calcs &amp; EFs'!$D$343:$D$360, MATCH($B$270,'MP Calcs &amp; EFs'!$B$343:$B$360,0)))-(INDEX($G$396:$G$413, MATCH($B$270,$C$396:$C$413,0))))/3),P$229&lt;INDEX($I$397:$I$415,MATCH($B$270,$C$397:$C$415,0)),INDEX('MP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EFs'!W$383,"")</f>
        <v/>
      </c>
      <c r="Q323" s="142" t="str" cm="1">
        <f t="array" ref="Q323">IFERROR(((_xlfn.IFS(Q$229&lt;INDEX($J$397:$J$415,MATCH($B$270,$C$397:$C$415,0)),INDEX('MP Calcs &amp; EFs'!$D$343:$D$360, MATCH($B$270,'MP Calcs &amp; EFs'!$B$343:$B$360,0)),Q$229&lt;INDEX($K$397:$K$415,MATCH($B$270,$C$397:$C$415,0)),INDEX('MP Calcs &amp; EFs'!$D$343:$D$360, MATCH($B$270,'MP Calcs &amp; EFs'!$B$343:$B$360,0))-(((INDEX('MP Calcs &amp; EFs'!$D$343:$D$360, MATCH($B$270,'MP Calcs &amp; EFs'!$B$343:$B$360,0)))-(INDEX($G$396:$G$413, MATCH($B$270,$C$396:$C$413,0))))/3),Q$229&lt;INDEX($I$397:$I$415,MATCH($B$270,$C$397:$C$415,0)),INDEX('MP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EFs'!X$383,"")</f>
        <v/>
      </c>
      <c r="R323" s="142" t="str" cm="1">
        <f t="array" ref="R323">IFERROR(((_xlfn.IFS(R$229&lt;INDEX($J$397:$J$415,MATCH($B$270,$C$397:$C$415,0)),INDEX('MP Calcs &amp; EFs'!$D$343:$D$360, MATCH($B$270,'MP Calcs &amp; EFs'!$B$343:$B$360,0)),R$229&lt;INDEX($K$397:$K$415,MATCH($B$270,$C$397:$C$415,0)),INDEX('MP Calcs &amp; EFs'!$D$343:$D$360, MATCH($B$270,'MP Calcs &amp; EFs'!$B$343:$B$360,0))-(((INDEX('MP Calcs &amp; EFs'!$D$343:$D$360, MATCH($B$270,'MP Calcs &amp; EFs'!$B$343:$B$360,0)))-(INDEX($G$396:$G$413, MATCH($B$270,$C$396:$C$413,0))))/3),R$229&lt;INDEX($I$397:$I$415,MATCH($B$270,$C$397:$C$415,0)),INDEX('MP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EFs'!Y$383,"")</f>
        <v/>
      </c>
      <c r="S323" s="142" t="str" cm="1">
        <f t="array" ref="S323">IFERROR(((_xlfn.IFS(S$229&lt;INDEX($J$397:$J$415,MATCH($B$270,$C$397:$C$415,0)),INDEX('MP Calcs &amp; EFs'!$D$343:$D$360, MATCH($B$270,'MP Calcs &amp; EFs'!$B$343:$B$360,0)),S$229&lt;INDEX($K$397:$K$415,MATCH($B$270,$C$397:$C$415,0)),INDEX('MP Calcs &amp; EFs'!$D$343:$D$360, MATCH($B$270,'MP Calcs &amp; EFs'!$B$343:$B$360,0))-(((INDEX('MP Calcs &amp; EFs'!$D$343:$D$360, MATCH($B$270,'MP Calcs &amp; EFs'!$B$343:$B$360,0)))-(INDEX($G$396:$G$413, MATCH($B$270,$C$396:$C$413,0))))/3),S$229&lt;INDEX($I$397:$I$415,MATCH($B$270,$C$397:$C$415,0)),INDEX('MP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EFs'!Z$383,"")</f>
        <v/>
      </c>
      <c r="T323" s="142" t="str" cm="1">
        <f t="array" ref="T323">IFERROR(((_xlfn.IFS(T$229&lt;INDEX($J$397:$J$415,MATCH($B$270,$C$397:$C$415,0)),INDEX('MP Calcs &amp; EFs'!$D$343:$D$360, MATCH($B$270,'MP Calcs &amp; EFs'!$B$343:$B$360,0)),T$229&lt;INDEX($K$397:$K$415,MATCH($B$270,$C$397:$C$415,0)),INDEX('MP Calcs &amp; EFs'!$D$343:$D$360, MATCH($B$270,'MP Calcs &amp; EFs'!$B$343:$B$360,0))-(((INDEX('MP Calcs &amp; EFs'!$D$343:$D$360, MATCH($B$270,'MP Calcs &amp; EFs'!$B$343:$B$360,0)))-(INDEX($G$396:$G$413, MATCH($B$270,$C$396:$C$413,0))))/3),T$229&lt;INDEX($I$397:$I$415,MATCH($B$270,$C$397:$C$415,0)),INDEX('MP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EFs'!AA$383,"")</f>
        <v/>
      </c>
      <c r="U323" s="142" t="str" cm="1">
        <f t="array" ref="U323">IFERROR(((_xlfn.IFS(U$229&lt;INDEX($J$397:$J$415,MATCH($B$270,$C$397:$C$415,0)),INDEX('MP Calcs &amp; EFs'!$D$343:$D$360, MATCH($B$270,'MP Calcs &amp; EFs'!$B$343:$B$360,0)),U$229&lt;INDEX($K$397:$K$415,MATCH($B$270,$C$397:$C$415,0)),INDEX('MP Calcs &amp; EFs'!$D$343:$D$360, MATCH($B$270,'MP Calcs &amp; EFs'!$B$343:$B$360,0))-(((INDEX('MP Calcs &amp; EFs'!$D$343:$D$360, MATCH($B$270,'MP Calcs &amp; EFs'!$B$343:$B$360,0)))-(INDEX($G$396:$G$413, MATCH($B$270,$C$396:$C$413,0))))/3),U$229&lt;INDEX($I$397:$I$415,MATCH($B$270,$C$397:$C$415,0)),INDEX('MP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EFs'!AB$383,"")</f>
        <v/>
      </c>
      <c r="V323" s="142" t="str" cm="1">
        <f t="array" ref="V323">IFERROR(((_xlfn.IFS(V$229&lt;INDEX($J$397:$J$415,MATCH($B$270,$C$397:$C$415,0)),INDEX('MP Calcs &amp; EFs'!$D$343:$D$360, MATCH($B$270,'MP Calcs &amp; EFs'!$B$343:$B$360,0)),V$229&lt;INDEX($K$397:$K$415,MATCH($B$270,$C$397:$C$415,0)),INDEX('MP Calcs &amp; EFs'!$D$343:$D$360, MATCH($B$270,'MP Calcs &amp; EFs'!$B$343:$B$360,0))-(((INDEX('MP Calcs &amp; EFs'!$D$343:$D$360, MATCH($B$270,'MP Calcs &amp; EFs'!$B$343:$B$360,0)))-(INDEX($G$396:$G$413, MATCH($B$270,$C$396:$C$413,0))))/3),V$229&lt;INDEX($I$397:$I$415,MATCH($B$270,$C$397:$C$415,0)),INDEX('MP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EFs'!AC$383,"")</f>
        <v/>
      </c>
      <c r="W323" s="142" t="str" cm="1">
        <f t="array" ref="W323">IFERROR(((_xlfn.IFS(W$229&lt;INDEX($J$397:$J$415,MATCH($B$270,$C$397:$C$415,0)),INDEX('MP Calcs &amp; EFs'!$D$343:$D$360, MATCH($B$270,'MP Calcs &amp; EFs'!$B$343:$B$360,0)),W$229&lt;INDEX($K$397:$K$415,MATCH($B$270,$C$397:$C$415,0)),INDEX('MP Calcs &amp; EFs'!$D$343:$D$360, MATCH($B$270,'MP Calcs &amp; EFs'!$B$343:$B$360,0))-(((INDEX('MP Calcs &amp; EFs'!$D$343:$D$360, MATCH($B$270,'MP Calcs &amp; EFs'!$B$343:$B$360,0)))-(INDEX($G$396:$G$413, MATCH($B$270,$C$396:$C$413,0))))/3),W$229&lt;INDEX($I$397:$I$415,MATCH($B$270,$C$397:$C$415,0)),INDEX('MP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EFs'!AD$383,"")</f>
        <v/>
      </c>
      <c r="X323" s="142" t="str" cm="1">
        <f t="array" ref="X323">IFERROR(((_xlfn.IFS(X$229&lt;INDEX($J$397:$J$415,MATCH($B$270,$C$397:$C$415,0)),INDEX('MP Calcs &amp; EFs'!$D$343:$D$360, MATCH($B$270,'MP Calcs &amp; EFs'!$B$343:$B$360,0)),X$229&lt;INDEX($K$397:$K$415,MATCH($B$270,$C$397:$C$415,0)),INDEX('MP Calcs &amp; EFs'!$D$343:$D$360, MATCH($B$270,'MP Calcs &amp; EFs'!$B$343:$B$360,0))-(((INDEX('MP Calcs &amp; EFs'!$D$343:$D$360, MATCH($B$270,'MP Calcs &amp; EFs'!$B$343:$B$360,0)))-(INDEX($G$396:$G$413, MATCH($B$270,$C$396:$C$413,0))))/3),X$229&lt;INDEX($I$397:$I$415,MATCH($B$270,$C$397:$C$415,0)),INDEX('MP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EFs'!AE$383,"")</f>
        <v/>
      </c>
      <c r="Y323" s="142" t="str" cm="1">
        <f t="array" ref="Y323">IFERROR(((_xlfn.IFS(Y$229&lt;INDEX($J$397:$J$415,MATCH($B$270,$C$397:$C$415,0)),INDEX('MP Calcs &amp; EFs'!$D$343:$D$360, MATCH($B$270,'MP Calcs &amp; EFs'!$B$343:$B$360,0)),Y$229&lt;INDEX($K$397:$K$415,MATCH($B$270,$C$397:$C$415,0)),INDEX('MP Calcs &amp; EFs'!$D$343:$D$360, MATCH($B$270,'MP Calcs &amp; EFs'!$B$343:$B$360,0))-(((INDEX('MP Calcs &amp; EFs'!$D$343:$D$360, MATCH($B$270,'MP Calcs &amp; EFs'!$B$343:$B$360,0)))-(INDEX($G$396:$G$413, MATCH($B$270,$C$396:$C$413,0))))/3),Y$229&lt;INDEX($I$397:$I$415,MATCH($B$270,$C$397:$C$415,0)),INDEX('MP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EFs'!AF$383,"")</f>
        <v/>
      </c>
      <c r="Z323" s="142" t="str" cm="1">
        <f t="array" ref="Z323">IFERROR(((_xlfn.IFS(Z$229&lt;INDEX($J$397:$J$415,MATCH($B$270,$C$397:$C$415,0)),INDEX('MP Calcs &amp; EFs'!$D$343:$D$360, MATCH($B$270,'MP Calcs &amp; EFs'!$B$343:$B$360,0)),Z$229&lt;INDEX($K$397:$K$415,MATCH($B$270,$C$397:$C$415,0)),INDEX('MP Calcs &amp; EFs'!$D$343:$D$360, MATCH($B$270,'MP Calcs &amp; EFs'!$B$343:$B$360,0))-(((INDEX('MP Calcs &amp; EFs'!$D$343:$D$360, MATCH($B$270,'MP Calcs &amp; EFs'!$B$343:$B$360,0)))-(INDEX($G$396:$G$413, MATCH($B$270,$C$396:$C$413,0))))/3),Z$229&lt;INDEX($I$397:$I$415,MATCH($B$270,$C$397:$C$415,0)),INDEX('MP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EFs'!AG$383,"")</f>
        <v/>
      </c>
      <c r="AA323" s="142" t="str" cm="1">
        <f t="array" ref="AA323">IFERROR(((_xlfn.IFS(AA$229&lt;INDEX($J$397:$J$415,MATCH($B$270,$C$397:$C$415,0)),INDEX('MP Calcs &amp; EFs'!$D$343:$D$360, MATCH($B$270,'MP Calcs &amp; EFs'!$B$343:$B$360,0)),AA$229&lt;INDEX($K$397:$K$415,MATCH($B$270,$C$397:$C$415,0)),INDEX('MP Calcs &amp; EFs'!$D$343:$D$360, MATCH($B$270,'MP Calcs &amp; EFs'!$B$343:$B$360,0))-(((INDEX('MP Calcs &amp; EFs'!$D$343:$D$360, MATCH($B$270,'MP Calcs &amp; EFs'!$B$343:$B$360,0)))-(INDEX($G$396:$G$413, MATCH($B$270,$C$396:$C$413,0))))/3),AA$229&lt;INDEX($I$397:$I$415,MATCH($B$270,$C$397:$C$415,0)),INDEX('MP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EFs'!AH$383,"")</f>
        <v/>
      </c>
      <c r="AB323" s="142" t="str" cm="1">
        <f t="array" ref="AB323">IFERROR(((_xlfn.IFS(AB$229&lt;INDEX($J$397:$J$415,MATCH($B$270,$C$397:$C$415,0)),INDEX('MP Calcs &amp; EFs'!$D$343:$D$360, MATCH($B$270,'MP Calcs &amp; EFs'!$B$343:$B$360,0)),AB$229&lt;INDEX($K$397:$K$415,MATCH($B$270,$C$397:$C$415,0)),INDEX('MP Calcs &amp; EFs'!$D$343:$D$360, MATCH($B$270,'MP Calcs &amp; EFs'!$B$343:$B$360,0))-(((INDEX('MP Calcs &amp; EFs'!$D$343:$D$360, MATCH($B$270,'MP Calcs &amp; EFs'!$B$343:$B$360,0)))-(INDEX($G$396:$G$413, MATCH($B$270,$C$396:$C$413,0))))/3),AB$229&lt;INDEX($I$397:$I$415,MATCH($B$270,$C$397:$C$415,0)),INDEX('MP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EFs'!AI$383,"")</f>
        <v/>
      </c>
      <c r="AC323" s="142" t="str" cm="1">
        <f t="array" ref="AC323">IFERROR(((_xlfn.IFS(AC$229&lt;INDEX($J$397:$J$415,MATCH($B$270,$C$397:$C$415,0)),INDEX('MP Calcs &amp; EFs'!$D$343:$D$360, MATCH($B$270,'MP Calcs &amp; EFs'!$B$343:$B$360,0)),AC$229&lt;INDEX($K$397:$K$415,MATCH($B$270,$C$397:$C$415,0)),INDEX('MP Calcs &amp; EFs'!$D$343:$D$360, MATCH($B$270,'MP Calcs &amp; EFs'!$B$343:$B$360,0))-(((INDEX('MP Calcs &amp; EFs'!$D$343:$D$360, MATCH($B$270,'MP Calcs &amp; EFs'!$B$343:$B$360,0)))-(INDEX($G$396:$G$413, MATCH($B$270,$C$396:$C$413,0))))/3),AC$229&lt;INDEX($I$397:$I$415,MATCH($B$270,$C$397:$C$415,0)),INDEX('MP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EFs'!AJ$383,"")</f>
        <v/>
      </c>
      <c r="AD323" s="142" t="str" cm="1">
        <f t="array" ref="AD323">IFERROR(((_xlfn.IFS(AD$229&lt;INDEX($J$397:$J$415,MATCH($B$270,$C$397:$C$415,0)),INDEX('MP Calcs &amp; EFs'!$D$343:$D$360, MATCH($B$270,'MP Calcs &amp; EFs'!$B$343:$B$360,0)),AD$229&lt;INDEX($K$397:$K$415,MATCH($B$270,$C$397:$C$415,0)),INDEX('MP Calcs &amp; EFs'!$D$343:$D$360, MATCH($B$270,'MP Calcs &amp; EFs'!$B$343:$B$360,0))-(((INDEX('MP Calcs &amp; EFs'!$D$343:$D$360, MATCH($B$270,'MP Calcs &amp; EFs'!$B$343:$B$360,0)))-(INDEX($G$396:$G$413, MATCH($B$270,$C$396:$C$413,0))))/3),AD$229&lt;INDEX($I$397:$I$415,MATCH($B$270,$C$397:$C$415,0)),INDEX('MP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EFs'!AK$383,"")</f>
        <v/>
      </c>
      <c r="AE323" s="142" t="str" cm="1">
        <f t="array" ref="AE323">IFERROR(((_xlfn.IFS(AE$229&lt;INDEX($J$397:$J$415,MATCH($B$270,$C$397:$C$415,0)),INDEX('MP Calcs &amp; EFs'!$D$343:$D$360, MATCH($B$270,'MP Calcs &amp; EFs'!$B$343:$B$360,0)),AE$229&lt;INDEX($K$397:$K$415,MATCH($B$270,$C$397:$C$415,0)),INDEX('MP Calcs &amp; EFs'!$D$343:$D$360, MATCH($B$270,'MP Calcs &amp; EFs'!$B$343:$B$360,0))-(((INDEX('MP Calcs &amp; EFs'!$D$343:$D$360, MATCH($B$270,'MP Calcs &amp; EFs'!$B$343:$B$360,0)))-(INDEX($G$396:$G$413, MATCH($B$270,$C$396:$C$413,0))))/3),AE$229&lt;INDEX($I$397:$I$415,MATCH($B$270,$C$397:$C$415,0)),INDEX('MP Calcs &amp; EFs'!$D$343:$D$360, MATCH($B$270,'MP Calcs &amp; EFs'!$B$343:$B$360,0))-(((INDEX('MP Calcs &amp; EFs'!$D$343:$D$360, MATCH($B$270,'MP Calcs &amp; EFs'!$B$343:$B$360,0)))-(INDEX($G$396:$G$413, MATCH($B$270,$C$396:$C$413,0))))*2/3),TRUE,INDEX($G$396:$G$413, MATCH($B$270,$C$396:$C$413,0)))*INDEX($D$13:$D$29, MATCH($B$270,$B$13:$B$29,0))*10^6*'Conversions and Lists'!$F$44)-(INDEX($G$8:$G$29, MATCH($B$270,$B$8:$B$29,0))*'Conversions and Lists'!$F$37))*'MP Calcs &amp; EFs'!AL$383,"")</f>
        <v/>
      </c>
      <c r="AF323" s="142" t="str">
        <f t="shared" si="19"/>
        <v/>
      </c>
      <c r="AG323" s="142" t="str">
        <f>IFERROR(SUM(INDEX(D323:AF323, MATCH(INDEX($H$8:$H$29,MATCH(B323,$B$8:$B$29,0)),$D$229:$AE$229,0)):AF323),"")</f>
        <v/>
      </c>
    </row>
    <row r="324" spans="1:33" ht="14.4" thickBot="1" x14ac:dyDescent="0.3">
      <c r="B324" s="138" t="s">
        <v>128</v>
      </c>
      <c r="C324" s="139" t="s">
        <v>336</v>
      </c>
      <c r="D324" s="148" t="str" cm="1">
        <f t="array" ref="D324">IFERROR((_xlfn.IFS(D$229&lt;INDEX($J$397:$J$415,MATCH($B$270,$C$397:$C$415,0)),INDEX('MP Calcs &amp; EFs'!$C$343:$C$360, MATCH($B$270,'MP Calcs &amp; EFs'!$B$343:$B$360,0)),D$229&lt;INDEX($K$397:$K$415,MATCH($B$270,$C$397:$C$415,0)),INDEX('MP Calcs &amp; EFs'!$C$343:$C$360, MATCH($B$270,'MP Calcs &amp; EFs'!$B$343:$B$360,0))-(((INDEX('MP Calcs &amp; EFs'!$C$343:$C$360, MATCH($B$270,'MP Calcs &amp; EFs'!$B$343:$B$360,0)))-(INDEX($F$396:$F$413, MATCH($B$270,$C$396:$C$413,0))))/3),D$229&lt;INDEX($I$397:$I$415,MATCH($B$270,$C$397:$C$415,0)),INDEX('MP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E324" s="148" t="str" cm="1">
        <f t="array" ref="E324">IFERROR((_xlfn.IFS(E$229&lt;INDEX($J$397:$J$415,MATCH($B$270,$C$397:$C$415,0)),INDEX('MP Calcs &amp; EFs'!$C$343:$C$360, MATCH($B$270,'MP Calcs &amp; EFs'!$B$343:$B$360,0)),E$229&lt;INDEX($K$397:$K$415,MATCH($B$270,$C$397:$C$415,0)),INDEX('MP Calcs &amp; EFs'!$C$343:$C$360, MATCH($B$270,'MP Calcs &amp; EFs'!$B$343:$B$360,0))-(((INDEX('MP Calcs &amp; EFs'!$C$343:$C$360, MATCH($B$270,'MP Calcs &amp; EFs'!$B$343:$B$360,0)))-(INDEX($F$396:$F$413, MATCH($B$270,$C$396:$C$413,0))))/3),E$229&lt;INDEX($I$397:$I$415,MATCH($B$270,$C$397:$C$415,0)),INDEX('MP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F324" s="148" t="str" cm="1">
        <f t="array" ref="F324">IFERROR((_xlfn.IFS(F$229&lt;INDEX($J$397:$J$415,MATCH($B$270,$C$397:$C$415,0)),INDEX('MP Calcs &amp; EFs'!$C$343:$C$360, MATCH($B$270,'MP Calcs &amp; EFs'!$B$343:$B$360,0)),F$229&lt;INDEX($K$397:$K$415,MATCH($B$270,$C$397:$C$415,0)),INDEX('MP Calcs &amp; EFs'!$C$343:$C$360, MATCH($B$270,'MP Calcs &amp; EFs'!$B$343:$B$360,0))-(((INDEX('MP Calcs &amp; EFs'!$C$343:$C$360, MATCH($B$270,'MP Calcs &amp; EFs'!$B$343:$B$360,0)))-(INDEX($F$396:$F$413, MATCH($B$270,$C$396:$C$413,0))))/3),F$229&lt;INDEX($I$397:$I$415,MATCH($B$270,$C$397:$C$415,0)),INDEX('MP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G324" s="148" t="str" cm="1">
        <f t="array" ref="G324">IFERROR((_xlfn.IFS(G$229&lt;INDEX($J$397:$J$415,MATCH($B$270,$C$397:$C$415,0)),INDEX('MP Calcs &amp; EFs'!$C$343:$C$360, MATCH($B$270,'MP Calcs &amp; EFs'!$B$343:$B$360,0)),G$229&lt;INDEX($K$397:$K$415,MATCH($B$270,$C$397:$C$415,0)),INDEX('MP Calcs &amp; EFs'!$C$343:$C$360, MATCH($B$270,'MP Calcs &amp; EFs'!$B$343:$B$360,0))-(((INDEX('MP Calcs &amp; EFs'!$C$343:$C$360, MATCH($B$270,'MP Calcs &amp; EFs'!$B$343:$B$360,0)))-(INDEX($F$396:$F$413, MATCH($B$270,$C$396:$C$413,0))))/3),G$229&lt;INDEX($I$397:$I$415,MATCH($B$270,$C$397:$C$415,0)),INDEX('MP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H324" s="148" t="str" cm="1">
        <f t="array" ref="H324">IFERROR((_xlfn.IFS(H$229&lt;INDEX($J$397:$J$415,MATCH($B$270,$C$397:$C$415,0)),INDEX('MP Calcs &amp; EFs'!$C$343:$C$360, MATCH($B$270,'MP Calcs &amp; EFs'!$B$343:$B$360,0)),H$229&lt;INDEX($K$397:$K$415,MATCH($B$270,$C$397:$C$415,0)),INDEX('MP Calcs &amp; EFs'!$C$343:$C$360, MATCH($B$270,'MP Calcs &amp; EFs'!$B$343:$B$360,0))-(((INDEX('MP Calcs &amp; EFs'!$C$343:$C$360, MATCH($B$270,'MP Calcs &amp; EFs'!$B$343:$B$360,0)))-(INDEX($F$396:$F$413, MATCH($B$270,$C$396:$C$413,0))))/3),H$229&lt;INDEX($I$397:$I$415,MATCH($B$270,$C$397:$C$415,0)),INDEX('MP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I324" s="148" t="str" cm="1">
        <f t="array" ref="I324">IFERROR((_xlfn.IFS(I$229&lt;INDEX($J$397:$J$415,MATCH($B$270,$C$397:$C$415,0)),INDEX('MP Calcs &amp; EFs'!$C$343:$C$360, MATCH($B$270,'MP Calcs &amp; EFs'!$B$343:$B$360,0)),I$229&lt;INDEX($K$397:$K$415,MATCH($B$270,$C$397:$C$415,0)),INDEX('MP Calcs &amp; EFs'!$C$343:$C$360, MATCH($B$270,'MP Calcs &amp; EFs'!$B$343:$B$360,0))-(((INDEX('MP Calcs &amp; EFs'!$C$343:$C$360, MATCH($B$270,'MP Calcs &amp; EFs'!$B$343:$B$360,0)))-(INDEX($F$396:$F$413, MATCH($B$270,$C$396:$C$413,0))))/3),I$229&lt;INDEX($I$397:$I$415,MATCH($B$270,$C$397:$C$415,0)),INDEX('MP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J324" s="148" t="str" cm="1">
        <f t="array" ref="J324">IFERROR((_xlfn.IFS(J$229&lt;INDEX($J$397:$J$415,MATCH($B$270,$C$397:$C$415,0)),INDEX('MP Calcs &amp; EFs'!$C$343:$C$360, MATCH($B$270,'MP Calcs &amp; EFs'!$B$343:$B$360,0)),J$229&lt;INDEX($K$397:$K$415,MATCH($B$270,$C$397:$C$415,0)),INDEX('MP Calcs &amp; EFs'!$C$343:$C$360, MATCH($B$270,'MP Calcs &amp; EFs'!$B$343:$B$360,0))-(((INDEX('MP Calcs &amp; EFs'!$C$343:$C$360, MATCH($B$270,'MP Calcs &amp; EFs'!$B$343:$B$360,0)))-(INDEX($F$396:$F$413, MATCH($B$270,$C$396:$C$413,0))))/3),J$229&lt;INDEX($I$397:$I$415,MATCH($B$270,$C$397:$C$415,0)),INDEX('MP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K324" s="148" t="str" cm="1">
        <f t="array" ref="K324">IFERROR((_xlfn.IFS(K$229&lt;INDEX($J$397:$J$415,MATCH($B$270,$C$397:$C$415,0)),INDEX('MP Calcs &amp; EFs'!$C$343:$C$360, MATCH($B$270,'MP Calcs &amp; EFs'!$B$343:$B$360,0)),K$229&lt;INDEX($K$397:$K$415,MATCH($B$270,$C$397:$C$415,0)),INDEX('MP Calcs &amp; EFs'!$C$343:$C$360, MATCH($B$270,'MP Calcs &amp; EFs'!$B$343:$B$360,0))-(((INDEX('MP Calcs &amp; EFs'!$C$343:$C$360, MATCH($B$270,'MP Calcs &amp; EFs'!$B$343:$B$360,0)))-(INDEX($F$396:$F$413, MATCH($B$270,$C$396:$C$413,0))))/3),K$229&lt;INDEX($I$397:$I$415,MATCH($B$270,$C$397:$C$415,0)),INDEX('MP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L324" s="148" t="str" cm="1">
        <f t="array" ref="L324">IFERROR((_xlfn.IFS(L$229&lt;INDEX($J$397:$J$415,MATCH($B$270,$C$397:$C$415,0)),INDEX('MP Calcs &amp; EFs'!$C$343:$C$360, MATCH($B$270,'MP Calcs &amp; EFs'!$B$343:$B$360,0)),L$229&lt;INDEX($K$397:$K$415,MATCH($B$270,$C$397:$C$415,0)),INDEX('MP Calcs &amp; EFs'!$C$343:$C$360, MATCH($B$270,'MP Calcs &amp; EFs'!$B$343:$B$360,0))-(((INDEX('MP Calcs &amp; EFs'!$C$343:$C$360, MATCH($B$270,'MP Calcs &amp; EFs'!$B$343:$B$360,0)))-(INDEX($F$396:$F$413, MATCH($B$270,$C$396:$C$413,0))))/3),L$229&lt;INDEX($I$397:$I$415,MATCH($B$270,$C$397:$C$415,0)),INDEX('MP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M324" s="148" t="str" cm="1">
        <f t="array" ref="M324">IFERROR((_xlfn.IFS(M$229&lt;INDEX($J$397:$J$415,MATCH($B$270,$C$397:$C$415,0)),INDEX('MP Calcs &amp; EFs'!$C$343:$C$360, MATCH($B$270,'MP Calcs &amp; EFs'!$B$343:$B$360,0)),M$229&lt;INDEX($K$397:$K$415,MATCH($B$270,$C$397:$C$415,0)),INDEX('MP Calcs &amp; EFs'!$C$343:$C$360, MATCH($B$270,'MP Calcs &amp; EFs'!$B$343:$B$360,0))-(((INDEX('MP Calcs &amp; EFs'!$C$343:$C$360, MATCH($B$270,'MP Calcs &amp; EFs'!$B$343:$B$360,0)))-(INDEX($F$396:$F$413, MATCH($B$270,$C$396:$C$413,0))))/3),M$229&lt;INDEX($I$397:$I$415,MATCH($B$270,$C$397:$C$415,0)),INDEX('MP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N324" s="148" t="str" cm="1">
        <f t="array" ref="N324">IFERROR((_xlfn.IFS(N$229&lt;INDEX($J$397:$J$415,MATCH($B$270,$C$397:$C$415,0)),INDEX('MP Calcs &amp; EFs'!$C$343:$C$360, MATCH($B$270,'MP Calcs &amp; EFs'!$B$343:$B$360,0)),N$229&lt;INDEX($K$397:$K$415,MATCH($B$270,$C$397:$C$415,0)),INDEX('MP Calcs &amp; EFs'!$C$343:$C$360, MATCH($B$270,'MP Calcs &amp; EFs'!$B$343:$B$360,0))-(((INDEX('MP Calcs &amp; EFs'!$C$343:$C$360, MATCH($B$270,'MP Calcs &amp; EFs'!$B$343:$B$360,0)))-(INDEX($F$396:$F$413, MATCH($B$270,$C$396:$C$413,0))))/3),N$229&lt;INDEX($I$397:$I$415,MATCH($B$270,$C$397:$C$415,0)),INDEX('MP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O324" s="148" t="str" cm="1">
        <f t="array" ref="O324">IFERROR((_xlfn.IFS(O$229&lt;INDEX($J$397:$J$415,MATCH($B$270,$C$397:$C$415,0)),INDEX('MP Calcs &amp; EFs'!$C$343:$C$360, MATCH($B$270,'MP Calcs &amp; EFs'!$B$343:$B$360,0)),O$229&lt;INDEX($K$397:$K$415,MATCH($B$270,$C$397:$C$415,0)),INDEX('MP Calcs &amp; EFs'!$C$343:$C$360, MATCH($B$270,'MP Calcs &amp; EFs'!$B$343:$B$360,0))-(((INDEX('MP Calcs &amp; EFs'!$C$343:$C$360, MATCH($B$270,'MP Calcs &amp; EFs'!$B$343:$B$360,0)))-(INDEX($F$396:$F$413, MATCH($B$270,$C$396:$C$413,0))))/3),O$229&lt;INDEX($I$397:$I$415,MATCH($B$270,$C$397:$C$415,0)),INDEX('MP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P324" s="148" t="str" cm="1">
        <f t="array" ref="P324">IFERROR((_xlfn.IFS(P$229&lt;INDEX($J$397:$J$415,MATCH($B$270,$C$397:$C$415,0)),INDEX('MP Calcs &amp; EFs'!$C$343:$C$360, MATCH($B$270,'MP Calcs &amp; EFs'!$B$343:$B$360,0)),P$229&lt;INDEX($K$397:$K$415,MATCH($B$270,$C$397:$C$415,0)),INDEX('MP Calcs &amp; EFs'!$C$343:$C$360, MATCH($B$270,'MP Calcs &amp; EFs'!$B$343:$B$360,0))-(((INDEX('MP Calcs &amp; EFs'!$C$343:$C$360, MATCH($B$270,'MP Calcs &amp; EFs'!$B$343:$B$360,0)))-(INDEX($F$396:$F$413, MATCH($B$270,$C$396:$C$413,0))))/3),P$229&lt;INDEX($I$397:$I$415,MATCH($B$270,$C$397:$C$415,0)),INDEX('MP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Q324" s="148" t="str" cm="1">
        <f t="array" ref="Q324">IFERROR((_xlfn.IFS(Q$229&lt;INDEX($J$397:$J$415,MATCH($B$270,$C$397:$C$415,0)),INDEX('MP Calcs &amp; EFs'!$C$343:$C$360, MATCH($B$270,'MP Calcs &amp; EFs'!$B$343:$B$360,0)),Q$229&lt;INDEX($K$397:$K$415,MATCH($B$270,$C$397:$C$415,0)),INDEX('MP Calcs &amp; EFs'!$C$343:$C$360, MATCH($B$270,'MP Calcs &amp; EFs'!$B$343:$B$360,0))-(((INDEX('MP Calcs &amp; EFs'!$C$343:$C$360, MATCH($B$270,'MP Calcs &amp; EFs'!$B$343:$B$360,0)))-(INDEX($F$396:$F$413, MATCH($B$270,$C$396:$C$413,0))))/3),Q$229&lt;INDEX($I$397:$I$415,MATCH($B$270,$C$397:$C$415,0)),INDEX('MP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R324" s="148" t="str" cm="1">
        <f t="array" ref="R324">IFERROR((_xlfn.IFS(R$229&lt;INDEX($J$397:$J$415,MATCH($B$270,$C$397:$C$415,0)),INDEX('MP Calcs &amp; EFs'!$C$343:$C$360, MATCH($B$270,'MP Calcs &amp; EFs'!$B$343:$B$360,0)),R$229&lt;INDEX($K$397:$K$415,MATCH($B$270,$C$397:$C$415,0)),INDEX('MP Calcs &amp; EFs'!$C$343:$C$360, MATCH($B$270,'MP Calcs &amp; EFs'!$B$343:$B$360,0))-(((INDEX('MP Calcs &amp; EFs'!$C$343:$C$360, MATCH($B$270,'MP Calcs &amp; EFs'!$B$343:$B$360,0)))-(INDEX($F$396:$F$413, MATCH($B$270,$C$396:$C$413,0))))/3),R$229&lt;INDEX($I$397:$I$415,MATCH($B$270,$C$397:$C$415,0)),INDEX('MP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S324" s="148" t="str" cm="1">
        <f t="array" ref="S324">IFERROR((_xlfn.IFS(S$229&lt;INDEX($J$397:$J$415,MATCH($B$270,$C$397:$C$415,0)),INDEX('MP Calcs &amp; EFs'!$C$343:$C$360, MATCH($B$270,'MP Calcs &amp; EFs'!$B$343:$B$360,0)),S$229&lt;INDEX($K$397:$K$415,MATCH($B$270,$C$397:$C$415,0)),INDEX('MP Calcs &amp; EFs'!$C$343:$C$360, MATCH($B$270,'MP Calcs &amp; EFs'!$B$343:$B$360,0))-(((INDEX('MP Calcs &amp; EFs'!$C$343:$C$360, MATCH($B$270,'MP Calcs &amp; EFs'!$B$343:$B$360,0)))-(INDEX($F$396:$F$413, MATCH($B$270,$C$396:$C$413,0))))/3),S$229&lt;INDEX($I$397:$I$415,MATCH($B$270,$C$397:$C$415,0)),INDEX('MP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T324" s="148" t="str" cm="1">
        <f t="array" ref="T324">IFERROR((_xlfn.IFS(T$229&lt;INDEX($J$397:$J$415,MATCH($B$270,$C$397:$C$415,0)),INDEX('MP Calcs &amp; EFs'!$C$343:$C$360, MATCH($B$270,'MP Calcs &amp; EFs'!$B$343:$B$360,0)),T$229&lt;INDEX($K$397:$K$415,MATCH($B$270,$C$397:$C$415,0)),INDEX('MP Calcs &amp; EFs'!$C$343:$C$360, MATCH($B$270,'MP Calcs &amp; EFs'!$B$343:$B$360,0))-(((INDEX('MP Calcs &amp; EFs'!$C$343:$C$360, MATCH($B$270,'MP Calcs &amp; EFs'!$B$343:$B$360,0)))-(INDEX($F$396:$F$413, MATCH($B$270,$C$396:$C$413,0))))/3),T$229&lt;INDEX($I$397:$I$415,MATCH($B$270,$C$397:$C$415,0)),INDEX('MP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U324" s="148" t="str" cm="1">
        <f t="array" ref="U324">IFERROR((_xlfn.IFS(U$229&lt;INDEX($J$397:$J$415,MATCH($B$270,$C$397:$C$415,0)),INDEX('MP Calcs &amp; EFs'!$C$343:$C$360, MATCH($B$270,'MP Calcs &amp; EFs'!$B$343:$B$360,0)),U$229&lt;INDEX($K$397:$K$415,MATCH($B$270,$C$397:$C$415,0)),INDEX('MP Calcs &amp; EFs'!$C$343:$C$360, MATCH($B$270,'MP Calcs &amp; EFs'!$B$343:$B$360,0))-(((INDEX('MP Calcs &amp; EFs'!$C$343:$C$360, MATCH($B$270,'MP Calcs &amp; EFs'!$B$343:$B$360,0)))-(INDEX($F$396:$F$413, MATCH($B$270,$C$396:$C$413,0))))/3),U$229&lt;INDEX($I$397:$I$415,MATCH($B$270,$C$397:$C$415,0)),INDEX('MP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V324" s="148" t="str" cm="1">
        <f t="array" ref="V324">IFERROR((_xlfn.IFS(V$229&lt;INDEX($J$397:$J$415,MATCH($B$270,$C$397:$C$415,0)),INDEX('MP Calcs &amp; EFs'!$C$343:$C$360, MATCH($B$270,'MP Calcs &amp; EFs'!$B$343:$B$360,0)),V$229&lt;INDEX($K$397:$K$415,MATCH($B$270,$C$397:$C$415,0)),INDEX('MP Calcs &amp; EFs'!$C$343:$C$360, MATCH($B$270,'MP Calcs &amp; EFs'!$B$343:$B$360,0))-(((INDEX('MP Calcs &amp; EFs'!$C$343:$C$360, MATCH($B$270,'MP Calcs &amp; EFs'!$B$343:$B$360,0)))-(INDEX($F$396:$F$413, MATCH($B$270,$C$396:$C$413,0))))/3),V$229&lt;INDEX($I$397:$I$415,MATCH($B$270,$C$397:$C$415,0)),INDEX('MP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W324" s="148" t="str" cm="1">
        <f t="array" ref="W324">IFERROR((_xlfn.IFS(W$229&lt;INDEX($J$397:$J$415,MATCH($B$270,$C$397:$C$415,0)),INDEX('MP Calcs &amp; EFs'!$C$343:$C$360, MATCH($B$270,'MP Calcs &amp; EFs'!$B$343:$B$360,0)),W$229&lt;INDEX($K$397:$K$415,MATCH($B$270,$C$397:$C$415,0)),INDEX('MP Calcs &amp; EFs'!$C$343:$C$360, MATCH($B$270,'MP Calcs &amp; EFs'!$B$343:$B$360,0))-(((INDEX('MP Calcs &amp; EFs'!$C$343:$C$360, MATCH($B$270,'MP Calcs &amp; EFs'!$B$343:$B$360,0)))-(INDEX($F$396:$F$413, MATCH($B$270,$C$396:$C$413,0))))/3),W$229&lt;INDEX($I$397:$I$415,MATCH($B$270,$C$397:$C$415,0)),INDEX('MP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X324" s="148" t="str" cm="1">
        <f t="array" ref="X324">IFERROR((_xlfn.IFS(X$229&lt;INDEX($J$397:$J$415,MATCH($B$270,$C$397:$C$415,0)),INDEX('MP Calcs &amp; EFs'!$C$343:$C$360, MATCH($B$270,'MP Calcs &amp; EFs'!$B$343:$B$360,0)),X$229&lt;INDEX($K$397:$K$415,MATCH($B$270,$C$397:$C$415,0)),INDEX('MP Calcs &amp; EFs'!$C$343:$C$360, MATCH($B$270,'MP Calcs &amp; EFs'!$B$343:$B$360,0))-(((INDEX('MP Calcs &amp; EFs'!$C$343:$C$360, MATCH($B$270,'MP Calcs &amp; EFs'!$B$343:$B$360,0)))-(INDEX($F$396:$F$413, MATCH($B$270,$C$396:$C$413,0))))/3),X$229&lt;INDEX($I$397:$I$415,MATCH($B$270,$C$397:$C$415,0)),INDEX('MP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Y324" s="148" t="str" cm="1">
        <f t="array" ref="Y324">IFERROR((_xlfn.IFS(Y$229&lt;INDEX($J$397:$J$415,MATCH($B$270,$C$397:$C$415,0)),INDEX('MP Calcs &amp; EFs'!$C$343:$C$360, MATCH($B$270,'MP Calcs &amp; EFs'!$B$343:$B$360,0)),Y$229&lt;INDEX($K$397:$K$415,MATCH($B$270,$C$397:$C$415,0)),INDEX('MP Calcs &amp; EFs'!$C$343:$C$360, MATCH($B$270,'MP Calcs &amp; EFs'!$B$343:$B$360,0))-(((INDEX('MP Calcs &amp; EFs'!$C$343:$C$360, MATCH($B$270,'MP Calcs &amp; EFs'!$B$343:$B$360,0)))-(INDEX($F$396:$F$413, MATCH($B$270,$C$396:$C$413,0))))/3),Y$229&lt;INDEX($I$397:$I$415,MATCH($B$270,$C$397:$C$415,0)),INDEX('MP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Z324" s="148" t="str" cm="1">
        <f t="array" ref="Z324">IFERROR((_xlfn.IFS(Z$229&lt;INDEX($J$397:$J$415,MATCH($B$270,$C$397:$C$415,0)),INDEX('MP Calcs &amp; EFs'!$C$343:$C$360, MATCH($B$270,'MP Calcs &amp; EFs'!$B$343:$B$360,0)),Z$229&lt;INDEX($K$397:$K$415,MATCH($B$270,$C$397:$C$415,0)),INDEX('MP Calcs &amp; EFs'!$C$343:$C$360, MATCH($B$270,'MP Calcs &amp; EFs'!$B$343:$B$360,0))-(((INDEX('MP Calcs &amp; EFs'!$C$343:$C$360, MATCH($B$270,'MP Calcs &amp; EFs'!$B$343:$B$360,0)))-(INDEX($F$396:$F$413, MATCH($B$270,$C$396:$C$413,0))))/3),Z$229&lt;INDEX($I$397:$I$415,MATCH($B$270,$C$397:$C$415,0)),INDEX('MP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AA324" s="148" t="str" cm="1">
        <f t="array" ref="AA324">IFERROR((_xlfn.IFS(AA$229&lt;INDEX($J$397:$J$415,MATCH($B$270,$C$397:$C$415,0)),INDEX('MP Calcs &amp; EFs'!$C$343:$C$360, MATCH($B$270,'MP Calcs &amp; EFs'!$B$343:$B$360,0)),AA$229&lt;INDEX($K$397:$K$415,MATCH($B$270,$C$397:$C$415,0)),INDEX('MP Calcs &amp; EFs'!$C$343:$C$360, MATCH($B$270,'MP Calcs &amp; EFs'!$B$343:$B$360,0))-(((INDEX('MP Calcs &amp; EFs'!$C$343:$C$360, MATCH($B$270,'MP Calcs &amp; EFs'!$B$343:$B$360,0)))-(INDEX($F$396:$F$413, MATCH($B$270,$C$396:$C$413,0))))/3),AA$229&lt;INDEX($I$397:$I$415,MATCH($B$270,$C$397:$C$415,0)),INDEX('MP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AB324" s="148" t="str" cm="1">
        <f t="array" ref="AB324">IFERROR((_xlfn.IFS(AB$229&lt;INDEX($J$397:$J$415,MATCH($B$270,$C$397:$C$415,0)),INDEX('MP Calcs &amp; EFs'!$C$343:$C$360, MATCH($B$270,'MP Calcs &amp; EFs'!$B$343:$B$360,0)),AB$229&lt;INDEX($K$397:$K$415,MATCH($B$270,$C$397:$C$415,0)),INDEX('MP Calcs &amp; EFs'!$C$343:$C$360, MATCH($B$270,'MP Calcs &amp; EFs'!$B$343:$B$360,0))-(((INDEX('MP Calcs &amp; EFs'!$C$343:$C$360, MATCH($B$270,'MP Calcs &amp; EFs'!$B$343:$B$360,0)))-(INDEX($F$396:$F$413, MATCH($B$270,$C$396:$C$413,0))))/3),AB$229&lt;INDEX($I$397:$I$415,MATCH($B$270,$C$397:$C$415,0)),INDEX('MP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AC324" s="148" t="str" cm="1">
        <f t="array" ref="AC324">IFERROR((_xlfn.IFS(AC$229&lt;INDEX($J$397:$J$415,MATCH($B$270,$C$397:$C$415,0)),INDEX('MP Calcs &amp; EFs'!$C$343:$C$360, MATCH($B$270,'MP Calcs &amp; EFs'!$B$343:$B$360,0)),AC$229&lt;INDEX($K$397:$K$415,MATCH($B$270,$C$397:$C$415,0)),INDEX('MP Calcs &amp; EFs'!$C$343:$C$360, MATCH($B$270,'MP Calcs &amp; EFs'!$B$343:$B$360,0))-(((INDEX('MP Calcs &amp; EFs'!$C$343:$C$360, MATCH($B$270,'MP Calcs &amp; EFs'!$B$343:$B$360,0)))-(INDEX($F$396:$F$413, MATCH($B$270,$C$396:$C$413,0))))/3),AC$229&lt;INDEX($I$397:$I$415,MATCH($B$270,$C$397:$C$415,0)),INDEX('MP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AD324" s="148" t="str" cm="1">
        <f t="array" ref="AD324">IFERROR((_xlfn.IFS(AD$229&lt;INDEX($J$397:$J$415,MATCH($B$270,$C$397:$C$415,0)),INDEX('MP Calcs &amp; EFs'!$C$343:$C$360, MATCH($B$270,'MP Calcs &amp; EFs'!$B$343:$B$360,0)),AD$229&lt;INDEX($K$397:$K$415,MATCH($B$270,$C$397:$C$415,0)),INDEX('MP Calcs &amp; EFs'!$C$343:$C$360, MATCH($B$270,'MP Calcs &amp; EFs'!$B$343:$B$360,0))-(((INDEX('MP Calcs &amp; EFs'!$C$343:$C$360, MATCH($B$270,'MP Calcs &amp; EFs'!$B$343:$B$360,0)))-(INDEX($F$396:$F$413, MATCH($B$270,$C$396:$C$413,0))))/3),AD$229&lt;INDEX($I$397:$I$415,MATCH($B$270,$C$397:$C$415,0)),INDEX('MP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AE324" s="148" t="str" cm="1">
        <f t="array" ref="AE324">IFERROR((_xlfn.IFS(AE$229&lt;INDEX($J$397:$J$415,MATCH($B$270,$C$397:$C$415,0)),INDEX('MP Calcs &amp; EFs'!$C$343:$C$360, MATCH($B$270,'MP Calcs &amp; EFs'!$B$343:$B$360,0)),AE$229&lt;INDEX($K$397:$K$415,MATCH($B$270,$C$397:$C$415,0)),INDEX('MP Calcs &amp; EFs'!$C$343:$C$360, MATCH($B$270,'MP Calcs &amp; EFs'!$B$343:$B$360,0))-(((INDEX('MP Calcs &amp; EFs'!$C$343:$C$360, MATCH($B$270,'MP Calcs &amp; EFs'!$B$343:$B$360,0)))-(INDEX($F$396:$F$413, MATCH($B$270,$C$396:$C$413,0))))/3),AE$229&lt;INDEX($I$397:$I$415,MATCH($B$270,$C$397:$C$415,0)),INDEX('MP Calcs &amp; EFs'!$C$343:$C$360, MATCH($B$270,'MP Calcs &amp; EFs'!$B$343:$B$360,0))-(((INDEX('MP Calcs &amp; EFs'!$C$343:$C$360, MATCH($B$270,'MP Calcs &amp; EFs'!$B$343:$B$360,0)))-(INDEX($F$396:$F$413, MATCH($B$270,$C$396:$C$413,0))))*2/3),TRUE,INDEX($F$396:$F$413, MATCH($B$270,$C$396:$C$413,0)))*INDEX($D$13:$D$29, MATCH($B$270,$B$13:$B$29,0)))*1000*'Conversions and Lists'!$O$44*'MP Calcs &amp; EFs'!$F$439*'Conversions and Lists'!$F$51*1000,"")</f>
        <v/>
      </c>
      <c r="AF324" s="148" t="str">
        <f t="shared" si="19"/>
        <v/>
      </c>
      <c r="AG324" s="148" t="str">
        <f>IFERROR(SUM(INDEX(D324:AF324, MATCH(INDEX($H$8:$H$29,MATCH(B324,$B$8:$B$29,0)),$D$229:$AE$229,0)):AF324),"")</f>
        <v/>
      </c>
    </row>
    <row r="325" spans="1:33" x14ac:dyDescent="0.25">
      <c r="B325" s="144" t="s">
        <v>152</v>
      </c>
      <c r="C325" s="141" t="s">
        <v>335</v>
      </c>
      <c r="D325" s="142" t="str" cm="1">
        <f t="array" ref="D325">IFERROR(((_xlfn.IFS(D$229&lt;INDEX($J$397:$J$415,MATCH($B$272,$C$397:$C$415,0)),INDEX('MP Calcs &amp; EFs'!$D$343:$D$360, MATCH($B$272,'MP Calcs &amp; EFs'!$B$343:$B$360,0)),D$229&lt;INDEX($K$397:$K$415,MATCH($B$272,$C$397:$C$415,0)),INDEX('MP Calcs &amp; EFs'!$D$343:$D$360, MATCH($B$272,'MP Calcs &amp; EFs'!$B$343:$B$360,0))-(((INDEX('MP Calcs &amp; EFs'!$D$343:$D$360, MATCH($B$272,'MP Calcs &amp; EFs'!$B$343:$B$360,0)))-(INDEX($G$396:$G$413, MATCH($B$272,$C$396:$C$413,0))))/3),D$229&lt;INDEX($I$397:$I$415,MATCH($B$272,$C$397:$C$415,0)),INDEX('MP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EFs'!K$383,"")</f>
        <v/>
      </c>
      <c r="E325" s="142" t="str" cm="1">
        <f t="array" ref="E325">IFERROR(((_xlfn.IFS(E$229&lt;INDEX($J$397:$J$415,MATCH($B$272,$C$397:$C$415,0)),INDEX('MP Calcs &amp; EFs'!$D$343:$D$360, MATCH($B$272,'MP Calcs &amp; EFs'!$B$343:$B$360,0)),E$229&lt;INDEX($K$397:$K$415,MATCH($B$272,$C$397:$C$415,0)),INDEX('MP Calcs &amp; EFs'!$D$343:$D$360, MATCH($B$272,'MP Calcs &amp; EFs'!$B$343:$B$360,0))-(((INDEX('MP Calcs &amp; EFs'!$D$343:$D$360, MATCH($B$272,'MP Calcs &amp; EFs'!$B$343:$B$360,0)))-(INDEX($G$396:$G$413, MATCH($B$272,$C$396:$C$413,0))))/3),E$229&lt;INDEX($I$397:$I$415,MATCH($B$272,$C$397:$C$415,0)),INDEX('MP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EFs'!L$383,"")</f>
        <v/>
      </c>
      <c r="F325" s="142" t="str" cm="1">
        <f t="array" ref="F325">IFERROR(((_xlfn.IFS(F$229&lt;INDEX($J$397:$J$415,MATCH($B$272,$C$397:$C$415,0)),INDEX('MP Calcs &amp; EFs'!$D$343:$D$360, MATCH($B$272,'MP Calcs &amp; EFs'!$B$343:$B$360,0)),F$229&lt;INDEX($K$397:$K$415,MATCH($B$272,$C$397:$C$415,0)),INDEX('MP Calcs &amp; EFs'!$D$343:$D$360, MATCH($B$272,'MP Calcs &amp; EFs'!$B$343:$B$360,0))-(((INDEX('MP Calcs &amp; EFs'!$D$343:$D$360, MATCH($B$272,'MP Calcs &amp; EFs'!$B$343:$B$360,0)))-(INDEX($G$396:$G$413, MATCH($B$272,$C$396:$C$413,0))))/3),F$229&lt;INDEX($I$397:$I$415,MATCH($B$272,$C$397:$C$415,0)),INDEX('MP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EFs'!M$383,"")</f>
        <v/>
      </c>
      <c r="G325" s="142" t="str" cm="1">
        <f t="array" ref="G325">IFERROR(((_xlfn.IFS(G$229&lt;INDEX($J$397:$J$415,MATCH($B$272,$C$397:$C$415,0)),INDEX('MP Calcs &amp; EFs'!$D$343:$D$360, MATCH($B$272,'MP Calcs &amp; EFs'!$B$343:$B$360,0)),G$229&lt;INDEX($K$397:$K$415,MATCH($B$272,$C$397:$C$415,0)),INDEX('MP Calcs &amp; EFs'!$D$343:$D$360, MATCH($B$272,'MP Calcs &amp; EFs'!$B$343:$B$360,0))-(((INDEX('MP Calcs &amp; EFs'!$D$343:$D$360, MATCH($B$272,'MP Calcs &amp; EFs'!$B$343:$B$360,0)))-(INDEX($G$396:$G$413, MATCH($B$272,$C$396:$C$413,0))))/3),G$229&lt;INDEX($I$397:$I$415,MATCH($B$272,$C$397:$C$415,0)),INDEX('MP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EFs'!N$383,"")</f>
        <v/>
      </c>
      <c r="H325" s="142" t="str" cm="1">
        <f t="array" ref="H325">IFERROR(((_xlfn.IFS(H$229&lt;INDEX($J$397:$J$415,MATCH($B$272,$C$397:$C$415,0)),INDEX('MP Calcs &amp; EFs'!$D$343:$D$360, MATCH($B$272,'MP Calcs &amp; EFs'!$B$343:$B$360,0)),H$229&lt;INDEX($K$397:$K$415,MATCH($B$272,$C$397:$C$415,0)),INDEX('MP Calcs &amp; EFs'!$D$343:$D$360, MATCH($B$272,'MP Calcs &amp; EFs'!$B$343:$B$360,0))-(((INDEX('MP Calcs &amp; EFs'!$D$343:$D$360, MATCH($B$272,'MP Calcs &amp; EFs'!$B$343:$B$360,0)))-(INDEX($G$396:$G$413, MATCH($B$272,$C$396:$C$413,0))))/3),H$229&lt;INDEX($I$397:$I$415,MATCH($B$272,$C$397:$C$415,0)),INDEX('MP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EFs'!O$383,"")</f>
        <v/>
      </c>
      <c r="I325" s="142" t="str" cm="1">
        <f t="array" ref="I325">IFERROR(((_xlfn.IFS(I$229&lt;INDEX($J$397:$J$415,MATCH($B$272,$C$397:$C$415,0)),INDEX('MP Calcs &amp; EFs'!$D$343:$D$360, MATCH($B$272,'MP Calcs &amp; EFs'!$B$343:$B$360,0)),I$229&lt;INDEX($K$397:$K$415,MATCH($B$272,$C$397:$C$415,0)),INDEX('MP Calcs &amp; EFs'!$D$343:$D$360, MATCH($B$272,'MP Calcs &amp; EFs'!$B$343:$B$360,0))-(((INDEX('MP Calcs &amp; EFs'!$D$343:$D$360, MATCH($B$272,'MP Calcs &amp; EFs'!$B$343:$B$360,0)))-(INDEX($G$396:$G$413, MATCH($B$272,$C$396:$C$413,0))))/3),I$229&lt;INDEX($I$397:$I$415,MATCH($B$272,$C$397:$C$415,0)),INDEX('MP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EFs'!P$383,"")</f>
        <v/>
      </c>
      <c r="J325" s="142" t="str" cm="1">
        <f t="array" ref="J325">IFERROR(((_xlfn.IFS(J$229&lt;INDEX($J$397:$J$415,MATCH($B$272,$C$397:$C$415,0)),INDEX('MP Calcs &amp; EFs'!$D$343:$D$360, MATCH($B$272,'MP Calcs &amp; EFs'!$B$343:$B$360,0)),J$229&lt;INDEX($K$397:$K$415,MATCH($B$272,$C$397:$C$415,0)),INDEX('MP Calcs &amp; EFs'!$D$343:$D$360, MATCH($B$272,'MP Calcs &amp; EFs'!$B$343:$B$360,0))-(((INDEX('MP Calcs &amp; EFs'!$D$343:$D$360, MATCH($B$272,'MP Calcs &amp; EFs'!$B$343:$B$360,0)))-(INDEX($G$396:$G$413, MATCH($B$272,$C$396:$C$413,0))))/3),J$229&lt;INDEX($I$397:$I$415,MATCH($B$272,$C$397:$C$415,0)),INDEX('MP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EFs'!Q$383,"")</f>
        <v/>
      </c>
      <c r="K325" s="142" t="str" cm="1">
        <f t="array" ref="K325">IFERROR(((_xlfn.IFS(K$229&lt;INDEX($J$397:$J$415,MATCH($B$272,$C$397:$C$415,0)),INDEX('MP Calcs &amp; EFs'!$D$343:$D$360, MATCH($B$272,'MP Calcs &amp; EFs'!$B$343:$B$360,0)),K$229&lt;INDEX($K$397:$K$415,MATCH($B$272,$C$397:$C$415,0)),INDEX('MP Calcs &amp; EFs'!$D$343:$D$360, MATCH($B$272,'MP Calcs &amp; EFs'!$B$343:$B$360,0))-(((INDEX('MP Calcs &amp; EFs'!$D$343:$D$360, MATCH($B$272,'MP Calcs &amp; EFs'!$B$343:$B$360,0)))-(INDEX($G$396:$G$413, MATCH($B$272,$C$396:$C$413,0))))/3),K$229&lt;INDEX($I$397:$I$415,MATCH($B$272,$C$397:$C$415,0)),INDEX('MP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EFs'!R$383,"")</f>
        <v/>
      </c>
      <c r="L325" s="142" t="str" cm="1">
        <f t="array" ref="L325">IFERROR(((_xlfn.IFS(L$229&lt;INDEX($J$397:$J$415,MATCH($B$272,$C$397:$C$415,0)),INDEX('MP Calcs &amp; EFs'!$D$343:$D$360, MATCH($B$272,'MP Calcs &amp; EFs'!$B$343:$B$360,0)),L$229&lt;INDEX($K$397:$K$415,MATCH($B$272,$C$397:$C$415,0)),INDEX('MP Calcs &amp; EFs'!$D$343:$D$360, MATCH($B$272,'MP Calcs &amp; EFs'!$B$343:$B$360,0))-(((INDEX('MP Calcs &amp; EFs'!$D$343:$D$360, MATCH($B$272,'MP Calcs &amp; EFs'!$B$343:$B$360,0)))-(INDEX($G$396:$G$413, MATCH($B$272,$C$396:$C$413,0))))/3),L$229&lt;INDEX($I$397:$I$415,MATCH($B$272,$C$397:$C$415,0)),INDEX('MP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EFs'!S$383,"")</f>
        <v/>
      </c>
      <c r="M325" s="142" t="str" cm="1">
        <f t="array" ref="M325">IFERROR(((_xlfn.IFS(M$229&lt;INDEX($J$397:$J$415,MATCH($B$272,$C$397:$C$415,0)),INDEX('MP Calcs &amp; EFs'!$D$343:$D$360, MATCH($B$272,'MP Calcs &amp; EFs'!$B$343:$B$360,0)),M$229&lt;INDEX($K$397:$K$415,MATCH($B$272,$C$397:$C$415,0)),INDEX('MP Calcs &amp; EFs'!$D$343:$D$360, MATCH($B$272,'MP Calcs &amp; EFs'!$B$343:$B$360,0))-(((INDEX('MP Calcs &amp; EFs'!$D$343:$D$360, MATCH($B$272,'MP Calcs &amp; EFs'!$B$343:$B$360,0)))-(INDEX($G$396:$G$413, MATCH($B$272,$C$396:$C$413,0))))/3),M$229&lt;INDEX($I$397:$I$415,MATCH($B$272,$C$397:$C$415,0)),INDEX('MP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EFs'!T$383,"")</f>
        <v/>
      </c>
      <c r="N325" s="142" t="str" cm="1">
        <f t="array" ref="N325">IFERROR(((_xlfn.IFS(N$229&lt;INDEX($J$397:$J$415,MATCH($B$272,$C$397:$C$415,0)),INDEX('MP Calcs &amp; EFs'!$D$343:$D$360, MATCH($B$272,'MP Calcs &amp; EFs'!$B$343:$B$360,0)),N$229&lt;INDEX($K$397:$K$415,MATCH($B$272,$C$397:$C$415,0)),INDEX('MP Calcs &amp; EFs'!$D$343:$D$360, MATCH($B$272,'MP Calcs &amp; EFs'!$B$343:$B$360,0))-(((INDEX('MP Calcs &amp; EFs'!$D$343:$D$360, MATCH($B$272,'MP Calcs &amp; EFs'!$B$343:$B$360,0)))-(INDEX($G$396:$G$413, MATCH($B$272,$C$396:$C$413,0))))/3),N$229&lt;INDEX($I$397:$I$415,MATCH($B$272,$C$397:$C$415,0)),INDEX('MP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EFs'!U$383,"")</f>
        <v/>
      </c>
      <c r="O325" s="142" t="str" cm="1">
        <f t="array" ref="O325">IFERROR(((_xlfn.IFS(O$229&lt;INDEX($J$397:$J$415,MATCH($B$272,$C$397:$C$415,0)),INDEX('MP Calcs &amp; EFs'!$D$343:$D$360, MATCH($B$272,'MP Calcs &amp; EFs'!$B$343:$B$360,0)),O$229&lt;INDEX($K$397:$K$415,MATCH($B$272,$C$397:$C$415,0)),INDEX('MP Calcs &amp; EFs'!$D$343:$D$360, MATCH($B$272,'MP Calcs &amp; EFs'!$B$343:$B$360,0))-(((INDEX('MP Calcs &amp; EFs'!$D$343:$D$360, MATCH($B$272,'MP Calcs &amp; EFs'!$B$343:$B$360,0)))-(INDEX($G$396:$G$413, MATCH($B$272,$C$396:$C$413,0))))/3),O$229&lt;INDEX($I$397:$I$415,MATCH($B$272,$C$397:$C$415,0)),INDEX('MP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EFs'!V$383,"")</f>
        <v/>
      </c>
      <c r="P325" s="142" t="str" cm="1">
        <f t="array" ref="P325">IFERROR(((_xlfn.IFS(P$229&lt;INDEX($J$397:$J$415,MATCH($B$272,$C$397:$C$415,0)),INDEX('MP Calcs &amp; EFs'!$D$343:$D$360, MATCH($B$272,'MP Calcs &amp; EFs'!$B$343:$B$360,0)),P$229&lt;INDEX($K$397:$K$415,MATCH($B$272,$C$397:$C$415,0)),INDEX('MP Calcs &amp; EFs'!$D$343:$D$360, MATCH($B$272,'MP Calcs &amp; EFs'!$B$343:$B$360,0))-(((INDEX('MP Calcs &amp; EFs'!$D$343:$D$360, MATCH($B$272,'MP Calcs &amp; EFs'!$B$343:$B$360,0)))-(INDEX($G$396:$G$413, MATCH($B$272,$C$396:$C$413,0))))/3),P$229&lt;INDEX($I$397:$I$415,MATCH($B$272,$C$397:$C$415,0)),INDEX('MP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EFs'!W$383,"")</f>
        <v/>
      </c>
      <c r="Q325" s="142" t="str" cm="1">
        <f t="array" ref="Q325">IFERROR(((_xlfn.IFS(Q$229&lt;INDEX($J$397:$J$415,MATCH($B$272,$C$397:$C$415,0)),INDEX('MP Calcs &amp; EFs'!$D$343:$D$360, MATCH($B$272,'MP Calcs &amp; EFs'!$B$343:$B$360,0)),Q$229&lt;INDEX($K$397:$K$415,MATCH($B$272,$C$397:$C$415,0)),INDEX('MP Calcs &amp; EFs'!$D$343:$D$360, MATCH($B$272,'MP Calcs &amp; EFs'!$B$343:$B$360,0))-(((INDEX('MP Calcs &amp; EFs'!$D$343:$D$360, MATCH($B$272,'MP Calcs &amp; EFs'!$B$343:$B$360,0)))-(INDEX($G$396:$G$413, MATCH($B$272,$C$396:$C$413,0))))/3),Q$229&lt;INDEX($I$397:$I$415,MATCH($B$272,$C$397:$C$415,0)),INDEX('MP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EFs'!X$383,"")</f>
        <v/>
      </c>
      <c r="R325" s="142" t="str" cm="1">
        <f t="array" ref="R325">IFERROR(((_xlfn.IFS(R$229&lt;INDEX($J$397:$J$415,MATCH($B$272,$C$397:$C$415,0)),INDEX('MP Calcs &amp; EFs'!$D$343:$D$360, MATCH($B$272,'MP Calcs &amp; EFs'!$B$343:$B$360,0)),R$229&lt;INDEX($K$397:$K$415,MATCH($B$272,$C$397:$C$415,0)),INDEX('MP Calcs &amp; EFs'!$D$343:$D$360, MATCH($B$272,'MP Calcs &amp; EFs'!$B$343:$B$360,0))-(((INDEX('MP Calcs &amp; EFs'!$D$343:$D$360, MATCH($B$272,'MP Calcs &amp; EFs'!$B$343:$B$360,0)))-(INDEX($G$396:$G$413, MATCH($B$272,$C$396:$C$413,0))))/3),R$229&lt;INDEX($I$397:$I$415,MATCH($B$272,$C$397:$C$415,0)),INDEX('MP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EFs'!Y$383,"")</f>
        <v/>
      </c>
      <c r="S325" s="142" t="str" cm="1">
        <f t="array" ref="S325">IFERROR(((_xlfn.IFS(S$229&lt;INDEX($J$397:$J$415,MATCH($B$272,$C$397:$C$415,0)),INDEX('MP Calcs &amp; EFs'!$D$343:$D$360, MATCH($B$272,'MP Calcs &amp; EFs'!$B$343:$B$360,0)),S$229&lt;INDEX($K$397:$K$415,MATCH($B$272,$C$397:$C$415,0)),INDEX('MP Calcs &amp; EFs'!$D$343:$D$360, MATCH($B$272,'MP Calcs &amp; EFs'!$B$343:$B$360,0))-(((INDEX('MP Calcs &amp; EFs'!$D$343:$D$360, MATCH($B$272,'MP Calcs &amp; EFs'!$B$343:$B$360,0)))-(INDEX($G$396:$G$413, MATCH($B$272,$C$396:$C$413,0))))/3),S$229&lt;INDEX($I$397:$I$415,MATCH($B$272,$C$397:$C$415,0)),INDEX('MP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EFs'!Z$383,"")</f>
        <v/>
      </c>
      <c r="T325" s="142" t="str" cm="1">
        <f t="array" ref="T325">IFERROR(((_xlfn.IFS(T$229&lt;INDEX($J$397:$J$415,MATCH($B$272,$C$397:$C$415,0)),INDEX('MP Calcs &amp; EFs'!$D$343:$D$360, MATCH($B$272,'MP Calcs &amp; EFs'!$B$343:$B$360,0)),T$229&lt;INDEX($K$397:$K$415,MATCH($B$272,$C$397:$C$415,0)),INDEX('MP Calcs &amp; EFs'!$D$343:$D$360, MATCH($B$272,'MP Calcs &amp; EFs'!$B$343:$B$360,0))-(((INDEX('MP Calcs &amp; EFs'!$D$343:$D$360, MATCH($B$272,'MP Calcs &amp; EFs'!$B$343:$B$360,0)))-(INDEX($G$396:$G$413, MATCH($B$272,$C$396:$C$413,0))))/3),T$229&lt;INDEX($I$397:$I$415,MATCH($B$272,$C$397:$C$415,0)),INDEX('MP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EFs'!AA$383,"")</f>
        <v/>
      </c>
      <c r="U325" s="142" t="str" cm="1">
        <f t="array" ref="U325">IFERROR(((_xlfn.IFS(U$229&lt;INDEX($J$397:$J$415,MATCH($B$272,$C$397:$C$415,0)),INDEX('MP Calcs &amp; EFs'!$D$343:$D$360, MATCH($B$272,'MP Calcs &amp; EFs'!$B$343:$B$360,0)),U$229&lt;INDEX($K$397:$K$415,MATCH($B$272,$C$397:$C$415,0)),INDEX('MP Calcs &amp; EFs'!$D$343:$D$360, MATCH($B$272,'MP Calcs &amp; EFs'!$B$343:$B$360,0))-(((INDEX('MP Calcs &amp; EFs'!$D$343:$D$360, MATCH($B$272,'MP Calcs &amp; EFs'!$B$343:$B$360,0)))-(INDEX($G$396:$G$413, MATCH($B$272,$C$396:$C$413,0))))/3),U$229&lt;INDEX($I$397:$I$415,MATCH($B$272,$C$397:$C$415,0)),INDEX('MP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EFs'!AB$383,"")</f>
        <v/>
      </c>
      <c r="V325" s="142" t="str" cm="1">
        <f t="array" ref="V325">IFERROR(((_xlfn.IFS(V$229&lt;INDEX($J$397:$J$415,MATCH($B$272,$C$397:$C$415,0)),INDEX('MP Calcs &amp; EFs'!$D$343:$D$360, MATCH($B$272,'MP Calcs &amp; EFs'!$B$343:$B$360,0)),V$229&lt;INDEX($K$397:$K$415,MATCH($B$272,$C$397:$C$415,0)),INDEX('MP Calcs &amp; EFs'!$D$343:$D$360, MATCH($B$272,'MP Calcs &amp; EFs'!$B$343:$B$360,0))-(((INDEX('MP Calcs &amp; EFs'!$D$343:$D$360, MATCH($B$272,'MP Calcs &amp; EFs'!$B$343:$B$360,0)))-(INDEX($G$396:$G$413, MATCH($B$272,$C$396:$C$413,0))))/3),V$229&lt;INDEX($I$397:$I$415,MATCH($B$272,$C$397:$C$415,0)),INDEX('MP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EFs'!AC$383,"")</f>
        <v/>
      </c>
      <c r="W325" s="142" t="str" cm="1">
        <f t="array" ref="W325">IFERROR(((_xlfn.IFS(W$229&lt;INDEX($J$397:$J$415,MATCH($B$272,$C$397:$C$415,0)),INDEX('MP Calcs &amp; EFs'!$D$343:$D$360, MATCH($B$272,'MP Calcs &amp; EFs'!$B$343:$B$360,0)),W$229&lt;INDEX($K$397:$K$415,MATCH($B$272,$C$397:$C$415,0)),INDEX('MP Calcs &amp; EFs'!$D$343:$D$360, MATCH($B$272,'MP Calcs &amp; EFs'!$B$343:$B$360,0))-(((INDEX('MP Calcs &amp; EFs'!$D$343:$D$360, MATCH($B$272,'MP Calcs &amp; EFs'!$B$343:$B$360,0)))-(INDEX($G$396:$G$413, MATCH($B$272,$C$396:$C$413,0))))/3),W$229&lt;INDEX($I$397:$I$415,MATCH($B$272,$C$397:$C$415,0)),INDEX('MP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EFs'!AD$383,"")</f>
        <v/>
      </c>
      <c r="X325" s="142" t="str" cm="1">
        <f t="array" ref="X325">IFERROR(((_xlfn.IFS(X$229&lt;INDEX($J$397:$J$415,MATCH($B$272,$C$397:$C$415,0)),INDEX('MP Calcs &amp; EFs'!$D$343:$D$360, MATCH($B$272,'MP Calcs &amp; EFs'!$B$343:$B$360,0)),X$229&lt;INDEX($K$397:$K$415,MATCH($B$272,$C$397:$C$415,0)),INDEX('MP Calcs &amp; EFs'!$D$343:$D$360, MATCH($B$272,'MP Calcs &amp; EFs'!$B$343:$B$360,0))-(((INDEX('MP Calcs &amp; EFs'!$D$343:$D$360, MATCH($B$272,'MP Calcs &amp; EFs'!$B$343:$B$360,0)))-(INDEX($G$396:$G$413, MATCH($B$272,$C$396:$C$413,0))))/3),X$229&lt;INDEX($I$397:$I$415,MATCH($B$272,$C$397:$C$415,0)),INDEX('MP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EFs'!AE$383,"")</f>
        <v/>
      </c>
      <c r="Y325" s="142" t="str" cm="1">
        <f t="array" ref="Y325">IFERROR(((_xlfn.IFS(Y$229&lt;INDEX($J$397:$J$415,MATCH($B$272,$C$397:$C$415,0)),INDEX('MP Calcs &amp; EFs'!$D$343:$D$360, MATCH($B$272,'MP Calcs &amp; EFs'!$B$343:$B$360,0)),Y$229&lt;INDEX($K$397:$K$415,MATCH($B$272,$C$397:$C$415,0)),INDEX('MP Calcs &amp; EFs'!$D$343:$D$360, MATCH($B$272,'MP Calcs &amp; EFs'!$B$343:$B$360,0))-(((INDEX('MP Calcs &amp; EFs'!$D$343:$D$360, MATCH($B$272,'MP Calcs &amp; EFs'!$B$343:$B$360,0)))-(INDEX($G$396:$G$413, MATCH($B$272,$C$396:$C$413,0))))/3),Y$229&lt;INDEX($I$397:$I$415,MATCH($B$272,$C$397:$C$415,0)),INDEX('MP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EFs'!AF$383,"")</f>
        <v/>
      </c>
      <c r="Z325" s="142" t="str" cm="1">
        <f t="array" ref="Z325">IFERROR(((_xlfn.IFS(Z$229&lt;INDEX($J$397:$J$415,MATCH($B$272,$C$397:$C$415,0)),INDEX('MP Calcs &amp; EFs'!$D$343:$D$360, MATCH($B$272,'MP Calcs &amp; EFs'!$B$343:$B$360,0)),Z$229&lt;INDEX($K$397:$K$415,MATCH($B$272,$C$397:$C$415,0)),INDEX('MP Calcs &amp; EFs'!$D$343:$D$360, MATCH($B$272,'MP Calcs &amp; EFs'!$B$343:$B$360,0))-(((INDEX('MP Calcs &amp; EFs'!$D$343:$D$360, MATCH($B$272,'MP Calcs &amp; EFs'!$B$343:$B$360,0)))-(INDEX($G$396:$G$413, MATCH($B$272,$C$396:$C$413,0))))/3),Z$229&lt;INDEX($I$397:$I$415,MATCH($B$272,$C$397:$C$415,0)),INDEX('MP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EFs'!AG$383,"")</f>
        <v/>
      </c>
      <c r="AA325" s="142" t="str" cm="1">
        <f t="array" ref="AA325">IFERROR(((_xlfn.IFS(AA$229&lt;INDEX($J$397:$J$415,MATCH($B$272,$C$397:$C$415,0)),INDEX('MP Calcs &amp; EFs'!$D$343:$D$360, MATCH($B$272,'MP Calcs &amp; EFs'!$B$343:$B$360,0)),AA$229&lt;INDEX($K$397:$K$415,MATCH($B$272,$C$397:$C$415,0)),INDEX('MP Calcs &amp; EFs'!$D$343:$D$360, MATCH($B$272,'MP Calcs &amp; EFs'!$B$343:$B$360,0))-(((INDEX('MP Calcs &amp; EFs'!$D$343:$D$360, MATCH($B$272,'MP Calcs &amp; EFs'!$B$343:$B$360,0)))-(INDEX($G$396:$G$413, MATCH($B$272,$C$396:$C$413,0))))/3),AA$229&lt;INDEX($I$397:$I$415,MATCH($B$272,$C$397:$C$415,0)),INDEX('MP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EFs'!AH$383,"")</f>
        <v/>
      </c>
      <c r="AB325" s="142" t="str" cm="1">
        <f t="array" ref="AB325">IFERROR(((_xlfn.IFS(AB$229&lt;INDEX($J$397:$J$415,MATCH($B$272,$C$397:$C$415,0)),INDEX('MP Calcs &amp; EFs'!$D$343:$D$360, MATCH($B$272,'MP Calcs &amp; EFs'!$B$343:$B$360,0)),AB$229&lt;INDEX($K$397:$K$415,MATCH($B$272,$C$397:$C$415,0)),INDEX('MP Calcs &amp; EFs'!$D$343:$D$360, MATCH($B$272,'MP Calcs &amp; EFs'!$B$343:$B$360,0))-(((INDEX('MP Calcs &amp; EFs'!$D$343:$D$360, MATCH($B$272,'MP Calcs &amp; EFs'!$B$343:$B$360,0)))-(INDEX($G$396:$G$413, MATCH($B$272,$C$396:$C$413,0))))/3),AB$229&lt;INDEX($I$397:$I$415,MATCH($B$272,$C$397:$C$415,0)),INDEX('MP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EFs'!AI$383,"")</f>
        <v/>
      </c>
      <c r="AC325" s="142" t="str" cm="1">
        <f t="array" ref="AC325">IFERROR(((_xlfn.IFS(AC$229&lt;INDEX($J$397:$J$415,MATCH($B$272,$C$397:$C$415,0)),INDEX('MP Calcs &amp; EFs'!$D$343:$D$360, MATCH($B$272,'MP Calcs &amp; EFs'!$B$343:$B$360,0)),AC$229&lt;INDEX($K$397:$K$415,MATCH($B$272,$C$397:$C$415,0)),INDEX('MP Calcs &amp; EFs'!$D$343:$D$360, MATCH($B$272,'MP Calcs &amp; EFs'!$B$343:$B$360,0))-(((INDEX('MP Calcs &amp; EFs'!$D$343:$D$360, MATCH($B$272,'MP Calcs &amp; EFs'!$B$343:$B$360,0)))-(INDEX($G$396:$G$413, MATCH($B$272,$C$396:$C$413,0))))/3),AC$229&lt;INDEX($I$397:$I$415,MATCH($B$272,$C$397:$C$415,0)),INDEX('MP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EFs'!AJ$383,"")</f>
        <v/>
      </c>
      <c r="AD325" s="142" t="str" cm="1">
        <f t="array" ref="AD325">IFERROR(((_xlfn.IFS(AD$229&lt;INDEX($J$397:$J$415,MATCH($B$272,$C$397:$C$415,0)),INDEX('MP Calcs &amp; EFs'!$D$343:$D$360, MATCH($B$272,'MP Calcs &amp; EFs'!$B$343:$B$360,0)),AD$229&lt;INDEX($K$397:$K$415,MATCH($B$272,$C$397:$C$415,0)),INDEX('MP Calcs &amp; EFs'!$D$343:$D$360, MATCH($B$272,'MP Calcs &amp; EFs'!$B$343:$B$360,0))-(((INDEX('MP Calcs &amp; EFs'!$D$343:$D$360, MATCH($B$272,'MP Calcs &amp; EFs'!$B$343:$B$360,0)))-(INDEX($G$396:$G$413, MATCH($B$272,$C$396:$C$413,0))))/3),AD$229&lt;INDEX($I$397:$I$415,MATCH($B$272,$C$397:$C$415,0)),INDEX('MP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EFs'!AK$383,"")</f>
        <v/>
      </c>
      <c r="AE325" s="142" t="str" cm="1">
        <f t="array" ref="AE325">IFERROR(((_xlfn.IFS(AE$229&lt;INDEX($J$397:$J$415,MATCH($B$272,$C$397:$C$415,0)),INDEX('MP Calcs &amp; EFs'!$D$343:$D$360, MATCH($B$272,'MP Calcs &amp; EFs'!$B$343:$B$360,0)),AE$229&lt;INDEX($K$397:$K$415,MATCH($B$272,$C$397:$C$415,0)),INDEX('MP Calcs &amp; EFs'!$D$343:$D$360, MATCH($B$272,'MP Calcs &amp; EFs'!$B$343:$B$360,0))-(((INDEX('MP Calcs &amp; EFs'!$D$343:$D$360, MATCH($B$272,'MP Calcs &amp; EFs'!$B$343:$B$360,0)))-(INDEX($G$396:$G$413, MATCH($B$272,$C$396:$C$413,0))))/3),AE$229&lt;INDEX($I$397:$I$415,MATCH($B$272,$C$397:$C$415,0)),INDEX('MP Calcs &amp; EFs'!$D$343:$D$360, MATCH($B$272,'MP Calcs &amp; EFs'!$B$343:$B$360,0))-(((INDEX('MP Calcs &amp; EFs'!$D$343:$D$360, MATCH($B$272,'MP Calcs &amp; EFs'!$B$343:$B$360,0)))-(INDEX($G$396:$G$413, MATCH($B$272,$C$396:$C$413,0))))*2/3),TRUE,INDEX($G$396:$G$413, MATCH($B$272,$C$396:$C$413,0)))*INDEX($D$13:$D$29, MATCH($B$272,$B$13:$B$29,0))*10^6*'Conversions and Lists'!$F$44)-(INDEX($G$8:$G$29, MATCH($B$272,$B$8:$B$29,0))*'Conversions and Lists'!$F$37))*'MP Calcs &amp; EFs'!AL$383,"")</f>
        <v/>
      </c>
      <c r="AF325" s="142" t="str">
        <f t="shared" si="19"/>
        <v/>
      </c>
      <c r="AG325" s="142" t="str">
        <f>IFERROR(SUM(INDEX(D325:AF325, MATCH(INDEX($H$8:$H$29,MATCH(B325,$B$8:$B$29,0)),$D$229:$AE$229,0)):AF325),"")</f>
        <v/>
      </c>
    </row>
    <row r="326" spans="1:33" ht="14.4" thickBot="1" x14ac:dyDescent="0.3">
      <c r="B326" s="138" t="s">
        <v>152</v>
      </c>
      <c r="C326" s="139" t="s">
        <v>336</v>
      </c>
      <c r="D326" s="148" t="str" cm="1">
        <f t="array" ref="D326">IFERROR((_xlfn.IFS(D$229&lt;INDEX($J$397:$J$415,MATCH($B$272,$C$397:$C$415,0)),INDEX('MP Calcs &amp; EFs'!$C$343:$C$360, MATCH($B$272,'MP Calcs &amp; EFs'!$B$343:$B$360,0)),D$229&lt;INDEX($K$397:$K$415,MATCH($B$272,$C$397:$C$415,0)),INDEX('MP Calcs &amp; EFs'!$C$343:$C$360, MATCH($B$272,'MP Calcs &amp; EFs'!$B$343:$B$360,0))-(((INDEX('MP Calcs &amp; EFs'!$C$343:$C$360, MATCH($B$272,'MP Calcs &amp; EFs'!$B$343:$B$360,0)))-(INDEX($F$396:$F$413, MATCH($B$272,$C$396:$C$413,0))))/3),D$229&lt;INDEX($I$397:$I$415,MATCH($B$272,$C$397:$C$415,0)),INDEX('MP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E326" s="148" t="str" cm="1">
        <f t="array" ref="E326">IFERROR((_xlfn.IFS(E$229&lt;INDEX($J$397:$J$415,MATCH($B$272,$C$397:$C$415,0)),INDEX('MP Calcs &amp; EFs'!$C$343:$C$360, MATCH($B$272,'MP Calcs &amp; EFs'!$B$343:$B$360,0)),E$229&lt;INDEX($K$397:$K$415,MATCH($B$272,$C$397:$C$415,0)),INDEX('MP Calcs &amp; EFs'!$C$343:$C$360, MATCH($B$272,'MP Calcs &amp; EFs'!$B$343:$B$360,0))-(((INDEX('MP Calcs &amp; EFs'!$C$343:$C$360, MATCH($B$272,'MP Calcs &amp; EFs'!$B$343:$B$360,0)))-(INDEX($F$396:$F$413, MATCH($B$272,$C$396:$C$413,0))))/3),E$229&lt;INDEX($I$397:$I$415,MATCH($B$272,$C$397:$C$415,0)),INDEX('MP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F326" s="148" t="str" cm="1">
        <f t="array" ref="F326">IFERROR((_xlfn.IFS(F$229&lt;INDEX($J$397:$J$415,MATCH($B$272,$C$397:$C$415,0)),INDEX('MP Calcs &amp; EFs'!$C$343:$C$360, MATCH($B$272,'MP Calcs &amp; EFs'!$B$343:$B$360,0)),F$229&lt;INDEX($K$397:$K$415,MATCH($B$272,$C$397:$C$415,0)),INDEX('MP Calcs &amp; EFs'!$C$343:$C$360, MATCH($B$272,'MP Calcs &amp; EFs'!$B$343:$B$360,0))-(((INDEX('MP Calcs &amp; EFs'!$C$343:$C$360, MATCH($B$272,'MP Calcs &amp; EFs'!$B$343:$B$360,0)))-(INDEX($F$396:$F$413, MATCH($B$272,$C$396:$C$413,0))))/3),F$229&lt;INDEX($I$397:$I$415,MATCH($B$272,$C$397:$C$415,0)),INDEX('MP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G326" s="148" t="str" cm="1">
        <f t="array" ref="G326">IFERROR((_xlfn.IFS(G$229&lt;INDEX($J$397:$J$415,MATCH($B$272,$C$397:$C$415,0)),INDEX('MP Calcs &amp; EFs'!$C$343:$C$360, MATCH($B$272,'MP Calcs &amp; EFs'!$B$343:$B$360,0)),G$229&lt;INDEX($K$397:$K$415,MATCH($B$272,$C$397:$C$415,0)),INDEX('MP Calcs &amp; EFs'!$C$343:$C$360, MATCH($B$272,'MP Calcs &amp; EFs'!$B$343:$B$360,0))-(((INDEX('MP Calcs &amp; EFs'!$C$343:$C$360, MATCH($B$272,'MP Calcs &amp; EFs'!$B$343:$B$360,0)))-(INDEX($F$396:$F$413, MATCH($B$272,$C$396:$C$413,0))))/3),G$229&lt;INDEX($I$397:$I$415,MATCH($B$272,$C$397:$C$415,0)),INDEX('MP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H326" s="148" t="str" cm="1">
        <f t="array" ref="H326">IFERROR((_xlfn.IFS(H$229&lt;INDEX($J$397:$J$415,MATCH($B$272,$C$397:$C$415,0)),INDEX('MP Calcs &amp; EFs'!$C$343:$C$360, MATCH($B$272,'MP Calcs &amp; EFs'!$B$343:$B$360,0)),H$229&lt;INDEX($K$397:$K$415,MATCH($B$272,$C$397:$C$415,0)),INDEX('MP Calcs &amp; EFs'!$C$343:$C$360, MATCH($B$272,'MP Calcs &amp; EFs'!$B$343:$B$360,0))-(((INDEX('MP Calcs &amp; EFs'!$C$343:$C$360, MATCH($B$272,'MP Calcs &amp; EFs'!$B$343:$B$360,0)))-(INDEX($F$396:$F$413, MATCH($B$272,$C$396:$C$413,0))))/3),H$229&lt;INDEX($I$397:$I$415,MATCH($B$272,$C$397:$C$415,0)),INDEX('MP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I326" s="148" t="str" cm="1">
        <f t="array" ref="I326">IFERROR((_xlfn.IFS(I$229&lt;INDEX($J$397:$J$415,MATCH($B$272,$C$397:$C$415,0)),INDEX('MP Calcs &amp; EFs'!$C$343:$C$360, MATCH($B$272,'MP Calcs &amp; EFs'!$B$343:$B$360,0)),I$229&lt;INDEX($K$397:$K$415,MATCH($B$272,$C$397:$C$415,0)),INDEX('MP Calcs &amp; EFs'!$C$343:$C$360, MATCH($B$272,'MP Calcs &amp; EFs'!$B$343:$B$360,0))-(((INDEX('MP Calcs &amp; EFs'!$C$343:$C$360, MATCH($B$272,'MP Calcs &amp; EFs'!$B$343:$B$360,0)))-(INDEX($F$396:$F$413, MATCH($B$272,$C$396:$C$413,0))))/3),I$229&lt;INDEX($I$397:$I$415,MATCH($B$272,$C$397:$C$415,0)),INDEX('MP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J326" s="148" t="str" cm="1">
        <f t="array" ref="J326">IFERROR((_xlfn.IFS(J$229&lt;INDEX($J$397:$J$415,MATCH($B$272,$C$397:$C$415,0)),INDEX('MP Calcs &amp; EFs'!$C$343:$C$360, MATCH($B$272,'MP Calcs &amp; EFs'!$B$343:$B$360,0)),J$229&lt;INDEX($K$397:$K$415,MATCH($B$272,$C$397:$C$415,0)),INDEX('MP Calcs &amp; EFs'!$C$343:$C$360, MATCH($B$272,'MP Calcs &amp; EFs'!$B$343:$B$360,0))-(((INDEX('MP Calcs &amp; EFs'!$C$343:$C$360, MATCH($B$272,'MP Calcs &amp; EFs'!$B$343:$B$360,0)))-(INDEX($F$396:$F$413, MATCH($B$272,$C$396:$C$413,0))))/3),J$229&lt;INDEX($I$397:$I$415,MATCH($B$272,$C$397:$C$415,0)),INDEX('MP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K326" s="148" t="str" cm="1">
        <f t="array" ref="K326">IFERROR((_xlfn.IFS(K$229&lt;INDEX($J$397:$J$415,MATCH($B$272,$C$397:$C$415,0)),INDEX('MP Calcs &amp; EFs'!$C$343:$C$360, MATCH($B$272,'MP Calcs &amp; EFs'!$B$343:$B$360,0)),K$229&lt;INDEX($K$397:$K$415,MATCH($B$272,$C$397:$C$415,0)),INDEX('MP Calcs &amp; EFs'!$C$343:$C$360, MATCH($B$272,'MP Calcs &amp; EFs'!$B$343:$B$360,0))-(((INDEX('MP Calcs &amp; EFs'!$C$343:$C$360, MATCH($B$272,'MP Calcs &amp; EFs'!$B$343:$B$360,0)))-(INDEX($F$396:$F$413, MATCH($B$272,$C$396:$C$413,0))))/3),K$229&lt;INDEX($I$397:$I$415,MATCH($B$272,$C$397:$C$415,0)),INDEX('MP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L326" s="148" t="str" cm="1">
        <f t="array" ref="L326">IFERROR((_xlfn.IFS(L$229&lt;INDEX($J$397:$J$415,MATCH($B$272,$C$397:$C$415,0)),INDEX('MP Calcs &amp; EFs'!$C$343:$C$360, MATCH($B$272,'MP Calcs &amp; EFs'!$B$343:$B$360,0)),L$229&lt;INDEX($K$397:$K$415,MATCH($B$272,$C$397:$C$415,0)),INDEX('MP Calcs &amp; EFs'!$C$343:$C$360, MATCH($B$272,'MP Calcs &amp; EFs'!$B$343:$B$360,0))-(((INDEX('MP Calcs &amp; EFs'!$C$343:$C$360, MATCH($B$272,'MP Calcs &amp; EFs'!$B$343:$B$360,0)))-(INDEX($F$396:$F$413, MATCH($B$272,$C$396:$C$413,0))))/3),L$229&lt;INDEX($I$397:$I$415,MATCH($B$272,$C$397:$C$415,0)),INDEX('MP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M326" s="148" t="str" cm="1">
        <f t="array" ref="M326">IFERROR((_xlfn.IFS(M$229&lt;INDEX($J$397:$J$415,MATCH($B$272,$C$397:$C$415,0)),INDEX('MP Calcs &amp; EFs'!$C$343:$C$360, MATCH($B$272,'MP Calcs &amp; EFs'!$B$343:$B$360,0)),M$229&lt;INDEX($K$397:$K$415,MATCH($B$272,$C$397:$C$415,0)),INDEX('MP Calcs &amp; EFs'!$C$343:$C$360, MATCH($B$272,'MP Calcs &amp; EFs'!$B$343:$B$360,0))-(((INDEX('MP Calcs &amp; EFs'!$C$343:$C$360, MATCH($B$272,'MP Calcs &amp; EFs'!$B$343:$B$360,0)))-(INDEX($F$396:$F$413, MATCH($B$272,$C$396:$C$413,0))))/3),M$229&lt;INDEX($I$397:$I$415,MATCH($B$272,$C$397:$C$415,0)),INDEX('MP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N326" s="148" t="str" cm="1">
        <f t="array" ref="N326">IFERROR((_xlfn.IFS(N$229&lt;INDEX($J$397:$J$415,MATCH($B$272,$C$397:$C$415,0)),INDEX('MP Calcs &amp; EFs'!$C$343:$C$360, MATCH($B$272,'MP Calcs &amp; EFs'!$B$343:$B$360,0)),N$229&lt;INDEX($K$397:$K$415,MATCH($B$272,$C$397:$C$415,0)),INDEX('MP Calcs &amp; EFs'!$C$343:$C$360, MATCH($B$272,'MP Calcs &amp; EFs'!$B$343:$B$360,0))-(((INDEX('MP Calcs &amp; EFs'!$C$343:$C$360, MATCH($B$272,'MP Calcs &amp; EFs'!$B$343:$B$360,0)))-(INDEX($F$396:$F$413, MATCH($B$272,$C$396:$C$413,0))))/3),N$229&lt;INDEX($I$397:$I$415,MATCH($B$272,$C$397:$C$415,0)),INDEX('MP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O326" s="148" t="str" cm="1">
        <f t="array" ref="O326">IFERROR((_xlfn.IFS(O$229&lt;INDEX($J$397:$J$415,MATCH($B$272,$C$397:$C$415,0)),INDEX('MP Calcs &amp; EFs'!$C$343:$C$360, MATCH($B$272,'MP Calcs &amp; EFs'!$B$343:$B$360,0)),O$229&lt;INDEX($K$397:$K$415,MATCH($B$272,$C$397:$C$415,0)),INDEX('MP Calcs &amp; EFs'!$C$343:$C$360, MATCH($B$272,'MP Calcs &amp; EFs'!$B$343:$B$360,0))-(((INDEX('MP Calcs &amp; EFs'!$C$343:$C$360, MATCH($B$272,'MP Calcs &amp; EFs'!$B$343:$B$360,0)))-(INDEX($F$396:$F$413, MATCH($B$272,$C$396:$C$413,0))))/3),O$229&lt;INDEX($I$397:$I$415,MATCH($B$272,$C$397:$C$415,0)),INDEX('MP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P326" s="148" t="str" cm="1">
        <f t="array" ref="P326">IFERROR((_xlfn.IFS(P$229&lt;INDEX($J$397:$J$415,MATCH($B$272,$C$397:$C$415,0)),INDEX('MP Calcs &amp; EFs'!$C$343:$C$360, MATCH($B$272,'MP Calcs &amp; EFs'!$B$343:$B$360,0)),P$229&lt;INDEX($K$397:$K$415,MATCH($B$272,$C$397:$C$415,0)),INDEX('MP Calcs &amp; EFs'!$C$343:$C$360, MATCH($B$272,'MP Calcs &amp; EFs'!$B$343:$B$360,0))-(((INDEX('MP Calcs &amp; EFs'!$C$343:$C$360, MATCH($B$272,'MP Calcs &amp; EFs'!$B$343:$B$360,0)))-(INDEX($F$396:$F$413, MATCH($B$272,$C$396:$C$413,0))))/3),P$229&lt;INDEX($I$397:$I$415,MATCH($B$272,$C$397:$C$415,0)),INDEX('MP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Q326" s="148" t="str" cm="1">
        <f t="array" ref="Q326">IFERROR((_xlfn.IFS(Q$229&lt;INDEX($J$397:$J$415,MATCH($B$272,$C$397:$C$415,0)),INDEX('MP Calcs &amp; EFs'!$C$343:$C$360, MATCH($B$272,'MP Calcs &amp; EFs'!$B$343:$B$360,0)),Q$229&lt;INDEX($K$397:$K$415,MATCH($B$272,$C$397:$C$415,0)),INDEX('MP Calcs &amp; EFs'!$C$343:$C$360, MATCH($B$272,'MP Calcs &amp; EFs'!$B$343:$B$360,0))-(((INDEX('MP Calcs &amp; EFs'!$C$343:$C$360, MATCH($B$272,'MP Calcs &amp; EFs'!$B$343:$B$360,0)))-(INDEX($F$396:$F$413, MATCH($B$272,$C$396:$C$413,0))))/3),Q$229&lt;INDEX($I$397:$I$415,MATCH($B$272,$C$397:$C$415,0)),INDEX('MP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R326" s="148" t="str" cm="1">
        <f t="array" ref="R326">IFERROR((_xlfn.IFS(R$229&lt;INDEX($J$397:$J$415,MATCH($B$272,$C$397:$C$415,0)),INDEX('MP Calcs &amp; EFs'!$C$343:$C$360, MATCH($B$272,'MP Calcs &amp; EFs'!$B$343:$B$360,0)),R$229&lt;INDEX($K$397:$K$415,MATCH($B$272,$C$397:$C$415,0)),INDEX('MP Calcs &amp; EFs'!$C$343:$C$360, MATCH($B$272,'MP Calcs &amp; EFs'!$B$343:$B$360,0))-(((INDEX('MP Calcs &amp; EFs'!$C$343:$C$360, MATCH($B$272,'MP Calcs &amp; EFs'!$B$343:$B$360,0)))-(INDEX($F$396:$F$413, MATCH($B$272,$C$396:$C$413,0))))/3),R$229&lt;INDEX($I$397:$I$415,MATCH($B$272,$C$397:$C$415,0)),INDEX('MP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S326" s="148" t="str" cm="1">
        <f t="array" ref="S326">IFERROR((_xlfn.IFS(S$229&lt;INDEX($J$397:$J$415,MATCH($B$272,$C$397:$C$415,0)),INDEX('MP Calcs &amp; EFs'!$C$343:$C$360, MATCH($B$272,'MP Calcs &amp; EFs'!$B$343:$B$360,0)),S$229&lt;INDEX($K$397:$K$415,MATCH($B$272,$C$397:$C$415,0)),INDEX('MP Calcs &amp; EFs'!$C$343:$C$360, MATCH($B$272,'MP Calcs &amp; EFs'!$B$343:$B$360,0))-(((INDEX('MP Calcs &amp; EFs'!$C$343:$C$360, MATCH($B$272,'MP Calcs &amp; EFs'!$B$343:$B$360,0)))-(INDEX($F$396:$F$413, MATCH($B$272,$C$396:$C$413,0))))/3),S$229&lt;INDEX($I$397:$I$415,MATCH($B$272,$C$397:$C$415,0)),INDEX('MP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T326" s="148" t="str" cm="1">
        <f t="array" ref="T326">IFERROR((_xlfn.IFS(T$229&lt;INDEX($J$397:$J$415,MATCH($B$272,$C$397:$C$415,0)),INDEX('MP Calcs &amp; EFs'!$C$343:$C$360, MATCH($B$272,'MP Calcs &amp; EFs'!$B$343:$B$360,0)),T$229&lt;INDEX($K$397:$K$415,MATCH($B$272,$C$397:$C$415,0)),INDEX('MP Calcs &amp; EFs'!$C$343:$C$360, MATCH($B$272,'MP Calcs &amp; EFs'!$B$343:$B$360,0))-(((INDEX('MP Calcs &amp; EFs'!$C$343:$C$360, MATCH($B$272,'MP Calcs &amp; EFs'!$B$343:$B$360,0)))-(INDEX($F$396:$F$413, MATCH($B$272,$C$396:$C$413,0))))/3),T$229&lt;INDEX($I$397:$I$415,MATCH($B$272,$C$397:$C$415,0)),INDEX('MP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U326" s="148" t="str" cm="1">
        <f t="array" ref="U326">IFERROR((_xlfn.IFS(U$229&lt;INDEX($J$397:$J$415,MATCH($B$272,$C$397:$C$415,0)),INDEX('MP Calcs &amp; EFs'!$C$343:$C$360, MATCH($B$272,'MP Calcs &amp; EFs'!$B$343:$B$360,0)),U$229&lt;INDEX($K$397:$K$415,MATCH($B$272,$C$397:$C$415,0)),INDEX('MP Calcs &amp; EFs'!$C$343:$C$360, MATCH($B$272,'MP Calcs &amp; EFs'!$B$343:$B$360,0))-(((INDEX('MP Calcs &amp; EFs'!$C$343:$C$360, MATCH($B$272,'MP Calcs &amp; EFs'!$B$343:$B$360,0)))-(INDEX($F$396:$F$413, MATCH($B$272,$C$396:$C$413,0))))/3),U$229&lt;INDEX($I$397:$I$415,MATCH($B$272,$C$397:$C$415,0)),INDEX('MP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V326" s="148" t="str" cm="1">
        <f t="array" ref="V326">IFERROR((_xlfn.IFS(V$229&lt;INDEX($J$397:$J$415,MATCH($B$272,$C$397:$C$415,0)),INDEX('MP Calcs &amp; EFs'!$C$343:$C$360, MATCH($B$272,'MP Calcs &amp; EFs'!$B$343:$B$360,0)),V$229&lt;INDEX($K$397:$K$415,MATCH($B$272,$C$397:$C$415,0)),INDEX('MP Calcs &amp; EFs'!$C$343:$C$360, MATCH($B$272,'MP Calcs &amp; EFs'!$B$343:$B$360,0))-(((INDEX('MP Calcs &amp; EFs'!$C$343:$C$360, MATCH($B$272,'MP Calcs &amp; EFs'!$B$343:$B$360,0)))-(INDEX($F$396:$F$413, MATCH($B$272,$C$396:$C$413,0))))/3),V$229&lt;INDEX($I$397:$I$415,MATCH($B$272,$C$397:$C$415,0)),INDEX('MP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W326" s="148" t="str" cm="1">
        <f t="array" ref="W326">IFERROR((_xlfn.IFS(W$229&lt;INDEX($J$397:$J$415,MATCH($B$272,$C$397:$C$415,0)),INDEX('MP Calcs &amp; EFs'!$C$343:$C$360, MATCH($B$272,'MP Calcs &amp; EFs'!$B$343:$B$360,0)),W$229&lt;INDEX($K$397:$K$415,MATCH($B$272,$C$397:$C$415,0)),INDEX('MP Calcs &amp; EFs'!$C$343:$C$360, MATCH($B$272,'MP Calcs &amp; EFs'!$B$343:$B$360,0))-(((INDEX('MP Calcs &amp; EFs'!$C$343:$C$360, MATCH($B$272,'MP Calcs &amp; EFs'!$B$343:$B$360,0)))-(INDEX($F$396:$F$413, MATCH($B$272,$C$396:$C$413,0))))/3),W$229&lt;INDEX($I$397:$I$415,MATCH($B$272,$C$397:$C$415,0)),INDEX('MP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X326" s="148" t="str" cm="1">
        <f t="array" ref="X326">IFERROR((_xlfn.IFS(X$229&lt;INDEX($J$397:$J$415,MATCH($B$272,$C$397:$C$415,0)),INDEX('MP Calcs &amp; EFs'!$C$343:$C$360, MATCH($B$272,'MP Calcs &amp; EFs'!$B$343:$B$360,0)),X$229&lt;INDEX($K$397:$K$415,MATCH($B$272,$C$397:$C$415,0)),INDEX('MP Calcs &amp; EFs'!$C$343:$C$360, MATCH($B$272,'MP Calcs &amp; EFs'!$B$343:$B$360,0))-(((INDEX('MP Calcs &amp; EFs'!$C$343:$C$360, MATCH($B$272,'MP Calcs &amp; EFs'!$B$343:$B$360,0)))-(INDEX($F$396:$F$413, MATCH($B$272,$C$396:$C$413,0))))/3),X$229&lt;INDEX($I$397:$I$415,MATCH($B$272,$C$397:$C$415,0)),INDEX('MP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Y326" s="148" t="str" cm="1">
        <f t="array" ref="Y326">IFERROR((_xlfn.IFS(Y$229&lt;INDEX($J$397:$J$415,MATCH($B$272,$C$397:$C$415,0)),INDEX('MP Calcs &amp; EFs'!$C$343:$C$360, MATCH($B$272,'MP Calcs &amp; EFs'!$B$343:$B$360,0)),Y$229&lt;INDEX($K$397:$K$415,MATCH($B$272,$C$397:$C$415,0)),INDEX('MP Calcs &amp; EFs'!$C$343:$C$360, MATCH($B$272,'MP Calcs &amp; EFs'!$B$343:$B$360,0))-(((INDEX('MP Calcs &amp; EFs'!$C$343:$C$360, MATCH($B$272,'MP Calcs &amp; EFs'!$B$343:$B$360,0)))-(INDEX($F$396:$F$413, MATCH($B$272,$C$396:$C$413,0))))/3),Y$229&lt;INDEX($I$397:$I$415,MATCH($B$272,$C$397:$C$415,0)),INDEX('MP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Z326" s="148" t="str" cm="1">
        <f t="array" ref="Z326">IFERROR((_xlfn.IFS(Z$229&lt;INDEX($J$397:$J$415,MATCH($B$272,$C$397:$C$415,0)),INDEX('MP Calcs &amp; EFs'!$C$343:$C$360, MATCH($B$272,'MP Calcs &amp; EFs'!$B$343:$B$360,0)),Z$229&lt;INDEX($K$397:$K$415,MATCH($B$272,$C$397:$C$415,0)),INDEX('MP Calcs &amp; EFs'!$C$343:$C$360, MATCH($B$272,'MP Calcs &amp; EFs'!$B$343:$B$360,0))-(((INDEX('MP Calcs &amp; EFs'!$C$343:$C$360, MATCH($B$272,'MP Calcs &amp; EFs'!$B$343:$B$360,0)))-(INDEX($F$396:$F$413, MATCH($B$272,$C$396:$C$413,0))))/3),Z$229&lt;INDEX($I$397:$I$415,MATCH($B$272,$C$397:$C$415,0)),INDEX('MP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AA326" s="148" t="str" cm="1">
        <f t="array" ref="AA326">IFERROR((_xlfn.IFS(AA$229&lt;INDEX($J$397:$J$415,MATCH($B$272,$C$397:$C$415,0)),INDEX('MP Calcs &amp; EFs'!$C$343:$C$360, MATCH($B$272,'MP Calcs &amp; EFs'!$B$343:$B$360,0)),AA$229&lt;INDEX($K$397:$K$415,MATCH($B$272,$C$397:$C$415,0)),INDEX('MP Calcs &amp; EFs'!$C$343:$C$360, MATCH($B$272,'MP Calcs &amp; EFs'!$B$343:$B$360,0))-(((INDEX('MP Calcs &amp; EFs'!$C$343:$C$360, MATCH($B$272,'MP Calcs &amp; EFs'!$B$343:$B$360,0)))-(INDEX($F$396:$F$413, MATCH($B$272,$C$396:$C$413,0))))/3),AA$229&lt;INDEX($I$397:$I$415,MATCH($B$272,$C$397:$C$415,0)),INDEX('MP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AB326" s="148" t="str" cm="1">
        <f t="array" ref="AB326">IFERROR((_xlfn.IFS(AB$229&lt;INDEX($J$397:$J$415,MATCH($B$272,$C$397:$C$415,0)),INDEX('MP Calcs &amp; EFs'!$C$343:$C$360, MATCH($B$272,'MP Calcs &amp; EFs'!$B$343:$B$360,0)),AB$229&lt;INDEX($K$397:$K$415,MATCH($B$272,$C$397:$C$415,0)),INDEX('MP Calcs &amp; EFs'!$C$343:$C$360, MATCH($B$272,'MP Calcs &amp; EFs'!$B$343:$B$360,0))-(((INDEX('MP Calcs &amp; EFs'!$C$343:$C$360, MATCH($B$272,'MP Calcs &amp; EFs'!$B$343:$B$360,0)))-(INDEX($F$396:$F$413, MATCH($B$272,$C$396:$C$413,0))))/3),AB$229&lt;INDEX($I$397:$I$415,MATCH($B$272,$C$397:$C$415,0)),INDEX('MP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AC326" s="148" t="str" cm="1">
        <f t="array" ref="AC326">IFERROR((_xlfn.IFS(AC$229&lt;INDEX($J$397:$J$415,MATCH($B$272,$C$397:$C$415,0)),INDEX('MP Calcs &amp; EFs'!$C$343:$C$360, MATCH($B$272,'MP Calcs &amp; EFs'!$B$343:$B$360,0)),AC$229&lt;INDEX($K$397:$K$415,MATCH($B$272,$C$397:$C$415,0)),INDEX('MP Calcs &amp; EFs'!$C$343:$C$360, MATCH($B$272,'MP Calcs &amp; EFs'!$B$343:$B$360,0))-(((INDEX('MP Calcs &amp; EFs'!$C$343:$C$360, MATCH($B$272,'MP Calcs &amp; EFs'!$B$343:$B$360,0)))-(INDEX($F$396:$F$413, MATCH($B$272,$C$396:$C$413,0))))/3),AC$229&lt;INDEX($I$397:$I$415,MATCH($B$272,$C$397:$C$415,0)),INDEX('MP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AD326" s="148" t="str" cm="1">
        <f t="array" ref="AD326">IFERROR((_xlfn.IFS(AD$229&lt;INDEX($J$397:$J$415,MATCH($B$272,$C$397:$C$415,0)),INDEX('MP Calcs &amp; EFs'!$C$343:$C$360, MATCH($B$272,'MP Calcs &amp; EFs'!$B$343:$B$360,0)),AD$229&lt;INDEX($K$397:$K$415,MATCH($B$272,$C$397:$C$415,0)),INDEX('MP Calcs &amp; EFs'!$C$343:$C$360, MATCH($B$272,'MP Calcs &amp; EFs'!$B$343:$B$360,0))-(((INDEX('MP Calcs &amp; EFs'!$C$343:$C$360, MATCH($B$272,'MP Calcs &amp; EFs'!$B$343:$B$360,0)))-(INDEX($F$396:$F$413, MATCH($B$272,$C$396:$C$413,0))))/3),AD$229&lt;INDEX($I$397:$I$415,MATCH($B$272,$C$397:$C$415,0)),INDEX('MP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AE326" s="148" t="str" cm="1">
        <f t="array" ref="AE326">IFERROR((_xlfn.IFS(AE$229&lt;INDEX($J$397:$J$415,MATCH($B$272,$C$397:$C$415,0)),INDEX('MP Calcs &amp; EFs'!$C$343:$C$360, MATCH($B$272,'MP Calcs &amp; EFs'!$B$343:$B$360,0)),AE$229&lt;INDEX($K$397:$K$415,MATCH($B$272,$C$397:$C$415,0)),INDEX('MP Calcs &amp; EFs'!$C$343:$C$360, MATCH($B$272,'MP Calcs &amp; EFs'!$B$343:$B$360,0))-(((INDEX('MP Calcs &amp; EFs'!$C$343:$C$360, MATCH($B$272,'MP Calcs &amp; EFs'!$B$343:$B$360,0)))-(INDEX($F$396:$F$413, MATCH($B$272,$C$396:$C$413,0))))/3),AE$229&lt;INDEX($I$397:$I$415,MATCH($B$272,$C$397:$C$415,0)),INDEX('MP Calcs &amp; EFs'!$C$343:$C$360, MATCH($B$272,'MP Calcs &amp; EFs'!$B$343:$B$360,0))-(((INDEX('MP Calcs &amp; EFs'!$C$343:$C$360, MATCH($B$272,'MP Calcs &amp; EFs'!$B$343:$B$360,0)))-(INDEX($F$396:$F$413, MATCH($B$272,$C$396:$C$413,0))))*2/3),TRUE,INDEX($F$396:$F$413, MATCH($B$272,$C$396:$C$413,0)))*INDEX($D$13:$D$29, MATCH($B$272,$B$13:$B$29,0)))*1000*'Conversions and Lists'!$O$44*'MP Calcs &amp; EFs'!$F$439*'Conversions and Lists'!$F$51*1000,"")</f>
        <v/>
      </c>
      <c r="AF326" s="148" t="str">
        <f t="shared" si="19"/>
        <v/>
      </c>
      <c r="AG326" s="148" t="str">
        <f>IFERROR(SUM(INDEX(D326:AF326, MATCH(INDEX($H$8:$H$29,MATCH(B326,$B$8:$B$29,0)),$D$229:$AE$229,0)):AF326),"")</f>
        <v/>
      </c>
    </row>
    <row r="327" spans="1:33" x14ac:dyDescent="0.25">
      <c r="B327" s="144" t="s">
        <v>158</v>
      </c>
      <c r="C327" s="141" t="s">
        <v>335</v>
      </c>
      <c r="D327" s="142" t="str" cm="1">
        <f t="array" ref="D327">IFERROR(((_xlfn.IFS(D$229&lt;INDEX($J$397:$J$415,MATCH($B$274,$C$397:$C$415,0)),INDEX('MP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MATCH($B$274,$C$396:$C$413,0))))/3),D$229&lt;INDEX($I$397:$I$415,MATCH(B327,$C$397:$C$415,0)),INDEX('MP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E327" s="142" t="str" cm="1">
        <f t="array" ref="E327">IFERROR(((_xlfn.IFS(E$229&lt;INDEX($J$397:$J$415,MATCH($B$274,$C$397:$C$415,0)),INDEX('MP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MATCH($B$274,$C$396:$C$413,0))))/3),E$229&lt;INDEX($I$397:$I$415,MATCH(C327,$C$397:$C$415,0)),INDEX('MP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F327" s="142" t="str" cm="1">
        <f t="array" ref="F327">IFERROR(((_xlfn.IFS(F$229&lt;INDEX($J$397:$J$415,MATCH($B$274,$C$397:$C$415,0)),INDEX('MP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MATCH($B$274,$C$396:$C$413,0))))/3),F$229&lt;INDEX($I$397:$I$415,MATCH(D327,$C$397:$C$415,0)),INDEX('MP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G327" s="142" t="str" cm="1">
        <f t="array" ref="G327">IFERROR(((_xlfn.IFS(G$229&lt;INDEX($J$397:$J$415,MATCH($B$274,$C$397:$C$415,0)),INDEX('MP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MATCH($B$274,$C$396:$C$413,0))))/3),G$229&lt;INDEX($I$397:$I$415,MATCH(E327,$C$397:$C$415,0)),INDEX('MP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H327" s="142" t="str" cm="1">
        <f t="array" ref="H327">IFERROR(((_xlfn.IFS(H$229&lt;INDEX($J$397:$J$415,MATCH($B$274,$C$397:$C$415,0)),INDEX('MP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MATCH($B$274,$C$396:$C$413,0))))/3),H$229&lt;INDEX($I$397:$I$415,MATCH(F327,$C$397:$C$415,0)),INDEX('MP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I327" s="142" t="str" cm="1">
        <f t="array" ref="I327">IFERROR(((_xlfn.IFS(I$229&lt;INDEX($J$397:$J$415,MATCH($B$274,$C$397:$C$415,0)),INDEX('MP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MATCH($B$274,$C$396:$C$413,0))))/3),I$229&lt;INDEX($I$397:$I$415,MATCH(G327,$C$397:$C$415,0)),INDEX('MP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J327" s="142" t="str" cm="1">
        <f t="array" ref="J327">IFERROR(((_xlfn.IFS(J$229&lt;INDEX($J$397:$J$415,MATCH($B$274,$C$397:$C$415,0)),INDEX('MP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MATCH($B$274,$C$396:$C$413,0))))/3),J$229&lt;INDEX($I$397:$I$415,MATCH(H327,$C$397:$C$415,0)),INDEX('MP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K327" s="142" t="str" cm="1">
        <f t="array" ref="K327">IFERROR(((_xlfn.IFS(K$229&lt;INDEX($J$397:$J$415,MATCH($B$274,$C$397:$C$415,0)),INDEX('MP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MATCH($B$274,$C$396:$C$413,0))))/3),K$229&lt;INDEX($I$397:$I$415,MATCH(I327,$C$397:$C$415,0)),INDEX('MP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L327" s="142" t="str" cm="1">
        <f t="array" ref="L327">IFERROR(((_xlfn.IFS(L$229&lt;INDEX($J$397:$J$415,MATCH($B$274,$C$397:$C$415,0)),INDEX('MP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MATCH($B$274,$C$396:$C$413,0))))/3),L$229&lt;INDEX($I$397:$I$415,MATCH(J327,$C$397:$C$415,0)),INDEX('MP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M327" s="142" t="str" cm="1">
        <f t="array" ref="M327">IFERROR(((_xlfn.IFS(M$229&lt;INDEX($J$397:$J$415,MATCH($B$274,$C$397:$C$415,0)),INDEX('MP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MATCH($B$274,$C$396:$C$413,0))))/3),M$229&lt;INDEX($I$397:$I$415,MATCH(K327,$C$397:$C$415,0)),INDEX('MP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N327" s="142" t="str" cm="1">
        <f t="array" ref="N327">IFERROR(((_xlfn.IFS(N$229&lt;INDEX($J$397:$J$415,MATCH($B$274,$C$397:$C$415,0)),INDEX('MP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MATCH($B$274,$C$396:$C$413,0))))/3),N$229&lt;INDEX($I$397:$I$415,MATCH(L327,$C$397:$C$415,0)),INDEX('MP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O327" s="142" t="str" cm="1">
        <f t="array" ref="O327">IFERROR(((_xlfn.IFS(O$229&lt;INDEX($J$397:$J$415,MATCH($B$274,$C$397:$C$415,0)),INDEX('MP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MATCH($B$274,$C$396:$C$413,0))))/3),O$229&lt;INDEX($I$397:$I$415,MATCH(M327,$C$397:$C$415,0)),INDEX('MP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P327" s="142" t="str" cm="1">
        <f t="array" ref="P327">IFERROR(((_xlfn.IFS(P$229&lt;INDEX($J$397:$J$415,MATCH($B$274,$C$397:$C$415,0)),INDEX('MP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MATCH($B$274,$C$396:$C$413,0))))/3),P$229&lt;INDEX($I$397:$I$415,MATCH(N327,$C$397:$C$415,0)),INDEX('MP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Q327" s="142" t="str" cm="1">
        <f t="array" ref="Q327">IFERROR(((_xlfn.IFS(Q$229&lt;INDEX($J$397:$J$415,MATCH($B$274,$C$397:$C$415,0)),INDEX('MP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MATCH($B$274,$C$396:$C$413,0))))/3),Q$229&lt;INDEX($I$397:$I$415,MATCH(O327,$C$397:$C$415,0)),INDEX('MP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R327" s="142" t="str" cm="1">
        <f t="array" ref="R327">IFERROR(((_xlfn.IFS(R$229&lt;INDEX($J$397:$J$415,MATCH($B$274,$C$397:$C$415,0)),INDEX('MP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MATCH($B$274,$C$396:$C$413,0))))/3),R$229&lt;INDEX($I$397:$I$415,MATCH(P327,$C$397:$C$415,0)),INDEX('MP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S327" s="142" t="str" cm="1">
        <f t="array" ref="S327">IFERROR(((_xlfn.IFS(S$229&lt;INDEX($J$397:$J$415,MATCH($B$274,$C$397:$C$415,0)),INDEX('MP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MATCH($B$274,$C$396:$C$413,0))))/3),S$229&lt;INDEX($I$397:$I$415,MATCH(Q327,$C$397:$C$415,0)),INDEX('MP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T327" s="142" t="str" cm="1">
        <f t="array" ref="T327">IFERROR(((_xlfn.IFS(T$229&lt;INDEX($J$397:$J$415,MATCH($B$274,$C$397:$C$415,0)),INDEX('MP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MATCH($B$274,$C$396:$C$413,0))))/3),T$229&lt;INDEX($I$397:$I$415,MATCH(R327,$C$397:$C$415,0)),INDEX('MP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U327" s="142" t="str" cm="1">
        <f t="array" ref="U327">IFERROR(((_xlfn.IFS(U$229&lt;INDEX($J$397:$J$415,MATCH($B$274,$C$397:$C$415,0)),INDEX('MP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MATCH($B$274,$C$396:$C$413,0))))/3),U$229&lt;INDEX($I$397:$I$415,MATCH(S327,$C$397:$C$415,0)),INDEX('MP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V327" s="142" t="str" cm="1">
        <f t="array" ref="V327">IFERROR(((_xlfn.IFS(V$229&lt;INDEX($J$397:$J$415,MATCH($B$274,$C$397:$C$415,0)),INDEX('MP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MATCH($B$274,$C$396:$C$413,0))))/3),V$229&lt;INDEX($I$397:$I$415,MATCH(T327,$C$397:$C$415,0)),INDEX('MP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W327" s="142" t="str" cm="1">
        <f t="array" ref="W327">IFERROR(((_xlfn.IFS(W$229&lt;INDEX($J$397:$J$415,MATCH($B$274,$C$397:$C$415,0)),INDEX('MP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MATCH($B$274,$C$396:$C$413,0))))/3),W$229&lt;INDEX($I$397:$I$415,MATCH(U327,$C$397:$C$415,0)),INDEX('MP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X327" s="142" t="str" cm="1">
        <f t="array" ref="X327">IFERROR(((_xlfn.IFS(X$229&lt;INDEX($J$397:$J$415,MATCH($B$274,$C$397:$C$415,0)),INDEX('MP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MATCH($B$274,$C$396:$C$413,0))))/3),X$229&lt;INDEX($I$397:$I$415,MATCH(V327,$C$397:$C$415,0)),INDEX('MP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Y327" s="142" t="str" cm="1">
        <f t="array" ref="Y327">IFERROR(((_xlfn.IFS(Y$229&lt;INDEX($J$397:$J$415,MATCH($B$274,$C$397:$C$415,0)),INDEX('MP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MATCH($B$274,$C$396:$C$413,0))))/3),Y$229&lt;INDEX($I$397:$I$415,MATCH(W327,$C$397:$C$415,0)),INDEX('MP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Z327" s="142" t="str" cm="1">
        <f t="array" ref="Z327">IFERROR(((_xlfn.IFS(Z$229&lt;INDEX($J$397:$J$415,MATCH($B$274,$C$397:$C$415,0)),INDEX('MP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MATCH($B$274,$C$396:$C$413,0))))/3),Z$229&lt;INDEX($I$397:$I$415,MATCH(X327,$C$397:$C$415,0)),INDEX('MP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AA327" s="142" t="str" cm="1">
        <f t="array" ref="AA327">IFERROR(((_xlfn.IFS(AA$229&lt;INDEX($J$397:$J$415,MATCH($B$274,$C$397:$C$415,0)),INDEX('MP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MATCH($B$274,$C$396:$C$413,0))))/3),AA$229&lt;INDEX($I$397:$I$415,MATCH(Y327,$C$397:$C$415,0)),INDEX('MP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AB327" s="142" t="str" cm="1">
        <f t="array" ref="AB327">IFERROR(((_xlfn.IFS(AB$229&lt;INDEX($J$397:$J$415,MATCH($B$274,$C$397:$C$415,0)),INDEX('MP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MATCH($B$274,$C$396:$C$413,0))))/3),AB$229&lt;INDEX($I$397:$I$415,MATCH(Z327,$C$397:$C$415,0)),INDEX('MP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AC327" s="142" t="str" cm="1">
        <f t="array" ref="AC327">IFERROR(((_xlfn.IFS(AC$229&lt;INDEX($J$397:$J$415,MATCH($B$274,$C$397:$C$415,0)),INDEX('MP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MATCH($B$274,$C$396:$C$413,0))))/3),AC$229&lt;INDEX($I$397:$I$415,MATCH(AA327,$C$397:$C$415,0)),INDEX('MP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AD327" s="142" t="str" cm="1">
        <f t="array" ref="AD327">IFERROR(((_xlfn.IFS(AD$229&lt;INDEX($J$397:$J$415,MATCH($B$274,$C$397:$C$415,0)),INDEX('MP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MATCH($B$274,$C$396:$C$413,0))))/3),AD$229&lt;INDEX($I$397:$I$415,MATCH(AB327,$C$397:$C$415,0)),INDEX('MP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AE327" s="142" t="str" cm="1">
        <f t="array" ref="AE327">IFERROR(((_xlfn.IFS(AE$229&lt;INDEX($J$397:$J$415,MATCH($B$274,$C$397:$C$415,0)),INDEX('MP Calcs &amp; EFs'!$D$343:$D$360, MATCH($B$274,'MP Calcs &amp; EFs'!$B$343:$B$360,0)),$D$229&lt;INDEX($K$397:$K$415,MATCH($B$274,$C$397:$C$415,0)),INDEX('MP Calcs &amp; EFs'!$D$343:$D$360, MATCH($B$274,'MP Calcs &amp; EFs'!$B$343:$B$360,0))-(((INDEX('MP Calcs &amp; EFs'!$D$343:$D$360, MATCH($B$274,'MP Calcs &amp; EFs'!$B$343:$B$360,0)))-(INDEX($G$396:$G$413, MATCH($B$274,$C$396:$C$413,0))))/3),AE$229&lt;INDEX($I$397:$I$415,MATCH(AC327,$C$397:$C$415,0)),INDEX('MP Calcs &amp; EFs'!$D$343:$D$360, MATCH($B$274,'MP Calcs &amp; EFs'!$B$343:$B$360,0))-(((INDEX('MP Calcs &amp; EFs'!$D$343:$D$360, MATCH($B$274,'MP Calcs &amp; EFs'!$B$343:$B$360,0)))-(INDEX($G$396:$G$413, MATCH($B$274,$C$396:$C$413,0))))*2/3),TRUE,INDEX($G$396:$G$413, MATCH($B$274,$C$396:$C$413,0)))*INDEX($D$13:$D$29, MATCH($B$274,$B$13:$B$29,0))*10^6*'Conversions and Lists'!$F$44)-(INDEX($G$8:$G$29, MATCH($B$274,$B$8:$B$29,0))*'Conversions and Lists'!$F$37))*'MP Calcs &amp; EFs'!$K$383,"")</f>
        <v/>
      </c>
      <c r="AF327" s="142" t="str">
        <f t="shared" si="19"/>
        <v/>
      </c>
      <c r="AG327" s="142" t="str">
        <f>IFERROR(SUM(INDEX(D327:AF327, MATCH(INDEX($H$8:$H$29,MATCH(B327,$B$8:$B$29,0)),$D$229:$AE$229,0)):AF327),"")</f>
        <v/>
      </c>
    </row>
    <row r="328" spans="1:33" ht="14.4" thickBot="1" x14ac:dyDescent="0.3">
      <c r="B328" s="138" t="s">
        <v>158</v>
      </c>
      <c r="C328" s="139" t="s">
        <v>336</v>
      </c>
      <c r="D328" s="148" t="str" cm="1">
        <f t="array" ref="D328">IFERROR((_xlfn.IFS(D$229&lt;INDEX($J$397:$J$415,MATCH($B$274,$C$397:$C$415,0)),INDEX('MP Calcs &amp; EFs'!$C$343:$C$360, MATCH($B$274,'MP Calcs &amp; EFs'!$B$343:$B$360,0)),D$229&lt;INDEX($K$397:$K$415,MATCH($B$274,$C$397:$C$415,0)),INDEX('MP Calcs &amp; EFs'!$C$343:$C$360, MATCH($B$274,'MP Calcs &amp; EFs'!$B$343:$B$360,0))-(((INDEX('MP Calcs &amp; EFs'!$C$343:$C$360, MATCH($B$274,'MP Calcs &amp; EFs'!$B$343:$B$360,0)))-(INDEX($F$396:$F$413, MATCH($B$274,$C$396:$C$413,0))))/3),D$229&lt;INDEX($I$397:$I$415,MATCH($B$274,$C$397:$C$415,0)),INDEX('MP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E328" s="148" t="str" cm="1">
        <f t="array" ref="E328">IFERROR((_xlfn.IFS(E$229&lt;INDEX($J$397:$J$415,MATCH($B$274,$C$397:$C$415,0)),INDEX('MP Calcs &amp; EFs'!$C$343:$C$360, MATCH($B$274,'MP Calcs &amp; EFs'!$B$343:$B$360,0)),E$229&lt;INDEX($K$397:$K$415,MATCH($B$274,$C$397:$C$415,0)),INDEX('MP Calcs &amp; EFs'!$C$343:$C$360, MATCH($B$274,'MP Calcs &amp; EFs'!$B$343:$B$360,0))-(((INDEX('MP Calcs &amp; EFs'!$C$343:$C$360, MATCH($B$274,'MP Calcs &amp; EFs'!$B$343:$B$360,0)))-(INDEX($F$396:$F$413, MATCH($B$274,$C$396:$C$413,0))))/3),E$229&lt;INDEX($I$397:$I$415,MATCH($B$274,$C$397:$C$415,0)),INDEX('MP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F328" s="148" t="str" cm="1">
        <f t="array" ref="F328">IFERROR((_xlfn.IFS(F$229&lt;INDEX($J$397:$J$415,MATCH($B$274,$C$397:$C$415,0)),INDEX('MP Calcs &amp; EFs'!$C$343:$C$360, MATCH($B$274,'MP Calcs &amp; EFs'!$B$343:$B$360,0)),F$229&lt;INDEX($K$397:$K$415,MATCH($B$274,$C$397:$C$415,0)),INDEX('MP Calcs &amp; EFs'!$C$343:$C$360, MATCH($B$274,'MP Calcs &amp; EFs'!$B$343:$B$360,0))-(((INDEX('MP Calcs &amp; EFs'!$C$343:$C$360, MATCH($B$274,'MP Calcs &amp; EFs'!$B$343:$B$360,0)))-(INDEX($F$396:$F$413, MATCH($B$274,$C$396:$C$413,0))))/3),F$229&lt;INDEX($I$397:$I$415,MATCH($B$274,$C$397:$C$415,0)),INDEX('MP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G328" s="148" t="str" cm="1">
        <f t="array" ref="G328">IFERROR((_xlfn.IFS(G$229&lt;INDEX($J$397:$J$415,MATCH($B$274,$C$397:$C$415,0)),INDEX('MP Calcs &amp; EFs'!$C$343:$C$360, MATCH($B$274,'MP Calcs &amp; EFs'!$B$343:$B$360,0)),G$229&lt;INDEX($K$397:$K$415,MATCH($B$274,$C$397:$C$415,0)),INDEX('MP Calcs &amp; EFs'!$C$343:$C$360, MATCH($B$274,'MP Calcs &amp; EFs'!$B$343:$B$360,0))-(((INDEX('MP Calcs &amp; EFs'!$C$343:$C$360, MATCH($B$274,'MP Calcs &amp; EFs'!$B$343:$B$360,0)))-(INDEX($F$396:$F$413, MATCH($B$274,$C$396:$C$413,0))))/3),G$229&lt;INDEX($I$397:$I$415,MATCH($B$274,$C$397:$C$415,0)),INDEX('MP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H328" s="148" t="str" cm="1">
        <f t="array" ref="H328">IFERROR((_xlfn.IFS(H$229&lt;INDEX($J$397:$J$415,MATCH($B$274,$C$397:$C$415,0)),INDEX('MP Calcs &amp; EFs'!$C$343:$C$360, MATCH($B$274,'MP Calcs &amp; EFs'!$B$343:$B$360,0)),H$229&lt;INDEX($K$397:$K$415,MATCH($B$274,$C$397:$C$415,0)),INDEX('MP Calcs &amp; EFs'!$C$343:$C$360, MATCH($B$274,'MP Calcs &amp; EFs'!$B$343:$B$360,0))-(((INDEX('MP Calcs &amp; EFs'!$C$343:$C$360, MATCH($B$274,'MP Calcs &amp; EFs'!$B$343:$B$360,0)))-(INDEX($F$396:$F$413, MATCH($B$274,$C$396:$C$413,0))))/3),H$229&lt;INDEX($I$397:$I$415,MATCH($B$274,$C$397:$C$415,0)),INDEX('MP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I328" s="148" t="str" cm="1">
        <f t="array" ref="I328">IFERROR((_xlfn.IFS(I$229&lt;INDEX($J$397:$J$415,MATCH($B$274,$C$397:$C$415,0)),INDEX('MP Calcs &amp; EFs'!$C$343:$C$360, MATCH($B$274,'MP Calcs &amp; EFs'!$B$343:$B$360,0)),I$229&lt;INDEX($K$397:$K$415,MATCH($B$274,$C$397:$C$415,0)),INDEX('MP Calcs &amp; EFs'!$C$343:$C$360, MATCH($B$274,'MP Calcs &amp; EFs'!$B$343:$B$360,0))-(((INDEX('MP Calcs &amp; EFs'!$C$343:$C$360, MATCH($B$274,'MP Calcs &amp; EFs'!$B$343:$B$360,0)))-(INDEX($F$396:$F$413, MATCH($B$274,$C$396:$C$413,0))))/3),I$229&lt;INDEX($I$397:$I$415,MATCH($B$274,$C$397:$C$415,0)),INDEX('MP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J328" s="148" t="str" cm="1">
        <f t="array" ref="J328">IFERROR((_xlfn.IFS(J$229&lt;INDEX($J$397:$J$415,MATCH($B$274,$C$397:$C$415,0)),INDEX('MP Calcs &amp; EFs'!$C$343:$C$360, MATCH($B$274,'MP Calcs &amp; EFs'!$B$343:$B$360,0)),J$229&lt;INDEX($K$397:$K$415,MATCH($B$274,$C$397:$C$415,0)),INDEX('MP Calcs &amp; EFs'!$C$343:$C$360, MATCH($B$274,'MP Calcs &amp; EFs'!$B$343:$B$360,0))-(((INDEX('MP Calcs &amp; EFs'!$C$343:$C$360, MATCH($B$274,'MP Calcs &amp; EFs'!$B$343:$B$360,0)))-(INDEX($F$396:$F$413, MATCH($B$274,$C$396:$C$413,0))))/3),J$229&lt;INDEX($I$397:$I$415,MATCH($B$274,$C$397:$C$415,0)),INDEX('MP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K328" s="148" t="str" cm="1">
        <f t="array" ref="K328">IFERROR((_xlfn.IFS(K$229&lt;INDEX($J$397:$J$415,MATCH($B$274,$C$397:$C$415,0)),INDEX('MP Calcs &amp; EFs'!$C$343:$C$360, MATCH($B$274,'MP Calcs &amp; EFs'!$B$343:$B$360,0)),K$229&lt;INDEX($K$397:$K$415,MATCH($B$274,$C$397:$C$415,0)),INDEX('MP Calcs &amp; EFs'!$C$343:$C$360, MATCH($B$274,'MP Calcs &amp; EFs'!$B$343:$B$360,0))-(((INDEX('MP Calcs &amp; EFs'!$C$343:$C$360, MATCH($B$274,'MP Calcs &amp; EFs'!$B$343:$B$360,0)))-(INDEX($F$396:$F$413, MATCH($B$274,$C$396:$C$413,0))))/3),K$229&lt;INDEX($I$397:$I$415,MATCH($B$274,$C$397:$C$415,0)),INDEX('MP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L328" s="148" t="str" cm="1">
        <f t="array" ref="L328">IFERROR((_xlfn.IFS(L$229&lt;INDEX($J$397:$J$415,MATCH($B$274,$C$397:$C$415,0)),INDEX('MP Calcs &amp; EFs'!$C$343:$C$360, MATCH($B$274,'MP Calcs &amp; EFs'!$B$343:$B$360,0)),L$229&lt;INDEX($K$397:$K$415,MATCH($B$274,$C$397:$C$415,0)),INDEX('MP Calcs &amp; EFs'!$C$343:$C$360, MATCH($B$274,'MP Calcs &amp; EFs'!$B$343:$B$360,0))-(((INDEX('MP Calcs &amp; EFs'!$C$343:$C$360, MATCH($B$274,'MP Calcs &amp; EFs'!$B$343:$B$360,0)))-(INDEX($F$396:$F$413, MATCH($B$274,$C$396:$C$413,0))))/3),L$229&lt;INDEX($I$397:$I$415,MATCH($B$274,$C$397:$C$415,0)),INDEX('MP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M328" s="148" t="str" cm="1">
        <f t="array" ref="M328">IFERROR((_xlfn.IFS(M$229&lt;INDEX($J$397:$J$415,MATCH($B$274,$C$397:$C$415,0)),INDEX('MP Calcs &amp; EFs'!$C$343:$C$360, MATCH($B$274,'MP Calcs &amp; EFs'!$B$343:$B$360,0)),M$229&lt;INDEX($K$397:$K$415,MATCH($B$274,$C$397:$C$415,0)),INDEX('MP Calcs &amp; EFs'!$C$343:$C$360, MATCH($B$274,'MP Calcs &amp; EFs'!$B$343:$B$360,0))-(((INDEX('MP Calcs &amp; EFs'!$C$343:$C$360, MATCH($B$274,'MP Calcs &amp; EFs'!$B$343:$B$360,0)))-(INDEX($F$396:$F$413, MATCH($B$274,$C$396:$C$413,0))))/3),M$229&lt;INDEX($I$397:$I$415,MATCH($B$274,$C$397:$C$415,0)),INDEX('MP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N328" s="148" t="str" cm="1">
        <f t="array" ref="N328">IFERROR((_xlfn.IFS(N$229&lt;INDEX($J$397:$J$415,MATCH($B$274,$C$397:$C$415,0)),INDEX('MP Calcs &amp; EFs'!$C$343:$C$360, MATCH($B$274,'MP Calcs &amp; EFs'!$B$343:$B$360,0)),N$229&lt;INDEX($K$397:$K$415,MATCH($B$274,$C$397:$C$415,0)),INDEX('MP Calcs &amp; EFs'!$C$343:$C$360, MATCH($B$274,'MP Calcs &amp; EFs'!$B$343:$B$360,0))-(((INDEX('MP Calcs &amp; EFs'!$C$343:$C$360, MATCH($B$274,'MP Calcs &amp; EFs'!$B$343:$B$360,0)))-(INDEX($F$396:$F$413, MATCH($B$274,$C$396:$C$413,0))))/3),N$229&lt;INDEX($I$397:$I$415,MATCH($B$274,$C$397:$C$415,0)),INDEX('MP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O328" s="148" t="str" cm="1">
        <f t="array" ref="O328">IFERROR((_xlfn.IFS(O$229&lt;INDEX($J$397:$J$415,MATCH($B$274,$C$397:$C$415,0)),INDEX('MP Calcs &amp; EFs'!$C$343:$C$360, MATCH($B$274,'MP Calcs &amp; EFs'!$B$343:$B$360,0)),O$229&lt;INDEX($K$397:$K$415,MATCH($B$274,$C$397:$C$415,0)),INDEX('MP Calcs &amp; EFs'!$C$343:$C$360, MATCH($B$274,'MP Calcs &amp; EFs'!$B$343:$B$360,0))-(((INDEX('MP Calcs &amp; EFs'!$C$343:$C$360, MATCH($B$274,'MP Calcs &amp; EFs'!$B$343:$B$360,0)))-(INDEX($F$396:$F$413, MATCH($B$274,$C$396:$C$413,0))))/3),O$229&lt;INDEX($I$397:$I$415,MATCH($B$274,$C$397:$C$415,0)),INDEX('MP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P328" s="148" t="str" cm="1">
        <f t="array" ref="P328">IFERROR((_xlfn.IFS(P$229&lt;INDEX($J$397:$J$415,MATCH($B$274,$C$397:$C$415,0)),INDEX('MP Calcs &amp; EFs'!$C$343:$C$360, MATCH($B$274,'MP Calcs &amp; EFs'!$B$343:$B$360,0)),P$229&lt;INDEX($K$397:$K$415,MATCH($B$274,$C$397:$C$415,0)),INDEX('MP Calcs &amp; EFs'!$C$343:$C$360, MATCH($B$274,'MP Calcs &amp; EFs'!$B$343:$B$360,0))-(((INDEX('MP Calcs &amp; EFs'!$C$343:$C$360, MATCH($B$274,'MP Calcs &amp; EFs'!$B$343:$B$360,0)))-(INDEX($F$396:$F$413, MATCH($B$274,$C$396:$C$413,0))))/3),P$229&lt;INDEX($I$397:$I$415,MATCH($B$274,$C$397:$C$415,0)),INDEX('MP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Q328" s="148" t="str" cm="1">
        <f t="array" ref="Q328">IFERROR((_xlfn.IFS(Q$229&lt;INDEX($J$397:$J$415,MATCH($B$274,$C$397:$C$415,0)),INDEX('MP Calcs &amp; EFs'!$C$343:$C$360, MATCH($B$274,'MP Calcs &amp; EFs'!$B$343:$B$360,0)),Q$229&lt;INDEX($K$397:$K$415,MATCH($B$274,$C$397:$C$415,0)),INDEX('MP Calcs &amp; EFs'!$C$343:$C$360, MATCH($B$274,'MP Calcs &amp; EFs'!$B$343:$B$360,0))-(((INDEX('MP Calcs &amp; EFs'!$C$343:$C$360, MATCH($B$274,'MP Calcs &amp; EFs'!$B$343:$B$360,0)))-(INDEX($F$396:$F$413, MATCH($B$274,$C$396:$C$413,0))))/3),Q$229&lt;INDEX($I$397:$I$415,MATCH($B$274,$C$397:$C$415,0)),INDEX('MP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R328" s="148" t="str" cm="1">
        <f t="array" ref="R328">IFERROR((_xlfn.IFS(R$229&lt;INDEX($J$397:$J$415,MATCH($B$274,$C$397:$C$415,0)),INDEX('MP Calcs &amp; EFs'!$C$343:$C$360, MATCH($B$274,'MP Calcs &amp; EFs'!$B$343:$B$360,0)),R$229&lt;INDEX($K$397:$K$415,MATCH($B$274,$C$397:$C$415,0)),INDEX('MP Calcs &amp; EFs'!$C$343:$C$360, MATCH($B$274,'MP Calcs &amp; EFs'!$B$343:$B$360,0))-(((INDEX('MP Calcs &amp; EFs'!$C$343:$C$360, MATCH($B$274,'MP Calcs &amp; EFs'!$B$343:$B$360,0)))-(INDEX($F$396:$F$413, MATCH($B$274,$C$396:$C$413,0))))/3),R$229&lt;INDEX($I$397:$I$415,MATCH($B$274,$C$397:$C$415,0)),INDEX('MP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S328" s="148" t="str" cm="1">
        <f t="array" ref="S328">IFERROR((_xlfn.IFS(S$229&lt;INDEX($J$397:$J$415,MATCH($B$274,$C$397:$C$415,0)),INDEX('MP Calcs &amp; EFs'!$C$343:$C$360, MATCH($B$274,'MP Calcs &amp; EFs'!$B$343:$B$360,0)),S$229&lt;INDEX($K$397:$K$415,MATCH($B$274,$C$397:$C$415,0)),INDEX('MP Calcs &amp; EFs'!$C$343:$C$360, MATCH($B$274,'MP Calcs &amp; EFs'!$B$343:$B$360,0))-(((INDEX('MP Calcs &amp; EFs'!$C$343:$C$360, MATCH($B$274,'MP Calcs &amp; EFs'!$B$343:$B$360,0)))-(INDEX($F$396:$F$413, MATCH($B$274,$C$396:$C$413,0))))/3),S$229&lt;INDEX($I$397:$I$415,MATCH($B$274,$C$397:$C$415,0)),INDEX('MP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T328" s="148" t="str" cm="1">
        <f t="array" ref="T328">IFERROR((_xlfn.IFS(T$229&lt;INDEX($J$397:$J$415,MATCH($B$274,$C$397:$C$415,0)),INDEX('MP Calcs &amp; EFs'!$C$343:$C$360, MATCH($B$274,'MP Calcs &amp; EFs'!$B$343:$B$360,0)),T$229&lt;INDEX($K$397:$K$415,MATCH($B$274,$C$397:$C$415,0)),INDEX('MP Calcs &amp; EFs'!$C$343:$C$360, MATCH($B$274,'MP Calcs &amp; EFs'!$B$343:$B$360,0))-(((INDEX('MP Calcs &amp; EFs'!$C$343:$C$360, MATCH($B$274,'MP Calcs &amp; EFs'!$B$343:$B$360,0)))-(INDEX($F$396:$F$413, MATCH($B$274,$C$396:$C$413,0))))/3),T$229&lt;INDEX($I$397:$I$415,MATCH($B$274,$C$397:$C$415,0)),INDEX('MP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U328" s="148" t="str" cm="1">
        <f t="array" ref="U328">IFERROR((_xlfn.IFS(U$229&lt;INDEX($J$397:$J$415,MATCH($B$274,$C$397:$C$415,0)),INDEX('MP Calcs &amp; EFs'!$C$343:$C$360, MATCH($B$274,'MP Calcs &amp; EFs'!$B$343:$B$360,0)),U$229&lt;INDEX($K$397:$K$415,MATCH($B$274,$C$397:$C$415,0)),INDEX('MP Calcs &amp; EFs'!$C$343:$C$360, MATCH($B$274,'MP Calcs &amp; EFs'!$B$343:$B$360,0))-(((INDEX('MP Calcs &amp; EFs'!$C$343:$C$360, MATCH($B$274,'MP Calcs &amp; EFs'!$B$343:$B$360,0)))-(INDEX($F$396:$F$413, MATCH($B$274,$C$396:$C$413,0))))/3),U$229&lt;INDEX($I$397:$I$415,MATCH($B$274,$C$397:$C$415,0)),INDEX('MP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V328" s="148" t="str" cm="1">
        <f t="array" ref="V328">IFERROR((_xlfn.IFS(V$229&lt;INDEX($J$397:$J$415,MATCH($B$274,$C$397:$C$415,0)),INDEX('MP Calcs &amp; EFs'!$C$343:$C$360, MATCH($B$274,'MP Calcs &amp; EFs'!$B$343:$B$360,0)),V$229&lt;INDEX($K$397:$K$415,MATCH($B$274,$C$397:$C$415,0)),INDEX('MP Calcs &amp; EFs'!$C$343:$C$360, MATCH($B$274,'MP Calcs &amp; EFs'!$B$343:$B$360,0))-(((INDEX('MP Calcs &amp; EFs'!$C$343:$C$360, MATCH($B$274,'MP Calcs &amp; EFs'!$B$343:$B$360,0)))-(INDEX($F$396:$F$413, MATCH($B$274,$C$396:$C$413,0))))/3),V$229&lt;INDEX($I$397:$I$415,MATCH($B$274,$C$397:$C$415,0)),INDEX('MP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W328" s="148" t="str" cm="1">
        <f t="array" ref="W328">IFERROR((_xlfn.IFS(W$229&lt;INDEX($J$397:$J$415,MATCH($B$274,$C$397:$C$415,0)),INDEX('MP Calcs &amp; EFs'!$C$343:$C$360, MATCH($B$274,'MP Calcs &amp; EFs'!$B$343:$B$360,0)),W$229&lt;INDEX($K$397:$K$415,MATCH($B$274,$C$397:$C$415,0)),INDEX('MP Calcs &amp; EFs'!$C$343:$C$360, MATCH($B$274,'MP Calcs &amp; EFs'!$B$343:$B$360,0))-(((INDEX('MP Calcs &amp; EFs'!$C$343:$C$360, MATCH($B$274,'MP Calcs &amp; EFs'!$B$343:$B$360,0)))-(INDEX($F$396:$F$413, MATCH($B$274,$C$396:$C$413,0))))/3),W$229&lt;INDEX($I$397:$I$415,MATCH($B$274,$C$397:$C$415,0)),INDEX('MP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X328" s="148" t="str" cm="1">
        <f t="array" ref="X328">IFERROR((_xlfn.IFS(X$229&lt;INDEX($J$397:$J$415,MATCH($B$274,$C$397:$C$415,0)),INDEX('MP Calcs &amp; EFs'!$C$343:$C$360, MATCH($B$274,'MP Calcs &amp; EFs'!$B$343:$B$360,0)),X$229&lt;INDEX($K$397:$K$415,MATCH($B$274,$C$397:$C$415,0)),INDEX('MP Calcs &amp; EFs'!$C$343:$C$360, MATCH($B$274,'MP Calcs &amp; EFs'!$B$343:$B$360,0))-(((INDEX('MP Calcs &amp; EFs'!$C$343:$C$360, MATCH($B$274,'MP Calcs &amp; EFs'!$B$343:$B$360,0)))-(INDEX($F$396:$F$413, MATCH($B$274,$C$396:$C$413,0))))/3),X$229&lt;INDEX($I$397:$I$415,MATCH($B$274,$C$397:$C$415,0)),INDEX('MP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Y328" s="148" t="str" cm="1">
        <f t="array" ref="Y328">IFERROR((_xlfn.IFS(Y$229&lt;INDEX($J$397:$J$415,MATCH($B$274,$C$397:$C$415,0)),INDEX('MP Calcs &amp; EFs'!$C$343:$C$360, MATCH($B$274,'MP Calcs &amp; EFs'!$B$343:$B$360,0)),Y$229&lt;INDEX($K$397:$K$415,MATCH($B$274,$C$397:$C$415,0)),INDEX('MP Calcs &amp; EFs'!$C$343:$C$360, MATCH($B$274,'MP Calcs &amp; EFs'!$B$343:$B$360,0))-(((INDEX('MP Calcs &amp; EFs'!$C$343:$C$360, MATCH($B$274,'MP Calcs &amp; EFs'!$B$343:$B$360,0)))-(INDEX($F$396:$F$413, MATCH($B$274,$C$396:$C$413,0))))/3),Y$229&lt;INDEX($I$397:$I$415,MATCH($B$274,$C$397:$C$415,0)),INDEX('MP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Z328" s="148" t="str" cm="1">
        <f t="array" ref="Z328">IFERROR((_xlfn.IFS(Z$229&lt;INDEX($J$397:$J$415,MATCH($B$274,$C$397:$C$415,0)),INDEX('MP Calcs &amp; EFs'!$C$343:$C$360, MATCH($B$274,'MP Calcs &amp; EFs'!$B$343:$B$360,0)),Z$229&lt;INDEX($K$397:$K$415,MATCH($B$274,$C$397:$C$415,0)),INDEX('MP Calcs &amp; EFs'!$C$343:$C$360, MATCH($B$274,'MP Calcs &amp; EFs'!$B$343:$B$360,0))-(((INDEX('MP Calcs &amp; EFs'!$C$343:$C$360, MATCH($B$274,'MP Calcs &amp; EFs'!$B$343:$B$360,0)))-(INDEX($F$396:$F$413, MATCH($B$274,$C$396:$C$413,0))))/3),Z$229&lt;INDEX($I$397:$I$415,MATCH($B$274,$C$397:$C$415,0)),INDEX('MP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AA328" s="148" t="str" cm="1">
        <f t="array" ref="AA328">IFERROR((_xlfn.IFS(AA$229&lt;INDEX($J$397:$J$415,MATCH($B$274,$C$397:$C$415,0)),INDEX('MP Calcs &amp; EFs'!$C$343:$C$360, MATCH($B$274,'MP Calcs &amp; EFs'!$B$343:$B$360,0)),AA$229&lt;INDEX($K$397:$K$415,MATCH($B$274,$C$397:$C$415,0)),INDEX('MP Calcs &amp; EFs'!$C$343:$C$360, MATCH($B$274,'MP Calcs &amp; EFs'!$B$343:$B$360,0))-(((INDEX('MP Calcs &amp; EFs'!$C$343:$C$360, MATCH($B$274,'MP Calcs &amp; EFs'!$B$343:$B$360,0)))-(INDEX($F$396:$F$413, MATCH($B$274,$C$396:$C$413,0))))/3),AA$229&lt;INDEX($I$397:$I$415,MATCH($B$274,$C$397:$C$415,0)),INDEX('MP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AB328" s="148" t="str" cm="1">
        <f t="array" ref="AB328">IFERROR((_xlfn.IFS(AB$229&lt;INDEX($J$397:$J$415,MATCH($B$274,$C$397:$C$415,0)),INDEX('MP Calcs &amp; EFs'!$C$343:$C$360, MATCH($B$274,'MP Calcs &amp; EFs'!$B$343:$B$360,0)),AB$229&lt;INDEX($K$397:$K$415,MATCH($B$274,$C$397:$C$415,0)),INDEX('MP Calcs &amp; EFs'!$C$343:$C$360, MATCH($B$274,'MP Calcs &amp; EFs'!$B$343:$B$360,0))-(((INDEX('MP Calcs &amp; EFs'!$C$343:$C$360, MATCH($B$274,'MP Calcs &amp; EFs'!$B$343:$B$360,0)))-(INDEX($F$396:$F$413, MATCH($B$274,$C$396:$C$413,0))))/3),AB$229&lt;INDEX($I$397:$I$415,MATCH($B$274,$C$397:$C$415,0)),INDEX('MP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AC328" s="148" t="str" cm="1">
        <f t="array" ref="AC328">IFERROR((_xlfn.IFS(AC$229&lt;INDEX($J$397:$J$415,MATCH($B$274,$C$397:$C$415,0)),INDEX('MP Calcs &amp; EFs'!$C$343:$C$360, MATCH($B$274,'MP Calcs &amp; EFs'!$B$343:$B$360,0)),AC$229&lt;INDEX($K$397:$K$415,MATCH($B$274,$C$397:$C$415,0)),INDEX('MP Calcs &amp; EFs'!$C$343:$C$360, MATCH($B$274,'MP Calcs &amp; EFs'!$B$343:$B$360,0))-(((INDEX('MP Calcs &amp; EFs'!$C$343:$C$360, MATCH($B$274,'MP Calcs &amp; EFs'!$B$343:$B$360,0)))-(INDEX($F$396:$F$413, MATCH($B$274,$C$396:$C$413,0))))/3),AC$229&lt;INDEX($I$397:$I$415,MATCH($B$274,$C$397:$C$415,0)),INDEX('MP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AD328" s="148" t="str" cm="1">
        <f t="array" ref="AD328">IFERROR((_xlfn.IFS(AD$229&lt;INDEX($J$397:$J$415,MATCH($B$274,$C$397:$C$415,0)),INDEX('MP Calcs &amp; EFs'!$C$343:$C$360, MATCH($B$274,'MP Calcs &amp; EFs'!$B$343:$B$360,0)),AD$229&lt;INDEX($K$397:$K$415,MATCH($B$274,$C$397:$C$415,0)),INDEX('MP Calcs &amp; EFs'!$C$343:$C$360, MATCH($B$274,'MP Calcs &amp; EFs'!$B$343:$B$360,0))-(((INDEX('MP Calcs &amp; EFs'!$C$343:$C$360, MATCH($B$274,'MP Calcs &amp; EFs'!$B$343:$B$360,0)))-(INDEX($F$396:$F$413, MATCH($B$274,$C$396:$C$413,0))))/3),AD$229&lt;INDEX($I$397:$I$415,MATCH($B$274,$C$397:$C$415,0)),INDEX('MP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AE328" s="148" t="str" cm="1">
        <f t="array" ref="AE328">IFERROR((_xlfn.IFS(AE$229&lt;INDEX($J$397:$J$415,MATCH($B$274,$C$397:$C$415,0)),INDEX('MP Calcs &amp; EFs'!$C$343:$C$360, MATCH($B$274,'MP Calcs &amp; EFs'!$B$343:$B$360,0)),AE$229&lt;INDEX($K$397:$K$415,MATCH($B$274,$C$397:$C$415,0)),INDEX('MP Calcs &amp; EFs'!$C$343:$C$360, MATCH($B$274,'MP Calcs &amp; EFs'!$B$343:$B$360,0))-(((INDEX('MP Calcs &amp; EFs'!$C$343:$C$360, MATCH($B$274,'MP Calcs &amp; EFs'!$B$343:$B$360,0)))-(INDEX($F$396:$F$413, MATCH($B$274,$C$396:$C$413,0))))/3),AE$229&lt;INDEX($I$397:$I$415,MATCH($B$274,$C$397:$C$415,0)),INDEX('MP Calcs &amp; EFs'!$C$343:$C$360, MATCH($B$274,'MP Calcs &amp; EFs'!$B$343:$B$360,0))-(((INDEX('MP Calcs &amp; EFs'!$C$343:$C$360, MATCH($B$274,'MP Calcs &amp; EFs'!$B$343:$B$360,0)))-(INDEX($F$396:$F$413, MATCH($B$274,$C$396:$C$413,0))))*2/3),TRUE,INDEX($F$396:$F$413, MATCH($B$274,$C$396:$C$413,0)))*INDEX($D$13:$D$29, MATCH($B$274,$B$13:$B$29,0)))*1000*'Conversions and Lists'!$O$44*'MP Calcs &amp; EFs'!$F$439*'Conversions and Lists'!$F$51*1000,"")</f>
        <v/>
      </c>
      <c r="AF328" s="148" t="str">
        <f t="shared" si="19"/>
        <v/>
      </c>
      <c r="AG328" s="148" t="str">
        <f>IFERROR(SUM(INDEX(D328:AF328, MATCH(INDEX($H$8:$H$29,MATCH(B328,$B$8:$B$29,0)),$D$229:$AE$229,0)):AF328),"")</f>
        <v/>
      </c>
    </row>
    <row r="329" spans="1:33" x14ac:dyDescent="0.25">
      <c r="B329" s="81" t="s">
        <v>196</v>
      </c>
      <c r="C329" s="81"/>
      <c r="D329" s="150">
        <f>SUM(D284:D326)</f>
        <v>0</v>
      </c>
      <c r="E329" s="150">
        <f t="shared" ref="E329:AE329" si="22">SUM(E284:E326)</f>
        <v>0</v>
      </c>
      <c r="F329" s="150">
        <f t="shared" si="22"/>
        <v>0</v>
      </c>
      <c r="G329" s="150">
        <f t="shared" si="22"/>
        <v>0</v>
      </c>
      <c r="H329" s="150">
        <f t="shared" si="22"/>
        <v>0</v>
      </c>
      <c r="I329" s="150">
        <f t="shared" si="22"/>
        <v>0</v>
      </c>
      <c r="J329" s="150">
        <f t="shared" si="22"/>
        <v>0</v>
      </c>
      <c r="K329" s="150">
        <f t="shared" si="22"/>
        <v>0</v>
      </c>
      <c r="L329" s="150">
        <f t="shared" si="22"/>
        <v>0</v>
      </c>
      <c r="M329" s="150">
        <f t="shared" si="22"/>
        <v>0</v>
      </c>
      <c r="N329" s="150">
        <f t="shared" si="22"/>
        <v>0</v>
      </c>
      <c r="O329" s="150">
        <f t="shared" si="22"/>
        <v>0</v>
      </c>
      <c r="P329" s="150">
        <f t="shared" si="22"/>
        <v>0</v>
      </c>
      <c r="Q329" s="150">
        <f t="shared" si="22"/>
        <v>0</v>
      </c>
      <c r="R329" s="150">
        <f t="shared" si="22"/>
        <v>0</v>
      </c>
      <c r="S329" s="150">
        <f t="shared" si="22"/>
        <v>0</v>
      </c>
      <c r="T329" s="150">
        <f t="shared" si="22"/>
        <v>0</v>
      </c>
      <c r="U329" s="150">
        <f t="shared" si="22"/>
        <v>0</v>
      </c>
      <c r="V329" s="150">
        <f t="shared" si="22"/>
        <v>0</v>
      </c>
      <c r="W329" s="150">
        <f t="shared" si="22"/>
        <v>0</v>
      </c>
      <c r="X329" s="150">
        <f t="shared" si="22"/>
        <v>0</v>
      </c>
      <c r="Y329" s="150">
        <f t="shared" si="22"/>
        <v>0</v>
      </c>
      <c r="Z329" s="150">
        <f t="shared" si="22"/>
        <v>0</v>
      </c>
      <c r="AA329" s="150">
        <f t="shared" si="22"/>
        <v>0</v>
      </c>
      <c r="AB329" s="150">
        <f t="shared" si="22"/>
        <v>0</v>
      </c>
      <c r="AC329" s="150">
        <f t="shared" si="22"/>
        <v>0</v>
      </c>
      <c r="AD329" s="150">
        <f t="shared" si="22"/>
        <v>0</v>
      </c>
      <c r="AE329" s="150">
        <f t="shared" si="22"/>
        <v>0</v>
      </c>
      <c r="AF329" s="150">
        <f>SUM(AF284:AF328)</f>
        <v>0</v>
      </c>
      <c r="AG329" s="150">
        <f>SUM(AG284:AG328)</f>
        <v>0</v>
      </c>
    </row>
    <row r="330" spans="1:33" ht="14.4" x14ac:dyDescent="0.3">
      <c r="AG330" s="146" t="s">
        <v>340</v>
      </c>
    </row>
    <row r="332" spans="1:33" s="108" customFormat="1" ht="27" customHeight="1" x14ac:dyDescent="0.25">
      <c r="A332" s="260" t="s">
        <v>342</v>
      </c>
    </row>
    <row r="333" spans="1:33" ht="14.4" thickBot="1" x14ac:dyDescent="0.3"/>
    <row r="334" spans="1:33" ht="15.75" customHeight="1" thickTop="1" thickBot="1" x14ac:dyDescent="0.3">
      <c r="C334" s="437" t="s">
        <v>343</v>
      </c>
      <c r="D334" s="437"/>
      <c r="E334" s="437"/>
      <c r="F334" s="437"/>
    </row>
    <row r="335" spans="1:33" ht="14.4" thickTop="1" x14ac:dyDescent="0.25">
      <c r="B335" s="56" t="s">
        <v>344</v>
      </c>
      <c r="C335" s="56" t="s">
        <v>345</v>
      </c>
      <c r="D335" s="56" t="s">
        <v>336</v>
      </c>
      <c r="E335" s="56" t="s">
        <v>337</v>
      </c>
      <c r="F335" s="56" t="s">
        <v>346</v>
      </c>
      <c r="G335" s="56" t="s">
        <v>271</v>
      </c>
      <c r="H335" s="56" t="s">
        <v>272</v>
      </c>
      <c r="I335" s="56" t="s">
        <v>273</v>
      </c>
      <c r="J335" s="56" t="s">
        <v>347</v>
      </c>
      <c r="K335" s="56" t="s">
        <v>275</v>
      </c>
    </row>
    <row r="336" spans="1:33" x14ac:dyDescent="0.25">
      <c r="B336" s="59" t="s">
        <v>156</v>
      </c>
      <c r="C336" s="109">
        <v>36.200000000000003</v>
      </c>
      <c r="D336" s="109">
        <v>99.1</v>
      </c>
      <c r="E336" s="109">
        <v>33.299999999999997</v>
      </c>
      <c r="F336" s="109">
        <v>88.5</v>
      </c>
      <c r="G336" s="110" t="s">
        <v>348</v>
      </c>
      <c r="H336" s="115" t="s">
        <v>349</v>
      </c>
      <c r="I336" s="109">
        <v>2015</v>
      </c>
      <c r="J336" s="109" t="s">
        <v>280</v>
      </c>
      <c r="K336" s="116">
        <v>44895</v>
      </c>
    </row>
    <row r="337" spans="2:11" x14ac:dyDescent="0.25">
      <c r="B337" s="59" t="s">
        <v>154</v>
      </c>
      <c r="C337" s="109">
        <v>24.6</v>
      </c>
      <c r="D337" s="109">
        <v>78.599999999999994</v>
      </c>
      <c r="E337" s="109" t="s">
        <v>299</v>
      </c>
      <c r="F337" s="109" t="s">
        <v>299</v>
      </c>
      <c r="G337" s="110" t="s">
        <v>348</v>
      </c>
      <c r="H337" s="115" t="s">
        <v>349</v>
      </c>
      <c r="I337" s="109">
        <v>2015</v>
      </c>
      <c r="J337" s="109" t="s">
        <v>280</v>
      </c>
      <c r="K337" s="116">
        <v>44895</v>
      </c>
    </row>
    <row r="338" spans="2:11" x14ac:dyDescent="0.25">
      <c r="B338" s="59" t="s">
        <v>140</v>
      </c>
      <c r="C338" s="109">
        <v>36.200000000000003</v>
      </c>
      <c r="D338" s="109" t="s">
        <v>299</v>
      </c>
      <c r="E338" s="109" t="s">
        <v>299</v>
      </c>
      <c r="F338" s="109">
        <v>43.6</v>
      </c>
      <c r="G338" s="110" t="s">
        <v>348</v>
      </c>
      <c r="H338" s="115" t="s">
        <v>349</v>
      </c>
      <c r="I338" s="109">
        <v>2015</v>
      </c>
      <c r="J338" s="109" t="s">
        <v>280</v>
      </c>
      <c r="K338" s="116">
        <v>44895</v>
      </c>
    </row>
    <row r="339" spans="2:11" x14ac:dyDescent="0.25">
      <c r="B339" s="123"/>
      <c r="C339" s="123" t="s">
        <v>350</v>
      </c>
    </row>
    <row r="341" spans="2:11" ht="14.4" thickBot="1" x14ac:dyDescent="0.3">
      <c r="C341" s="435" t="s">
        <v>351</v>
      </c>
      <c r="D341" s="435"/>
      <c r="E341" s="435"/>
    </row>
    <row r="342" spans="2:11" ht="14.4" thickTop="1" x14ac:dyDescent="0.25">
      <c r="B342" s="56" t="s">
        <v>352</v>
      </c>
      <c r="C342" s="152" t="s">
        <v>353</v>
      </c>
      <c r="D342" s="153" t="s">
        <v>354</v>
      </c>
      <c r="E342" s="153" t="s">
        <v>355</v>
      </c>
      <c r="F342" s="56" t="s">
        <v>271</v>
      </c>
      <c r="G342" s="56" t="s">
        <v>272</v>
      </c>
      <c r="H342" s="56" t="s">
        <v>273</v>
      </c>
      <c r="I342" s="56" t="s">
        <v>347</v>
      </c>
      <c r="J342" s="56" t="s">
        <v>275</v>
      </c>
    </row>
    <row r="343" spans="2:11" x14ac:dyDescent="0.25">
      <c r="B343" s="59" t="s">
        <v>356</v>
      </c>
      <c r="C343" s="109">
        <v>38</v>
      </c>
      <c r="D343" s="109">
        <v>24</v>
      </c>
      <c r="E343" s="109">
        <v>62</v>
      </c>
      <c r="F343" s="110" t="s">
        <v>357</v>
      </c>
      <c r="G343" s="154" t="s">
        <v>358</v>
      </c>
      <c r="H343" s="109">
        <v>2019</v>
      </c>
      <c r="I343" s="155" t="s">
        <v>280</v>
      </c>
      <c r="J343" s="116">
        <v>44896</v>
      </c>
    </row>
    <row r="344" spans="2:11" x14ac:dyDescent="0.25">
      <c r="B344" s="59" t="s">
        <v>142</v>
      </c>
      <c r="C344" s="109">
        <v>0</v>
      </c>
      <c r="D344" s="109">
        <v>62</v>
      </c>
      <c r="E344" s="109">
        <v>63</v>
      </c>
      <c r="F344" s="110" t="s">
        <v>357</v>
      </c>
      <c r="G344" s="154" t="s">
        <v>358</v>
      </c>
      <c r="H344" s="109">
        <v>2019</v>
      </c>
      <c r="I344" s="155" t="s">
        <v>280</v>
      </c>
      <c r="J344" s="116">
        <v>44896</v>
      </c>
    </row>
    <row r="345" spans="2:11" x14ac:dyDescent="0.25">
      <c r="B345" s="59" t="s">
        <v>144</v>
      </c>
      <c r="C345" s="109">
        <v>56</v>
      </c>
      <c r="D345" s="109">
        <v>180</v>
      </c>
      <c r="E345" s="109">
        <v>235</v>
      </c>
      <c r="F345" s="110" t="s">
        <v>357</v>
      </c>
      <c r="G345" s="154" t="s">
        <v>358</v>
      </c>
      <c r="H345" s="109">
        <v>2019</v>
      </c>
      <c r="I345" s="155" t="s">
        <v>280</v>
      </c>
      <c r="J345" s="116">
        <v>44896</v>
      </c>
    </row>
    <row r="346" spans="2:11" x14ac:dyDescent="0.25">
      <c r="B346" s="59" t="s">
        <v>130</v>
      </c>
      <c r="C346" s="109">
        <v>188</v>
      </c>
      <c r="D346" s="109">
        <v>117</v>
      </c>
      <c r="E346" s="109">
        <v>305</v>
      </c>
      <c r="F346" s="110" t="s">
        <v>357</v>
      </c>
      <c r="G346" s="154" t="s">
        <v>358</v>
      </c>
      <c r="H346" s="109">
        <v>2019</v>
      </c>
      <c r="I346" s="155" t="s">
        <v>280</v>
      </c>
      <c r="J346" s="116">
        <v>44896</v>
      </c>
    </row>
    <row r="347" spans="2:11" x14ac:dyDescent="0.25">
      <c r="B347" s="59" t="s">
        <v>136</v>
      </c>
      <c r="C347" s="109">
        <v>47</v>
      </c>
      <c r="D347" s="109">
        <v>64</v>
      </c>
      <c r="E347" s="109">
        <v>111</v>
      </c>
      <c r="F347" s="110" t="s">
        <v>357</v>
      </c>
      <c r="G347" s="154" t="s">
        <v>358</v>
      </c>
      <c r="H347" s="109">
        <v>2019</v>
      </c>
      <c r="I347" s="155" t="s">
        <v>280</v>
      </c>
      <c r="J347" s="116">
        <v>44896</v>
      </c>
    </row>
    <row r="348" spans="2:11" x14ac:dyDescent="0.25">
      <c r="B348" s="59" t="s">
        <v>126</v>
      </c>
      <c r="C348" s="109">
        <v>72</v>
      </c>
      <c r="D348" s="109">
        <v>130</v>
      </c>
      <c r="E348" s="109">
        <v>202</v>
      </c>
      <c r="F348" s="110" t="s">
        <v>357</v>
      </c>
      <c r="G348" s="154" t="s">
        <v>358</v>
      </c>
      <c r="H348" s="109">
        <v>2019</v>
      </c>
      <c r="I348" s="155" t="s">
        <v>280</v>
      </c>
      <c r="J348" s="116">
        <v>44896</v>
      </c>
    </row>
    <row r="349" spans="2:11" x14ac:dyDescent="0.25">
      <c r="B349" s="59" t="s">
        <v>134</v>
      </c>
      <c r="C349" s="109">
        <v>38</v>
      </c>
      <c r="D349" s="109">
        <v>49</v>
      </c>
      <c r="E349" s="109">
        <v>87</v>
      </c>
      <c r="F349" s="110" t="s">
        <v>357</v>
      </c>
      <c r="G349" s="154" t="s">
        <v>358</v>
      </c>
      <c r="H349" s="109">
        <v>2019</v>
      </c>
      <c r="I349" s="155" t="s">
        <v>280</v>
      </c>
      <c r="J349" s="116">
        <v>44896</v>
      </c>
    </row>
    <row r="350" spans="2:11" x14ac:dyDescent="0.25">
      <c r="B350" s="59" t="s">
        <v>146</v>
      </c>
      <c r="C350" s="109">
        <v>48</v>
      </c>
      <c r="D350" s="109">
        <v>49</v>
      </c>
      <c r="E350" s="109">
        <v>96</v>
      </c>
      <c r="F350" s="110" t="s">
        <v>357</v>
      </c>
      <c r="G350" s="154" t="s">
        <v>358</v>
      </c>
      <c r="H350" s="109">
        <v>2019</v>
      </c>
      <c r="I350" s="155" t="s">
        <v>280</v>
      </c>
      <c r="J350" s="116">
        <v>44896</v>
      </c>
    </row>
    <row r="351" spans="2:11" x14ac:dyDescent="0.25">
      <c r="B351" s="59" t="s">
        <v>138</v>
      </c>
      <c r="C351" s="109">
        <v>16</v>
      </c>
      <c r="D351" s="109">
        <v>46</v>
      </c>
      <c r="E351" s="109">
        <v>62</v>
      </c>
      <c r="F351" s="110" t="s">
        <v>357</v>
      </c>
      <c r="G351" s="154" t="s">
        <v>358</v>
      </c>
      <c r="H351" s="109">
        <v>2019</v>
      </c>
      <c r="I351" s="155" t="s">
        <v>280</v>
      </c>
      <c r="J351" s="116">
        <v>44896</v>
      </c>
    </row>
    <row r="352" spans="2:11" x14ac:dyDescent="0.25">
      <c r="B352" s="59" t="s">
        <v>132</v>
      </c>
      <c r="C352" s="109">
        <v>0</v>
      </c>
      <c r="D352" s="109">
        <v>73</v>
      </c>
      <c r="E352" s="109">
        <v>73</v>
      </c>
      <c r="F352" s="110" t="s">
        <v>357</v>
      </c>
      <c r="G352" s="154" t="s">
        <v>358</v>
      </c>
      <c r="H352" s="109">
        <v>2019</v>
      </c>
      <c r="I352" s="155" t="s">
        <v>280</v>
      </c>
      <c r="J352" s="116">
        <v>44896</v>
      </c>
    </row>
    <row r="353" spans="1:12" x14ac:dyDescent="0.25">
      <c r="B353" s="59" t="s">
        <v>122</v>
      </c>
      <c r="C353" s="109">
        <v>25</v>
      </c>
      <c r="D353" s="109">
        <v>30</v>
      </c>
      <c r="E353" s="109">
        <v>55</v>
      </c>
      <c r="F353" s="110" t="s">
        <v>357</v>
      </c>
      <c r="G353" s="154" t="s">
        <v>358</v>
      </c>
      <c r="H353" s="109">
        <v>2019</v>
      </c>
      <c r="I353" s="155" t="s">
        <v>280</v>
      </c>
      <c r="J353" s="116">
        <v>44896</v>
      </c>
    </row>
    <row r="354" spans="1:12" x14ac:dyDescent="0.25">
      <c r="B354" s="59" t="s">
        <v>160</v>
      </c>
      <c r="C354" s="109">
        <v>0</v>
      </c>
      <c r="D354" s="109">
        <v>19</v>
      </c>
      <c r="E354" s="109">
        <v>19</v>
      </c>
      <c r="F354" s="110" t="s">
        <v>357</v>
      </c>
      <c r="G354" s="154" t="s">
        <v>358</v>
      </c>
      <c r="H354" s="109">
        <v>2019</v>
      </c>
      <c r="I354" s="155" t="s">
        <v>280</v>
      </c>
      <c r="J354" s="116">
        <v>44896</v>
      </c>
    </row>
    <row r="355" spans="1:12" x14ac:dyDescent="0.25">
      <c r="B355" s="59" t="s">
        <v>150</v>
      </c>
      <c r="C355" s="109">
        <v>24</v>
      </c>
      <c r="D355" s="109">
        <v>34</v>
      </c>
      <c r="E355" s="109">
        <v>57</v>
      </c>
      <c r="F355" s="110" t="s">
        <v>357</v>
      </c>
      <c r="G355" s="154" t="s">
        <v>358</v>
      </c>
      <c r="H355" s="109">
        <v>2019</v>
      </c>
      <c r="I355" s="155" t="s">
        <v>280</v>
      </c>
      <c r="J355" s="116">
        <v>44896</v>
      </c>
    </row>
    <row r="356" spans="1:12" x14ac:dyDescent="0.25">
      <c r="B356" s="60" t="s">
        <v>119</v>
      </c>
      <c r="C356" s="109">
        <v>69</v>
      </c>
      <c r="D356" s="109">
        <v>34</v>
      </c>
      <c r="E356" s="109">
        <v>104</v>
      </c>
      <c r="F356" s="110" t="s">
        <v>357</v>
      </c>
      <c r="G356" s="154" t="s">
        <v>358</v>
      </c>
      <c r="H356" s="109">
        <v>2019</v>
      </c>
      <c r="I356" s="155" t="s">
        <v>280</v>
      </c>
      <c r="J356" s="116">
        <v>44896</v>
      </c>
    </row>
    <row r="357" spans="1:12" x14ac:dyDescent="0.25">
      <c r="B357" s="59" t="s">
        <v>148</v>
      </c>
      <c r="C357" s="109">
        <v>40</v>
      </c>
      <c r="D357" s="109">
        <v>45</v>
      </c>
      <c r="E357" s="109">
        <v>86</v>
      </c>
      <c r="F357" s="110" t="s">
        <v>357</v>
      </c>
      <c r="G357" s="154" t="s">
        <v>358</v>
      </c>
      <c r="H357" s="109">
        <v>2019</v>
      </c>
      <c r="I357" s="155" t="s">
        <v>280</v>
      </c>
      <c r="J357" s="116">
        <v>44896</v>
      </c>
    </row>
    <row r="358" spans="1:12" x14ac:dyDescent="0.25">
      <c r="B358" s="59" t="s">
        <v>128</v>
      </c>
      <c r="C358" s="109">
        <v>180</v>
      </c>
      <c r="D358" s="109">
        <v>91</v>
      </c>
      <c r="E358" s="109">
        <v>271</v>
      </c>
      <c r="F358" s="110" t="s">
        <v>357</v>
      </c>
      <c r="G358" s="154" t="s">
        <v>358</v>
      </c>
      <c r="H358" s="109">
        <v>2019</v>
      </c>
      <c r="I358" s="155" t="s">
        <v>280</v>
      </c>
      <c r="J358" s="116">
        <v>44896</v>
      </c>
    </row>
    <row r="359" spans="1:12" x14ac:dyDescent="0.25">
      <c r="B359" s="59" t="s">
        <v>152</v>
      </c>
      <c r="C359" s="109">
        <v>36</v>
      </c>
      <c r="D359" s="109">
        <v>26</v>
      </c>
      <c r="E359" s="109">
        <v>62</v>
      </c>
      <c r="F359" s="110" t="s">
        <v>357</v>
      </c>
      <c r="G359" s="154" t="s">
        <v>358</v>
      </c>
      <c r="H359" s="109">
        <v>2019</v>
      </c>
      <c r="I359" s="155" t="s">
        <v>280</v>
      </c>
      <c r="J359" s="116">
        <v>44896</v>
      </c>
    </row>
    <row r="360" spans="1:12" x14ac:dyDescent="0.25">
      <c r="B360" s="59" t="s">
        <v>158</v>
      </c>
      <c r="C360" s="109">
        <v>0</v>
      </c>
      <c r="D360" s="109">
        <v>0</v>
      </c>
      <c r="E360" s="109">
        <v>0</v>
      </c>
      <c r="F360" s="110" t="s">
        <v>357</v>
      </c>
      <c r="G360" s="154" t="s">
        <v>358</v>
      </c>
      <c r="H360" s="109">
        <v>2019</v>
      </c>
      <c r="I360" s="155" t="s">
        <v>280</v>
      </c>
      <c r="J360" s="116">
        <v>44896</v>
      </c>
    </row>
    <row r="361" spans="1:12" x14ac:dyDescent="0.25">
      <c r="B361" s="123" t="s">
        <v>359</v>
      </c>
    </row>
    <row r="362" spans="1:12" x14ac:dyDescent="0.25">
      <c r="B362" s="123"/>
    </row>
    <row r="363" spans="1:12" s="108" customFormat="1" ht="27" customHeight="1" x14ac:dyDescent="0.25">
      <c r="A363" s="260" t="s">
        <v>360</v>
      </c>
    </row>
    <row r="364" spans="1:12" ht="31.5" customHeight="1" x14ac:dyDescent="0.25">
      <c r="B364" s="10"/>
    </row>
    <row r="365" spans="1:12" ht="22.5" customHeight="1" x14ac:dyDescent="0.25">
      <c r="B365" s="10"/>
    </row>
    <row r="366" spans="1:12" s="127" customFormat="1" ht="14.4" customHeight="1" thickBot="1" x14ac:dyDescent="0.3">
      <c r="B366" s="259" t="s">
        <v>361</v>
      </c>
      <c r="C366" s="11"/>
      <c r="D366" s="157"/>
      <c r="E366" s="158"/>
      <c r="F366" s="158"/>
      <c r="J366" s="6"/>
      <c r="K366" s="6"/>
      <c r="L366" s="3"/>
    </row>
    <row r="367" spans="1:12" ht="15" customHeight="1" thickTop="1" x14ac:dyDescent="0.25">
      <c r="B367" s="56"/>
      <c r="C367" s="56" t="s">
        <v>362</v>
      </c>
      <c r="D367" s="56" t="s">
        <v>363</v>
      </c>
      <c r="E367" s="56" t="s">
        <v>364</v>
      </c>
      <c r="F367" s="56" t="s">
        <v>365</v>
      </c>
      <c r="G367" s="56" t="s">
        <v>271</v>
      </c>
      <c r="H367" s="56" t="s">
        <v>272</v>
      </c>
      <c r="I367" s="56" t="s">
        <v>273</v>
      </c>
      <c r="J367" s="56" t="s">
        <v>274</v>
      </c>
      <c r="K367" s="56" t="s">
        <v>275</v>
      </c>
    </row>
    <row r="368" spans="1:12" ht="33.6" customHeight="1" x14ac:dyDescent="0.3">
      <c r="B368" s="159" t="s">
        <v>366</v>
      </c>
      <c r="C368" s="109">
        <f>(56.3+56.7)*1000</f>
        <v>113000</v>
      </c>
      <c r="D368" s="109">
        <f>((134.8-56.3)+(95.2-56.7))*1000</f>
        <v>117000.00000000001</v>
      </c>
      <c r="E368" s="109">
        <f>C368+D368</f>
        <v>230000</v>
      </c>
      <c r="F368" s="110" t="s">
        <v>367</v>
      </c>
      <c r="G368" s="110" t="s">
        <v>368</v>
      </c>
      <c r="H368" s="265" t="s">
        <v>369</v>
      </c>
      <c r="I368" s="109">
        <v>2020</v>
      </c>
      <c r="J368" s="109" t="s">
        <v>280</v>
      </c>
      <c r="K368" s="116">
        <v>44895</v>
      </c>
    </row>
    <row r="369" spans="1:48" ht="14.4" thickBot="1" x14ac:dyDescent="0.3">
      <c r="B369" s="159" t="s">
        <v>370</v>
      </c>
      <c r="C369" s="109">
        <f>(11.23+1.95)*1000000</f>
        <v>13180000</v>
      </c>
      <c r="D369" s="109">
        <f>(3.15+5.1)*1000000</f>
        <v>8250000</v>
      </c>
      <c r="E369" s="109">
        <f>C369+D369</f>
        <v>21430000</v>
      </c>
      <c r="F369" s="110" t="s">
        <v>367</v>
      </c>
      <c r="G369" s="110" t="s">
        <v>371</v>
      </c>
      <c r="H369" s="115" t="s">
        <v>372</v>
      </c>
      <c r="I369" s="109">
        <v>2020</v>
      </c>
      <c r="J369" s="109" t="s">
        <v>280</v>
      </c>
      <c r="K369" s="116">
        <v>44895</v>
      </c>
    </row>
    <row r="370" spans="1:48" ht="14.4" thickTop="1" x14ac:dyDescent="0.25">
      <c r="B370" s="56" t="s">
        <v>373</v>
      </c>
      <c r="C370" s="160">
        <f>C369/C368</f>
        <v>116.63716814159292</v>
      </c>
      <c r="D370" s="160">
        <f>D369/D368</f>
        <v>70.512820512820511</v>
      </c>
      <c r="E370" s="160">
        <f>E369/E368</f>
        <v>93.173913043478265</v>
      </c>
      <c r="F370" s="12"/>
      <c r="H370" s="13"/>
      <c r="I370" s="161"/>
      <c r="J370" s="20"/>
      <c r="K370" s="20"/>
    </row>
    <row r="371" spans="1:48" x14ac:dyDescent="0.25">
      <c r="B371" s="21" t="s">
        <v>374</v>
      </c>
      <c r="C371" s="20"/>
      <c r="D371" s="20"/>
      <c r="E371" s="5"/>
      <c r="F371" s="5"/>
      <c r="H371" s="13"/>
      <c r="I371" s="14"/>
      <c r="J371" s="20"/>
      <c r="K371" s="20"/>
    </row>
    <row r="372" spans="1:48" x14ac:dyDescent="0.25">
      <c r="B372" s="22"/>
      <c r="C372" s="23"/>
      <c r="D372" s="23"/>
      <c r="E372" s="5"/>
      <c r="F372" s="5"/>
      <c r="H372" s="15"/>
      <c r="I372" s="16"/>
      <c r="J372" s="17"/>
      <c r="K372" s="17"/>
    </row>
    <row r="373" spans="1:48" s="108" customFormat="1" ht="27" customHeight="1" x14ac:dyDescent="0.25">
      <c r="A373" s="260" t="s">
        <v>375</v>
      </c>
    </row>
    <row r="374" spans="1:48" x14ac:dyDescent="0.25">
      <c r="B374" s="162" t="s">
        <v>305</v>
      </c>
      <c r="C374" s="55" t="s">
        <v>376</v>
      </c>
    </row>
    <row r="375" spans="1:48" ht="14.4" x14ac:dyDescent="0.3">
      <c r="B375" s="162" t="s">
        <v>307</v>
      </c>
      <c r="C375" s="270" t="s">
        <v>377</v>
      </c>
    </row>
    <row r="376" spans="1:48" x14ac:dyDescent="0.25">
      <c r="B376" s="162" t="s">
        <v>309</v>
      </c>
      <c r="C376" s="163">
        <v>44805</v>
      </c>
    </row>
    <row r="377" spans="1:48" x14ac:dyDescent="0.25">
      <c r="B377" s="162" t="s">
        <v>7</v>
      </c>
      <c r="C377" s="163">
        <v>44896</v>
      </c>
    </row>
    <row r="378" spans="1:48" x14ac:dyDescent="0.25">
      <c r="B378" s="162" t="s">
        <v>310</v>
      </c>
      <c r="C378" s="55" t="s">
        <v>280</v>
      </c>
    </row>
    <row r="379" spans="1:48" x14ac:dyDescent="0.25">
      <c r="B379" s="164" t="s">
        <v>378</v>
      </c>
    </row>
    <row r="380" spans="1:48" x14ac:dyDescent="0.25">
      <c r="B380" s="162" t="s">
        <v>379</v>
      </c>
      <c r="C380" s="55" t="s">
        <v>380</v>
      </c>
    </row>
    <row r="381" spans="1:48" x14ac:dyDescent="0.25">
      <c r="B381" s="162" t="s">
        <v>381</v>
      </c>
      <c r="C381" s="55" t="s">
        <v>382</v>
      </c>
    </row>
    <row r="382" spans="1:48" x14ac:dyDescent="0.25">
      <c r="B382" s="81" t="s">
        <v>330</v>
      </c>
      <c r="C382" s="165">
        <v>2015</v>
      </c>
      <c r="D382" s="165">
        <v>2016</v>
      </c>
      <c r="E382" s="165">
        <v>2017</v>
      </c>
      <c r="F382" s="165">
        <v>2018</v>
      </c>
      <c r="G382" s="165">
        <v>2019</v>
      </c>
      <c r="H382" s="165">
        <v>2020</v>
      </c>
      <c r="I382" s="165">
        <v>2021</v>
      </c>
      <c r="J382" s="165">
        <v>2022</v>
      </c>
      <c r="K382" s="165">
        <v>2023</v>
      </c>
      <c r="L382" s="165">
        <v>2024</v>
      </c>
      <c r="M382" s="165">
        <v>2025</v>
      </c>
      <c r="N382" s="165">
        <v>2026</v>
      </c>
      <c r="O382" s="165">
        <v>2027</v>
      </c>
      <c r="P382" s="165">
        <v>2028</v>
      </c>
      <c r="Q382" s="165">
        <v>2029</v>
      </c>
      <c r="R382" s="165">
        <v>2030</v>
      </c>
      <c r="S382" s="165">
        <v>2031</v>
      </c>
      <c r="T382" s="165">
        <v>2032</v>
      </c>
      <c r="U382" s="165">
        <v>2033</v>
      </c>
      <c r="V382" s="165">
        <v>2034</v>
      </c>
      <c r="W382" s="165">
        <v>2035</v>
      </c>
      <c r="X382" s="165">
        <v>2036</v>
      </c>
      <c r="Y382" s="165">
        <v>2037</v>
      </c>
      <c r="Z382" s="165">
        <v>2038</v>
      </c>
      <c r="AA382" s="165">
        <v>2039</v>
      </c>
      <c r="AB382" s="165">
        <v>2040</v>
      </c>
      <c r="AC382" s="165">
        <v>2041</v>
      </c>
      <c r="AD382" s="165">
        <v>2042</v>
      </c>
      <c r="AE382" s="165">
        <v>2043</v>
      </c>
      <c r="AF382" s="165">
        <v>2044</v>
      </c>
      <c r="AG382" s="165">
        <v>2045</v>
      </c>
      <c r="AH382" s="165">
        <v>2046</v>
      </c>
      <c r="AI382" s="165">
        <v>2047</v>
      </c>
      <c r="AJ382" s="165">
        <v>2048</v>
      </c>
      <c r="AK382" s="165">
        <v>2049</v>
      </c>
      <c r="AL382" s="165">
        <v>2050</v>
      </c>
      <c r="AM382" s="165">
        <v>2051</v>
      </c>
      <c r="AN382" s="165">
        <v>2052</v>
      </c>
      <c r="AO382" s="165">
        <v>2053</v>
      </c>
      <c r="AP382" s="165">
        <v>2054</v>
      </c>
      <c r="AQ382" s="165">
        <v>2055</v>
      </c>
      <c r="AR382" s="165">
        <v>2056</v>
      </c>
      <c r="AS382" s="165">
        <v>2057</v>
      </c>
      <c r="AT382" s="165">
        <v>2058</v>
      </c>
      <c r="AU382" s="165">
        <v>2059</v>
      </c>
      <c r="AV382" s="165">
        <v>2060</v>
      </c>
    </row>
    <row r="383" spans="1:48" x14ac:dyDescent="0.25">
      <c r="B383" s="81" t="s">
        <v>383</v>
      </c>
      <c r="C383" s="109">
        <v>0.50944529064181743</v>
      </c>
      <c r="D383" s="109">
        <v>0.43538923629883625</v>
      </c>
      <c r="E383" s="109">
        <v>0.37374281330720299</v>
      </c>
      <c r="F383" s="109">
        <v>0.4009042866973842</v>
      </c>
      <c r="G383" s="109">
        <v>0.35165970813136554</v>
      </c>
      <c r="H383" s="109">
        <v>0.33078132083135819</v>
      </c>
      <c r="I383" s="109">
        <v>0.2993704607637257</v>
      </c>
      <c r="J383" s="109">
        <v>0.27589415071824719</v>
      </c>
      <c r="K383" s="109">
        <v>0.25505148563319052</v>
      </c>
      <c r="L383" s="109">
        <v>0.24267722985759482</v>
      </c>
      <c r="M383" s="109">
        <v>0.23178628638704735</v>
      </c>
      <c r="N383" s="109">
        <v>0.20890403922705011</v>
      </c>
      <c r="O383" s="109">
        <v>0.19940714391402251</v>
      </c>
      <c r="P383" s="109">
        <v>0.17988622532865892</v>
      </c>
      <c r="Q383" s="109">
        <v>0.17621456075387579</v>
      </c>
      <c r="R383" s="109">
        <v>0.14185048720080043</v>
      </c>
      <c r="S383" s="109">
        <v>0.13235782346391334</v>
      </c>
      <c r="T383" s="109">
        <v>0.12387816679388595</v>
      </c>
      <c r="U383" s="109">
        <v>0.11569107254826157</v>
      </c>
      <c r="V383" s="109">
        <v>0.10892506324851725</v>
      </c>
      <c r="W383" s="109">
        <v>0.10253872906518746</v>
      </c>
      <c r="X383" s="109">
        <v>9.5383856496722152E-2</v>
      </c>
      <c r="Y383" s="109">
        <v>8.7641412590405185E-2</v>
      </c>
      <c r="Z383" s="109">
        <v>7.7047841795417238E-2</v>
      </c>
      <c r="AA383" s="109">
        <v>6.1593523178004358E-2</v>
      </c>
      <c r="AB383" s="109">
        <v>4.1683163930830644E-2</v>
      </c>
      <c r="AC383" s="109">
        <v>4.1822585035509528E-2</v>
      </c>
      <c r="AD383" s="109">
        <v>4.1935288723518524E-2</v>
      </c>
      <c r="AE383" s="109">
        <v>4.2027038130473225E-2</v>
      </c>
      <c r="AF383" s="109">
        <v>4.2101047276488099E-2</v>
      </c>
      <c r="AG383" s="109">
        <v>4.2156406830478818E-2</v>
      </c>
      <c r="AH383" s="109">
        <v>4.2196532031878974E-2</v>
      </c>
      <c r="AI383" s="109">
        <v>4.2224780381972894E-2</v>
      </c>
      <c r="AJ383" s="109">
        <v>4.2247445467313322E-2</v>
      </c>
      <c r="AK383" s="109">
        <v>4.2263972146096417E-2</v>
      </c>
      <c r="AL383" s="166">
        <v>4.2273939030640077E-2</v>
      </c>
      <c r="AM383" s="167">
        <f>$AL$383</f>
        <v>4.2273939030640077E-2</v>
      </c>
      <c r="AN383" s="167">
        <f t="shared" ref="AN383:AV383" si="23">$AL$383</f>
        <v>4.2273939030640077E-2</v>
      </c>
      <c r="AO383" s="167">
        <f t="shared" si="23"/>
        <v>4.2273939030640077E-2</v>
      </c>
      <c r="AP383" s="167">
        <f t="shared" si="23"/>
        <v>4.2273939030640077E-2</v>
      </c>
      <c r="AQ383" s="167">
        <f t="shared" si="23"/>
        <v>4.2273939030640077E-2</v>
      </c>
      <c r="AR383" s="167">
        <f t="shared" si="23"/>
        <v>4.2273939030640077E-2</v>
      </c>
      <c r="AS383" s="167">
        <f t="shared" si="23"/>
        <v>4.2273939030640077E-2</v>
      </c>
      <c r="AT383" s="167">
        <f t="shared" si="23"/>
        <v>4.2273939030640077E-2</v>
      </c>
      <c r="AU383" s="167">
        <f t="shared" si="23"/>
        <v>4.2273939030640077E-2</v>
      </c>
      <c r="AV383" s="167">
        <f t="shared" si="23"/>
        <v>4.2273939030640077E-2</v>
      </c>
    </row>
    <row r="386" spans="1:11" s="108" customFormat="1" ht="27" customHeight="1" x14ac:dyDescent="0.25">
      <c r="A386" s="260" t="s">
        <v>384</v>
      </c>
    </row>
    <row r="388" spans="1:11" x14ac:dyDescent="0.25">
      <c r="B388" s="162" t="s">
        <v>305</v>
      </c>
      <c r="C388" s="55" t="s">
        <v>385</v>
      </c>
    </row>
    <row r="389" spans="1:11" ht="14.4" x14ac:dyDescent="0.3">
      <c r="B389" s="162" t="s">
        <v>307</v>
      </c>
      <c r="C389" s="267" t="s">
        <v>358</v>
      </c>
    </row>
    <row r="390" spans="1:11" x14ac:dyDescent="0.25">
      <c r="B390" s="162" t="s">
        <v>309</v>
      </c>
      <c r="C390" s="163">
        <v>44593</v>
      </c>
    </row>
    <row r="391" spans="1:11" x14ac:dyDescent="0.25">
      <c r="B391" s="162" t="s">
        <v>7</v>
      </c>
      <c r="C391" s="163">
        <v>44896</v>
      </c>
    </row>
    <row r="392" spans="1:11" x14ac:dyDescent="0.25">
      <c r="B392" s="162" t="s">
        <v>310</v>
      </c>
      <c r="C392" s="55" t="s">
        <v>280</v>
      </c>
    </row>
    <row r="393" spans="1:11" x14ac:dyDescent="0.25">
      <c r="F393" s="436"/>
      <c r="G393" s="436"/>
      <c r="H393" s="436"/>
      <c r="I393" s="436"/>
      <c r="J393" s="436"/>
      <c r="K393" s="436"/>
    </row>
    <row r="394" spans="1:11" ht="14.4" thickBot="1" x14ac:dyDescent="0.3">
      <c r="D394" s="438" t="s">
        <v>386</v>
      </c>
      <c r="E394" s="439"/>
      <c r="F394" s="438" t="s">
        <v>387</v>
      </c>
      <c r="G394" s="439"/>
      <c r="H394" s="434" t="s">
        <v>388</v>
      </c>
      <c r="I394" s="434"/>
      <c r="J394" s="434"/>
      <c r="K394" s="434"/>
    </row>
    <row r="395" spans="1:11" ht="42" thickTop="1" x14ac:dyDescent="0.25">
      <c r="B395" s="56" t="s">
        <v>389</v>
      </c>
      <c r="C395" s="56" t="s">
        <v>390</v>
      </c>
      <c r="D395" s="152" t="s">
        <v>391</v>
      </c>
      <c r="E395" s="153" t="s">
        <v>354</v>
      </c>
      <c r="F395" s="168" t="s">
        <v>391</v>
      </c>
      <c r="G395" s="81" t="s">
        <v>354</v>
      </c>
      <c r="H395" s="169" t="s">
        <v>392</v>
      </c>
      <c r="I395" s="170" t="s">
        <v>393</v>
      </c>
      <c r="J395" s="170" t="s">
        <v>394</v>
      </c>
      <c r="K395" s="171" t="s">
        <v>395</v>
      </c>
    </row>
    <row r="396" spans="1:11" x14ac:dyDescent="0.25">
      <c r="B396" s="59" t="s">
        <v>396</v>
      </c>
      <c r="C396" s="59" t="s">
        <v>356</v>
      </c>
      <c r="D396" s="109">
        <v>33</v>
      </c>
      <c r="E396" s="109">
        <v>20</v>
      </c>
      <c r="F396" s="109">
        <v>0</v>
      </c>
      <c r="G396" s="109">
        <v>35</v>
      </c>
      <c r="H396" s="172" t="s">
        <v>397</v>
      </c>
      <c r="I396" s="173"/>
      <c r="J396" s="173"/>
      <c r="K396" s="173"/>
    </row>
    <row r="397" spans="1:11" x14ac:dyDescent="0.25">
      <c r="B397" s="59" t="s">
        <v>398</v>
      </c>
      <c r="C397" s="59" t="s">
        <v>142</v>
      </c>
      <c r="D397" s="109">
        <v>0</v>
      </c>
      <c r="E397" s="109">
        <v>53</v>
      </c>
      <c r="F397" s="109">
        <v>0</v>
      </c>
      <c r="G397" s="109">
        <v>53</v>
      </c>
      <c r="H397" s="174" cm="1">
        <f t="array" ref="H397">IFERROR(_xlfn.IFS(INDEX($D$13:$D$29, MATCH(C397,$B$13:$B$29,0))&lt;$D$428,"Buildings less than 25K sqft do not have energy efficiency targets", INDEX($D$13:$D$29, MATCH(C397,$B$13:$B$29,0))&lt;$E$428,$J$428,INDEX($D$13:$D$29, MATCH(C397,$B$13:$B$29,0))&lt;$E$427,$J$427,TRUE, $J$426),"")</f>
        <v>3</v>
      </c>
      <c r="I397" s="175" cm="1">
        <f t="array" ref="I397">_xlfn.XLOOKUP(B397&amp;H397,$B$426:$B$430&amp;$J$426:$J$430,$I$426:$I$430)</f>
        <v>2035</v>
      </c>
      <c r="J397" s="175" cm="1">
        <f t="array" ref="J397">_xlfn.XLOOKUP(B397&amp;H397,$B$426:$B$430&amp;$J$426:$J$430,$G$426:$G$430)</f>
        <v>2026</v>
      </c>
      <c r="K397" s="176" cm="1">
        <f t="array" ref="K397">_xlfn.XLOOKUP(B397&amp;H397,$B$426:$B$430&amp;$J$426:$J$430,$H$426:$H$430)</f>
        <v>2030</v>
      </c>
    </row>
    <row r="398" spans="1:11" x14ac:dyDescent="0.25">
      <c r="B398" s="59" t="s">
        <v>398</v>
      </c>
      <c r="C398" s="59" t="s">
        <v>144</v>
      </c>
      <c r="D398" s="109">
        <v>45</v>
      </c>
      <c r="E398" s="109">
        <v>153</v>
      </c>
      <c r="F398" s="109">
        <v>0</v>
      </c>
      <c r="G398" s="109">
        <v>167</v>
      </c>
      <c r="H398" s="174" cm="1">
        <f t="array" ref="H398">IFERROR(_xlfn.IFS(INDEX($D$13:$D$29, MATCH(C398,$B$13:$B$29,0))&lt;$D$428,"Buildings less than 25K sqft do not have energy efficiency targets", INDEX($D$13:$D$29, MATCH(C398,$B$13:$B$29,0))&lt;$E$428,$J$428,INDEX($D$13:$D$29, MATCH(C398,$B$13:$B$29,0))&lt;$E$427,$J$427,TRUE, $J$426),"")</f>
        <v>3</v>
      </c>
      <c r="I398" s="175" cm="1">
        <f t="array" ref="I398">_xlfn.XLOOKUP(B398&amp;H398,$B$426:$B$430&amp;$J$426:$J$430,$I$426:$I$430)</f>
        <v>2035</v>
      </c>
      <c r="J398" s="175" cm="1">
        <f t="array" ref="J398">_xlfn.XLOOKUP(B398&amp;H398,$B$426:$B$430&amp;$J$426:$J$430,$G$426:$G$430)</f>
        <v>2026</v>
      </c>
      <c r="K398" s="176" cm="1">
        <f t="array" ref="K398">_xlfn.XLOOKUP(B398&amp;H398,$B$426:$B$430&amp;$J$426:$J$430,$H$426:$H$430)</f>
        <v>2030</v>
      </c>
    </row>
    <row r="399" spans="1:11" x14ac:dyDescent="0.25">
      <c r="B399" s="59" t="s">
        <v>398</v>
      </c>
      <c r="C399" s="59" t="s">
        <v>130</v>
      </c>
      <c r="D399" s="109">
        <v>169</v>
      </c>
      <c r="E399" s="109">
        <v>99</v>
      </c>
      <c r="F399" s="109">
        <v>0</v>
      </c>
      <c r="G399" s="109">
        <v>187</v>
      </c>
      <c r="H399" s="174" cm="1">
        <f t="array" ref="H399">IFERROR(_xlfn.IFS(INDEX($D$13:$D$29, MATCH(C399,$B$13:$B$29,0))&lt;$D$428,"Buildings less than 25K sqft do not have energy efficiency targets", INDEX($D$13:$D$29, MATCH(C399,$B$13:$B$29,0))&lt;$E$428,$J$428,INDEX($D$13:$D$29, MATCH(C399,$B$13:$B$29,0))&lt;$E$427,$J$427,TRUE, $J$426),"")</f>
        <v>3</v>
      </c>
      <c r="I399" s="175" cm="1">
        <f t="array" ref="I399">_xlfn.XLOOKUP(B399&amp;H399,$B$426:$B$430&amp;$J$426:$J$430,$I$426:$I$430)</f>
        <v>2035</v>
      </c>
      <c r="J399" s="175" cm="1">
        <f t="array" ref="J399">_xlfn.XLOOKUP(B399&amp;H399,$B$426:$B$430&amp;$J$426:$J$430,$G$426:$G$430)</f>
        <v>2026</v>
      </c>
      <c r="K399" s="176" cm="1">
        <f t="array" ref="K399">_xlfn.XLOOKUP(B399&amp;H399,$B$426:$B$430&amp;$J$426:$J$430,$H$426:$H$430)</f>
        <v>2030</v>
      </c>
    </row>
    <row r="400" spans="1:11" x14ac:dyDescent="0.25">
      <c r="B400" s="59" t="s">
        <v>398</v>
      </c>
      <c r="C400" s="59" t="s">
        <v>136</v>
      </c>
      <c r="D400" s="109">
        <v>43</v>
      </c>
      <c r="E400" s="109">
        <v>54</v>
      </c>
      <c r="F400" s="109">
        <v>0</v>
      </c>
      <c r="G400" s="109">
        <v>77</v>
      </c>
      <c r="H400" s="174" cm="1">
        <f t="array" ref="H400">IFERROR(_xlfn.IFS(INDEX($D$13:$D$29, MATCH(C400,$B$13:$B$29,0))&lt;$D$428,"Buildings less than 25K sqft do not have energy efficiency targets", INDEX($D$13:$D$29, MATCH(C400,$B$13:$B$29,0))&lt;$E$428,$J$428,INDEX($D$13:$D$29, MATCH(C400,$B$13:$B$29,0))&lt;$E$427,$J$427,TRUE, $J$426),"")</f>
        <v>3</v>
      </c>
      <c r="I400" s="175" cm="1">
        <f t="array" ref="I400">_xlfn.XLOOKUP(B400&amp;H400,$B$426:$B$430&amp;$J$426:$J$430,$I$426:$I$430)</f>
        <v>2035</v>
      </c>
      <c r="J400" s="175" cm="1">
        <f t="array" ref="J400">_xlfn.XLOOKUP(B400&amp;H400,$B$426:$B$430&amp;$J$426:$J$430,$G$426:$G$430)</f>
        <v>2026</v>
      </c>
      <c r="K400" s="176" cm="1">
        <f t="array" ref="K400">_xlfn.XLOOKUP(B400&amp;H400,$B$426:$B$430&amp;$J$426:$J$430,$H$426:$H$430)</f>
        <v>2030</v>
      </c>
    </row>
    <row r="401" spans="2:11" x14ac:dyDescent="0.25">
      <c r="B401" s="59" t="s">
        <v>398</v>
      </c>
      <c r="C401" s="59" t="s">
        <v>126</v>
      </c>
      <c r="D401" s="109">
        <v>65</v>
      </c>
      <c r="E401" s="109">
        <v>110</v>
      </c>
      <c r="F401" s="109">
        <v>0</v>
      </c>
      <c r="G401" s="109">
        <v>143</v>
      </c>
      <c r="H401" s="174" cm="1">
        <f t="array" ref="H401">IFERROR(_xlfn.IFS(INDEX($D$13:$D$29, MATCH(C401,$B$13:$B$29,0))&lt;$D$428,"Buildings less than 25K sqft do not have energy efficiency targets", INDEX($D$13:$D$29, MATCH(C401,$B$13:$B$29,0))&lt;$E$428,$J$428,INDEX($D$13:$D$29, MATCH(C401,$B$13:$B$29,0))&lt;$E$427,$J$427,TRUE, $J$426),"")</f>
        <v>3</v>
      </c>
      <c r="I401" s="175" cm="1">
        <f t="array" ref="I401">_xlfn.XLOOKUP(B401&amp;H401,$B$426:$B$430&amp;$J$426:$J$430,$I$426:$I$430)</f>
        <v>2035</v>
      </c>
      <c r="J401" s="175" cm="1">
        <f t="array" ref="J401">_xlfn.XLOOKUP(B401&amp;H401,$B$426:$B$430&amp;$J$426:$J$430,$G$426:$G$430)</f>
        <v>2026</v>
      </c>
      <c r="K401" s="176" cm="1">
        <f t="array" ref="K401">_xlfn.XLOOKUP(B401&amp;H401,$B$426:$B$430&amp;$J$426:$J$430,$H$426:$H$430)</f>
        <v>2030</v>
      </c>
    </row>
    <row r="402" spans="2:11" x14ac:dyDescent="0.25">
      <c r="B402" s="59" t="s">
        <v>398</v>
      </c>
      <c r="C402" s="59" t="s">
        <v>134</v>
      </c>
      <c r="D402" s="109">
        <v>34</v>
      </c>
      <c r="E402" s="109">
        <v>41</v>
      </c>
      <c r="F402" s="109">
        <v>0</v>
      </c>
      <c r="G402" s="109">
        <v>58</v>
      </c>
      <c r="H402" s="174" cm="1">
        <f t="array" ref="H402">IFERROR(_xlfn.IFS(INDEX($D$13:$D$29, MATCH(C402,$B$13:$B$29,0))&lt;$D$428,"Buildings less than 25K sqft do not have energy efficiency targets", INDEX($D$13:$D$29, MATCH(C402,$B$13:$B$29,0))&lt;$E$428,$J$428,INDEX($D$13:$D$29, MATCH(C402,$B$13:$B$29,0))&lt;$E$427,$J$427,TRUE, $J$426),"")</f>
        <v>3</v>
      </c>
      <c r="I402" s="175" cm="1">
        <f t="array" ref="I402">_xlfn.XLOOKUP(B402&amp;H402,$B$426:$B$430&amp;$J$426:$J$430,$I$426:$I$430)</f>
        <v>2035</v>
      </c>
      <c r="J402" s="175" cm="1">
        <f t="array" ref="J402">_xlfn.XLOOKUP(B402&amp;H402,$B$426:$B$430&amp;$J$426:$J$430,$G$426:$G$430)</f>
        <v>2026</v>
      </c>
      <c r="K402" s="176" cm="1">
        <f t="array" ref="K402">_xlfn.XLOOKUP(B402&amp;H402,$B$426:$B$430&amp;$J$426:$J$430,$H$426:$H$430)</f>
        <v>2030</v>
      </c>
    </row>
    <row r="403" spans="2:11" x14ac:dyDescent="0.25">
      <c r="B403" s="59" t="s">
        <v>398</v>
      </c>
      <c r="C403" s="59" t="s">
        <v>146</v>
      </c>
      <c r="D403" s="109">
        <v>42</v>
      </c>
      <c r="E403" s="109">
        <v>41</v>
      </c>
      <c r="F403" s="109">
        <v>0</v>
      </c>
      <c r="G403" s="109">
        <v>61</v>
      </c>
      <c r="H403" s="174" cm="1">
        <f t="array" ref="H403">IFERROR(_xlfn.IFS(INDEX($D$13:$D$29, MATCH(C403,$B$13:$B$29,0))&lt;$D$428,"Buildings less than 25K sqft do not have energy efficiency targets", INDEX($D$13:$D$29, MATCH(C403,$B$13:$B$29,0))&lt;$E$428,$J$428,INDEX($D$13:$D$29, MATCH(C403,$B$13:$B$29,0))&lt;$E$427,$J$427,TRUE, $J$426),"")</f>
        <v>3</v>
      </c>
      <c r="I403" s="175" cm="1">
        <f t="array" ref="I403">_xlfn.XLOOKUP(B403&amp;H403,$B$426:$B$430&amp;$J$426:$J$430,$I$426:$I$430)</f>
        <v>2035</v>
      </c>
      <c r="J403" s="175" cm="1">
        <f t="array" ref="J403">_xlfn.XLOOKUP(B403&amp;H403,$B$426:$B$430&amp;$J$426:$J$430,$G$426:$G$430)</f>
        <v>2026</v>
      </c>
      <c r="K403" s="176" cm="1">
        <f t="array" ref="K403">_xlfn.XLOOKUP(B403&amp;H403,$B$426:$B$430&amp;$J$426:$J$430,$H$426:$H$430)</f>
        <v>2030</v>
      </c>
    </row>
    <row r="404" spans="2:11" x14ac:dyDescent="0.25">
      <c r="B404" s="59" t="s">
        <v>398</v>
      </c>
      <c r="C404" s="59" t="s">
        <v>138</v>
      </c>
      <c r="D404" s="109">
        <v>14</v>
      </c>
      <c r="E404" s="109">
        <v>39</v>
      </c>
      <c r="F404" s="109">
        <v>0</v>
      </c>
      <c r="G404" s="109">
        <v>45</v>
      </c>
      <c r="H404" s="174" cm="1">
        <f t="array" ref="H404">IFERROR(_xlfn.IFS(INDEX($D$13:$D$29, MATCH(C404,$B$13:$B$29,0))&lt;$D$428,"Buildings less than 25K sqft do not have energy efficiency targets", INDEX($D$13:$D$29, MATCH(C404,$B$13:$B$29,0))&lt;$E$428,$J$428,INDEX($D$13:$D$29, MATCH(C404,$B$13:$B$29,0))&lt;$E$427,$J$427,TRUE, $J$426),"")</f>
        <v>3</v>
      </c>
      <c r="I404" s="175" cm="1">
        <f t="array" ref="I404">_xlfn.XLOOKUP(B404&amp;H404,$B$426:$B$430&amp;$J$426:$J$430,$I$426:$I$430)</f>
        <v>2035</v>
      </c>
      <c r="J404" s="175" cm="1">
        <f t="array" ref="J404">_xlfn.XLOOKUP(B404&amp;H404,$B$426:$B$430&amp;$J$426:$J$430,$G$426:$G$430)</f>
        <v>2026</v>
      </c>
      <c r="K404" s="176" cm="1">
        <f t="array" ref="K404">_xlfn.XLOOKUP(B404&amp;H404,$B$426:$B$430&amp;$J$426:$J$430,$H$426:$H$430)</f>
        <v>2030</v>
      </c>
    </row>
    <row r="405" spans="2:11" x14ac:dyDescent="0.25">
      <c r="B405" s="59" t="s">
        <v>398</v>
      </c>
      <c r="C405" s="59" t="s">
        <v>132</v>
      </c>
      <c r="D405" s="109">
        <v>0</v>
      </c>
      <c r="E405" s="109">
        <v>62</v>
      </c>
      <c r="F405" s="109">
        <v>0</v>
      </c>
      <c r="G405" s="109">
        <v>62</v>
      </c>
      <c r="H405" s="174" cm="1">
        <f t="array" ref="H405">IFERROR(_xlfn.IFS(INDEX($D$13:$D$29, MATCH(C405,$B$13:$B$29,0))&lt;$D$428,"Buildings less than 25K sqft do not have energy efficiency targets", INDEX($D$13:$D$29, MATCH(C405,$B$13:$B$29,0))&lt;$E$428,$J$428,INDEX($D$13:$D$29, MATCH(C405,$B$13:$B$29,0))&lt;$E$427,$J$427,TRUE, $J$426),"")</f>
        <v>3</v>
      </c>
      <c r="I405" s="175" cm="1">
        <f t="array" ref="I405">_xlfn.XLOOKUP(B405&amp;H405,$B$426:$B$430&amp;$J$426:$J$430,$I$426:$I$430)</f>
        <v>2035</v>
      </c>
      <c r="J405" s="175" cm="1">
        <f t="array" ref="J405">_xlfn.XLOOKUP(B405&amp;H405,$B$426:$B$430&amp;$J$426:$J$430,$G$426:$G$430)</f>
        <v>2026</v>
      </c>
      <c r="K405" s="176" cm="1">
        <f t="array" ref="K405">_xlfn.XLOOKUP(B405&amp;H405,$B$426:$B$430&amp;$J$426:$J$430,$H$426:$H$430)</f>
        <v>2030</v>
      </c>
    </row>
    <row r="406" spans="2:11" x14ac:dyDescent="0.25">
      <c r="B406" s="59" t="s">
        <v>398</v>
      </c>
      <c r="C406" s="59" t="s">
        <v>122</v>
      </c>
      <c r="D406" s="109">
        <v>21</v>
      </c>
      <c r="E406" s="109">
        <v>26</v>
      </c>
      <c r="F406" s="109">
        <v>0</v>
      </c>
      <c r="G406" s="109">
        <v>36</v>
      </c>
      <c r="H406" s="174" cm="1">
        <f t="array" ref="H406">IFERROR(_xlfn.IFS(INDEX($D$13:$D$29, MATCH(C406,$B$13:$B$29,0))&lt;$D$428,"Buildings less than 25K sqft do not have energy efficiency targets", INDEX($D$13:$D$29, MATCH(C406,$B$13:$B$29,0))&lt;$E$428,$J$428,INDEX($D$13:$D$29, MATCH(C406,$B$13:$B$29,0))&lt;$E$427,$J$427,TRUE, $J$426),"")</f>
        <v>3</v>
      </c>
      <c r="I406" s="175" cm="1">
        <f t="array" ref="I406">_xlfn.XLOOKUP(B406&amp;H406,$B$426:$B$430&amp;$J$426:$J$430,$I$426:$I$430)</f>
        <v>2035</v>
      </c>
      <c r="J406" s="175" cm="1">
        <f t="array" ref="J406">_xlfn.XLOOKUP(B406&amp;H406,$B$426:$B$430&amp;$J$426:$J$430,$G$426:$G$430)</f>
        <v>2026</v>
      </c>
      <c r="K406" s="176" cm="1">
        <f t="array" ref="K406">_xlfn.XLOOKUP(B406&amp;H406,$B$426:$B$430&amp;$J$426:$J$430,$H$426:$H$430)</f>
        <v>2030</v>
      </c>
    </row>
    <row r="407" spans="2:11" x14ac:dyDescent="0.25">
      <c r="B407" s="59" t="s">
        <v>398</v>
      </c>
      <c r="C407" s="59" t="s">
        <v>160</v>
      </c>
      <c r="D407" s="109">
        <v>0</v>
      </c>
      <c r="E407" s="109">
        <v>16</v>
      </c>
      <c r="F407" s="109">
        <v>0</v>
      </c>
      <c r="G407" s="109">
        <v>16</v>
      </c>
      <c r="H407" s="174" cm="1">
        <f t="array" ref="H407">IFERROR(_xlfn.IFS(INDEX($D$13:$D$29, MATCH(C407,$B$13:$B$29,0))&lt;$D$428,"Buildings less than 25K sqft do not have energy efficiency targets", INDEX($D$13:$D$29, MATCH(C407,$B$13:$B$29,0))&lt;$E$428,$J$428,INDEX($D$13:$D$29, MATCH(C407,$B$13:$B$29,0))&lt;$E$427,$J$427,TRUE, $J$426),"")</f>
        <v>3</v>
      </c>
      <c r="I407" s="175" cm="1">
        <f t="array" ref="I407">_xlfn.XLOOKUP(B407&amp;H407,$B$426:$B$430&amp;$J$426:$J$430,$I$426:$I$430)</f>
        <v>2035</v>
      </c>
      <c r="J407" s="175" cm="1">
        <f t="array" ref="J407">_xlfn.XLOOKUP(B407&amp;H407,$B$426:$B$430&amp;$J$426:$J$430,$G$426:$G$430)</f>
        <v>2026</v>
      </c>
      <c r="K407" s="176" cm="1">
        <f t="array" ref="K407">_xlfn.XLOOKUP(B407&amp;H407,$B$426:$B$430&amp;$J$426:$J$430,$H$426:$H$430)</f>
        <v>2030</v>
      </c>
    </row>
    <row r="408" spans="2:11" x14ac:dyDescent="0.25">
      <c r="B408" s="59" t="s">
        <v>398</v>
      </c>
      <c r="C408" s="59" t="s">
        <v>150</v>
      </c>
      <c r="D408" s="109">
        <v>20</v>
      </c>
      <c r="E408" s="109">
        <v>29</v>
      </c>
      <c r="F408" s="109">
        <v>0</v>
      </c>
      <c r="G408" s="109">
        <v>37</v>
      </c>
      <c r="H408" s="174" cm="1">
        <f t="array" ref="H408">IFERROR(_xlfn.IFS(INDEX($D$13:$D$29, MATCH(C408,$B$13:$B$29,0))&lt;$D$428,"Buildings less than 25K sqft do not have energy efficiency targets", INDEX($D$13:$D$29, MATCH(C408,$B$13:$B$29,0))&lt;$E$428,$J$428,INDEX($D$13:$D$29, MATCH(C408,$B$13:$B$29,0))&lt;$E$427,$J$427,TRUE, $J$426),"")</f>
        <v>3</v>
      </c>
      <c r="I408" s="175" cm="1">
        <f t="array" ref="I408">_xlfn.XLOOKUP(B408&amp;H408,$B$426:$B$430&amp;$J$426:$J$430,$I$426:$I$430)</f>
        <v>2035</v>
      </c>
      <c r="J408" s="175" cm="1">
        <f t="array" ref="J408">_xlfn.XLOOKUP(B408&amp;H408,$B$426:$B$430&amp;$J$426:$J$430,$G$426:$G$430)</f>
        <v>2026</v>
      </c>
      <c r="K408" s="176" cm="1">
        <f t="array" ref="K408">_xlfn.XLOOKUP(B408&amp;H408,$B$426:$B$430&amp;$J$426:$J$430,$H$426:$H$430)</f>
        <v>2030</v>
      </c>
    </row>
    <row r="409" spans="2:11" x14ac:dyDescent="0.25">
      <c r="B409" s="59" t="s">
        <v>398</v>
      </c>
      <c r="C409" s="60" t="s">
        <v>119</v>
      </c>
      <c r="D409" s="109">
        <v>61</v>
      </c>
      <c r="E409" s="109">
        <v>29</v>
      </c>
      <c r="F409" s="109">
        <v>0</v>
      </c>
      <c r="G409" s="109">
        <v>58</v>
      </c>
      <c r="H409" s="174" cm="1">
        <f t="array" ref="H409">IFERROR(_xlfn.IFS(INDEX($D$13:$D$29, MATCH(C409,$B$13:$B$29,0))&lt;$D$428,"Buildings less than 25K sqft do not have energy efficiency targets", INDEX($D$13:$D$29, MATCH(C409,$B$13:$B$29,0))&lt;$E$428,$J$428,INDEX($D$13:$D$29, MATCH(C409,$B$13:$B$29,0))&lt;$E$427,$J$427,TRUE, $J$426),"")</f>
        <v>3</v>
      </c>
      <c r="I409" s="175" cm="1">
        <f t="array" ref="I409">_xlfn.XLOOKUP(B409&amp;H409,$B$426:$B$430&amp;$J$426:$J$430,$I$426:$I$430)</f>
        <v>2035</v>
      </c>
      <c r="J409" s="175" cm="1">
        <f t="array" ref="J409">_xlfn.XLOOKUP(B409&amp;H409,$B$426:$B$430&amp;$J$426:$J$430,$G$426:$G$430)</f>
        <v>2026</v>
      </c>
      <c r="K409" s="176" cm="1">
        <f t="array" ref="K409">_xlfn.XLOOKUP(B409&amp;H409,$B$426:$B$430&amp;$J$426:$J$430,$H$426:$H$430)</f>
        <v>2030</v>
      </c>
    </row>
    <row r="410" spans="2:11" x14ac:dyDescent="0.25">
      <c r="B410" s="59" t="s">
        <v>398</v>
      </c>
      <c r="C410" s="59" t="s">
        <v>148</v>
      </c>
      <c r="D410" s="109">
        <v>35</v>
      </c>
      <c r="E410" s="109">
        <v>39</v>
      </c>
      <c r="F410" s="109">
        <v>0</v>
      </c>
      <c r="G410" s="109">
        <v>52</v>
      </c>
      <c r="H410" s="174" cm="1">
        <f t="array" ref="H410">IFERROR(_xlfn.IFS(INDEX($D$13:$D$29, MATCH(C410,$B$13:$B$29,0))&lt;$D$428,"Buildings less than 25K sqft do not have energy efficiency targets", INDEX($D$13:$D$29, MATCH(C410,$B$13:$B$29,0))&lt;$E$428,$J$428,INDEX($D$13:$D$29, MATCH(C410,$B$13:$B$29,0))&lt;$E$427,$J$427,TRUE, $J$426),"")</f>
        <v>3</v>
      </c>
      <c r="I410" s="175" cm="1">
        <f t="array" ref="I410">_xlfn.XLOOKUP(B410&amp;H410,$B$426:$B$430&amp;$J$426:$J$430,$I$426:$I$430)</f>
        <v>2035</v>
      </c>
      <c r="J410" s="175" cm="1">
        <f t="array" ref="J410">_xlfn.XLOOKUP(B410&amp;H410,$B$426:$B$430&amp;$J$426:$J$430,$G$426:$G$430)</f>
        <v>2026</v>
      </c>
      <c r="K410" s="176" cm="1">
        <f t="array" ref="K410">_xlfn.XLOOKUP(B410&amp;H410,$B$426:$B$430&amp;$J$426:$J$430,$H$426:$H$430)</f>
        <v>2030</v>
      </c>
    </row>
    <row r="411" spans="2:11" x14ac:dyDescent="0.25">
      <c r="B411" s="59" t="s">
        <v>398</v>
      </c>
      <c r="C411" s="59" t="s">
        <v>128</v>
      </c>
      <c r="D411" s="109">
        <v>172</v>
      </c>
      <c r="E411" s="109">
        <v>78</v>
      </c>
      <c r="F411" s="109">
        <v>0</v>
      </c>
      <c r="G411" s="109">
        <v>171</v>
      </c>
      <c r="H411" s="174" cm="1">
        <f t="array" ref="H411">IFERROR(_xlfn.IFS(INDEX($D$13:$D$29, MATCH(C411,$B$13:$B$29,0))&lt;$D$428,"Buildings less than 25K sqft do not have energy efficiency targets", INDEX($D$13:$D$29, MATCH(C411,$B$13:$B$29,0))&lt;$E$428,$J$428,INDEX($D$13:$D$29, MATCH(C411,$B$13:$B$29,0))&lt;$E$427,$J$427,TRUE, $J$426),"")</f>
        <v>3</v>
      </c>
      <c r="I411" s="175" cm="1">
        <f t="array" ref="I411">_xlfn.XLOOKUP(B411&amp;H411,$B$426:$B$430&amp;$J$426:$J$430,$I$426:$I$430)</f>
        <v>2035</v>
      </c>
      <c r="J411" s="175" cm="1">
        <f t="array" ref="J411">_xlfn.XLOOKUP(B411&amp;H411,$B$426:$B$430&amp;$J$426:$J$430,$G$426:$G$430)</f>
        <v>2026</v>
      </c>
      <c r="K411" s="176" cm="1">
        <f t="array" ref="K411">_xlfn.XLOOKUP(B411&amp;H411,$B$426:$B$430&amp;$J$426:$J$430,$H$426:$H$430)</f>
        <v>2030</v>
      </c>
    </row>
    <row r="412" spans="2:11" x14ac:dyDescent="0.25">
      <c r="B412" s="59" t="s">
        <v>398</v>
      </c>
      <c r="C412" s="59" t="s">
        <v>152</v>
      </c>
      <c r="D412" s="109">
        <v>30</v>
      </c>
      <c r="E412" s="109">
        <v>22</v>
      </c>
      <c r="F412" s="109">
        <v>0</v>
      </c>
      <c r="G412" s="109">
        <v>33</v>
      </c>
      <c r="H412" s="174" cm="1">
        <f t="array" ref="H412">IFERROR(_xlfn.IFS(INDEX($D$13:$D$29, MATCH(C412,$B$13:$B$29,0))&lt;$D$428,"Buildings less than 25K sqft do not have energy efficiency targets", INDEX($D$13:$D$29, MATCH(C412,$B$13:$B$29,0))&lt;$E$428,$J$428,INDEX($D$13:$D$29, MATCH(C412,$B$13:$B$29,0))&lt;$E$427,$J$427,TRUE, $J$426),"")</f>
        <v>3</v>
      </c>
      <c r="I412" s="175" cm="1">
        <f t="array" ref="I412">_xlfn.XLOOKUP(B412&amp;H412,$B$426:$B$430&amp;$J$426:$J$430,$I$426:$I$430)</f>
        <v>2035</v>
      </c>
      <c r="J412" s="175" cm="1">
        <f t="array" ref="J412">_xlfn.XLOOKUP(B412&amp;H412,$B$426:$B$430&amp;$J$426:$J$430,$G$426:$G$430)</f>
        <v>2026</v>
      </c>
      <c r="K412" s="176" cm="1">
        <f t="array" ref="K412">_xlfn.XLOOKUP(B412&amp;H412,$B$426:$B$430&amp;$J$426:$J$430,$H$426:$H$430)</f>
        <v>2030</v>
      </c>
    </row>
    <row r="413" spans="2:11" x14ac:dyDescent="0.25">
      <c r="B413" s="59" t="s">
        <v>398</v>
      </c>
      <c r="C413" s="59" t="s">
        <v>158</v>
      </c>
      <c r="D413" s="109">
        <v>0</v>
      </c>
      <c r="E413" s="109">
        <v>0</v>
      </c>
      <c r="F413" s="109">
        <v>0</v>
      </c>
      <c r="G413" s="109">
        <v>0</v>
      </c>
      <c r="H413" s="174" cm="1">
        <f t="array" ref="H413">IFERROR(_xlfn.IFS(INDEX($D$13:$D$29, MATCH(C413,$B$13:$B$29,0))&lt;$D$428,"Buildings less than 25K sqft do not have energy efficiency targets", INDEX($D$13:$D$29, MATCH(C413,$B$13:$B$29,0))&lt;$E$428,$J$428,INDEX($D$13:$D$29, MATCH(C413,$B$13:$B$29,0))&lt;$E$427,$J$427,TRUE, $J$426),"")</f>
        <v>3</v>
      </c>
      <c r="I413" s="175" cm="1">
        <f t="array" ref="I413">_xlfn.XLOOKUP(B413&amp;H413,$B$426:$B$430&amp;$J$426:$J$430,$I$426:$I$430)</f>
        <v>2035</v>
      </c>
      <c r="J413" s="175" cm="1">
        <f t="array" ref="J413">_xlfn.XLOOKUP(B413&amp;H413,$B$426:$B$430&amp;$J$426:$J$430,$G$426:$G$430)</f>
        <v>2026</v>
      </c>
      <c r="K413" s="176" cm="1">
        <f t="array" ref="K413">_xlfn.XLOOKUP(B413&amp;H413,$B$426:$B$430&amp;$J$426:$J$430,$H$426:$H$430)</f>
        <v>2030</v>
      </c>
    </row>
    <row r="414" spans="2:11" ht="27" customHeight="1" x14ac:dyDescent="0.25">
      <c r="B414" s="59" t="s">
        <v>398</v>
      </c>
      <c r="C414" s="59" t="s">
        <v>100</v>
      </c>
      <c r="D414" s="177"/>
      <c r="E414" s="177"/>
      <c r="F414" s="177"/>
      <c r="G414" s="177"/>
      <c r="H414" s="175" t="str" cm="1">
        <f t="array" ref="H414">IFERROR(_xlfn.IFS((C10*C91*1000)&lt;'MP Calcs &amp; EFs'!$D$430,"Buildings less than 25K sqft do not have energy efficiency targets",(C10*C91*1000)&lt;'MP Calcs &amp; EFs'!$E$430,'MP Calcs &amp; EFs'!$J$430,TRUE,$J$429), "")</f>
        <v/>
      </c>
      <c r="I414" s="175" t="str" cm="1">
        <f t="array" ref="I414">IFERROR(_xlfn.XLOOKUP(B414&amp;H414,$B$426:$B$430&amp;$J$426:$J$430,$I$426:$I$430),"")</f>
        <v/>
      </c>
      <c r="J414" s="175" t="str" cm="1">
        <f t="array" ref="J414">IFERROR(_xlfn.XLOOKUP(B414&amp;H414,$B$426:$B$430&amp;$J$426:$J$430,$G$426:$G$430),"")</f>
        <v/>
      </c>
      <c r="K414" s="175" t="str" cm="1">
        <f t="array" ref="K414">IFERROR(_xlfn.XLOOKUP(B414&amp;H414,$B$426:$B$430&amp;$J$426:$J$430,$H$426:$H$430),"")</f>
        <v/>
      </c>
    </row>
    <row r="415" spans="2:11" x14ac:dyDescent="0.25">
      <c r="B415" s="59" t="s">
        <v>398</v>
      </c>
      <c r="C415" s="59" t="s">
        <v>104</v>
      </c>
      <c r="D415" s="178"/>
      <c r="E415" s="178"/>
      <c r="F415" s="178"/>
      <c r="G415" s="178"/>
      <c r="H415" s="175" t="str" cm="1">
        <f t="array" ref="H415">IFERROR(_xlfn.IFS((C11*C92*1000)&lt;'MP Calcs &amp; EFs'!$D$430,"Buildings less than 25K sqft do not have energy efficiency targets",(C11*C92*1000)&lt;'MP Calcs &amp; EFs'!$E$430,'MP Calcs &amp; EFs'!$J$430,TRUE,$J$429), "")</f>
        <v/>
      </c>
      <c r="I415" s="175" t="str" cm="1">
        <f t="array" ref="I415">IFERROR(_xlfn.XLOOKUP(B415&amp;H415,$B$426:$B$430&amp;$J$426:$J$430,$I$426:$I$430),"")</f>
        <v/>
      </c>
      <c r="J415" s="175" t="str" cm="1">
        <f t="array" ref="J415">IFERROR(_xlfn.XLOOKUP(B415&amp;H415,$B$426:$B$430&amp;$J$426:$J$430,$G$426:$G$430),"")</f>
        <v/>
      </c>
      <c r="K415" s="175" t="str" cm="1">
        <f t="array" ref="K415">IFERROR(_xlfn.XLOOKUP(B415&amp;H415,$B$426:$B$430&amp;$J$426:$J$430,$H$426:$H$430),"")</f>
        <v/>
      </c>
    </row>
    <row r="416" spans="2:11" x14ac:dyDescent="0.25">
      <c r="B416" s="262" t="s">
        <v>399</v>
      </c>
    </row>
    <row r="417" spans="2:10" x14ac:dyDescent="0.25">
      <c r="B417" s="55" t="s">
        <v>400</v>
      </c>
    </row>
    <row r="418" spans="2:10" x14ac:dyDescent="0.25">
      <c r="B418" s="179"/>
      <c r="C418" s="179"/>
      <c r="D418" s="179"/>
      <c r="E418" s="179"/>
    </row>
    <row r="419" spans="2:10" x14ac:dyDescent="0.25">
      <c r="B419" s="162" t="s">
        <v>305</v>
      </c>
      <c r="C419" s="55" t="s">
        <v>401</v>
      </c>
      <c r="D419" s="179"/>
    </row>
    <row r="420" spans="2:10" x14ac:dyDescent="0.25">
      <c r="B420" s="162" t="s">
        <v>307</v>
      </c>
      <c r="C420" s="124" t="s">
        <v>358</v>
      </c>
      <c r="D420" s="179"/>
      <c r="E420" s="179"/>
    </row>
    <row r="421" spans="2:10" x14ac:dyDescent="0.25">
      <c r="B421" s="162" t="s">
        <v>309</v>
      </c>
      <c r="C421" s="163">
        <v>44593</v>
      </c>
      <c r="D421" s="179"/>
      <c r="E421" s="179"/>
    </row>
    <row r="422" spans="2:10" x14ac:dyDescent="0.25">
      <c r="B422" s="162" t="s">
        <v>7</v>
      </c>
      <c r="C422" s="163">
        <v>44896</v>
      </c>
      <c r="D422" s="179"/>
      <c r="E422" s="179"/>
    </row>
    <row r="423" spans="2:10" x14ac:dyDescent="0.25">
      <c r="B423" s="162" t="s">
        <v>310</v>
      </c>
      <c r="C423" s="55" t="s">
        <v>280</v>
      </c>
      <c r="D423" s="179"/>
      <c r="E423" s="179"/>
    </row>
    <row r="424" spans="2:10" ht="14.4" thickBot="1" x14ac:dyDescent="0.3">
      <c r="B424" s="179"/>
      <c r="C424" s="179"/>
      <c r="D424" s="179"/>
      <c r="E424" s="179"/>
    </row>
    <row r="425" spans="2:10" ht="55.8" thickTop="1" x14ac:dyDescent="0.25">
      <c r="B425" s="56" t="s">
        <v>389</v>
      </c>
      <c r="C425" s="56" t="s">
        <v>402</v>
      </c>
      <c r="D425" s="56" t="s">
        <v>403</v>
      </c>
      <c r="E425" s="56" t="s">
        <v>404</v>
      </c>
      <c r="F425" s="56" t="s">
        <v>405</v>
      </c>
      <c r="G425" s="56" t="s">
        <v>406</v>
      </c>
      <c r="H425" s="56" t="s">
        <v>407</v>
      </c>
      <c r="I425" s="56" t="s">
        <v>408</v>
      </c>
      <c r="J425" s="81" t="s">
        <v>409</v>
      </c>
    </row>
    <row r="426" spans="2:10" x14ac:dyDescent="0.25">
      <c r="B426" s="59" t="s">
        <v>398</v>
      </c>
      <c r="C426" s="109" t="s">
        <v>410</v>
      </c>
      <c r="D426" s="109">
        <v>250</v>
      </c>
      <c r="E426" s="92"/>
      <c r="F426" s="109">
        <v>2022</v>
      </c>
      <c r="G426" s="109">
        <v>2026</v>
      </c>
      <c r="H426" s="109">
        <v>2030</v>
      </c>
      <c r="I426" s="109">
        <v>2035</v>
      </c>
      <c r="J426" s="109">
        <v>3</v>
      </c>
    </row>
    <row r="427" spans="2:10" x14ac:dyDescent="0.25">
      <c r="B427" s="59" t="s">
        <v>398</v>
      </c>
      <c r="C427" s="109" t="s">
        <v>411</v>
      </c>
      <c r="D427" s="109">
        <v>50</v>
      </c>
      <c r="E427" s="109">
        <v>250</v>
      </c>
      <c r="F427" s="109">
        <v>2022</v>
      </c>
      <c r="G427" s="109">
        <v>2026</v>
      </c>
      <c r="H427" s="109">
        <v>2030</v>
      </c>
      <c r="I427" s="109">
        <v>2035</v>
      </c>
      <c r="J427" s="109">
        <v>2</v>
      </c>
    </row>
    <row r="428" spans="2:10" x14ac:dyDescent="0.25">
      <c r="B428" s="59" t="s">
        <v>398</v>
      </c>
      <c r="C428" s="109" t="s">
        <v>412</v>
      </c>
      <c r="D428" s="109">
        <v>25</v>
      </c>
      <c r="E428" s="109">
        <v>50</v>
      </c>
      <c r="F428" s="109">
        <v>2024</v>
      </c>
      <c r="G428" s="109">
        <v>2028</v>
      </c>
      <c r="H428" s="109">
        <v>2032</v>
      </c>
      <c r="I428" s="109">
        <v>2036</v>
      </c>
      <c r="J428" s="109">
        <v>1</v>
      </c>
    </row>
    <row r="429" spans="2:10" x14ac:dyDescent="0.25">
      <c r="B429" s="59" t="s">
        <v>396</v>
      </c>
      <c r="C429" s="109" t="s">
        <v>413</v>
      </c>
      <c r="D429" s="109">
        <v>250</v>
      </c>
      <c r="E429" s="92"/>
      <c r="F429" s="109">
        <v>2024</v>
      </c>
      <c r="G429" s="109">
        <v>2028</v>
      </c>
      <c r="H429" s="109">
        <v>2032</v>
      </c>
      <c r="I429" s="109">
        <v>2036</v>
      </c>
      <c r="J429" s="109">
        <v>3</v>
      </c>
    </row>
    <row r="430" spans="2:10" x14ac:dyDescent="0.25">
      <c r="B430" s="59" t="s">
        <v>396</v>
      </c>
      <c r="C430" s="109" t="s">
        <v>414</v>
      </c>
      <c r="D430" s="109">
        <v>25</v>
      </c>
      <c r="E430" s="109">
        <v>250</v>
      </c>
      <c r="F430" s="109">
        <v>2025</v>
      </c>
      <c r="G430" s="109">
        <v>2029</v>
      </c>
      <c r="H430" s="109">
        <v>2033</v>
      </c>
      <c r="I430" s="109">
        <v>2037</v>
      </c>
      <c r="J430" s="109">
        <v>1</v>
      </c>
    </row>
    <row r="431" spans="2:10" x14ac:dyDescent="0.25">
      <c r="B431" s="179"/>
      <c r="C431" s="179"/>
      <c r="D431" s="179"/>
      <c r="E431" s="179"/>
    </row>
    <row r="433" spans="1:17" s="108" customFormat="1" ht="27" customHeight="1" x14ac:dyDescent="0.25">
      <c r="A433" s="260" t="s">
        <v>415</v>
      </c>
    </row>
    <row r="435" spans="1:17" x14ac:dyDescent="0.25">
      <c r="B435" s="180" t="s">
        <v>416</v>
      </c>
      <c r="C435" s="181" t="s">
        <v>417</v>
      </c>
      <c r="D435" s="158"/>
      <c r="E435" s="127"/>
      <c r="F435" s="127"/>
      <c r="G435" s="127"/>
      <c r="H435" s="127"/>
      <c r="I435" s="127"/>
      <c r="J435" s="127"/>
      <c r="K435" s="127"/>
      <c r="L435" s="127"/>
    </row>
    <row r="436" spans="1:17" x14ac:dyDescent="0.25">
      <c r="B436" s="180" t="s">
        <v>7</v>
      </c>
      <c r="C436" s="157" t="s">
        <v>418</v>
      </c>
      <c r="D436" s="158"/>
      <c r="E436" s="127"/>
      <c r="F436" s="127"/>
      <c r="G436" s="127"/>
      <c r="H436" s="127"/>
      <c r="I436" s="127"/>
      <c r="J436" s="127"/>
      <c r="K436" s="127"/>
      <c r="L436" s="127"/>
      <c r="M436" s="127"/>
    </row>
    <row r="437" spans="1:17" ht="15" thickBot="1" x14ac:dyDescent="0.35">
      <c r="B437" s="75"/>
      <c r="C437" s="182"/>
      <c r="D437" s="158"/>
      <c r="E437" s="183"/>
      <c r="F437" s="127"/>
      <c r="G437" s="127"/>
      <c r="H437" s="127"/>
      <c r="I437" s="184"/>
      <c r="J437" s="184"/>
      <c r="K437" s="184"/>
      <c r="L437" s="184"/>
      <c r="M437" s="184"/>
    </row>
    <row r="438" spans="1:17" ht="16.8" thickTop="1" x14ac:dyDescent="0.25">
      <c r="B438" s="56" t="s">
        <v>419</v>
      </c>
      <c r="C438" s="185" t="s">
        <v>420</v>
      </c>
      <c r="D438" s="185" t="s">
        <v>421</v>
      </c>
      <c r="E438" s="185" t="s">
        <v>422</v>
      </c>
      <c r="F438" s="185" t="s">
        <v>423</v>
      </c>
      <c r="G438" s="186" t="s">
        <v>424</v>
      </c>
      <c r="H438" s="186" t="s">
        <v>425</v>
      </c>
      <c r="I438" s="186" t="s">
        <v>426</v>
      </c>
      <c r="J438" s="186" t="s">
        <v>427</v>
      </c>
      <c r="K438" s="186" t="s">
        <v>347</v>
      </c>
    </row>
    <row r="439" spans="1:17" x14ac:dyDescent="0.25">
      <c r="B439" s="189" t="s">
        <v>336</v>
      </c>
      <c r="C439" s="188">
        <v>56100</v>
      </c>
      <c r="D439" s="188">
        <v>1</v>
      </c>
      <c r="E439" s="188">
        <v>0.1</v>
      </c>
      <c r="F439" s="342" t="e">
        <f>C439+(D439*GWP!$H$10)+(GWP!$H$11*'MP Calcs &amp; EFs'!E439)</f>
        <v>#VALUE!</v>
      </c>
      <c r="G439" s="187" t="s">
        <v>428</v>
      </c>
      <c r="H439" s="187" t="s">
        <v>429</v>
      </c>
      <c r="I439" s="263">
        <v>2015</v>
      </c>
      <c r="J439" s="116">
        <v>44896</v>
      </c>
      <c r="K439" s="187" t="s">
        <v>280</v>
      </c>
    </row>
    <row r="440" spans="1:17" x14ac:dyDescent="0.25">
      <c r="B440" s="189" t="s">
        <v>430</v>
      </c>
      <c r="C440" s="188">
        <v>74100</v>
      </c>
      <c r="D440" s="188">
        <v>3</v>
      </c>
      <c r="E440" s="188">
        <v>0.6</v>
      </c>
      <c r="F440" s="264" t="e">
        <f>C440+(D440*GWP!$H$10)+(GWP!$H$11*'MP Calcs &amp; EFs'!E440)</f>
        <v>#VALUE!</v>
      </c>
      <c r="G440" s="187" t="s">
        <v>428</v>
      </c>
      <c r="H440" s="187" t="s">
        <v>429</v>
      </c>
      <c r="I440" s="263">
        <v>2015</v>
      </c>
      <c r="J440" s="116">
        <v>44896</v>
      </c>
      <c r="K440" s="187" t="s">
        <v>280</v>
      </c>
    </row>
    <row r="441" spans="1:17" x14ac:dyDescent="0.25">
      <c r="B441" s="189" t="s">
        <v>431</v>
      </c>
      <c r="C441" s="188">
        <v>77400</v>
      </c>
      <c r="D441" s="188">
        <v>3</v>
      </c>
      <c r="E441" s="188">
        <v>0.6</v>
      </c>
      <c r="F441" s="264" t="e">
        <f>C441+(D441*GWP!$H$10)+(GWP!$H$11*'MP Calcs &amp; EFs'!E441)</f>
        <v>#VALUE!</v>
      </c>
      <c r="G441" s="187" t="s">
        <v>428</v>
      </c>
      <c r="H441" s="187" t="s">
        <v>429</v>
      </c>
      <c r="I441" s="263">
        <v>2015</v>
      </c>
      <c r="J441" s="116">
        <v>44896</v>
      </c>
      <c r="K441" s="187" t="s">
        <v>280</v>
      </c>
    </row>
    <row r="442" spans="1:17" x14ac:dyDescent="0.25">
      <c r="B442" s="189" t="s">
        <v>432</v>
      </c>
      <c r="C442" s="188">
        <v>63100</v>
      </c>
      <c r="D442" s="188">
        <v>1</v>
      </c>
      <c r="E442" s="188">
        <v>0.1</v>
      </c>
      <c r="F442" s="264" t="e">
        <f>C442+(D442*GWP!$H$10)+(GWP!$H$11*'MP Calcs &amp; EFs'!E442)</f>
        <v>#VALUE!</v>
      </c>
      <c r="G442" s="187" t="s">
        <v>428</v>
      </c>
      <c r="H442" s="187" t="s">
        <v>429</v>
      </c>
      <c r="I442" s="263">
        <v>2015</v>
      </c>
      <c r="J442" s="116">
        <v>44896</v>
      </c>
      <c r="K442" s="187" t="s">
        <v>280</v>
      </c>
    </row>
    <row r="443" spans="1:17" ht="97.2" thickBot="1" x14ac:dyDescent="0.3">
      <c r="B443" s="190" t="s">
        <v>271</v>
      </c>
      <c r="C443" s="191" t="s">
        <v>433</v>
      </c>
      <c r="D443" s="191" t="s">
        <v>434</v>
      </c>
      <c r="E443" s="191" t="s">
        <v>434</v>
      </c>
      <c r="F443" s="192"/>
      <c r="G443" s="192"/>
      <c r="H443" s="192"/>
      <c r="I443" s="192"/>
      <c r="J443" s="192"/>
      <c r="K443" s="192"/>
    </row>
    <row r="444" spans="1:17" s="80" customFormat="1" ht="24" thickTop="1" thickBot="1" x14ac:dyDescent="0.3">
      <c r="A444" s="78"/>
      <c r="B444" s="78" t="s">
        <v>435</v>
      </c>
      <c r="C444" s="79"/>
      <c r="D444" s="79"/>
      <c r="E444" s="79"/>
      <c r="F444" s="79"/>
    </row>
    <row r="445" spans="1:17" ht="30" customHeight="1" thickTop="1" x14ac:dyDescent="0.25">
      <c r="B445" s="190"/>
      <c r="C445" s="191"/>
      <c r="D445" s="191"/>
      <c r="E445" s="191"/>
      <c r="F445" s="191"/>
      <c r="G445" s="191"/>
      <c r="H445" s="192"/>
      <c r="I445" s="192"/>
      <c r="J445" s="192"/>
      <c r="K445" s="192"/>
      <c r="L445" s="192"/>
      <c r="M445" s="192"/>
      <c r="N445" s="192"/>
      <c r="O445" s="192"/>
      <c r="P445" s="192"/>
      <c r="Q445" s="192"/>
    </row>
    <row r="446" spans="1:17" ht="30" customHeight="1" x14ac:dyDescent="0.25">
      <c r="B446" s="190"/>
      <c r="C446" s="191"/>
      <c r="D446" s="191"/>
      <c r="E446" s="191"/>
      <c r="F446" s="191"/>
      <c r="G446" s="191"/>
      <c r="H446" s="192"/>
      <c r="I446" s="192"/>
      <c r="J446" s="192"/>
      <c r="K446" s="192"/>
      <c r="L446" s="192"/>
      <c r="M446" s="192"/>
      <c r="N446" s="192"/>
      <c r="O446" s="192"/>
      <c r="P446" s="192"/>
      <c r="Q446" s="192"/>
    </row>
    <row r="447" spans="1:17" ht="30" customHeight="1" x14ac:dyDescent="0.25">
      <c r="B447" s="190"/>
      <c r="C447" s="191"/>
      <c r="D447" s="191"/>
      <c r="E447" s="191"/>
      <c r="F447" s="191"/>
      <c r="G447" s="191"/>
      <c r="H447" s="192"/>
      <c r="I447" s="192"/>
      <c r="J447" s="192"/>
      <c r="K447" s="192"/>
      <c r="L447" s="192"/>
      <c r="M447" s="192"/>
      <c r="N447" s="192"/>
      <c r="O447" s="192"/>
      <c r="P447" s="192"/>
      <c r="Q447" s="192"/>
    </row>
    <row r="448" spans="1:17" s="76" customFormat="1" ht="27" customHeight="1" x14ac:dyDescent="0.25">
      <c r="A448" s="261" t="s">
        <v>436</v>
      </c>
    </row>
    <row r="449" spans="1:8" ht="14.4" thickBot="1" x14ac:dyDescent="0.3">
      <c r="B449" s="75"/>
    </row>
    <row r="450" spans="1:8" ht="28.2" thickTop="1" x14ac:dyDescent="0.25">
      <c r="A450" s="107"/>
      <c r="B450" s="56" t="s">
        <v>331</v>
      </c>
      <c r="C450" s="56" t="s">
        <v>437</v>
      </c>
      <c r="D450" s="56" t="s">
        <v>438</v>
      </c>
      <c r="E450" s="56" t="s">
        <v>439</v>
      </c>
      <c r="F450" s="56" t="s">
        <v>440</v>
      </c>
      <c r="G450" s="56" t="s">
        <v>441</v>
      </c>
      <c r="H450" s="56" t="s">
        <v>442</v>
      </c>
    </row>
    <row r="451" spans="1:8" x14ac:dyDescent="0.25">
      <c r="A451" s="107"/>
      <c r="B451" s="59" t="s">
        <v>156</v>
      </c>
      <c r="C451" s="122" t="str">
        <f>IFERROR($C$489*INDEX($E$8:$E$29, MATCH(B451,$B$8:$B$29,0))*$C$509*C8,"")</f>
        <v/>
      </c>
      <c r="D451" s="122" t="str">
        <f>IFERROR($C$490*INDEX($E$8:$E$29, MATCH(B451,$B$8:$B$29,0))*$F$510*C8,"")</f>
        <v/>
      </c>
      <c r="E451" s="122" t="str">
        <f>IFERROR($C$491*INDEX($E$8:$E$29, MATCH(B451,$B$8:$B$29,0))*$D$511*C8,"")</f>
        <v/>
      </c>
      <c r="F451" s="122" t="str">
        <f>IFERROR($C$492*INDEX($E$8:$E$29, MATCH(B451,$B$8:$B$29,0))*$E$511*C8, "")</f>
        <v/>
      </c>
      <c r="G451" s="122">
        <f>SUM(C451:F451)</f>
        <v>0</v>
      </c>
      <c r="H451" s="122" t="str">
        <f>IFERROR(G451*(INDEX($F$8:$F$29,MATCH(B451,$B$8:$B$29,0))),"")</f>
        <v/>
      </c>
    </row>
    <row r="452" spans="1:8" x14ac:dyDescent="0.25">
      <c r="A452" s="107"/>
      <c r="B452" s="59" t="s">
        <v>154</v>
      </c>
      <c r="C452" s="122" t="str">
        <f>IFERROR($C$489*INDEX($E$8:$E$29, MATCH(B452,$B$8:$B$29,0))*$C$509*C9,"")</f>
        <v/>
      </c>
      <c r="D452" s="122" t="str">
        <f>IFERROR($C$490*INDEX($E$8:$E$29, MATCH(B452,$B$8:$B$29,0))*$F$510*C9,"")</f>
        <v/>
      </c>
      <c r="E452" s="122" t="str">
        <f>IFERROR($C$491*INDEX($E$8:$E$29, MATCH(B452,$B$8:$B$29,0))*$D$511*C9,"")</f>
        <v/>
      </c>
      <c r="F452" s="122" t="str">
        <f>IFERROR($C$492*INDEX($E$8:$E$29, MATCH(B452,$B$8:$B$29,0))*$E$511*C9, "")</f>
        <v/>
      </c>
      <c r="G452" s="122">
        <f t="shared" ref="G452:G472" si="24">SUM(C452:F452)</f>
        <v>0</v>
      </c>
      <c r="H452" s="122" t="str">
        <f t="shared" ref="H452:H472" si="25">IFERROR(G452*(INDEX($F$8:$F$29,MATCH(B452,$B$8:$B$29,0))),"")</f>
        <v/>
      </c>
    </row>
    <row r="453" spans="1:8" x14ac:dyDescent="0.25">
      <c r="A453" s="107"/>
      <c r="B453" s="59" t="s">
        <v>100</v>
      </c>
      <c r="C453" s="122" t="str">
        <f>IFERROR($C$489*INDEX($E$8:$E$29, MATCH(B453,$B$8:$B$29,0))*$C$509*C10,"")</f>
        <v/>
      </c>
      <c r="D453" s="122" t="str">
        <f>IFERROR($C$490*INDEX($E$8:$E$29, MATCH(B453,$B$8:$B$29,0))*$F$510*C10,"")</f>
        <v/>
      </c>
      <c r="E453" s="122" t="str">
        <f>IFERROR($C$491*INDEX($E$8:$E$29, MATCH(B453,$B$8:$B$29,0))*$D$511*C10,"")</f>
        <v/>
      </c>
      <c r="F453" s="122" t="str">
        <f>IFERROR($C$492*INDEX($E$8:$E$29, MATCH(B453,$B$8:$B$29,0))*$E$511*C10, "")</f>
        <v/>
      </c>
      <c r="G453" s="122">
        <f t="shared" si="24"/>
        <v>0</v>
      </c>
      <c r="H453" s="122" t="str">
        <f t="shared" si="25"/>
        <v/>
      </c>
    </row>
    <row r="454" spans="1:8" x14ac:dyDescent="0.25">
      <c r="A454" s="107"/>
      <c r="B454" s="59" t="s">
        <v>104</v>
      </c>
      <c r="C454" s="122" t="str">
        <f>IFERROR($C$489*INDEX($E$8:$E$29, MATCH(B454,$B$8:$B$29,0))*$C$509*C11,"")</f>
        <v/>
      </c>
      <c r="D454" s="122" t="str">
        <f>IFERROR($C$490*INDEX($E$8:$E$29, MATCH(B454,$B$8:$B$29,0))*$F$510*C11,"")</f>
        <v/>
      </c>
      <c r="E454" s="122" t="str">
        <f>IFERROR($C$491*INDEX($E$8:$E$29, MATCH(B454,$B$8:$B$29,0))*$D$511*C11,"")</f>
        <v/>
      </c>
      <c r="F454" s="122" t="str">
        <f>IFERROR($C$492*INDEX($E$8:$E$29, MATCH(B454,$B$8:$B$29,0))*$E$511*C11, "")</f>
        <v/>
      </c>
      <c r="G454" s="122">
        <f t="shared" si="24"/>
        <v>0</v>
      </c>
      <c r="H454" s="122" t="str">
        <f t="shared" si="25"/>
        <v/>
      </c>
    </row>
    <row r="455" spans="1:8" x14ac:dyDescent="0.25">
      <c r="A455" s="107"/>
      <c r="B455" s="59" t="s">
        <v>140</v>
      </c>
      <c r="C455" s="122" t="str">
        <f>IFERROR($C$489*INDEX($E$8:$E$29, MATCH(B455,$B$8:$B$29,0))*$C$509*C12,"")</f>
        <v/>
      </c>
      <c r="D455" s="122" t="str">
        <f>IFERROR($C$490*INDEX($E$8:$E$29, MATCH(B455,$B$8:$B$29,0))*$F$510*C12,"")</f>
        <v/>
      </c>
      <c r="E455" s="122" t="str">
        <f>IFERROR($C$491*INDEX($E$8:$E$29, MATCH(B455,$B$8:$B$29,0))*$D$511*C12,"")</f>
        <v/>
      </c>
      <c r="F455" s="122" t="str">
        <f>IFERROR($C$492*INDEX($E$8:$E$29, MATCH(B455,$B$8:$B$29,0))*$E$511*C12, "")</f>
        <v/>
      </c>
      <c r="G455" s="122">
        <f t="shared" si="24"/>
        <v>0</v>
      </c>
      <c r="H455" s="122" t="str">
        <f t="shared" si="25"/>
        <v/>
      </c>
    </row>
    <row r="456" spans="1:8" x14ac:dyDescent="0.25">
      <c r="A456" s="107"/>
      <c r="B456" s="59" t="s">
        <v>160</v>
      </c>
      <c r="C456" s="122" t="str">
        <f t="shared" ref="C456:C472" si="26">IFERROR($C$489*INDEX($E$8:$E$29, MATCH(B456,$B$8:$B$29,0))*$C$509*D13,"")</f>
        <v/>
      </c>
      <c r="D456" s="122" t="str">
        <f t="shared" ref="D456:D472" si="27">IFERROR($C$490*INDEX($E$8:$E$29, MATCH(B456,$B$8:$B$29,0))*$F$510*D13,"")</f>
        <v/>
      </c>
      <c r="E456" s="122" t="str">
        <f t="shared" ref="E456:E472" si="28">IFERROR($C$491*INDEX($E$8:$E$29, MATCH(B456,$B$8:$B$29,0))*$D$511*D13,"")</f>
        <v/>
      </c>
      <c r="F456" s="122" t="str">
        <f t="shared" ref="F456:F472" si="29">IFERROR($C$492*INDEX($E$8:$E$29, MATCH(B456,$B$8:$B$29,0))*$E$511*D13, "")</f>
        <v/>
      </c>
      <c r="G456" s="122">
        <f t="shared" si="24"/>
        <v>0</v>
      </c>
      <c r="H456" s="122" t="str">
        <f t="shared" si="25"/>
        <v/>
      </c>
    </row>
    <row r="457" spans="1:8" x14ac:dyDescent="0.25">
      <c r="A457" s="107"/>
      <c r="B457" s="59" t="s">
        <v>142</v>
      </c>
      <c r="C457" s="122" t="str">
        <f t="shared" si="26"/>
        <v/>
      </c>
      <c r="D457" s="122" t="str">
        <f t="shared" si="27"/>
        <v/>
      </c>
      <c r="E457" s="122" t="str">
        <f t="shared" si="28"/>
        <v/>
      </c>
      <c r="F457" s="122" t="str">
        <f t="shared" si="29"/>
        <v/>
      </c>
      <c r="G457" s="122">
        <f t="shared" si="24"/>
        <v>0</v>
      </c>
      <c r="H457" s="122" t="str">
        <f t="shared" si="25"/>
        <v/>
      </c>
    </row>
    <row r="458" spans="1:8" x14ac:dyDescent="0.25">
      <c r="A458" s="107"/>
      <c r="B458" s="59" t="s">
        <v>152</v>
      </c>
      <c r="C458" s="122" t="str">
        <f t="shared" si="26"/>
        <v/>
      </c>
      <c r="D458" s="122" t="str">
        <f t="shared" si="27"/>
        <v/>
      </c>
      <c r="E458" s="122" t="str">
        <f t="shared" si="28"/>
        <v/>
      </c>
      <c r="F458" s="122" t="str">
        <f t="shared" si="29"/>
        <v/>
      </c>
      <c r="G458" s="122">
        <f t="shared" si="24"/>
        <v>0</v>
      </c>
      <c r="H458" s="122" t="str">
        <f t="shared" si="25"/>
        <v/>
      </c>
    </row>
    <row r="459" spans="1:8" x14ac:dyDescent="0.25">
      <c r="A459" s="107"/>
      <c r="B459" s="59" t="s">
        <v>138</v>
      </c>
      <c r="C459" s="122" t="str">
        <f t="shared" si="26"/>
        <v/>
      </c>
      <c r="D459" s="122" t="str">
        <f t="shared" si="27"/>
        <v/>
      </c>
      <c r="E459" s="122" t="str">
        <f t="shared" si="28"/>
        <v/>
      </c>
      <c r="F459" s="122" t="str">
        <f t="shared" si="29"/>
        <v/>
      </c>
      <c r="G459" s="122">
        <f t="shared" si="24"/>
        <v>0</v>
      </c>
      <c r="H459" s="122" t="str">
        <f t="shared" si="25"/>
        <v/>
      </c>
    </row>
    <row r="460" spans="1:8" x14ac:dyDescent="0.25">
      <c r="A460" s="107"/>
      <c r="B460" s="59" t="s">
        <v>136</v>
      </c>
      <c r="C460" s="122" t="str">
        <f t="shared" si="26"/>
        <v/>
      </c>
      <c r="D460" s="122" t="str">
        <f t="shared" si="27"/>
        <v/>
      </c>
      <c r="E460" s="122" t="str">
        <f t="shared" si="28"/>
        <v/>
      </c>
      <c r="F460" s="122" t="str">
        <f t="shared" si="29"/>
        <v/>
      </c>
      <c r="G460" s="122">
        <f t="shared" si="24"/>
        <v>0</v>
      </c>
      <c r="H460" s="122" t="str">
        <f t="shared" si="25"/>
        <v/>
      </c>
    </row>
    <row r="461" spans="1:8" x14ac:dyDescent="0.25">
      <c r="A461" s="107"/>
      <c r="B461" s="59" t="s">
        <v>146</v>
      </c>
      <c r="C461" s="122" t="str">
        <f t="shared" si="26"/>
        <v/>
      </c>
      <c r="D461" s="122" t="str">
        <f t="shared" si="27"/>
        <v/>
      </c>
      <c r="E461" s="122" t="str">
        <f t="shared" si="28"/>
        <v/>
      </c>
      <c r="F461" s="122" t="str">
        <f t="shared" si="29"/>
        <v/>
      </c>
      <c r="G461" s="122">
        <f t="shared" si="24"/>
        <v>0</v>
      </c>
      <c r="H461" s="122" t="str">
        <f t="shared" si="25"/>
        <v/>
      </c>
    </row>
    <row r="462" spans="1:8" x14ac:dyDescent="0.25">
      <c r="A462" s="107"/>
      <c r="B462" s="59" t="s">
        <v>150</v>
      </c>
      <c r="C462" s="122" t="str">
        <f t="shared" si="26"/>
        <v/>
      </c>
      <c r="D462" s="122" t="str">
        <f t="shared" si="27"/>
        <v/>
      </c>
      <c r="E462" s="122" t="str">
        <f t="shared" si="28"/>
        <v/>
      </c>
      <c r="F462" s="122" t="str">
        <f t="shared" si="29"/>
        <v/>
      </c>
      <c r="G462" s="122">
        <f t="shared" si="24"/>
        <v>0</v>
      </c>
      <c r="H462" s="122" t="str">
        <f t="shared" si="25"/>
        <v/>
      </c>
    </row>
    <row r="463" spans="1:8" x14ac:dyDescent="0.25">
      <c r="A463" s="107"/>
      <c r="B463" s="60" t="s">
        <v>119</v>
      </c>
      <c r="C463" s="122" t="str">
        <f t="shared" si="26"/>
        <v/>
      </c>
      <c r="D463" s="122" t="str">
        <f t="shared" si="27"/>
        <v/>
      </c>
      <c r="E463" s="122" t="str">
        <f t="shared" si="28"/>
        <v/>
      </c>
      <c r="F463" s="122" t="str">
        <f t="shared" si="29"/>
        <v/>
      </c>
      <c r="G463" s="122">
        <f t="shared" si="24"/>
        <v>0</v>
      </c>
      <c r="H463" s="122" t="str">
        <f t="shared" si="25"/>
        <v/>
      </c>
    </row>
    <row r="464" spans="1:8" x14ac:dyDescent="0.25">
      <c r="A464" s="107"/>
      <c r="B464" s="59" t="s">
        <v>122</v>
      </c>
      <c r="C464" s="122" t="str">
        <f t="shared" si="26"/>
        <v/>
      </c>
      <c r="D464" s="122" t="str">
        <f t="shared" si="27"/>
        <v/>
      </c>
      <c r="E464" s="122" t="str">
        <f t="shared" si="28"/>
        <v/>
      </c>
      <c r="F464" s="122" t="str">
        <f t="shared" si="29"/>
        <v/>
      </c>
      <c r="G464" s="122">
        <f t="shared" si="24"/>
        <v>0</v>
      </c>
      <c r="H464" s="122" t="str">
        <f t="shared" si="25"/>
        <v/>
      </c>
    </row>
    <row r="465" spans="1:9" x14ac:dyDescent="0.25">
      <c r="A465" s="107"/>
      <c r="B465" s="59" t="s">
        <v>128</v>
      </c>
      <c r="C465" s="122" t="str">
        <f t="shared" si="26"/>
        <v/>
      </c>
      <c r="D465" s="122" t="str">
        <f t="shared" si="27"/>
        <v/>
      </c>
      <c r="E465" s="122" t="str">
        <f t="shared" si="28"/>
        <v/>
      </c>
      <c r="F465" s="122" t="str">
        <f t="shared" si="29"/>
        <v/>
      </c>
      <c r="G465" s="122">
        <f t="shared" si="24"/>
        <v>0</v>
      </c>
      <c r="H465" s="122" t="str">
        <f t="shared" si="25"/>
        <v/>
      </c>
    </row>
    <row r="466" spans="1:9" x14ac:dyDescent="0.25">
      <c r="A466" s="107"/>
      <c r="B466" s="59" t="s">
        <v>134</v>
      </c>
      <c r="C466" s="122" t="str">
        <f t="shared" si="26"/>
        <v/>
      </c>
      <c r="D466" s="122" t="str">
        <f t="shared" si="27"/>
        <v/>
      </c>
      <c r="E466" s="122" t="str">
        <f t="shared" si="28"/>
        <v/>
      </c>
      <c r="F466" s="122" t="str">
        <f t="shared" si="29"/>
        <v/>
      </c>
      <c r="G466" s="122">
        <f t="shared" si="24"/>
        <v>0</v>
      </c>
      <c r="H466" s="122" t="str">
        <f t="shared" si="25"/>
        <v/>
      </c>
    </row>
    <row r="467" spans="1:9" x14ac:dyDescent="0.25">
      <c r="A467" s="107"/>
      <c r="B467" s="59" t="s">
        <v>126</v>
      </c>
      <c r="C467" s="122" t="str">
        <f t="shared" si="26"/>
        <v/>
      </c>
      <c r="D467" s="122" t="str">
        <f t="shared" si="27"/>
        <v/>
      </c>
      <c r="E467" s="122" t="str">
        <f t="shared" si="28"/>
        <v/>
      </c>
      <c r="F467" s="122" t="str">
        <f t="shared" si="29"/>
        <v/>
      </c>
      <c r="G467" s="122">
        <f t="shared" si="24"/>
        <v>0</v>
      </c>
      <c r="H467" s="122" t="str">
        <f t="shared" si="25"/>
        <v/>
      </c>
    </row>
    <row r="468" spans="1:9" x14ac:dyDescent="0.25">
      <c r="A468" s="107"/>
      <c r="B468" s="59" t="s">
        <v>130</v>
      </c>
      <c r="C468" s="122" t="str">
        <f t="shared" si="26"/>
        <v/>
      </c>
      <c r="D468" s="122" t="str">
        <f t="shared" si="27"/>
        <v/>
      </c>
      <c r="E468" s="122" t="str">
        <f t="shared" si="28"/>
        <v/>
      </c>
      <c r="F468" s="122" t="str">
        <f t="shared" si="29"/>
        <v/>
      </c>
      <c r="G468" s="122">
        <f t="shared" si="24"/>
        <v>0</v>
      </c>
      <c r="H468" s="122" t="str">
        <f t="shared" si="25"/>
        <v/>
      </c>
    </row>
    <row r="469" spans="1:9" x14ac:dyDescent="0.25">
      <c r="A469" s="107"/>
      <c r="B469" s="59" t="s">
        <v>132</v>
      </c>
      <c r="C469" s="122" t="str">
        <f t="shared" si="26"/>
        <v/>
      </c>
      <c r="D469" s="122" t="str">
        <f t="shared" si="27"/>
        <v/>
      </c>
      <c r="E469" s="122" t="str">
        <f t="shared" si="28"/>
        <v/>
      </c>
      <c r="F469" s="122" t="str">
        <f t="shared" si="29"/>
        <v/>
      </c>
      <c r="G469" s="122">
        <f t="shared" si="24"/>
        <v>0</v>
      </c>
      <c r="H469" s="122" t="str">
        <f t="shared" si="25"/>
        <v/>
      </c>
    </row>
    <row r="470" spans="1:9" x14ac:dyDescent="0.25">
      <c r="A470" s="107"/>
      <c r="B470" s="59" t="s">
        <v>148</v>
      </c>
      <c r="C470" s="122" t="str">
        <f t="shared" si="26"/>
        <v/>
      </c>
      <c r="D470" s="122" t="str">
        <f t="shared" si="27"/>
        <v/>
      </c>
      <c r="E470" s="122" t="str">
        <f t="shared" si="28"/>
        <v/>
      </c>
      <c r="F470" s="122" t="str">
        <f t="shared" si="29"/>
        <v/>
      </c>
      <c r="G470" s="122">
        <f t="shared" si="24"/>
        <v>0</v>
      </c>
      <c r="H470" s="122" t="str">
        <f t="shared" si="25"/>
        <v/>
      </c>
    </row>
    <row r="471" spans="1:9" x14ac:dyDescent="0.25">
      <c r="A471" s="107"/>
      <c r="B471" s="59" t="s">
        <v>144</v>
      </c>
      <c r="C471" s="122" t="str">
        <f t="shared" si="26"/>
        <v/>
      </c>
      <c r="D471" s="122" t="str">
        <f t="shared" si="27"/>
        <v/>
      </c>
      <c r="E471" s="122" t="str">
        <f t="shared" si="28"/>
        <v/>
      </c>
      <c r="F471" s="122" t="str">
        <f t="shared" si="29"/>
        <v/>
      </c>
      <c r="G471" s="122">
        <f t="shared" si="24"/>
        <v>0</v>
      </c>
      <c r="H471" s="122" t="str">
        <f t="shared" si="25"/>
        <v/>
      </c>
    </row>
    <row r="472" spans="1:9" x14ac:dyDescent="0.25">
      <c r="A472" s="107"/>
      <c r="B472" s="59" t="s">
        <v>158</v>
      </c>
      <c r="C472" s="122" t="str">
        <f t="shared" si="26"/>
        <v/>
      </c>
      <c r="D472" s="122" t="str">
        <f t="shared" si="27"/>
        <v/>
      </c>
      <c r="E472" s="122" t="str">
        <f t="shared" si="28"/>
        <v/>
      </c>
      <c r="F472" s="122" t="str">
        <f t="shared" si="29"/>
        <v/>
      </c>
      <c r="G472" s="122">
        <f t="shared" si="24"/>
        <v>0</v>
      </c>
      <c r="H472" s="122" t="str">
        <f t="shared" si="25"/>
        <v/>
      </c>
    </row>
    <row r="473" spans="1:9" x14ac:dyDescent="0.25">
      <c r="A473" s="107"/>
      <c r="B473" s="107"/>
    </row>
    <row r="474" spans="1:9" s="108" customFormat="1" ht="27" customHeight="1" x14ac:dyDescent="0.25">
      <c r="A474" s="260" t="s">
        <v>443</v>
      </c>
    </row>
    <row r="475" spans="1:9" ht="14.4" thickBot="1" x14ac:dyDescent="0.3">
      <c r="A475" s="107"/>
      <c r="B475" s="107" t="s">
        <v>444</v>
      </c>
    </row>
    <row r="476" spans="1:9" ht="14.4" thickTop="1" x14ac:dyDescent="0.25">
      <c r="A476" s="107"/>
      <c r="B476" s="56" t="s">
        <v>445</v>
      </c>
      <c r="C476" s="56" t="s">
        <v>269</v>
      </c>
      <c r="D476" s="56" t="s">
        <v>446</v>
      </c>
      <c r="E476" s="56" t="s">
        <v>330</v>
      </c>
      <c r="F476" s="56" t="s">
        <v>271</v>
      </c>
      <c r="G476" s="56" t="s">
        <v>272</v>
      </c>
      <c r="H476" s="56" t="s">
        <v>275</v>
      </c>
      <c r="I476" s="56" t="s">
        <v>347</v>
      </c>
    </row>
    <row r="477" spans="1:9" x14ac:dyDescent="0.25">
      <c r="A477" s="107"/>
      <c r="B477" s="193" t="s">
        <v>447</v>
      </c>
      <c r="C477" s="194">
        <v>1466740</v>
      </c>
      <c r="D477" s="155" t="s">
        <v>448</v>
      </c>
      <c r="E477" s="155">
        <v>2016</v>
      </c>
      <c r="F477" s="155" t="s">
        <v>449</v>
      </c>
      <c r="G477" s="154" t="s">
        <v>450</v>
      </c>
      <c r="H477" s="116">
        <v>44896</v>
      </c>
      <c r="I477" s="155" t="s">
        <v>280</v>
      </c>
    </row>
    <row r="478" spans="1:9" x14ac:dyDescent="0.25">
      <c r="A478" s="107"/>
      <c r="B478" s="195" t="s">
        <v>451</v>
      </c>
      <c r="C478" s="194">
        <v>715854</v>
      </c>
      <c r="D478" s="155" t="s">
        <v>448</v>
      </c>
      <c r="E478" s="155">
        <v>2016</v>
      </c>
      <c r="F478" s="155" t="s">
        <v>452</v>
      </c>
      <c r="G478" s="154" t="s">
        <v>450</v>
      </c>
      <c r="H478" s="116">
        <v>44896</v>
      </c>
      <c r="I478" s="155" t="s">
        <v>280</v>
      </c>
    </row>
    <row r="479" spans="1:9" x14ac:dyDescent="0.25">
      <c r="A479" s="107"/>
      <c r="B479" s="196" t="s">
        <v>453</v>
      </c>
      <c r="C479" s="194">
        <v>162759</v>
      </c>
      <c r="D479" s="155" t="s">
        <v>448</v>
      </c>
      <c r="E479" s="155">
        <v>2016</v>
      </c>
      <c r="F479" s="155" t="s">
        <v>454</v>
      </c>
      <c r="G479" s="154" t="s">
        <v>450</v>
      </c>
      <c r="H479" s="116">
        <v>44896</v>
      </c>
      <c r="I479" s="155" t="s">
        <v>280</v>
      </c>
    </row>
    <row r="480" spans="1:9" x14ac:dyDescent="0.25">
      <c r="A480" s="107"/>
      <c r="B480" s="196" t="s">
        <v>455</v>
      </c>
      <c r="C480" s="194">
        <f>C478-C479</f>
        <v>553095</v>
      </c>
      <c r="D480" s="155" t="s">
        <v>448</v>
      </c>
      <c r="E480" s="155">
        <v>2016</v>
      </c>
      <c r="F480" s="155" t="s">
        <v>456</v>
      </c>
      <c r="G480" s="154" t="s">
        <v>450</v>
      </c>
      <c r="H480" s="116">
        <v>44896</v>
      </c>
      <c r="I480" s="155" t="s">
        <v>280</v>
      </c>
    </row>
    <row r="481" spans="1:9" x14ac:dyDescent="0.25">
      <c r="A481" s="107"/>
      <c r="B481" s="197" t="s">
        <v>457</v>
      </c>
      <c r="C481" s="94">
        <f>(C477)*(C500/C496)</f>
        <v>173560.88919288648</v>
      </c>
      <c r="D481" s="155" t="s">
        <v>448</v>
      </c>
      <c r="E481" s="155">
        <v>2016</v>
      </c>
      <c r="F481" s="155" t="s">
        <v>458</v>
      </c>
      <c r="G481" s="154" t="s">
        <v>450</v>
      </c>
      <c r="H481" s="116">
        <v>44896</v>
      </c>
      <c r="I481" s="155" t="s">
        <v>280</v>
      </c>
    </row>
    <row r="482" spans="1:9" x14ac:dyDescent="0.25">
      <c r="A482" s="107"/>
      <c r="B482" s="195" t="s">
        <v>459</v>
      </c>
      <c r="C482" s="94">
        <f>C477-C478-C481</f>
        <v>577325.11080711358</v>
      </c>
      <c r="D482" s="155" t="s">
        <v>448</v>
      </c>
      <c r="E482" s="155">
        <v>2016</v>
      </c>
      <c r="F482" s="155" t="s">
        <v>460</v>
      </c>
      <c r="G482" s="154" t="s">
        <v>450</v>
      </c>
      <c r="H482" s="116">
        <v>44896</v>
      </c>
      <c r="I482" s="155" t="s">
        <v>280</v>
      </c>
    </row>
    <row r="483" spans="1:9" x14ac:dyDescent="0.25">
      <c r="A483" s="107"/>
      <c r="B483" s="198"/>
      <c r="C483" s="271"/>
      <c r="G483" s="124"/>
    </row>
    <row r="484" spans="1:9" ht="14.4" thickBot="1" x14ac:dyDescent="0.3">
      <c r="B484" s="107"/>
    </row>
    <row r="485" spans="1:9" ht="14.4" thickTop="1" x14ac:dyDescent="0.25">
      <c r="B485" s="56" t="s">
        <v>461</v>
      </c>
      <c r="C485" s="56" t="s">
        <v>446</v>
      </c>
      <c r="D485" s="56" t="s">
        <v>330</v>
      </c>
      <c r="E485" s="56" t="s">
        <v>271</v>
      </c>
      <c r="F485" s="56" t="s">
        <v>272</v>
      </c>
      <c r="G485" s="56" t="s">
        <v>275</v>
      </c>
      <c r="H485" s="56" t="s">
        <v>347</v>
      </c>
    </row>
    <row r="486" spans="1:9" x14ac:dyDescent="0.25">
      <c r="B486" s="194">
        <v>1043863</v>
      </c>
      <c r="C486" s="155" t="s">
        <v>462</v>
      </c>
      <c r="D486" s="155">
        <v>2016</v>
      </c>
      <c r="E486" s="155" t="s">
        <v>463</v>
      </c>
      <c r="F486" s="154" t="s">
        <v>464</v>
      </c>
      <c r="G486" s="156">
        <v>44896</v>
      </c>
      <c r="H486" s="155" t="s">
        <v>280</v>
      </c>
    </row>
    <row r="487" spans="1:9" ht="14.4" thickBot="1" x14ac:dyDescent="0.3"/>
    <row r="488" spans="1:9" ht="45" customHeight="1" thickTop="1" x14ac:dyDescent="0.25">
      <c r="B488" s="56" t="s">
        <v>445</v>
      </c>
      <c r="C488" s="56" t="s">
        <v>465</v>
      </c>
      <c r="D488" s="56" t="s">
        <v>446</v>
      </c>
    </row>
    <row r="489" spans="1:9" x14ac:dyDescent="0.25">
      <c r="B489" s="193" t="s">
        <v>466</v>
      </c>
      <c r="C489" s="96">
        <f>C480/B486</f>
        <v>0.52985401340980565</v>
      </c>
      <c r="D489" s="155" t="s">
        <v>467</v>
      </c>
    </row>
    <row r="490" spans="1:9" x14ac:dyDescent="0.25">
      <c r="B490" s="193" t="s">
        <v>468</v>
      </c>
      <c r="C490" s="96">
        <f>C479/B486</f>
        <v>0.15591988603868515</v>
      </c>
      <c r="D490" s="155" t="s">
        <v>467</v>
      </c>
    </row>
    <row r="491" spans="1:9" x14ac:dyDescent="0.25">
      <c r="B491" s="193" t="s">
        <v>469</v>
      </c>
      <c r="C491" s="96">
        <f>C482/B486</f>
        <v>0.55306597782191114</v>
      </c>
      <c r="D491" s="155" t="s">
        <v>467</v>
      </c>
    </row>
    <row r="492" spans="1:9" x14ac:dyDescent="0.25">
      <c r="B492" s="193" t="s">
        <v>470</v>
      </c>
      <c r="C492" s="96">
        <f>C481/B486</f>
        <v>0.16626788112318042</v>
      </c>
      <c r="D492" s="155" t="s">
        <v>467</v>
      </c>
    </row>
    <row r="493" spans="1:9" x14ac:dyDescent="0.25">
      <c r="B493" s="107"/>
    </row>
    <row r="494" spans="1:9" x14ac:dyDescent="0.25">
      <c r="B494" s="199" t="s">
        <v>471</v>
      </c>
    </row>
    <row r="495" spans="1:9" ht="28.2" thickTop="1" x14ac:dyDescent="0.25">
      <c r="B495" s="56" t="s">
        <v>445</v>
      </c>
      <c r="C495" s="56" t="s">
        <v>472</v>
      </c>
      <c r="D495" s="56" t="s">
        <v>473</v>
      </c>
      <c r="E495" s="56" t="s">
        <v>271</v>
      </c>
      <c r="F495" s="56" t="s">
        <v>272</v>
      </c>
      <c r="G495" s="56" t="s">
        <v>273</v>
      </c>
      <c r="H495" s="56" t="s">
        <v>275</v>
      </c>
      <c r="I495" s="200" t="s">
        <v>347</v>
      </c>
    </row>
    <row r="496" spans="1:9" x14ac:dyDescent="0.25">
      <c r="B496" s="193" t="s">
        <v>474</v>
      </c>
      <c r="C496" s="109">
        <v>292.39999999999998</v>
      </c>
      <c r="D496" s="155" t="s">
        <v>475</v>
      </c>
      <c r="E496" s="155" t="s">
        <v>476</v>
      </c>
      <c r="F496" s="154" t="s">
        <v>477</v>
      </c>
      <c r="G496" s="155">
        <v>2018</v>
      </c>
      <c r="H496" s="116">
        <v>44896</v>
      </c>
      <c r="I496" s="155" t="s">
        <v>280</v>
      </c>
    </row>
    <row r="497" spans="1:11" x14ac:dyDescent="0.25">
      <c r="B497" s="195" t="s">
        <v>478</v>
      </c>
      <c r="C497" s="109">
        <v>69</v>
      </c>
      <c r="D497" s="155" t="s">
        <v>475</v>
      </c>
      <c r="E497" s="155" t="s">
        <v>476</v>
      </c>
      <c r="F497" s="154" t="s">
        <v>477</v>
      </c>
      <c r="G497" s="155">
        <v>2018</v>
      </c>
      <c r="H497" s="116">
        <v>44896</v>
      </c>
      <c r="I497" s="155" t="s">
        <v>280</v>
      </c>
    </row>
    <row r="498" spans="1:11" x14ac:dyDescent="0.25">
      <c r="B498" s="195" t="s">
        <v>479</v>
      </c>
      <c r="C498" s="109">
        <v>25</v>
      </c>
      <c r="D498" s="155" t="s">
        <v>475</v>
      </c>
      <c r="E498" s="155" t="s">
        <v>476</v>
      </c>
      <c r="F498" s="154" t="s">
        <v>477</v>
      </c>
      <c r="G498" s="155">
        <v>2018</v>
      </c>
      <c r="H498" s="116">
        <v>44896</v>
      </c>
      <c r="I498" s="155" t="s">
        <v>280</v>
      </c>
    </row>
    <row r="499" spans="1:11" x14ac:dyDescent="0.25">
      <c r="B499" s="195" t="s">
        <v>480</v>
      </c>
      <c r="C499" s="109">
        <v>146.19999999999999</v>
      </c>
      <c r="D499" s="155" t="s">
        <v>475</v>
      </c>
      <c r="E499" s="155" t="s">
        <v>476</v>
      </c>
      <c r="F499" s="154" t="s">
        <v>477</v>
      </c>
      <c r="G499" s="155">
        <v>2018</v>
      </c>
      <c r="H499" s="116">
        <v>44896</v>
      </c>
      <c r="I499" s="155" t="s">
        <v>280</v>
      </c>
    </row>
    <row r="500" spans="1:11" x14ac:dyDescent="0.25">
      <c r="B500" s="195" t="s">
        <v>481</v>
      </c>
      <c r="C500" s="109">
        <v>34.6</v>
      </c>
      <c r="D500" s="155" t="s">
        <v>475</v>
      </c>
      <c r="E500" s="155" t="s">
        <v>476</v>
      </c>
      <c r="F500" s="154" t="s">
        <v>477</v>
      </c>
      <c r="G500" s="155">
        <v>2018</v>
      </c>
      <c r="H500" s="116">
        <v>44896</v>
      </c>
      <c r="I500" s="155" t="s">
        <v>280</v>
      </c>
    </row>
    <row r="501" spans="1:11" x14ac:dyDescent="0.25">
      <c r="B501" s="195" t="s">
        <v>482</v>
      </c>
      <c r="C501" s="109">
        <v>17.7</v>
      </c>
      <c r="D501" s="155" t="s">
        <v>475</v>
      </c>
      <c r="E501" s="155" t="s">
        <v>476</v>
      </c>
      <c r="F501" s="154" t="s">
        <v>477</v>
      </c>
      <c r="G501" s="155">
        <v>2018</v>
      </c>
      <c r="H501" s="116">
        <v>44896</v>
      </c>
      <c r="I501" s="155" t="s">
        <v>280</v>
      </c>
    </row>
    <row r="502" spans="1:11" ht="27.6" x14ac:dyDescent="0.25">
      <c r="B502" s="201"/>
      <c r="C502" s="81" t="s">
        <v>483</v>
      </c>
      <c r="D502" s="202"/>
      <c r="E502" s="202"/>
      <c r="F502" s="202"/>
      <c r="G502" s="202"/>
      <c r="H502" s="202"/>
      <c r="I502" s="203"/>
    </row>
    <row r="503" spans="1:11" x14ac:dyDescent="0.25">
      <c r="B503" s="204" t="s">
        <v>484</v>
      </c>
      <c r="C503" s="109">
        <v>4.9000000000000004</v>
      </c>
      <c r="D503" s="202"/>
      <c r="E503" s="125" t="s">
        <v>476</v>
      </c>
      <c r="F503" s="126" t="s">
        <v>477</v>
      </c>
      <c r="G503" s="125">
        <v>2018</v>
      </c>
      <c r="H503" s="116">
        <v>44896</v>
      </c>
      <c r="I503" s="125" t="s">
        <v>280</v>
      </c>
    </row>
    <row r="505" spans="1:11" s="108" customFormat="1" ht="27" customHeight="1" x14ac:dyDescent="0.25">
      <c r="A505" s="260" t="s">
        <v>485</v>
      </c>
    </row>
    <row r="506" spans="1:11" ht="14.4" thickBot="1" x14ac:dyDescent="0.3"/>
    <row r="507" spans="1:11" ht="15" thickTop="1" thickBot="1" x14ac:dyDescent="0.3">
      <c r="B507" s="151"/>
      <c r="C507" s="151" t="s">
        <v>486</v>
      </c>
      <c r="D507" s="151" t="s">
        <v>487</v>
      </c>
      <c r="E507" s="151" t="s">
        <v>488</v>
      </c>
      <c r="F507" s="151" t="s">
        <v>489</v>
      </c>
    </row>
    <row r="508" spans="1:11" ht="15" thickTop="1" thickBot="1" x14ac:dyDescent="0.3">
      <c r="B508" s="151" t="s">
        <v>490</v>
      </c>
      <c r="C508" s="83" t="s">
        <v>491</v>
      </c>
      <c r="D508" s="83" t="s">
        <v>491</v>
      </c>
      <c r="E508" s="83" t="s">
        <v>491</v>
      </c>
      <c r="F508" s="83" t="s">
        <v>491</v>
      </c>
      <c r="G508" s="56" t="s">
        <v>271</v>
      </c>
      <c r="H508" s="56" t="s">
        <v>272</v>
      </c>
      <c r="I508" s="56" t="s">
        <v>273</v>
      </c>
      <c r="J508" s="56" t="s">
        <v>275</v>
      </c>
      <c r="K508" s="56" t="s">
        <v>347</v>
      </c>
    </row>
    <row r="509" spans="1:11" ht="14.4" thickTop="1" x14ac:dyDescent="0.25">
      <c r="B509" s="205" t="s">
        <v>492</v>
      </c>
      <c r="C509" s="206">
        <v>0.09</v>
      </c>
      <c r="D509" s="207"/>
      <c r="E509" s="207"/>
      <c r="F509" s="207"/>
      <c r="G509" s="155" t="s">
        <v>493</v>
      </c>
      <c r="H509" s="154" t="s">
        <v>494</v>
      </c>
      <c r="I509" s="116">
        <v>44287</v>
      </c>
      <c r="J509" s="116">
        <v>44896</v>
      </c>
      <c r="K509" s="155" t="s">
        <v>280</v>
      </c>
    </row>
    <row r="510" spans="1:11" x14ac:dyDescent="0.25">
      <c r="B510" s="205" t="s">
        <v>495</v>
      </c>
      <c r="C510" s="207"/>
      <c r="D510" s="207"/>
      <c r="E510" s="207"/>
      <c r="F510" s="206">
        <v>0.17</v>
      </c>
      <c r="G510" s="155" t="s">
        <v>493</v>
      </c>
      <c r="H510" s="154" t="s">
        <v>494</v>
      </c>
      <c r="I510" s="116">
        <v>44287</v>
      </c>
      <c r="J510" s="116">
        <v>44896</v>
      </c>
      <c r="K510" s="155" t="s">
        <v>280</v>
      </c>
    </row>
    <row r="511" spans="1:11" x14ac:dyDescent="0.25">
      <c r="B511" s="205" t="s">
        <v>496</v>
      </c>
      <c r="C511" s="207"/>
      <c r="D511" s="206">
        <v>0.52</v>
      </c>
      <c r="E511" s="206">
        <v>0.43</v>
      </c>
      <c r="F511" s="207"/>
      <c r="G511" s="155" t="s">
        <v>493</v>
      </c>
      <c r="H511" s="154" t="s">
        <v>494</v>
      </c>
      <c r="I511" s="116">
        <v>44287</v>
      </c>
      <c r="J511" s="116">
        <v>44896</v>
      </c>
      <c r="K511" s="155" t="s">
        <v>280</v>
      </c>
    </row>
    <row r="512" spans="1:11" x14ac:dyDescent="0.25">
      <c r="B512" s="55" t="s">
        <v>497</v>
      </c>
    </row>
    <row r="513" spans="1:6" ht="14.4" thickBot="1" x14ac:dyDescent="0.3"/>
    <row r="514" spans="1:6" s="80" customFormat="1" ht="25.8" thickTop="1" thickBot="1" x14ac:dyDescent="0.3">
      <c r="A514" s="77"/>
      <c r="B514" s="78" t="s">
        <v>498</v>
      </c>
      <c r="C514" s="79"/>
      <c r="D514" s="79"/>
      <c r="E514" s="79"/>
      <c r="F514" s="79"/>
    </row>
    <row r="515" spans="1:6" ht="24.9" customHeight="1" thickTop="1" x14ac:dyDescent="0.25"/>
    <row r="516" spans="1:6" ht="24.9" customHeight="1" x14ac:dyDescent="0.25"/>
    <row r="517" spans="1:6" ht="24.9" customHeight="1" x14ac:dyDescent="0.25"/>
    <row r="518" spans="1:6" ht="24.9" customHeight="1" x14ac:dyDescent="0.25"/>
    <row r="519" spans="1:6" ht="24.9" customHeight="1" x14ac:dyDescent="0.25"/>
    <row r="520" spans="1:6" ht="24.9" customHeight="1" x14ac:dyDescent="0.25"/>
    <row r="521" spans="1:6" ht="24.9" customHeight="1" x14ac:dyDescent="0.25"/>
    <row r="522" spans="1:6" ht="24.9" customHeight="1" x14ac:dyDescent="0.25"/>
    <row r="523" spans="1:6" ht="24.9" customHeight="1" x14ac:dyDescent="0.25"/>
    <row r="524" spans="1:6" ht="24.9" customHeight="1" x14ac:dyDescent="0.25"/>
    <row r="525" spans="1:6" ht="24.9" customHeight="1" x14ac:dyDescent="0.25"/>
    <row r="526" spans="1:6" ht="24.9" customHeight="1" x14ac:dyDescent="0.25"/>
    <row r="527" spans="1:6" ht="24.9" customHeight="1" x14ac:dyDescent="0.25"/>
    <row r="528" spans="1:6" ht="14.4" customHeight="1" x14ac:dyDescent="0.25"/>
    <row r="529" spans="1:45" s="76" customFormat="1" ht="27" customHeight="1" x14ac:dyDescent="0.25">
      <c r="A529" s="261" t="s">
        <v>499</v>
      </c>
    </row>
    <row r="530" spans="1:45" x14ac:dyDescent="0.25">
      <c r="B530" s="75"/>
    </row>
    <row r="531" spans="1:45" ht="16.2" thickBot="1" x14ac:dyDescent="0.35">
      <c r="A531" s="129" t="s">
        <v>500</v>
      </c>
      <c r="B531" s="75"/>
    </row>
    <row r="532" spans="1:45" ht="14.4" thickTop="1" x14ac:dyDescent="0.25">
      <c r="B532" s="56" t="s">
        <v>501</v>
      </c>
      <c r="C532" s="83">
        <v>2018</v>
      </c>
      <c r="D532" s="83">
        <v>2019</v>
      </c>
      <c r="E532" s="83">
        <v>2020</v>
      </c>
      <c r="F532" s="83">
        <v>2021</v>
      </c>
      <c r="G532" s="83">
        <v>2022</v>
      </c>
      <c r="H532" s="83">
        <v>2023</v>
      </c>
      <c r="I532" s="83">
        <v>2024</v>
      </c>
      <c r="J532" s="83">
        <v>2025</v>
      </c>
      <c r="K532" s="83">
        <v>2026</v>
      </c>
      <c r="L532" s="83">
        <v>2027</v>
      </c>
      <c r="M532" s="83">
        <v>2028</v>
      </c>
      <c r="N532" s="83">
        <v>2029</v>
      </c>
      <c r="O532" s="83">
        <v>2030</v>
      </c>
      <c r="P532" s="83">
        <v>2031</v>
      </c>
      <c r="Q532" s="83">
        <v>2032</v>
      </c>
      <c r="R532" s="83">
        <v>2033</v>
      </c>
      <c r="S532" s="83">
        <v>2034</v>
      </c>
      <c r="T532" s="83">
        <v>2035</v>
      </c>
      <c r="U532" s="83">
        <v>2036</v>
      </c>
      <c r="V532" s="83">
        <v>2037</v>
      </c>
      <c r="W532" s="83">
        <v>2038</v>
      </c>
      <c r="X532" s="83">
        <v>2039</v>
      </c>
      <c r="Y532" s="83">
        <v>2040</v>
      </c>
      <c r="Z532" s="83">
        <v>2041</v>
      </c>
      <c r="AA532" s="83">
        <v>2042</v>
      </c>
      <c r="AB532" s="83">
        <v>2043</v>
      </c>
      <c r="AC532" s="83">
        <v>2044</v>
      </c>
      <c r="AD532" s="83">
        <v>2045</v>
      </c>
      <c r="AE532" s="83">
        <v>2046</v>
      </c>
      <c r="AF532" s="83">
        <v>2047</v>
      </c>
      <c r="AG532" s="83">
        <v>2048</v>
      </c>
      <c r="AH532" s="83">
        <v>2049</v>
      </c>
      <c r="AI532" s="83">
        <v>2050</v>
      </c>
      <c r="AJ532" s="83">
        <v>2051</v>
      </c>
      <c r="AK532" s="83">
        <v>2052</v>
      </c>
      <c r="AL532" s="83">
        <v>2053</v>
      </c>
      <c r="AM532" s="83">
        <v>2054</v>
      </c>
      <c r="AN532" s="83">
        <v>2055</v>
      </c>
      <c r="AO532" s="83">
        <v>2056</v>
      </c>
      <c r="AP532" s="83">
        <v>2057</v>
      </c>
      <c r="AQ532" s="83">
        <v>2058</v>
      </c>
      <c r="AR532" s="83">
        <v>2059</v>
      </c>
      <c r="AS532" s="83">
        <v>2060</v>
      </c>
    </row>
    <row r="533" spans="1:45" x14ac:dyDescent="0.25">
      <c r="B533" s="208" t="s">
        <v>502</v>
      </c>
      <c r="C533" s="209" t="e">
        <f t="shared" ref="C533:AS533" si="30">((C677/C683)*F655)-C534</f>
        <v>#VALUE!</v>
      </c>
      <c r="D533" s="209" t="e">
        <f t="shared" si="30"/>
        <v>#VALUE!</v>
      </c>
      <c r="E533" s="209" t="e">
        <f t="shared" si="30"/>
        <v>#VALUE!</v>
      </c>
      <c r="F533" s="209" t="e">
        <f t="shared" si="30"/>
        <v>#VALUE!</v>
      </c>
      <c r="G533" s="209" t="e">
        <f t="shared" si="30"/>
        <v>#VALUE!</v>
      </c>
      <c r="H533" s="209" t="e">
        <f t="shared" si="30"/>
        <v>#VALUE!</v>
      </c>
      <c r="I533" s="209" t="e">
        <f t="shared" si="30"/>
        <v>#VALUE!</v>
      </c>
      <c r="J533" s="209" t="e">
        <f t="shared" si="30"/>
        <v>#VALUE!</v>
      </c>
      <c r="K533" s="209" t="e">
        <f>((K677/K683)*N655)-K534</f>
        <v>#VALUE!</v>
      </c>
      <c r="L533" s="209" t="e">
        <f t="shared" si="30"/>
        <v>#VALUE!</v>
      </c>
      <c r="M533" s="209" t="e">
        <f t="shared" si="30"/>
        <v>#VALUE!</v>
      </c>
      <c r="N533" s="209" t="e">
        <f t="shared" si="30"/>
        <v>#VALUE!</v>
      </c>
      <c r="O533" s="209" t="e">
        <f t="shared" si="30"/>
        <v>#VALUE!</v>
      </c>
      <c r="P533" s="209" t="e">
        <f t="shared" si="30"/>
        <v>#VALUE!</v>
      </c>
      <c r="Q533" s="209" t="e">
        <f t="shared" si="30"/>
        <v>#VALUE!</v>
      </c>
      <c r="R533" s="209" t="e">
        <f t="shared" si="30"/>
        <v>#VALUE!</v>
      </c>
      <c r="S533" s="209" t="e">
        <f t="shared" si="30"/>
        <v>#VALUE!</v>
      </c>
      <c r="T533" s="209" t="e">
        <f t="shared" si="30"/>
        <v>#VALUE!</v>
      </c>
      <c r="U533" s="209" t="e">
        <f t="shared" si="30"/>
        <v>#VALUE!</v>
      </c>
      <c r="V533" s="209" t="e">
        <f t="shared" si="30"/>
        <v>#VALUE!</v>
      </c>
      <c r="W533" s="209" t="e">
        <f t="shared" si="30"/>
        <v>#VALUE!</v>
      </c>
      <c r="X533" s="209" t="e">
        <f t="shared" si="30"/>
        <v>#VALUE!</v>
      </c>
      <c r="Y533" s="209" t="e">
        <f t="shared" si="30"/>
        <v>#VALUE!</v>
      </c>
      <c r="Z533" s="209" t="e">
        <f t="shared" si="30"/>
        <v>#VALUE!</v>
      </c>
      <c r="AA533" s="209" t="e">
        <f t="shared" si="30"/>
        <v>#VALUE!</v>
      </c>
      <c r="AB533" s="209" t="e">
        <f t="shared" si="30"/>
        <v>#VALUE!</v>
      </c>
      <c r="AC533" s="209" t="e">
        <f t="shared" si="30"/>
        <v>#VALUE!</v>
      </c>
      <c r="AD533" s="209" t="e">
        <f t="shared" si="30"/>
        <v>#VALUE!</v>
      </c>
      <c r="AE533" s="209" t="e">
        <f t="shared" si="30"/>
        <v>#VALUE!</v>
      </c>
      <c r="AF533" s="209" t="e">
        <f t="shared" si="30"/>
        <v>#VALUE!</v>
      </c>
      <c r="AG533" s="209" t="e">
        <f t="shared" si="30"/>
        <v>#VALUE!</v>
      </c>
      <c r="AH533" s="209" t="e">
        <f t="shared" si="30"/>
        <v>#VALUE!</v>
      </c>
      <c r="AI533" s="209" t="e">
        <f t="shared" si="30"/>
        <v>#VALUE!</v>
      </c>
      <c r="AJ533" s="209" t="e">
        <f t="shared" si="30"/>
        <v>#VALUE!</v>
      </c>
      <c r="AK533" s="209" t="e">
        <f t="shared" si="30"/>
        <v>#VALUE!</v>
      </c>
      <c r="AL533" s="209" t="e">
        <f t="shared" si="30"/>
        <v>#VALUE!</v>
      </c>
      <c r="AM533" s="209" t="e">
        <f t="shared" si="30"/>
        <v>#VALUE!</v>
      </c>
      <c r="AN533" s="209" t="e">
        <f t="shared" si="30"/>
        <v>#VALUE!</v>
      </c>
      <c r="AO533" s="209" t="e">
        <f t="shared" si="30"/>
        <v>#VALUE!</v>
      </c>
      <c r="AP533" s="209" t="e">
        <f t="shared" si="30"/>
        <v>#VALUE!</v>
      </c>
      <c r="AQ533" s="209" t="e">
        <f t="shared" si="30"/>
        <v>#VALUE!</v>
      </c>
      <c r="AR533" s="209" t="e">
        <f t="shared" si="30"/>
        <v>#VALUE!</v>
      </c>
      <c r="AS533" s="209" t="e">
        <f t="shared" si="30"/>
        <v>#VALUE!</v>
      </c>
    </row>
    <row r="534" spans="1:45" x14ac:dyDescent="0.25">
      <c r="B534" s="210" t="s">
        <v>503</v>
      </c>
      <c r="C534" s="209" t="e" cm="1">
        <f t="array" ref="C534">IFERROR(_xlfn.IFS(AND(C532&lt;=$C$34, C532&gt;$D$34),(((((((INDEX($C$677:$AS$677, MATCH($C$34,$C$676:$AS$676,0))/INDEX($C$683:$AS$683,MATCH($C$34,$C$676:$AS$676,0)))*INDEX($C$655:$AV$655, MATCH($C$34,$C$654:$AV$654,0)))*$B$34))-($E$34*($C$677/$C$683)*$F$655))/($C$34-$D$34))+B534),AND(C532&lt;$C$34, C532&lt;=$D$34),$E$34*(C677/C683)*F655,C532&gt;=$C$34,(INDEX($C$677:$AS$677, MATCH(C532,$C$676:$AS$676,0))/INDEX($C$683:$AS$683, MATCH(C532,$C$676:$AS$676,0)))*INDEX($C$655:$AV$655, MATCH(C532,$C$654:$AV$654,0))*$B$34,TRUE, 0),$E$34*(C677/C683)*F655)</f>
        <v>#VALUE!</v>
      </c>
      <c r="D534" s="209" t="e" cm="1">
        <f t="array" ref="D534">IFERROR(_xlfn.IFS(AND(D532&lt;=$C$34, D532&gt;$D$34),(((((((INDEX($C$677:$AS$677, MATCH($C$34,$C$676:$AS$676,0))/INDEX($C$683:$AS$683,MATCH($C$34,$C$676:$AS$676,0)))*INDEX($C$655:$AV$655, MATCH($C$34,$C$654:$AV$654,0)))*$B$34))-($E$34*($C$677/$C$683)*$F$655))/($C$34-$D$34))+C534),AND(D532&lt;$C$34, D532&lt;=$D$34),$E$34*(D677/D683)*G655,D532&gt;=$C$34,(INDEX($C$677:$AS$677, MATCH(D532,$C$676:$AS$676,0))/INDEX($C$683:$AS$683, MATCH(D532,$C$676:$AS$676,0)))*INDEX($C$655:$AV$655, MATCH(D532,$C$654:$AV$654,0))*$B$34,TRUE, 0),$E$34*(D677/D683)*G655)</f>
        <v>#VALUE!</v>
      </c>
      <c r="E534" s="209" t="e" cm="1">
        <f t="array" ref="E534">IFERROR(_xlfn.IFS(AND(E532&lt;=$C$34, E532&gt;$D$34),(((((((INDEX($C$677:$AS$677, MATCH($C$34,$C$676:$AS$676,0))/INDEX($C$683:$AS$683,MATCH($C$34,$C$676:$AS$676,0)))*INDEX($C$655:$AV$655, MATCH($C$34,$C$654:$AV$654,0)))*$B$34))-($E$34*($C$677/$C$683)*$F$655))/($C$34-$D$34))+D534),AND(E532&lt;$C$34, E532&lt;=$D$34),$E$34*(E677/E683)*H655,E532&gt;=$C$34,(INDEX($C$677:$AS$677, MATCH(E532,$C$676:$AS$676,0))/INDEX($C$683:$AS$683, MATCH(E532,$C$676:$AS$676,0)))*INDEX($C$655:$AV$655, MATCH(E532,$C$654:$AV$654,0))*$B$34,TRUE, 0),$E$34*(E677/E683)*H655)</f>
        <v>#VALUE!</v>
      </c>
      <c r="F534" s="209" t="e" cm="1">
        <f t="array" ref="F534">IFERROR(_xlfn.IFS(AND(F532&lt;=$C$34, F532&gt;$D$34),(((((((INDEX($C$677:$AS$677, MATCH($C$34,$C$676:$AS$676,0))/INDEX($C$683:$AS$683,MATCH($C$34,$C$676:$AS$676,0)))*INDEX($C$655:$AV$655, MATCH($C$34,$C$654:$AV$654,0)))*$B$34))-($E$34*($C$677/$C$683)*$F$655))/($C$34-$D$34))+E534),AND(F532&lt;$C$34, F532&lt;=$D$34),$E$34*(F677/F683)*I655,F532&gt;=$C$34,(INDEX($C$677:$AS$677, MATCH(F532,$C$676:$AS$676,0))/INDEX($C$683:$AS$683, MATCH(F532,$C$676:$AS$676,0)))*INDEX($C$655:$AV$655, MATCH(F532,$C$654:$AV$654,0))*$B$34,TRUE, 0),$E$34*(F677/F683)*I655)</f>
        <v>#VALUE!</v>
      </c>
      <c r="G534" s="209" t="e" cm="1">
        <f t="array" ref="G534">IFERROR(_xlfn.IFS(AND(G532&lt;=$C$34, G532&gt;$D$34),(((((((INDEX($C$677:$AS$677, MATCH($C$34,$C$676:$AS$676,0))/INDEX($C$683:$AS$683,MATCH($C$34,$C$676:$AS$676,0)))*INDEX($C$655:$AV$655, MATCH($C$34,$C$654:$AV$654,0)))*$B$34))-($E$34*($C$677/$C$683)*$F$655))/($C$34-$D$34))+F534),AND(G532&lt;$C$34, G532&lt;=$D$34),$E$34*(G677/G683)*J655,G532&gt;=$C$34,(INDEX($C$677:$AS$677, MATCH(G532,$C$676:$AS$676,0))/INDEX($C$683:$AS$683, MATCH(G532,$C$676:$AS$676,0)))*INDEX($C$655:$AV$655, MATCH(G532,$C$654:$AV$654,0))*$B$34,TRUE, 0),$E$34*(G677/G683)*J655)</f>
        <v>#VALUE!</v>
      </c>
      <c r="H534" s="209" t="e" cm="1">
        <f t="array" ref="H534">IFERROR(_xlfn.IFS(AND(H532&lt;=$C$34, H532&gt;$D$34),(((((((INDEX($C$677:$AS$677, MATCH($C$34,$C$676:$AS$676,0))/INDEX($C$683:$AS$683,MATCH($C$34,$C$676:$AS$676,0)))*INDEX($C$655:$AV$655, MATCH($C$34,$C$654:$AV$654,0)))*$B$34))-($E$34*($C$677/$C$683)*$F$655))/($C$34-$D$34))+G534),AND(H532&lt;$C$34, H532&lt;=$D$34),$E$34*(H677/H683)*K655,H532&gt;=$C$34,(INDEX($C$677:$AS$677, MATCH(H532,$C$676:$AS$676,0))/INDEX($C$683:$AS$683, MATCH(H532,$C$676:$AS$676,0)))*INDEX($C$655:$AV$655, MATCH(H532,$C$654:$AV$654,0))*$B$34,TRUE, 0),$E$34*(H677/H683)*K655)</f>
        <v>#VALUE!</v>
      </c>
      <c r="I534" s="209" t="e" cm="1">
        <f t="array" ref="I534">IFERROR(_xlfn.IFS(AND(I532&lt;=$C$34, I532&gt;$D$34),(((((((INDEX($C$677:$AS$677, MATCH($C$34,$C$676:$AS$676,0))/INDEX($C$683:$AS$683,MATCH($C$34,$C$676:$AS$676,0)))*INDEX($C$655:$AV$655, MATCH($C$34,$C$654:$AV$654,0)))*$B$34))-($E$34*($C$677/$C$683)*$F$655))/($C$34-$D$34))+H534),AND(I532&lt;$C$34, I532&lt;=$D$34),$E$34*(I677/I683)*L655,I532&gt;=$C$34,(INDEX($C$677:$AS$677, MATCH(I532,$C$676:$AS$676,0))/INDEX($C$683:$AS$683, MATCH(I532,$C$676:$AS$676,0)))*INDEX($C$655:$AV$655, MATCH(I532,$C$654:$AV$654,0))*$B$34,TRUE, 0),$E$34*(I677/I683)*L655)</f>
        <v>#VALUE!</v>
      </c>
      <c r="J534" s="209" t="e" cm="1">
        <f t="array" ref="J534">IFERROR(_xlfn.IFS(AND(J532&lt;=$C$34, J532&gt;$D$34),(((((((INDEX($C$677:$AS$677, MATCH($C$34,$C$676:$AS$676,0))/INDEX($C$683:$AS$683,MATCH($C$34,$C$676:$AS$676,0)))*INDEX($C$655:$AV$655, MATCH($C$34,$C$654:$AV$654,0)))*$B$34))-($E$34*($C$677/$C$683)*$F$655))/($C$34-$D$34))+I534),AND(J532&lt;$C$34, J532&lt;=$D$34),$E$34*(J677/J683)*M655,J532&gt;=$C$34,(INDEX($C$677:$AS$677, MATCH(J532,$C$676:$AS$676,0))/INDEX($C$683:$AS$683, MATCH(J532,$C$676:$AS$676,0)))*INDEX($C$655:$AV$655, MATCH(J532,$C$654:$AV$654,0))*$B$34,TRUE, 0),$E$34*(J677/J683)*M655)</f>
        <v>#VALUE!</v>
      </c>
      <c r="K534" s="209" t="e" cm="1">
        <f t="array" ref="K534">IFERROR(_xlfn.IFS(AND(K532&lt;=$C$34, K532&gt;$D$34),(((((((INDEX($C$677:$AS$677, MATCH($C$34,$C$676:$AS$676,0))/INDEX($C$683:$AS$683,MATCH($C$34,$C$676:$AS$676,0)))*INDEX($C$655:$AV$655, MATCH($C$34,$C$654:$AV$654,0)))*$B$34))-($E$34*($C$677/$C$683)*$F$655))/($C$34-$D$34))+J534),AND(K532&lt;$C$34, K532&lt;=$D$34),$E$34*(K677/K683)*N655,K532&gt;=$C$34,(INDEX($C$677:$AS$677, MATCH(K532,$C$676:$AS$676,0))/INDEX($C$683:$AS$683, MATCH(K532,$C$676:$AS$676,0)))*INDEX($C$655:$AV$655, MATCH(K532,$C$654:$AV$654,0))*$B$34,TRUE, 0),$E$34*(K677/K683)*N655)</f>
        <v>#VALUE!</v>
      </c>
      <c r="L534" s="209" t="e" cm="1">
        <f t="array" ref="L534">IFERROR(_xlfn.IFS(AND(L532&lt;=$C$34, L532&gt;$D$34),(((((((INDEX($C$677:$AS$677, MATCH($C$34,$C$676:$AS$676,0))/INDEX($C$683:$AS$683,MATCH($C$34,$C$676:$AS$676,0)))*INDEX($C$655:$AV$655, MATCH($C$34,$C$654:$AV$654,0)))*$B$34))-($E$34*($C$677/$C$683)*$F$655))/($C$34-$D$34))+K534),AND(L532&lt;$C$34, L532&lt;=$D$34),$E$34*(L677/L683)*O655,L532&gt;=$C$34,(INDEX($C$677:$AS$677, MATCH(L532,$C$676:$AS$676,0))/INDEX($C$683:$AS$683, MATCH(L532,$C$676:$AS$676,0)))*INDEX($C$655:$AV$655, MATCH(L532,$C$654:$AV$654,0))*$B$34,TRUE, 0),$E$34*(L677/L683)*O655)</f>
        <v>#VALUE!</v>
      </c>
      <c r="M534" s="209" t="e" cm="1">
        <f t="array" ref="M534">IFERROR(_xlfn.IFS(AND(M532&lt;=$C$34, M532&gt;$D$34),(((((((INDEX($C$677:$AS$677, MATCH($C$34,$C$676:$AS$676,0))/INDEX($C$683:$AS$683,MATCH($C$34,$C$676:$AS$676,0)))*INDEX($C$655:$AV$655, MATCH($C$34,$C$654:$AV$654,0)))*$B$34))-($E$34*($C$677/$C$683)*$F$655))/($C$34-$D$34))+L534),AND(M532&lt;$C$34, M532&lt;=$D$34),$E$34*(M677/M683)*P655,M532&gt;=$C$34,(INDEX($C$677:$AS$677, MATCH(M532,$C$676:$AS$676,0))/INDEX($C$683:$AS$683, MATCH(M532,$C$676:$AS$676,0)))*INDEX($C$655:$AV$655, MATCH(M532,$C$654:$AV$654,0))*$B$34,TRUE, 0),$E$34*(M677/M683)*P655)</f>
        <v>#VALUE!</v>
      </c>
      <c r="N534" s="209" t="e" cm="1">
        <f t="array" ref="N534">IFERROR(_xlfn.IFS(AND(N532&lt;=$C$34, N532&gt;$D$34),(((((((INDEX($C$677:$AS$677, MATCH($C$34,$C$676:$AS$676,0))/INDEX($C$683:$AS$683,MATCH($C$34,$C$676:$AS$676,0)))*INDEX($C$655:$AV$655, MATCH($C$34,$C$654:$AV$654,0)))*$B$34))-($E$34*($C$677/$C$683)*$F$655))/($C$34-$D$34))+M534),AND(N532&lt;$C$34, N532&lt;=$D$34),$E$34*(N677/N683)*Q655,N532&gt;=$C$34,(INDEX($C$677:$AS$677, MATCH(N532,$C$676:$AS$676,0))/INDEX($C$683:$AS$683, MATCH(N532,$C$676:$AS$676,0)))*INDEX($C$655:$AV$655, MATCH(N532,$C$654:$AV$654,0))*$B$34,TRUE, 0),$E$34*(N677/N683)*Q655)</f>
        <v>#VALUE!</v>
      </c>
      <c r="O534" s="209" t="e" cm="1">
        <f t="array" ref="O534">IFERROR(_xlfn.IFS(AND(O532&lt;=$C$34, O532&gt;$D$34),(((((((INDEX($C$677:$AS$677, MATCH($C$34,$C$676:$AS$676,0))/INDEX($C$683:$AS$683,MATCH($C$34,$C$676:$AS$676,0)))*INDEX($C$655:$AV$655, MATCH($C$34,$C$654:$AV$654,0)))*$B$34))-($E$34*($C$677/$C$683)*$F$655))/($C$34-$D$34))+N534),AND(O532&lt;$C$34, O532&lt;=$D$34),$E$34*(O677/O683)*R655,O532&gt;=$C$34,(INDEX($C$677:$AS$677, MATCH(O532,$C$676:$AS$676,0))/INDEX($C$683:$AS$683, MATCH(O532,$C$676:$AS$676,0)))*INDEX($C$655:$AV$655, MATCH(O532,$C$654:$AV$654,0))*$B$34,TRUE, 0),$E$34*(O677/O683)*R655)</f>
        <v>#VALUE!</v>
      </c>
      <c r="P534" s="209" t="e" cm="1">
        <f t="array" ref="P534">IFERROR(_xlfn.IFS(AND(P532&lt;=$C$34, P532&gt;$D$34),(((((((INDEX($C$677:$AS$677, MATCH($C$34,$C$676:$AS$676,0))/INDEX($C$683:$AS$683,MATCH($C$34,$C$676:$AS$676,0)))*INDEX($C$655:$AV$655, MATCH($C$34,$C$654:$AV$654,0)))*$B$34))-($E$34*($C$677/$C$683)*$F$655))/($C$34-$D$34))+O534),AND(P532&lt;$C$34, P532&lt;=$D$34),$E$34*(P677/P683)*S655,P532&gt;=$C$34,(INDEX($C$677:$AS$677, MATCH(P532,$C$676:$AS$676,0))/INDEX($C$683:$AS$683, MATCH(P532,$C$676:$AS$676,0)))*INDEX($C$655:$AV$655, MATCH(P532,$C$654:$AV$654,0))*$B$34,TRUE, 0),$E$34*(P677/P683)*S655)</f>
        <v>#VALUE!</v>
      </c>
      <c r="Q534" s="209" t="e" cm="1">
        <f t="array" ref="Q534">IFERROR(_xlfn.IFS(AND(Q532&lt;=$C$34, Q532&gt;$D$34),(((((((INDEX($C$677:$AS$677, MATCH($C$34,$C$676:$AS$676,0))/INDEX($C$683:$AS$683,MATCH($C$34,$C$676:$AS$676,0)))*INDEX($C$655:$AV$655, MATCH($C$34,$C$654:$AV$654,0)))*$B$34))-($E$34*($C$677/$C$683)*$F$655))/($C$34-$D$34))+P534),AND(Q532&lt;$C$34, Q532&lt;=$D$34),$E$34*(Q677/Q683)*T655,Q532&gt;=$C$34,(INDEX($C$677:$AS$677, MATCH(Q532,$C$676:$AS$676,0))/INDEX($C$683:$AS$683, MATCH(Q532,$C$676:$AS$676,0)))*INDEX($C$655:$AV$655, MATCH(Q532,$C$654:$AV$654,0))*$B$34,TRUE, 0),$E$34*(Q677/Q683)*T655)</f>
        <v>#VALUE!</v>
      </c>
      <c r="R534" s="209" t="e" cm="1">
        <f t="array" ref="R534">IFERROR(_xlfn.IFS(AND(R532&lt;=$C$34, R532&gt;$D$34),(((((((INDEX($C$677:$AS$677, MATCH($C$34,$C$676:$AS$676,0))/INDEX($C$683:$AS$683,MATCH($C$34,$C$676:$AS$676,0)))*INDEX($C$655:$AV$655, MATCH($C$34,$C$654:$AV$654,0)))*$B$34))-($E$34*($C$677/$C$683)*$F$655))/($C$34-$D$34))+Q534),AND(R532&lt;$C$34, R532&lt;=$D$34),$E$34*(R677/R683)*U655,R532&gt;=$C$34,(INDEX($C$677:$AS$677, MATCH(R532,$C$676:$AS$676,0))/INDEX($C$683:$AS$683, MATCH(R532,$C$676:$AS$676,0)))*INDEX($C$655:$AV$655, MATCH(R532,$C$654:$AV$654,0))*$B$34,TRUE, 0),$E$34*(R677/R683)*U655)</f>
        <v>#VALUE!</v>
      </c>
      <c r="S534" s="209" t="e" cm="1">
        <f t="array" ref="S534">IFERROR(_xlfn.IFS(AND(S532&lt;=$C$34, S532&gt;$D$34),(((((((INDEX($C$677:$AS$677, MATCH($C$34,$C$676:$AS$676,0))/INDEX($C$683:$AS$683,MATCH($C$34,$C$676:$AS$676,0)))*INDEX($C$655:$AV$655, MATCH($C$34,$C$654:$AV$654,0)))*$B$34))-($E$34*($C$677/$C$683)*$F$655))/($C$34-$D$34))+R534),AND(S532&lt;$C$34, S532&lt;=$D$34),$E$34*(S677/S683)*V655,S532&gt;=$C$34,(INDEX($C$677:$AS$677, MATCH(S532,$C$676:$AS$676,0))/INDEX($C$683:$AS$683, MATCH(S532,$C$676:$AS$676,0)))*INDEX($C$655:$AV$655, MATCH(S532,$C$654:$AV$654,0))*$B$34,TRUE, 0),$E$34*(S677/S683)*V655)</f>
        <v>#VALUE!</v>
      </c>
      <c r="T534" s="209" t="e" cm="1">
        <f t="array" ref="T534">IFERROR(_xlfn.IFS(AND(T532&lt;=$C$34, T532&gt;$D$34),(((((((INDEX($C$677:$AS$677, MATCH($C$34,$C$676:$AS$676,0))/INDEX($C$683:$AS$683,MATCH($C$34,$C$676:$AS$676,0)))*INDEX($C$655:$AV$655, MATCH($C$34,$C$654:$AV$654,0)))*$B$34))-($E$34*($C$677/$C$683)*$F$655))/($C$34-$D$34))+S534),AND(T532&lt;$C$34, T532&lt;=$D$34),$E$34*(T677/T683)*W655,T532&gt;=$C$34,(INDEX($C$677:$AS$677, MATCH(T532,$C$676:$AS$676,0))/INDEX($C$683:$AS$683, MATCH(T532,$C$676:$AS$676,0)))*INDEX($C$655:$AV$655, MATCH(T532,$C$654:$AV$654,0))*$B$34,TRUE, 0),$E$34*(T677/T683)*W655)</f>
        <v>#VALUE!</v>
      </c>
      <c r="U534" s="209" t="e" cm="1">
        <f t="array" ref="U534">IFERROR(_xlfn.IFS(AND(U532&lt;=$C$34, U532&gt;$D$34),(((((((INDEX($C$677:$AS$677, MATCH($C$34,$C$676:$AS$676,0))/INDEX($C$683:$AS$683,MATCH($C$34,$C$676:$AS$676,0)))*INDEX($C$655:$AV$655, MATCH($C$34,$C$654:$AV$654,0)))*$B$34))-($E$34*($C$677/$C$683)*$F$655))/($C$34-$D$34))+T534),AND(U532&lt;$C$34, U532&lt;=$D$34),$E$34*(U677/U683)*X655,U532&gt;=$C$34,(INDEX($C$677:$AS$677, MATCH(U532,$C$676:$AS$676,0))/INDEX($C$683:$AS$683, MATCH(U532,$C$676:$AS$676,0)))*INDEX($C$655:$AV$655, MATCH(U532,$C$654:$AV$654,0))*$B$34,TRUE, 0),$E$34*(U677/U683)*X655)</f>
        <v>#VALUE!</v>
      </c>
      <c r="V534" s="209" t="e" cm="1">
        <f t="array" ref="V534">IFERROR(_xlfn.IFS(AND(V532&lt;=$C$34, V532&gt;$D$34),(((((((INDEX($C$677:$AS$677, MATCH($C$34,$C$676:$AS$676,0))/INDEX($C$683:$AS$683,MATCH($C$34,$C$676:$AS$676,0)))*INDEX($C$655:$AV$655, MATCH($C$34,$C$654:$AV$654,0)))*$B$34))-($E$34*($C$677/$C$683)*$F$655))/($C$34-$D$34))+U534),AND(V532&lt;$C$34, V532&lt;=$D$34),$E$34*(V677/V683)*Y655,V532&gt;=$C$34,(INDEX($C$677:$AS$677, MATCH(V532,$C$676:$AS$676,0))/INDEX($C$683:$AS$683, MATCH(V532,$C$676:$AS$676,0)))*INDEX($C$655:$AV$655, MATCH(V532,$C$654:$AV$654,0))*$B$34,TRUE, 0),$E$34*(V677/V683)*Y655)</f>
        <v>#VALUE!</v>
      </c>
      <c r="W534" s="209" t="e" cm="1">
        <f t="array" ref="W534">IFERROR(_xlfn.IFS(AND(W532&lt;=$C$34, W532&gt;$D$34),(((((((INDEX($C$677:$AS$677, MATCH($C$34,$C$676:$AS$676,0))/INDEX($C$683:$AS$683,MATCH($C$34,$C$676:$AS$676,0)))*INDEX($C$655:$AV$655, MATCH($C$34,$C$654:$AV$654,0)))*$B$34))-($E$34*($C$677/$C$683)*$F$655))/($C$34-$D$34))+V534),AND(W532&lt;$C$34, W532&lt;=$D$34),$E$34*(W677/W683)*Z655,W532&gt;=$C$34,(INDEX($C$677:$AS$677, MATCH(W532,$C$676:$AS$676,0))/INDEX($C$683:$AS$683, MATCH(W532,$C$676:$AS$676,0)))*INDEX($C$655:$AV$655, MATCH(W532,$C$654:$AV$654,0))*$B$34,TRUE, 0),$E$34*(W677/W683)*Z655)</f>
        <v>#VALUE!</v>
      </c>
      <c r="X534" s="209" t="e" cm="1">
        <f t="array" ref="X534">IFERROR(_xlfn.IFS(AND(X532&lt;=$C$34, X532&gt;$D$34),(((((((INDEX($C$677:$AS$677, MATCH($C$34,$C$676:$AS$676,0))/INDEX($C$683:$AS$683,MATCH($C$34,$C$676:$AS$676,0)))*INDEX($C$655:$AV$655, MATCH($C$34,$C$654:$AV$654,0)))*$B$34))-($E$34*($C$677/$C$683)*$F$655))/($C$34-$D$34))+W534),AND(X532&lt;$C$34, X532&lt;=$D$34),$E$34*(X677/X683)*AA655,X532&gt;=$C$34,(INDEX($C$677:$AS$677, MATCH(X532,$C$676:$AS$676,0))/INDEX($C$683:$AS$683, MATCH(X532,$C$676:$AS$676,0)))*INDEX($C$655:$AV$655, MATCH(X532,$C$654:$AV$654,0))*$B$34,TRUE, 0),$E$34*(X677/X683)*AA655)</f>
        <v>#VALUE!</v>
      </c>
      <c r="Y534" s="209" t="e" cm="1">
        <f t="array" ref="Y534">IFERROR(_xlfn.IFS(AND(Y532&lt;=$C$34, Y532&gt;$D$34),(((((((INDEX($C$677:$AS$677, MATCH($C$34,$C$676:$AS$676,0))/INDEX($C$683:$AS$683,MATCH($C$34,$C$676:$AS$676,0)))*INDEX($C$655:$AV$655, MATCH($C$34,$C$654:$AV$654,0)))*$B$34))-($E$34*($C$677/$C$683)*$F$655))/($C$34-$D$34))+X534),AND(Y532&lt;$C$34, Y532&lt;=$D$34),$E$34*(Y677/Y683)*AB655,Y532&gt;=$C$34,(INDEX($C$677:$AS$677, MATCH(Y532,$C$676:$AS$676,0))/INDEX($C$683:$AS$683, MATCH(Y532,$C$676:$AS$676,0)))*INDEX($C$655:$AV$655, MATCH(Y532,$C$654:$AV$654,0))*$B$34,TRUE, 0),$E$34*(Y677/Y683)*AB655)</f>
        <v>#VALUE!</v>
      </c>
      <c r="Z534" s="209" t="e" cm="1">
        <f t="array" ref="Z534">IFERROR(_xlfn.IFS(AND(Z532&lt;=$C$34, Z532&gt;$D$34),(((((((INDEX($C$677:$AS$677, MATCH($C$34,$C$676:$AS$676,0))/INDEX($C$683:$AS$683,MATCH($C$34,$C$676:$AS$676,0)))*INDEX($C$655:$AV$655, MATCH($C$34,$C$654:$AV$654,0)))*$B$34))-($E$34*($C$677/$C$683)*$F$655))/($C$34-$D$34))+Y534),AND(Z532&lt;$C$34, Z532&lt;=$D$34),$E$34*(Z677/Z683)*AC655,Z532&gt;=$C$34,(INDEX($C$677:$AS$677, MATCH(Z532,$C$676:$AS$676,0))/INDEX($C$683:$AS$683, MATCH(Z532,$C$676:$AS$676,0)))*INDEX($C$655:$AV$655, MATCH(Z532,$C$654:$AV$654,0))*$B$34,TRUE, 0),$E$34*(Z677/Z683)*AC655)</f>
        <v>#VALUE!</v>
      </c>
      <c r="AA534" s="209" t="e" cm="1">
        <f t="array" ref="AA534">IFERROR(_xlfn.IFS(AND(AA532&lt;=$C$34, AA532&gt;$D$34),(((((((INDEX($C$677:$AS$677, MATCH($C$34,$C$676:$AS$676,0))/INDEX($C$683:$AS$683,MATCH($C$34,$C$676:$AS$676,0)))*INDEX($C$655:$AV$655, MATCH($C$34,$C$654:$AV$654,0)))*$B$34))-($E$34*($C$677/$C$683)*$F$655))/($C$34-$D$34))+Z534),AND(AA532&lt;$C$34, AA532&lt;=$D$34),$E$34*(AA677/AA683)*AD655,AA532&gt;=$C$34,(INDEX($C$677:$AS$677, MATCH(AA532,$C$676:$AS$676,0))/INDEX($C$683:$AS$683, MATCH(AA532,$C$676:$AS$676,0)))*INDEX($C$655:$AV$655, MATCH(AA532,$C$654:$AV$654,0))*$B$34,TRUE, 0),$E$34*(AA677/AA683)*AD655)</f>
        <v>#VALUE!</v>
      </c>
      <c r="AB534" s="209" t="e" cm="1">
        <f t="array" ref="AB534">IFERROR(_xlfn.IFS(AND(AB532&lt;=$C$34, AB532&gt;$D$34),(((((((INDEX($C$677:$AS$677, MATCH($C$34,$C$676:$AS$676,0))/INDEX($C$683:$AS$683,MATCH($C$34,$C$676:$AS$676,0)))*INDEX($C$655:$AV$655, MATCH($C$34,$C$654:$AV$654,0)))*$B$34))-($E$34*($C$677/$C$683)*$F$655))/($C$34-$D$34))+AA534),AND(AB532&lt;$C$34, AB532&lt;=$D$34),$E$34*(AB677/AB683)*AE655,AB532&gt;=$C$34,(INDEX($C$677:$AS$677, MATCH(AB532,$C$676:$AS$676,0))/INDEX($C$683:$AS$683, MATCH(AB532,$C$676:$AS$676,0)))*INDEX($C$655:$AV$655, MATCH(AB532,$C$654:$AV$654,0))*$B$34,TRUE, 0),$E$34*(AB677/AB683)*AE655)</f>
        <v>#VALUE!</v>
      </c>
      <c r="AC534" s="209" t="e" cm="1">
        <f t="array" ref="AC534">IFERROR(_xlfn.IFS(AND(AC532&lt;=$C$34, AC532&gt;$D$34),(((((((INDEX($C$677:$AS$677, MATCH($C$34,$C$676:$AS$676,0))/INDEX($C$683:$AS$683,MATCH($C$34,$C$676:$AS$676,0)))*INDEX($C$655:$AV$655, MATCH($C$34,$C$654:$AV$654,0)))*$B$34))-($E$34*($C$677/$C$683)*$F$655))/($C$34-$D$34))+AB534),AND(AC532&lt;$C$34, AC532&lt;=$D$34),$E$34*(AC677/AC683)*AF655,AC532&gt;=$C$34,(INDEX($C$677:$AS$677, MATCH(AC532,$C$676:$AS$676,0))/INDEX($C$683:$AS$683, MATCH(AC532,$C$676:$AS$676,0)))*INDEX($C$655:$AV$655, MATCH(AC532,$C$654:$AV$654,0))*$B$34,TRUE, 0),$E$34*(AC677/AC683)*AF655)</f>
        <v>#VALUE!</v>
      </c>
      <c r="AD534" s="209" t="e" cm="1">
        <f t="array" ref="AD534">IFERROR(_xlfn.IFS(AND(AD532&lt;=$C$34, AD532&gt;$D$34),(((((((INDEX($C$677:$AS$677, MATCH($C$34,$C$676:$AS$676,0))/INDEX($C$683:$AS$683,MATCH($C$34,$C$676:$AS$676,0)))*INDEX($C$655:$AV$655, MATCH($C$34,$C$654:$AV$654,0)))*$B$34))-($E$34*($C$677/$C$683)*$F$655))/($C$34-$D$34))+AC534),AND(AD532&lt;$C$34, AD532&lt;=$D$34),$E$34*(AD677/AD683)*AG655,AD532&gt;=$C$34,(INDEX($C$677:$AS$677, MATCH(AD532,$C$676:$AS$676,0))/INDEX($C$683:$AS$683, MATCH(AD532,$C$676:$AS$676,0)))*INDEX($C$655:$AV$655, MATCH(AD532,$C$654:$AV$654,0))*$B$34,TRUE, 0),$E$34*(AD677/AD683)*AG655)</f>
        <v>#VALUE!</v>
      </c>
      <c r="AE534" s="209" t="e" cm="1">
        <f t="array" ref="AE534">IFERROR(_xlfn.IFS(AND(AE532&lt;=$C$34, AE532&gt;$D$34),(((((((INDEX($C$677:$AS$677, MATCH($C$34,$C$676:$AS$676,0))/INDEX($C$683:$AS$683,MATCH($C$34,$C$676:$AS$676,0)))*INDEX($C$655:$AV$655, MATCH($C$34,$C$654:$AV$654,0)))*$B$34))-($E$34*($C$677/$C$683)*$F$655))/($C$34-$D$34))+AD534),AND(AE532&lt;$C$34, AE532&lt;=$D$34),$E$34*(AE677/AE683)*AH655,AE532&gt;=$C$34,(INDEX($C$677:$AS$677, MATCH(AE532,$C$676:$AS$676,0))/INDEX($C$683:$AS$683, MATCH(AE532,$C$676:$AS$676,0)))*INDEX($C$655:$AV$655, MATCH(AE532,$C$654:$AV$654,0))*$B$34,TRUE, 0),$E$34*(AE677/AE683)*AH655)</f>
        <v>#VALUE!</v>
      </c>
      <c r="AF534" s="209" t="e" cm="1">
        <f t="array" ref="AF534">IFERROR(_xlfn.IFS(AND(AF532&lt;=$C$34, AF532&gt;$D$34),(((((((INDEX($C$677:$AS$677, MATCH($C$34,$C$676:$AS$676,0))/INDEX($C$683:$AS$683,MATCH($C$34,$C$676:$AS$676,0)))*INDEX($C$655:$AV$655, MATCH($C$34,$C$654:$AV$654,0)))*$B$34))-($E$34*($C$677/$C$683)*$F$655))/($C$34-$D$34))+AE534),AND(AF532&lt;$C$34, AF532&lt;=$D$34),$E$34*(AF677/AF683)*AI655,AF532&gt;=$C$34,(INDEX($C$677:$AS$677, MATCH(AF532,$C$676:$AS$676,0))/INDEX($C$683:$AS$683, MATCH(AF532,$C$676:$AS$676,0)))*INDEX($C$655:$AV$655, MATCH(AF532,$C$654:$AV$654,0))*$B$34,TRUE, 0),$E$34*(AF677/AF683)*AI655)</f>
        <v>#VALUE!</v>
      </c>
      <c r="AG534" s="209" t="e" cm="1">
        <f t="array" ref="AG534">IFERROR(_xlfn.IFS(AND(AG532&lt;=$C$34, AG532&gt;$D$34),(((((((INDEX($C$677:$AS$677, MATCH($C$34,$C$676:$AS$676,0))/INDEX($C$683:$AS$683,MATCH($C$34,$C$676:$AS$676,0)))*INDEX($C$655:$AV$655, MATCH($C$34,$C$654:$AV$654,0)))*$B$34))-($E$34*($C$677/$C$683)*$F$655))/($C$34-$D$34))+AF534),AND(AG532&lt;$C$34, AG532&lt;=$D$34),$E$34*(AG677/AG683)*AJ655,AG532&gt;=$C$34,(INDEX($C$677:$AS$677, MATCH(AG532,$C$676:$AS$676,0))/INDEX($C$683:$AS$683, MATCH(AG532,$C$676:$AS$676,0)))*INDEX($C$655:$AV$655, MATCH(AG532,$C$654:$AV$654,0))*$B$34,TRUE, 0),$E$34*(AG677/AG683)*AJ655)</f>
        <v>#VALUE!</v>
      </c>
      <c r="AH534" s="209" t="e" cm="1">
        <f t="array" ref="AH534">IFERROR(_xlfn.IFS(AND(AH532&lt;=$C$34, AH532&gt;$D$34),(((((((INDEX($C$677:$AS$677, MATCH($C$34,$C$676:$AS$676,0))/INDEX($C$683:$AS$683,MATCH($C$34,$C$676:$AS$676,0)))*INDEX($C$655:$AV$655, MATCH($C$34,$C$654:$AV$654,0)))*$B$34))-($E$34*($C$677/$C$683)*$F$655))/($C$34-$D$34))+AG534),AND(AH532&lt;$C$34, AH532&lt;=$D$34),$E$34*(AH677/AH683)*AK655,AH532&gt;=$C$34,(INDEX($C$677:$AS$677, MATCH(AH532,$C$676:$AS$676,0))/INDEX($C$683:$AS$683, MATCH(AH532,$C$676:$AS$676,0)))*INDEX($C$655:$AV$655, MATCH(AH532,$C$654:$AV$654,0))*$B$34,TRUE, 0),$E$34*(AH677/AH683)*AK655)</f>
        <v>#VALUE!</v>
      </c>
      <c r="AI534" s="209" t="e" cm="1">
        <f t="array" ref="AI534">IFERROR(_xlfn.IFS(AND(AI532&lt;=$C$34, AI532&gt;$D$34),(((((((INDEX($C$677:$AS$677, MATCH($C$34,$C$676:$AS$676,0))/INDEX($C$683:$AS$683,MATCH($C$34,$C$676:$AS$676,0)))*INDEX($C$655:$AV$655, MATCH($C$34,$C$654:$AV$654,0)))*$B$34))-($E$34*($C$677/$C$683)*$F$655))/($C$34-$D$34))+AH534),AND(AI532&lt;$C$34, AI532&lt;=$D$34),$E$34*(AI677/AI683)*AL655,AI532&gt;=$C$34,(INDEX($C$677:$AS$677, MATCH(AI532,$C$676:$AS$676,0))/INDEX($C$683:$AS$683, MATCH(AI532,$C$676:$AS$676,0)))*INDEX($C$655:$AV$655, MATCH(AI532,$C$654:$AV$654,0))*$B$34,TRUE, 0),$E$34*(AI677/AI683)*AL655)</f>
        <v>#VALUE!</v>
      </c>
      <c r="AJ534" s="209" t="e" cm="1">
        <f t="array" ref="AJ534">IFERROR(_xlfn.IFS(AND(AJ532&lt;=$C$34, AJ532&gt;$D$34),(((((((INDEX($C$677:$AS$677, MATCH($C$34,$C$676:$AS$676,0))/INDEX($C$683:$AS$683,MATCH($C$34,$C$676:$AS$676,0)))*INDEX($C$655:$AV$655, MATCH($C$34,$C$654:$AV$654,0)))*$B$34))-($E$34*($C$677/$C$683)*$F$655))/($C$34-$D$34))+AI534),AND(AJ532&lt;$C$34, AJ532&lt;=$D$34),$E$34*(AJ677/AJ683)*AM655,AJ532&gt;=$C$34,(INDEX($C$677:$AS$677, MATCH(AJ532,$C$676:$AS$676,0))/INDEX($C$683:$AS$683, MATCH(AJ532,$C$676:$AS$676,0)))*INDEX($C$655:$AV$655, MATCH(AJ532,$C$654:$AV$654,0))*$B$34,TRUE, 0),$E$34*(AJ677/AJ683)*AM655)</f>
        <v>#VALUE!</v>
      </c>
      <c r="AK534" s="209" t="e" cm="1">
        <f t="array" ref="AK534">IFERROR(_xlfn.IFS(AND(AK532&lt;=$C$34, AK532&gt;$D$34),(((((((INDEX($C$677:$AS$677, MATCH($C$34,$C$676:$AS$676,0))/INDEX($C$683:$AS$683,MATCH($C$34,$C$676:$AS$676,0)))*INDEX($C$655:$AV$655, MATCH($C$34,$C$654:$AV$654,0)))*$B$34))-($E$34*($C$677/$C$683)*$F$655))/($C$34-$D$34))+AJ534),AND(AK532&lt;$C$34, AK532&lt;=$D$34),$E$34*(AK677/AK683)*AN655,AK532&gt;=$C$34,(INDEX($C$677:$AS$677, MATCH(AK532,$C$676:$AS$676,0))/INDEX($C$683:$AS$683, MATCH(AK532,$C$676:$AS$676,0)))*INDEX($C$655:$AV$655, MATCH(AK532,$C$654:$AV$654,0))*$B$34,TRUE, 0),$E$34*(AK677/AK683)*AN655)</f>
        <v>#VALUE!</v>
      </c>
      <c r="AL534" s="209" t="e" cm="1">
        <f t="array" ref="AL534">IFERROR(_xlfn.IFS(AND(AL532&lt;=$C$34, AL532&gt;$D$34),(((((((INDEX($C$677:$AS$677, MATCH($C$34,$C$676:$AS$676,0))/INDEX($C$683:$AS$683,MATCH($C$34,$C$676:$AS$676,0)))*INDEX($C$655:$AV$655, MATCH($C$34,$C$654:$AV$654,0)))*$B$34))-($E$34*($C$677/$C$683)*$F$655))/($C$34-$D$34))+AK534),AND(AL532&lt;$C$34, AL532&lt;=$D$34),$E$34*(AL677/AL683)*AO655,AL532&gt;=$C$34,(INDEX($C$677:$AS$677, MATCH(AL532,$C$676:$AS$676,0))/INDEX($C$683:$AS$683, MATCH(AL532,$C$676:$AS$676,0)))*INDEX($C$655:$AV$655, MATCH(AL532,$C$654:$AV$654,0))*$B$34,TRUE, 0),$E$34*(AL677/AL683)*AO655)</f>
        <v>#VALUE!</v>
      </c>
      <c r="AM534" s="209" t="e" cm="1">
        <f t="array" ref="AM534">IFERROR(_xlfn.IFS(AND(AM532&lt;=$C$34, AM532&gt;$D$34),(((((((INDEX($C$677:$AS$677, MATCH($C$34,$C$676:$AS$676,0))/INDEX($C$683:$AS$683,MATCH($C$34,$C$676:$AS$676,0)))*INDEX($C$655:$AV$655, MATCH($C$34,$C$654:$AV$654,0)))*$B$34))-($E$34*($C$677/$C$683)*$F$655))/($C$34-$D$34))+AL534),AND(AM532&lt;$C$34, AM532&lt;=$D$34),$E$34*(AM677/AM683)*AP655,AM532&gt;=$C$34,(INDEX($C$677:$AS$677, MATCH(AM532,$C$676:$AS$676,0))/INDEX($C$683:$AS$683, MATCH(AM532,$C$676:$AS$676,0)))*INDEX($C$655:$AV$655, MATCH(AM532,$C$654:$AV$654,0))*$B$34,TRUE, 0),$E$34*(AM677/AM683)*AP655)</f>
        <v>#VALUE!</v>
      </c>
      <c r="AN534" s="209" t="e" cm="1">
        <f t="array" ref="AN534">IFERROR(_xlfn.IFS(AND(AN532&lt;=$C$34, AN532&gt;$D$34),(((((((INDEX($C$677:$AS$677, MATCH($C$34,$C$676:$AS$676,0))/INDEX($C$683:$AS$683,MATCH($C$34,$C$676:$AS$676,0)))*INDEX($C$655:$AV$655, MATCH($C$34,$C$654:$AV$654,0)))*$B$34))-($E$34*($C$677/$C$683)*$F$655))/($C$34-$D$34))+AM534),AND(AN532&lt;$C$34, AN532&lt;=$D$34),$E$34*(AN677/AN683)*AQ655,AN532&gt;=$C$34,(INDEX($C$677:$AS$677, MATCH(AN532,$C$676:$AS$676,0))/INDEX($C$683:$AS$683, MATCH(AN532,$C$676:$AS$676,0)))*INDEX($C$655:$AV$655, MATCH(AN532,$C$654:$AV$654,0))*$B$34,TRUE, 0),$E$34*(AN677/AN683)*AQ655)</f>
        <v>#VALUE!</v>
      </c>
      <c r="AO534" s="209" t="e" cm="1">
        <f t="array" ref="AO534">IFERROR(_xlfn.IFS(AND(AO532&lt;=$C$34, AO532&gt;$D$34),(((((((INDEX($C$677:$AS$677, MATCH($C$34,$C$676:$AS$676,0))/INDEX($C$683:$AS$683,MATCH($C$34,$C$676:$AS$676,0)))*INDEX($C$655:$AV$655, MATCH($C$34,$C$654:$AV$654,0)))*$B$34))-($E$34*($C$677/$C$683)*$F$655))/($C$34-$D$34))+AN534),AND(AO532&lt;$C$34, AO532&lt;=$D$34),$E$34*(AO677/AO683)*AR655,AO532&gt;=$C$34,(INDEX($C$677:$AS$677, MATCH(AO532,$C$676:$AS$676,0))/INDEX($C$683:$AS$683, MATCH(AO532,$C$676:$AS$676,0)))*INDEX($C$655:$AV$655, MATCH(AO532,$C$654:$AV$654,0))*$B$34,TRUE, 0),$E$34*(AO677/AO683)*AR655)</f>
        <v>#VALUE!</v>
      </c>
      <c r="AP534" s="209" t="e" cm="1">
        <f t="array" ref="AP534">IFERROR(_xlfn.IFS(AND(AP532&lt;=$C$34, AP532&gt;$D$34),(((((((INDEX($C$677:$AS$677, MATCH($C$34,$C$676:$AS$676,0))/INDEX($C$683:$AS$683,MATCH($C$34,$C$676:$AS$676,0)))*INDEX($C$655:$AV$655, MATCH($C$34,$C$654:$AV$654,0)))*$B$34))-($E$34*($C$677/$C$683)*$F$655))/($C$34-$D$34))+AO534),AND(AP532&lt;$C$34, AP532&lt;=$D$34),$E$34*(AP677/AP683)*AS655,AP532&gt;=$C$34,(INDEX($C$677:$AS$677, MATCH(AP532,$C$676:$AS$676,0))/INDEX($C$683:$AS$683, MATCH(AP532,$C$676:$AS$676,0)))*INDEX($C$655:$AV$655, MATCH(AP532,$C$654:$AV$654,0))*$B$34,TRUE, 0),$E$34*(AP677/AP683)*AS655)</f>
        <v>#VALUE!</v>
      </c>
      <c r="AQ534" s="209" t="e" cm="1">
        <f t="array" ref="AQ534">IFERROR(_xlfn.IFS(AND(AQ532&lt;=$C$34, AQ532&gt;$D$34),(((((((INDEX($C$677:$AS$677, MATCH($C$34,$C$676:$AS$676,0))/INDEX($C$683:$AS$683,MATCH($C$34,$C$676:$AS$676,0)))*INDEX($C$655:$AV$655, MATCH($C$34,$C$654:$AV$654,0)))*$B$34))-($E$34*($C$677/$C$683)*$F$655))/($C$34-$D$34))+AP534),AND(AQ532&lt;$C$34, AQ532&lt;=$D$34),$E$34*(AQ677/AQ683)*AT655,AQ532&gt;=$C$34,(INDEX($C$677:$AS$677, MATCH(AQ532,$C$676:$AS$676,0))/INDEX($C$683:$AS$683, MATCH(AQ532,$C$676:$AS$676,0)))*INDEX($C$655:$AV$655, MATCH(AQ532,$C$654:$AV$654,0))*$B$34,TRUE, 0),$E$34*(AQ677/AQ683)*AT655)</f>
        <v>#VALUE!</v>
      </c>
      <c r="AR534" s="209" t="e" cm="1">
        <f t="array" ref="AR534">IFERROR(_xlfn.IFS(AND(AR532&lt;=$C$34, AR532&gt;$D$34),(((((((INDEX($C$677:$AS$677, MATCH($C$34,$C$676:$AS$676,0))/INDEX($C$683:$AS$683,MATCH($C$34,$C$676:$AS$676,0)))*INDEX($C$655:$AV$655, MATCH($C$34,$C$654:$AV$654,0)))*$B$34))-($E$34*($C$677/$C$683)*$F$655))/($C$34-$D$34))+AQ534),AND(AR532&lt;$C$34, AR532&lt;=$D$34),$E$34*(AR677/AR683)*AU655,AR532&gt;=$C$34,(INDEX($C$677:$AS$677, MATCH(AR532,$C$676:$AS$676,0))/INDEX($C$683:$AS$683, MATCH(AR532,$C$676:$AS$676,0)))*INDEX($C$655:$AV$655, MATCH(AR532,$C$654:$AV$654,0))*$B$34,TRUE, 0),$E$34*(AR677/AR683)*AU655)</f>
        <v>#VALUE!</v>
      </c>
      <c r="AS534" s="209" t="e" cm="1">
        <f t="array" ref="AS534">IFERROR(_xlfn.IFS(AND(AS532&lt;=$C$34, AS532&gt;$D$34),(((((((INDEX($C$677:$AS$677, MATCH($C$34,$C$676:$AS$676,0))/INDEX($C$683:$AS$683,MATCH($C$34,$C$676:$AS$676,0)))*INDEX($C$655:$AV$655, MATCH($C$34,$C$654:$AV$654,0)))*$B$34))-($E$34*($C$677/$C$683)*$F$655))/($C$34-$D$34))+AR534),AND(AS532&lt;$C$34, AS532&lt;=$D$34),$E$34*(AS677/AS683)*AV655,AS532&gt;=$C$34,(INDEX($C$677:$AS$677, MATCH(AS532,$C$676:$AS$676,0))/INDEX($C$683:$AS$683, MATCH(AS532,$C$676:$AS$676,0)))*INDEX($C$655:$AV$655, MATCH(AS532,$C$654:$AV$654,0))*$B$34,TRUE, 0),$E$34*(AS677/AS683)*AV655)</f>
        <v>#VALUE!</v>
      </c>
    </row>
    <row r="535" spans="1:45" x14ac:dyDescent="0.25">
      <c r="B535" s="208" t="s">
        <v>504</v>
      </c>
      <c r="C535" s="209">
        <f t="shared" ref="C535:AR535" si="31">(C678/C683)*F655</f>
        <v>26670279.282246672</v>
      </c>
      <c r="D535" s="209">
        <f t="shared" si="31"/>
        <v>26677479.34138982</v>
      </c>
      <c r="E535" s="209">
        <f t="shared" si="31"/>
        <v>26684549.753401935</v>
      </c>
      <c r="F535" s="209">
        <f t="shared" si="31"/>
        <v>26691493.988642231</v>
      </c>
      <c r="G535" s="209">
        <f t="shared" si="31"/>
        <v>26698315.394707084</v>
      </c>
      <c r="H535" s="209">
        <f t="shared" si="31"/>
        <v>26705017.201810848</v>
      </c>
      <c r="I535" s="209">
        <f t="shared" si="31"/>
        <v>26711602.527886063</v>
      </c>
      <c r="J535" s="209">
        <f t="shared" si="31"/>
        <v>26718074.383420069</v>
      </c>
      <c r="K535" s="209">
        <f t="shared" si="31"/>
        <v>26724435.676043712</v>
      </c>
      <c r="L535" s="209">
        <f t="shared" si="31"/>
        <v>26730689.214886904</v>
      </c>
      <c r="M535" s="209">
        <f t="shared" si="31"/>
        <v>26736837.714714695</v>
      </c>
      <c r="N535" s="209">
        <f t="shared" si="31"/>
        <v>26742883.799856685</v>
      </c>
      <c r="O535" s="209">
        <f t="shared" si="31"/>
        <v>26748830.007941701</v>
      </c>
      <c r="P535" s="209">
        <f t="shared" si="31"/>
        <v>26693848.512169741</v>
      </c>
      <c r="Q535" s="209">
        <f t="shared" si="31"/>
        <v>26639501.461019758</v>
      </c>
      <c r="R535" s="209">
        <f t="shared" si="31"/>
        <v>26585777.935958229</v>
      </c>
      <c r="S535" s="209">
        <f t="shared" si="31"/>
        <v>26532667.267560627</v>
      </c>
      <c r="T535" s="209">
        <f t="shared" si="31"/>
        <v>26480159.028447352</v>
      </c>
      <c r="U535" s="209">
        <f t="shared" si="31"/>
        <v>26428243.026458714</v>
      </c>
      <c r="V535" s="209">
        <f t="shared" si="31"/>
        <v>26376909.298059527</v>
      </c>
      <c r="W535" s="209">
        <f t="shared" si="31"/>
        <v>26326148.101964418</v>
      </c>
      <c r="X535" s="209">
        <f t="shared" si="31"/>
        <v>26275949.912975181</v>
      </c>
      <c r="Y535" s="209">
        <f t="shared" si="31"/>
        <v>26226305.416022148</v>
      </c>
      <c r="Z535" s="209">
        <f t="shared" si="31"/>
        <v>26177205.50040156</v>
      </c>
      <c r="AA535" s="209">
        <f t="shared" si="31"/>
        <v>26128641.254201625</v>
      </c>
      <c r="AB535" s="209">
        <f t="shared" si="31"/>
        <v>26080603.958909944</v>
      </c>
      <c r="AC535" s="209">
        <f t="shared" si="31"/>
        <v>26033085.084195599</v>
      </c>
      <c r="AD535" s="209">
        <f t="shared" si="31"/>
        <v>25986076.282859176</v>
      </c>
      <c r="AE535" s="209">
        <f t="shared" si="31"/>
        <v>26078789.013731748</v>
      </c>
      <c r="AF535" s="209">
        <f t="shared" si="31"/>
        <v>26171501.744604316</v>
      </c>
      <c r="AG535" s="209">
        <f t="shared" si="31"/>
        <v>26264214.475476883</v>
      </c>
      <c r="AH535" s="209">
        <f t="shared" si="31"/>
        <v>26356927.206349455</v>
      </c>
      <c r="AI535" s="209">
        <f t="shared" si="31"/>
        <v>26449639.937222023</v>
      </c>
      <c r="AJ535" s="209">
        <f t="shared" si="31"/>
        <v>26542352.668094594</v>
      </c>
      <c r="AK535" s="209">
        <f t="shared" si="31"/>
        <v>26635065.398967162</v>
      </c>
      <c r="AL535" s="209">
        <f t="shared" si="31"/>
        <v>26727778.129839733</v>
      </c>
      <c r="AM535" s="209">
        <f t="shared" si="31"/>
        <v>26820490.860712301</v>
      </c>
      <c r="AN535" s="209">
        <f t="shared" si="31"/>
        <v>26913203.591584872</v>
      </c>
      <c r="AO535" s="209">
        <f t="shared" si="31"/>
        <v>27005916.32245744</v>
      </c>
      <c r="AP535" s="209">
        <f t="shared" si="31"/>
        <v>27098629.053330012</v>
      </c>
      <c r="AQ535" s="209">
        <f t="shared" si="31"/>
        <v>27191341.784202579</v>
      </c>
      <c r="AR535" s="209">
        <f t="shared" si="31"/>
        <v>27284054.515075147</v>
      </c>
      <c r="AS535" s="209">
        <f>(AS678/AS683)*AV655</f>
        <v>27376767.245947719</v>
      </c>
    </row>
    <row r="536" spans="1:45" x14ac:dyDescent="0.25">
      <c r="B536" s="208" t="s">
        <v>505</v>
      </c>
      <c r="C536" s="209">
        <f t="shared" ref="C536:AS536" si="32">(C679/C683)*F655</f>
        <v>23440533.687941108</v>
      </c>
      <c r="D536" s="209">
        <f t="shared" si="32"/>
        <v>23446862.139495928</v>
      </c>
      <c r="E536" s="209">
        <f t="shared" si="32"/>
        <v>23453076.644230451</v>
      </c>
      <c r="F536" s="209">
        <f t="shared" si="32"/>
        <v>23459180.252242226</v>
      </c>
      <c r="G536" s="209">
        <f t="shared" si="32"/>
        <v>23465175.905732594</v>
      </c>
      <c r="H536" s="209">
        <f t="shared" si="32"/>
        <v>23471066.443735875</v>
      </c>
      <c r="I536" s="209">
        <f t="shared" si="32"/>
        <v>23476854.606601942</v>
      </c>
      <c r="J536" s="209">
        <f t="shared" si="32"/>
        <v>23482543.040247116</v>
      </c>
      <c r="K536" s="209">
        <f t="shared" si="32"/>
        <v>23488134.300187178</v>
      </c>
      <c r="L536" s="209">
        <f t="shared" si="32"/>
        <v>23493630.855365478</v>
      </c>
      <c r="M536" s="209">
        <f t="shared" si="32"/>
        <v>23499035.091788109</v>
      </c>
      <c r="N536" s="209">
        <f t="shared" si="32"/>
        <v>23504349.315977484</v>
      </c>
      <c r="O536" s="209">
        <f t="shared" si="32"/>
        <v>23509575.758254703</v>
      </c>
      <c r="P536" s="209">
        <f t="shared" si="32"/>
        <v>23461252.584402893</v>
      </c>
      <c r="Q536" s="209">
        <f t="shared" si="32"/>
        <v>23413487.024119809</v>
      </c>
      <c r="R536" s="209">
        <f t="shared" si="32"/>
        <v>23366269.481103055</v>
      </c>
      <c r="S536" s="209">
        <f t="shared" si="32"/>
        <v>23319590.577992208</v>
      </c>
      <c r="T536" s="209">
        <f t="shared" si="32"/>
        <v>23273441.150160216</v>
      </c>
      <c r="U536" s="209">
        <f t="shared" si="32"/>
        <v>23227812.239714861</v>
      </c>
      <c r="V536" s="209">
        <f t="shared" si="32"/>
        <v>23182695.089702081</v>
      </c>
      <c r="W536" s="209">
        <f t="shared" si="32"/>
        <v>23138081.138503227</v>
      </c>
      <c r="X536" s="209">
        <f t="shared" si="32"/>
        <v>23093962.014418755</v>
      </c>
      <c r="Y536" s="209">
        <f t="shared" si="32"/>
        <v>23050329.530431118</v>
      </c>
      <c r="Z536" s="209">
        <f t="shared" si="32"/>
        <v>23007175.679140057</v>
      </c>
      <c r="AA536" s="209">
        <f t="shared" si="32"/>
        <v>22964492.627863616</v>
      </c>
      <c r="AB536" s="209">
        <f t="shared" si="32"/>
        <v>22922272.713898644</v>
      </c>
      <c r="AC536" s="209">
        <f t="shared" si="32"/>
        <v>22880508.439934723</v>
      </c>
      <c r="AD536" s="209">
        <f t="shared" si="32"/>
        <v>22839192.469615825</v>
      </c>
      <c r="AE536" s="209">
        <f t="shared" si="32"/>
        <v>22920677.795901082</v>
      </c>
      <c r="AF536" s="209">
        <f t="shared" si="32"/>
        <v>23002163.122186337</v>
      </c>
      <c r="AG536" s="209">
        <f t="shared" si="32"/>
        <v>23083648.448471591</v>
      </c>
      <c r="AH536" s="209">
        <f t="shared" si="32"/>
        <v>23165133.774756845</v>
      </c>
      <c r="AI536" s="209">
        <f t="shared" si="32"/>
        <v>23246619.101042103</v>
      </c>
      <c r="AJ536" s="209">
        <f t="shared" si="32"/>
        <v>23328104.427327357</v>
      </c>
      <c r="AK536" s="209">
        <f t="shared" si="32"/>
        <v>23409589.753612611</v>
      </c>
      <c r="AL536" s="209">
        <f t="shared" si="32"/>
        <v>23491075.079897866</v>
      </c>
      <c r="AM536" s="209">
        <f t="shared" si="32"/>
        <v>23572560.40618312</v>
      </c>
      <c r="AN536" s="209">
        <f t="shared" si="32"/>
        <v>23654045.732468378</v>
      </c>
      <c r="AO536" s="209">
        <f t="shared" si="32"/>
        <v>23735531.058753632</v>
      </c>
      <c r="AP536" s="209">
        <f t="shared" si="32"/>
        <v>23817016.385038886</v>
      </c>
      <c r="AQ536" s="209">
        <f t="shared" si="32"/>
        <v>23898501.71132414</v>
      </c>
      <c r="AR536" s="209">
        <f t="shared" si="32"/>
        <v>23979987.037609395</v>
      </c>
      <c r="AS536" s="209">
        <f t="shared" si="32"/>
        <v>24061472.363894653</v>
      </c>
    </row>
    <row r="537" spans="1:45" x14ac:dyDescent="0.25">
      <c r="B537" s="208" t="s">
        <v>506</v>
      </c>
      <c r="C537" s="209">
        <f t="shared" ref="C537:AS537" si="33">(C680/C683)*F655</f>
        <v>976484578.26796281</v>
      </c>
      <c r="D537" s="209">
        <f t="shared" si="33"/>
        <v>985851015.1193949</v>
      </c>
      <c r="E537" s="209">
        <f t="shared" si="33"/>
        <v>995217530.42367566</v>
      </c>
      <c r="F537" s="209">
        <f t="shared" si="33"/>
        <v>1004584122.0808009</v>
      </c>
      <c r="G537" s="209">
        <f t="shared" si="33"/>
        <v>1013950788.0650527</v>
      </c>
      <c r="H537" s="209">
        <f t="shared" si="33"/>
        <v>1023317526.4217448</v>
      </c>
      <c r="I537" s="209">
        <f t="shared" si="33"/>
        <v>1032684335.2641348</v>
      </c>
      <c r="J537" s="209">
        <f t="shared" si="33"/>
        <v>1042051212.7704984</v>
      </c>
      <c r="K537" s="209">
        <f t="shared" si="33"/>
        <v>1051418157.1813531</v>
      </c>
      <c r="L537" s="209">
        <f t="shared" si="33"/>
        <v>1060785166.796821</v>
      </c>
      <c r="M537" s="209">
        <f t="shared" si="33"/>
        <v>1070152239.9741274</v>
      </c>
      <c r="N537" s="209">
        <f t="shared" si="33"/>
        <v>1079519375.1252222</v>
      </c>
      <c r="O537" s="209">
        <f t="shared" si="33"/>
        <v>1088886570.7145202</v>
      </c>
      <c r="P537" s="209">
        <f t="shared" si="33"/>
        <v>1093103802.7809498</v>
      </c>
      <c r="Q537" s="209">
        <f t="shared" si="33"/>
        <v>1097320576.1299019</v>
      </c>
      <c r="R537" s="209">
        <f t="shared" si="33"/>
        <v>1101536898.6557169</v>
      </c>
      <c r="S537" s="209">
        <f t="shared" si="33"/>
        <v>1105752778.0726247</v>
      </c>
      <c r="T537" s="209">
        <f t="shared" si="33"/>
        <v>1109968221.9198513</v>
      </c>
      <c r="U537" s="209">
        <f t="shared" si="33"/>
        <v>1114183237.5665531</v>
      </c>
      <c r="V537" s="209">
        <f t="shared" si="33"/>
        <v>1118397832.2165861</v>
      </c>
      <c r="W537" s="209">
        <f t="shared" si="33"/>
        <v>1122612012.913115</v>
      </c>
      <c r="X537" s="209">
        <f t="shared" si="33"/>
        <v>1126825786.5430686</v>
      </c>
      <c r="Y537" s="209">
        <f t="shared" si="33"/>
        <v>1131039159.8414476</v>
      </c>
      <c r="Z537" s="209">
        <f t="shared" si="33"/>
        <v>1135252139.3954928</v>
      </c>
      <c r="AA537" s="209">
        <f t="shared" si="33"/>
        <v>1139464731.6487126</v>
      </c>
      <c r="AB537" s="209">
        <f t="shared" si="33"/>
        <v>1143676942.9047844</v>
      </c>
      <c r="AC537" s="209">
        <f t="shared" si="33"/>
        <v>1147888779.3313258</v>
      </c>
      <c r="AD537" s="209">
        <f t="shared" si="33"/>
        <v>1152100246.9635458</v>
      </c>
      <c r="AE537" s="209">
        <f t="shared" si="33"/>
        <v>1156210692.8412642</v>
      </c>
      <c r="AF537" s="209">
        <f t="shared" si="33"/>
        <v>1160321138.7189825</v>
      </c>
      <c r="AG537" s="209">
        <f t="shared" si="33"/>
        <v>1164431584.5967009</v>
      </c>
      <c r="AH537" s="209">
        <f t="shared" si="33"/>
        <v>1168542030.4744191</v>
      </c>
      <c r="AI537" s="209">
        <f t="shared" si="33"/>
        <v>1172652476.3521376</v>
      </c>
      <c r="AJ537" s="209">
        <f t="shared" si="33"/>
        <v>1176762922.2298558</v>
      </c>
      <c r="AK537" s="209">
        <f t="shared" si="33"/>
        <v>1180873368.107574</v>
      </c>
      <c r="AL537" s="209">
        <f t="shared" si="33"/>
        <v>1184983813.9852924</v>
      </c>
      <c r="AM537" s="209">
        <f t="shared" si="33"/>
        <v>1189094259.8630106</v>
      </c>
      <c r="AN537" s="209">
        <f t="shared" si="33"/>
        <v>1193204705.7407291</v>
      </c>
      <c r="AO537" s="209">
        <f t="shared" si="33"/>
        <v>1197315151.6184473</v>
      </c>
      <c r="AP537" s="209">
        <f t="shared" si="33"/>
        <v>1201425597.4961655</v>
      </c>
      <c r="AQ537" s="209">
        <f t="shared" si="33"/>
        <v>1205536043.373884</v>
      </c>
      <c r="AR537" s="209">
        <f t="shared" si="33"/>
        <v>1209646489.2516022</v>
      </c>
      <c r="AS537" s="209">
        <f t="shared" si="33"/>
        <v>1213756935.1293206</v>
      </c>
    </row>
    <row r="538" spans="1:45" x14ac:dyDescent="0.25">
      <c r="B538" s="208" t="s">
        <v>507</v>
      </c>
      <c r="C538" s="209">
        <f t="shared" ref="C538:AS538" si="34">(C681/C683)*F655</f>
        <v>222631121.996934</v>
      </c>
      <c r="D538" s="209">
        <f t="shared" si="34"/>
        <v>225430450.89259523</v>
      </c>
      <c r="E538" s="209">
        <f t="shared" si="34"/>
        <v>228230149.57158297</v>
      </c>
      <c r="F538" s="209">
        <f t="shared" si="34"/>
        <v>231030208.13563755</v>
      </c>
      <c r="G538" s="209">
        <f t="shared" si="34"/>
        <v>233830617.03664696</v>
      </c>
      <c r="H538" s="209">
        <f t="shared" si="34"/>
        <v>236631367.06129965</v>
      </c>
      <c r="I538" s="209">
        <f t="shared" si="34"/>
        <v>239432449.31653756</v>
      </c>
      <c r="J538" s="209">
        <f t="shared" si="34"/>
        <v>242233855.21576092</v>
      </c>
      <c r="K538" s="209">
        <f t="shared" si="34"/>
        <v>245035576.46574029</v>
      </c>
      <c r="L538" s="209">
        <f t="shared" si="34"/>
        <v>247837605.05419341</v>
      </c>
      <c r="M538" s="209">
        <f t="shared" si="34"/>
        <v>250639933.23798826</v>
      </c>
      <c r="N538" s="209">
        <f t="shared" si="34"/>
        <v>253442553.53193551</v>
      </c>
      <c r="O538" s="209">
        <f t="shared" si="34"/>
        <v>256245458.69813618</v>
      </c>
      <c r="P538" s="209">
        <f t="shared" si="34"/>
        <v>257673758.50781271</v>
      </c>
      <c r="Q538" s="209">
        <f t="shared" si="34"/>
        <v>259100175.57467574</v>
      </c>
      <c r="R538" s="209">
        <f t="shared" si="34"/>
        <v>260524742.29996225</v>
      </c>
      <c r="S538" s="209">
        <f t="shared" si="34"/>
        <v>261947490.34566712</v>
      </c>
      <c r="T538" s="209">
        <f t="shared" si="34"/>
        <v>263368450.65550596</v>
      </c>
      <c r="U538" s="209">
        <f t="shared" si="34"/>
        <v>264787653.47516888</v>
      </c>
      <c r="V538" s="209">
        <f t="shared" si="34"/>
        <v>266205128.37189254</v>
      </c>
      <c r="W538" s="209">
        <f t="shared" si="34"/>
        <v>267620904.25337729</v>
      </c>
      <c r="X538" s="209">
        <f t="shared" si="34"/>
        <v>269035009.38607514</v>
      </c>
      <c r="Y538" s="209">
        <f t="shared" si="34"/>
        <v>270447471.41287231</v>
      </c>
      <c r="Z538" s="209">
        <f t="shared" si="34"/>
        <v>271858317.37018991</v>
      </c>
      <c r="AA538" s="209">
        <f t="shared" si="34"/>
        <v>273267573.70452523</v>
      </c>
      <c r="AB538" s="209">
        <f t="shared" si="34"/>
        <v>274675266.28845394</v>
      </c>
      <c r="AC538" s="209">
        <f t="shared" si="34"/>
        <v>276081420.43611485</v>
      </c>
      <c r="AD538" s="209">
        <f t="shared" si="34"/>
        <v>277486060.91819555</v>
      </c>
      <c r="AE538" s="209">
        <f t="shared" si="34"/>
        <v>278476071.49950701</v>
      </c>
      <c r="AF538" s="209">
        <f t="shared" si="34"/>
        <v>279466082.08081847</v>
      </c>
      <c r="AG538" s="209">
        <f t="shared" si="34"/>
        <v>280456092.66213</v>
      </c>
      <c r="AH538" s="209">
        <f t="shared" si="34"/>
        <v>281446103.24344146</v>
      </c>
      <c r="AI538" s="209">
        <f t="shared" si="34"/>
        <v>282436113.82475293</v>
      </c>
      <c r="AJ538" s="209">
        <f t="shared" si="34"/>
        <v>283426124.40606445</v>
      </c>
      <c r="AK538" s="209">
        <f t="shared" si="34"/>
        <v>284416134.98737592</v>
      </c>
      <c r="AL538" s="209">
        <f t="shared" si="34"/>
        <v>285406145.56868744</v>
      </c>
      <c r="AM538" s="209">
        <f t="shared" si="34"/>
        <v>286396156.1499989</v>
      </c>
      <c r="AN538" s="209">
        <f t="shared" si="34"/>
        <v>287386166.73131037</v>
      </c>
      <c r="AO538" s="209">
        <f t="shared" si="34"/>
        <v>288376177.31262189</v>
      </c>
      <c r="AP538" s="209">
        <f t="shared" si="34"/>
        <v>289366187.89393336</v>
      </c>
      <c r="AQ538" s="209">
        <f t="shared" si="34"/>
        <v>290356198.47524488</v>
      </c>
      <c r="AR538" s="209">
        <f t="shared" si="34"/>
        <v>291346209.05655634</v>
      </c>
      <c r="AS538" s="209">
        <f t="shared" si="34"/>
        <v>292336219.63786781</v>
      </c>
    </row>
    <row r="539" spans="1:45" ht="14.4" thickBot="1" x14ac:dyDescent="0.3">
      <c r="B539" s="208" t="s">
        <v>508</v>
      </c>
      <c r="C539" s="209">
        <f t="shared" ref="C539:AS539" si="35">(C682/C683)*F655</f>
        <v>192017846.59581688</v>
      </c>
      <c r="D539" s="209">
        <f t="shared" si="35"/>
        <v>194488714.8457523</v>
      </c>
      <c r="E539" s="209">
        <f t="shared" si="35"/>
        <v>196959931.96293476</v>
      </c>
      <c r="F539" s="209">
        <f t="shared" si="35"/>
        <v>199431488.60898057</v>
      </c>
      <c r="G539" s="209">
        <f t="shared" si="35"/>
        <v>201903375.77584821</v>
      </c>
      <c r="H539" s="209">
        <f t="shared" si="35"/>
        <v>204375584.77135932</v>
      </c>
      <c r="I539" s="209">
        <f t="shared" si="35"/>
        <v>206848107.20547447</v>
      </c>
      <c r="J539" s="209">
        <f t="shared" si="35"/>
        <v>209320934.97727826</v>
      </c>
      <c r="K539" s="209">
        <f t="shared" si="35"/>
        <v>211794060.2626318</v>
      </c>
      <c r="L539" s="209">
        <f t="shared" si="35"/>
        <v>214267475.50245216</v>
      </c>
      <c r="M539" s="209">
        <f t="shared" si="35"/>
        <v>216741173.39158258</v>
      </c>
      <c r="N539" s="209">
        <f t="shared" si="35"/>
        <v>219215146.86821893</v>
      </c>
      <c r="O539" s="209">
        <f t="shared" si="35"/>
        <v>221689389.10385984</v>
      </c>
      <c r="P539" s="209">
        <f t="shared" si="35"/>
        <v>222938739.46061885</v>
      </c>
      <c r="Q539" s="209">
        <f t="shared" si="35"/>
        <v>224186405.33281699</v>
      </c>
      <c r="R539" s="209">
        <f t="shared" si="35"/>
        <v>225432415.70974731</v>
      </c>
      <c r="S539" s="209">
        <f t="shared" si="35"/>
        <v>226676798.91930532</v>
      </c>
      <c r="T539" s="209">
        <f t="shared" si="35"/>
        <v>227919582.64674404</v>
      </c>
      <c r="U539" s="209">
        <f t="shared" si="35"/>
        <v>229160793.95279518</v>
      </c>
      <c r="V539" s="209">
        <f t="shared" si="35"/>
        <v>230400459.29117996</v>
      </c>
      <c r="W539" s="209">
        <f t="shared" si="35"/>
        <v>231638604.52553445</v>
      </c>
      <c r="X539" s="209">
        <f t="shared" si="35"/>
        <v>232875254.94577172</v>
      </c>
      <c r="Y539" s="209">
        <f t="shared" si="35"/>
        <v>234110435.2839022</v>
      </c>
      <c r="Z539" s="209">
        <f t="shared" si="35"/>
        <v>235344169.72933397</v>
      </c>
      <c r="AA539" s="209">
        <f t="shared" si="35"/>
        <v>236576481.94367164</v>
      </c>
      <c r="AB539" s="209">
        <f t="shared" si="35"/>
        <v>237807395.07503408</v>
      </c>
      <c r="AC539" s="209">
        <f t="shared" si="35"/>
        <v>239036931.77190828</v>
      </c>
      <c r="AD539" s="209">
        <f t="shared" si="35"/>
        <v>240265114.19655678</v>
      </c>
      <c r="AE539" s="209">
        <f t="shared" si="35"/>
        <v>241122328.44576094</v>
      </c>
      <c r="AF539" s="209">
        <f t="shared" si="35"/>
        <v>241979542.69496506</v>
      </c>
      <c r="AG539" s="209">
        <f t="shared" si="35"/>
        <v>242836756.94416919</v>
      </c>
      <c r="AH539" s="209">
        <f t="shared" si="35"/>
        <v>243693971.19337332</v>
      </c>
      <c r="AI539" s="209">
        <f t="shared" si="35"/>
        <v>244551185.44257748</v>
      </c>
      <c r="AJ539" s="209">
        <f t="shared" si="35"/>
        <v>245408399.69178161</v>
      </c>
      <c r="AK539" s="209">
        <f t="shared" si="35"/>
        <v>246265613.94098574</v>
      </c>
      <c r="AL539" s="209">
        <f t="shared" si="35"/>
        <v>247122828.19018987</v>
      </c>
      <c r="AM539" s="209">
        <f t="shared" si="35"/>
        <v>247980042.43939403</v>
      </c>
      <c r="AN539" s="209">
        <f t="shared" si="35"/>
        <v>248837256.68859816</v>
      </c>
      <c r="AO539" s="209">
        <f t="shared" si="35"/>
        <v>249694470.93780228</v>
      </c>
      <c r="AP539" s="209">
        <f t="shared" si="35"/>
        <v>250551685.18700641</v>
      </c>
      <c r="AQ539" s="209">
        <f t="shared" si="35"/>
        <v>251408899.43621054</v>
      </c>
      <c r="AR539" s="209">
        <f t="shared" si="35"/>
        <v>252266113.6854147</v>
      </c>
      <c r="AS539" s="209">
        <f t="shared" si="35"/>
        <v>253123327.93461883</v>
      </c>
    </row>
    <row r="540" spans="1:45" ht="14.4" thickTop="1" x14ac:dyDescent="0.25">
      <c r="B540" s="56" t="s">
        <v>196</v>
      </c>
      <c r="C540" s="209" t="e">
        <f t="shared" ref="C540:AD540" si="36">SUM(C533:C539)</f>
        <v>#VALUE!</v>
      </c>
      <c r="D540" s="209" t="e">
        <f t="shared" si="36"/>
        <v>#VALUE!</v>
      </c>
      <c r="E540" s="209" t="e">
        <f t="shared" si="36"/>
        <v>#VALUE!</v>
      </c>
      <c r="F540" s="209" t="e">
        <f t="shared" si="36"/>
        <v>#VALUE!</v>
      </c>
      <c r="G540" s="209" t="e">
        <f t="shared" si="36"/>
        <v>#VALUE!</v>
      </c>
      <c r="H540" s="209" t="e">
        <f t="shared" si="36"/>
        <v>#VALUE!</v>
      </c>
      <c r="I540" s="209" t="e">
        <f t="shared" si="36"/>
        <v>#VALUE!</v>
      </c>
      <c r="J540" s="209" t="e">
        <f t="shared" si="36"/>
        <v>#VALUE!</v>
      </c>
      <c r="K540" s="209" t="e">
        <f t="shared" si="36"/>
        <v>#VALUE!</v>
      </c>
      <c r="L540" s="209" t="e">
        <f t="shared" si="36"/>
        <v>#VALUE!</v>
      </c>
      <c r="M540" s="209" t="e">
        <f t="shared" si="36"/>
        <v>#VALUE!</v>
      </c>
      <c r="N540" s="209" t="e">
        <f t="shared" si="36"/>
        <v>#VALUE!</v>
      </c>
      <c r="O540" s="209" t="e">
        <f t="shared" si="36"/>
        <v>#VALUE!</v>
      </c>
      <c r="P540" s="209" t="e">
        <f t="shared" si="36"/>
        <v>#VALUE!</v>
      </c>
      <c r="Q540" s="209" t="e">
        <f t="shared" si="36"/>
        <v>#VALUE!</v>
      </c>
      <c r="R540" s="209" t="e">
        <f t="shared" si="36"/>
        <v>#VALUE!</v>
      </c>
      <c r="S540" s="209" t="e">
        <f t="shared" si="36"/>
        <v>#VALUE!</v>
      </c>
      <c r="T540" s="209" t="e">
        <f t="shared" si="36"/>
        <v>#VALUE!</v>
      </c>
      <c r="U540" s="209" t="e">
        <f t="shared" si="36"/>
        <v>#VALUE!</v>
      </c>
      <c r="V540" s="209" t="e">
        <f t="shared" si="36"/>
        <v>#VALUE!</v>
      </c>
      <c r="W540" s="209" t="e">
        <f t="shared" si="36"/>
        <v>#VALUE!</v>
      </c>
      <c r="X540" s="209" t="e">
        <f t="shared" si="36"/>
        <v>#VALUE!</v>
      </c>
      <c r="Y540" s="209" t="e">
        <f t="shared" si="36"/>
        <v>#VALUE!</v>
      </c>
      <c r="Z540" s="209" t="e">
        <f t="shared" si="36"/>
        <v>#VALUE!</v>
      </c>
      <c r="AA540" s="209" t="e">
        <f t="shared" si="36"/>
        <v>#VALUE!</v>
      </c>
      <c r="AB540" s="209" t="e">
        <f t="shared" si="36"/>
        <v>#VALUE!</v>
      </c>
      <c r="AC540" s="209" t="e">
        <f t="shared" si="36"/>
        <v>#VALUE!</v>
      </c>
      <c r="AD540" s="209" t="e">
        <f t="shared" si="36"/>
        <v>#VALUE!</v>
      </c>
      <c r="AE540" s="209" t="e">
        <f t="shared" ref="AE540:AG540" si="37">SUM(AE533:AE539)</f>
        <v>#VALUE!</v>
      </c>
      <c r="AF540" s="209" t="e">
        <f t="shared" si="37"/>
        <v>#VALUE!</v>
      </c>
      <c r="AG540" s="209" t="e">
        <f t="shared" si="37"/>
        <v>#VALUE!</v>
      </c>
      <c r="AH540" s="209" t="e">
        <f t="shared" ref="AH540:AS540" si="38">SUM(AH533:AH539)</f>
        <v>#VALUE!</v>
      </c>
      <c r="AI540" s="209" t="e">
        <f t="shared" si="38"/>
        <v>#VALUE!</v>
      </c>
      <c r="AJ540" s="209" t="e">
        <f t="shared" si="38"/>
        <v>#VALUE!</v>
      </c>
      <c r="AK540" s="209" t="e">
        <f t="shared" si="38"/>
        <v>#VALUE!</v>
      </c>
      <c r="AL540" s="209" t="e">
        <f t="shared" si="38"/>
        <v>#VALUE!</v>
      </c>
      <c r="AM540" s="209" t="e">
        <f t="shared" si="38"/>
        <v>#VALUE!</v>
      </c>
      <c r="AN540" s="209" t="e">
        <f t="shared" si="38"/>
        <v>#VALUE!</v>
      </c>
      <c r="AO540" s="209" t="e">
        <f t="shared" si="38"/>
        <v>#VALUE!</v>
      </c>
      <c r="AP540" s="209" t="e">
        <f t="shared" si="38"/>
        <v>#VALUE!</v>
      </c>
      <c r="AQ540" s="209" t="e">
        <f t="shared" si="38"/>
        <v>#VALUE!</v>
      </c>
      <c r="AR540" s="209" t="e">
        <f t="shared" si="38"/>
        <v>#VALUE!</v>
      </c>
      <c r="AS540" s="209" t="e">
        <f t="shared" si="38"/>
        <v>#VALUE!</v>
      </c>
    </row>
    <row r="541" spans="1:45" x14ac:dyDescent="0.25">
      <c r="B541" s="211" t="s">
        <v>509</v>
      </c>
    </row>
    <row r="542" spans="1:45" x14ac:dyDescent="0.25">
      <c r="B542" s="211" t="s">
        <v>510</v>
      </c>
    </row>
    <row r="543" spans="1:45" ht="14.4" thickBot="1" x14ac:dyDescent="0.3">
      <c r="B543" s="212" t="s">
        <v>511</v>
      </c>
    </row>
    <row r="544" spans="1:45" ht="14.4" thickTop="1" x14ac:dyDescent="0.25">
      <c r="B544" s="56" t="s">
        <v>512</v>
      </c>
      <c r="C544" s="83">
        <v>2018</v>
      </c>
      <c r="D544" s="83">
        <v>2019</v>
      </c>
      <c r="E544" s="83">
        <v>2020</v>
      </c>
      <c r="F544" s="83">
        <v>2021</v>
      </c>
      <c r="G544" s="83">
        <v>2022</v>
      </c>
      <c r="H544" s="83">
        <v>2023</v>
      </c>
      <c r="I544" s="83">
        <v>2024</v>
      </c>
      <c r="J544" s="83">
        <v>2025</v>
      </c>
      <c r="K544" s="83">
        <v>2026</v>
      </c>
      <c r="L544" s="83">
        <v>2027</v>
      </c>
      <c r="M544" s="83">
        <v>2028</v>
      </c>
      <c r="N544" s="83">
        <v>2029</v>
      </c>
      <c r="O544" s="83">
        <v>2030</v>
      </c>
      <c r="P544" s="83">
        <v>2031</v>
      </c>
      <c r="Q544" s="83">
        <v>2032</v>
      </c>
      <c r="R544" s="83">
        <v>2033</v>
      </c>
      <c r="S544" s="83">
        <v>2034</v>
      </c>
      <c r="T544" s="83">
        <v>2035</v>
      </c>
      <c r="U544" s="83">
        <v>2036</v>
      </c>
      <c r="V544" s="83">
        <v>2037</v>
      </c>
      <c r="W544" s="83">
        <v>2038</v>
      </c>
      <c r="X544" s="83">
        <v>2039</v>
      </c>
      <c r="Y544" s="83">
        <v>2040</v>
      </c>
      <c r="Z544" s="83">
        <v>2041</v>
      </c>
      <c r="AA544" s="83">
        <v>2042</v>
      </c>
      <c r="AB544" s="83">
        <v>2043</v>
      </c>
      <c r="AC544" s="83">
        <v>2044</v>
      </c>
      <c r="AD544" s="83">
        <v>2045</v>
      </c>
      <c r="AE544" s="83">
        <v>2046</v>
      </c>
      <c r="AF544" s="83">
        <v>2047</v>
      </c>
      <c r="AG544" s="83">
        <v>2048</v>
      </c>
      <c r="AH544" s="83">
        <v>2049</v>
      </c>
      <c r="AI544" s="83">
        <v>2050</v>
      </c>
      <c r="AJ544" s="83">
        <v>2051</v>
      </c>
      <c r="AK544" s="83">
        <v>2052</v>
      </c>
      <c r="AL544" s="83">
        <v>2053</v>
      </c>
      <c r="AM544" s="83">
        <v>2054</v>
      </c>
      <c r="AN544" s="83">
        <v>2055</v>
      </c>
      <c r="AO544" s="83">
        <v>2056</v>
      </c>
      <c r="AP544" s="83">
        <v>2057</v>
      </c>
      <c r="AQ544" s="83">
        <v>2058</v>
      </c>
      <c r="AR544" s="83">
        <v>2059</v>
      </c>
      <c r="AS544" s="83">
        <v>2060</v>
      </c>
    </row>
    <row r="545" spans="1:45" x14ac:dyDescent="0.25">
      <c r="B545" s="208" t="s">
        <v>513</v>
      </c>
      <c r="C545" s="209" t="e">
        <f>0.6*C533*C710*'Conversions and Lists'!$F$50</f>
        <v>#VALUE!</v>
      </c>
      <c r="D545" s="209" t="e">
        <f>0.6*D533*D710*'Conversions and Lists'!$F$50</f>
        <v>#VALUE!</v>
      </c>
      <c r="E545" s="209" t="e">
        <f>0.6*E533*E710*'Conversions and Lists'!$F$50</f>
        <v>#VALUE!</v>
      </c>
      <c r="F545" s="209" t="e">
        <f>0.6*F533*F710*'Conversions and Lists'!$F$50</f>
        <v>#VALUE!</v>
      </c>
      <c r="G545" s="209" t="e">
        <f>0.6*G533*G710*'Conversions and Lists'!$F$50</f>
        <v>#VALUE!</v>
      </c>
      <c r="H545" s="209" t="e">
        <f>0.6*H533*H710*'Conversions and Lists'!$F$50</f>
        <v>#VALUE!</v>
      </c>
      <c r="I545" s="209" t="e">
        <f>0.6*I533*I710*'Conversions and Lists'!$F$50</f>
        <v>#VALUE!</v>
      </c>
      <c r="J545" s="209" t="e">
        <f>0.6*J533*J710*'Conversions and Lists'!$F$50</f>
        <v>#VALUE!</v>
      </c>
      <c r="K545" s="209" t="e">
        <f>0.6*K533*K710*'Conversions and Lists'!$F$50</f>
        <v>#VALUE!</v>
      </c>
      <c r="L545" s="209" t="e">
        <f>0.6*L533*L710*'Conversions and Lists'!$F$50</f>
        <v>#VALUE!</v>
      </c>
      <c r="M545" s="209" t="e">
        <f>0.6*M533*M710*'Conversions and Lists'!$F$50</f>
        <v>#VALUE!</v>
      </c>
      <c r="N545" s="209" t="e">
        <f>0.6*N533*N710*'Conversions and Lists'!$F$50</f>
        <v>#VALUE!</v>
      </c>
      <c r="O545" s="209" t="e">
        <f>0.6*O533*O710*'Conversions and Lists'!$F$50</f>
        <v>#VALUE!</v>
      </c>
      <c r="P545" s="209" t="e">
        <f>0.6*P533*P710*'Conversions and Lists'!$F$50</f>
        <v>#VALUE!</v>
      </c>
      <c r="Q545" s="209" t="e">
        <f>0.6*Q533*Q710*'Conversions and Lists'!$F$50</f>
        <v>#VALUE!</v>
      </c>
      <c r="R545" s="209" t="e">
        <f>0.6*R533*R710*'Conversions and Lists'!$F$50</f>
        <v>#VALUE!</v>
      </c>
      <c r="S545" s="209" t="e">
        <f>0.6*S533*S710*'Conversions and Lists'!$F$50</f>
        <v>#VALUE!</v>
      </c>
      <c r="T545" s="209" t="e">
        <f>0.6*T533*T710*'Conversions and Lists'!$F$50</f>
        <v>#VALUE!</v>
      </c>
      <c r="U545" s="209" t="e">
        <f>0.6*U533*U710*'Conversions and Lists'!$F$50</f>
        <v>#VALUE!</v>
      </c>
      <c r="V545" s="209" t="e">
        <f>0.6*V533*V710*'Conversions and Lists'!$F$50</f>
        <v>#VALUE!</v>
      </c>
      <c r="W545" s="209" t="e">
        <f>0.6*W533*W710*'Conversions and Lists'!$F$50</f>
        <v>#VALUE!</v>
      </c>
      <c r="X545" s="209" t="e">
        <f>0.6*X533*X710*'Conversions and Lists'!$F$50</f>
        <v>#VALUE!</v>
      </c>
      <c r="Y545" s="209" t="e">
        <f>0.6*Y533*Y710*'Conversions and Lists'!$F$50</f>
        <v>#VALUE!</v>
      </c>
      <c r="Z545" s="209" t="e">
        <f>0.6*Z533*Z710*'Conversions and Lists'!$F$50</f>
        <v>#VALUE!</v>
      </c>
      <c r="AA545" s="209" t="e">
        <f>0.6*AA533*AA710*'Conversions and Lists'!$F$50</f>
        <v>#VALUE!</v>
      </c>
      <c r="AB545" s="209" t="e">
        <f>0.6*AB533*AB710*'Conversions and Lists'!$F$50</f>
        <v>#VALUE!</v>
      </c>
      <c r="AC545" s="209" t="e">
        <f>0.6*AC533*AC710*'Conversions and Lists'!$F$50</f>
        <v>#VALUE!</v>
      </c>
      <c r="AD545" s="209" t="e">
        <f>0.6*AD533*AD710*'Conversions and Lists'!$F$50</f>
        <v>#VALUE!</v>
      </c>
      <c r="AE545" s="209" t="e">
        <f>0.6*AE533*AE710*'Conversions and Lists'!$F$50</f>
        <v>#VALUE!</v>
      </c>
      <c r="AF545" s="209" t="e">
        <f>0.6*AF533*AF710*'Conversions and Lists'!$F$50</f>
        <v>#VALUE!</v>
      </c>
      <c r="AG545" s="209" t="e">
        <f>0.6*AG533*AG710*'Conversions and Lists'!$F$50</f>
        <v>#VALUE!</v>
      </c>
      <c r="AH545" s="209" t="e">
        <f>0.6*AH533*AH710*'Conversions and Lists'!$F$50</f>
        <v>#VALUE!</v>
      </c>
      <c r="AI545" s="209" t="e">
        <f>0.6*AI533*AI710*'Conversions and Lists'!$F$50</f>
        <v>#VALUE!</v>
      </c>
      <c r="AJ545" s="209" t="e">
        <f>0.6*AJ533*AJ710*'Conversions and Lists'!$F$50</f>
        <v>#VALUE!</v>
      </c>
      <c r="AK545" s="209" t="e">
        <f>0.6*AK533*AK710*'Conversions and Lists'!$F$50</f>
        <v>#VALUE!</v>
      </c>
      <c r="AL545" s="209" t="e">
        <f>0.6*AL533*AL710*'Conversions and Lists'!$F$50</f>
        <v>#VALUE!</v>
      </c>
      <c r="AM545" s="209" t="e">
        <f>0.6*AM533*AM710*'Conversions and Lists'!$F$50</f>
        <v>#VALUE!</v>
      </c>
      <c r="AN545" s="209" t="e">
        <f>0.6*AN533*AN710*'Conversions and Lists'!$F$50</f>
        <v>#VALUE!</v>
      </c>
      <c r="AO545" s="209" t="e">
        <f>0.6*AO533*AO710*'Conversions and Lists'!$F$50</f>
        <v>#VALUE!</v>
      </c>
      <c r="AP545" s="209" t="e">
        <f>0.6*AP533*AP710*'Conversions and Lists'!$F$50</f>
        <v>#VALUE!</v>
      </c>
      <c r="AQ545" s="209" t="e">
        <f>0.6*AQ533*AQ710*'Conversions and Lists'!$F$50</f>
        <v>#VALUE!</v>
      </c>
      <c r="AR545" s="209" t="e">
        <f>0.6*AR533*AR710*'Conversions and Lists'!$F$50</f>
        <v>#VALUE!</v>
      </c>
      <c r="AS545" s="209" t="e">
        <f>0.6*AS533*AS710*'Conversions and Lists'!$F$50</f>
        <v>#VALUE!</v>
      </c>
    </row>
    <row r="546" spans="1:45" x14ac:dyDescent="0.25">
      <c r="B546" s="208" t="s">
        <v>514</v>
      </c>
      <c r="C546" s="209" t="e">
        <f>0.4*C533*C711*'Conversions and Lists'!$F$50</f>
        <v>#VALUE!</v>
      </c>
      <c r="D546" s="209" t="e">
        <f>0.4*D533*D711*'Conversions and Lists'!$F$50</f>
        <v>#VALUE!</v>
      </c>
      <c r="E546" s="209" t="e">
        <f>0.4*E533*E711*'Conversions and Lists'!$F$50</f>
        <v>#VALUE!</v>
      </c>
      <c r="F546" s="209" t="e">
        <f>0.4*F533*F711*'Conversions and Lists'!$F$50</f>
        <v>#VALUE!</v>
      </c>
      <c r="G546" s="209" t="e">
        <f>0.4*G533*G711*'Conversions and Lists'!$F$50</f>
        <v>#VALUE!</v>
      </c>
      <c r="H546" s="209" t="e">
        <f>0.4*H533*H711*'Conversions and Lists'!$F$50</f>
        <v>#VALUE!</v>
      </c>
      <c r="I546" s="209" t="e">
        <f>0.4*I533*I711*'Conversions and Lists'!$F$50</f>
        <v>#VALUE!</v>
      </c>
      <c r="J546" s="209" t="e">
        <f>0.4*J533*J711*'Conversions and Lists'!$F$50</f>
        <v>#VALUE!</v>
      </c>
      <c r="K546" s="209" t="e">
        <f>0.4*K533*K711*'Conversions and Lists'!$F$50</f>
        <v>#VALUE!</v>
      </c>
      <c r="L546" s="209" t="e">
        <f>0.4*L533*L711*'Conversions and Lists'!$F$50</f>
        <v>#VALUE!</v>
      </c>
      <c r="M546" s="209" t="e">
        <f>0.4*M533*M711*'Conversions and Lists'!$F$50</f>
        <v>#VALUE!</v>
      </c>
      <c r="N546" s="209" t="e">
        <f>0.4*N533*N711*'Conversions and Lists'!$F$50</f>
        <v>#VALUE!</v>
      </c>
      <c r="O546" s="209" t="e">
        <f>0.4*O533*O711*'Conversions and Lists'!$F$50</f>
        <v>#VALUE!</v>
      </c>
      <c r="P546" s="209" t="e">
        <f>0.4*P533*P711*'Conversions and Lists'!$F$50</f>
        <v>#VALUE!</v>
      </c>
      <c r="Q546" s="209" t="e">
        <f>0.4*Q533*Q711*'Conversions and Lists'!$F$50</f>
        <v>#VALUE!</v>
      </c>
      <c r="R546" s="209" t="e">
        <f>0.4*R533*R711*'Conversions and Lists'!$F$50</f>
        <v>#VALUE!</v>
      </c>
      <c r="S546" s="209" t="e">
        <f>0.4*S533*S711*'Conversions and Lists'!$F$50</f>
        <v>#VALUE!</v>
      </c>
      <c r="T546" s="209" t="e">
        <f>0.4*T533*T711*'Conversions and Lists'!$F$50</f>
        <v>#VALUE!</v>
      </c>
      <c r="U546" s="209" t="e">
        <f>0.4*U533*U711*'Conversions and Lists'!$F$50</f>
        <v>#VALUE!</v>
      </c>
      <c r="V546" s="209" t="e">
        <f>0.4*V533*V711*'Conversions and Lists'!$F$50</f>
        <v>#VALUE!</v>
      </c>
      <c r="W546" s="209" t="e">
        <f>0.4*W533*W711*'Conversions and Lists'!$F$50</f>
        <v>#VALUE!</v>
      </c>
      <c r="X546" s="209" t="e">
        <f>0.4*X533*X711*'Conversions and Lists'!$F$50</f>
        <v>#VALUE!</v>
      </c>
      <c r="Y546" s="209" t="e">
        <f>0.4*Y533*Y711*'Conversions and Lists'!$F$50</f>
        <v>#VALUE!</v>
      </c>
      <c r="Z546" s="209" t="e">
        <f>0.4*Z533*Z711*'Conversions and Lists'!$F$50</f>
        <v>#VALUE!</v>
      </c>
      <c r="AA546" s="209" t="e">
        <f>0.4*AA533*AA711*'Conversions and Lists'!$F$50</f>
        <v>#VALUE!</v>
      </c>
      <c r="AB546" s="209" t="e">
        <f>0.4*AB533*AB711*'Conversions and Lists'!$F$50</f>
        <v>#VALUE!</v>
      </c>
      <c r="AC546" s="209" t="e">
        <f>0.4*AC533*AC711*'Conversions and Lists'!$F$50</f>
        <v>#VALUE!</v>
      </c>
      <c r="AD546" s="209" t="e">
        <f>0.4*AD533*AD711*'Conversions and Lists'!$F$50</f>
        <v>#VALUE!</v>
      </c>
      <c r="AE546" s="209" t="e">
        <f>0.4*AE533*AE711*'Conversions and Lists'!$F$50</f>
        <v>#VALUE!</v>
      </c>
      <c r="AF546" s="209" t="e">
        <f>0.4*AF533*AF711*'Conversions and Lists'!$F$50</f>
        <v>#VALUE!</v>
      </c>
      <c r="AG546" s="209" t="e">
        <f>0.4*AG533*AG711*'Conversions and Lists'!$F$50</f>
        <v>#VALUE!</v>
      </c>
      <c r="AH546" s="209" t="e">
        <f>0.4*AH533*AH711*'Conversions and Lists'!$F$50</f>
        <v>#VALUE!</v>
      </c>
      <c r="AI546" s="209" t="e">
        <f>0.4*AI533*AI711*'Conversions and Lists'!$F$50</f>
        <v>#VALUE!</v>
      </c>
      <c r="AJ546" s="209" t="e">
        <f>0.4*AJ533*AJ711*'Conversions and Lists'!$F$50</f>
        <v>#VALUE!</v>
      </c>
      <c r="AK546" s="209" t="e">
        <f>0.4*AK533*AK711*'Conversions and Lists'!$F$50</f>
        <v>#VALUE!</v>
      </c>
      <c r="AL546" s="209" t="e">
        <f>0.4*AL533*AL711*'Conversions and Lists'!$F$50</f>
        <v>#VALUE!</v>
      </c>
      <c r="AM546" s="209" t="e">
        <f>0.4*AM533*AM711*'Conversions and Lists'!$F$50</f>
        <v>#VALUE!</v>
      </c>
      <c r="AN546" s="209" t="e">
        <f>0.4*AN533*AN711*'Conversions and Lists'!$F$50</f>
        <v>#VALUE!</v>
      </c>
      <c r="AO546" s="209" t="e">
        <f>0.4*AO533*AO711*'Conversions and Lists'!$F$50</f>
        <v>#VALUE!</v>
      </c>
      <c r="AP546" s="209" t="e">
        <f>0.4*AP533*AP711*'Conversions and Lists'!$F$50</f>
        <v>#VALUE!</v>
      </c>
      <c r="AQ546" s="209" t="e">
        <f>0.4*AQ533*AQ711*'Conversions and Lists'!$F$50</f>
        <v>#VALUE!</v>
      </c>
      <c r="AR546" s="209" t="e">
        <f>0.4*AR533*AR711*'Conversions and Lists'!$F$50</f>
        <v>#VALUE!</v>
      </c>
      <c r="AS546" s="209" t="e">
        <f>0.4*AS533*AS711*'Conversions and Lists'!$F$50</f>
        <v>#VALUE!</v>
      </c>
    </row>
    <row r="547" spans="1:45" x14ac:dyDescent="0.25">
      <c r="B547" s="210" t="s">
        <v>515</v>
      </c>
      <c r="C547" s="209" t="e">
        <f>0.6*C534*C697*'Conversions and Lists'!$F$37*'MP Calcs &amp; EFs'!F383</f>
        <v>#VALUE!</v>
      </c>
      <c r="D547" s="209" t="e">
        <f>0.6*D534*D697*'Conversions and Lists'!$F$37*'MP Calcs &amp; EFs'!G383</f>
        <v>#VALUE!</v>
      </c>
      <c r="E547" s="209" t="e">
        <f>0.6*E534*E697*'Conversions and Lists'!$F$37*'MP Calcs &amp; EFs'!H383</f>
        <v>#VALUE!</v>
      </c>
      <c r="F547" s="209" t="e">
        <f>0.6*F534*F697*'Conversions and Lists'!$F$37*'MP Calcs &amp; EFs'!I383</f>
        <v>#VALUE!</v>
      </c>
      <c r="G547" s="209" t="e">
        <f>0.6*G534*G697*'Conversions and Lists'!$F$37*'MP Calcs &amp; EFs'!J383</f>
        <v>#VALUE!</v>
      </c>
      <c r="H547" s="209" t="e">
        <f>0.6*H534*H697*'Conversions and Lists'!$F$37*'MP Calcs &amp; EFs'!K383</f>
        <v>#VALUE!</v>
      </c>
      <c r="I547" s="209" t="e">
        <f>0.6*I534*I697*'Conversions and Lists'!$F$37*'MP Calcs &amp; EFs'!L383</f>
        <v>#VALUE!</v>
      </c>
      <c r="J547" s="209" t="e">
        <f>0.6*J534*J697*'Conversions and Lists'!$F$37*'MP Calcs &amp; EFs'!M383</f>
        <v>#VALUE!</v>
      </c>
      <c r="K547" s="209" t="e">
        <f>0.6*K534*K697*'Conversions and Lists'!$F$37*'MP Calcs &amp; EFs'!N383</f>
        <v>#VALUE!</v>
      </c>
      <c r="L547" s="209" t="e">
        <f>0.6*L534*L697*'Conversions and Lists'!$F$37*'MP Calcs &amp; EFs'!O383</f>
        <v>#VALUE!</v>
      </c>
      <c r="M547" s="209" t="e">
        <f>0.6*M534*M697*'Conversions and Lists'!$F$37*'MP Calcs &amp; EFs'!P383</f>
        <v>#VALUE!</v>
      </c>
      <c r="N547" s="209" t="e">
        <f>0.6*N534*N697*'Conversions and Lists'!$F$37*'MP Calcs &amp; EFs'!Q383</f>
        <v>#VALUE!</v>
      </c>
      <c r="O547" s="209" t="e">
        <f>0.6*O534*O697*'Conversions and Lists'!$F$37*'MP Calcs &amp; EFs'!R383</f>
        <v>#VALUE!</v>
      </c>
      <c r="P547" s="209" t="e">
        <f>0.6*P534*P697*'Conversions and Lists'!$F$37*'MP Calcs &amp; EFs'!S383</f>
        <v>#VALUE!</v>
      </c>
      <c r="Q547" s="209" t="e">
        <f>0.6*Q534*Q697*'Conversions and Lists'!$F$37*'MP Calcs &amp; EFs'!T383</f>
        <v>#VALUE!</v>
      </c>
      <c r="R547" s="209" t="e">
        <f>0.6*R534*R697*'Conversions and Lists'!$F$37*'MP Calcs &amp; EFs'!U383</f>
        <v>#VALUE!</v>
      </c>
      <c r="S547" s="209" t="e">
        <f>0.6*S534*S697*'Conversions and Lists'!$F$37*'MP Calcs &amp; EFs'!V383</f>
        <v>#VALUE!</v>
      </c>
      <c r="T547" s="209" t="e">
        <f>0.6*T534*T697*'Conversions and Lists'!$F$37*'MP Calcs &amp; EFs'!W383</f>
        <v>#VALUE!</v>
      </c>
      <c r="U547" s="209" t="e">
        <f>0.6*U534*U697*'Conversions and Lists'!$F$37*'MP Calcs &amp; EFs'!X383</f>
        <v>#VALUE!</v>
      </c>
      <c r="V547" s="209" t="e">
        <f>0.6*V534*V697*'Conversions and Lists'!$F$37*'MP Calcs &amp; EFs'!Y383</f>
        <v>#VALUE!</v>
      </c>
      <c r="W547" s="209" t="e">
        <f>0.6*W534*W697*'Conversions and Lists'!$F$37*'MP Calcs &amp; EFs'!Z383</f>
        <v>#VALUE!</v>
      </c>
      <c r="X547" s="209" t="e">
        <f>0.6*X534*X697*'Conversions and Lists'!$F$37*'MP Calcs &amp; EFs'!AA383</f>
        <v>#VALUE!</v>
      </c>
      <c r="Y547" s="209" t="e">
        <f>0.6*Y534*Y697*'Conversions and Lists'!$F$37*'MP Calcs &amp; EFs'!AB383</f>
        <v>#VALUE!</v>
      </c>
      <c r="Z547" s="209" t="e">
        <f>0.6*Z534*Z697*'Conversions and Lists'!$F$37*'MP Calcs &amp; EFs'!AC383</f>
        <v>#VALUE!</v>
      </c>
      <c r="AA547" s="209" t="e">
        <f>0.6*AA534*AA697*'Conversions and Lists'!$F$37*'MP Calcs &amp; EFs'!AD383</f>
        <v>#VALUE!</v>
      </c>
      <c r="AB547" s="209" t="e">
        <f>0.6*AB534*AB697*'Conversions and Lists'!$F$37*'MP Calcs &amp; EFs'!AE383</f>
        <v>#VALUE!</v>
      </c>
      <c r="AC547" s="209" t="e">
        <f>0.6*AC534*AC697*'Conversions and Lists'!$F$37*'MP Calcs &amp; EFs'!AF383</f>
        <v>#VALUE!</v>
      </c>
      <c r="AD547" s="209" t="e">
        <f>0.6*AD534*AD697*'Conversions and Lists'!$F$37*'MP Calcs &amp; EFs'!AG383</f>
        <v>#VALUE!</v>
      </c>
      <c r="AE547" s="209" t="e">
        <f>0.6*AE534*AE697*'Conversions and Lists'!$F$37*'MP Calcs &amp; EFs'!AH383</f>
        <v>#VALUE!</v>
      </c>
      <c r="AF547" s="209" t="e">
        <f>0.6*AF534*AF697*'Conversions and Lists'!$F$37*'MP Calcs &amp; EFs'!AI383</f>
        <v>#VALUE!</v>
      </c>
      <c r="AG547" s="209" t="e">
        <f>0.6*AG534*AG697*'Conversions and Lists'!$F$37*'MP Calcs &amp; EFs'!AJ383</f>
        <v>#VALUE!</v>
      </c>
      <c r="AH547" s="209" t="e">
        <f>0.6*AH534*AH697*'Conversions and Lists'!$F$37*'MP Calcs &amp; EFs'!AK383</f>
        <v>#VALUE!</v>
      </c>
      <c r="AI547" s="209" t="e">
        <f>0.6*AI534*AI697*'Conversions and Lists'!$F$37*'MP Calcs &amp; EFs'!AL383</f>
        <v>#VALUE!</v>
      </c>
      <c r="AJ547" s="209" t="e">
        <f>0.6*AJ534*AJ697*'Conversions and Lists'!$F$37*'MP Calcs &amp; EFs'!AM383</f>
        <v>#VALUE!</v>
      </c>
      <c r="AK547" s="209" t="e">
        <f>0.6*AK534*AK697*'Conversions and Lists'!$F$37*'MP Calcs &amp; EFs'!AN383</f>
        <v>#VALUE!</v>
      </c>
      <c r="AL547" s="209" t="e">
        <f>0.6*AL534*AL697*'Conversions and Lists'!$F$37*'MP Calcs &amp; EFs'!AO383</f>
        <v>#VALUE!</v>
      </c>
      <c r="AM547" s="209" t="e">
        <f>0.6*AM534*AM697*'Conversions and Lists'!$F$37*'MP Calcs &amp; EFs'!AP383</f>
        <v>#VALUE!</v>
      </c>
      <c r="AN547" s="209" t="e">
        <f>0.6*AN534*AN697*'Conversions and Lists'!$F$37*'MP Calcs &amp; EFs'!AQ383</f>
        <v>#VALUE!</v>
      </c>
      <c r="AO547" s="209" t="e">
        <f>0.6*AO534*AO697*'Conversions and Lists'!$F$37*'MP Calcs &amp; EFs'!AR383</f>
        <v>#VALUE!</v>
      </c>
      <c r="AP547" s="209" t="e">
        <f>0.6*AP534*AP697*'Conversions and Lists'!$F$37*'MP Calcs &amp; EFs'!AS383</f>
        <v>#VALUE!</v>
      </c>
      <c r="AQ547" s="209" t="e">
        <f>0.6*AQ534*AQ697*'Conversions and Lists'!$F$37*'MP Calcs &amp; EFs'!AT383</f>
        <v>#VALUE!</v>
      </c>
      <c r="AR547" s="209" t="e">
        <f>0.6*AR534*AR697*'Conversions and Lists'!$F$37*'MP Calcs &amp; EFs'!AU383</f>
        <v>#VALUE!</v>
      </c>
      <c r="AS547" s="209" t="e">
        <f>0.6*AS534*AS697*'Conversions and Lists'!$F$37*'MP Calcs &amp; EFs'!AV383</f>
        <v>#VALUE!</v>
      </c>
    </row>
    <row r="548" spans="1:45" x14ac:dyDescent="0.25">
      <c r="B548" s="210" t="s">
        <v>516</v>
      </c>
      <c r="C548" s="209" t="e">
        <f>0.4*C534*C698*'Conversions and Lists'!$F$37*'MP Calcs &amp; EFs'!F383</f>
        <v>#VALUE!</v>
      </c>
      <c r="D548" s="209" t="e">
        <f>0.4*D534*D698*'Conversions and Lists'!$F$37*'MP Calcs &amp; EFs'!G383</f>
        <v>#VALUE!</v>
      </c>
      <c r="E548" s="209" t="e">
        <f>0.4*E534*E698*'Conversions and Lists'!$F$37*'MP Calcs &amp; EFs'!H383</f>
        <v>#VALUE!</v>
      </c>
      <c r="F548" s="209" t="e">
        <f>0.4*F534*F698*'Conversions and Lists'!$F$37*'MP Calcs &amp; EFs'!I383</f>
        <v>#VALUE!</v>
      </c>
      <c r="G548" s="209" t="e">
        <f>0.4*G534*G698*'Conversions and Lists'!$F$37*'MP Calcs &amp; EFs'!J383</f>
        <v>#VALUE!</v>
      </c>
      <c r="H548" s="209" t="e">
        <f>0.4*H534*H698*'Conversions and Lists'!$F$37*'MP Calcs &amp; EFs'!K383</f>
        <v>#VALUE!</v>
      </c>
      <c r="I548" s="209" t="e">
        <f>0.4*I534*I698*'Conversions and Lists'!$F$37*'MP Calcs &amp; EFs'!L383</f>
        <v>#VALUE!</v>
      </c>
      <c r="J548" s="209" t="e">
        <f>0.4*J534*J698*'Conversions and Lists'!$F$37*'MP Calcs &amp; EFs'!M383</f>
        <v>#VALUE!</v>
      </c>
      <c r="K548" s="209" t="e">
        <f>0.4*K534*K698*'Conversions and Lists'!$F$37*'MP Calcs &amp; EFs'!N383</f>
        <v>#VALUE!</v>
      </c>
      <c r="L548" s="209" t="e">
        <f>0.4*L534*L698*'Conversions and Lists'!$F$37*'MP Calcs &amp; EFs'!O383</f>
        <v>#VALUE!</v>
      </c>
      <c r="M548" s="209" t="e">
        <f>0.4*M534*M698*'Conversions and Lists'!$F$37*'MP Calcs &amp; EFs'!P383</f>
        <v>#VALUE!</v>
      </c>
      <c r="N548" s="209" t="e">
        <f>0.4*N534*N698*'Conversions and Lists'!$F$37*'MP Calcs &amp; EFs'!Q383</f>
        <v>#VALUE!</v>
      </c>
      <c r="O548" s="209" t="e">
        <f>0.4*O534*O698*'Conversions and Lists'!$F$37*'MP Calcs &amp; EFs'!R383</f>
        <v>#VALUE!</v>
      </c>
      <c r="P548" s="209" t="e">
        <f>0.4*P534*P698*'Conversions and Lists'!$F$37*'MP Calcs &amp; EFs'!S383</f>
        <v>#VALUE!</v>
      </c>
      <c r="Q548" s="209" t="e">
        <f>0.4*Q534*Q698*'Conversions and Lists'!$F$37*'MP Calcs &amp; EFs'!T383</f>
        <v>#VALUE!</v>
      </c>
      <c r="R548" s="209" t="e">
        <f>0.4*R534*R698*'Conversions and Lists'!$F$37*'MP Calcs &amp; EFs'!U383</f>
        <v>#VALUE!</v>
      </c>
      <c r="S548" s="209" t="e">
        <f>0.4*S534*S698*'Conversions and Lists'!$F$37*'MP Calcs &amp; EFs'!V383</f>
        <v>#VALUE!</v>
      </c>
      <c r="T548" s="209" t="e">
        <f>0.4*T534*T698*'Conversions and Lists'!$F$37*'MP Calcs &amp; EFs'!W383</f>
        <v>#VALUE!</v>
      </c>
      <c r="U548" s="209" t="e">
        <f>0.4*U534*U698*'Conversions and Lists'!$F$37*'MP Calcs &amp; EFs'!X383</f>
        <v>#VALUE!</v>
      </c>
      <c r="V548" s="209" t="e">
        <f>0.4*V534*V698*'Conversions and Lists'!$F$37*'MP Calcs &amp; EFs'!Y383</f>
        <v>#VALUE!</v>
      </c>
      <c r="W548" s="209" t="e">
        <f>0.4*W534*W698*'Conversions and Lists'!$F$37*'MP Calcs &amp; EFs'!Z383</f>
        <v>#VALUE!</v>
      </c>
      <c r="X548" s="209" t="e">
        <f>0.4*X534*X698*'Conversions and Lists'!$F$37*'MP Calcs &amp; EFs'!AA383</f>
        <v>#VALUE!</v>
      </c>
      <c r="Y548" s="209" t="e">
        <f>0.4*Y534*Y698*'Conversions and Lists'!$F$37*'MP Calcs &amp; EFs'!AB383</f>
        <v>#VALUE!</v>
      </c>
      <c r="Z548" s="209" t="e">
        <f>0.4*Z534*Z698*'Conversions and Lists'!$F$37*'MP Calcs &amp; EFs'!AC383</f>
        <v>#VALUE!</v>
      </c>
      <c r="AA548" s="209" t="e">
        <f>0.4*AA534*AA698*'Conversions and Lists'!$F$37*'MP Calcs &amp; EFs'!AD383</f>
        <v>#VALUE!</v>
      </c>
      <c r="AB548" s="209" t="e">
        <f>0.4*AB534*AB698*'Conversions and Lists'!$F$37*'MP Calcs &amp; EFs'!AE383</f>
        <v>#VALUE!</v>
      </c>
      <c r="AC548" s="209" t="e">
        <f>0.4*AC534*AC698*'Conversions and Lists'!$F$37*'MP Calcs &amp; EFs'!AF383</f>
        <v>#VALUE!</v>
      </c>
      <c r="AD548" s="209" t="e">
        <f>0.4*AD534*AD698*'Conversions and Lists'!$F$37*'MP Calcs &amp; EFs'!AG383</f>
        <v>#VALUE!</v>
      </c>
      <c r="AE548" s="209" t="e">
        <f>0.4*AE534*AE698*'Conversions and Lists'!$F$37*'MP Calcs &amp; EFs'!AH383</f>
        <v>#VALUE!</v>
      </c>
      <c r="AF548" s="209" t="e">
        <f>0.4*AF534*AF698*'Conversions and Lists'!$F$37*'MP Calcs &amp; EFs'!AI383</f>
        <v>#VALUE!</v>
      </c>
      <c r="AG548" s="209" t="e">
        <f>0.4*AG534*AG698*'Conversions and Lists'!$F$37*'MP Calcs &amp; EFs'!AJ383</f>
        <v>#VALUE!</v>
      </c>
      <c r="AH548" s="209" t="e">
        <f>0.4*AH534*AH698*'Conversions and Lists'!$F$37*'MP Calcs &amp; EFs'!AK383</f>
        <v>#VALUE!</v>
      </c>
      <c r="AI548" s="209" t="e">
        <f>0.4*AI534*AI698*'Conversions and Lists'!$F$37*'MP Calcs &amp; EFs'!AL383</f>
        <v>#VALUE!</v>
      </c>
      <c r="AJ548" s="209" t="e">
        <f>0.4*AJ534*AJ698*'Conversions and Lists'!$F$37*'MP Calcs &amp; EFs'!AM383</f>
        <v>#VALUE!</v>
      </c>
      <c r="AK548" s="209" t="e">
        <f>0.4*AK534*AK698*'Conversions and Lists'!$F$37*'MP Calcs &amp; EFs'!AN383</f>
        <v>#VALUE!</v>
      </c>
      <c r="AL548" s="209" t="e">
        <f>0.4*AL534*AL698*'Conversions and Lists'!$F$37*'MP Calcs &amp; EFs'!AO383</f>
        <v>#VALUE!</v>
      </c>
      <c r="AM548" s="209" t="e">
        <f>0.4*AM534*AM698*'Conversions and Lists'!$F$37*'MP Calcs &amp; EFs'!AP383</f>
        <v>#VALUE!</v>
      </c>
      <c r="AN548" s="209" t="e">
        <f>0.4*AN534*AN698*'Conversions and Lists'!$F$37*'MP Calcs &amp; EFs'!AQ383</f>
        <v>#VALUE!</v>
      </c>
      <c r="AO548" s="209" t="e">
        <f>0.4*AO534*AO698*'Conversions and Lists'!$F$37*'MP Calcs &amp; EFs'!AR383</f>
        <v>#VALUE!</v>
      </c>
      <c r="AP548" s="209" t="e">
        <f>0.4*AP534*AP698*'Conversions and Lists'!$F$37*'MP Calcs &amp; EFs'!AS383</f>
        <v>#VALUE!</v>
      </c>
      <c r="AQ548" s="209" t="e">
        <f>0.4*AQ534*AQ698*'Conversions and Lists'!$F$37*'MP Calcs &amp; EFs'!AT383</f>
        <v>#VALUE!</v>
      </c>
      <c r="AR548" s="209" t="e">
        <f>0.4*AR534*AR698*'Conversions and Lists'!$F$37*'MP Calcs &amp; EFs'!AU383</f>
        <v>#VALUE!</v>
      </c>
      <c r="AS548" s="209" t="e">
        <f>0.4*AS534*AS698*'Conversions and Lists'!$F$37*'MP Calcs &amp; EFs'!AV383</f>
        <v>#VALUE!</v>
      </c>
    </row>
    <row r="549" spans="1:45" x14ac:dyDescent="0.25">
      <c r="B549" s="208" t="s">
        <v>504</v>
      </c>
      <c r="C549" s="209">
        <f>C535*C712*'Conversions and Lists'!$F$50</f>
        <v>44715.390244614769</v>
      </c>
      <c r="D549" s="209">
        <f>D535*D712*'Conversions and Lists'!$F$50</f>
        <v>44591.451181598648</v>
      </c>
      <c r="E549" s="209">
        <f>E535*E712*'Conversions and Lists'!$F$50</f>
        <v>44467.222657568156</v>
      </c>
      <c r="F549" s="209">
        <f>F535*F712*'Conversions and Lists'!$F$50</f>
        <v>44342.712420801276</v>
      </c>
      <c r="G549" s="209">
        <f>G535*G712*'Conversions and Lists'!$F$50</f>
        <v>44217.927945483163</v>
      </c>
      <c r="H549" s="209">
        <f>H535*H712*'Conversions and Lists'!$F$50</f>
        <v>44092.876443719899</v>
      </c>
      <c r="I549" s="209">
        <f>I535*I712*'Conversions and Lists'!$F$50</f>
        <v>43967.564876925731</v>
      </c>
      <c r="J549" s="209">
        <f>J535*J712*'Conversions and Lists'!$F$50</f>
        <v>43841.999966621785</v>
      </c>
      <c r="K549" s="209">
        <f>K535*K712*'Conversions and Lists'!$F$50</f>
        <v>43716.188204681312</v>
      </c>
      <c r="L549" s="209">
        <f>L535*L712*'Conversions and Lists'!$F$50</f>
        <v>43590.135863054289</v>
      </c>
      <c r="M549" s="209">
        <f>M535*M712*'Conversions and Lists'!$F$50</f>
        <v>43463.849003002113</v>
      </c>
      <c r="N549" s="209">
        <f>N535*N712*'Conversions and Lists'!$F$50</f>
        <v>43337.333483870738</v>
      </c>
      <c r="O549" s="209">
        <f>O535*O712*'Conversions and Lists'!$F$50</f>
        <v>43210.594971429186</v>
      </c>
      <c r="P549" s="209">
        <f>P535*P712*'Conversions and Lists'!$F$50</f>
        <v>43096.204056654584</v>
      </c>
      <c r="Q549" s="209">
        <f>Q535*Q712*'Conversions and Lists'!$F$50</f>
        <v>42982.942165361223</v>
      </c>
      <c r="R549" s="209">
        <f>R535*R712*'Conversions and Lists'!$F$50</f>
        <v>42870.789867517691</v>
      </c>
      <c r="S549" s="209">
        <f>S535*S712*'Conversions and Lists'!$F$50</f>
        <v>42759.728176393481</v>
      </c>
      <c r="T549" s="209">
        <f>T535*T712*'Conversions and Lists'!$F$50</f>
        <v>42649.738535988152</v>
      </c>
      <c r="U549" s="209">
        <f>U535*U712*'Conversions and Lists'!$F$50</f>
        <v>42540.802808885841</v>
      </c>
      <c r="V549" s="209">
        <f>V535*V712*'Conversions and Lists'!$F$50</f>
        <v>42432.903264518514</v>
      </c>
      <c r="W549" s="209">
        <f>W535*W712*'Conversions and Lists'!$F$50</f>
        <v>42326.022567821892</v>
      </c>
      <c r="X549" s="209">
        <f>X535*X712*'Conversions and Lists'!$F$50</f>
        <v>42220.143768268674</v>
      </c>
      <c r="Y549" s="209">
        <f>Y535*Y712*'Conversions and Lists'!$F$50</f>
        <v>42115.250289264979</v>
      </c>
      <c r="Z549" s="209">
        <f>Z535*Z712*'Conversions and Lists'!$F$50</f>
        <v>42011.325917895432</v>
      </c>
      <c r="AA549" s="209">
        <f>AA535*AA712*'Conversions and Lists'!$F$50</f>
        <v>41908.354795004059</v>
      </c>
      <c r="AB549" s="209">
        <f>AB535*AB712*'Conversions and Lists'!$F$50</f>
        <v>41806.321405598006</v>
      </c>
      <c r="AC549" s="209">
        <f>AC535*AC712*'Conversions and Lists'!$F$50</f>
        <v>41705.210569561998</v>
      </c>
      <c r="AD549" s="209">
        <f>AD535*AD712*'Conversions and Lists'!$F$50</f>
        <v>41605.007432671686</v>
      </c>
      <c r="AE549" s="209">
        <f>AE535*AE712*'Conversions and Lists'!$F$50</f>
        <v>41753.445150435211</v>
      </c>
      <c r="AF549" s="209">
        <f>AF535*AF712*'Conversions and Lists'!$F$50</f>
        <v>41901.882868198736</v>
      </c>
      <c r="AG549" s="209">
        <f>AG535*AG712*'Conversions and Lists'!$F$50</f>
        <v>42050.320585962261</v>
      </c>
      <c r="AH549" s="209">
        <f>AH535*AH712*'Conversions and Lists'!$F$50</f>
        <v>42198.758303725786</v>
      </c>
      <c r="AI549" s="209">
        <f>AI535*AI712*'Conversions and Lists'!$F$50</f>
        <v>42347.196021489319</v>
      </c>
      <c r="AJ549" s="209">
        <f>AJ535*AJ712*'Conversions and Lists'!$F$50</f>
        <v>42482.919952324824</v>
      </c>
      <c r="AK549" s="209">
        <f>AK535*AK712*'Conversions and Lists'!$F$50</f>
        <v>42618.555064364162</v>
      </c>
      <c r="AL549" s="209">
        <f>AL535*AL712*'Conversions and Lists'!$F$50</f>
        <v>42754.101357607331</v>
      </c>
      <c r="AM549" s="209">
        <f>AM535*AM712*'Conversions and Lists'!$F$50</f>
        <v>42889.55883205431</v>
      </c>
      <c r="AN549" s="209">
        <f>AN535*AN712*'Conversions and Lists'!$F$50</f>
        <v>43024.927487705128</v>
      </c>
      <c r="AO549" s="209">
        <f>AO535*AO712*'Conversions and Lists'!$F$50</f>
        <v>43160.207324559757</v>
      </c>
      <c r="AP549" s="209">
        <f>AP535*AP712*'Conversions and Lists'!$F$50</f>
        <v>43295.398342618224</v>
      </c>
      <c r="AQ549" s="209">
        <f>AQ535*AQ712*'Conversions and Lists'!$F$50</f>
        <v>43430.500541880509</v>
      </c>
      <c r="AR549" s="209">
        <f>AR535*AR712*'Conversions and Lists'!$F$50</f>
        <v>43565.51392234661</v>
      </c>
      <c r="AS549" s="209">
        <f>AS535*AS712*'Conversions and Lists'!$F$50</f>
        <v>43700.438484016544</v>
      </c>
    </row>
    <row r="550" spans="1:45" x14ac:dyDescent="0.25">
      <c r="B550" s="208" t="s">
        <v>505</v>
      </c>
      <c r="C550" s="209">
        <f>C536*C713*'Conversions and Lists'!$F$50</f>
        <v>38692.820148010629</v>
      </c>
      <c r="D550" s="209">
        <f>D536*D713*'Conversions and Lists'!$F$50</f>
        <v>38586.93088210767</v>
      </c>
      <c r="E550" s="209">
        <f>E536*E713*'Conversions and Lists'!$F$50</f>
        <v>38480.791857865406</v>
      </c>
      <c r="F550" s="209">
        <f>F536*F713*'Conversions and Lists'!$F$50</f>
        <v>38374.409760716575</v>
      </c>
      <c r="G550" s="209">
        <f>G536*G713*'Conversions and Lists'!$F$50</f>
        <v>38267.791039598917</v>
      </c>
      <c r="H550" s="209">
        <f>H536*H713*'Conversions and Lists'!$F$50</f>
        <v>38160.941917320932</v>
      </c>
      <c r="I550" s="209">
        <f>I536*I713*'Conversions and Lists'!$F$50</f>
        <v>38053.868400387168</v>
      </c>
      <c r="J550" s="209">
        <f>J536*J713*'Conversions and Lists'!$F$50</f>
        <v>37946.576288315606</v>
      </c>
      <c r="K550" s="209">
        <f>K536*K713*'Conversions and Lists'!$F$50</f>
        <v>37839.07118247755</v>
      </c>
      <c r="L550" s="209">
        <f>L536*L713*'Conversions and Lists'!$F$50</f>
        <v>37731.358494488355</v>
      </c>
      <c r="M550" s="209">
        <f>M536*M713*'Conversions and Lists'!$F$50</f>
        <v>37623.443454175263</v>
      </c>
      <c r="N550" s="209">
        <f>N536*N713*'Conversions and Lists'!$F$50</f>
        <v>37515.331117147209</v>
      </c>
      <c r="O550" s="209">
        <f>O536*O713*'Conversions and Lists'!$F$50</f>
        <v>37407.026371989385</v>
      </c>
      <c r="P550" s="209">
        <f>P536*P713*'Conversions and Lists'!$F$50</f>
        <v>37315.591460544485</v>
      </c>
      <c r="Q550" s="209">
        <f>Q536*Q713*'Conversions and Lists'!$F$50</f>
        <v>37225.103019648079</v>
      </c>
      <c r="R550" s="209">
        <f>R536*R713*'Conversions and Lists'!$F$50</f>
        <v>37135.544760927456</v>
      </c>
      <c r="S550" s="209">
        <f>S536*S713*'Conversions and Lists'!$F$50</f>
        <v>37046.900767633095</v>
      </c>
      <c r="T550" s="209">
        <f>T536*T713*'Conversions and Lists'!$F$50</f>
        <v>36959.155484100418</v>
      </c>
      <c r="U550" s="209">
        <f>U536*U713*'Conversions and Lists'!$F$50</f>
        <v>36872.293705568154</v>
      </c>
      <c r="V550" s="209">
        <f>V536*V713*'Conversions and Lists'!$F$50</f>
        <v>36786.300568339248</v>
      </c>
      <c r="W550" s="209">
        <f>W536*W713*'Conversions and Lists'!$F$50</f>
        <v>36701.161540271023</v>
      </c>
      <c r="X550" s="209">
        <f>X536*X713*'Conversions and Lists'!$F$50</f>
        <v>36616.86241158178</v>
      </c>
      <c r="Y550" s="209">
        <f>Y536*Y713*'Conversions and Lists'!$F$50</f>
        <v>36533.389285961472</v>
      </c>
      <c r="Z550" s="209">
        <f>Z536*Z713*'Conversions and Lists'!$F$50</f>
        <v>36450.728571975153</v>
      </c>
      <c r="AA550" s="209">
        <f>AA536*AA713*'Conversions and Lists'!$F$50</f>
        <v>36368.86697474758</v>
      </c>
      <c r="AB550" s="209">
        <f>AB536*AB713*'Conversions and Lists'!$F$50</f>
        <v>36287.791487918628</v>
      </c>
      <c r="AC550" s="209">
        <f>AC536*AC713*'Conversions and Lists'!$F$50</f>
        <v>36207.489385859066</v>
      </c>
      <c r="AD550" s="209">
        <f>AD536*AD713*'Conversions and Lists'!$F$50</f>
        <v>36127.948216137091</v>
      </c>
      <c r="AE550" s="209">
        <f>AE536*AE713*'Conversions and Lists'!$F$50</f>
        <v>36248.731044728418</v>
      </c>
      <c r="AF550" s="209">
        <f>AF536*AF713*'Conversions and Lists'!$F$50</f>
        <v>36369.456181708723</v>
      </c>
      <c r="AG550" s="209">
        <f>AG536*AG713*'Conversions and Lists'!$F$50</f>
        <v>36490.123627078014</v>
      </c>
      <c r="AH550" s="209">
        <f>AH536*AH713*'Conversions and Lists'!$F$50</f>
        <v>36610.733380836304</v>
      </c>
      <c r="AI550" s="209">
        <f>AI536*AI713*'Conversions and Lists'!$F$50</f>
        <v>36731.285442983593</v>
      </c>
      <c r="AJ550" s="209">
        <f>AJ536*AJ713*'Conversions and Lists'!$F$50</f>
        <v>36848.677175631026</v>
      </c>
      <c r="AK550" s="209">
        <f>AK536*AK713*'Conversions and Lists'!$F$50</f>
        <v>36965.989541570663</v>
      </c>
      <c r="AL550" s="209">
        <f>AL536*AL713*'Conversions and Lists'!$F$50</f>
        <v>37083.222540802497</v>
      </c>
      <c r="AM550" s="209">
        <f>AM536*AM713*'Conversions and Lists'!$F$50</f>
        <v>37200.376173326527</v>
      </c>
      <c r="AN550" s="209">
        <f>AN536*AN713*'Conversions and Lists'!$F$50</f>
        <v>37317.450439142769</v>
      </c>
      <c r="AO550" s="209">
        <f>AO536*AO713*'Conversions and Lists'!$F$50</f>
        <v>37434.445338251186</v>
      </c>
      <c r="AP550" s="209">
        <f>AP536*AP713*'Conversions and Lists'!$F$50</f>
        <v>37551.360870651813</v>
      </c>
      <c r="AQ550" s="209">
        <f>AQ536*AQ713*'Conversions and Lists'!$F$50</f>
        <v>37668.197036344638</v>
      </c>
      <c r="AR550" s="209">
        <f>AR536*AR713*'Conversions and Lists'!$F$50</f>
        <v>37784.953835329667</v>
      </c>
      <c r="AS550" s="209">
        <f>AS536*AS713*'Conversions and Lists'!$F$50</f>
        <v>37901.631267606885</v>
      </c>
    </row>
    <row r="551" spans="1:45" x14ac:dyDescent="0.25">
      <c r="B551" s="208" t="s">
        <v>506</v>
      </c>
      <c r="C551" s="209">
        <f>C537*C714*'Conversions and Lists'!$F$50</f>
        <v>450530.45472127269</v>
      </c>
      <c r="D551" s="209">
        <f>D537*D714*'Conversions and Lists'!$F$50</f>
        <v>444172.71023450559</v>
      </c>
      <c r="E551" s="209">
        <f>E537*E714*'Conversions and Lists'!$F$50</f>
        <v>437612.07639024657</v>
      </c>
      <c r="F551" s="209">
        <f>F537*F714*'Conversions and Lists'!$F$50</f>
        <v>430848.54973831913</v>
      </c>
      <c r="G551" s="209">
        <f>G537*G714*'Conversions and Lists'!$F$50</f>
        <v>423882.12695059535</v>
      </c>
      <c r="H551" s="209">
        <f>H537*H714*'Conversions and Lists'!$F$50</f>
        <v>416712.80481564696</v>
      </c>
      <c r="I551" s="209">
        <f>I537*I714*'Conversions and Lists'!$F$50</f>
        <v>409340.58023367415</v>
      </c>
      <c r="J551" s="209">
        <f>J537*J714*'Conversions and Lists'!$F$50</f>
        <v>401765.45021169767</v>
      </c>
      <c r="K551" s="209">
        <f>K537*K714*'Conversions and Lists'!$F$50</f>
        <v>393987.41185899673</v>
      </c>
      <c r="L551" s="209">
        <f>L537*L714*'Conversions and Lists'!$F$50</f>
        <v>386006.46238277835</v>
      </c>
      <c r="M551" s="209">
        <f>M537*M714*'Conversions and Lists'!$F$50</f>
        <v>377822.5990840657</v>
      </c>
      <c r="N551" s="209">
        <f>N537*N714*'Conversions and Lists'!$F$50</f>
        <v>369435.81935379154</v>
      </c>
      <c r="O551" s="209">
        <f>O537*O714*'Conversions and Lists'!$F$50</f>
        <v>360846.12066908483</v>
      </c>
      <c r="P551" s="209">
        <f>P537*P714*'Conversions and Lists'!$F$50</f>
        <v>359533.50050855073</v>
      </c>
      <c r="Q551" s="209">
        <f>Q537*Q714*'Conversions and Lists'!$F$50</f>
        <v>358199.81876018533</v>
      </c>
      <c r="R551" s="209">
        <f>R537*R714*'Conversions and Lists'!$F$50</f>
        <v>356845.08139331674</v>
      </c>
      <c r="S551" s="209">
        <f>S537*S714*'Conversions and Lists'!$F$50</f>
        <v>355469.29424108152</v>
      </c>
      <c r="T551" s="209">
        <f>T537*T714*'Conversions and Lists'!$F$50</f>
        <v>354072.4630042864</v>
      </c>
      <c r="U551" s="209">
        <f>U537*U714*'Conversions and Lists'!$F$50</f>
        <v>352654.59325514</v>
      </c>
      <c r="V551" s="209">
        <f>V537*V714*'Conversions and Lists'!$F$50</f>
        <v>351215.69044085819</v>
      </c>
      <c r="W551" s="209">
        <f>W537*W714*'Conversions and Lists'!$F$50</f>
        <v>349755.75988714991</v>
      </c>
      <c r="X551" s="209">
        <f>X537*X714*'Conversions and Lists'!$F$50</f>
        <v>348274.80680158548</v>
      </c>
      <c r="Y551" s="209">
        <f>Y537*Y714*'Conversions and Lists'!$F$50</f>
        <v>346772.83627685503</v>
      </c>
      <c r="Z551" s="209">
        <f>Z537*Z714*'Conversions and Lists'!$F$50</f>
        <v>345249.85329391889</v>
      </c>
      <c r="AA551" s="209">
        <f>AA537*AA714*'Conversions and Lists'!$F$50</f>
        <v>343705.86272505444</v>
      </c>
      <c r="AB551" s="209">
        <f>AB537*AB714*'Conversions and Lists'!$F$50</f>
        <v>342140.86933680478</v>
      </c>
      <c r="AC551" s="209">
        <f>AC537*AC714*'Conversions and Lists'!$F$50</f>
        <v>340554.87779283151</v>
      </c>
      <c r="AD551" s="209">
        <f>AD537*AD714*'Conversions and Lists'!$F$50</f>
        <v>338947.89265667513</v>
      </c>
      <c r="AE551" s="209">
        <f>AE537*AE714*'Conversions and Lists'!$F$50</f>
        <v>340080.87592817243</v>
      </c>
      <c r="AF551" s="209">
        <f>AF537*AF714*'Conversions and Lists'!$F$50</f>
        <v>341213.31662081374</v>
      </c>
      <c r="AG551" s="209">
        <f>AG537*AG714*'Conversions and Lists'!$F$50</f>
        <v>342345.21473459934</v>
      </c>
      <c r="AH551" s="209">
        <f>AH537*AH714*'Conversions and Lists'!$F$50</f>
        <v>343476.57026952895</v>
      </c>
      <c r="AI551" s="209">
        <f>AI537*AI714*'Conversions and Lists'!$F$50</f>
        <v>344607.38322560262</v>
      </c>
      <c r="AJ551" s="209">
        <f>AJ537*AJ714*'Conversions and Lists'!$F$50</f>
        <v>344317.6930099965</v>
      </c>
      <c r="AK551" s="209">
        <f>AK537*AK714*'Conversions and Lists'!$F$50</f>
        <v>344017.54033948289</v>
      </c>
      <c r="AL551" s="209">
        <f>AL537*AL714*'Conversions and Lists'!$F$50</f>
        <v>343706.92521406198</v>
      </c>
      <c r="AM551" s="209">
        <f>AM537*AM714*'Conversions and Lists'!$F$50</f>
        <v>343385.84763373359</v>
      </c>
      <c r="AN551" s="209">
        <f>AN537*AN714*'Conversions and Lists'!$F$50</f>
        <v>343054.30759849778</v>
      </c>
      <c r="AO551" s="209">
        <f>AO537*AO714*'Conversions and Lists'!$F$50</f>
        <v>342712.30510835454</v>
      </c>
      <c r="AP551" s="209">
        <f>AP537*AP714*'Conversions and Lists'!$F$50</f>
        <v>342359.84016330389</v>
      </c>
      <c r="AQ551" s="209">
        <f>AQ537*AQ714*'Conversions and Lists'!$F$50</f>
        <v>341996.91276334581</v>
      </c>
      <c r="AR551" s="209">
        <f>AR537*AR714*'Conversions and Lists'!$F$50</f>
        <v>341623.52290848031</v>
      </c>
      <c r="AS551" s="209">
        <f>AS537*AS714*'Conversions and Lists'!$F$50</f>
        <v>341239.67059870745</v>
      </c>
    </row>
    <row r="552" spans="1:45" x14ac:dyDescent="0.25">
      <c r="B552" s="208" t="s">
        <v>507</v>
      </c>
      <c r="C552" s="209">
        <f>C538*C715*'Conversions and Lists'!$F$50</f>
        <v>244148.41993793767</v>
      </c>
      <c r="D552" s="209">
        <f>D538*D715*'Conversions and Lists'!$F$50</f>
        <v>246156.90226507862</v>
      </c>
      <c r="E552" s="209">
        <f>E538*E715*'Conversions and Lists'!$F$50</f>
        <v>248139.42628587742</v>
      </c>
      <c r="F552" s="209">
        <f>F538*F715*'Conversions and Lists'!$F$50</f>
        <v>250095.97606203111</v>
      </c>
      <c r="G552" s="209">
        <f>G538*G715*'Conversions and Lists'!$F$50</f>
        <v>252026.53621904878</v>
      </c>
      <c r="H552" s="209">
        <f>H538*H715*'Conversions and Lists'!$F$50</f>
        <v>253931.0919215396</v>
      </c>
      <c r="I552" s="209">
        <f>I538*I715*'Conversions and Lists'!$F$50</f>
        <v>255809.62884978883</v>
      </c>
      <c r="J552" s="209">
        <f>J538*J715*'Conversions and Lists'!$F$50</f>
        <v>257662.13317754489</v>
      </c>
      <c r="K552" s="209">
        <f>K538*K715*'Conversions and Lists'!$F$50</f>
        <v>259488.59155094469</v>
      </c>
      <c r="L552" s="209">
        <f>L538*L715*'Conversions and Lists'!$F$50</f>
        <v>261288.99106850993</v>
      </c>
      <c r="M552" s="209">
        <f>M538*M715*'Conversions and Lists'!$F$50</f>
        <v>263063.31926215143</v>
      </c>
      <c r="N552" s="209">
        <f>N538*N715*'Conversions and Lists'!$F$50</f>
        <v>264811.5640791225</v>
      </c>
      <c r="O552" s="209">
        <f>O538*O715*'Conversions and Lists'!$F$50</f>
        <v>266533.71386486635</v>
      </c>
      <c r="P552" s="209">
        <f>P538*P715*'Conversions and Lists'!$F$50</f>
        <v>267961.12564247858</v>
      </c>
      <c r="Q552" s="209">
        <f>Q538*Q715*'Conversions and Lists'!$F$50</f>
        <v>269385.93434463919</v>
      </c>
      <c r="R552" s="209">
        <f>R538*R715*'Conversions and Lists'!$F$50</f>
        <v>270808.17492802627</v>
      </c>
      <c r="S552" s="209">
        <f>S538*S715*'Conversions and Lists'!$F$50</f>
        <v>272227.88155177305</v>
      </c>
      <c r="T552" s="209">
        <f>T538*T715*'Conversions and Lists'!$F$50</f>
        <v>273645.08760008367</v>
      </c>
      <c r="U552" s="209">
        <f>U538*U715*'Conversions and Lists'!$F$50</f>
        <v>275059.82570408442</v>
      </c>
      <c r="V552" s="209">
        <f>V538*V715*'Conversions and Lists'!$F$50</f>
        <v>276472.12776293949</v>
      </c>
      <c r="W552" s="209">
        <f>W538*W715*'Conversions and Lists'!$F$50</f>
        <v>277882.02496426005</v>
      </c>
      <c r="X552" s="209">
        <f>X538*X715*'Conversions and Lists'!$F$50</f>
        <v>279289.54780383455</v>
      </c>
      <c r="Y552" s="209">
        <f>Y538*Y715*'Conversions and Lists'!$F$50</f>
        <v>280694.72610470571</v>
      </c>
      <c r="Z552" s="209">
        <f>Z538*Z715*'Conversions and Lists'!$F$50</f>
        <v>282097.58903562039</v>
      </c>
      <c r="AA552" s="209">
        <f>AA538*AA715*'Conversions and Lists'!$F$50</f>
        <v>283498.16512887488</v>
      </c>
      <c r="AB552" s="209">
        <f>AB538*AB715*'Conversions and Lists'!$F$50</f>
        <v>284896.48229757953</v>
      </c>
      <c r="AC552" s="209">
        <f>AC538*AC715*'Conversions and Lists'!$F$50</f>
        <v>286292.56785236456</v>
      </c>
      <c r="AD552" s="209">
        <f>AD538*AD715*'Conversions and Lists'!$F$50</f>
        <v>287686.44851754839</v>
      </c>
      <c r="AE552" s="209">
        <f>AE538*AE715*'Conversions and Lists'!$F$50</f>
        <v>288712.85188782885</v>
      </c>
      <c r="AF552" s="209">
        <f>AF538*AF715*'Conversions and Lists'!$F$50</f>
        <v>289739.25525810936</v>
      </c>
      <c r="AG552" s="209">
        <f>AG538*AG715*'Conversions and Lists'!$F$50</f>
        <v>290765.65862838988</v>
      </c>
      <c r="AH552" s="209">
        <f>AH538*AH715*'Conversions and Lists'!$F$50</f>
        <v>291792.06199867034</v>
      </c>
      <c r="AI552" s="209">
        <f>AI538*AI715*'Conversions and Lists'!$F$50</f>
        <v>292818.46536895086</v>
      </c>
      <c r="AJ552" s="209">
        <f>AJ538*AJ715*'Conversions and Lists'!$F$50</f>
        <v>293812.84158717352</v>
      </c>
      <c r="AK552" s="209">
        <f>AK538*AK715*'Conversions and Lists'!$F$50</f>
        <v>294806.99406300479</v>
      </c>
      <c r="AL552" s="209">
        <f>AL538*AL715*'Conversions and Lists'!$F$50</f>
        <v>295800.92279644473</v>
      </c>
      <c r="AM552" s="209">
        <f>AM538*AM715*'Conversions and Lists'!$F$50</f>
        <v>296794.62778749329</v>
      </c>
      <c r="AN552" s="209">
        <f>AN538*AN715*'Conversions and Lists'!$F$50</f>
        <v>297788.10903615039</v>
      </c>
      <c r="AO552" s="209">
        <f>AO538*AO715*'Conversions and Lists'!$F$50</f>
        <v>298781.36654241616</v>
      </c>
      <c r="AP552" s="209">
        <f>AP538*AP715*'Conversions and Lists'!$F$50</f>
        <v>299774.4003062906</v>
      </c>
      <c r="AQ552" s="209">
        <f>AQ538*AQ715*'Conversions and Lists'!$F$50</f>
        <v>300767.21032777365</v>
      </c>
      <c r="AR552" s="209">
        <f>AR538*AR715*'Conversions and Lists'!$F$50</f>
        <v>301759.7966068653</v>
      </c>
      <c r="AS552" s="209">
        <f>AS538*AS715*'Conversions and Lists'!$F$50</f>
        <v>302752.15914356551</v>
      </c>
    </row>
    <row r="553" spans="1:45" ht="14.4" thickBot="1" x14ac:dyDescent="0.3">
      <c r="B553" s="208" t="s">
        <v>508</v>
      </c>
      <c r="C553" s="209">
        <f>C539*C716*'Conversions and Lists'!$F$50</f>
        <v>350359.60325565934</v>
      </c>
      <c r="D553" s="209">
        <f>D539*D716*'Conversions and Lists'!$F$50</f>
        <v>353200.90644777037</v>
      </c>
      <c r="E553" s="209">
        <f>E539*E716*'Conversions and Lists'!$F$50</f>
        <v>356000.48129125871</v>
      </c>
      <c r="F553" s="209">
        <f>F539*F716*'Conversions and Lists'!$F$50</f>
        <v>358758.3020161381</v>
      </c>
      <c r="G553" s="209">
        <f>G539*G716*'Conversions and Lists'!$F$50</f>
        <v>361474.34376402682</v>
      </c>
      <c r="H553" s="209">
        <f>H539*H716*'Conversions and Lists'!$F$50</f>
        <v>364148.58254819171</v>
      </c>
      <c r="I553" s="209">
        <f>I539*I716*'Conversions and Lists'!$F$50</f>
        <v>366780.99521567515</v>
      </c>
      <c r="J553" s="209">
        <f>J539*J716*'Conversions and Lists'!$F$50</f>
        <v>369371.55941137968</v>
      </c>
      <c r="K553" s="209">
        <f>K539*K716*'Conversions and Lists'!$F$50</f>
        <v>371920.25354399357</v>
      </c>
      <c r="L553" s="209">
        <f>L539*L716*'Conversions and Lists'!$F$50</f>
        <v>374427.05675364746</v>
      </c>
      <c r="M553" s="209">
        <f>M539*M716*'Conversions and Lists'!$F$50</f>
        <v>376891.94888120081</v>
      </c>
      <c r="N553" s="209">
        <f>N539*N716*'Conversions and Lists'!$F$50</f>
        <v>379314.91043906321</v>
      </c>
      <c r="O553" s="209">
        <f>O539*O716*'Conversions and Lists'!$F$50</f>
        <v>381695.92258346174</v>
      </c>
      <c r="P553" s="209">
        <f>P539*P716*'Conversions and Lists'!$F$50</f>
        <v>383645.91331072157</v>
      </c>
      <c r="Q553" s="209">
        <f>Q539*Q716*'Conversions and Lists'!$F$50</f>
        <v>385590.75297061051</v>
      </c>
      <c r="R553" s="209">
        <f>R539*R716*'Conversions and Lists'!$F$50</f>
        <v>387530.49595550389</v>
      </c>
      <c r="S553" s="209">
        <f>S539*S716*'Conversions and Lists'!$F$50</f>
        <v>389465.19541680225</v>
      </c>
      <c r="T553" s="209">
        <f>T539*T716*'Conversions and Lists'!$F$50</f>
        <v>391394.90330012114</v>
      </c>
      <c r="U553" s="209">
        <f>U539*U716*'Conversions and Lists'!$F$50</f>
        <v>393319.67037929205</v>
      </c>
      <c r="V553" s="209">
        <f>V539*V716*'Conversions and Lists'!$F$50</f>
        <v>395239.54628921737</v>
      </c>
      <c r="W553" s="209">
        <f>W539*W716*'Conversions and Lists'!$F$50</f>
        <v>397154.57955762785</v>
      </c>
      <c r="X553" s="209">
        <f>X539*X716*'Conversions and Lists'!$F$50</f>
        <v>399064.817635782</v>
      </c>
      <c r="Y553" s="209">
        <f>Y539*Y716*'Conversions and Lists'!$F$50</f>
        <v>400970.30692815053</v>
      </c>
      <c r="Z553" s="209">
        <f>Z539*Z716*'Conversions and Lists'!$F$50</f>
        <v>402871.09282112343</v>
      </c>
      <c r="AA553" s="209">
        <f>AA539*AA716*'Conversions and Lists'!$F$50</f>
        <v>404767.21971077763</v>
      </c>
      <c r="AB553" s="209">
        <f>AB539*AB716*'Conversions and Lists'!$F$50</f>
        <v>406658.73102974071</v>
      </c>
      <c r="AC553" s="209">
        <f>AC539*AC716*'Conversions and Lists'!$F$50</f>
        <v>408545.66927318496</v>
      </c>
      <c r="AD553" s="209">
        <f>AD539*AD716*'Conversions and Lists'!$F$50</f>
        <v>410428.07602398418</v>
      </c>
      <c r="AE553" s="209">
        <f>AE539*AE716*'Conversions and Lists'!$F$50</f>
        <v>411892.39512090222</v>
      </c>
      <c r="AF553" s="209">
        <f>AF539*AF716*'Conversions and Lists'!$F$50</f>
        <v>413356.71421782015</v>
      </c>
      <c r="AG553" s="209">
        <f>AG539*AG716*'Conversions and Lists'!$F$50</f>
        <v>414821.03331473813</v>
      </c>
      <c r="AH553" s="209">
        <f>AH539*AH716*'Conversions and Lists'!$F$50</f>
        <v>416285.35241165612</v>
      </c>
      <c r="AI553" s="209">
        <f>AI539*AI716*'Conversions and Lists'!$F$50</f>
        <v>417749.67150857416</v>
      </c>
      <c r="AJ553" s="209">
        <f>AJ539*AJ716*'Conversions and Lists'!$F$50</f>
        <v>419103.31141723105</v>
      </c>
      <c r="AK553" s="209">
        <f>AK539*AK716*'Conversions and Lists'!$F$50</f>
        <v>420456.17811863532</v>
      </c>
      <c r="AL553" s="209">
        <f>AL539*AL716*'Conversions and Lists'!$F$50</f>
        <v>421808.27161278669</v>
      </c>
      <c r="AM553" s="209">
        <f>AM539*AM716*'Conversions and Lists'!$F$50</f>
        <v>423159.59189968533</v>
      </c>
      <c r="AN553" s="209">
        <f>AN539*AN716*'Conversions and Lists'!$F$50</f>
        <v>424510.13897933124</v>
      </c>
      <c r="AO553" s="209">
        <f>AO539*AO716*'Conversions and Lists'!$F$50</f>
        <v>425859.91285172431</v>
      </c>
      <c r="AP553" s="209">
        <f>AP539*AP716*'Conversions and Lists'!$F$50</f>
        <v>427208.91351686453</v>
      </c>
      <c r="AQ553" s="209">
        <f>AQ539*AQ716*'Conversions and Lists'!$F$50</f>
        <v>428557.14097475208</v>
      </c>
      <c r="AR553" s="209">
        <f>AR539*AR716*'Conversions and Lists'!$F$50</f>
        <v>429904.59522538685</v>
      </c>
      <c r="AS553" s="209">
        <f>AS539*AS716*'Conversions and Lists'!$F$50</f>
        <v>431251.27626876871</v>
      </c>
    </row>
    <row r="554" spans="1:45" ht="14.4" thickTop="1" x14ac:dyDescent="0.25">
      <c r="B554" s="56" t="s">
        <v>517</v>
      </c>
      <c r="C554" s="209" t="e">
        <f>SUM(C545:C553)</f>
        <v>#VALUE!</v>
      </c>
      <c r="D554" s="209" t="e">
        <f t="shared" ref="D554:AD554" si="39">SUM(D545:D553)</f>
        <v>#VALUE!</v>
      </c>
      <c r="E554" s="209" t="e">
        <f t="shared" si="39"/>
        <v>#VALUE!</v>
      </c>
      <c r="F554" s="209" t="e">
        <f t="shared" si="39"/>
        <v>#VALUE!</v>
      </c>
      <c r="G554" s="209" t="e">
        <f t="shared" si="39"/>
        <v>#VALUE!</v>
      </c>
      <c r="H554" s="209" t="e">
        <f t="shared" si="39"/>
        <v>#VALUE!</v>
      </c>
      <c r="I554" s="209" t="e">
        <f t="shared" si="39"/>
        <v>#VALUE!</v>
      </c>
      <c r="J554" s="209" t="e">
        <f t="shared" si="39"/>
        <v>#VALUE!</v>
      </c>
      <c r="K554" s="209" t="e">
        <f t="shared" si="39"/>
        <v>#VALUE!</v>
      </c>
      <c r="L554" s="209" t="e">
        <f t="shared" si="39"/>
        <v>#VALUE!</v>
      </c>
      <c r="M554" s="209" t="e">
        <f t="shared" si="39"/>
        <v>#VALUE!</v>
      </c>
      <c r="N554" s="209" t="e">
        <f t="shared" si="39"/>
        <v>#VALUE!</v>
      </c>
      <c r="O554" s="209" t="e">
        <f t="shared" si="39"/>
        <v>#VALUE!</v>
      </c>
      <c r="P554" s="209" t="e">
        <f t="shared" si="39"/>
        <v>#VALUE!</v>
      </c>
      <c r="Q554" s="209" t="e">
        <f t="shared" si="39"/>
        <v>#VALUE!</v>
      </c>
      <c r="R554" s="209" t="e">
        <f t="shared" si="39"/>
        <v>#VALUE!</v>
      </c>
      <c r="S554" s="209" t="e">
        <f t="shared" si="39"/>
        <v>#VALUE!</v>
      </c>
      <c r="T554" s="209" t="e">
        <f t="shared" si="39"/>
        <v>#VALUE!</v>
      </c>
      <c r="U554" s="209" t="e">
        <f t="shared" si="39"/>
        <v>#VALUE!</v>
      </c>
      <c r="V554" s="209" t="e">
        <f t="shared" si="39"/>
        <v>#VALUE!</v>
      </c>
      <c r="W554" s="209" t="e">
        <f t="shared" si="39"/>
        <v>#VALUE!</v>
      </c>
      <c r="X554" s="209" t="e">
        <f t="shared" si="39"/>
        <v>#VALUE!</v>
      </c>
      <c r="Y554" s="209" t="e">
        <f t="shared" si="39"/>
        <v>#VALUE!</v>
      </c>
      <c r="Z554" s="209" t="e">
        <f t="shared" si="39"/>
        <v>#VALUE!</v>
      </c>
      <c r="AA554" s="209" t="e">
        <f t="shared" si="39"/>
        <v>#VALUE!</v>
      </c>
      <c r="AB554" s="209" t="e">
        <f t="shared" si="39"/>
        <v>#VALUE!</v>
      </c>
      <c r="AC554" s="209" t="e">
        <f t="shared" si="39"/>
        <v>#VALUE!</v>
      </c>
      <c r="AD554" s="209" t="e">
        <f t="shared" si="39"/>
        <v>#VALUE!</v>
      </c>
      <c r="AE554" s="209" t="e">
        <f t="shared" ref="AE554:AS554" si="40">SUM(AE545:AE553)</f>
        <v>#VALUE!</v>
      </c>
      <c r="AF554" s="209" t="e">
        <f t="shared" si="40"/>
        <v>#VALUE!</v>
      </c>
      <c r="AG554" s="209" t="e">
        <f t="shared" si="40"/>
        <v>#VALUE!</v>
      </c>
      <c r="AH554" s="209" t="e">
        <f t="shared" si="40"/>
        <v>#VALUE!</v>
      </c>
      <c r="AI554" s="209" t="e">
        <f t="shared" si="40"/>
        <v>#VALUE!</v>
      </c>
      <c r="AJ554" s="209" t="e">
        <f t="shared" si="40"/>
        <v>#VALUE!</v>
      </c>
      <c r="AK554" s="209" t="e">
        <f t="shared" si="40"/>
        <v>#VALUE!</v>
      </c>
      <c r="AL554" s="209" t="e">
        <f t="shared" si="40"/>
        <v>#VALUE!</v>
      </c>
      <c r="AM554" s="209" t="e">
        <f t="shared" si="40"/>
        <v>#VALUE!</v>
      </c>
      <c r="AN554" s="209" t="e">
        <f t="shared" si="40"/>
        <v>#VALUE!</v>
      </c>
      <c r="AO554" s="209" t="e">
        <f t="shared" si="40"/>
        <v>#VALUE!</v>
      </c>
      <c r="AP554" s="209" t="e">
        <f t="shared" si="40"/>
        <v>#VALUE!</v>
      </c>
      <c r="AQ554" s="209" t="e">
        <f t="shared" si="40"/>
        <v>#VALUE!</v>
      </c>
      <c r="AR554" s="209" t="e">
        <f t="shared" si="40"/>
        <v>#VALUE!</v>
      </c>
      <c r="AS554" s="209" t="e">
        <f t="shared" si="40"/>
        <v>#VALUE!</v>
      </c>
    </row>
    <row r="555" spans="1:45" ht="14.4" thickBot="1" x14ac:dyDescent="0.3"/>
    <row r="556" spans="1:45" ht="28.2" thickTop="1" x14ac:dyDescent="0.25">
      <c r="B556" s="56" t="s">
        <v>518</v>
      </c>
      <c r="C556" s="213"/>
      <c r="D556" s="213"/>
      <c r="E556" s="213"/>
      <c r="F556" s="213"/>
      <c r="G556" s="213"/>
      <c r="H556" s="209" t="e">
        <f>H554/(G665*1000)</f>
        <v>#VALUE!</v>
      </c>
      <c r="I556" s="209" t="e">
        <f t="shared" ref="I556:AS556" si="41">I554/(H665*1000)</f>
        <v>#VALUE!</v>
      </c>
      <c r="J556" s="209" t="e">
        <f t="shared" si="41"/>
        <v>#VALUE!</v>
      </c>
      <c r="K556" s="209" t="e">
        <f t="shared" si="41"/>
        <v>#VALUE!</v>
      </c>
      <c r="L556" s="209" t="e">
        <f t="shared" si="41"/>
        <v>#VALUE!</v>
      </c>
      <c r="M556" s="209" t="e">
        <f t="shared" si="41"/>
        <v>#VALUE!</v>
      </c>
      <c r="N556" s="209" t="e">
        <f t="shared" si="41"/>
        <v>#VALUE!</v>
      </c>
      <c r="O556" s="209" t="e">
        <f t="shared" si="41"/>
        <v>#VALUE!</v>
      </c>
      <c r="P556" s="209" t="e">
        <f t="shared" si="41"/>
        <v>#VALUE!</v>
      </c>
      <c r="Q556" s="209" t="e">
        <f t="shared" si="41"/>
        <v>#VALUE!</v>
      </c>
      <c r="R556" s="209" t="e">
        <f t="shared" si="41"/>
        <v>#VALUE!</v>
      </c>
      <c r="S556" s="209" t="e">
        <f t="shared" si="41"/>
        <v>#VALUE!</v>
      </c>
      <c r="T556" s="209" t="e">
        <f t="shared" si="41"/>
        <v>#VALUE!</v>
      </c>
      <c r="U556" s="209" t="e">
        <f t="shared" si="41"/>
        <v>#VALUE!</v>
      </c>
      <c r="V556" s="209" t="e">
        <f t="shared" si="41"/>
        <v>#VALUE!</v>
      </c>
      <c r="W556" s="209" t="e">
        <f t="shared" si="41"/>
        <v>#VALUE!</v>
      </c>
      <c r="X556" s="209" t="e">
        <f t="shared" si="41"/>
        <v>#VALUE!</v>
      </c>
      <c r="Y556" s="209" t="e">
        <f t="shared" si="41"/>
        <v>#VALUE!</v>
      </c>
      <c r="Z556" s="209" t="e">
        <f t="shared" si="41"/>
        <v>#VALUE!</v>
      </c>
      <c r="AA556" s="209" t="e">
        <f t="shared" si="41"/>
        <v>#VALUE!</v>
      </c>
      <c r="AB556" s="209" t="e">
        <f t="shared" si="41"/>
        <v>#VALUE!</v>
      </c>
      <c r="AC556" s="209" t="e">
        <f t="shared" si="41"/>
        <v>#VALUE!</v>
      </c>
      <c r="AD556" s="209" t="e">
        <f t="shared" si="41"/>
        <v>#VALUE!</v>
      </c>
      <c r="AE556" s="209" t="e">
        <f t="shared" si="41"/>
        <v>#VALUE!</v>
      </c>
      <c r="AF556" s="209" t="e">
        <f t="shared" si="41"/>
        <v>#VALUE!</v>
      </c>
      <c r="AG556" s="209" t="e">
        <f t="shared" si="41"/>
        <v>#VALUE!</v>
      </c>
      <c r="AH556" s="209" t="e">
        <f t="shared" si="41"/>
        <v>#VALUE!</v>
      </c>
      <c r="AI556" s="209" t="e">
        <f t="shared" si="41"/>
        <v>#VALUE!</v>
      </c>
      <c r="AJ556" s="209" t="e">
        <f t="shared" si="41"/>
        <v>#VALUE!</v>
      </c>
      <c r="AK556" s="209" t="e">
        <f t="shared" si="41"/>
        <v>#VALUE!</v>
      </c>
      <c r="AL556" s="209" t="e">
        <f t="shared" si="41"/>
        <v>#VALUE!</v>
      </c>
      <c r="AM556" s="209" t="e">
        <f t="shared" si="41"/>
        <v>#VALUE!</v>
      </c>
      <c r="AN556" s="209" t="e">
        <f t="shared" si="41"/>
        <v>#VALUE!</v>
      </c>
      <c r="AO556" s="209" t="e">
        <f t="shared" si="41"/>
        <v>#VALUE!</v>
      </c>
      <c r="AP556" s="209" t="e">
        <f t="shared" si="41"/>
        <v>#VALUE!</v>
      </c>
      <c r="AQ556" s="209" t="e">
        <f t="shared" si="41"/>
        <v>#VALUE!</v>
      </c>
      <c r="AR556" s="209" t="e">
        <f t="shared" si="41"/>
        <v>#VALUE!</v>
      </c>
      <c r="AS556" s="209" t="e">
        <f t="shared" si="41"/>
        <v>#VALUE!</v>
      </c>
    </row>
    <row r="557" spans="1:45" x14ac:dyDescent="0.25">
      <c r="B557" s="123"/>
    </row>
    <row r="558" spans="1:45" ht="16.2" thickBot="1" x14ac:dyDescent="0.35">
      <c r="A558" s="129" t="s">
        <v>519</v>
      </c>
      <c r="B558" s="123"/>
    </row>
    <row r="559" spans="1:45" ht="14.4" thickTop="1" x14ac:dyDescent="0.25">
      <c r="B559" s="56" t="s">
        <v>501</v>
      </c>
      <c r="C559" s="83">
        <v>2018</v>
      </c>
      <c r="D559" s="83">
        <v>2019</v>
      </c>
      <c r="E559" s="83">
        <v>2020</v>
      </c>
      <c r="F559" s="83">
        <v>2021</v>
      </c>
      <c r="G559" s="83">
        <v>2022</v>
      </c>
      <c r="H559" s="83">
        <v>2023</v>
      </c>
      <c r="I559" s="83">
        <v>2024</v>
      </c>
      <c r="J559" s="83">
        <v>2025</v>
      </c>
      <c r="K559" s="83">
        <v>2026</v>
      </c>
      <c r="L559" s="83">
        <v>2027</v>
      </c>
      <c r="M559" s="83">
        <v>2028</v>
      </c>
      <c r="N559" s="83">
        <v>2029</v>
      </c>
      <c r="O559" s="83">
        <v>2030</v>
      </c>
      <c r="P559" s="83">
        <v>2031</v>
      </c>
      <c r="Q559" s="83">
        <v>2032</v>
      </c>
      <c r="R559" s="83">
        <v>2033</v>
      </c>
      <c r="S559" s="83">
        <v>2034</v>
      </c>
      <c r="T559" s="83">
        <v>2035</v>
      </c>
      <c r="U559" s="83">
        <v>2036</v>
      </c>
      <c r="V559" s="83">
        <v>2037</v>
      </c>
      <c r="W559" s="83">
        <v>2038</v>
      </c>
      <c r="X559" s="83">
        <v>2039</v>
      </c>
      <c r="Y559" s="83">
        <v>2040</v>
      </c>
      <c r="Z559" s="83">
        <v>2041</v>
      </c>
      <c r="AA559" s="83">
        <v>2042</v>
      </c>
      <c r="AB559" s="83">
        <v>2043</v>
      </c>
      <c r="AC559" s="83">
        <v>2044</v>
      </c>
      <c r="AD559" s="83">
        <v>2045</v>
      </c>
      <c r="AE559" s="83">
        <v>2046</v>
      </c>
      <c r="AF559" s="83">
        <v>2047</v>
      </c>
      <c r="AG559" s="83">
        <v>2048</v>
      </c>
      <c r="AH559" s="83">
        <v>2049</v>
      </c>
      <c r="AI559" s="83">
        <v>2050</v>
      </c>
      <c r="AJ559" s="83">
        <v>2051</v>
      </c>
      <c r="AK559" s="83">
        <v>2052</v>
      </c>
      <c r="AL559" s="83">
        <v>2053</v>
      </c>
      <c r="AM559" s="83">
        <v>2054</v>
      </c>
      <c r="AN559" s="83">
        <v>2055</v>
      </c>
      <c r="AO559" s="83">
        <v>2056</v>
      </c>
      <c r="AP559" s="83">
        <v>2057</v>
      </c>
      <c r="AQ559" s="83">
        <v>2058</v>
      </c>
      <c r="AR559" s="83">
        <v>2059</v>
      </c>
      <c r="AS559" s="83">
        <v>2060</v>
      </c>
    </row>
    <row r="560" spans="1:45" x14ac:dyDescent="0.25">
      <c r="B560" s="208" t="s">
        <v>502</v>
      </c>
      <c r="C560" s="209" t="str">
        <f>IFERROR(IF(AND(ISNUMBER($C$37),ISNUMBER($D$37)),((C677/C683)*C567)-C561,"N/A"),"")</f>
        <v>N/A</v>
      </c>
      <c r="D560" s="209" t="str">
        <f t="shared" ref="D560:AS560" si="42">IFERROR(IF(AND(ISNUMBER($C$37),ISNUMBER($D$37)),((D677/D683)*D567)-D561,"N/A"),"")</f>
        <v>N/A</v>
      </c>
      <c r="E560" s="209" t="str">
        <f t="shared" si="42"/>
        <v>N/A</v>
      </c>
      <c r="F560" s="209" t="str">
        <f t="shared" si="42"/>
        <v>N/A</v>
      </c>
      <c r="G560" s="209" t="str">
        <f t="shared" si="42"/>
        <v>N/A</v>
      </c>
      <c r="H560" s="209" t="str">
        <f t="shared" si="42"/>
        <v>N/A</v>
      </c>
      <c r="I560" s="209" t="str">
        <f t="shared" si="42"/>
        <v>N/A</v>
      </c>
      <c r="J560" s="209" t="str">
        <f t="shared" si="42"/>
        <v>N/A</v>
      </c>
      <c r="K560" s="209" t="str">
        <f>IFERROR(IF(AND(ISNUMBER($C$37),ISNUMBER($D$37)),((K677/K683)*K567)-K561,"N/A"),"")</f>
        <v>N/A</v>
      </c>
      <c r="L560" s="209" t="str">
        <f t="shared" si="42"/>
        <v>N/A</v>
      </c>
      <c r="M560" s="209" t="str">
        <f t="shared" si="42"/>
        <v>N/A</v>
      </c>
      <c r="N560" s="209" t="str">
        <f t="shared" si="42"/>
        <v>N/A</v>
      </c>
      <c r="O560" s="209" t="str">
        <f t="shared" si="42"/>
        <v>N/A</v>
      </c>
      <c r="P560" s="209" t="str">
        <f t="shared" si="42"/>
        <v>N/A</v>
      </c>
      <c r="Q560" s="209" t="str">
        <f t="shared" si="42"/>
        <v>N/A</v>
      </c>
      <c r="R560" s="209" t="str">
        <f t="shared" si="42"/>
        <v>N/A</v>
      </c>
      <c r="S560" s="209" t="str">
        <f t="shared" si="42"/>
        <v>N/A</v>
      </c>
      <c r="T560" s="209" t="str">
        <f t="shared" si="42"/>
        <v>N/A</v>
      </c>
      <c r="U560" s="209" t="str">
        <f t="shared" si="42"/>
        <v>N/A</v>
      </c>
      <c r="V560" s="209" t="str">
        <f t="shared" si="42"/>
        <v>N/A</v>
      </c>
      <c r="W560" s="209" t="str">
        <f t="shared" si="42"/>
        <v>N/A</v>
      </c>
      <c r="X560" s="209" t="str">
        <f t="shared" si="42"/>
        <v>N/A</v>
      </c>
      <c r="Y560" s="209" t="str">
        <f t="shared" si="42"/>
        <v>N/A</v>
      </c>
      <c r="Z560" s="209" t="str">
        <f t="shared" si="42"/>
        <v>N/A</v>
      </c>
      <c r="AA560" s="209" t="str">
        <f t="shared" si="42"/>
        <v>N/A</v>
      </c>
      <c r="AB560" s="209" t="str">
        <f t="shared" si="42"/>
        <v>N/A</v>
      </c>
      <c r="AC560" s="209" t="str">
        <f t="shared" si="42"/>
        <v>N/A</v>
      </c>
      <c r="AD560" s="209" t="str">
        <f t="shared" si="42"/>
        <v>N/A</v>
      </c>
      <c r="AE560" s="209" t="str">
        <f t="shared" si="42"/>
        <v>N/A</v>
      </c>
      <c r="AF560" s="209" t="str">
        <f t="shared" si="42"/>
        <v>N/A</v>
      </c>
      <c r="AG560" s="209" t="str">
        <f t="shared" si="42"/>
        <v>N/A</v>
      </c>
      <c r="AH560" s="209" t="str">
        <f t="shared" si="42"/>
        <v>N/A</v>
      </c>
      <c r="AI560" s="209" t="str">
        <f t="shared" si="42"/>
        <v>N/A</v>
      </c>
      <c r="AJ560" s="209" t="str">
        <f t="shared" si="42"/>
        <v>N/A</v>
      </c>
      <c r="AK560" s="209" t="str">
        <f t="shared" si="42"/>
        <v>N/A</v>
      </c>
      <c r="AL560" s="209" t="str">
        <f t="shared" si="42"/>
        <v>N/A</v>
      </c>
      <c r="AM560" s="209" t="str">
        <f t="shared" si="42"/>
        <v>N/A</v>
      </c>
      <c r="AN560" s="209" t="str">
        <f t="shared" si="42"/>
        <v>N/A</v>
      </c>
      <c r="AO560" s="209" t="str">
        <f t="shared" si="42"/>
        <v>N/A</v>
      </c>
      <c r="AP560" s="209" t="str">
        <f t="shared" si="42"/>
        <v>N/A</v>
      </c>
      <c r="AQ560" s="209" t="str">
        <f t="shared" si="42"/>
        <v>N/A</v>
      </c>
      <c r="AR560" s="209" t="str">
        <f t="shared" si="42"/>
        <v>N/A</v>
      </c>
      <c r="AS560" s="209" t="str">
        <f t="shared" si="42"/>
        <v>N/A</v>
      </c>
    </row>
    <row r="561" spans="2:45" x14ac:dyDescent="0.25">
      <c r="B561" s="210" t="s">
        <v>503</v>
      </c>
      <c r="C561" s="209" t="str" cm="1">
        <f t="array" ref="C561">IFERROR(IF(AND(ISNUMBER($C$37),ISNUMBER($D$37)),_xlfn.IFS(C559&lt;=$D$34,$E$34*(C677/C683)*C567,AND(C559&gt;$D$34,C559&lt;=$C$34),B561+(((INDEX($C$567:$AS$567,MATCH($C$34,$C$559:$AS$559,0))*(INDEX($C$677:$AS$677, MATCH($C$34,$C$676:$AS$676,0))/INDEX($C$683:$AS$683, MATCH($C$34,$C$676:$AS$676,0)))*$B$34)-(INDEX($C$567:$AS$567,MATCH($D$34,$C$559:$AS$559,0))*(INDEX($C$677:$AS$677, MATCH($D$34,$C$676:$AS$676,0))/INDEX($C$683:$AS$683, MATCH($D$34,$C$676:$AS$676,0)))*$E$34))/($C$34-$D$34)),C559&gt;$C$34,INDEX($C$567:$AS$567,MATCH(C559,$C$559:$AS$559,0))*(INDEX($C$677:$AS$677, MATCH(C559,$C$676:$AS$676,0))/INDEX($C$683:$AS$683, MATCH(C559,$C$676:$AS$676,0)))*$B$34,TRUE,0),"N/A"),"")</f>
        <v>N/A</v>
      </c>
      <c r="D561" s="209" t="str" cm="1">
        <f t="array" ref="D561">IFERROR(IF(AND(ISNUMBER($C$37),ISNUMBER($D$37)),_xlfn.IFS(D559&lt;=$D$34,$E$34*(D677/D683)*D567,AND(D559&gt;$D$34,D559&lt;=$C$34),C561+(((INDEX($C$567:$AS$567,MATCH($C$34,$C$559:$AS$559,0))*(INDEX($C$677:$AS$677, MATCH($C$34,$C$676:$AS$676,0))/INDEX($C$683:$AS$683, MATCH($C$34,$C$676:$AS$676,0)))*$B$34)-(INDEX($C$567:$AS$567,MATCH($D$34,$C$559:$AS$559,0))*(INDEX($C$677:$AS$677, MATCH($D$34,$C$676:$AS$676,0))/INDEX($C$683:$AS$683, MATCH($D$34,$C$676:$AS$676,0)))*$E$34))/($C$34-$D$34)),D559&gt;$C$34,INDEX($C$567:$AS$567,MATCH(D559,$C$559:$AS$559,0))*(INDEX($C$677:$AS$677, MATCH(D559,$C$676:$AS$676,0))/INDEX($C$683:$AS$683, MATCH(D559,$C$676:$AS$676,0)))*$B$34,TRUE,0),"N/A"),"")</f>
        <v>N/A</v>
      </c>
      <c r="E561" s="209" t="str" cm="1">
        <f t="array" ref="E561">IFERROR(IF(AND(ISNUMBER($C$37),ISNUMBER($D$37)),_xlfn.IFS(E559&lt;=$D$34,$E$34*(E677/E683)*E567,AND(E559&gt;$D$34,E559&lt;=$C$34),D561+(((INDEX($C$567:$AS$567,MATCH($C$34,$C$559:$AS$559,0))*(INDEX($C$677:$AS$677, MATCH($C$34,$C$676:$AS$676,0))/INDEX($C$683:$AS$683, MATCH($C$34,$C$676:$AS$676,0)))*$B$34)-(INDEX($C$567:$AS$567,MATCH($D$34,$C$559:$AS$559,0))*(INDEX($C$677:$AS$677, MATCH($D$34,$C$676:$AS$676,0))/INDEX($C$683:$AS$683, MATCH($D$34,$C$676:$AS$676,0)))*$E$34))/($C$34-$D$34)),E559&gt;$C$34,INDEX($C$567:$AS$567,MATCH(E559,$C$559:$AS$559,0))*(INDEX($C$677:$AS$677, MATCH(E559,$C$676:$AS$676,0))/INDEX($C$683:$AS$683, MATCH(E559,$C$676:$AS$676,0)))*$B$34,TRUE,0),"N/A"),"")</f>
        <v>N/A</v>
      </c>
      <c r="F561" s="209" t="str" cm="1">
        <f t="array" ref="F561">IFERROR(IF(AND(ISNUMBER($C$37),ISNUMBER($D$37)),_xlfn.IFS(F559&lt;=$D$34,$E$34*(F677/F683)*F567,AND(F559&gt;$D$34,F559&lt;=$C$34),E561+(((INDEX($C$567:$AS$567,MATCH($C$34,$C$559:$AS$559,0))*(INDEX($C$677:$AS$677, MATCH($C$34,$C$676:$AS$676,0))/INDEX($C$683:$AS$683, MATCH($C$34,$C$676:$AS$676,0)))*$B$34)-(INDEX($C$567:$AS$567,MATCH($D$34,$C$559:$AS$559,0))*(INDEX($C$677:$AS$677, MATCH($D$34,$C$676:$AS$676,0))/INDEX($C$683:$AS$683, MATCH($D$34,$C$676:$AS$676,0)))*$E$34))/($C$34-$D$34)),F559&gt;$C$34,INDEX($C$567:$AS$567,MATCH(F559,$C$559:$AS$559,0))*(INDEX($C$677:$AS$677, MATCH(F559,$C$676:$AS$676,0))/INDEX($C$683:$AS$683, MATCH(F559,$C$676:$AS$676,0)))*$B$34,TRUE,0),"N/A"),"")</f>
        <v>N/A</v>
      </c>
      <c r="G561" s="209" t="str" cm="1">
        <f t="array" ref="G561">IFERROR(IF(AND(ISNUMBER($C$37),ISNUMBER($D$37)),_xlfn.IFS(G559&lt;=$D$34,$E$34*(G677/G683)*G567,AND(G559&gt;$D$34,G559&lt;=$C$34),F561+(((INDEX($C$567:$AS$567,MATCH($C$34,$C$559:$AS$559,0))*(INDEX($C$677:$AS$677, MATCH($C$34,$C$676:$AS$676,0))/INDEX($C$683:$AS$683, MATCH($C$34,$C$676:$AS$676,0)))*$B$34)-(INDEX($C$567:$AS$567,MATCH($D$34,$C$559:$AS$559,0))*(INDEX($C$677:$AS$677, MATCH($D$34,$C$676:$AS$676,0))/INDEX($C$683:$AS$683, MATCH($D$34,$C$676:$AS$676,0)))*$E$34))/($C$34-$D$34)),G559&gt;$C$34,INDEX($C$567:$AS$567,MATCH(G559,$C$559:$AS$559,0))*(INDEX($C$677:$AS$677, MATCH(G559,$C$676:$AS$676,0))/INDEX($C$683:$AS$683, MATCH(G559,$C$676:$AS$676,0)))*$B$34,TRUE,0),"N/A"),"")</f>
        <v>N/A</v>
      </c>
      <c r="H561" s="209" t="str" cm="1">
        <f t="array" ref="H561">IFERROR(IF(AND(ISNUMBER($C$37),ISNUMBER($D$37)),_xlfn.IFS(H559&lt;=$D$34,$E$34*(H677/H683)*H567,AND(H559&gt;$D$34,H559&lt;=$C$34),G561+(((INDEX($C$567:$AS$567,MATCH($C$34,$C$559:$AS$559,0))*(INDEX($C$677:$AS$677, MATCH($C$34,$C$676:$AS$676,0))/INDEX($C$683:$AS$683, MATCH($C$34,$C$676:$AS$676,0)))*$B$34)-(INDEX($C$567:$AS$567,MATCH($D$34,$C$559:$AS$559,0))*(INDEX($C$677:$AS$677, MATCH($D$34,$C$676:$AS$676,0))/INDEX($C$683:$AS$683, MATCH($D$34,$C$676:$AS$676,0)))*$E$34))/($C$34-$D$34)),H559&gt;$C$34,INDEX($C$567:$AS$567,MATCH(H559,$C$559:$AS$559,0))*(INDEX($C$677:$AS$677, MATCH(H559,$C$676:$AS$676,0))/INDEX($C$683:$AS$683, MATCH(H559,$C$676:$AS$676,0)))*$B$34,TRUE,0),"N/A"),"")</f>
        <v>N/A</v>
      </c>
      <c r="I561" s="209" t="str" cm="1">
        <f t="array" ref="I561">IFERROR(IF(AND(ISNUMBER($C$37),ISNUMBER($D$37)),_xlfn.IFS(I559&lt;=$D$34,$E$34*(I677/I683)*I567,AND(I559&gt;$D$34,I559&lt;=$C$34),H561+(((INDEX($C$567:$AS$567,MATCH($C$34,$C$559:$AS$559,0))*(INDEX($C$677:$AS$677, MATCH($C$34,$C$676:$AS$676,0))/INDEX($C$683:$AS$683, MATCH($C$34,$C$676:$AS$676,0)))*$B$34)-(INDEX($C$567:$AS$567,MATCH($D$34,$C$559:$AS$559,0))*(INDEX($C$677:$AS$677, MATCH($D$34,$C$676:$AS$676,0))/INDEX($C$683:$AS$683, MATCH($D$34,$C$676:$AS$676,0)))*$E$34))/($C$34-$D$34)),I559&gt;$C$34,INDEX($C$567:$AS$567,MATCH(I559,$C$559:$AS$559,0))*(INDEX($C$677:$AS$677, MATCH(I559,$C$676:$AS$676,0))/INDEX($C$683:$AS$683, MATCH(I559,$C$676:$AS$676,0)))*$B$34,TRUE,0),"N/A"),"")</f>
        <v>N/A</v>
      </c>
      <c r="J561" s="209" t="str" cm="1">
        <f t="array" ref="J561">IFERROR(IF(AND(ISNUMBER($C$37),ISNUMBER($D$37)),_xlfn.IFS(J559&lt;=$D$34,$E$34*(J677/J683)*J567,AND(J559&gt;$D$34,J559&lt;=$C$34),I561+(((INDEX($C$567:$AS$567,MATCH($C$34,$C$559:$AS$559,0))*(INDEX($C$677:$AS$677, MATCH($C$34,$C$676:$AS$676,0))/INDEX($C$683:$AS$683, MATCH($C$34,$C$676:$AS$676,0)))*$B$34)-(INDEX($C$567:$AS$567,MATCH($D$34,$C$559:$AS$559,0))*(INDEX($C$677:$AS$677, MATCH($D$34,$C$676:$AS$676,0))/INDEX($C$683:$AS$683, MATCH($D$34,$C$676:$AS$676,0)))*$E$34))/($C$34-$D$34)),J559&gt;$C$34,INDEX($C$567:$AS$567,MATCH(J559,$C$559:$AS$559,0))*(INDEX($C$677:$AS$677, MATCH(J559,$C$676:$AS$676,0))/INDEX($C$683:$AS$683, MATCH(J559,$C$676:$AS$676,0)))*$B$34,TRUE,0),"N/A"),"")</f>
        <v>N/A</v>
      </c>
      <c r="K561" s="209" t="str" cm="1">
        <f t="array" ref="K561">IFERROR(IF(AND(ISNUMBER($C$37),ISNUMBER($D$37)),_xlfn.IFS(K559&lt;=$D$34,$E$34*(K677/K683)*K567,AND(K559&gt;$D$34,K559&lt;=$C$34),J561+(((INDEX($C$567:$AS$567,MATCH($C$34,$C$559:$AS$559,0))*(INDEX($C$677:$AS$677, MATCH($C$34,$C$676:$AS$676,0))/INDEX($C$683:$AS$683, MATCH($C$34,$C$676:$AS$676,0)))*$B$34)-(INDEX($C$567:$AS$567,MATCH($D$34,$C$559:$AS$559,0))*(INDEX($C$677:$AS$677, MATCH($D$34,$C$676:$AS$676,0))/INDEX($C$683:$AS$683, MATCH($D$34,$C$676:$AS$676,0)))*$E$34))/($C$34-$D$34)),K559&gt;$C$34,INDEX($C$567:$AS$567,MATCH(K559,$C$559:$AS$559,0))*(INDEX($C$677:$AS$677, MATCH(K559,$C$676:$AS$676,0))/INDEX($C$683:$AS$683, MATCH(K559,$C$676:$AS$676,0)))*$B$34,TRUE,0),"N/A"),"")</f>
        <v>N/A</v>
      </c>
      <c r="L561" s="209" t="str" cm="1">
        <f t="array" ref="L561">IFERROR(IF(AND(ISNUMBER($C$37),ISNUMBER($D$37)),_xlfn.IFS(L559&lt;=$D$34,$E$34*(L677/L683)*L567,AND(L559&gt;$D$34,L559&lt;=$C$34),K561+(((INDEX($C$567:$AS$567,MATCH($C$34,$C$559:$AS$559,0))*(INDEX($C$677:$AS$677, MATCH($C$34,$C$676:$AS$676,0))/INDEX($C$683:$AS$683, MATCH($C$34,$C$676:$AS$676,0)))*$B$34)-(INDEX($C$567:$AS$567,MATCH($D$34,$C$559:$AS$559,0))*(INDEX($C$677:$AS$677, MATCH($D$34,$C$676:$AS$676,0))/INDEX($C$683:$AS$683, MATCH($D$34,$C$676:$AS$676,0)))*$E$34))/($C$34-$D$34)),L559&gt;$C$34,INDEX($C$567:$AS$567,MATCH(L559,$C$559:$AS$559,0))*(INDEX($C$677:$AS$677, MATCH(L559,$C$676:$AS$676,0))/INDEX($C$683:$AS$683, MATCH(L559,$C$676:$AS$676,0)))*$B$34,TRUE,0),"N/A"),"")</f>
        <v>N/A</v>
      </c>
      <c r="M561" s="209" t="str" cm="1">
        <f t="array" ref="M561">IFERROR(IF(AND(ISNUMBER($C$37),ISNUMBER($D$37)),_xlfn.IFS(M559&lt;=$D$34,$E$34*(M677/M683)*M567,AND(M559&gt;$D$34,M559&lt;=$C$34),L561+(((INDEX($C$567:$AS$567,MATCH($C$34,$C$559:$AS$559,0))*(INDEX($C$677:$AS$677, MATCH($C$34,$C$676:$AS$676,0))/INDEX($C$683:$AS$683, MATCH($C$34,$C$676:$AS$676,0)))*$B$34)-(INDEX($C$567:$AS$567,MATCH($D$34,$C$559:$AS$559,0))*(INDEX($C$677:$AS$677, MATCH($D$34,$C$676:$AS$676,0))/INDEX($C$683:$AS$683, MATCH($D$34,$C$676:$AS$676,0)))*$E$34))/($C$34-$D$34)),M559&gt;$C$34,INDEX($C$567:$AS$567,MATCH(M559,$C$559:$AS$559,0))*(INDEX($C$677:$AS$677, MATCH(M559,$C$676:$AS$676,0))/INDEX($C$683:$AS$683, MATCH(M559,$C$676:$AS$676,0)))*$B$34,TRUE,0),"N/A"),"")</f>
        <v>N/A</v>
      </c>
      <c r="N561" s="209" t="str" cm="1">
        <f t="array" ref="N561">IFERROR(IF(AND(ISNUMBER($C$37),ISNUMBER($D$37)),_xlfn.IFS(N559&lt;=$D$34,$E$34*(N677/N683)*N567,AND(N559&gt;$D$34,N559&lt;=$C$34),M561+(((INDEX($C$567:$AS$567,MATCH($C$34,$C$559:$AS$559,0))*(INDEX($C$677:$AS$677, MATCH($C$34,$C$676:$AS$676,0))/INDEX($C$683:$AS$683, MATCH($C$34,$C$676:$AS$676,0)))*$B$34)-(INDEX($C$567:$AS$567,MATCH($D$34,$C$559:$AS$559,0))*(INDEX($C$677:$AS$677, MATCH($D$34,$C$676:$AS$676,0))/INDEX($C$683:$AS$683, MATCH($D$34,$C$676:$AS$676,0)))*$E$34))/($C$34-$D$34)),N559&gt;$C$34,INDEX($C$567:$AS$567,MATCH(N559,$C$559:$AS$559,0))*(INDEX($C$677:$AS$677, MATCH(N559,$C$676:$AS$676,0))/INDEX($C$683:$AS$683, MATCH(N559,$C$676:$AS$676,0)))*$B$34,TRUE,0),"N/A"),"")</f>
        <v>N/A</v>
      </c>
      <c r="O561" s="209" t="str" cm="1">
        <f t="array" ref="O561">IFERROR(IF(AND(ISNUMBER($C$37),ISNUMBER($D$37)),_xlfn.IFS(O559&lt;=$D$34,$E$34*(O677/O683)*O567,AND(O559&gt;$D$34,O559&lt;=$C$34),N561+(((INDEX($C$567:$AS$567,MATCH($C$34,$C$559:$AS$559,0))*(INDEX($C$677:$AS$677, MATCH($C$34,$C$676:$AS$676,0))/INDEX($C$683:$AS$683, MATCH($C$34,$C$676:$AS$676,0)))*$B$34)-(INDEX($C$567:$AS$567,MATCH($D$34,$C$559:$AS$559,0))*(INDEX($C$677:$AS$677, MATCH($D$34,$C$676:$AS$676,0))/INDEX($C$683:$AS$683, MATCH($D$34,$C$676:$AS$676,0)))*$E$34))/($C$34-$D$34)),O559&gt;$C$34,INDEX($C$567:$AS$567,MATCH(O559,$C$559:$AS$559,0))*(INDEX($C$677:$AS$677, MATCH(O559,$C$676:$AS$676,0))/INDEX($C$683:$AS$683, MATCH(O559,$C$676:$AS$676,0)))*$B$34,TRUE,0),"N/A"),"")</f>
        <v>N/A</v>
      </c>
      <c r="P561" s="209" t="str" cm="1">
        <f t="array" ref="P561">IFERROR(IF(AND(ISNUMBER($C$37),ISNUMBER($D$37)),_xlfn.IFS(P559&lt;=$D$34,$E$34*(P677/P683)*P567,AND(P559&gt;$D$34,P559&lt;=$C$34),O561+(((INDEX($C$567:$AS$567,MATCH($C$34,$C$559:$AS$559,0))*(INDEX($C$677:$AS$677, MATCH($C$34,$C$676:$AS$676,0))/INDEX($C$683:$AS$683, MATCH($C$34,$C$676:$AS$676,0)))*$B$34)-(INDEX($C$567:$AS$567,MATCH($D$34,$C$559:$AS$559,0))*(INDEX($C$677:$AS$677, MATCH($D$34,$C$676:$AS$676,0))/INDEX($C$683:$AS$683, MATCH($D$34,$C$676:$AS$676,0)))*$E$34))/($C$34-$D$34)),P559&gt;$C$34,INDEX($C$567:$AS$567,MATCH(P559,$C$559:$AS$559,0))*(INDEX($C$677:$AS$677, MATCH(P559,$C$676:$AS$676,0))/INDEX($C$683:$AS$683, MATCH(P559,$C$676:$AS$676,0)))*$B$34,TRUE,0),"N/A"),"")</f>
        <v>N/A</v>
      </c>
      <c r="Q561" s="209" t="str" cm="1">
        <f t="array" ref="Q561">IFERROR(IF(AND(ISNUMBER($C$37),ISNUMBER($D$37)),_xlfn.IFS(Q559&lt;=$D$34,$E$34*(Q677/Q683)*Q567,AND(Q559&gt;$D$34,Q559&lt;=$C$34),P561+(((INDEX($C$567:$AS$567,MATCH($C$34,$C$559:$AS$559,0))*(INDEX($C$677:$AS$677, MATCH($C$34,$C$676:$AS$676,0))/INDEX($C$683:$AS$683, MATCH($C$34,$C$676:$AS$676,0)))*$B$34)-(INDEX($C$567:$AS$567,MATCH($D$34,$C$559:$AS$559,0))*(INDEX($C$677:$AS$677, MATCH($D$34,$C$676:$AS$676,0))/INDEX($C$683:$AS$683, MATCH($D$34,$C$676:$AS$676,0)))*$E$34))/($C$34-$D$34)),Q559&gt;$C$34,INDEX($C$567:$AS$567,MATCH(Q559,$C$559:$AS$559,0))*(INDEX($C$677:$AS$677, MATCH(Q559,$C$676:$AS$676,0))/INDEX($C$683:$AS$683, MATCH(Q559,$C$676:$AS$676,0)))*$B$34,TRUE,0),"N/A"),"")</f>
        <v>N/A</v>
      </c>
      <c r="R561" s="209" t="str" cm="1">
        <f t="array" ref="R561">IFERROR(IF(AND(ISNUMBER($C$37),ISNUMBER($D$37)),_xlfn.IFS(R559&lt;=$D$34,$E$34*(R677/R683)*R567,AND(R559&gt;$D$34,R559&lt;=$C$34),Q561+(((INDEX($C$567:$AS$567,MATCH($C$34,$C$559:$AS$559,0))*(INDEX($C$677:$AS$677, MATCH($C$34,$C$676:$AS$676,0))/INDEX($C$683:$AS$683, MATCH($C$34,$C$676:$AS$676,0)))*$B$34)-(INDEX($C$567:$AS$567,MATCH($D$34,$C$559:$AS$559,0))*(INDEX($C$677:$AS$677, MATCH($D$34,$C$676:$AS$676,0))/INDEX($C$683:$AS$683, MATCH($D$34,$C$676:$AS$676,0)))*$E$34))/($C$34-$D$34)),R559&gt;$C$34,INDEX($C$567:$AS$567,MATCH(R559,$C$559:$AS$559,0))*(INDEX($C$677:$AS$677, MATCH(R559,$C$676:$AS$676,0))/INDEX($C$683:$AS$683, MATCH(R559,$C$676:$AS$676,0)))*$B$34,TRUE,0),"N/A"),"")</f>
        <v>N/A</v>
      </c>
      <c r="S561" s="209" t="str" cm="1">
        <f t="array" ref="S561">IFERROR(IF(AND(ISNUMBER($C$37),ISNUMBER($D$37)),_xlfn.IFS(S559&lt;=$D$34,$E$34*(S677/S683)*S567,AND(S559&gt;$D$34,S559&lt;=$C$34),R561+(((INDEX($C$567:$AS$567,MATCH($C$34,$C$559:$AS$559,0))*(INDEX($C$677:$AS$677, MATCH($C$34,$C$676:$AS$676,0))/INDEX($C$683:$AS$683, MATCH($C$34,$C$676:$AS$676,0)))*$B$34)-(INDEX($C$567:$AS$567,MATCH($D$34,$C$559:$AS$559,0))*(INDEX($C$677:$AS$677, MATCH($D$34,$C$676:$AS$676,0))/INDEX($C$683:$AS$683, MATCH($D$34,$C$676:$AS$676,0)))*$E$34))/($C$34-$D$34)),S559&gt;$C$34,INDEX($C$567:$AS$567,MATCH(S559,$C$559:$AS$559,0))*(INDEX($C$677:$AS$677, MATCH(S559,$C$676:$AS$676,0))/INDEX($C$683:$AS$683, MATCH(S559,$C$676:$AS$676,0)))*$B$34,TRUE,0),"N/A"),"")</f>
        <v>N/A</v>
      </c>
      <c r="T561" s="209" t="str" cm="1">
        <f t="array" ref="T561">IFERROR(IF(AND(ISNUMBER($C$37),ISNUMBER($D$37)),_xlfn.IFS(T559&lt;=$D$34,$E$34*(T677/T683)*T567,AND(T559&gt;$D$34,T559&lt;=$C$34),S561+(((INDEX($C$567:$AS$567,MATCH($C$34,$C$559:$AS$559,0))*(INDEX($C$677:$AS$677, MATCH($C$34,$C$676:$AS$676,0))/INDEX($C$683:$AS$683, MATCH($C$34,$C$676:$AS$676,0)))*$B$34)-(INDEX($C$567:$AS$567,MATCH($D$34,$C$559:$AS$559,0))*(INDEX($C$677:$AS$677, MATCH($D$34,$C$676:$AS$676,0))/INDEX($C$683:$AS$683, MATCH($D$34,$C$676:$AS$676,0)))*$E$34))/($C$34-$D$34)),T559&gt;$C$34,INDEX($C$567:$AS$567,MATCH(T559,$C$559:$AS$559,0))*(INDEX($C$677:$AS$677, MATCH(T559,$C$676:$AS$676,0))/INDEX($C$683:$AS$683, MATCH(T559,$C$676:$AS$676,0)))*$B$34,TRUE,0),"N/A"),"")</f>
        <v>N/A</v>
      </c>
      <c r="U561" s="209" t="str" cm="1">
        <f t="array" ref="U561">IFERROR(IF(AND(ISNUMBER($C$37),ISNUMBER($D$37)),_xlfn.IFS(U559&lt;=$D$34,$E$34*(U677/U683)*U567,AND(U559&gt;$D$34,U559&lt;=$C$34),T561+(((INDEX($C$567:$AS$567,MATCH($C$34,$C$559:$AS$559,0))*(INDEX($C$677:$AS$677, MATCH($C$34,$C$676:$AS$676,0))/INDEX($C$683:$AS$683, MATCH($C$34,$C$676:$AS$676,0)))*$B$34)-(INDEX($C$567:$AS$567,MATCH($D$34,$C$559:$AS$559,0))*(INDEX($C$677:$AS$677, MATCH($D$34,$C$676:$AS$676,0))/INDEX($C$683:$AS$683, MATCH($D$34,$C$676:$AS$676,0)))*$E$34))/($C$34-$D$34)),U559&gt;$C$34,INDEX($C$567:$AS$567,MATCH(U559,$C$559:$AS$559,0))*(INDEX($C$677:$AS$677, MATCH(U559,$C$676:$AS$676,0))/INDEX($C$683:$AS$683, MATCH(U559,$C$676:$AS$676,0)))*$B$34,TRUE,0),"N/A"),"")</f>
        <v>N/A</v>
      </c>
      <c r="V561" s="209" t="str" cm="1">
        <f t="array" ref="V561">IFERROR(IF(AND(ISNUMBER($C$37),ISNUMBER($D$37)),_xlfn.IFS(V559&lt;=$D$34,$E$34*(V677/V683)*V567,AND(V559&gt;$D$34,V559&lt;=$C$34),U561+(((INDEX($C$567:$AS$567,MATCH($C$34,$C$559:$AS$559,0))*(INDEX($C$677:$AS$677, MATCH($C$34,$C$676:$AS$676,0))/INDEX($C$683:$AS$683, MATCH($C$34,$C$676:$AS$676,0)))*$B$34)-(INDEX($C$567:$AS$567,MATCH($D$34,$C$559:$AS$559,0))*(INDEX($C$677:$AS$677, MATCH($D$34,$C$676:$AS$676,0))/INDEX($C$683:$AS$683, MATCH($D$34,$C$676:$AS$676,0)))*$E$34))/($C$34-$D$34)),V559&gt;$C$34,INDEX($C$567:$AS$567,MATCH(V559,$C$559:$AS$559,0))*(INDEX($C$677:$AS$677, MATCH(V559,$C$676:$AS$676,0))/INDEX($C$683:$AS$683, MATCH(V559,$C$676:$AS$676,0)))*$B$34,TRUE,0),"N/A"),"")</f>
        <v>N/A</v>
      </c>
      <c r="W561" s="209" t="str" cm="1">
        <f t="array" ref="W561">IFERROR(IF(AND(ISNUMBER($C$37),ISNUMBER($D$37)),_xlfn.IFS(W559&lt;=$D$34,$E$34*(W677/W683)*W567,AND(W559&gt;$D$34,W559&lt;=$C$34),V561+(((INDEX($C$567:$AS$567,MATCH($C$34,$C$559:$AS$559,0))*(INDEX($C$677:$AS$677, MATCH($C$34,$C$676:$AS$676,0))/INDEX($C$683:$AS$683, MATCH($C$34,$C$676:$AS$676,0)))*$B$34)-(INDEX($C$567:$AS$567,MATCH($D$34,$C$559:$AS$559,0))*(INDEX($C$677:$AS$677, MATCH($D$34,$C$676:$AS$676,0))/INDEX($C$683:$AS$683, MATCH($D$34,$C$676:$AS$676,0)))*$E$34))/($C$34-$D$34)),W559&gt;$C$34,INDEX($C$567:$AS$567,MATCH(W559,$C$559:$AS$559,0))*(INDEX($C$677:$AS$677, MATCH(W559,$C$676:$AS$676,0))/INDEX($C$683:$AS$683, MATCH(W559,$C$676:$AS$676,0)))*$B$34,TRUE,0),"N/A"),"")</f>
        <v>N/A</v>
      </c>
      <c r="X561" s="209" t="str" cm="1">
        <f t="array" ref="X561">IFERROR(IF(AND(ISNUMBER($C$37),ISNUMBER($D$37)),_xlfn.IFS(X559&lt;=$D$34,$E$34*(X677/X683)*X567,AND(X559&gt;$D$34,X559&lt;=$C$34),W561+(((INDEX($C$567:$AS$567,MATCH($C$34,$C$559:$AS$559,0))*(INDEX($C$677:$AS$677, MATCH($C$34,$C$676:$AS$676,0))/INDEX($C$683:$AS$683, MATCH($C$34,$C$676:$AS$676,0)))*$B$34)-(INDEX($C$567:$AS$567,MATCH($D$34,$C$559:$AS$559,0))*(INDEX($C$677:$AS$677, MATCH($D$34,$C$676:$AS$676,0))/INDEX($C$683:$AS$683, MATCH($D$34,$C$676:$AS$676,0)))*$E$34))/($C$34-$D$34)),X559&gt;$C$34,INDEX($C$567:$AS$567,MATCH(X559,$C$559:$AS$559,0))*(INDEX($C$677:$AS$677, MATCH(X559,$C$676:$AS$676,0))/INDEX($C$683:$AS$683, MATCH(X559,$C$676:$AS$676,0)))*$B$34,TRUE,0),"N/A"),"")</f>
        <v>N/A</v>
      </c>
      <c r="Y561" s="209" t="str" cm="1">
        <f t="array" ref="Y561">IFERROR(IF(AND(ISNUMBER($C$37),ISNUMBER($D$37)),_xlfn.IFS(Y559&lt;=$D$34,$E$34*(Y677/Y683)*Y567,AND(Y559&gt;$D$34,Y559&lt;=$C$34),X561+(((INDEX($C$567:$AS$567,MATCH($C$34,$C$559:$AS$559,0))*(INDEX($C$677:$AS$677, MATCH($C$34,$C$676:$AS$676,0))/INDEX($C$683:$AS$683, MATCH($C$34,$C$676:$AS$676,0)))*$B$34)-(INDEX($C$567:$AS$567,MATCH($D$34,$C$559:$AS$559,0))*(INDEX($C$677:$AS$677, MATCH($D$34,$C$676:$AS$676,0))/INDEX($C$683:$AS$683, MATCH($D$34,$C$676:$AS$676,0)))*$E$34))/($C$34-$D$34)),Y559&gt;$C$34,INDEX($C$567:$AS$567,MATCH(Y559,$C$559:$AS$559,0))*(INDEX($C$677:$AS$677, MATCH(Y559,$C$676:$AS$676,0))/INDEX($C$683:$AS$683, MATCH(Y559,$C$676:$AS$676,0)))*$B$34,TRUE,0),"N/A"),"")</f>
        <v>N/A</v>
      </c>
      <c r="Z561" s="209" t="str" cm="1">
        <f t="array" ref="Z561">IFERROR(IF(AND(ISNUMBER($C$37),ISNUMBER($D$37)),_xlfn.IFS(Z559&lt;=$D$34,$E$34*(Z677/Z683)*Z567,AND(Z559&gt;$D$34,Z559&lt;=$C$34),Y561+(((INDEX($C$567:$AS$567,MATCH($C$34,$C$559:$AS$559,0))*(INDEX($C$677:$AS$677, MATCH($C$34,$C$676:$AS$676,0))/INDEX($C$683:$AS$683, MATCH($C$34,$C$676:$AS$676,0)))*$B$34)-(INDEX($C$567:$AS$567,MATCH($D$34,$C$559:$AS$559,0))*(INDEX($C$677:$AS$677, MATCH($D$34,$C$676:$AS$676,0))/INDEX($C$683:$AS$683, MATCH($D$34,$C$676:$AS$676,0)))*$E$34))/($C$34-$D$34)),Z559&gt;$C$34,INDEX($C$567:$AS$567,MATCH(Z559,$C$559:$AS$559,0))*(INDEX($C$677:$AS$677, MATCH(Z559,$C$676:$AS$676,0))/INDEX($C$683:$AS$683, MATCH(Z559,$C$676:$AS$676,0)))*$B$34,TRUE,0),"N/A"),"")</f>
        <v>N/A</v>
      </c>
      <c r="AA561" s="209" t="str" cm="1">
        <f t="array" ref="AA561">IFERROR(IF(AND(ISNUMBER($C$37),ISNUMBER($D$37)),_xlfn.IFS(AA559&lt;=$D$34,$E$34*(AA677/AA683)*AA567,AND(AA559&gt;$D$34,AA559&lt;=$C$34),Z561+(((INDEX($C$567:$AS$567,MATCH($C$34,$C$559:$AS$559,0))*(INDEX($C$677:$AS$677, MATCH($C$34,$C$676:$AS$676,0))/INDEX($C$683:$AS$683, MATCH($C$34,$C$676:$AS$676,0)))*$B$34)-(INDEX($C$567:$AS$567,MATCH($D$34,$C$559:$AS$559,0))*(INDEX($C$677:$AS$677, MATCH($D$34,$C$676:$AS$676,0))/INDEX($C$683:$AS$683, MATCH($D$34,$C$676:$AS$676,0)))*$E$34))/($C$34-$D$34)),AA559&gt;$C$34,INDEX($C$567:$AS$567,MATCH(AA559,$C$559:$AS$559,0))*(INDEX($C$677:$AS$677, MATCH(AA559,$C$676:$AS$676,0))/INDEX($C$683:$AS$683, MATCH(AA559,$C$676:$AS$676,0)))*$B$34,TRUE,0),"N/A"),"")</f>
        <v>N/A</v>
      </c>
      <c r="AB561" s="209" t="str" cm="1">
        <f t="array" ref="AB561">IFERROR(IF(AND(ISNUMBER($C$37),ISNUMBER($D$37)),_xlfn.IFS(AB559&lt;=$D$34,$E$34*(AB677/AB683)*AB567,AND(AB559&gt;$D$34,AB559&lt;=$C$34),AA561+(((INDEX($C$567:$AS$567,MATCH($C$34,$C$559:$AS$559,0))*(INDEX($C$677:$AS$677, MATCH($C$34,$C$676:$AS$676,0))/INDEX($C$683:$AS$683, MATCH($C$34,$C$676:$AS$676,0)))*$B$34)-(INDEX($C$567:$AS$567,MATCH($D$34,$C$559:$AS$559,0))*(INDEX($C$677:$AS$677, MATCH($D$34,$C$676:$AS$676,0))/INDEX($C$683:$AS$683, MATCH($D$34,$C$676:$AS$676,0)))*$E$34))/($C$34-$D$34)),AB559&gt;$C$34,INDEX($C$567:$AS$567,MATCH(AB559,$C$559:$AS$559,0))*(INDEX($C$677:$AS$677, MATCH(AB559,$C$676:$AS$676,0))/INDEX($C$683:$AS$683, MATCH(AB559,$C$676:$AS$676,0)))*$B$34,TRUE,0),"N/A"),"")</f>
        <v>N/A</v>
      </c>
      <c r="AC561" s="209" t="str" cm="1">
        <f t="array" ref="AC561">IFERROR(IF(AND(ISNUMBER($C$37),ISNUMBER($D$37)),_xlfn.IFS(AC559&lt;=$D$34,$E$34*(AC677/AC683)*AC567,AND(AC559&gt;$D$34,AC559&lt;=$C$34),AB561+(((INDEX($C$567:$AS$567,MATCH($C$34,$C$559:$AS$559,0))*(INDEX($C$677:$AS$677, MATCH($C$34,$C$676:$AS$676,0))/INDEX($C$683:$AS$683, MATCH($C$34,$C$676:$AS$676,0)))*$B$34)-(INDEX($C$567:$AS$567,MATCH($D$34,$C$559:$AS$559,0))*(INDEX($C$677:$AS$677, MATCH($D$34,$C$676:$AS$676,0))/INDEX($C$683:$AS$683, MATCH($D$34,$C$676:$AS$676,0)))*$E$34))/($C$34-$D$34)),AC559&gt;$C$34,INDEX($C$567:$AS$567,MATCH(AC559,$C$559:$AS$559,0))*(INDEX($C$677:$AS$677, MATCH(AC559,$C$676:$AS$676,0))/INDEX($C$683:$AS$683, MATCH(AC559,$C$676:$AS$676,0)))*$B$34,TRUE,0),"N/A"),"")</f>
        <v>N/A</v>
      </c>
      <c r="AD561" s="209" t="str" cm="1">
        <f t="array" ref="AD561">IFERROR(IF(AND(ISNUMBER($C$37),ISNUMBER($D$37)),_xlfn.IFS(AD559&lt;=$D$34,$E$34*(AD677/AD683)*AD567,AND(AD559&gt;$D$34,AD559&lt;=$C$34),AC561+(((INDEX($C$567:$AS$567,MATCH($C$34,$C$559:$AS$559,0))*(INDEX($C$677:$AS$677, MATCH($C$34,$C$676:$AS$676,0))/INDEX($C$683:$AS$683, MATCH($C$34,$C$676:$AS$676,0)))*$B$34)-(INDEX($C$567:$AS$567,MATCH($D$34,$C$559:$AS$559,0))*(INDEX($C$677:$AS$677, MATCH($D$34,$C$676:$AS$676,0))/INDEX($C$683:$AS$683, MATCH($D$34,$C$676:$AS$676,0)))*$E$34))/($C$34-$D$34)),AD559&gt;$C$34,INDEX($C$567:$AS$567,MATCH(AD559,$C$559:$AS$559,0))*(INDEX($C$677:$AS$677, MATCH(AD559,$C$676:$AS$676,0))/INDEX($C$683:$AS$683, MATCH(AD559,$C$676:$AS$676,0)))*$B$34,TRUE,0),"N/A"),"")</f>
        <v>N/A</v>
      </c>
      <c r="AE561" s="209" t="str" cm="1">
        <f t="array" ref="AE561">IFERROR(IF(AND(ISNUMBER($C$37),ISNUMBER($D$37)),_xlfn.IFS(AE559&lt;=$D$34,$E$34*(AE677/AE683)*AE567,AND(AE559&gt;$D$34,AE559&lt;=$C$34),AD561+(((INDEX($C$567:$AS$567,MATCH($C$34,$C$559:$AS$559,0))*(INDEX($C$677:$AS$677, MATCH($C$34,$C$676:$AS$676,0))/INDEX($C$683:$AS$683, MATCH($C$34,$C$676:$AS$676,0)))*$B$34)-(INDEX($C$567:$AS$567,MATCH($D$34,$C$559:$AS$559,0))*(INDEX($C$677:$AS$677, MATCH($D$34,$C$676:$AS$676,0))/INDEX($C$683:$AS$683, MATCH($D$34,$C$676:$AS$676,0)))*$E$34))/($C$34-$D$34)),AE559&gt;$C$34,INDEX($C$567:$AS$567,MATCH(AE559,$C$559:$AS$559,0))*(INDEX($C$677:$AS$677, MATCH(AE559,$C$676:$AS$676,0))/INDEX($C$683:$AS$683, MATCH(AE559,$C$676:$AS$676,0)))*$B$34,TRUE,0),"N/A"),"")</f>
        <v>N/A</v>
      </c>
      <c r="AF561" s="209" t="str" cm="1">
        <f t="array" ref="AF561">IFERROR(IF(AND(ISNUMBER($C$37),ISNUMBER($D$37)),_xlfn.IFS(AF559&lt;=$D$34,$E$34*(AF677/AF683)*AF567,AND(AF559&gt;$D$34,AF559&lt;=$C$34),AE561+(((INDEX($C$567:$AS$567,MATCH($C$34,$C$559:$AS$559,0))*(INDEX($C$677:$AS$677, MATCH($C$34,$C$676:$AS$676,0))/INDEX($C$683:$AS$683, MATCH($C$34,$C$676:$AS$676,0)))*$B$34)-(INDEX($C$567:$AS$567,MATCH($D$34,$C$559:$AS$559,0))*(INDEX($C$677:$AS$677, MATCH($D$34,$C$676:$AS$676,0))/INDEX($C$683:$AS$683, MATCH($D$34,$C$676:$AS$676,0)))*$E$34))/($C$34-$D$34)),AF559&gt;$C$34,INDEX($C$567:$AS$567,MATCH(AF559,$C$559:$AS$559,0))*(INDEX($C$677:$AS$677, MATCH(AF559,$C$676:$AS$676,0))/INDEX($C$683:$AS$683, MATCH(AF559,$C$676:$AS$676,0)))*$B$34,TRUE,0),"N/A"),"")</f>
        <v>N/A</v>
      </c>
      <c r="AG561" s="209" t="str" cm="1">
        <f t="array" ref="AG561">IFERROR(IF(AND(ISNUMBER($C$37),ISNUMBER($D$37)),_xlfn.IFS(AG559&lt;=$D$34,$E$34*(AG677/AG683)*AG567,AND(AG559&gt;$D$34,AG559&lt;=$C$34),AF561+(((INDEX($C$567:$AS$567,MATCH($C$34,$C$559:$AS$559,0))*(INDEX($C$677:$AS$677, MATCH($C$34,$C$676:$AS$676,0))/INDEX($C$683:$AS$683, MATCH($C$34,$C$676:$AS$676,0)))*$B$34)-(INDEX($C$567:$AS$567,MATCH($D$34,$C$559:$AS$559,0))*(INDEX($C$677:$AS$677, MATCH($D$34,$C$676:$AS$676,0))/INDEX($C$683:$AS$683, MATCH($D$34,$C$676:$AS$676,0)))*$E$34))/($C$34-$D$34)),AG559&gt;$C$34,INDEX($C$567:$AS$567,MATCH(AG559,$C$559:$AS$559,0))*(INDEX($C$677:$AS$677, MATCH(AG559,$C$676:$AS$676,0))/INDEX($C$683:$AS$683, MATCH(AG559,$C$676:$AS$676,0)))*$B$34,TRUE,0),"N/A"),"")</f>
        <v>N/A</v>
      </c>
      <c r="AH561" s="209" t="str" cm="1">
        <f t="array" ref="AH561">IFERROR(IF(AND(ISNUMBER($C$37),ISNUMBER($D$37)),_xlfn.IFS(AH559&lt;=$D$34,$E$34*(AH677/AH683)*AH567,AND(AH559&gt;$D$34,AH559&lt;=$C$34),AG561+(((INDEX($C$567:$AS$567,MATCH($C$34,$C$559:$AS$559,0))*(INDEX($C$677:$AS$677, MATCH($C$34,$C$676:$AS$676,0))/INDEX($C$683:$AS$683, MATCH($C$34,$C$676:$AS$676,0)))*$B$34)-(INDEX($C$567:$AS$567,MATCH($D$34,$C$559:$AS$559,0))*(INDEX($C$677:$AS$677, MATCH($D$34,$C$676:$AS$676,0))/INDEX($C$683:$AS$683, MATCH($D$34,$C$676:$AS$676,0)))*$E$34))/($C$34-$D$34)),AH559&gt;$C$34,INDEX($C$567:$AS$567,MATCH(AH559,$C$559:$AS$559,0))*(INDEX($C$677:$AS$677, MATCH(AH559,$C$676:$AS$676,0))/INDEX($C$683:$AS$683, MATCH(AH559,$C$676:$AS$676,0)))*$B$34,TRUE,0),"N/A"),"")</f>
        <v>N/A</v>
      </c>
      <c r="AI561" s="209" t="str" cm="1">
        <f t="array" ref="AI561">IFERROR(IF(AND(ISNUMBER($C$37),ISNUMBER($D$37)),_xlfn.IFS(AI559&lt;=$D$34,$E$34*(AI677/AI683)*AI567,AND(AI559&gt;$D$34,AI559&lt;=$C$34),AH561+(((INDEX($C$567:$AS$567,MATCH($C$34,$C$559:$AS$559,0))*(INDEX($C$677:$AS$677, MATCH($C$34,$C$676:$AS$676,0))/INDEX($C$683:$AS$683, MATCH($C$34,$C$676:$AS$676,0)))*$B$34)-(INDEX($C$567:$AS$567,MATCH($D$34,$C$559:$AS$559,0))*(INDEX($C$677:$AS$677, MATCH($D$34,$C$676:$AS$676,0))/INDEX($C$683:$AS$683, MATCH($D$34,$C$676:$AS$676,0)))*$E$34))/($C$34-$D$34)),AI559&gt;$C$34,INDEX($C$567:$AS$567,MATCH(AI559,$C$559:$AS$559,0))*(INDEX($C$677:$AS$677, MATCH(AI559,$C$676:$AS$676,0))/INDEX($C$683:$AS$683, MATCH(AI559,$C$676:$AS$676,0)))*$B$34,TRUE,0),"N/A"),"")</f>
        <v>N/A</v>
      </c>
      <c r="AJ561" s="209" t="str" cm="1">
        <f t="array" ref="AJ561">IFERROR(IF(AND(ISNUMBER($C$37),ISNUMBER($D$37)),_xlfn.IFS(AJ559&lt;=$D$34,$E$34*(AJ677/AJ683)*AJ567,AND(AJ559&gt;$D$34,AJ559&lt;=$C$34),AI561+(((INDEX($C$567:$AS$567,MATCH($C$34,$C$559:$AS$559,0))*(INDEX($C$677:$AS$677, MATCH($C$34,$C$676:$AS$676,0))/INDEX($C$683:$AS$683, MATCH($C$34,$C$676:$AS$676,0)))*$B$34)-(INDEX($C$567:$AS$567,MATCH($D$34,$C$559:$AS$559,0))*(INDEX($C$677:$AS$677, MATCH($D$34,$C$676:$AS$676,0))/INDEX($C$683:$AS$683, MATCH($D$34,$C$676:$AS$676,0)))*$E$34))/($C$34-$D$34)),AJ559&gt;$C$34,INDEX($C$567:$AS$567,MATCH(AJ559,$C$559:$AS$559,0))*(INDEX($C$677:$AS$677, MATCH(AJ559,$C$676:$AS$676,0))/INDEX($C$683:$AS$683, MATCH(AJ559,$C$676:$AS$676,0)))*$B$34,TRUE,0),"N/A"),"")</f>
        <v>N/A</v>
      </c>
      <c r="AK561" s="209" t="str" cm="1">
        <f t="array" ref="AK561">IFERROR(IF(AND(ISNUMBER($C$37),ISNUMBER($D$37)),_xlfn.IFS(AK559&lt;=$D$34,$E$34*(AK677/AK683)*AK567,AND(AK559&gt;$D$34,AK559&lt;=$C$34),AJ561+(((INDEX($C$567:$AS$567,MATCH($C$34,$C$559:$AS$559,0))*(INDEX($C$677:$AS$677, MATCH($C$34,$C$676:$AS$676,0))/INDEX($C$683:$AS$683, MATCH($C$34,$C$676:$AS$676,0)))*$B$34)-(INDEX($C$567:$AS$567,MATCH($D$34,$C$559:$AS$559,0))*(INDEX($C$677:$AS$677, MATCH($D$34,$C$676:$AS$676,0))/INDEX($C$683:$AS$683, MATCH($D$34,$C$676:$AS$676,0)))*$E$34))/($C$34-$D$34)),AK559&gt;$C$34,INDEX($C$567:$AS$567,MATCH(AK559,$C$559:$AS$559,0))*(INDEX($C$677:$AS$677, MATCH(AK559,$C$676:$AS$676,0))/INDEX($C$683:$AS$683, MATCH(AK559,$C$676:$AS$676,0)))*$B$34,TRUE,0),"N/A"),"")</f>
        <v>N/A</v>
      </c>
      <c r="AL561" s="209" t="str" cm="1">
        <f t="array" ref="AL561">IFERROR(IF(AND(ISNUMBER($C$37),ISNUMBER($D$37)),_xlfn.IFS(AL559&lt;=$D$34,$E$34*(AL677/AL683)*AL567,AND(AL559&gt;$D$34,AL559&lt;=$C$34),AK561+(((INDEX($C$567:$AS$567,MATCH($C$34,$C$559:$AS$559,0))*(INDEX($C$677:$AS$677, MATCH($C$34,$C$676:$AS$676,0))/INDEX($C$683:$AS$683, MATCH($C$34,$C$676:$AS$676,0)))*$B$34)-(INDEX($C$567:$AS$567,MATCH($D$34,$C$559:$AS$559,0))*(INDEX($C$677:$AS$677, MATCH($D$34,$C$676:$AS$676,0))/INDEX($C$683:$AS$683, MATCH($D$34,$C$676:$AS$676,0)))*$E$34))/($C$34-$D$34)),AL559&gt;$C$34,INDEX($C$567:$AS$567,MATCH(AL559,$C$559:$AS$559,0))*(INDEX($C$677:$AS$677, MATCH(AL559,$C$676:$AS$676,0))/INDEX($C$683:$AS$683, MATCH(AL559,$C$676:$AS$676,0)))*$B$34,TRUE,0),"N/A"),"")</f>
        <v>N/A</v>
      </c>
      <c r="AM561" s="209" t="str" cm="1">
        <f t="array" ref="AM561">IFERROR(IF(AND(ISNUMBER($C$37),ISNUMBER($D$37)),_xlfn.IFS(AM559&lt;=$D$34,$E$34*(AM677/AM683)*AM567,AND(AM559&gt;$D$34,AM559&lt;=$C$34),AL561+(((INDEX($C$567:$AS$567,MATCH($C$34,$C$559:$AS$559,0))*(INDEX($C$677:$AS$677, MATCH($C$34,$C$676:$AS$676,0))/INDEX($C$683:$AS$683, MATCH($C$34,$C$676:$AS$676,0)))*$B$34)-(INDEX($C$567:$AS$567,MATCH($D$34,$C$559:$AS$559,0))*(INDEX($C$677:$AS$677, MATCH($D$34,$C$676:$AS$676,0))/INDEX($C$683:$AS$683, MATCH($D$34,$C$676:$AS$676,0)))*$E$34))/($C$34-$D$34)),AM559&gt;$C$34,INDEX($C$567:$AS$567,MATCH(AM559,$C$559:$AS$559,0))*(INDEX($C$677:$AS$677, MATCH(AM559,$C$676:$AS$676,0))/INDEX($C$683:$AS$683, MATCH(AM559,$C$676:$AS$676,0)))*$B$34,TRUE,0),"N/A"),"")</f>
        <v>N/A</v>
      </c>
      <c r="AN561" s="209" t="str" cm="1">
        <f t="array" ref="AN561">IFERROR(IF(AND(ISNUMBER($C$37),ISNUMBER($D$37)),_xlfn.IFS(AN559&lt;=$D$34,$E$34*(AN677/AN683)*AN567,AND(AN559&gt;$D$34,AN559&lt;=$C$34),AM561+(((INDEX($C$567:$AS$567,MATCH($C$34,$C$559:$AS$559,0))*(INDEX($C$677:$AS$677, MATCH($C$34,$C$676:$AS$676,0))/INDEX($C$683:$AS$683, MATCH($C$34,$C$676:$AS$676,0)))*$B$34)-(INDEX($C$567:$AS$567,MATCH($D$34,$C$559:$AS$559,0))*(INDEX($C$677:$AS$677, MATCH($D$34,$C$676:$AS$676,0))/INDEX($C$683:$AS$683, MATCH($D$34,$C$676:$AS$676,0)))*$E$34))/($C$34-$D$34)),AN559&gt;$C$34,INDEX($C$567:$AS$567,MATCH(AN559,$C$559:$AS$559,0))*(INDEX($C$677:$AS$677, MATCH(AN559,$C$676:$AS$676,0))/INDEX($C$683:$AS$683, MATCH(AN559,$C$676:$AS$676,0)))*$B$34,TRUE,0),"N/A"),"")</f>
        <v>N/A</v>
      </c>
      <c r="AO561" s="209" t="str" cm="1">
        <f t="array" ref="AO561">IFERROR(IF(AND(ISNUMBER($C$37),ISNUMBER($D$37)),_xlfn.IFS(AO559&lt;=$D$34,$E$34*(AO677/AO683)*AO567,AND(AO559&gt;$D$34,AO559&lt;=$C$34),AN561+(((INDEX($C$567:$AS$567,MATCH($C$34,$C$559:$AS$559,0))*(INDEX($C$677:$AS$677, MATCH($C$34,$C$676:$AS$676,0))/INDEX($C$683:$AS$683, MATCH($C$34,$C$676:$AS$676,0)))*$B$34)-(INDEX($C$567:$AS$567,MATCH($D$34,$C$559:$AS$559,0))*(INDEX($C$677:$AS$677, MATCH($D$34,$C$676:$AS$676,0))/INDEX($C$683:$AS$683, MATCH($D$34,$C$676:$AS$676,0)))*$E$34))/($C$34-$D$34)),AO559&gt;$C$34,INDEX($C$567:$AS$567,MATCH(AO559,$C$559:$AS$559,0))*(INDEX($C$677:$AS$677, MATCH(AO559,$C$676:$AS$676,0))/INDEX($C$683:$AS$683, MATCH(AO559,$C$676:$AS$676,0)))*$B$34,TRUE,0),"N/A"),"")</f>
        <v>N/A</v>
      </c>
      <c r="AP561" s="209" t="str" cm="1">
        <f t="array" ref="AP561">IFERROR(IF(AND(ISNUMBER($C$37),ISNUMBER($D$37)),_xlfn.IFS(AP559&lt;=$D$34,$E$34*(AP677/AP683)*AP567,AND(AP559&gt;$D$34,AP559&lt;=$C$34),AO561+(((INDEX($C$567:$AS$567,MATCH($C$34,$C$559:$AS$559,0))*(INDEX($C$677:$AS$677, MATCH($C$34,$C$676:$AS$676,0))/INDEX($C$683:$AS$683, MATCH($C$34,$C$676:$AS$676,0)))*$B$34)-(INDEX($C$567:$AS$567,MATCH($D$34,$C$559:$AS$559,0))*(INDEX($C$677:$AS$677, MATCH($D$34,$C$676:$AS$676,0))/INDEX($C$683:$AS$683, MATCH($D$34,$C$676:$AS$676,0)))*$E$34))/($C$34-$D$34)),AP559&gt;$C$34,INDEX($C$567:$AS$567,MATCH(AP559,$C$559:$AS$559,0))*(INDEX($C$677:$AS$677, MATCH(AP559,$C$676:$AS$676,0))/INDEX($C$683:$AS$683, MATCH(AP559,$C$676:$AS$676,0)))*$B$34,TRUE,0),"N/A"),"")</f>
        <v>N/A</v>
      </c>
      <c r="AQ561" s="209" t="str" cm="1">
        <f t="array" ref="AQ561">IFERROR(IF(AND(ISNUMBER($C$37),ISNUMBER($D$37)),_xlfn.IFS(AQ559&lt;=$D$34,$E$34*(AQ677/AQ683)*AQ567,AND(AQ559&gt;$D$34,AQ559&lt;=$C$34),AP561+(((INDEX($C$567:$AS$567,MATCH($C$34,$C$559:$AS$559,0))*(INDEX($C$677:$AS$677, MATCH($C$34,$C$676:$AS$676,0))/INDEX($C$683:$AS$683, MATCH($C$34,$C$676:$AS$676,0)))*$B$34)-(INDEX($C$567:$AS$567,MATCH($D$34,$C$559:$AS$559,0))*(INDEX($C$677:$AS$677, MATCH($D$34,$C$676:$AS$676,0))/INDEX($C$683:$AS$683, MATCH($D$34,$C$676:$AS$676,0)))*$E$34))/($C$34-$D$34)),AQ559&gt;$C$34,INDEX($C$567:$AS$567,MATCH(AQ559,$C$559:$AS$559,0))*(INDEX($C$677:$AS$677, MATCH(AQ559,$C$676:$AS$676,0))/INDEX($C$683:$AS$683, MATCH(AQ559,$C$676:$AS$676,0)))*$B$34,TRUE,0),"N/A"),"")</f>
        <v>N/A</v>
      </c>
      <c r="AR561" s="209" t="str" cm="1">
        <f t="array" ref="AR561">IFERROR(IF(AND(ISNUMBER($C$37),ISNUMBER($D$37)),_xlfn.IFS(AR559&lt;=$D$34,$E$34*(AR677/AR683)*AR567,AND(AR559&gt;$D$34,AR559&lt;=$C$34),AQ561+(((INDEX($C$567:$AS$567,MATCH($C$34,$C$559:$AS$559,0))*(INDEX($C$677:$AS$677, MATCH($C$34,$C$676:$AS$676,0))/INDEX($C$683:$AS$683, MATCH($C$34,$C$676:$AS$676,0)))*$B$34)-(INDEX($C$567:$AS$567,MATCH($D$34,$C$559:$AS$559,0))*(INDEX($C$677:$AS$677, MATCH($D$34,$C$676:$AS$676,0))/INDEX($C$683:$AS$683, MATCH($D$34,$C$676:$AS$676,0)))*$E$34))/($C$34-$D$34)),AR559&gt;$C$34,INDEX($C$567:$AS$567,MATCH(AR559,$C$559:$AS$559,0))*(INDEX($C$677:$AS$677, MATCH(AR559,$C$676:$AS$676,0))/INDEX($C$683:$AS$683, MATCH(AR559,$C$676:$AS$676,0)))*$B$34,TRUE,0),"N/A"),"")</f>
        <v>N/A</v>
      </c>
      <c r="AS561" s="209" t="str" cm="1">
        <f t="array" ref="AS561">IFERROR(IF(AND(ISNUMBER($C$37),ISNUMBER($D$37)),_xlfn.IFS(AS559&lt;=$D$34,$E$34*(AS677/AS683)*AS567,AND(AS559&gt;$D$34,AS559&lt;=$C$34),AR561+(((INDEX($C$567:$AS$567,MATCH($C$34,$C$559:$AS$559,0))*(INDEX($C$677:$AS$677, MATCH($C$34,$C$676:$AS$676,0))/INDEX($C$683:$AS$683, MATCH($C$34,$C$676:$AS$676,0)))*$B$34)-(INDEX($C$567:$AS$567,MATCH($D$34,$C$559:$AS$559,0))*(INDEX($C$677:$AS$677, MATCH($D$34,$C$676:$AS$676,0))/INDEX($C$683:$AS$683, MATCH($D$34,$C$676:$AS$676,0)))*$E$34))/($C$34-$D$34)),AS559&gt;$C$34,INDEX($C$567:$AS$567,MATCH(AS559,$C$559:$AS$559,0))*(INDEX($C$677:$AS$677, MATCH(AS559,$C$676:$AS$676,0))/INDEX($C$683:$AS$683, MATCH(AS559,$C$676:$AS$676,0)))*$B$34,TRUE,0),"N/A"),"")</f>
        <v>N/A</v>
      </c>
    </row>
    <row r="562" spans="2:45" x14ac:dyDescent="0.25">
      <c r="B562" s="208" t="s">
        <v>504</v>
      </c>
      <c r="C562" s="209" t="str">
        <f>IFERROR(IF(AND(ISNUMBER($C$37),ISNUMBER($D$37)),((C678/C683)*C567),"N/A"),"")</f>
        <v>N/A</v>
      </c>
      <c r="D562" s="209" t="str">
        <f t="shared" ref="D562:AS562" si="43">IFERROR(IF(AND(ISNUMBER($C$37),ISNUMBER($D$37)),((D678/D683)*D567),"N/A"),"")</f>
        <v>N/A</v>
      </c>
      <c r="E562" s="209" t="str">
        <f t="shared" si="43"/>
        <v>N/A</v>
      </c>
      <c r="F562" s="209" t="str">
        <f t="shared" si="43"/>
        <v>N/A</v>
      </c>
      <c r="G562" s="209" t="str">
        <f t="shared" si="43"/>
        <v>N/A</v>
      </c>
      <c r="H562" s="209" t="str">
        <f t="shared" si="43"/>
        <v>N/A</v>
      </c>
      <c r="I562" s="209" t="str">
        <f t="shared" si="43"/>
        <v>N/A</v>
      </c>
      <c r="J562" s="209" t="str">
        <f t="shared" si="43"/>
        <v>N/A</v>
      </c>
      <c r="K562" s="209" t="str">
        <f t="shared" si="43"/>
        <v>N/A</v>
      </c>
      <c r="L562" s="209" t="str">
        <f t="shared" si="43"/>
        <v>N/A</v>
      </c>
      <c r="M562" s="209" t="str">
        <f t="shared" si="43"/>
        <v>N/A</v>
      </c>
      <c r="N562" s="209" t="str">
        <f t="shared" si="43"/>
        <v>N/A</v>
      </c>
      <c r="O562" s="209" t="str">
        <f t="shared" si="43"/>
        <v>N/A</v>
      </c>
      <c r="P562" s="209" t="str">
        <f t="shared" si="43"/>
        <v>N/A</v>
      </c>
      <c r="Q562" s="209" t="str">
        <f t="shared" si="43"/>
        <v>N/A</v>
      </c>
      <c r="R562" s="209" t="str">
        <f t="shared" si="43"/>
        <v>N/A</v>
      </c>
      <c r="S562" s="209" t="str">
        <f t="shared" si="43"/>
        <v>N/A</v>
      </c>
      <c r="T562" s="209" t="str">
        <f t="shared" si="43"/>
        <v>N/A</v>
      </c>
      <c r="U562" s="209" t="str">
        <f t="shared" si="43"/>
        <v>N/A</v>
      </c>
      <c r="V562" s="209" t="str">
        <f t="shared" si="43"/>
        <v>N/A</v>
      </c>
      <c r="W562" s="209" t="str">
        <f t="shared" si="43"/>
        <v>N/A</v>
      </c>
      <c r="X562" s="209" t="str">
        <f t="shared" si="43"/>
        <v>N/A</v>
      </c>
      <c r="Y562" s="209" t="str">
        <f t="shared" si="43"/>
        <v>N/A</v>
      </c>
      <c r="Z562" s="209" t="str">
        <f t="shared" si="43"/>
        <v>N/A</v>
      </c>
      <c r="AA562" s="209" t="str">
        <f t="shared" si="43"/>
        <v>N/A</v>
      </c>
      <c r="AB562" s="209" t="str">
        <f t="shared" si="43"/>
        <v>N/A</v>
      </c>
      <c r="AC562" s="209" t="str">
        <f t="shared" si="43"/>
        <v>N/A</v>
      </c>
      <c r="AD562" s="209" t="str">
        <f t="shared" si="43"/>
        <v>N/A</v>
      </c>
      <c r="AE562" s="209" t="str">
        <f t="shared" si="43"/>
        <v>N/A</v>
      </c>
      <c r="AF562" s="209" t="str">
        <f t="shared" si="43"/>
        <v>N/A</v>
      </c>
      <c r="AG562" s="209" t="str">
        <f t="shared" si="43"/>
        <v>N/A</v>
      </c>
      <c r="AH562" s="209" t="str">
        <f t="shared" si="43"/>
        <v>N/A</v>
      </c>
      <c r="AI562" s="209" t="str">
        <f t="shared" si="43"/>
        <v>N/A</v>
      </c>
      <c r="AJ562" s="209" t="str">
        <f t="shared" si="43"/>
        <v>N/A</v>
      </c>
      <c r="AK562" s="209" t="str">
        <f t="shared" si="43"/>
        <v>N/A</v>
      </c>
      <c r="AL562" s="209" t="str">
        <f t="shared" si="43"/>
        <v>N/A</v>
      </c>
      <c r="AM562" s="209" t="str">
        <f t="shared" si="43"/>
        <v>N/A</v>
      </c>
      <c r="AN562" s="209" t="str">
        <f t="shared" si="43"/>
        <v>N/A</v>
      </c>
      <c r="AO562" s="209" t="str">
        <f t="shared" si="43"/>
        <v>N/A</v>
      </c>
      <c r="AP562" s="209" t="str">
        <f t="shared" si="43"/>
        <v>N/A</v>
      </c>
      <c r="AQ562" s="209" t="str">
        <f t="shared" si="43"/>
        <v>N/A</v>
      </c>
      <c r="AR562" s="209" t="str">
        <f t="shared" si="43"/>
        <v>N/A</v>
      </c>
      <c r="AS562" s="209" t="str">
        <f t="shared" si="43"/>
        <v>N/A</v>
      </c>
    </row>
    <row r="563" spans="2:45" x14ac:dyDescent="0.25">
      <c r="B563" s="208" t="s">
        <v>505</v>
      </c>
      <c r="C563" s="209" t="str">
        <f>IFERROR(IF(AND(ISNUMBER($C$37),ISNUMBER($D$37)),((C679/C683)*C567),"N/A"),"")</f>
        <v>N/A</v>
      </c>
      <c r="D563" s="209" t="str">
        <f t="shared" ref="D563:AS563" si="44">IFERROR(IF(AND(ISNUMBER($C$37),ISNUMBER($D$37)),((D679/D683)*D567),"N/A"),"")</f>
        <v>N/A</v>
      </c>
      <c r="E563" s="209" t="str">
        <f t="shared" si="44"/>
        <v>N/A</v>
      </c>
      <c r="F563" s="209" t="str">
        <f t="shared" si="44"/>
        <v>N/A</v>
      </c>
      <c r="G563" s="209" t="str">
        <f t="shared" si="44"/>
        <v>N/A</v>
      </c>
      <c r="H563" s="209" t="str">
        <f t="shared" si="44"/>
        <v>N/A</v>
      </c>
      <c r="I563" s="209" t="str">
        <f t="shared" si="44"/>
        <v>N/A</v>
      </c>
      <c r="J563" s="209" t="str">
        <f t="shared" si="44"/>
        <v>N/A</v>
      </c>
      <c r="K563" s="209" t="str">
        <f t="shared" si="44"/>
        <v>N/A</v>
      </c>
      <c r="L563" s="209" t="str">
        <f t="shared" si="44"/>
        <v>N/A</v>
      </c>
      <c r="M563" s="209" t="str">
        <f t="shared" si="44"/>
        <v>N/A</v>
      </c>
      <c r="N563" s="209" t="str">
        <f t="shared" si="44"/>
        <v>N/A</v>
      </c>
      <c r="O563" s="209" t="str">
        <f t="shared" si="44"/>
        <v>N/A</v>
      </c>
      <c r="P563" s="209" t="str">
        <f t="shared" si="44"/>
        <v>N/A</v>
      </c>
      <c r="Q563" s="209" t="str">
        <f t="shared" si="44"/>
        <v>N/A</v>
      </c>
      <c r="R563" s="209" t="str">
        <f t="shared" si="44"/>
        <v>N/A</v>
      </c>
      <c r="S563" s="209" t="str">
        <f t="shared" si="44"/>
        <v>N/A</v>
      </c>
      <c r="T563" s="209" t="str">
        <f t="shared" si="44"/>
        <v>N/A</v>
      </c>
      <c r="U563" s="209" t="str">
        <f t="shared" si="44"/>
        <v>N/A</v>
      </c>
      <c r="V563" s="209" t="str">
        <f t="shared" si="44"/>
        <v>N/A</v>
      </c>
      <c r="W563" s="209" t="str">
        <f t="shared" si="44"/>
        <v>N/A</v>
      </c>
      <c r="X563" s="209" t="str">
        <f t="shared" si="44"/>
        <v>N/A</v>
      </c>
      <c r="Y563" s="209" t="str">
        <f t="shared" si="44"/>
        <v>N/A</v>
      </c>
      <c r="Z563" s="209" t="str">
        <f t="shared" si="44"/>
        <v>N/A</v>
      </c>
      <c r="AA563" s="209" t="str">
        <f t="shared" si="44"/>
        <v>N/A</v>
      </c>
      <c r="AB563" s="209" t="str">
        <f t="shared" si="44"/>
        <v>N/A</v>
      </c>
      <c r="AC563" s="209" t="str">
        <f t="shared" si="44"/>
        <v>N/A</v>
      </c>
      <c r="AD563" s="209" t="str">
        <f t="shared" si="44"/>
        <v>N/A</v>
      </c>
      <c r="AE563" s="209" t="str">
        <f t="shared" si="44"/>
        <v>N/A</v>
      </c>
      <c r="AF563" s="209" t="str">
        <f t="shared" si="44"/>
        <v>N/A</v>
      </c>
      <c r="AG563" s="209" t="str">
        <f t="shared" si="44"/>
        <v>N/A</v>
      </c>
      <c r="AH563" s="209" t="str">
        <f t="shared" si="44"/>
        <v>N/A</v>
      </c>
      <c r="AI563" s="209" t="str">
        <f t="shared" si="44"/>
        <v>N/A</v>
      </c>
      <c r="AJ563" s="209" t="str">
        <f t="shared" si="44"/>
        <v>N/A</v>
      </c>
      <c r="AK563" s="209" t="str">
        <f t="shared" si="44"/>
        <v>N/A</v>
      </c>
      <c r="AL563" s="209" t="str">
        <f t="shared" si="44"/>
        <v>N/A</v>
      </c>
      <c r="AM563" s="209" t="str">
        <f t="shared" si="44"/>
        <v>N/A</v>
      </c>
      <c r="AN563" s="209" t="str">
        <f t="shared" si="44"/>
        <v>N/A</v>
      </c>
      <c r="AO563" s="209" t="str">
        <f t="shared" si="44"/>
        <v>N/A</v>
      </c>
      <c r="AP563" s="209" t="str">
        <f t="shared" si="44"/>
        <v>N/A</v>
      </c>
      <c r="AQ563" s="209" t="str">
        <f t="shared" si="44"/>
        <v>N/A</v>
      </c>
      <c r="AR563" s="209" t="str">
        <f t="shared" si="44"/>
        <v>N/A</v>
      </c>
      <c r="AS563" s="209" t="str">
        <f t="shared" si="44"/>
        <v>N/A</v>
      </c>
    </row>
    <row r="564" spans="2:45" x14ac:dyDescent="0.25">
      <c r="B564" s="208" t="s">
        <v>506</v>
      </c>
      <c r="C564" s="209" t="str">
        <f>IFERROR(IF(AND(ISNUMBER($C$37),ISNUMBER($D$37)),((C680/C683)*C567),"N/A"),"")</f>
        <v>N/A</v>
      </c>
      <c r="D564" s="209" t="str">
        <f t="shared" ref="D564:AS564" si="45">IFERROR(IF(AND(ISNUMBER($C$37),ISNUMBER($D$37)),((D680/D683)*D567),"N/A"),"")</f>
        <v>N/A</v>
      </c>
      <c r="E564" s="209" t="str">
        <f t="shared" si="45"/>
        <v>N/A</v>
      </c>
      <c r="F564" s="209" t="str">
        <f t="shared" si="45"/>
        <v>N/A</v>
      </c>
      <c r="G564" s="209" t="str">
        <f t="shared" si="45"/>
        <v>N/A</v>
      </c>
      <c r="H564" s="209" t="str">
        <f t="shared" si="45"/>
        <v>N/A</v>
      </c>
      <c r="I564" s="209" t="str">
        <f t="shared" si="45"/>
        <v>N/A</v>
      </c>
      <c r="J564" s="209" t="str">
        <f t="shared" si="45"/>
        <v>N/A</v>
      </c>
      <c r="K564" s="209" t="str">
        <f t="shared" si="45"/>
        <v>N/A</v>
      </c>
      <c r="L564" s="209" t="str">
        <f t="shared" si="45"/>
        <v>N/A</v>
      </c>
      <c r="M564" s="209" t="str">
        <f t="shared" si="45"/>
        <v>N/A</v>
      </c>
      <c r="N564" s="209" t="str">
        <f t="shared" si="45"/>
        <v>N/A</v>
      </c>
      <c r="O564" s="209" t="str">
        <f t="shared" si="45"/>
        <v>N/A</v>
      </c>
      <c r="P564" s="209" t="str">
        <f t="shared" si="45"/>
        <v>N/A</v>
      </c>
      <c r="Q564" s="209" t="str">
        <f t="shared" si="45"/>
        <v>N/A</v>
      </c>
      <c r="R564" s="209" t="str">
        <f t="shared" si="45"/>
        <v>N/A</v>
      </c>
      <c r="S564" s="209" t="str">
        <f t="shared" si="45"/>
        <v>N/A</v>
      </c>
      <c r="T564" s="209" t="str">
        <f t="shared" si="45"/>
        <v>N/A</v>
      </c>
      <c r="U564" s="209" t="str">
        <f t="shared" si="45"/>
        <v>N/A</v>
      </c>
      <c r="V564" s="209" t="str">
        <f t="shared" si="45"/>
        <v>N/A</v>
      </c>
      <c r="W564" s="209" t="str">
        <f t="shared" si="45"/>
        <v>N/A</v>
      </c>
      <c r="X564" s="209" t="str">
        <f t="shared" si="45"/>
        <v>N/A</v>
      </c>
      <c r="Y564" s="209" t="str">
        <f t="shared" si="45"/>
        <v>N/A</v>
      </c>
      <c r="Z564" s="209" t="str">
        <f t="shared" si="45"/>
        <v>N/A</v>
      </c>
      <c r="AA564" s="209" t="str">
        <f t="shared" si="45"/>
        <v>N/A</v>
      </c>
      <c r="AB564" s="209" t="str">
        <f t="shared" si="45"/>
        <v>N/A</v>
      </c>
      <c r="AC564" s="209" t="str">
        <f t="shared" si="45"/>
        <v>N/A</v>
      </c>
      <c r="AD564" s="209" t="str">
        <f t="shared" si="45"/>
        <v>N/A</v>
      </c>
      <c r="AE564" s="209" t="str">
        <f t="shared" si="45"/>
        <v>N/A</v>
      </c>
      <c r="AF564" s="209" t="str">
        <f t="shared" si="45"/>
        <v>N/A</v>
      </c>
      <c r="AG564" s="209" t="str">
        <f t="shared" si="45"/>
        <v>N/A</v>
      </c>
      <c r="AH564" s="209" t="str">
        <f t="shared" si="45"/>
        <v>N/A</v>
      </c>
      <c r="AI564" s="209" t="str">
        <f t="shared" si="45"/>
        <v>N/A</v>
      </c>
      <c r="AJ564" s="209" t="str">
        <f t="shared" si="45"/>
        <v>N/A</v>
      </c>
      <c r="AK564" s="209" t="str">
        <f t="shared" si="45"/>
        <v>N/A</v>
      </c>
      <c r="AL564" s="209" t="str">
        <f t="shared" si="45"/>
        <v>N/A</v>
      </c>
      <c r="AM564" s="209" t="str">
        <f t="shared" si="45"/>
        <v>N/A</v>
      </c>
      <c r="AN564" s="209" t="str">
        <f t="shared" si="45"/>
        <v>N/A</v>
      </c>
      <c r="AO564" s="209" t="str">
        <f t="shared" si="45"/>
        <v>N/A</v>
      </c>
      <c r="AP564" s="209" t="str">
        <f t="shared" si="45"/>
        <v>N/A</v>
      </c>
      <c r="AQ564" s="209" t="str">
        <f t="shared" si="45"/>
        <v>N/A</v>
      </c>
      <c r="AR564" s="209" t="str">
        <f t="shared" si="45"/>
        <v>N/A</v>
      </c>
      <c r="AS564" s="209" t="str">
        <f t="shared" si="45"/>
        <v>N/A</v>
      </c>
    </row>
    <row r="565" spans="2:45" x14ac:dyDescent="0.25">
      <c r="B565" s="208" t="s">
        <v>507</v>
      </c>
      <c r="C565" s="209" t="str">
        <f>IFERROR(IF(AND(ISNUMBER($C$37),ISNUMBER($D$37)),((C681/C683)*C567),"N/A"),"")</f>
        <v>N/A</v>
      </c>
      <c r="D565" s="209" t="str">
        <f t="shared" ref="D565:AS565" si="46">IFERROR(IF(AND(ISNUMBER($C$37),ISNUMBER($D$37)),((D681/D683)*D567),"N/A"),"")</f>
        <v>N/A</v>
      </c>
      <c r="E565" s="209" t="str">
        <f t="shared" si="46"/>
        <v>N/A</v>
      </c>
      <c r="F565" s="209" t="str">
        <f t="shared" si="46"/>
        <v>N/A</v>
      </c>
      <c r="G565" s="209" t="str">
        <f t="shared" si="46"/>
        <v>N/A</v>
      </c>
      <c r="H565" s="209" t="str">
        <f t="shared" si="46"/>
        <v>N/A</v>
      </c>
      <c r="I565" s="209" t="str">
        <f t="shared" si="46"/>
        <v>N/A</v>
      </c>
      <c r="J565" s="209" t="str">
        <f t="shared" si="46"/>
        <v>N/A</v>
      </c>
      <c r="K565" s="209" t="str">
        <f t="shared" si="46"/>
        <v>N/A</v>
      </c>
      <c r="L565" s="209" t="str">
        <f t="shared" si="46"/>
        <v>N/A</v>
      </c>
      <c r="M565" s="209" t="str">
        <f t="shared" si="46"/>
        <v>N/A</v>
      </c>
      <c r="N565" s="209" t="str">
        <f t="shared" si="46"/>
        <v>N/A</v>
      </c>
      <c r="O565" s="209" t="str">
        <f t="shared" si="46"/>
        <v>N/A</v>
      </c>
      <c r="P565" s="209" t="str">
        <f t="shared" si="46"/>
        <v>N/A</v>
      </c>
      <c r="Q565" s="209" t="str">
        <f t="shared" si="46"/>
        <v>N/A</v>
      </c>
      <c r="R565" s="209" t="str">
        <f t="shared" si="46"/>
        <v>N/A</v>
      </c>
      <c r="S565" s="209" t="str">
        <f t="shared" si="46"/>
        <v>N/A</v>
      </c>
      <c r="T565" s="209" t="str">
        <f t="shared" si="46"/>
        <v>N/A</v>
      </c>
      <c r="U565" s="209" t="str">
        <f t="shared" si="46"/>
        <v>N/A</v>
      </c>
      <c r="V565" s="209" t="str">
        <f t="shared" si="46"/>
        <v>N/A</v>
      </c>
      <c r="W565" s="209" t="str">
        <f t="shared" si="46"/>
        <v>N/A</v>
      </c>
      <c r="X565" s="209" t="str">
        <f t="shared" si="46"/>
        <v>N/A</v>
      </c>
      <c r="Y565" s="209" t="str">
        <f t="shared" si="46"/>
        <v>N/A</v>
      </c>
      <c r="Z565" s="209" t="str">
        <f t="shared" si="46"/>
        <v>N/A</v>
      </c>
      <c r="AA565" s="209" t="str">
        <f t="shared" si="46"/>
        <v>N/A</v>
      </c>
      <c r="AB565" s="209" t="str">
        <f t="shared" si="46"/>
        <v>N/A</v>
      </c>
      <c r="AC565" s="209" t="str">
        <f t="shared" si="46"/>
        <v>N/A</v>
      </c>
      <c r="AD565" s="209" t="str">
        <f t="shared" si="46"/>
        <v>N/A</v>
      </c>
      <c r="AE565" s="209" t="str">
        <f t="shared" si="46"/>
        <v>N/A</v>
      </c>
      <c r="AF565" s="209" t="str">
        <f t="shared" si="46"/>
        <v>N/A</v>
      </c>
      <c r="AG565" s="209" t="str">
        <f t="shared" si="46"/>
        <v>N/A</v>
      </c>
      <c r="AH565" s="209" t="str">
        <f t="shared" si="46"/>
        <v>N/A</v>
      </c>
      <c r="AI565" s="209" t="str">
        <f t="shared" si="46"/>
        <v>N/A</v>
      </c>
      <c r="AJ565" s="209" t="str">
        <f t="shared" si="46"/>
        <v>N/A</v>
      </c>
      <c r="AK565" s="209" t="str">
        <f t="shared" si="46"/>
        <v>N/A</v>
      </c>
      <c r="AL565" s="209" t="str">
        <f t="shared" si="46"/>
        <v>N/A</v>
      </c>
      <c r="AM565" s="209" t="str">
        <f t="shared" si="46"/>
        <v>N/A</v>
      </c>
      <c r="AN565" s="209" t="str">
        <f t="shared" si="46"/>
        <v>N/A</v>
      </c>
      <c r="AO565" s="209" t="str">
        <f t="shared" si="46"/>
        <v>N/A</v>
      </c>
      <c r="AP565" s="209" t="str">
        <f t="shared" si="46"/>
        <v>N/A</v>
      </c>
      <c r="AQ565" s="209" t="str">
        <f t="shared" si="46"/>
        <v>N/A</v>
      </c>
      <c r="AR565" s="209" t="str">
        <f t="shared" si="46"/>
        <v>N/A</v>
      </c>
      <c r="AS565" s="209" t="str">
        <f t="shared" si="46"/>
        <v>N/A</v>
      </c>
    </row>
    <row r="566" spans="2:45" ht="14.4" thickBot="1" x14ac:dyDescent="0.3">
      <c r="B566" s="208" t="s">
        <v>508</v>
      </c>
      <c r="C566" s="209" t="str">
        <f>IFERROR(IF(AND(ISNUMBER($C$37),ISNUMBER($D$37)),((C682/C683)*C567),"N/A"),"")</f>
        <v>N/A</v>
      </c>
      <c r="D566" s="209" t="str">
        <f t="shared" ref="D566:AS566" si="47">IFERROR(IF(AND(ISNUMBER($C$37),ISNUMBER($D$37)),((D682/D683)*D567),"N/A"),"")</f>
        <v>N/A</v>
      </c>
      <c r="E566" s="209" t="str">
        <f t="shared" si="47"/>
        <v>N/A</v>
      </c>
      <c r="F566" s="209" t="str">
        <f t="shared" si="47"/>
        <v>N/A</v>
      </c>
      <c r="G566" s="209" t="str">
        <f t="shared" si="47"/>
        <v>N/A</v>
      </c>
      <c r="H566" s="209" t="str">
        <f t="shared" si="47"/>
        <v>N/A</v>
      </c>
      <c r="I566" s="209" t="str">
        <f t="shared" si="47"/>
        <v>N/A</v>
      </c>
      <c r="J566" s="209" t="str">
        <f t="shared" si="47"/>
        <v>N/A</v>
      </c>
      <c r="K566" s="209" t="str">
        <f t="shared" si="47"/>
        <v>N/A</v>
      </c>
      <c r="L566" s="209" t="str">
        <f t="shared" si="47"/>
        <v>N/A</v>
      </c>
      <c r="M566" s="209" t="str">
        <f t="shared" si="47"/>
        <v>N/A</v>
      </c>
      <c r="N566" s="209" t="str">
        <f t="shared" si="47"/>
        <v>N/A</v>
      </c>
      <c r="O566" s="209" t="str">
        <f t="shared" si="47"/>
        <v>N/A</v>
      </c>
      <c r="P566" s="209" t="str">
        <f t="shared" si="47"/>
        <v>N/A</v>
      </c>
      <c r="Q566" s="209" t="str">
        <f t="shared" si="47"/>
        <v>N/A</v>
      </c>
      <c r="R566" s="209" t="str">
        <f t="shared" si="47"/>
        <v>N/A</v>
      </c>
      <c r="S566" s="209" t="str">
        <f t="shared" si="47"/>
        <v>N/A</v>
      </c>
      <c r="T566" s="209" t="str">
        <f t="shared" si="47"/>
        <v>N/A</v>
      </c>
      <c r="U566" s="209" t="str">
        <f t="shared" si="47"/>
        <v>N/A</v>
      </c>
      <c r="V566" s="209" t="str">
        <f t="shared" si="47"/>
        <v>N/A</v>
      </c>
      <c r="W566" s="209" t="str">
        <f t="shared" si="47"/>
        <v>N/A</v>
      </c>
      <c r="X566" s="209" t="str">
        <f t="shared" si="47"/>
        <v>N/A</v>
      </c>
      <c r="Y566" s="209" t="str">
        <f t="shared" si="47"/>
        <v>N/A</v>
      </c>
      <c r="Z566" s="209" t="str">
        <f t="shared" si="47"/>
        <v>N/A</v>
      </c>
      <c r="AA566" s="209" t="str">
        <f t="shared" si="47"/>
        <v>N/A</v>
      </c>
      <c r="AB566" s="209" t="str">
        <f t="shared" si="47"/>
        <v>N/A</v>
      </c>
      <c r="AC566" s="209" t="str">
        <f t="shared" si="47"/>
        <v>N/A</v>
      </c>
      <c r="AD566" s="209" t="str">
        <f t="shared" si="47"/>
        <v>N/A</v>
      </c>
      <c r="AE566" s="209" t="str">
        <f t="shared" si="47"/>
        <v>N/A</v>
      </c>
      <c r="AF566" s="209" t="str">
        <f t="shared" si="47"/>
        <v>N/A</v>
      </c>
      <c r="AG566" s="209" t="str">
        <f t="shared" si="47"/>
        <v>N/A</v>
      </c>
      <c r="AH566" s="209" t="str">
        <f t="shared" si="47"/>
        <v>N/A</v>
      </c>
      <c r="AI566" s="209" t="str">
        <f t="shared" si="47"/>
        <v>N/A</v>
      </c>
      <c r="AJ566" s="209" t="str">
        <f t="shared" si="47"/>
        <v>N/A</v>
      </c>
      <c r="AK566" s="209" t="str">
        <f t="shared" si="47"/>
        <v>N/A</v>
      </c>
      <c r="AL566" s="209" t="str">
        <f t="shared" si="47"/>
        <v>N/A</v>
      </c>
      <c r="AM566" s="209" t="str">
        <f t="shared" si="47"/>
        <v>N/A</v>
      </c>
      <c r="AN566" s="209" t="str">
        <f t="shared" si="47"/>
        <v>N/A</v>
      </c>
      <c r="AO566" s="209" t="str">
        <f t="shared" si="47"/>
        <v>N/A</v>
      </c>
      <c r="AP566" s="209" t="str">
        <f t="shared" si="47"/>
        <v>N/A</v>
      </c>
      <c r="AQ566" s="209" t="str">
        <f t="shared" si="47"/>
        <v>N/A</v>
      </c>
      <c r="AR566" s="209" t="str">
        <f t="shared" si="47"/>
        <v>N/A</v>
      </c>
      <c r="AS566" s="209" t="str">
        <f t="shared" si="47"/>
        <v>N/A</v>
      </c>
    </row>
    <row r="567" spans="2:45" ht="14.4" thickTop="1" x14ac:dyDescent="0.25">
      <c r="B567" s="56" t="s">
        <v>196</v>
      </c>
      <c r="C567" s="209" t="str" cm="1">
        <f t="array" ref="C567">IFERROR(IF(AND(ISNUMBER($C$37),ISNUMBER($D$37)),_xlfn.IFS(OR($D$37="N/A",$F$37="N/A"),"",C559&lt;=$F$37,F655, AND(C559&gt;$F$37,C559&lt;=$D$37),(($C$37-INDEX($C$655:$AV$655,MATCH($F$37,$C$654:$AV$654,0)))/($D$37-$F$37))+B567,C559&gt;$D$37,((1+((F655-E655)/E655))*B567),TRUE, "ERROR"),"N/A"),"")</f>
        <v>N/A</v>
      </c>
      <c r="D567" s="209" t="str" cm="1">
        <f t="array" ref="D567">IFERROR(IF(AND(ISNUMBER($C$37),ISNUMBER($D$37)),_xlfn.IFS(OR($D$37="N/A",$F$37="N/A"),"",D559&lt;=$F$37,G655, AND(D559&gt;$F$37,D559&lt;=$D$37),(($C$37-INDEX($C$655:$AV$655,MATCH($F$37,$C$654:$AV$654,0)))/($D$37-$F$37))+C567,D559&gt;$D$37,((1+((G655-F655)/F655))*C567),TRUE, "ERROR"),"N/A"),"")</f>
        <v>N/A</v>
      </c>
      <c r="E567" s="209" t="str" cm="1">
        <f t="array" ref="E567">IFERROR(IF(AND(ISNUMBER($C$37),ISNUMBER($D$37)),_xlfn.IFS(OR($D$37="N/A",$F$37="N/A"),"",E559&lt;=$F$37,H655, AND(E559&gt;$F$37,E559&lt;=$D$37),(($C$37-INDEX($C$655:$AV$655,MATCH($F$37,$C$654:$AV$654,0)))/($D$37-$F$37))+D567,E559&gt;$D$37,((1+((H655-G655)/G655))*D567),TRUE, "ERROR"),"N/A"),"")</f>
        <v>N/A</v>
      </c>
      <c r="F567" s="209" t="str" cm="1">
        <f t="array" ref="F567">IFERROR(IF(AND(ISNUMBER($C$37),ISNUMBER($D$37)),_xlfn.IFS(OR($D$37="N/A",$F$37="N/A"),"",F559&lt;=$F$37,I655, AND(F559&gt;$F$37,F559&lt;=$D$37),(($C$37-INDEX($C$655:$AV$655,MATCH($F$37,$C$654:$AV$654,0)))/($D$37-$F$37))+E567,F559&gt;$D$37,((1+((I655-H655)/H655))*E567),TRUE, "ERROR"),"N/A"),"")</f>
        <v>N/A</v>
      </c>
      <c r="G567" s="209" t="str" cm="1">
        <f t="array" ref="G567">IFERROR(IF(AND(ISNUMBER($C$37),ISNUMBER($D$37)),_xlfn.IFS(OR($D$37="N/A",$F$37="N/A"),"",G559&lt;=$F$37,J655, AND(G559&gt;$F$37,G559&lt;=$D$37),(($C$37-INDEX($C$655:$AV$655,MATCH($F$37,$C$654:$AV$654,0)))/($D$37-$F$37))+F567,G559&gt;$D$37,((1+((J655-I655)/I655))*F567),TRUE, "ERROR"),"N/A"),"")</f>
        <v>N/A</v>
      </c>
      <c r="H567" s="209" t="str" cm="1">
        <f t="array" ref="H567">IFERROR(IF(AND(ISNUMBER($C$37),ISNUMBER($D$37)),_xlfn.IFS(OR($D$37="N/A",$F$37="N/A"),"",H559&lt;=$F$37,K655, AND(H559&gt;$F$37,H559&lt;=$D$37),(($C$37-INDEX($C$655:$AV$655,MATCH($F$37,$C$654:$AV$654,0)))/($D$37-$F$37))+G567,H559&gt;$D$37,((1+((K655-J655)/J655))*G567),TRUE, "ERROR"),"N/A"),"")</f>
        <v>N/A</v>
      </c>
      <c r="I567" s="209" t="str" cm="1">
        <f t="array" ref="I567">IFERROR(IF(AND(ISNUMBER($C$37),ISNUMBER($D$37)),_xlfn.IFS(OR($D$37="N/A",$F$37="N/A"),"",I559&lt;=$F$37,L655, AND(I559&gt;$F$37,I559&lt;=$D$37),(($C$37-INDEX($C$655:$AV$655,MATCH($F$37,$C$654:$AV$654,0)))/($D$37-$F$37))+H567,I559&gt;$D$37,((1+((L655-K655)/K655))*H567),TRUE, "ERROR"),"N/A"),"")</f>
        <v>N/A</v>
      </c>
      <c r="J567" s="209" t="str" cm="1">
        <f t="array" ref="J567">IFERROR(IF(AND(ISNUMBER($C$37),ISNUMBER($D$37)),_xlfn.IFS(OR($D$37="N/A",$F$37="N/A"),"",J559&lt;=$F$37,M655, AND(J559&gt;$F$37,J559&lt;=$D$37),(($C$37-INDEX($C$655:$AV$655,MATCH($F$37,$C$654:$AV$654,0)))/($D$37-$F$37))+I567,J559&gt;$D$37,((1+((M655-L655)/L655))*I567),TRUE, "ERROR"),"N/A"),"")</f>
        <v>N/A</v>
      </c>
      <c r="K567" s="209" t="str" cm="1">
        <f t="array" ref="K567">IFERROR(IF(AND(ISNUMBER($C$37),ISNUMBER($D$37)),_xlfn.IFS(OR($D$37="N/A",$F$37="N/A"),"",K559&lt;=$F$37,N655, AND(K559&gt;$F$37,K559&lt;=$D$37),(($C$37-INDEX($C$655:$AV$655,MATCH($F$37,$C$654:$AV$654,0)))/($D$37-$F$37))+J567,K559&gt;$D$37,((1+((N655-M655)/M655))*J567),TRUE, "ERROR"),"N/A"),"")</f>
        <v>N/A</v>
      </c>
      <c r="L567" s="209" t="str" cm="1">
        <f t="array" ref="L567">IFERROR(IF(AND(ISNUMBER($C$37),ISNUMBER($D$37)),_xlfn.IFS(OR($D$37="N/A",$F$37="N/A"),"",L559&lt;=$F$37,O655, AND(L559&gt;$F$37,L559&lt;=$D$37),(($C$37-INDEX($C$655:$AV$655,MATCH($F$37,$C$654:$AV$654,0)))/($D$37-$F$37))+K567,L559&gt;$D$37,((1+((O655-N655)/N655))*K567),TRUE, "ERROR"),"N/A"),"")</f>
        <v>N/A</v>
      </c>
      <c r="M567" s="209" t="str" cm="1">
        <f t="array" ref="M567">IFERROR(IF(AND(ISNUMBER($C$37),ISNUMBER($D$37)),_xlfn.IFS(OR($D$37="N/A",$F$37="N/A"),"",M559&lt;=$F$37,P655, AND(M559&gt;$F$37,M559&lt;=$D$37),(($C$37-INDEX($C$655:$AV$655,MATCH($F$37,$C$654:$AV$654,0)))/($D$37-$F$37))+L567,M559&gt;$D$37,((1+((P655-O655)/O655))*L567),TRUE, "ERROR"),"N/A"),"")</f>
        <v>N/A</v>
      </c>
      <c r="N567" s="209" t="str" cm="1">
        <f t="array" ref="N567">IFERROR(IF(AND(ISNUMBER($C$37),ISNUMBER($D$37)),_xlfn.IFS(OR($D$37="N/A",$F$37="N/A"),"",N559&lt;=$F$37,Q655, AND(N559&gt;$F$37,N559&lt;=$D$37),(($C$37-INDEX($C$655:$AV$655,MATCH($F$37,$C$654:$AV$654,0)))/($D$37-$F$37))+M567,N559&gt;$D$37,((1+((Q655-P655)/P655))*M567),TRUE, "ERROR"),"N/A"),"")</f>
        <v>N/A</v>
      </c>
      <c r="O567" s="209" t="str" cm="1">
        <f t="array" ref="O567">IFERROR(IF(AND(ISNUMBER($C$37),ISNUMBER($D$37)),_xlfn.IFS(OR($D$37="N/A",$F$37="N/A"),"",O559&lt;=$F$37,R655, AND(O559&gt;$F$37,O559&lt;=$D$37),(($C$37-INDEX($C$655:$AV$655,MATCH($F$37,$C$654:$AV$654,0)))/($D$37-$F$37))+N567,O559&gt;$D$37,((1+((R655-Q655)/Q655))*N567),TRUE, "ERROR"),"N/A"),"")</f>
        <v>N/A</v>
      </c>
      <c r="P567" s="209" t="str" cm="1">
        <f t="array" ref="P567">IFERROR(IF(AND(ISNUMBER($C$37),ISNUMBER($D$37)),_xlfn.IFS(OR($D$37="N/A",$F$37="N/A"),"",P559&lt;=$F$37,S655, AND(P559&gt;$F$37,P559&lt;=$D$37),(($C$37-INDEX($C$655:$AV$655,MATCH($F$37,$C$654:$AV$654,0)))/($D$37-$F$37))+O567,P559&gt;$D$37,((1+((S655-R655)/R655))*O567),TRUE, "ERROR"),"N/A"),"")</f>
        <v>N/A</v>
      </c>
      <c r="Q567" s="209" t="str" cm="1">
        <f t="array" ref="Q567">IFERROR(IF(AND(ISNUMBER($C$37),ISNUMBER($D$37)),_xlfn.IFS(OR($D$37="N/A",$F$37="N/A"),"",Q559&lt;=$F$37,T655, AND(Q559&gt;$F$37,Q559&lt;=$D$37),(($C$37-INDEX($C$655:$AV$655,MATCH($F$37,$C$654:$AV$654,0)))/($D$37-$F$37))+P567,Q559&gt;$D$37,((1+((T655-S655)/S655))*P567),TRUE, "ERROR"),"N/A"),"")</f>
        <v>N/A</v>
      </c>
      <c r="R567" s="209" t="str" cm="1">
        <f t="array" ref="R567">IFERROR(IF(AND(ISNUMBER($C$37),ISNUMBER($D$37)),_xlfn.IFS(OR($D$37="N/A",$F$37="N/A"),"",R559&lt;=$F$37,U655, AND(R559&gt;$F$37,R559&lt;=$D$37),(($C$37-INDEX($C$655:$AV$655,MATCH($F$37,$C$654:$AV$654,0)))/($D$37-$F$37))+Q567,R559&gt;$D$37,((1+((U655-T655)/T655))*Q567),TRUE, "ERROR"),"N/A"),"")</f>
        <v>N/A</v>
      </c>
      <c r="S567" s="209" t="str" cm="1">
        <f t="array" ref="S567">IFERROR(IF(AND(ISNUMBER($C$37),ISNUMBER($D$37)),_xlfn.IFS(OR($D$37="N/A",$F$37="N/A"),"",S559&lt;=$F$37,V655, AND(S559&gt;$F$37,S559&lt;=$D$37),(($C$37-INDEX($C$655:$AV$655,MATCH($F$37,$C$654:$AV$654,0)))/($D$37-$F$37))+R567,S559&gt;$D$37,((1+((V655-U655)/U655))*R567),TRUE, "ERROR"),"N/A"),"")</f>
        <v>N/A</v>
      </c>
      <c r="T567" s="209" t="str" cm="1">
        <f t="array" ref="T567">IFERROR(IF(AND(ISNUMBER($C$37),ISNUMBER($D$37)),_xlfn.IFS(OR($D$37="N/A",$F$37="N/A"),"",T559&lt;=$F$37,W655, AND(T559&gt;$F$37,T559&lt;=$D$37),(($C$37-INDEX($C$655:$AV$655,MATCH($F$37,$C$654:$AV$654,0)))/($D$37-$F$37))+S567,T559&gt;$D$37,((1+((W655-V655)/V655))*S567),TRUE, "ERROR"),"N/A"),"")</f>
        <v>N/A</v>
      </c>
      <c r="U567" s="209" t="str" cm="1">
        <f t="array" ref="U567">IFERROR(IF(AND(ISNUMBER($C$37),ISNUMBER($D$37)),_xlfn.IFS(OR($D$37="N/A",$F$37="N/A"),"",U559&lt;=$F$37,X655, AND(U559&gt;$F$37,U559&lt;=$D$37),(($C$37-INDEX($C$655:$AV$655,MATCH($F$37,$C$654:$AV$654,0)))/($D$37-$F$37))+T567,U559&gt;$D$37,((1+((X655-W655)/W655))*T567),TRUE, "ERROR"),"N/A"),"")</f>
        <v>N/A</v>
      </c>
      <c r="V567" s="209" t="str" cm="1">
        <f t="array" ref="V567">IFERROR(IF(AND(ISNUMBER($C$37),ISNUMBER($D$37)),_xlfn.IFS(OR($D$37="N/A",$F$37="N/A"),"",V559&lt;=$F$37,Y655, AND(V559&gt;$F$37,V559&lt;=$D$37),(($C$37-INDEX($C$655:$AV$655,MATCH($F$37,$C$654:$AV$654,0)))/($D$37-$F$37))+U567,V559&gt;$D$37,((1+((Y655-X655)/X655))*U567),TRUE, "ERROR"),"N/A"),"")</f>
        <v>N/A</v>
      </c>
      <c r="W567" s="209" t="str" cm="1">
        <f t="array" ref="W567">IFERROR(IF(AND(ISNUMBER($C$37),ISNUMBER($D$37)),_xlfn.IFS(OR($D$37="N/A",$F$37="N/A"),"",W559&lt;=$F$37,Z655, AND(W559&gt;$F$37,W559&lt;=$D$37),(($C$37-INDEX($C$655:$AV$655,MATCH($F$37,$C$654:$AV$654,0)))/($D$37-$F$37))+V567,W559&gt;$D$37,((1+((Z655-Y655)/Y655))*V567),TRUE, "ERROR"),"N/A"),"")</f>
        <v>N/A</v>
      </c>
      <c r="X567" s="209" t="str" cm="1">
        <f t="array" ref="X567">IFERROR(IF(AND(ISNUMBER($C$37),ISNUMBER($D$37)),_xlfn.IFS(OR($D$37="N/A",$F$37="N/A"),"",X559&lt;=$F$37,AA655, AND(X559&gt;$F$37,X559&lt;=$D$37),(($C$37-INDEX($C$655:$AV$655,MATCH($F$37,$C$654:$AV$654,0)))/($D$37-$F$37))+W567,X559&gt;$D$37,((1+((AA655-Z655)/Z655))*W567),TRUE, "ERROR"),"N/A"),"")</f>
        <v>N/A</v>
      </c>
      <c r="Y567" s="209" t="str" cm="1">
        <f t="array" ref="Y567">IFERROR(IF(AND(ISNUMBER($C$37),ISNUMBER($D$37)),_xlfn.IFS(OR($D$37="N/A",$F$37="N/A"),"",Y559&lt;=$F$37,AB655, AND(Y559&gt;$F$37,Y559&lt;=$D$37),(($C$37-INDEX($C$655:$AV$655,MATCH($F$37,$C$654:$AV$654,0)))/($D$37-$F$37))+X567,Y559&gt;$D$37,((1+((AB655-AA655)/AA655))*X567),TRUE, "ERROR"),"N/A"),"")</f>
        <v>N/A</v>
      </c>
      <c r="Z567" s="209" t="str" cm="1">
        <f t="array" ref="Z567">IFERROR(IF(AND(ISNUMBER($C$37),ISNUMBER($D$37)),_xlfn.IFS(OR($D$37="N/A",$F$37="N/A"),"",Z559&lt;=$F$37,AC655, AND(Z559&gt;$F$37,Z559&lt;=$D$37),(($C$37-INDEX($C$655:$AV$655,MATCH($F$37,$C$654:$AV$654,0)))/($D$37-$F$37))+Y567,Z559&gt;$D$37,((1+((AC655-AB655)/AB655))*Y567),TRUE, "ERROR"),"N/A"),"")</f>
        <v>N/A</v>
      </c>
      <c r="AA567" s="209" t="str" cm="1">
        <f t="array" ref="AA567">IFERROR(IF(AND(ISNUMBER($C$37),ISNUMBER($D$37)),_xlfn.IFS(OR($D$37="N/A",$F$37="N/A"),"",AA559&lt;=$F$37,AD655, AND(AA559&gt;$F$37,AA559&lt;=$D$37),(($C$37-INDEX($C$655:$AV$655,MATCH($F$37,$C$654:$AV$654,0)))/($D$37-$F$37))+Z567,AA559&gt;$D$37,((1+((AD655-AC655)/AC655))*Z567),TRUE, "ERROR"),"N/A"),"")</f>
        <v>N/A</v>
      </c>
      <c r="AB567" s="209" t="str" cm="1">
        <f t="array" ref="AB567">IFERROR(IF(AND(ISNUMBER($C$37),ISNUMBER($D$37)),_xlfn.IFS(OR($D$37="N/A",$F$37="N/A"),"",AB559&lt;=$F$37,AE655, AND(AB559&gt;$F$37,AB559&lt;=$D$37),(($C$37-INDEX($C$655:$AV$655,MATCH($F$37,$C$654:$AV$654,0)))/($D$37-$F$37))+AA567,AB559&gt;$D$37,((1+((AE655-AD655)/AD655))*AA567),TRUE, "ERROR"),"N/A"),"")</f>
        <v>N/A</v>
      </c>
      <c r="AC567" s="209" t="str" cm="1">
        <f t="array" ref="AC567">IFERROR(IF(AND(ISNUMBER($C$37),ISNUMBER($D$37)),_xlfn.IFS(OR($D$37="N/A",$F$37="N/A"),"",AC559&lt;=$F$37,AF655, AND(AC559&gt;$F$37,AC559&lt;=$D$37),(($C$37-INDEX($C$655:$AV$655,MATCH($F$37,$C$654:$AV$654,0)))/($D$37-$F$37))+AB567,AC559&gt;$D$37,((1+((AF655-AE655)/AE655))*AB567),TRUE, "ERROR"),"N/A"),"")</f>
        <v>N/A</v>
      </c>
      <c r="AD567" s="209" t="str" cm="1">
        <f t="array" ref="AD567">IFERROR(IF(AND(ISNUMBER($C$37),ISNUMBER($D$37)),_xlfn.IFS(OR($D$37="N/A",$F$37="N/A"),"",AD559&lt;=$F$37,AG655, AND(AD559&gt;$F$37,AD559&lt;=$D$37),(($C$37-INDEX($C$655:$AV$655,MATCH($F$37,$C$654:$AV$654,0)))/($D$37-$F$37))+AC567,AD559&gt;$D$37,((1+((AG655-AF655)/AF655))*AC567),TRUE, "ERROR"),"N/A"),"")</f>
        <v>N/A</v>
      </c>
      <c r="AE567" s="209" t="str" cm="1">
        <f t="array" ref="AE567">IFERROR(IF(AND(ISNUMBER($C$37),ISNUMBER($D$37)),_xlfn.IFS(OR($D$37="N/A",$F$37="N/A"),"",AE559&lt;=$F$37,AH655, AND(AE559&gt;$F$37,AE559&lt;=$D$37),(($C$37-INDEX($C$655:$AV$655,MATCH($F$37,$C$654:$AV$654,0)))/($D$37-$F$37))+AD567,AE559&gt;$D$37,((1+((AH655-AG655)/AG655))*AD567),TRUE, "ERROR"),"N/A"),"")</f>
        <v>N/A</v>
      </c>
      <c r="AF567" s="209" t="str" cm="1">
        <f t="array" ref="AF567">IFERROR(IF(AND(ISNUMBER($C$37),ISNUMBER($D$37)),_xlfn.IFS(OR($D$37="N/A",$F$37="N/A"),"",AF559&lt;=$F$37,AI655, AND(AF559&gt;$F$37,AF559&lt;=$D$37),(($C$37-INDEX($C$655:$AV$655,MATCH($F$37,$C$654:$AV$654,0)))/($D$37-$F$37))+AE567,AF559&gt;$D$37,((1+((AI655-AH655)/AH655))*AE567),TRUE, "ERROR"),"N/A"),"")</f>
        <v>N/A</v>
      </c>
      <c r="AG567" s="209" t="str" cm="1">
        <f t="array" ref="AG567">IFERROR(IF(AND(ISNUMBER($C$37),ISNUMBER($D$37)),_xlfn.IFS(OR($D$37="N/A",$F$37="N/A"),"",AG559&lt;=$F$37,AJ655, AND(AG559&gt;$F$37,AG559&lt;=$D$37),(($C$37-INDEX($C$655:$AV$655,MATCH($F$37,$C$654:$AV$654,0)))/($D$37-$F$37))+AF567,AG559&gt;$D$37,((1+((AJ655-AI655)/AI655))*AF567),TRUE, "ERROR"),"N/A"),"")</f>
        <v>N/A</v>
      </c>
      <c r="AH567" s="209" t="str" cm="1">
        <f t="array" ref="AH567">IFERROR(IF(AND(ISNUMBER($C$37),ISNUMBER($D$37)),_xlfn.IFS(OR($D$37="N/A",$F$37="N/A"),"",AH559&lt;=$F$37,AK655, AND(AH559&gt;$F$37,AH559&lt;=$D$37),(($C$37-INDEX($C$655:$AV$655,MATCH($F$37,$C$654:$AV$654,0)))/($D$37-$F$37))+AG567,AH559&gt;$D$37,((1+((AK655-AJ655)/AJ655))*AG567),TRUE, "ERROR"),"N/A"),"")</f>
        <v>N/A</v>
      </c>
      <c r="AI567" s="209" t="str" cm="1">
        <f t="array" ref="AI567">IFERROR(IF(AND(ISNUMBER($C$37),ISNUMBER($D$37)),_xlfn.IFS(OR($D$37="N/A",$F$37="N/A"),"",AI559&lt;=$F$37,AL655, AND(AI559&gt;$F$37,AI559&lt;=$D$37),(($C$37-INDEX($C$655:$AV$655,MATCH($F$37,$C$654:$AV$654,0)))/($D$37-$F$37))+AH567,AI559&gt;$D$37,((1+((AL655-AK655)/AK655))*AH567),TRUE, "ERROR"),"N/A"),"")</f>
        <v>N/A</v>
      </c>
      <c r="AJ567" s="209" t="str" cm="1">
        <f t="array" ref="AJ567">IFERROR(IF(AND(ISNUMBER($C$37),ISNUMBER($D$37)),_xlfn.IFS(OR($D$37="N/A",$F$37="N/A"),"",AJ559&lt;=$F$37,AM655, AND(AJ559&gt;$F$37,AJ559&lt;=$D$37),(($C$37-INDEX($C$655:$AV$655,MATCH($F$37,$C$654:$AV$654,0)))/($D$37-$F$37))+AI567,AJ559&gt;$D$37,((1+((AM655-AL655)/AL655))*AI567),TRUE, "ERROR"),"N/A"),"")</f>
        <v>N/A</v>
      </c>
      <c r="AK567" s="209" t="str" cm="1">
        <f t="array" ref="AK567">IFERROR(IF(AND(ISNUMBER($C$37),ISNUMBER($D$37)),_xlfn.IFS(OR($D$37="N/A",$F$37="N/A"),"",AK559&lt;=$F$37,AN655, AND(AK559&gt;$F$37,AK559&lt;=$D$37),(($C$37-INDEX($C$655:$AV$655,MATCH($F$37,$C$654:$AV$654,0)))/($D$37-$F$37))+AJ567,AK559&gt;$D$37,((1+((AN655-AM655)/AM655))*AJ567),TRUE, "ERROR"),"N/A"),"")</f>
        <v>N/A</v>
      </c>
      <c r="AL567" s="209" t="str" cm="1">
        <f t="array" ref="AL567">IFERROR(IF(AND(ISNUMBER($C$37),ISNUMBER($D$37)),_xlfn.IFS(OR($D$37="N/A",$F$37="N/A"),"",AL559&lt;=$F$37,AO655, AND(AL559&gt;$F$37,AL559&lt;=$D$37),(($C$37-INDEX($C$655:$AV$655,MATCH($F$37,$C$654:$AV$654,0)))/($D$37-$F$37))+AK567,AL559&gt;$D$37,((1+((AO655-AN655)/AN655))*AK567),TRUE, "ERROR"),"N/A"),"")</f>
        <v>N/A</v>
      </c>
      <c r="AM567" s="209" t="str" cm="1">
        <f t="array" ref="AM567">IFERROR(IF(AND(ISNUMBER($C$37),ISNUMBER($D$37)),_xlfn.IFS(OR($D$37="N/A",$F$37="N/A"),"",AM559&lt;=$F$37,AP655, AND(AM559&gt;$F$37,AM559&lt;=$D$37),(($C$37-INDEX($C$655:$AV$655,MATCH($F$37,$C$654:$AV$654,0)))/($D$37-$F$37))+AL567,AM559&gt;$D$37,((1+((AP655-AO655)/AO655))*AL567),TRUE, "ERROR"),"N/A"),"")</f>
        <v>N/A</v>
      </c>
      <c r="AN567" s="209" t="str" cm="1">
        <f t="array" ref="AN567">IFERROR(IF(AND(ISNUMBER($C$37),ISNUMBER($D$37)),_xlfn.IFS(OR($D$37="N/A",$F$37="N/A"),"",AN559&lt;=$F$37,AQ655, AND(AN559&gt;$F$37,AN559&lt;=$D$37),(($C$37-INDEX($C$655:$AV$655,MATCH($F$37,$C$654:$AV$654,0)))/($D$37-$F$37))+AM567,AN559&gt;$D$37,((1+((AQ655-AP655)/AP655))*AM567),TRUE, "ERROR"),"N/A"),"")</f>
        <v>N/A</v>
      </c>
      <c r="AO567" s="209" t="str" cm="1">
        <f t="array" ref="AO567">IFERROR(IF(AND(ISNUMBER($C$37),ISNUMBER($D$37)),_xlfn.IFS(OR($D$37="N/A",$F$37="N/A"),"",AO559&lt;=$F$37,AR655, AND(AO559&gt;$F$37,AO559&lt;=$D$37),(($C$37-INDEX($C$655:$AV$655,MATCH($F$37,$C$654:$AV$654,0)))/($D$37-$F$37))+AN567,AO559&gt;$D$37,((1+((AR655-AQ655)/AQ655))*AN567),TRUE, "ERROR"),"N/A"),"")</f>
        <v>N/A</v>
      </c>
      <c r="AP567" s="209" t="str" cm="1">
        <f t="array" ref="AP567">IFERROR(IF(AND(ISNUMBER($C$37),ISNUMBER($D$37)),_xlfn.IFS(OR($D$37="N/A",$F$37="N/A"),"",AP559&lt;=$F$37,AS655, AND(AP559&gt;$F$37,AP559&lt;=$D$37),(($C$37-INDEX($C$655:$AV$655,MATCH($F$37,$C$654:$AV$654,0)))/($D$37-$F$37))+AO567,AP559&gt;$D$37,((1+((AS655-AR655)/AR655))*AO567),TRUE, "ERROR"),"N/A"),"")</f>
        <v>N/A</v>
      </c>
      <c r="AQ567" s="209" t="str" cm="1">
        <f t="array" ref="AQ567">IFERROR(IF(AND(ISNUMBER($C$37),ISNUMBER($D$37)),_xlfn.IFS(OR($D$37="N/A",$F$37="N/A"),"",AQ559&lt;=$F$37,AT655, AND(AQ559&gt;$F$37,AQ559&lt;=$D$37),(($C$37-INDEX($C$655:$AV$655,MATCH($F$37,$C$654:$AV$654,0)))/($D$37-$F$37))+AP567,AQ559&gt;$D$37,((1+((AT655-AS655)/AS655))*AP567),TRUE, "ERROR"),"N/A"),"")</f>
        <v>N/A</v>
      </c>
      <c r="AR567" s="209" t="str" cm="1">
        <f t="array" ref="AR567">IFERROR(IF(AND(ISNUMBER($C$37),ISNUMBER($D$37)),_xlfn.IFS(OR($D$37="N/A",$F$37="N/A"),"",AR559&lt;=$F$37,AU655, AND(AR559&gt;$F$37,AR559&lt;=$D$37),(($C$37-INDEX($C$655:$AV$655,MATCH($F$37,$C$654:$AV$654,0)))/($D$37-$F$37))+AQ567,AR559&gt;$D$37,((1+((AU655-AT655)/AT655))*AQ567),TRUE, "ERROR"),"N/A"),"")</f>
        <v>N/A</v>
      </c>
      <c r="AS567" s="209" t="str" cm="1">
        <f t="array" ref="AS567">IFERROR(IF(AND(ISNUMBER($C$37),ISNUMBER($D$37)),_xlfn.IFS(OR($D$37="N/A",$F$37="N/A"),"",AS559&lt;=$F$37,AV655, AND(AS559&gt;$F$37,AS559&lt;=$D$37),(($C$37-INDEX($C$655:$AV$655,MATCH($F$37,$C$654:$AV$654,0)))/($D$37-$F$37))+AR567,AS559&gt;$D$37,((1+((AV655-AU655)/AU655))*AR567),TRUE, "ERROR"),"N/A"),"")</f>
        <v>N/A</v>
      </c>
    </row>
    <row r="568" spans="2:45" x14ac:dyDescent="0.25">
      <c r="B568" s="211" t="s">
        <v>509</v>
      </c>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c r="AA568" s="69"/>
      <c r="AB568" s="69"/>
      <c r="AC568" s="69"/>
      <c r="AD568" s="69"/>
      <c r="AE568" s="69"/>
      <c r="AF568" s="69"/>
      <c r="AG568" s="69"/>
      <c r="AH568" s="69"/>
      <c r="AI568" s="69"/>
      <c r="AJ568" s="69"/>
      <c r="AK568" s="69"/>
      <c r="AL568" s="69"/>
      <c r="AM568" s="69"/>
      <c r="AN568" s="69"/>
      <c r="AO568" s="69"/>
      <c r="AP568" s="69"/>
      <c r="AQ568" s="69"/>
      <c r="AR568" s="69"/>
      <c r="AS568" s="69"/>
    </row>
    <row r="569" spans="2:45" x14ac:dyDescent="0.25">
      <c r="B569" s="211" t="s">
        <v>510</v>
      </c>
      <c r="S569" s="69"/>
      <c r="T569" s="69"/>
      <c r="U569" s="69"/>
      <c r="V569" s="69"/>
      <c r="W569" s="69"/>
      <c r="X569" s="69"/>
      <c r="Y569" s="69"/>
      <c r="Z569" s="69"/>
      <c r="AA569" s="69"/>
      <c r="AB569" s="69"/>
      <c r="AC569" s="69"/>
      <c r="AD569" s="69"/>
      <c r="AE569" s="69"/>
      <c r="AF569" s="69"/>
      <c r="AG569" s="69"/>
      <c r="AH569" s="69"/>
      <c r="AI569" s="69"/>
      <c r="AJ569" s="69"/>
      <c r="AK569" s="69"/>
      <c r="AL569" s="69"/>
      <c r="AM569" s="69"/>
      <c r="AN569" s="69"/>
      <c r="AO569" s="69"/>
      <c r="AP569" s="69"/>
      <c r="AQ569" s="69"/>
      <c r="AR569" s="69"/>
      <c r="AS569" s="69"/>
    </row>
    <row r="570" spans="2:45" ht="14.4" thickBot="1" x14ac:dyDescent="0.3">
      <c r="B570" s="212" t="s">
        <v>511</v>
      </c>
    </row>
    <row r="571" spans="2:45" ht="14.4" thickTop="1" x14ac:dyDescent="0.25">
      <c r="B571" s="56" t="s">
        <v>512</v>
      </c>
      <c r="C571" s="83">
        <v>2018</v>
      </c>
      <c r="D571" s="83">
        <v>2019</v>
      </c>
      <c r="E571" s="83">
        <v>2020</v>
      </c>
      <c r="F571" s="83">
        <v>2021</v>
      </c>
      <c r="G571" s="83">
        <v>2022</v>
      </c>
      <c r="H571" s="83">
        <v>2023</v>
      </c>
      <c r="I571" s="83">
        <v>2024</v>
      </c>
      <c r="J571" s="83">
        <v>2025</v>
      </c>
      <c r="K571" s="83">
        <v>2026</v>
      </c>
      <c r="L571" s="83">
        <v>2027</v>
      </c>
      <c r="M571" s="83">
        <v>2028</v>
      </c>
      <c r="N571" s="83">
        <v>2029</v>
      </c>
      <c r="O571" s="83">
        <v>2030</v>
      </c>
      <c r="P571" s="83">
        <v>2031</v>
      </c>
      <c r="Q571" s="83">
        <v>2032</v>
      </c>
      <c r="R571" s="83">
        <v>2033</v>
      </c>
      <c r="S571" s="83">
        <v>2034</v>
      </c>
      <c r="T571" s="83">
        <v>2035</v>
      </c>
      <c r="U571" s="83">
        <v>2036</v>
      </c>
      <c r="V571" s="83">
        <v>2037</v>
      </c>
      <c r="W571" s="83">
        <v>2038</v>
      </c>
      <c r="X571" s="83">
        <v>2039</v>
      </c>
      <c r="Y571" s="83">
        <v>2040</v>
      </c>
      <c r="Z571" s="83">
        <v>2041</v>
      </c>
      <c r="AA571" s="83">
        <v>2042</v>
      </c>
      <c r="AB571" s="83">
        <v>2043</v>
      </c>
      <c r="AC571" s="83">
        <v>2044</v>
      </c>
      <c r="AD571" s="83">
        <v>2045</v>
      </c>
      <c r="AE571" s="83">
        <v>2046</v>
      </c>
      <c r="AF571" s="83">
        <v>2047</v>
      </c>
      <c r="AG571" s="83">
        <v>2048</v>
      </c>
      <c r="AH571" s="83">
        <v>2049</v>
      </c>
      <c r="AI571" s="83">
        <v>2050</v>
      </c>
      <c r="AJ571" s="83">
        <v>2051</v>
      </c>
      <c r="AK571" s="83">
        <v>2052</v>
      </c>
      <c r="AL571" s="83">
        <v>2053</v>
      </c>
      <c r="AM571" s="83">
        <v>2054</v>
      </c>
      <c r="AN571" s="83">
        <v>2055</v>
      </c>
      <c r="AO571" s="83">
        <v>2056</v>
      </c>
      <c r="AP571" s="83">
        <v>2057</v>
      </c>
      <c r="AQ571" s="83">
        <v>2058</v>
      </c>
      <c r="AR571" s="83">
        <v>2059</v>
      </c>
      <c r="AS571" s="83">
        <v>2060</v>
      </c>
    </row>
    <row r="572" spans="2:45" x14ac:dyDescent="0.25">
      <c r="B572" s="208" t="s">
        <v>513</v>
      </c>
      <c r="C572" s="209" t="str">
        <f>IFERROR(0.6*C560*C710*'Conversions and Lists'!$F$50,"")</f>
        <v/>
      </c>
      <c r="D572" s="209" t="str">
        <f>IFERROR(0.6*D560*D710*'Conversions and Lists'!$F$50,"")</f>
        <v/>
      </c>
      <c r="E572" s="209" t="str">
        <f>IFERROR(0.6*E560*E710*'Conversions and Lists'!$F$50,"")</f>
        <v/>
      </c>
      <c r="F572" s="209" t="str">
        <f>IFERROR(0.6*F560*F710*'Conversions and Lists'!$F$50,"")</f>
        <v/>
      </c>
      <c r="G572" s="209" t="str">
        <f>IFERROR(0.6*G560*G710*'Conversions and Lists'!$F$50,"")</f>
        <v/>
      </c>
      <c r="H572" s="209" t="str">
        <f>IFERROR(0.6*H560*H710*'Conversions and Lists'!$F$50,"")</f>
        <v/>
      </c>
      <c r="I572" s="209" t="str">
        <f>IFERROR(0.6*I560*I710*'Conversions and Lists'!$F$50,"")</f>
        <v/>
      </c>
      <c r="J572" s="209" t="str">
        <f>IFERROR(0.6*J560*J710*'Conversions and Lists'!$F$50,"")</f>
        <v/>
      </c>
      <c r="K572" s="209" t="str">
        <f>IFERROR(0.6*K560*K710*'Conversions and Lists'!$F$50,"")</f>
        <v/>
      </c>
      <c r="L572" s="209" t="str">
        <f>IFERROR(0.6*L560*L710*'Conversions and Lists'!$F$50,"")</f>
        <v/>
      </c>
      <c r="M572" s="209" t="str">
        <f>IFERROR(0.6*M560*M710*'Conversions and Lists'!$F$50,"")</f>
        <v/>
      </c>
      <c r="N572" s="209" t="str">
        <f>IFERROR(0.6*N560*N710*'Conversions and Lists'!$F$50,"")</f>
        <v/>
      </c>
      <c r="O572" s="209" t="str">
        <f>IFERROR(0.6*O560*O710*'Conversions and Lists'!$F$50,"")</f>
        <v/>
      </c>
      <c r="P572" s="209" t="str">
        <f>IFERROR(0.6*P560*P710*'Conversions and Lists'!$F$50,"")</f>
        <v/>
      </c>
      <c r="Q572" s="209" t="str">
        <f>IFERROR(0.6*Q560*Q710*'Conversions and Lists'!$F$50,"")</f>
        <v/>
      </c>
      <c r="R572" s="209" t="str">
        <f>IFERROR(0.6*R560*R710*'Conversions and Lists'!$F$50,"")</f>
        <v/>
      </c>
      <c r="S572" s="209" t="str">
        <f>IFERROR(0.6*S560*S710*'Conversions and Lists'!$F$50,"")</f>
        <v/>
      </c>
      <c r="T572" s="209" t="str">
        <f>IFERROR(0.6*T560*T710*'Conversions and Lists'!$F$50,"")</f>
        <v/>
      </c>
      <c r="U572" s="209" t="str">
        <f>IFERROR(0.6*U560*U710*'Conversions and Lists'!$F$50,"")</f>
        <v/>
      </c>
      <c r="V572" s="209" t="str">
        <f>IFERROR(0.6*V560*V710*'Conversions and Lists'!$F$50,"")</f>
        <v/>
      </c>
      <c r="W572" s="209" t="str">
        <f>IFERROR(0.6*W560*W710*'Conversions and Lists'!$F$50,"")</f>
        <v/>
      </c>
      <c r="X572" s="209" t="str">
        <f>IFERROR(0.6*X560*X710*'Conversions and Lists'!$F$50,"")</f>
        <v/>
      </c>
      <c r="Y572" s="209" t="str">
        <f>IFERROR(0.6*Y560*Y710*'Conversions and Lists'!$F$50,"")</f>
        <v/>
      </c>
      <c r="Z572" s="209" t="str">
        <f>IFERROR(0.6*Z560*Z710*'Conversions and Lists'!$F$50,"")</f>
        <v/>
      </c>
      <c r="AA572" s="209" t="str">
        <f>IFERROR(0.6*AA560*AA710*'Conversions and Lists'!$F$50,"")</f>
        <v/>
      </c>
      <c r="AB572" s="209" t="str">
        <f>IFERROR(0.6*AB560*AB710*'Conversions and Lists'!$F$50,"")</f>
        <v/>
      </c>
      <c r="AC572" s="209" t="str">
        <f>IFERROR(0.6*AC560*AC710*'Conversions and Lists'!$F$50,"")</f>
        <v/>
      </c>
      <c r="AD572" s="209" t="str">
        <f>IFERROR(0.6*AD560*AD710*'Conversions and Lists'!$F$50,"")</f>
        <v/>
      </c>
      <c r="AE572" s="209" t="str">
        <f>IFERROR(0.6*AE560*AE710*'Conversions and Lists'!$F$50,"")</f>
        <v/>
      </c>
      <c r="AF572" s="209" t="str">
        <f>IFERROR(0.6*AF560*AF710*'Conversions and Lists'!$F$50,"")</f>
        <v/>
      </c>
      <c r="AG572" s="209" t="str">
        <f>IFERROR(0.6*AG560*AG710*'Conversions and Lists'!$F$50,"")</f>
        <v/>
      </c>
      <c r="AH572" s="209" t="str">
        <f>IFERROR(0.6*AH560*AH710*'Conversions and Lists'!$F$50,"")</f>
        <v/>
      </c>
      <c r="AI572" s="209" t="str">
        <f>IFERROR(0.6*AI560*AI710*'Conversions and Lists'!$F$50,"")</f>
        <v/>
      </c>
      <c r="AJ572" s="209" t="str">
        <f>IFERROR(0.6*AJ560*AJ710*'Conversions and Lists'!$F$50,"")</f>
        <v/>
      </c>
      <c r="AK572" s="209" t="str">
        <f>IFERROR(0.6*AK560*AK710*'Conversions and Lists'!$F$50,"")</f>
        <v/>
      </c>
      <c r="AL572" s="209" t="str">
        <f>IFERROR(0.6*AL560*AL710*'Conversions and Lists'!$F$50,"")</f>
        <v/>
      </c>
      <c r="AM572" s="209" t="str">
        <f>IFERROR(0.6*AM560*AM710*'Conversions and Lists'!$F$50,"")</f>
        <v/>
      </c>
      <c r="AN572" s="209" t="str">
        <f>IFERROR(0.6*AN560*AN710*'Conversions and Lists'!$F$50,"")</f>
        <v/>
      </c>
      <c r="AO572" s="209" t="str">
        <f>IFERROR(0.6*AO560*AO710*'Conversions and Lists'!$F$50,"")</f>
        <v/>
      </c>
      <c r="AP572" s="209" t="str">
        <f>IFERROR(0.6*AP560*AP710*'Conversions and Lists'!$F$50,"")</f>
        <v/>
      </c>
      <c r="AQ572" s="209" t="str">
        <f>IFERROR(0.6*AQ560*AQ710*'Conversions and Lists'!$F$50,"")</f>
        <v/>
      </c>
      <c r="AR572" s="209" t="str">
        <f>IFERROR(0.6*AR560*AR710*'Conversions and Lists'!$F$50,"")</f>
        <v/>
      </c>
      <c r="AS572" s="209" t="str">
        <f>IFERROR(0.6*AS560*AS710*'Conversions and Lists'!$F$50,"")</f>
        <v/>
      </c>
    </row>
    <row r="573" spans="2:45" x14ac:dyDescent="0.25">
      <c r="B573" s="208" t="s">
        <v>514</v>
      </c>
      <c r="C573" s="209" t="str">
        <f>IFERROR(0.4*C560*C711*'Conversions and Lists'!$F$50,"")</f>
        <v/>
      </c>
      <c r="D573" s="209" t="str">
        <f>IFERROR(0.4*D560*D711*'Conversions and Lists'!$F$50,"")</f>
        <v/>
      </c>
      <c r="E573" s="209" t="str">
        <f>IFERROR(0.4*E560*E711*'Conversions and Lists'!$F$50,"")</f>
        <v/>
      </c>
      <c r="F573" s="209" t="str">
        <f>IFERROR(0.4*F560*F711*'Conversions and Lists'!$F$50,"")</f>
        <v/>
      </c>
      <c r="G573" s="209" t="str">
        <f>IFERROR(0.4*G560*G711*'Conversions and Lists'!$F$50,"")</f>
        <v/>
      </c>
      <c r="H573" s="209" t="str">
        <f>IFERROR(0.4*H560*H711*'Conversions and Lists'!$F$50,"")</f>
        <v/>
      </c>
      <c r="I573" s="209" t="str">
        <f>IFERROR(0.4*I560*I711*'Conversions and Lists'!$F$50,"")</f>
        <v/>
      </c>
      <c r="J573" s="209" t="str">
        <f>IFERROR(0.4*J560*J711*'Conversions and Lists'!$F$50,"")</f>
        <v/>
      </c>
      <c r="K573" s="209" t="str">
        <f>IFERROR(0.4*K560*K711*'Conversions and Lists'!$F$50,"")</f>
        <v/>
      </c>
      <c r="L573" s="209" t="str">
        <f>IFERROR(0.4*L560*L711*'Conversions and Lists'!$F$50,"")</f>
        <v/>
      </c>
      <c r="M573" s="209" t="str">
        <f>IFERROR(0.4*M560*M711*'Conversions and Lists'!$F$50,"")</f>
        <v/>
      </c>
      <c r="N573" s="209" t="str">
        <f>IFERROR(0.4*N560*N711*'Conversions and Lists'!$F$50,"")</f>
        <v/>
      </c>
      <c r="O573" s="209" t="str">
        <f>IFERROR(0.4*O560*O711*'Conversions and Lists'!$F$50,"")</f>
        <v/>
      </c>
      <c r="P573" s="209" t="str">
        <f>IFERROR(0.4*P560*P711*'Conversions and Lists'!$F$50,"")</f>
        <v/>
      </c>
      <c r="Q573" s="209" t="str">
        <f>IFERROR(0.4*Q560*Q711*'Conversions and Lists'!$F$50,"")</f>
        <v/>
      </c>
      <c r="R573" s="209" t="str">
        <f>IFERROR(0.4*R560*R711*'Conversions and Lists'!$F$50,"")</f>
        <v/>
      </c>
      <c r="S573" s="209" t="str">
        <f>IFERROR(0.4*S560*S711*'Conversions and Lists'!$F$50,"")</f>
        <v/>
      </c>
      <c r="T573" s="209" t="str">
        <f>IFERROR(0.4*T560*T711*'Conversions and Lists'!$F$50,"")</f>
        <v/>
      </c>
      <c r="U573" s="209" t="str">
        <f>IFERROR(0.4*U560*U711*'Conversions and Lists'!$F$50,"")</f>
        <v/>
      </c>
      <c r="V573" s="209" t="str">
        <f>IFERROR(0.4*V560*V711*'Conversions and Lists'!$F$50,"")</f>
        <v/>
      </c>
      <c r="W573" s="209" t="str">
        <f>IFERROR(0.4*W560*W711*'Conversions and Lists'!$F$50,"")</f>
        <v/>
      </c>
      <c r="X573" s="209" t="str">
        <f>IFERROR(0.4*X560*X711*'Conversions and Lists'!$F$50,"")</f>
        <v/>
      </c>
      <c r="Y573" s="209" t="str">
        <f>IFERROR(0.4*Y560*Y711*'Conversions and Lists'!$F$50,"")</f>
        <v/>
      </c>
      <c r="Z573" s="209" t="str">
        <f>IFERROR(0.4*Z560*Z711*'Conversions and Lists'!$F$50,"")</f>
        <v/>
      </c>
      <c r="AA573" s="209" t="str">
        <f>IFERROR(0.4*AA560*AA711*'Conversions and Lists'!$F$50,"")</f>
        <v/>
      </c>
      <c r="AB573" s="209" t="str">
        <f>IFERROR(0.4*AB560*AB711*'Conversions and Lists'!$F$50,"")</f>
        <v/>
      </c>
      <c r="AC573" s="209" t="str">
        <f>IFERROR(0.4*AC560*AC711*'Conversions and Lists'!$F$50,"")</f>
        <v/>
      </c>
      <c r="AD573" s="209" t="str">
        <f>IFERROR(0.4*AD560*AD711*'Conversions and Lists'!$F$50,"")</f>
        <v/>
      </c>
      <c r="AE573" s="209" t="str">
        <f>IFERROR(0.4*AE560*AE711*'Conversions and Lists'!$F$50,"")</f>
        <v/>
      </c>
      <c r="AF573" s="209" t="str">
        <f>IFERROR(0.4*AF560*AF711*'Conversions and Lists'!$F$50,"")</f>
        <v/>
      </c>
      <c r="AG573" s="209" t="str">
        <f>IFERROR(0.4*AG560*AG711*'Conversions and Lists'!$F$50,"")</f>
        <v/>
      </c>
      <c r="AH573" s="209" t="str">
        <f>IFERROR(0.4*AH560*AH711*'Conversions and Lists'!$F$50,"")</f>
        <v/>
      </c>
      <c r="AI573" s="209" t="str">
        <f>IFERROR(0.4*AI560*AI711*'Conversions and Lists'!$F$50,"")</f>
        <v/>
      </c>
      <c r="AJ573" s="209" t="str">
        <f>IFERROR(0.4*AJ560*AJ711*'Conversions and Lists'!$F$50,"")</f>
        <v/>
      </c>
      <c r="AK573" s="209" t="str">
        <f>IFERROR(0.4*AK560*AK711*'Conversions and Lists'!$F$50,"")</f>
        <v/>
      </c>
      <c r="AL573" s="209" t="str">
        <f>IFERROR(0.4*AL560*AL711*'Conversions and Lists'!$F$50,"")</f>
        <v/>
      </c>
      <c r="AM573" s="209" t="str">
        <f>IFERROR(0.4*AM560*AM711*'Conversions and Lists'!$F$50,"")</f>
        <v/>
      </c>
      <c r="AN573" s="209" t="str">
        <f>IFERROR(0.4*AN560*AN711*'Conversions and Lists'!$F$50,"")</f>
        <v/>
      </c>
      <c r="AO573" s="209" t="str">
        <f>IFERROR(0.4*AO560*AO711*'Conversions and Lists'!$F$50,"")</f>
        <v/>
      </c>
      <c r="AP573" s="209" t="str">
        <f>IFERROR(0.4*AP560*AP711*'Conversions and Lists'!$F$50,"")</f>
        <v/>
      </c>
      <c r="AQ573" s="209" t="str">
        <f>IFERROR(0.4*AQ560*AQ711*'Conversions and Lists'!$F$50,"")</f>
        <v/>
      </c>
      <c r="AR573" s="209" t="str">
        <f>IFERROR(0.4*AR560*AR711*'Conversions and Lists'!$F$50,"")</f>
        <v/>
      </c>
      <c r="AS573" s="209" t="str">
        <f>IFERROR(0.4*AS560*AS711*'Conversions and Lists'!$F$50,"")</f>
        <v/>
      </c>
    </row>
    <row r="574" spans="2:45" x14ac:dyDescent="0.25">
      <c r="B574" s="210" t="s">
        <v>515</v>
      </c>
      <c r="C574" s="209" t="str">
        <f>IFERROR(0.6*C561*C697*'Conversions and Lists'!$F$37*'MP Calcs &amp; EFs'!F383,"")</f>
        <v/>
      </c>
      <c r="D574" s="209" t="str">
        <f>IFERROR(0.6*D561*D697*'Conversions and Lists'!$F$37*'MP Calcs &amp; EFs'!G383,"")</f>
        <v/>
      </c>
      <c r="E574" s="209" t="str">
        <f>IFERROR(0.6*E561*E697*'Conversions and Lists'!$F$37*'MP Calcs &amp; EFs'!H383,"")</f>
        <v/>
      </c>
      <c r="F574" s="209" t="str">
        <f>IFERROR(0.6*F561*F697*'Conversions and Lists'!$F$37*'MP Calcs &amp; EFs'!I383,"")</f>
        <v/>
      </c>
      <c r="G574" s="209" t="str">
        <f>IFERROR(0.6*G561*G697*'Conversions and Lists'!$F$37*'MP Calcs &amp; EFs'!J383,"")</f>
        <v/>
      </c>
      <c r="H574" s="209" t="str">
        <f>IFERROR(0.6*H561*H697*'Conversions and Lists'!$F$37*'MP Calcs &amp; EFs'!K383,"")</f>
        <v/>
      </c>
      <c r="I574" s="209" t="str">
        <f>IFERROR(0.6*I561*I697*'Conversions and Lists'!$F$37*'MP Calcs &amp; EFs'!L383,"")</f>
        <v/>
      </c>
      <c r="J574" s="209" t="str">
        <f>IFERROR(0.6*J561*J697*'Conversions and Lists'!$F$37*'MP Calcs &amp; EFs'!M383,"")</f>
        <v/>
      </c>
      <c r="K574" s="209" t="str">
        <f>IFERROR(0.6*K561*K697*'Conversions and Lists'!$F$37*'MP Calcs &amp; EFs'!N383,"")</f>
        <v/>
      </c>
      <c r="L574" s="209" t="str">
        <f>IFERROR(0.6*L561*L697*'Conversions and Lists'!$F$37*'MP Calcs &amp; EFs'!O383,"")</f>
        <v/>
      </c>
      <c r="M574" s="209" t="str">
        <f>IFERROR(0.6*M561*M697*'Conversions and Lists'!$F$37*'MP Calcs &amp; EFs'!P383,"")</f>
        <v/>
      </c>
      <c r="N574" s="209" t="str">
        <f>IFERROR(0.6*N561*N697*'Conversions and Lists'!$F$37*'MP Calcs &amp; EFs'!Q383,"")</f>
        <v/>
      </c>
      <c r="O574" s="209" t="str">
        <f>IFERROR(0.6*O561*O697*'Conversions and Lists'!$F$37*'MP Calcs &amp; EFs'!R383,"")</f>
        <v/>
      </c>
      <c r="P574" s="209" t="str">
        <f>IFERROR(0.6*P561*P697*'Conversions and Lists'!$F$37*'MP Calcs &amp; EFs'!S383,"")</f>
        <v/>
      </c>
      <c r="Q574" s="209" t="str">
        <f>IFERROR(0.6*Q561*Q697*'Conversions and Lists'!$F$37*'MP Calcs &amp; EFs'!T383,"")</f>
        <v/>
      </c>
      <c r="R574" s="209" t="str">
        <f>IFERROR(0.6*R561*R697*'Conversions and Lists'!$F$37*'MP Calcs &amp; EFs'!U383,"")</f>
        <v/>
      </c>
      <c r="S574" s="209" t="str">
        <f>IFERROR(0.6*S561*S697*'Conversions and Lists'!$F$37*'MP Calcs &amp; EFs'!V383,"")</f>
        <v/>
      </c>
      <c r="T574" s="209" t="str">
        <f>IFERROR(0.6*T561*T697*'Conversions and Lists'!$F$37*'MP Calcs &amp; EFs'!W383,"")</f>
        <v/>
      </c>
      <c r="U574" s="209" t="str">
        <f>IFERROR(0.6*U561*U697*'Conversions and Lists'!$F$37*'MP Calcs &amp; EFs'!X383,"")</f>
        <v/>
      </c>
      <c r="V574" s="209" t="str">
        <f>IFERROR(0.6*V561*V697*'Conversions and Lists'!$F$37*'MP Calcs &amp; EFs'!Y383,"")</f>
        <v/>
      </c>
      <c r="W574" s="209" t="str">
        <f>IFERROR(0.6*W561*W697*'Conversions and Lists'!$F$37*'MP Calcs &amp; EFs'!Z383,"")</f>
        <v/>
      </c>
      <c r="X574" s="209" t="str">
        <f>IFERROR(0.6*X561*X697*'Conversions and Lists'!$F$37*'MP Calcs &amp; EFs'!AA383,"")</f>
        <v/>
      </c>
      <c r="Y574" s="209" t="str">
        <f>IFERROR(0.6*Y561*Y697*'Conversions and Lists'!$F$37*'MP Calcs &amp; EFs'!AB383,"")</f>
        <v/>
      </c>
      <c r="Z574" s="209" t="str">
        <f>IFERROR(0.6*Z561*Z697*'Conversions and Lists'!$F$37*'MP Calcs &amp; EFs'!AC383,"")</f>
        <v/>
      </c>
      <c r="AA574" s="209" t="str">
        <f>IFERROR(0.6*AA561*AA697*'Conversions and Lists'!$F$37*'MP Calcs &amp; EFs'!AD383,"")</f>
        <v/>
      </c>
      <c r="AB574" s="209" t="str">
        <f>IFERROR(0.6*AB561*AB697*'Conversions and Lists'!$F$37*'MP Calcs &amp; EFs'!AE383,"")</f>
        <v/>
      </c>
      <c r="AC574" s="209" t="str">
        <f>IFERROR(0.6*AC561*AC697*'Conversions and Lists'!$F$37*'MP Calcs &amp; EFs'!AF383,"")</f>
        <v/>
      </c>
      <c r="AD574" s="209" t="str">
        <f>IFERROR(0.6*AD561*AD697*'Conversions and Lists'!$F$37*'MP Calcs &amp; EFs'!AG383,"")</f>
        <v/>
      </c>
      <c r="AE574" s="209" t="str">
        <f>IFERROR(0.6*AE561*AE697*'Conversions and Lists'!$F$37*'MP Calcs &amp; EFs'!AH383,"")</f>
        <v/>
      </c>
      <c r="AF574" s="209" t="str">
        <f>IFERROR(0.6*AF561*AF697*'Conversions and Lists'!$F$37*'MP Calcs &amp; EFs'!AI383,"")</f>
        <v/>
      </c>
      <c r="AG574" s="209" t="str">
        <f>IFERROR(0.6*AG561*AG697*'Conversions and Lists'!$F$37*'MP Calcs &amp; EFs'!AJ383,"")</f>
        <v/>
      </c>
      <c r="AH574" s="209" t="str">
        <f>IFERROR(0.6*AH561*AH697*'Conversions and Lists'!$F$37*'MP Calcs &amp; EFs'!AK383,"")</f>
        <v/>
      </c>
      <c r="AI574" s="209" t="str">
        <f>IFERROR(0.6*AI561*AI697*'Conversions and Lists'!$F$37*'MP Calcs &amp; EFs'!AL383,"")</f>
        <v/>
      </c>
      <c r="AJ574" s="209" t="str">
        <f>IFERROR(0.6*AJ561*AJ697*'Conversions and Lists'!$F$37*'MP Calcs &amp; EFs'!AM383,"")</f>
        <v/>
      </c>
      <c r="AK574" s="209" t="str">
        <f>IFERROR(0.6*AK561*AK697*'Conversions and Lists'!$F$37*'MP Calcs &amp; EFs'!AN383,"")</f>
        <v/>
      </c>
      <c r="AL574" s="209" t="str">
        <f>IFERROR(0.6*AL561*AL697*'Conversions and Lists'!$F$37*'MP Calcs &amp; EFs'!AO383,"")</f>
        <v/>
      </c>
      <c r="AM574" s="209" t="str">
        <f>IFERROR(0.6*AM561*AM697*'Conversions and Lists'!$F$37*'MP Calcs &amp; EFs'!AP383,"")</f>
        <v/>
      </c>
      <c r="AN574" s="209" t="str">
        <f>IFERROR(0.6*AN561*AN697*'Conversions and Lists'!$F$37*'MP Calcs &amp; EFs'!AQ383,"")</f>
        <v/>
      </c>
      <c r="AO574" s="209" t="str">
        <f>IFERROR(0.6*AO561*AO697*'Conversions and Lists'!$F$37*'MP Calcs &amp; EFs'!AR383,"")</f>
        <v/>
      </c>
      <c r="AP574" s="209" t="str">
        <f>IFERROR(0.6*AP561*AP697*'Conversions and Lists'!$F$37*'MP Calcs &amp; EFs'!AS383,"")</f>
        <v/>
      </c>
      <c r="AQ574" s="209" t="str">
        <f>IFERROR(0.6*AQ561*AQ697*'Conversions and Lists'!$F$37*'MP Calcs &amp; EFs'!AT383,"")</f>
        <v/>
      </c>
      <c r="AR574" s="209" t="str">
        <f>IFERROR(0.6*AR561*AR697*'Conversions and Lists'!$F$37*'MP Calcs &amp; EFs'!AU383,"")</f>
        <v/>
      </c>
      <c r="AS574" s="209" t="str">
        <f>IFERROR(0.6*AS561*AS697*'Conversions and Lists'!$F$37*'MP Calcs &amp; EFs'!AV383,"")</f>
        <v/>
      </c>
    </row>
    <row r="575" spans="2:45" x14ac:dyDescent="0.25">
      <c r="B575" s="210" t="s">
        <v>516</v>
      </c>
      <c r="C575" s="209" t="str">
        <f>IFERROR(0.4*C561*C698*'Conversions and Lists'!$F$37*'MP Calcs &amp; EFs'!F383,"")</f>
        <v/>
      </c>
      <c r="D575" s="209" t="str">
        <f>IFERROR(0.4*D561*D698*'Conversions and Lists'!$F$37*'MP Calcs &amp; EFs'!G383,"")</f>
        <v/>
      </c>
      <c r="E575" s="209" t="str">
        <f>IFERROR(0.4*E561*E698*'Conversions and Lists'!$F$37*'MP Calcs &amp; EFs'!H383,"")</f>
        <v/>
      </c>
      <c r="F575" s="209" t="str">
        <f>IFERROR(0.4*F561*F698*'Conversions and Lists'!$F$37*'MP Calcs &amp; EFs'!I383,"")</f>
        <v/>
      </c>
      <c r="G575" s="209" t="str">
        <f>IFERROR(0.4*G561*G698*'Conversions and Lists'!$F$37*'MP Calcs &amp; EFs'!J383,"")</f>
        <v/>
      </c>
      <c r="H575" s="209" t="str">
        <f>IFERROR(0.4*H561*H698*'Conversions and Lists'!$F$37*'MP Calcs &amp; EFs'!K383,"")</f>
        <v/>
      </c>
      <c r="I575" s="209" t="str">
        <f>IFERROR(0.4*I561*I698*'Conversions and Lists'!$F$37*'MP Calcs &amp; EFs'!L383,"")</f>
        <v/>
      </c>
      <c r="J575" s="209" t="str">
        <f>IFERROR(0.4*J561*J698*'Conversions and Lists'!$F$37*'MP Calcs &amp; EFs'!M383,"")</f>
        <v/>
      </c>
      <c r="K575" s="209" t="str">
        <f>IFERROR(0.4*K561*K698*'Conversions and Lists'!$F$37*'MP Calcs &amp; EFs'!N383,"")</f>
        <v/>
      </c>
      <c r="L575" s="209" t="str">
        <f>IFERROR(0.4*L561*L698*'Conversions and Lists'!$F$37*'MP Calcs &amp; EFs'!O383,"")</f>
        <v/>
      </c>
      <c r="M575" s="209" t="str">
        <f>IFERROR(0.4*M561*M698*'Conversions and Lists'!$F$37*'MP Calcs &amp; EFs'!P383,"")</f>
        <v/>
      </c>
      <c r="N575" s="209" t="str">
        <f>IFERROR(0.4*N561*N698*'Conversions and Lists'!$F$37*'MP Calcs &amp; EFs'!Q383,"")</f>
        <v/>
      </c>
      <c r="O575" s="209" t="str">
        <f>IFERROR(0.4*O561*O698*'Conversions and Lists'!$F$37*'MP Calcs &amp; EFs'!R383,"")</f>
        <v/>
      </c>
      <c r="P575" s="209" t="str">
        <f>IFERROR(0.4*P561*P698*'Conversions and Lists'!$F$37*'MP Calcs &amp; EFs'!S383,"")</f>
        <v/>
      </c>
      <c r="Q575" s="209" t="str">
        <f>IFERROR(0.4*Q561*Q698*'Conversions and Lists'!$F$37*'MP Calcs &amp; EFs'!T383,"")</f>
        <v/>
      </c>
      <c r="R575" s="209" t="str">
        <f>IFERROR(0.4*R561*R698*'Conversions and Lists'!$F$37*'MP Calcs &amp; EFs'!U383,"")</f>
        <v/>
      </c>
      <c r="S575" s="209" t="str">
        <f>IFERROR(0.4*S561*S698*'Conversions and Lists'!$F$37*'MP Calcs &amp; EFs'!V383,"")</f>
        <v/>
      </c>
      <c r="T575" s="209" t="str">
        <f>IFERROR(0.4*T561*T698*'Conversions and Lists'!$F$37*'MP Calcs &amp; EFs'!W383,"")</f>
        <v/>
      </c>
      <c r="U575" s="209" t="str">
        <f>IFERROR(0.4*U561*U698*'Conversions and Lists'!$F$37*'MP Calcs &amp; EFs'!X383,"")</f>
        <v/>
      </c>
      <c r="V575" s="209" t="str">
        <f>IFERROR(0.4*V561*V698*'Conversions and Lists'!$F$37*'MP Calcs &amp; EFs'!Y383,"")</f>
        <v/>
      </c>
      <c r="W575" s="209" t="str">
        <f>IFERROR(0.4*W561*W698*'Conversions and Lists'!$F$37*'MP Calcs &amp; EFs'!Z383,"")</f>
        <v/>
      </c>
      <c r="X575" s="209" t="str">
        <f>IFERROR(0.4*X561*X698*'Conversions and Lists'!$F$37*'MP Calcs &amp; EFs'!AA383,"")</f>
        <v/>
      </c>
      <c r="Y575" s="209" t="str">
        <f>IFERROR(0.4*Y561*Y698*'Conversions and Lists'!$F$37*'MP Calcs &amp; EFs'!AB383,"")</f>
        <v/>
      </c>
      <c r="Z575" s="209" t="str">
        <f>IFERROR(0.4*Z561*Z698*'Conversions and Lists'!$F$37*'MP Calcs &amp; EFs'!AC383,"")</f>
        <v/>
      </c>
      <c r="AA575" s="209" t="str">
        <f>IFERROR(0.4*AA561*AA698*'Conversions and Lists'!$F$37*'MP Calcs &amp; EFs'!AD383,"")</f>
        <v/>
      </c>
      <c r="AB575" s="209" t="str">
        <f>IFERROR(0.4*AB561*AB698*'Conversions and Lists'!$F$37*'MP Calcs &amp; EFs'!AE383,"")</f>
        <v/>
      </c>
      <c r="AC575" s="209" t="str">
        <f>IFERROR(0.4*AC561*AC698*'Conversions and Lists'!$F$37*'MP Calcs &amp; EFs'!AF383,"")</f>
        <v/>
      </c>
      <c r="AD575" s="209" t="str">
        <f>IFERROR(0.4*AD561*AD698*'Conversions and Lists'!$F$37*'MP Calcs &amp; EFs'!AG383,"")</f>
        <v/>
      </c>
      <c r="AE575" s="209" t="str">
        <f>IFERROR(0.4*AE561*AE698*'Conversions and Lists'!$F$37*'MP Calcs &amp; EFs'!AH383,"")</f>
        <v/>
      </c>
      <c r="AF575" s="209" t="str">
        <f>IFERROR(0.4*AF561*AF698*'Conversions and Lists'!$F$37*'MP Calcs &amp; EFs'!AI383,"")</f>
        <v/>
      </c>
      <c r="AG575" s="209" t="str">
        <f>IFERROR(0.4*AG561*AG698*'Conversions and Lists'!$F$37*'MP Calcs &amp; EFs'!AJ383,"")</f>
        <v/>
      </c>
      <c r="AH575" s="209" t="str">
        <f>IFERROR(0.4*AH561*AH698*'Conversions and Lists'!$F$37*'MP Calcs &amp; EFs'!AK383,"")</f>
        <v/>
      </c>
      <c r="AI575" s="209" t="str">
        <f>IFERROR(0.4*AI561*AI698*'Conversions and Lists'!$F$37*'MP Calcs &amp; EFs'!AL383,"")</f>
        <v/>
      </c>
      <c r="AJ575" s="209" t="str">
        <f>IFERROR(0.4*AJ561*AJ698*'Conversions and Lists'!$F$37*'MP Calcs &amp; EFs'!AM383,"")</f>
        <v/>
      </c>
      <c r="AK575" s="209" t="str">
        <f>IFERROR(0.4*AK561*AK698*'Conversions and Lists'!$F$37*'MP Calcs &amp; EFs'!AN383,"")</f>
        <v/>
      </c>
      <c r="AL575" s="209" t="str">
        <f>IFERROR(0.4*AL561*AL698*'Conversions and Lists'!$F$37*'MP Calcs &amp; EFs'!AO383,"")</f>
        <v/>
      </c>
      <c r="AM575" s="209" t="str">
        <f>IFERROR(0.4*AM561*AM698*'Conversions and Lists'!$F$37*'MP Calcs &amp; EFs'!AP383,"")</f>
        <v/>
      </c>
      <c r="AN575" s="209" t="str">
        <f>IFERROR(0.4*AN561*AN698*'Conversions and Lists'!$F$37*'MP Calcs &amp; EFs'!AQ383,"")</f>
        <v/>
      </c>
      <c r="AO575" s="209" t="str">
        <f>IFERROR(0.4*AO561*AO698*'Conversions and Lists'!$F$37*'MP Calcs &amp; EFs'!AR383,"")</f>
        <v/>
      </c>
      <c r="AP575" s="209" t="str">
        <f>IFERROR(0.4*AP561*AP698*'Conversions and Lists'!$F$37*'MP Calcs &amp; EFs'!AS383,"")</f>
        <v/>
      </c>
      <c r="AQ575" s="209" t="str">
        <f>IFERROR(0.4*AQ561*AQ698*'Conversions and Lists'!$F$37*'MP Calcs &amp; EFs'!AT383,"")</f>
        <v/>
      </c>
      <c r="AR575" s="209" t="str">
        <f>IFERROR(0.4*AR561*AR698*'Conversions and Lists'!$F$37*'MP Calcs &amp; EFs'!AU383,"")</f>
        <v/>
      </c>
      <c r="AS575" s="209" t="str">
        <f>IFERROR(0.4*AS561*AS698*'Conversions and Lists'!$F$37*'MP Calcs &amp; EFs'!AV383,"")</f>
        <v/>
      </c>
    </row>
    <row r="576" spans="2:45" x14ac:dyDescent="0.25">
      <c r="B576" s="208" t="s">
        <v>504</v>
      </c>
      <c r="C576" s="209" t="str">
        <f>IFERROR(C562*C712*'Conversions and Lists'!$F$50,"")</f>
        <v/>
      </c>
      <c r="D576" s="209" t="str">
        <f>IFERROR(D562*D712*'Conversions and Lists'!$F$50,"")</f>
        <v/>
      </c>
      <c r="E576" s="209" t="str">
        <f>IFERROR(E562*E712*'Conversions and Lists'!$F$50,"")</f>
        <v/>
      </c>
      <c r="F576" s="209" t="str">
        <f>IFERROR(F562*F712*'Conversions and Lists'!$F$50,"")</f>
        <v/>
      </c>
      <c r="G576" s="209" t="str">
        <f>IFERROR(G562*G712*'Conversions and Lists'!$F$50,"")</f>
        <v/>
      </c>
      <c r="H576" s="209" t="str">
        <f>IFERROR(H562*H712*'Conversions and Lists'!$F$50,"")</f>
        <v/>
      </c>
      <c r="I576" s="209" t="str">
        <f>IFERROR(I562*I712*'Conversions and Lists'!$F$50,"")</f>
        <v/>
      </c>
      <c r="J576" s="209" t="str">
        <f>IFERROR(J562*J712*'Conversions and Lists'!$F$50,"")</f>
        <v/>
      </c>
      <c r="K576" s="209" t="str">
        <f>IFERROR(K562*K712*'Conversions and Lists'!$F$50,"")</f>
        <v/>
      </c>
      <c r="L576" s="209" t="str">
        <f>IFERROR(L562*L712*'Conversions and Lists'!$F$50,"")</f>
        <v/>
      </c>
      <c r="M576" s="209" t="str">
        <f>IFERROR(M562*M712*'Conversions and Lists'!$F$50,"")</f>
        <v/>
      </c>
      <c r="N576" s="209" t="str">
        <f>IFERROR(N562*N712*'Conversions and Lists'!$F$50,"")</f>
        <v/>
      </c>
      <c r="O576" s="209" t="str">
        <f>IFERROR(O562*O712*'Conversions and Lists'!$F$50,"")</f>
        <v/>
      </c>
      <c r="P576" s="209" t="str">
        <f>IFERROR(P562*P712*'Conversions and Lists'!$F$50,"")</f>
        <v/>
      </c>
      <c r="Q576" s="209" t="str">
        <f>IFERROR(Q562*Q712*'Conversions and Lists'!$F$50,"")</f>
        <v/>
      </c>
      <c r="R576" s="209" t="str">
        <f>IFERROR(R562*R712*'Conversions and Lists'!$F$50,"")</f>
        <v/>
      </c>
      <c r="S576" s="209" t="str">
        <f>IFERROR(S562*S712*'Conversions and Lists'!$F$50,"")</f>
        <v/>
      </c>
      <c r="T576" s="209" t="str">
        <f>IFERROR(T562*T712*'Conversions and Lists'!$F$50,"")</f>
        <v/>
      </c>
      <c r="U576" s="209" t="str">
        <f>IFERROR(U562*U712*'Conversions and Lists'!$F$50,"")</f>
        <v/>
      </c>
      <c r="V576" s="209" t="str">
        <f>IFERROR(V562*V712*'Conversions and Lists'!$F$50,"")</f>
        <v/>
      </c>
      <c r="W576" s="209" t="str">
        <f>IFERROR(W562*W712*'Conversions and Lists'!$F$50,"")</f>
        <v/>
      </c>
      <c r="X576" s="209" t="str">
        <f>IFERROR(X562*X712*'Conversions and Lists'!$F$50,"")</f>
        <v/>
      </c>
      <c r="Y576" s="209" t="str">
        <f>IFERROR(Y562*Y712*'Conversions and Lists'!$F$50,"")</f>
        <v/>
      </c>
      <c r="Z576" s="209" t="str">
        <f>IFERROR(Z562*Z712*'Conversions and Lists'!$F$50,"")</f>
        <v/>
      </c>
      <c r="AA576" s="209" t="str">
        <f>IFERROR(AA562*AA712*'Conversions and Lists'!$F$50,"")</f>
        <v/>
      </c>
      <c r="AB576" s="209" t="str">
        <f>IFERROR(AB562*AB712*'Conversions and Lists'!$F$50,"")</f>
        <v/>
      </c>
      <c r="AC576" s="209" t="str">
        <f>IFERROR(AC562*AC712*'Conversions and Lists'!$F$50,"")</f>
        <v/>
      </c>
      <c r="AD576" s="209" t="str">
        <f>IFERROR(AD562*AD712*'Conversions and Lists'!$F$50,"")</f>
        <v/>
      </c>
      <c r="AE576" s="209" t="str">
        <f>IFERROR(AE562*AE712*'Conversions and Lists'!$F$50,"")</f>
        <v/>
      </c>
      <c r="AF576" s="209" t="str">
        <f>IFERROR(AF562*AF712*'Conversions and Lists'!$F$50,"")</f>
        <v/>
      </c>
      <c r="AG576" s="209" t="str">
        <f>IFERROR(AG562*AG712*'Conversions and Lists'!$F$50,"")</f>
        <v/>
      </c>
      <c r="AH576" s="209" t="str">
        <f>IFERROR(AH562*AH712*'Conversions and Lists'!$F$50,"")</f>
        <v/>
      </c>
      <c r="AI576" s="209" t="str">
        <f>IFERROR(AI562*AI712*'Conversions and Lists'!$F$50,"")</f>
        <v/>
      </c>
      <c r="AJ576" s="209" t="str">
        <f>IFERROR(AJ562*AJ712*'Conversions and Lists'!$F$50,"")</f>
        <v/>
      </c>
      <c r="AK576" s="209" t="str">
        <f>IFERROR(AK562*AK712*'Conversions and Lists'!$F$50,"")</f>
        <v/>
      </c>
      <c r="AL576" s="209" t="str">
        <f>IFERROR(AL562*AL712*'Conversions and Lists'!$F$50,"")</f>
        <v/>
      </c>
      <c r="AM576" s="209" t="str">
        <f>IFERROR(AM562*AM712*'Conversions and Lists'!$F$50,"")</f>
        <v/>
      </c>
      <c r="AN576" s="209" t="str">
        <f>IFERROR(AN562*AN712*'Conversions and Lists'!$F$50,"")</f>
        <v/>
      </c>
      <c r="AO576" s="209" t="str">
        <f>IFERROR(AO562*AO712*'Conversions and Lists'!$F$50,"")</f>
        <v/>
      </c>
      <c r="AP576" s="209" t="str">
        <f>IFERROR(AP562*AP712*'Conversions and Lists'!$F$50,"")</f>
        <v/>
      </c>
      <c r="AQ576" s="209" t="str">
        <f>IFERROR(AQ562*AQ712*'Conversions and Lists'!$F$50,"")</f>
        <v/>
      </c>
      <c r="AR576" s="209" t="str">
        <f>IFERROR(AR562*AR712*'Conversions and Lists'!$F$50,"")</f>
        <v/>
      </c>
      <c r="AS576" s="209" t="str">
        <f>IFERROR(AS562*AS712*'Conversions and Lists'!$F$50,"")</f>
        <v/>
      </c>
    </row>
    <row r="577" spans="2:45" x14ac:dyDescent="0.25">
      <c r="B577" s="208" t="s">
        <v>505</v>
      </c>
      <c r="C577" s="209" t="str">
        <f>IFERROR(C563*C713*'Conversions and Lists'!$F$50,"")</f>
        <v/>
      </c>
      <c r="D577" s="209" t="str">
        <f>IFERROR(D563*D713*'Conversions and Lists'!$F$50,"")</f>
        <v/>
      </c>
      <c r="E577" s="209" t="str">
        <f>IFERROR(E563*E713*'Conversions and Lists'!$F$50,"")</f>
        <v/>
      </c>
      <c r="F577" s="209" t="str">
        <f>IFERROR(F563*F713*'Conversions and Lists'!$F$50,"")</f>
        <v/>
      </c>
      <c r="G577" s="209" t="str">
        <f>IFERROR(G563*G713*'Conversions and Lists'!$F$50,"")</f>
        <v/>
      </c>
      <c r="H577" s="209" t="str">
        <f>IFERROR(H563*H713*'Conversions and Lists'!$F$50,"")</f>
        <v/>
      </c>
      <c r="I577" s="209" t="str">
        <f>IFERROR(I563*I713*'Conversions and Lists'!$F$50,"")</f>
        <v/>
      </c>
      <c r="J577" s="209" t="str">
        <f>IFERROR(J563*J713*'Conversions and Lists'!$F$50,"")</f>
        <v/>
      </c>
      <c r="K577" s="209" t="str">
        <f>IFERROR(K563*K713*'Conversions and Lists'!$F$50,"")</f>
        <v/>
      </c>
      <c r="L577" s="209" t="str">
        <f>IFERROR(L563*L713*'Conversions and Lists'!$F$50,"")</f>
        <v/>
      </c>
      <c r="M577" s="209" t="str">
        <f>IFERROR(M563*M713*'Conversions and Lists'!$F$50,"")</f>
        <v/>
      </c>
      <c r="N577" s="209" t="str">
        <f>IFERROR(N563*N713*'Conversions and Lists'!$F$50,"")</f>
        <v/>
      </c>
      <c r="O577" s="209" t="str">
        <f>IFERROR(O563*O713*'Conversions and Lists'!$F$50,"")</f>
        <v/>
      </c>
      <c r="P577" s="209" t="str">
        <f>IFERROR(P563*P713*'Conversions and Lists'!$F$50,"")</f>
        <v/>
      </c>
      <c r="Q577" s="209" t="str">
        <f>IFERROR(Q563*Q713*'Conversions and Lists'!$F$50,"")</f>
        <v/>
      </c>
      <c r="R577" s="209" t="str">
        <f>IFERROR(R563*R713*'Conversions and Lists'!$F$50,"")</f>
        <v/>
      </c>
      <c r="S577" s="209" t="str">
        <f>IFERROR(S563*S713*'Conversions and Lists'!$F$50,"")</f>
        <v/>
      </c>
      <c r="T577" s="209" t="str">
        <f>IFERROR(T563*T713*'Conversions and Lists'!$F$50,"")</f>
        <v/>
      </c>
      <c r="U577" s="209" t="str">
        <f>IFERROR(U563*U713*'Conversions and Lists'!$F$50,"")</f>
        <v/>
      </c>
      <c r="V577" s="209" t="str">
        <f>IFERROR(V563*V713*'Conversions and Lists'!$F$50,"")</f>
        <v/>
      </c>
      <c r="W577" s="209" t="str">
        <f>IFERROR(W563*W713*'Conversions and Lists'!$F$50,"")</f>
        <v/>
      </c>
      <c r="X577" s="209" t="str">
        <f>IFERROR(X563*X713*'Conversions and Lists'!$F$50,"")</f>
        <v/>
      </c>
      <c r="Y577" s="209" t="str">
        <f>IFERROR(Y563*Y713*'Conversions and Lists'!$F$50,"")</f>
        <v/>
      </c>
      <c r="Z577" s="209" t="str">
        <f>IFERROR(Z563*Z713*'Conversions and Lists'!$F$50,"")</f>
        <v/>
      </c>
      <c r="AA577" s="209" t="str">
        <f>IFERROR(AA563*AA713*'Conversions and Lists'!$F$50,"")</f>
        <v/>
      </c>
      <c r="AB577" s="209" t="str">
        <f>IFERROR(AB563*AB713*'Conversions and Lists'!$F$50,"")</f>
        <v/>
      </c>
      <c r="AC577" s="209" t="str">
        <f>IFERROR(AC563*AC713*'Conversions and Lists'!$F$50,"")</f>
        <v/>
      </c>
      <c r="AD577" s="209" t="str">
        <f>IFERROR(AD563*AD713*'Conversions and Lists'!$F$50,"")</f>
        <v/>
      </c>
      <c r="AE577" s="209" t="str">
        <f>IFERROR(AE563*AE713*'Conversions and Lists'!$F$50,"")</f>
        <v/>
      </c>
      <c r="AF577" s="209" t="str">
        <f>IFERROR(AF563*AF713*'Conversions and Lists'!$F$50,"")</f>
        <v/>
      </c>
      <c r="AG577" s="209" t="str">
        <f>IFERROR(AG563*AG713*'Conversions and Lists'!$F$50,"")</f>
        <v/>
      </c>
      <c r="AH577" s="209" t="str">
        <f>IFERROR(AH563*AH713*'Conversions and Lists'!$F$50,"")</f>
        <v/>
      </c>
      <c r="AI577" s="209" t="str">
        <f>IFERROR(AI563*AI713*'Conversions and Lists'!$F$50,"")</f>
        <v/>
      </c>
      <c r="AJ577" s="209" t="str">
        <f>IFERROR(AJ563*AJ713*'Conversions and Lists'!$F$50,"")</f>
        <v/>
      </c>
      <c r="AK577" s="209" t="str">
        <f>IFERROR(AK563*AK713*'Conversions and Lists'!$F$50,"")</f>
        <v/>
      </c>
      <c r="AL577" s="209" t="str">
        <f>IFERROR(AL563*AL713*'Conversions and Lists'!$F$50,"")</f>
        <v/>
      </c>
      <c r="AM577" s="209" t="str">
        <f>IFERROR(AM563*AM713*'Conversions and Lists'!$F$50,"")</f>
        <v/>
      </c>
      <c r="AN577" s="209" t="str">
        <f>IFERROR(AN563*AN713*'Conversions and Lists'!$F$50,"")</f>
        <v/>
      </c>
      <c r="AO577" s="209" t="str">
        <f>IFERROR(AO563*AO713*'Conversions and Lists'!$F$50,"")</f>
        <v/>
      </c>
      <c r="AP577" s="209" t="str">
        <f>IFERROR(AP563*AP713*'Conversions and Lists'!$F$50,"")</f>
        <v/>
      </c>
      <c r="AQ577" s="209" t="str">
        <f>IFERROR(AQ563*AQ713*'Conversions and Lists'!$F$50,"")</f>
        <v/>
      </c>
      <c r="AR577" s="209" t="str">
        <f>IFERROR(AR563*AR713*'Conversions and Lists'!$F$50,"")</f>
        <v/>
      </c>
      <c r="AS577" s="209" t="str">
        <f>IFERROR(AS563*AS713*'Conversions and Lists'!$F$50,"")</f>
        <v/>
      </c>
    </row>
    <row r="578" spans="2:45" x14ac:dyDescent="0.25">
      <c r="B578" s="208" t="s">
        <v>506</v>
      </c>
      <c r="C578" s="209" t="str">
        <f>IFERROR(C564*C714*'Conversions and Lists'!$F$50,"")</f>
        <v/>
      </c>
      <c r="D578" s="209" t="str">
        <f>IFERROR(D564*D714*'Conversions and Lists'!$F$50,"")</f>
        <v/>
      </c>
      <c r="E578" s="209" t="str">
        <f>IFERROR(E564*E714*'Conversions and Lists'!$F$50,"")</f>
        <v/>
      </c>
      <c r="F578" s="209" t="str">
        <f>IFERROR(F564*F714*'Conversions and Lists'!$F$50,"")</f>
        <v/>
      </c>
      <c r="G578" s="209" t="str">
        <f>IFERROR(G564*G714*'Conversions and Lists'!$F$50,"")</f>
        <v/>
      </c>
      <c r="H578" s="209" t="str">
        <f>IFERROR(H564*H714*'Conversions and Lists'!$F$50,"")</f>
        <v/>
      </c>
      <c r="I578" s="209" t="str">
        <f>IFERROR(I564*I714*'Conversions and Lists'!$F$50,"")</f>
        <v/>
      </c>
      <c r="J578" s="209" t="str">
        <f>IFERROR(J564*J714*'Conversions and Lists'!$F$50,"")</f>
        <v/>
      </c>
      <c r="K578" s="209" t="str">
        <f>IFERROR(K564*K714*'Conversions and Lists'!$F$50,"")</f>
        <v/>
      </c>
      <c r="L578" s="209" t="str">
        <f>IFERROR(L564*L714*'Conversions and Lists'!$F$50,"")</f>
        <v/>
      </c>
      <c r="M578" s="209" t="str">
        <f>IFERROR(M564*M714*'Conversions and Lists'!$F$50,"")</f>
        <v/>
      </c>
      <c r="N578" s="209" t="str">
        <f>IFERROR(N564*N714*'Conversions and Lists'!$F$50,"")</f>
        <v/>
      </c>
      <c r="O578" s="209" t="str">
        <f>IFERROR(O564*O714*'Conversions and Lists'!$F$50,"")</f>
        <v/>
      </c>
      <c r="P578" s="209" t="str">
        <f>IFERROR(P564*P714*'Conversions and Lists'!$F$50,"")</f>
        <v/>
      </c>
      <c r="Q578" s="209" t="str">
        <f>IFERROR(Q564*Q714*'Conversions and Lists'!$F$50,"")</f>
        <v/>
      </c>
      <c r="R578" s="209" t="str">
        <f>IFERROR(R564*R714*'Conversions and Lists'!$F$50,"")</f>
        <v/>
      </c>
      <c r="S578" s="209" t="str">
        <f>IFERROR(S564*S714*'Conversions and Lists'!$F$50,"")</f>
        <v/>
      </c>
      <c r="T578" s="209" t="str">
        <f>IFERROR(T564*T714*'Conversions and Lists'!$F$50,"")</f>
        <v/>
      </c>
      <c r="U578" s="209" t="str">
        <f>IFERROR(U564*U714*'Conversions and Lists'!$F$50,"")</f>
        <v/>
      </c>
      <c r="V578" s="209" t="str">
        <f>IFERROR(V564*V714*'Conversions and Lists'!$F$50,"")</f>
        <v/>
      </c>
      <c r="W578" s="209" t="str">
        <f>IFERROR(W564*W714*'Conversions and Lists'!$F$50,"")</f>
        <v/>
      </c>
      <c r="X578" s="209" t="str">
        <f>IFERROR(X564*X714*'Conversions and Lists'!$F$50,"")</f>
        <v/>
      </c>
      <c r="Y578" s="209" t="str">
        <f>IFERROR(Y564*Y714*'Conversions and Lists'!$F$50,"")</f>
        <v/>
      </c>
      <c r="Z578" s="209" t="str">
        <f>IFERROR(Z564*Z714*'Conversions and Lists'!$F$50,"")</f>
        <v/>
      </c>
      <c r="AA578" s="209" t="str">
        <f>IFERROR(AA564*AA714*'Conversions and Lists'!$F$50,"")</f>
        <v/>
      </c>
      <c r="AB578" s="209" t="str">
        <f>IFERROR(AB564*AB714*'Conversions and Lists'!$F$50,"")</f>
        <v/>
      </c>
      <c r="AC578" s="209" t="str">
        <f>IFERROR(AC564*AC714*'Conversions and Lists'!$F$50,"")</f>
        <v/>
      </c>
      <c r="AD578" s="209" t="str">
        <f>IFERROR(AD564*AD714*'Conversions and Lists'!$F$50,"")</f>
        <v/>
      </c>
      <c r="AE578" s="209" t="str">
        <f>IFERROR(AE564*AE714*'Conversions and Lists'!$F$50,"")</f>
        <v/>
      </c>
      <c r="AF578" s="209" t="str">
        <f>IFERROR(AF564*AF714*'Conversions and Lists'!$F$50,"")</f>
        <v/>
      </c>
      <c r="AG578" s="209" t="str">
        <f>IFERROR(AG564*AG714*'Conversions and Lists'!$F$50,"")</f>
        <v/>
      </c>
      <c r="AH578" s="209" t="str">
        <f>IFERROR(AH564*AH714*'Conversions and Lists'!$F$50,"")</f>
        <v/>
      </c>
      <c r="AI578" s="209" t="str">
        <f>IFERROR(AI564*AI714*'Conversions and Lists'!$F$50,"")</f>
        <v/>
      </c>
      <c r="AJ578" s="209" t="str">
        <f>IFERROR(AJ564*AJ714*'Conversions and Lists'!$F$50,"")</f>
        <v/>
      </c>
      <c r="AK578" s="209" t="str">
        <f>IFERROR(AK564*AK714*'Conversions and Lists'!$F$50,"")</f>
        <v/>
      </c>
      <c r="AL578" s="209" t="str">
        <f>IFERROR(AL564*AL714*'Conversions and Lists'!$F$50,"")</f>
        <v/>
      </c>
      <c r="AM578" s="209" t="str">
        <f>IFERROR(AM564*AM714*'Conversions and Lists'!$F$50,"")</f>
        <v/>
      </c>
      <c r="AN578" s="209" t="str">
        <f>IFERROR(AN564*AN714*'Conversions and Lists'!$F$50,"")</f>
        <v/>
      </c>
      <c r="AO578" s="209" t="str">
        <f>IFERROR(AO564*AO714*'Conversions and Lists'!$F$50,"")</f>
        <v/>
      </c>
      <c r="AP578" s="209" t="str">
        <f>IFERROR(AP564*AP714*'Conversions and Lists'!$F$50,"")</f>
        <v/>
      </c>
      <c r="AQ578" s="209" t="str">
        <f>IFERROR(AQ564*AQ714*'Conversions and Lists'!$F$50,"")</f>
        <v/>
      </c>
      <c r="AR578" s="209" t="str">
        <f>IFERROR(AR564*AR714*'Conversions and Lists'!$F$50,"")</f>
        <v/>
      </c>
      <c r="AS578" s="209" t="str">
        <f>IFERROR(AS564*AS714*'Conversions and Lists'!$F$50,"")</f>
        <v/>
      </c>
    </row>
    <row r="579" spans="2:45" x14ac:dyDescent="0.25">
      <c r="B579" s="208" t="s">
        <v>507</v>
      </c>
      <c r="C579" s="209" t="str">
        <f>IFERROR(C565*C715*'Conversions and Lists'!$F$50,"")</f>
        <v/>
      </c>
      <c r="D579" s="209" t="str">
        <f>IFERROR(D565*D715*'Conversions and Lists'!$F$50,"")</f>
        <v/>
      </c>
      <c r="E579" s="209" t="str">
        <f>IFERROR(E565*E715*'Conversions and Lists'!$F$50,"")</f>
        <v/>
      </c>
      <c r="F579" s="209" t="str">
        <f>IFERROR(F565*F715*'Conversions and Lists'!$F$50,"")</f>
        <v/>
      </c>
      <c r="G579" s="209" t="str">
        <f>IFERROR(G565*G715*'Conversions and Lists'!$F$50,"")</f>
        <v/>
      </c>
      <c r="H579" s="209" t="str">
        <f>IFERROR(H565*H715*'Conversions and Lists'!$F$50,"")</f>
        <v/>
      </c>
      <c r="I579" s="209" t="str">
        <f>IFERROR(I565*I715*'Conversions and Lists'!$F$50,"")</f>
        <v/>
      </c>
      <c r="J579" s="209" t="str">
        <f>IFERROR(J565*J715*'Conversions and Lists'!$F$50,"")</f>
        <v/>
      </c>
      <c r="K579" s="209" t="str">
        <f>IFERROR(K565*K715*'Conversions and Lists'!$F$50,"")</f>
        <v/>
      </c>
      <c r="L579" s="209" t="str">
        <f>IFERROR(L565*L715*'Conversions and Lists'!$F$50,"")</f>
        <v/>
      </c>
      <c r="M579" s="209" t="str">
        <f>IFERROR(M565*M715*'Conversions and Lists'!$F$50,"")</f>
        <v/>
      </c>
      <c r="N579" s="209" t="str">
        <f>IFERROR(N565*N715*'Conversions and Lists'!$F$50,"")</f>
        <v/>
      </c>
      <c r="O579" s="209" t="str">
        <f>IFERROR(O565*O715*'Conversions and Lists'!$F$50,"")</f>
        <v/>
      </c>
      <c r="P579" s="209" t="str">
        <f>IFERROR(P565*P715*'Conversions and Lists'!$F$50,"")</f>
        <v/>
      </c>
      <c r="Q579" s="209" t="str">
        <f>IFERROR(Q565*Q715*'Conversions and Lists'!$F$50,"")</f>
        <v/>
      </c>
      <c r="R579" s="209" t="str">
        <f>IFERROR(R565*R715*'Conversions and Lists'!$F$50,"")</f>
        <v/>
      </c>
      <c r="S579" s="209" t="str">
        <f>IFERROR(S565*S715*'Conversions and Lists'!$F$50,"")</f>
        <v/>
      </c>
      <c r="T579" s="209" t="str">
        <f>IFERROR(T565*T715*'Conversions and Lists'!$F$50,"")</f>
        <v/>
      </c>
      <c r="U579" s="209" t="str">
        <f>IFERROR(U565*U715*'Conversions and Lists'!$F$50,"")</f>
        <v/>
      </c>
      <c r="V579" s="209" t="str">
        <f>IFERROR(V565*V715*'Conversions and Lists'!$F$50,"")</f>
        <v/>
      </c>
      <c r="W579" s="209" t="str">
        <f>IFERROR(W565*W715*'Conversions and Lists'!$F$50,"")</f>
        <v/>
      </c>
      <c r="X579" s="209" t="str">
        <f>IFERROR(X565*X715*'Conversions and Lists'!$F$50,"")</f>
        <v/>
      </c>
      <c r="Y579" s="209" t="str">
        <f>IFERROR(Y565*Y715*'Conversions and Lists'!$F$50,"")</f>
        <v/>
      </c>
      <c r="Z579" s="209" t="str">
        <f>IFERROR(Z565*Z715*'Conversions and Lists'!$F$50,"")</f>
        <v/>
      </c>
      <c r="AA579" s="209" t="str">
        <f>IFERROR(AA565*AA715*'Conversions and Lists'!$F$50,"")</f>
        <v/>
      </c>
      <c r="AB579" s="209" t="str">
        <f>IFERROR(AB565*AB715*'Conversions and Lists'!$F$50,"")</f>
        <v/>
      </c>
      <c r="AC579" s="209" t="str">
        <f>IFERROR(AC565*AC715*'Conversions and Lists'!$F$50,"")</f>
        <v/>
      </c>
      <c r="AD579" s="209" t="str">
        <f>IFERROR(AD565*AD715*'Conversions and Lists'!$F$50,"")</f>
        <v/>
      </c>
      <c r="AE579" s="209" t="str">
        <f>IFERROR(AE565*AE715*'Conversions and Lists'!$F$50,"")</f>
        <v/>
      </c>
      <c r="AF579" s="209" t="str">
        <f>IFERROR(AF565*AF715*'Conversions and Lists'!$F$50,"")</f>
        <v/>
      </c>
      <c r="AG579" s="209" t="str">
        <f>IFERROR(AG565*AG715*'Conversions and Lists'!$F$50,"")</f>
        <v/>
      </c>
      <c r="AH579" s="209" t="str">
        <f>IFERROR(AH565*AH715*'Conversions and Lists'!$F$50,"")</f>
        <v/>
      </c>
      <c r="AI579" s="209" t="str">
        <f>IFERROR(AI565*AI715*'Conversions and Lists'!$F$50,"")</f>
        <v/>
      </c>
      <c r="AJ579" s="209" t="str">
        <f>IFERROR(AJ565*AJ715*'Conversions and Lists'!$F$50,"")</f>
        <v/>
      </c>
      <c r="AK579" s="209" t="str">
        <f>IFERROR(AK565*AK715*'Conversions and Lists'!$F$50,"")</f>
        <v/>
      </c>
      <c r="AL579" s="209" t="str">
        <f>IFERROR(AL565*AL715*'Conversions and Lists'!$F$50,"")</f>
        <v/>
      </c>
      <c r="AM579" s="209" t="str">
        <f>IFERROR(AM565*AM715*'Conversions and Lists'!$F$50,"")</f>
        <v/>
      </c>
      <c r="AN579" s="209" t="str">
        <f>IFERROR(AN565*AN715*'Conversions and Lists'!$F$50,"")</f>
        <v/>
      </c>
      <c r="AO579" s="209" t="str">
        <f>IFERROR(AO565*AO715*'Conversions and Lists'!$F$50,"")</f>
        <v/>
      </c>
      <c r="AP579" s="209" t="str">
        <f>IFERROR(AP565*AP715*'Conversions and Lists'!$F$50,"")</f>
        <v/>
      </c>
      <c r="AQ579" s="209" t="str">
        <f>IFERROR(AQ565*AQ715*'Conversions and Lists'!$F$50,"")</f>
        <v/>
      </c>
      <c r="AR579" s="209" t="str">
        <f>IFERROR(AR565*AR715*'Conversions and Lists'!$F$50,"")</f>
        <v/>
      </c>
      <c r="AS579" s="209" t="str">
        <f>IFERROR(AS565*AS715*'Conversions and Lists'!$F$50,"")</f>
        <v/>
      </c>
    </row>
    <row r="580" spans="2:45" ht="14.4" thickBot="1" x14ac:dyDescent="0.3">
      <c r="B580" s="208" t="s">
        <v>508</v>
      </c>
      <c r="C580" s="209" t="str">
        <f>IFERROR(C566*C716*'Conversions and Lists'!$F$50,"")</f>
        <v/>
      </c>
      <c r="D580" s="209" t="str">
        <f>IFERROR(D566*D716*'Conversions and Lists'!$F$50,"")</f>
        <v/>
      </c>
      <c r="E580" s="209" t="str">
        <f>IFERROR(E566*E716*'Conversions and Lists'!$F$50,"")</f>
        <v/>
      </c>
      <c r="F580" s="209" t="str">
        <f>IFERROR(F566*F716*'Conversions and Lists'!$F$50,"")</f>
        <v/>
      </c>
      <c r="G580" s="209" t="str">
        <f>IFERROR(G566*G716*'Conversions and Lists'!$F$50,"")</f>
        <v/>
      </c>
      <c r="H580" s="209" t="str">
        <f>IFERROR(H566*H716*'Conversions and Lists'!$F$50,"")</f>
        <v/>
      </c>
      <c r="I580" s="209" t="str">
        <f>IFERROR(I566*I716*'Conversions and Lists'!$F$50,"")</f>
        <v/>
      </c>
      <c r="J580" s="209" t="str">
        <f>IFERROR(J566*J716*'Conversions and Lists'!$F$50,"")</f>
        <v/>
      </c>
      <c r="K580" s="209" t="str">
        <f>IFERROR(K566*K716*'Conversions and Lists'!$F$50,"")</f>
        <v/>
      </c>
      <c r="L580" s="209" t="str">
        <f>IFERROR(L566*L716*'Conversions and Lists'!$F$50,"")</f>
        <v/>
      </c>
      <c r="M580" s="209" t="str">
        <f>IFERROR(M566*M716*'Conversions and Lists'!$F$50,"")</f>
        <v/>
      </c>
      <c r="N580" s="209" t="str">
        <f>IFERROR(N566*N716*'Conversions and Lists'!$F$50,"")</f>
        <v/>
      </c>
      <c r="O580" s="209" t="str">
        <f>IFERROR(O566*O716*'Conversions and Lists'!$F$50,"")</f>
        <v/>
      </c>
      <c r="P580" s="209" t="str">
        <f>IFERROR(P566*P716*'Conversions and Lists'!$F$50,"")</f>
        <v/>
      </c>
      <c r="Q580" s="209" t="str">
        <f>IFERROR(Q566*Q716*'Conversions and Lists'!$F$50,"")</f>
        <v/>
      </c>
      <c r="R580" s="209" t="str">
        <f>IFERROR(R566*R716*'Conversions and Lists'!$F$50,"")</f>
        <v/>
      </c>
      <c r="S580" s="209" t="str">
        <f>IFERROR(S566*S716*'Conversions and Lists'!$F$50,"")</f>
        <v/>
      </c>
      <c r="T580" s="209" t="str">
        <f>IFERROR(T566*T716*'Conversions and Lists'!$F$50,"")</f>
        <v/>
      </c>
      <c r="U580" s="209" t="str">
        <f>IFERROR(U566*U716*'Conversions and Lists'!$F$50,"")</f>
        <v/>
      </c>
      <c r="V580" s="209" t="str">
        <f>IFERROR(V566*V716*'Conversions and Lists'!$F$50,"")</f>
        <v/>
      </c>
      <c r="W580" s="209" t="str">
        <f>IFERROR(W566*W716*'Conversions and Lists'!$F$50,"")</f>
        <v/>
      </c>
      <c r="X580" s="209" t="str">
        <f>IFERROR(X566*X716*'Conversions and Lists'!$F$50,"")</f>
        <v/>
      </c>
      <c r="Y580" s="209" t="str">
        <f>IFERROR(Y566*Y716*'Conversions and Lists'!$F$50,"")</f>
        <v/>
      </c>
      <c r="Z580" s="209" t="str">
        <f>IFERROR(Z566*Z716*'Conversions and Lists'!$F$50,"")</f>
        <v/>
      </c>
      <c r="AA580" s="209" t="str">
        <f>IFERROR(AA566*AA716*'Conversions and Lists'!$F$50,"")</f>
        <v/>
      </c>
      <c r="AB580" s="209" t="str">
        <f>IFERROR(AB566*AB716*'Conversions and Lists'!$F$50,"")</f>
        <v/>
      </c>
      <c r="AC580" s="209" t="str">
        <f>IFERROR(AC566*AC716*'Conversions and Lists'!$F$50,"")</f>
        <v/>
      </c>
      <c r="AD580" s="209" t="str">
        <f>IFERROR(AD566*AD716*'Conversions and Lists'!$F$50,"")</f>
        <v/>
      </c>
      <c r="AE580" s="209" t="str">
        <f>IFERROR(AE566*AE716*'Conversions and Lists'!$F$50,"")</f>
        <v/>
      </c>
      <c r="AF580" s="209" t="str">
        <f>IFERROR(AF566*AF716*'Conversions and Lists'!$F$50,"")</f>
        <v/>
      </c>
      <c r="AG580" s="209" t="str">
        <f>IFERROR(AG566*AG716*'Conversions and Lists'!$F$50,"")</f>
        <v/>
      </c>
      <c r="AH580" s="209" t="str">
        <f>IFERROR(AH566*AH716*'Conversions and Lists'!$F$50,"")</f>
        <v/>
      </c>
      <c r="AI580" s="209" t="str">
        <f>IFERROR(AI566*AI716*'Conversions and Lists'!$F$50,"")</f>
        <v/>
      </c>
      <c r="AJ580" s="209" t="str">
        <f>IFERROR(AJ566*AJ716*'Conversions and Lists'!$F$50,"")</f>
        <v/>
      </c>
      <c r="AK580" s="209" t="str">
        <f>IFERROR(AK566*AK716*'Conversions and Lists'!$F$50,"")</f>
        <v/>
      </c>
      <c r="AL580" s="209" t="str">
        <f>IFERROR(AL566*AL716*'Conversions and Lists'!$F$50,"")</f>
        <v/>
      </c>
      <c r="AM580" s="209" t="str">
        <f>IFERROR(AM566*AM716*'Conversions and Lists'!$F$50,"")</f>
        <v/>
      </c>
      <c r="AN580" s="209" t="str">
        <f>IFERROR(AN566*AN716*'Conversions and Lists'!$F$50,"")</f>
        <v/>
      </c>
      <c r="AO580" s="209" t="str">
        <f>IFERROR(AO566*AO716*'Conversions and Lists'!$F$50,"")</f>
        <v/>
      </c>
      <c r="AP580" s="209" t="str">
        <f>IFERROR(AP566*AP716*'Conversions and Lists'!$F$50,"")</f>
        <v/>
      </c>
      <c r="AQ580" s="209" t="str">
        <f>IFERROR(AQ566*AQ716*'Conversions and Lists'!$F$50,"")</f>
        <v/>
      </c>
      <c r="AR580" s="209" t="str">
        <f>IFERROR(AR566*AR716*'Conversions and Lists'!$F$50,"")</f>
        <v/>
      </c>
      <c r="AS580" s="209" t="str">
        <f>IFERROR(AS566*AS716*'Conversions and Lists'!$F$50,"")</f>
        <v/>
      </c>
    </row>
    <row r="581" spans="2:45" ht="14.4" thickTop="1" x14ac:dyDescent="0.25">
      <c r="B581" s="56" t="s">
        <v>517</v>
      </c>
      <c r="C581" s="209">
        <f>IFERROR(SUM(C572:C580),"")</f>
        <v>0</v>
      </c>
      <c r="D581" s="209">
        <f t="shared" ref="D581:AS581" si="48">IFERROR(SUM(D572:D580),"")</f>
        <v>0</v>
      </c>
      <c r="E581" s="209">
        <f t="shared" si="48"/>
        <v>0</v>
      </c>
      <c r="F581" s="209">
        <f t="shared" si="48"/>
        <v>0</v>
      </c>
      <c r="G581" s="209">
        <f t="shared" si="48"/>
        <v>0</v>
      </c>
      <c r="H581" s="209">
        <f t="shared" si="48"/>
        <v>0</v>
      </c>
      <c r="I581" s="209">
        <f t="shared" si="48"/>
        <v>0</v>
      </c>
      <c r="J581" s="209">
        <f t="shared" si="48"/>
        <v>0</v>
      </c>
      <c r="K581" s="209">
        <f t="shared" si="48"/>
        <v>0</v>
      </c>
      <c r="L581" s="209">
        <f t="shared" si="48"/>
        <v>0</v>
      </c>
      <c r="M581" s="209">
        <f t="shared" si="48"/>
        <v>0</v>
      </c>
      <c r="N581" s="209">
        <f t="shared" si="48"/>
        <v>0</v>
      </c>
      <c r="O581" s="209">
        <f t="shared" si="48"/>
        <v>0</v>
      </c>
      <c r="P581" s="209">
        <f t="shared" si="48"/>
        <v>0</v>
      </c>
      <c r="Q581" s="209">
        <f t="shared" si="48"/>
        <v>0</v>
      </c>
      <c r="R581" s="209">
        <f t="shared" si="48"/>
        <v>0</v>
      </c>
      <c r="S581" s="209">
        <f t="shared" si="48"/>
        <v>0</v>
      </c>
      <c r="T581" s="209">
        <f t="shared" si="48"/>
        <v>0</v>
      </c>
      <c r="U581" s="209">
        <f t="shared" si="48"/>
        <v>0</v>
      </c>
      <c r="V581" s="209">
        <f t="shared" si="48"/>
        <v>0</v>
      </c>
      <c r="W581" s="209">
        <f t="shared" si="48"/>
        <v>0</v>
      </c>
      <c r="X581" s="209">
        <f t="shared" si="48"/>
        <v>0</v>
      </c>
      <c r="Y581" s="209">
        <f t="shared" si="48"/>
        <v>0</v>
      </c>
      <c r="Z581" s="209">
        <f t="shared" si="48"/>
        <v>0</v>
      </c>
      <c r="AA581" s="209">
        <f t="shared" si="48"/>
        <v>0</v>
      </c>
      <c r="AB581" s="209">
        <f t="shared" si="48"/>
        <v>0</v>
      </c>
      <c r="AC581" s="209">
        <f t="shared" si="48"/>
        <v>0</v>
      </c>
      <c r="AD581" s="209">
        <f t="shared" si="48"/>
        <v>0</v>
      </c>
      <c r="AE581" s="209">
        <f t="shared" si="48"/>
        <v>0</v>
      </c>
      <c r="AF581" s="209">
        <f t="shared" si="48"/>
        <v>0</v>
      </c>
      <c r="AG581" s="209">
        <f t="shared" si="48"/>
        <v>0</v>
      </c>
      <c r="AH581" s="209">
        <f t="shared" si="48"/>
        <v>0</v>
      </c>
      <c r="AI581" s="209">
        <f t="shared" si="48"/>
        <v>0</v>
      </c>
      <c r="AJ581" s="209">
        <f t="shared" si="48"/>
        <v>0</v>
      </c>
      <c r="AK581" s="209">
        <f t="shared" si="48"/>
        <v>0</v>
      </c>
      <c r="AL581" s="209">
        <f t="shared" si="48"/>
        <v>0</v>
      </c>
      <c r="AM581" s="209">
        <f t="shared" si="48"/>
        <v>0</v>
      </c>
      <c r="AN581" s="209">
        <f t="shared" si="48"/>
        <v>0</v>
      </c>
      <c r="AO581" s="209">
        <f t="shared" si="48"/>
        <v>0</v>
      </c>
      <c r="AP581" s="209">
        <f t="shared" si="48"/>
        <v>0</v>
      </c>
      <c r="AQ581" s="209">
        <f t="shared" si="48"/>
        <v>0</v>
      </c>
      <c r="AR581" s="209">
        <f t="shared" si="48"/>
        <v>0</v>
      </c>
      <c r="AS581" s="209">
        <f t="shared" si="48"/>
        <v>0</v>
      </c>
    </row>
    <row r="582" spans="2:45" ht="14.4" thickBot="1" x14ac:dyDescent="0.3"/>
    <row r="583" spans="2:45" ht="28.2" thickTop="1" x14ac:dyDescent="0.25">
      <c r="B583" s="56" t="s">
        <v>518</v>
      </c>
      <c r="C583" s="213"/>
      <c r="D583" s="213"/>
      <c r="E583" s="213"/>
      <c r="F583" s="213"/>
      <c r="G583" s="213"/>
      <c r="H583" s="209" t="str" cm="1">
        <f t="array" ref="H583">IFERROR(_xlfn.IFS($E$37="MWCOG Montgomery County Population Projection",H581/(G665*1000),ISNUMBER($E$37),H581/(((($E$37-$F$665)/($D$37-$F$664))+$F$665)*1000),TRUE,""),"")</f>
        <v/>
      </c>
      <c r="I583" s="209" t="str" cm="1">
        <f t="array" ref="I583">IFERROR(_xlfn.IFS($E$37="MWCOG Montgomery County Population Projection",I581/(H665*1000),ISNUMBER($E$37),I581/(((($E$37-$F$665)/($D$37-$F$664))+$F$665)*1000),TRUE,""),"")</f>
        <v/>
      </c>
      <c r="J583" s="209" t="str" cm="1">
        <f t="array" ref="J583">IFERROR(_xlfn.IFS($E$37="MWCOG Montgomery County Population Projection",J581/(I665*1000),ISNUMBER($E$37),J581/(((($E$37-$F$665)/($D$37-$F$664))+$F$665)*1000),TRUE,""),"")</f>
        <v/>
      </c>
      <c r="K583" s="209" t="str" cm="1">
        <f t="array" ref="K583">IFERROR(_xlfn.IFS($E$37="MWCOG Montgomery County Population Projection",K581/(J665*1000),ISNUMBER($E$37),K581/(((($E$37-$F$665)/($D$37-$F$664))+$F$665)*1000),TRUE,""),"")</f>
        <v/>
      </c>
      <c r="L583" s="209" t="str" cm="1">
        <f t="array" ref="L583">IFERROR(_xlfn.IFS($E$37="MWCOG Montgomery County Population Projection",L581/(K665*1000),ISNUMBER($E$37),L581/(((($E$37-$F$665)/($D$37-$F$664))+$F$665)*1000),TRUE,""),"")</f>
        <v/>
      </c>
      <c r="M583" s="209" t="str" cm="1">
        <f t="array" ref="M583">IFERROR(_xlfn.IFS($E$37="MWCOG Montgomery County Population Projection",M581/(L665*1000),ISNUMBER($E$37),M581/(((($E$37-$F$665)/($D$37-$F$664))+$F$665)*1000),TRUE,""),"")</f>
        <v/>
      </c>
      <c r="N583" s="209" t="str" cm="1">
        <f t="array" ref="N583">IFERROR(_xlfn.IFS($E$37="MWCOG Montgomery County Population Projection",N581/(M665*1000),ISNUMBER($E$37),N581/(((($E$37-$F$665)/($D$37-$F$664))+$F$665)*1000),TRUE,""),"")</f>
        <v/>
      </c>
      <c r="O583" s="209" t="str" cm="1">
        <f t="array" ref="O583">IFERROR(_xlfn.IFS($E$37="MWCOG Montgomery County Population Projection",O581/(N665*1000),ISNUMBER($E$37),O581/(((($E$37-$F$665)/($D$37-$F$664))+$F$665)*1000),TRUE,""),"")</f>
        <v/>
      </c>
      <c r="P583" s="209" t="str" cm="1">
        <f t="array" ref="P583">IFERROR(_xlfn.IFS($E$37="MWCOG Montgomery County Population Projection",P581/(O665*1000),ISNUMBER($E$37),P581/(((($E$37-$F$665)/($D$37-$F$664))+$F$665)*1000),TRUE,""),"")</f>
        <v/>
      </c>
      <c r="Q583" s="209" t="str" cm="1">
        <f t="array" ref="Q583">IFERROR(_xlfn.IFS($E$37="MWCOG Montgomery County Population Projection",Q581/(P665*1000),ISNUMBER($E$37),Q581/(((($E$37-$F$665)/($D$37-$F$664))+$F$665)*1000),TRUE,""),"")</f>
        <v/>
      </c>
      <c r="R583" s="209" t="str" cm="1">
        <f t="array" ref="R583">IFERROR(_xlfn.IFS($E$37="MWCOG Montgomery County Population Projection",R581/(Q665*1000),ISNUMBER($E$37),R581/(((($E$37-$F$665)/($D$37-$F$664))+$F$665)*1000),TRUE,""),"")</f>
        <v/>
      </c>
      <c r="S583" s="209" t="str" cm="1">
        <f t="array" ref="S583">IFERROR(_xlfn.IFS($E$37="MWCOG Montgomery County Population Projection",S581/(R665*1000),ISNUMBER($E$37),S581/(((($E$37-$F$665)/($D$37-$F$664))+$F$665)*1000),TRUE,""),"")</f>
        <v/>
      </c>
      <c r="T583" s="209" t="str" cm="1">
        <f t="array" ref="T583">IFERROR(_xlfn.IFS($E$37="MWCOG Montgomery County Population Projection",T581/(S665*1000),ISNUMBER($E$37),T581/(((($E$37-$F$665)/($D$37-$F$664))+$F$665)*1000),TRUE,""),"")</f>
        <v/>
      </c>
      <c r="U583" s="209" t="str" cm="1">
        <f t="array" ref="U583">IFERROR(_xlfn.IFS($E$37="MWCOG Montgomery County Population Projection",U581/(T665*1000),ISNUMBER($E$37),U581/(((($E$37-$F$665)/($D$37-$F$664))+$F$665)*1000),TRUE,""),"")</f>
        <v/>
      </c>
      <c r="V583" s="209" t="str" cm="1">
        <f t="array" ref="V583">IFERROR(_xlfn.IFS($E$37="MWCOG Montgomery County Population Projection",V581/(U665*1000),ISNUMBER($E$37),V581/(((($E$37-$F$665)/($D$37-$F$664))+$F$665)*1000),TRUE,""),"")</f>
        <v/>
      </c>
      <c r="W583" s="209" t="str" cm="1">
        <f t="array" ref="W583">IFERROR(_xlfn.IFS($E$37="MWCOG Montgomery County Population Projection",W581/(V665*1000),ISNUMBER($E$37),W581/(((($E$37-$F$665)/($D$37-$F$664))+$F$665)*1000),TRUE,""),"")</f>
        <v/>
      </c>
      <c r="X583" s="209" t="str" cm="1">
        <f t="array" ref="X583">IFERROR(_xlfn.IFS($E$37="MWCOG Montgomery County Population Projection",X581/(W665*1000),ISNUMBER($E$37),X581/(((($E$37-$F$665)/($D$37-$F$664))+$F$665)*1000),TRUE,""),"")</f>
        <v/>
      </c>
      <c r="Y583" s="209" t="str" cm="1">
        <f t="array" ref="Y583">IFERROR(_xlfn.IFS($E$37="MWCOG Montgomery County Population Projection",Y581/(X665*1000),ISNUMBER($E$37),Y581/(((($E$37-$F$665)/($D$37-$F$664))+$F$665)*1000),TRUE,""),"")</f>
        <v/>
      </c>
      <c r="Z583" s="209" t="str" cm="1">
        <f t="array" ref="Z583">IFERROR(_xlfn.IFS($E$37="MWCOG Montgomery County Population Projection",Z581/(Y665*1000),ISNUMBER($E$37),Z581/(((($E$37-$F$665)/($D$37-$F$664))+$F$665)*1000),TRUE,""),"")</f>
        <v/>
      </c>
      <c r="AA583" s="209" t="str" cm="1">
        <f t="array" ref="AA583">IFERROR(_xlfn.IFS($E$37="MWCOG Montgomery County Population Projection",AA581/(Z665*1000),ISNUMBER($E$37),AA581/(((($E$37-$F$665)/($D$37-$F$664))+$F$665)*1000),TRUE,""),"")</f>
        <v/>
      </c>
      <c r="AB583" s="209" t="str" cm="1">
        <f t="array" ref="AB583">IFERROR(_xlfn.IFS($E$37="MWCOG Montgomery County Population Projection",AB581/(AA665*1000),ISNUMBER($E$37),AB581/(((($E$37-$F$665)/($D$37-$F$664))+$F$665)*1000),TRUE,""),"")</f>
        <v/>
      </c>
      <c r="AC583" s="209" t="str" cm="1">
        <f t="array" ref="AC583">IFERROR(_xlfn.IFS($E$37="MWCOG Montgomery County Population Projection",AC581/(AB665*1000),ISNUMBER($E$37),AC581/(((($E$37-$F$665)/($D$37-$F$664))+$F$665)*1000),TRUE,""),"")</f>
        <v/>
      </c>
      <c r="AD583" s="209" t="str" cm="1">
        <f t="array" ref="AD583">IFERROR(_xlfn.IFS($E$37="MWCOG Montgomery County Population Projection",AD581/(AC665*1000),ISNUMBER($E$37),AD581/(((($E$37-$F$665)/($D$37-$F$664))+$F$665)*1000),TRUE,""),"")</f>
        <v/>
      </c>
      <c r="AE583" s="209" t="str" cm="1">
        <f t="array" ref="AE583">IFERROR(_xlfn.IFS($E$37="MWCOG Montgomery County Population Projection",AE581/(AD665*1000),ISNUMBER($E$37),AE581/(((($E$37-$F$665)/($D$37-$F$664))+$F$665)*1000),TRUE,""),"")</f>
        <v/>
      </c>
      <c r="AF583" s="209" t="str" cm="1">
        <f t="array" ref="AF583">IFERROR(_xlfn.IFS($E$37="MWCOG Montgomery County Population Projection",AF581/(AE665*1000),ISNUMBER($E$37),AF581/(((($E$37-$F$665)/($D$37-$F$664))+$F$665)*1000),TRUE,""),"")</f>
        <v/>
      </c>
      <c r="AG583" s="209" t="str" cm="1">
        <f t="array" ref="AG583">IFERROR(_xlfn.IFS($E$37="MWCOG Montgomery County Population Projection",AG581/(AF665*1000),ISNUMBER($E$37),AG581/(((($E$37-$F$665)/($D$37-$F$664))+$F$665)*1000),TRUE,""),"")</f>
        <v/>
      </c>
      <c r="AH583" s="209" t="str" cm="1">
        <f t="array" ref="AH583">IFERROR(_xlfn.IFS($E$37="MWCOG Montgomery County Population Projection",AH581/(AG665*1000),ISNUMBER($E$37),AH581/(((($E$37-$F$665)/($D$37-$F$664))+$F$665)*1000),TRUE,""),"")</f>
        <v/>
      </c>
      <c r="AI583" s="209" t="str" cm="1">
        <f t="array" ref="AI583">IFERROR(_xlfn.IFS($E$37="MWCOG Montgomery County Population Projection",AI581/(AH665*1000),ISNUMBER($E$37),AI581/(((($E$37-$F$665)/($D$37-$F$664))+$F$665)*1000),TRUE,""),"")</f>
        <v/>
      </c>
      <c r="AJ583" s="209" t="str" cm="1">
        <f t="array" ref="AJ583">IFERROR(_xlfn.IFS($E$37="MWCOG Montgomery County Population Projection",AJ581/(AI665*1000),ISNUMBER($E$37),AJ581/(((($E$37-$F$665)/($D$37-$F$664))+$F$665)*1000),TRUE,""),"")</f>
        <v/>
      </c>
      <c r="AK583" s="209" t="str" cm="1">
        <f t="array" ref="AK583">IFERROR(_xlfn.IFS($E$37="MWCOG Montgomery County Population Projection",AK581/(AJ665*1000),ISNUMBER($E$37),AK581/(((($E$37-$F$665)/($D$37-$F$664))+$F$665)*1000),TRUE,""),"")</f>
        <v/>
      </c>
      <c r="AL583" s="209" t="str" cm="1">
        <f t="array" ref="AL583">IFERROR(_xlfn.IFS($E$37="MWCOG Montgomery County Population Projection",AL581/(AK665*1000),ISNUMBER($E$37),AL581/(((($E$37-$F$665)/($D$37-$F$664))+$F$665)*1000),TRUE,""),"")</f>
        <v/>
      </c>
      <c r="AM583" s="209" t="str" cm="1">
        <f t="array" ref="AM583">IFERROR(_xlfn.IFS($E$37="MWCOG Montgomery County Population Projection",AM581/(AL665*1000),ISNUMBER($E$37),AM581/(((($E$37-$F$665)/($D$37-$F$664))+$F$665)*1000),TRUE,""),"")</f>
        <v/>
      </c>
      <c r="AN583" s="209" t="str" cm="1">
        <f t="array" ref="AN583">IFERROR(_xlfn.IFS($E$37="MWCOG Montgomery County Population Projection",AN581/(AM665*1000),ISNUMBER($E$37),AN581/(((($E$37-$F$665)/($D$37-$F$664))+$F$665)*1000),TRUE,""),"")</f>
        <v/>
      </c>
      <c r="AO583" s="209" t="str" cm="1">
        <f t="array" ref="AO583">IFERROR(_xlfn.IFS($E$37="MWCOG Montgomery County Population Projection",AO581/(AN665*1000),ISNUMBER($E$37),AO581/(((($E$37-$F$665)/($D$37-$F$664))+$F$665)*1000),TRUE,""),"")</f>
        <v/>
      </c>
      <c r="AP583" s="209" t="str" cm="1">
        <f t="array" ref="AP583">IFERROR(_xlfn.IFS($E$37="MWCOG Montgomery County Population Projection",AP581/(AO665*1000),ISNUMBER($E$37),AP581/(((($E$37-$F$665)/($D$37-$F$664))+$F$665)*1000),TRUE,""),"")</f>
        <v/>
      </c>
      <c r="AQ583" s="209" t="str" cm="1">
        <f t="array" ref="AQ583">IFERROR(_xlfn.IFS($E$37="MWCOG Montgomery County Population Projection",AQ581/(AP665*1000),ISNUMBER($E$37),AQ581/(((($E$37-$F$665)/($D$37-$F$664))+$F$665)*1000),TRUE,""),"")</f>
        <v/>
      </c>
      <c r="AR583" s="209" t="str" cm="1">
        <f t="array" ref="AR583">IFERROR(_xlfn.IFS($E$37="MWCOG Montgomery County Population Projection",AR581/(AQ665*1000),ISNUMBER($E$37),AR581/(((($E$37-$F$665)/($D$37-$F$664))+$F$665)*1000),TRUE,""),"")</f>
        <v/>
      </c>
      <c r="AS583" s="209" t="str" cm="1">
        <f t="array" ref="AS583">IFERROR(_xlfn.IFS($E$37="MWCOG Montgomery County Population Projection",AS581/(AR665*1000),ISNUMBER($E$37),AS581/(((($E$37-$F$665)/($D$37-$F$664))+$F$665)*1000),TRUE,""),"")</f>
        <v/>
      </c>
    </row>
    <row r="584" spans="2:45" x14ac:dyDescent="0.25">
      <c r="B584" s="123"/>
    </row>
    <row r="585" spans="2:45" ht="14.4" thickBot="1" x14ac:dyDescent="0.3">
      <c r="B585" s="75" t="s">
        <v>520</v>
      </c>
      <c r="C585" s="123" t="s">
        <v>212</v>
      </c>
      <c r="D585" s="123" t="s">
        <v>212</v>
      </c>
      <c r="E585" s="123" t="s">
        <v>223</v>
      </c>
      <c r="F585" s="123" t="s">
        <v>223</v>
      </c>
    </row>
    <row r="586" spans="2:45" ht="28.2" thickTop="1" x14ac:dyDescent="0.25">
      <c r="B586" s="56" t="s">
        <v>101</v>
      </c>
      <c r="C586" s="56" t="s">
        <v>521</v>
      </c>
      <c r="D586" s="56" t="s">
        <v>522</v>
      </c>
      <c r="E586" s="56" t="s">
        <v>521</v>
      </c>
      <c r="F586" s="56" t="s">
        <v>522</v>
      </c>
    </row>
    <row r="587" spans="2:45" x14ac:dyDescent="0.25">
      <c r="B587" s="59" t="s">
        <v>156</v>
      </c>
      <c r="C587" s="209" t="str">
        <f>IFERROR(IF(H8+F8&gt;2060,INDEX($E$8:$E$29, MATCH(B587,$B$8:$B$29,0))*INDEX($C$8:$C$12, MATCH(B587,$B$8:$B$12,0))*SUM(INDEX($H$556:$AS$556, MATCH(H8,$H$544:$AS$544,0)):$AS$556),INDEX($E$8:$E$29, MATCH(B587,$B$8:$B$29,0))*INDEX($C$8:$C$12, MATCH(B587,$B$8:$B$12,0))*SUM(INDEX($H$556:$AS$556, MATCH(H8,$H$544:$AS$544,0)):INDEX($H$556:$AS$556, MATCH(ROUND(H8+F8,0),$H$544:$AS$544,0)))),"")</f>
        <v/>
      </c>
      <c r="D587" s="209" t="str">
        <f>IFERROR(IF(H8+F8&gt;2060, (H8+F8-2060)*$AS$556*INDEX($E$8:$E$29, MATCH(B587,$B$8:$B$29,0))*INDEX($C$8:$C$12, MATCH(B587,$B$8:$B$12,0)),0),"")</f>
        <v/>
      </c>
      <c r="E587" s="209" t="str">
        <f>IFERROR(IF(H8+F8&gt;2060,INDEX($E$8:$E$29, MATCH(B587,$B$8:$B$29,0))*INDEX($C$8:$C$12, MATCH(B587,$B$8:$B$12,0))*SUM(INDEX($H$583:$AS$583, MATCH(H8,$H$571:$AS$571,0)):$AS$583),INDEX($E$8:$E$29, MATCH(B587,$B$8:$B$29,0))*INDEX($C$8:$C$12, MATCH(B587,$B$8:$B$12,0))*SUM(INDEX($H$583:$AS$583, MATCH(H8,$H$571:$AS$571,0)):INDEX($H$583:$AS$583, MATCH(ROUND(H8+F8,0),$H$571:$AS$571,0)))),"")</f>
        <v/>
      </c>
      <c r="F587" s="209" t="str">
        <f>IFERROR(IF(H8+F8&gt;2060, (H8+F8-2060)*$AS$583*INDEX($E$8:$E$29, MATCH(B587,$B$8:$B$29,0))*INDEX($C$8:$C$12, MATCH(B587,$B$8:$B$12,0)),0),"")</f>
        <v/>
      </c>
    </row>
    <row r="588" spans="2:45" x14ac:dyDescent="0.25">
      <c r="B588" s="59" t="s">
        <v>154</v>
      </c>
      <c r="C588" s="209" t="str">
        <f>IFERROR(IF(H9+F9&gt;2060,INDEX($E$8:$E$29, MATCH(B588,$B$8:$B$29,0))*INDEX($C$8:$C$12, MATCH(B588,$B$8:$B$12,0))*SUM(INDEX($H$556:$AS$556, MATCH(H9,$H$544:$AS$544,0)):$AS$556),INDEX($E$8:$E$29, MATCH(B588,$B$8:$B$29,0))*INDEX($C$8:$C$12, MATCH(B588,$B$8:$B$12,0))*SUM(INDEX($H$556:$AS$556, MATCH(H9,$H$544:$AS$544,0)):INDEX($H$556:$AS$556, MATCH(ROUND(H9+F9,0),$H$544:$AS$544,0)))),"")</f>
        <v/>
      </c>
      <c r="D588" s="209" t="str">
        <f>IFERROR(IF(H9+F9&gt;2060, (H9+F9-2060)*$AS$556*INDEX($E$8:$E$29, MATCH(B588,$B$8:$B$29,0))*INDEX($C$8:$C$12, MATCH(B588,$B$8:$B$12,0)),0),"")</f>
        <v/>
      </c>
      <c r="E588" s="209" t="str">
        <f>IFERROR(IF(H9+F9&gt;2060,INDEX($E$8:$E$29, MATCH(B588,$B$8:$B$29,0))*INDEX($C$8:$C$12, MATCH(B588,$B$8:$B$12,0))*SUM(INDEX($H$583:$AS$583, MATCH(H9,$H$571:$AS$571,0)):$AS$583),INDEX($E$8:$E$29, MATCH(B588,$B$8:$B$29,0))*INDEX($C$8:$C$12, MATCH(B588,$B$8:$B$12,0))*SUM(INDEX($H$583:$AS$583, MATCH(H9,$H$571:$AS$571,0)):INDEX($H$583:$AS$583, MATCH(ROUND(H9+F9,0),$H$571:$AS$571,0)))),"")</f>
        <v/>
      </c>
      <c r="F588" s="209" t="str">
        <f t="shared" ref="F588:F591" si="49">IFERROR(IF(H9+F9&gt;2060, (H9+F9-2060)*$AS$583*INDEX($E$8:$E$29, MATCH(B588,$B$8:$B$29,0))*INDEX($C$8:$C$12, MATCH(B588,$B$8:$B$12,0)),0),"")</f>
        <v/>
      </c>
    </row>
    <row r="589" spans="2:45" x14ac:dyDescent="0.25">
      <c r="B589" s="59" t="s">
        <v>100</v>
      </c>
      <c r="C589" s="209" t="str">
        <f>IFERROR(IF(H10+F10&gt;2060,INDEX($E$8:$E$29, MATCH(B589,$B$8:$B$29,0))*INDEX($C$8:$C$12, MATCH(B589,$B$8:$B$12,0))*SUM(INDEX($H$556:$AS$556, MATCH(H10,$H$544:$AS$544,0)):$AS$556),INDEX($E$8:$E$29, MATCH(B589,$B$8:$B$29,0))*INDEX($C$8:$C$12, MATCH(B589,$B$8:$B$12,0))*SUM(INDEX($H$556:$AS$556, MATCH(H10,$H$544:$AS$544,0)):INDEX($H$556:$AS$556, MATCH(ROUND(H10+F10,0),$H$544:$AS$544,0)))),"")</f>
        <v/>
      </c>
      <c r="D589" s="209" t="str">
        <f>IFERROR(IF(H10+F10&gt;2060, (H10+F10-2060)*$AS$556*INDEX($E$8:$E$29, MATCH(B589,$B$8:$B$29,0))*INDEX($C$8:$C$12, MATCH(B589,$B$8:$B$12,0)),0),"")</f>
        <v/>
      </c>
      <c r="E589" s="209" t="str">
        <f>IFERROR(IF(H10+F10&gt;2060,INDEX($E$8:$E$29, MATCH(B589,$B$8:$B$29,0))*INDEX($C$8:$C$12, MATCH(B589,$B$8:$B$12,0))*SUM(INDEX($H$583:$AS$583, MATCH(H10,$H$571:$AS$571,0)):$AS$583),INDEX($E$8:$E$29, MATCH(B589,$B$8:$B$29,0))*INDEX($C$8:$C$12, MATCH(B589,$B$8:$B$12,0))*SUM(INDEX($H$583:$AS$583, MATCH(H10,$H$571:$AS$571,0)):INDEX($H$583:$AS$583, MATCH(ROUND(H10+F10,0),$H$571:$AS$571,0)))),"")</f>
        <v/>
      </c>
      <c r="F589" s="209" t="str">
        <f t="shared" si="49"/>
        <v/>
      </c>
    </row>
    <row r="590" spans="2:45" x14ac:dyDescent="0.25">
      <c r="B590" s="59" t="s">
        <v>104</v>
      </c>
      <c r="C590" s="209" t="str">
        <f>IFERROR(IF(H11+F11&gt;2060,INDEX($E$8:$E$29, MATCH(B590,$B$8:$B$29,0))*INDEX($C$8:$C$12, MATCH(B590,$B$8:$B$12,0))*SUM(INDEX($H$556:$AS$556, MATCH(H11,$H$544:$AS$544,0)):$AS$556),INDEX($E$8:$E$29, MATCH(B590,$B$8:$B$29,0))*INDEX($C$8:$C$12, MATCH(B590,$B$8:$B$12,0))*SUM(INDEX($H$556:$AS$556, MATCH(H11,$H$544:$AS$544,0)):INDEX($H$556:$AS$556, MATCH(ROUND(H11+F11,0),$H$544:$AS$544,0)))),"")</f>
        <v/>
      </c>
      <c r="D590" s="209" t="str">
        <f>IFERROR(IF(H11+F11&gt;2060, (H11+F11-2060)*$AS$556*INDEX($E$8:$E$29, MATCH(B590,$B$8:$B$29,0))*INDEX($C$8:$C$12, MATCH(B590,$B$8:$B$12,0)),0),"")</f>
        <v/>
      </c>
      <c r="E590" s="209" t="str">
        <f>IFERROR(IF(H11+F11&gt;2060,INDEX($E$8:$E$29, MATCH(B590,$B$8:$B$29,0))*INDEX($C$8:$C$12, MATCH(B590,$B$8:$B$12,0))*SUM(INDEX($H$583:$AS$583, MATCH(H11,$H$571:$AS$571,0)):$AS$583),INDEX($E$8:$E$29, MATCH(B590,$B$8:$B$29,0))*INDEX($C$8:$C$12, MATCH(B590,$B$8:$B$12,0))*SUM(INDEX($H$583:$AS$583, MATCH(H11,$H$571:$AS$571,0)):INDEX($H$583:$AS$583, MATCH(ROUND(H11+F11,0),$H$571:$AS$571,0)))),"")</f>
        <v/>
      </c>
      <c r="F590" s="209" t="str">
        <f t="shared" si="49"/>
        <v/>
      </c>
    </row>
    <row r="591" spans="2:45" x14ac:dyDescent="0.25">
      <c r="B591" s="59" t="s">
        <v>140</v>
      </c>
      <c r="C591" s="209" t="str">
        <f>IFERROR(IF(H12+F12&gt;2060,INDEX($E$8:$E$29, MATCH(B591,$B$8:$B$29,0))*INDEX($C$8:$C$12, MATCH(B591,$B$8:$B$12,0))*SUM(INDEX($H$556:$AS$556, MATCH(H12,$H$544:$AS$544,0)):$AS$556),INDEX($E$8:$E$29, MATCH(B591,$B$8:$B$29,0))*INDEX($C$8:$C$12, MATCH(B591,$B$8:$B$12,0))*SUM(INDEX($H$556:$AS$556, MATCH(H12,$H$544:$AS$544,0)):INDEX($H$556:$AS$556, MATCH(ROUND(H12+F12,0),$H$544:$AS$544,0)))),"")</f>
        <v/>
      </c>
      <c r="D591" s="209" t="str">
        <f>IFERROR(IF(H12+F12&gt;2060, (H12+F12-2060)*$AS$556*INDEX($E$8:$E$29, MATCH(B591,$B$8:$B$29,0))*INDEX($C$8:$C$12, MATCH(B591,$B$8:$B$12,0)),0),"")</f>
        <v/>
      </c>
      <c r="E591" s="209" t="str">
        <f>IFERROR(IF(H12+F12&gt;2060,INDEX($E$8:$E$29, MATCH(B591,$B$8:$B$29,0))*INDEX($C$8:$C$12, MATCH(B591,$B$8:$B$12,0))*SUM(INDEX($H$583:$AS$583, MATCH(H12,$H$571:$AS$571,0)):$AS$583),INDEX($E$8:$E$29, MATCH(B591,$B$8:$B$29,0))*INDEX($C$8:$C$12, MATCH(B591,$B$8:$B$12,0))*SUM(INDEX($H$583:$AS$583, MATCH(H12,$H$571:$AS$571,0)):INDEX($H$583:$AS$583, MATCH(ROUND(H12+F12,0),$H$571:$AS$571,0)))),"")</f>
        <v/>
      </c>
      <c r="F591" s="209" t="str">
        <f t="shared" si="49"/>
        <v/>
      </c>
    </row>
    <row r="592" spans="2:45" x14ac:dyDescent="0.25">
      <c r="B592" s="59" t="s">
        <v>160</v>
      </c>
      <c r="C592" s="209" t="str">
        <f>IFERROR(IF(H13+F13&gt;2060,INDEX($E$8:$E$29, MATCH(B592,$B$8:$B$29,0))*1000*INDEX($D$13:$D$29,MATCH(B592,$B$13:$B$29,0))*SUM(INDEX($H$556:$AS$556, MATCH(H13,$H$544:$AS$544,0)):$AS$556),INDEX($E$8:$E$29, MATCH(B592,$B$8:$B$29,0))*1000*INDEX($D$13:$D$29,MATCH(B592,$B$13:$B$29,0))*SUM(INDEX($H$556:$AS$556, MATCH(H13,$H$544:$AS$544,0)):INDEX($H$556:$AS$556, MATCH(ROUND(H13+F13,0),$H$544:$AS$544,0)))),"")</f>
        <v/>
      </c>
      <c r="D592" s="209" t="str">
        <f t="shared" ref="D592:D608" si="50">IFERROR(IF(H13+F13&gt;2060, (H13+F13-2060)*$AS$556*INDEX($E$8:$E$29, MATCH(B592,$B$8:$B$29,0))*INDEX($D$13:$D$29,MATCH(B592,$B$13:$B$29,0))*1000,0),"")</f>
        <v/>
      </c>
      <c r="E592" s="209" t="str">
        <f>IFERROR(IF(H13+F13&gt;2060,INDEX($E$8:$E$29, MATCH(B592,$B$8:$B$29,0))*1000*INDEX($D$13:$D$29,MATCH(B592,$B$13:$B$29,0))*SUM(INDEX($H$583:$AS$583, MATCH(H13,$H$571:$AS$571,0)):$AS$583),INDEX($E$8:$E$29, MATCH(B592,$B$8:$B$29,0))*1000*INDEX($D$13:$D$29,MATCH(B592,$B$13:$B$29,0))*SUM(INDEX($H$583:$AS$583, MATCH(H13,$H$571:$AS$571,0)):INDEX($H$583:$AS$583, MATCH(ROUND(H13+F13,0),$H$571:$AS$571,0)))),"")</f>
        <v/>
      </c>
      <c r="F592" s="209" t="str">
        <f>IFERROR(IF(H13+F13&gt;2060, (H13+F13-2060)*$AS$583*INDEX($E$8:$E$29, MATCH(B592,$B$8:$B$29,0))*INDEX($D$13:$D$29,MATCH(B592,$B$13:$B$29,0))*1000,0),"")</f>
        <v/>
      </c>
    </row>
    <row r="593" spans="2:6" x14ac:dyDescent="0.25">
      <c r="B593" s="59" t="s">
        <v>142</v>
      </c>
      <c r="C593" s="209" t="str">
        <f>IFERROR(IF(H14+F14&gt;2060,INDEX($E$8:$E$29, MATCH(B593,$B$8:$B$29,0))*1000*INDEX($D$13:$D$29,MATCH(B593,$B$13:$B$29,0))*SUM(INDEX($H$556:$AS$556, MATCH(H14,$H$544:$AS$544,0)):$AS$556),INDEX($E$8:$E$29, MATCH(B593,$B$8:$B$29,0))*1000*INDEX($D$13:$D$29,MATCH(B593,$B$13:$B$29,0))*SUM(INDEX($H$556:$AS$556, MATCH(H14,$H$544:$AS$544,0)):INDEX($H$556:$AS$556, MATCH(ROUND(H14+F14,0),$H$544:$AS$544,0)))),"")</f>
        <v/>
      </c>
      <c r="D593" s="209" t="str">
        <f t="shared" si="50"/>
        <v/>
      </c>
      <c r="E593" s="209" t="str">
        <f>IFERROR(IF(H14+F14&gt;2060,INDEX($E$8:$E$29, MATCH(B593,$B$8:$B$29,0))*1000*INDEX($D$13:$D$29,MATCH(B593,$B$13:$B$29,0))*SUM(INDEX($H$583:$AS$583, MATCH(H14,$H$571:$AS$571,0)):$AS$583),INDEX($E$8:$E$29, MATCH(B593,$B$8:$B$29,0))*1000*INDEX($D$13:$D$29,MATCH(B593,$B$13:$B$29,0))*SUM(INDEX($H$583:$AS$583, MATCH(H14,$H$571:$AS$571,0)):INDEX($H$583:$AS$583, MATCH(ROUND(H14+F14,0),$H$571:$AS$571,0)))),"")</f>
        <v/>
      </c>
      <c r="F593" s="209" t="str">
        <f t="shared" ref="F593:F608" si="51">IFERROR(IF(H14+F14&gt;2060, (H14+F14-2060)*$AS$583*INDEX($E$8:$E$29, MATCH(B593,$B$8:$B$29,0))*INDEX($D$13:$D$29,MATCH(B593,$B$13:$B$29,0))*1000,0),"")</f>
        <v/>
      </c>
    </row>
    <row r="594" spans="2:6" x14ac:dyDescent="0.25">
      <c r="B594" s="59" t="s">
        <v>152</v>
      </c>
      <c r="C594" s="209" t="str">
        <f>IFERROR(IF(H15+F15&gt;2060,INDEX($E$8:$E$29, MATCH(B594,$B$8:$B$29,0))*1000*INDEX($D$13:$D$29,MATCH(B594,$B$13:$B$29,0))*SUM(INDEX($H$556:$AS$556, MATCH(H15,$H$544:$AS$544,0)):$AS$556),INDEX($E$8:$E$29, MATCH(B594,$B$8:$B$29,0))*1000*INDEX($D$13:$D$29,MATCH(B594,$B$13:$B$29,0))*SUM(INDEX($H$556:$AS$556, MATCH(H15,$H$544:$AS$544,0)):INDEX($H$556:$AS$556, MATCH(ROUND(H15+F15,0),$H$544:$AS$544,0)))),"")</f>
        <v/>
      </c>
      <c r="D594" s="209" t="str">
        <f t="shared" si="50"/>
        <v/>
      </c>
      <c r="E594" s="209" t="str">
        <f>IFERROR(IF(H15+F15&gt;2060,INDEX($E$8:$E$29, MATCH(B594,$B$8:$B$29,0))*1000*INDEX($D$13:$D$29,MATCH(B594,$B$13:$B$29,0))*SUM(INDEX($H$583:$AS$583, MATCH(H15,$H$571:$AS$571,0)):$AS$583),INDEX($E$8:$E$29, MATCH(B594,$B$8:$B$29,0))*1000*INDEX($D$13:$D$29,MATCH(B594,$B$13:$B$29,0))*SUM(INDEX($H$583:$AS$583, MATCH(H15,$H$571:$AS$571,0)):INDEX($H$583:$AS$583, MATCH(ROUND(H15+F15,0),$H$571:$AS$571,0)))),"")</f>
        <v/>
      </c>
      <c r="F594" s="209" t="str">
        <f t="shared" si="51"/>
        <v/>
      </c>
    </row>
    <row r="595" spans="2:6" x14ac:dyDescent="0.25">
      <c r="B595" s="59" t="s">
        <v>138</v>
      </c>
      <c r="C595" s="209" t="str">
        <f>IFERROR(IF(H16+F16&gt;2060,INDEX($E$8:$E$29, MATCH(B595,$B$8:$B$29,0))*1000*INDEX($D$13:$D$29,MATCH(B595,$B$13:$B$29,0))*SUM(INDEX($H$556:$AS$556, MATCH(H16,$H$544:$AS$544,0)):$AS$556),INDEX($E$8:$E$29, MATCH(B595,$B$8:$B$29,0))*1000*INDEX($D$13:$D$29,MATCH(B595,$B$13:$B$29,0))*SUM(INDEX($H$556:$AS$556, MATCH(H16,$H$544:$AS$544,0)):INDEX($H$556:$AS$556, MATCH(ROUND(H16+F16,0),$H$544:$AS$544,0)))),"")</f>
        <v/>
      </c>
      <c r="D595" s="209" t="str">
        <f t="shared" si="50"/>
        <v/>
      </c>
      <c r="E595" s="209" t="str">
        <f>IFERROR(IF(H16+F16&gt;2060,INDEX($E$8:$E$29, MATCH(B595,$B$8:$B$29,0))*1000*INDEX($D$13:$D$29,MATCH(B595,$B$13:$B$29,0))*SUM(INDEX($H$583:$AS$583, MATCH(H16,$H$571:$AS$571,0)):$AS$583),INDEX($E$8:$E$29, MATCH(B595,$B$8:$B$29,0))*1000*INDEX($D$13:$D$29,MATCH(B595,$B$13:$B$29,0))*SUM(INDEX($H$583:$AS$583, MATCH(H16,$H$571:$AS$571,0)):INDEX($H$583:$AS$583, MATCH(ROUND(H16+F16,0),$H$571:$AS$571,0)))),"")</f>
        <v/>
      </c>
      <c r="F595" s="209" t="str">
        <f t="shared" si="51"/>
        <v/>
      </c>
    </row>
    <row r="596" spans="2:6" x14ac:dyDescent="0.25">
      <c r="B596" s="59" t="s">
        <v>136</v>
      </c>
      <c r="C596" s="209" t="str">
        <f>IFERROR(IF(H17+F17&gt;2060,INDEX($E$8:$E$29, MATCH(B596,$B$8:$B$29,0))*1000*INDEX($D$13:$D$29,MATCH(B596,$B$13:$B$29,0))*SUM(INDEX($H$556:$AS$556, MATCH(H17,$H$544:$AS$544,0)):$AS$556),INDEX($E$8:$E$29, MATCH(B596,$B$8:$B$29,0))*1000*INDEX($D$13:$D$29,MATCH(B596,$B$13:$B$29,0))*SUM(INDEX($H$556:$AS$556, MATCH(H17,$H$544:$AS$544,0)):INDEX($H$556:$AS$556, MATCH(ROUND(H17+F17,0),$H$544:$AS$544,0)))),"")</f>
        <v/>
      </c>
      <c r="D596" s="209" t="str">
        <f t="shared" si="50"/>
        <v/>
      </c>
      <c r="E596" s="209" t="str">
        <f>IFERROR(IF(H17+F17&gt;2060,INDEX($E$8:$E$29, MATCH(B596,$B$8:$B$29,0))*1000*INDEX($D$13:$D$29,MATCH(B596,$B$13:$B$29,0))*SUM(INDEX($H$583:$AS$583, MATCH(H17,$H$571:$AS$571,0)):$AS$583),INDEX($E$8:$E$29, MATCH(B596,$B$8:$B$29,0))*1000*INDEX($D$13:$D$29,MATCH(B596,$B$13:$B$29,0))*SUM(INDEX($H$583:$AS$583, MATCH(H17,$H$571:$AS$571,0)):INDEX($H$583:$AS$583, MATCH(ROUND(H17+F17,0),$H$571:$AS$571,0)))),"")</f>
        <v/>
      </c>
      <c r="F596" s="209" t="str">
        <f t="shared" si="51"/>
        <v/>
      </c>
    </row>
    <row r="597" spans="2:6" x14ac:dyDescent="0.25">
      <c r="B597" s="59" t="s">
        <v>146</v>
      </c>
      <c r="C597" s="209" t="str">
        <f>IFERROR(IF(H18+F18&gt;2060,INDEX($E$8:$E$29, MATCH(B597,$B$8:$B$29,0))*1000*INDEX($D$13:$D$29,MATCH(B597,$B$13:$B$29,0))*SUM(INDEX($H$556:$AS$556, MATCH(H18,$H$544:$AS$544,0)):$AS$556),INDEX($E$8:$E$29, MATCH(B597,$B$8:$B$29,0))*1000*INDEX($D$13:$D$29,MATCH(B597,$B$13:$B$29,0))*SUM(INDEX($H$556:$AS$556, MATCH(H18,$H$544:$AS$544,0)):INDEX($H$556:$AS$556, MATCH(ROUND(H18+F18,0),$H$544:$AS$544,0)))),"")</f>
        <v/>
      </c>
      <c r="D597" s="209" t="str">
        <f t="shared" si="50"/>
        <v/>
      </c>
      <c r="E597" s="209" t="str">
        <f>IFERROR(IF(H18+F18&gt;2060,INDEX($E$8:$E$29, MATCH(B597,$B$8:$B$29,0))*1000*INDEX($D$13:$D$29,MATCH(B597,$B$13:$B$29,0))*SUM(INDEX($H$583:$AS$583, MATCH(H18,$H$571:$AS$571,0)):$AS$583),INDEX($E$8:$E$29, MATCH(B597,$B$8:$B$29,0))*1000*INDEX($D$13:$D$29,MATCH(B597,$B$13:$B$29,0))*SUM(INDEX($H$583:$AS$583, MATCH(H18,$H$571:$AS$571,0)):INDEX($H$583:$AS$583, MATCH(ROUND(H18+F18,0),$H$571:$AS$571,0)))),"")</f>
        <v/>
      </c>
      <c r="F597" s="209" t="str">
        <f t="shared" si="51"/>
        <v/>
      </c>
    </row>
    <row r="598" spans="2:6" x14ac:dyDescent="0.25">
      <c r="B598" s="59" t="s">
        <v>150</v>
      </c>
      <c r="C598" s="209" t="str">
        <f>IFERROR(IF(H19+F19&gt;2060,INDEX($E$8:$E$29, MATCH(B598,$B$8:$B$29,0))*1000*INDEX($D$13:$D$29,MATCH(B598,$B$13:$B$29,0))*SUM(INDEX($H$556:$AS$556, MATCH(H19,$H$544:$AS$544,0)):$AS$556),INDEX($E$8:$E$29, MATCH(B598,$B$8:$B$29,0))*1000*INDEX($D$13:$D$29,MATCH(B598,$B$13:$B$29,0))*SUM(INDEX($H$556:$AS$556, MATCH(H19,$H$544:$AS$544,0)):INDEX($H$556:$AS$556, MATCH(ROUND(H19+F19,0),$H$544:$AS$544,0)))),"")</f>
        <v/>
      </c>
      <c r="D598" s="209" t="str">
        <f t="shared" si="50"/>
        <v/>
      </c>
      <c r="E598" s="209" t="str">
        <f>IFERROR(IF(H19+F19&gt;2060,INDEX($E$8:$E$29, MATCH(B598,$B$8:$B$29,0))*1000*INDEX($D$13:$D$29,MATCH(B598,$B$13:$B$29,0))*SUM(INDEX($H$583:$AS$583, MATCH(H19,$H$571:$AS$571,0)):$AS$583),INDEX($E$8:$E$29, MATCH(B598,$B$8:$B$29,0))*1000*INDEX($D$13:$D$29,MATCH(B598,$B$13:$B$29,0))*SUM(INDEX($H$583:$AS$583, MATCH(H19,$H$571:$AS$571,0)):INDEX($H$583:$AS$583, MATCH(ROUND(H19+F19,0),$H$571:$AS$571,0)))),"")</f>
        <v/>
      </c>
      <c r="F598" s="209" t="str">
        <f t="shared" si="51"/>
        <v/>
      </c>
    </row>
    <row r="599" spans="2:6" x14ac:dyDescent="0.25">
      <c r="B599" s="60" t="s">
        <v>119</v>
      </c>
      <c r="C599" s="209" t="str">
        <f>IFERROR(IF(H20+F20&gt;2060,INDEX($E$8:$E$29, MATCH(B599,$B$8:$B$29,0))*1000*INDEX($D$13:$D$29,MATCH(B599,$B$13:$B$29,0))*SUM(INDEX($H$556:$AS$556, MATCH(H20,$H$544:$AS$544,0)):$AS$556),INDEX($E$8:$E$29, MATCH(B599,$B$8:$B$29,0))*1000*INDEX($D$13:$D$29,MATCH(B599,$B$13:$B$29,0))*SUM(INDEX($H$556:$AS$556, MATCH(H20,$H$544:$AS$544,0)):INDEX($H$556:$AS$556, MATCH(ROUND(H20+F20,0),$H$544:$AS$544,0)))),"")</f>
        <v/>
      </c>
      <c r="D599" s="209" t="str">
        <f t="shared" si="50"/>
        <v/>
      </c>
      <c r="E599" s="209" t="str">
        <f>IFERROR(IF(H20+F20&gt;2060,INDEX($E$8:$E$29, MATCH(B599,$B$8:$B$29,0))*1000*INDEX($D$13:$D$29,MATCH(B599,$B$13:$B$29,0))*SUM(INDEX($H$583:$AS$583, MATCH(H20,$H$571:$AS$571,0)):$AS$583),INDEX($E$8:$E$29, MATCH(B599,$B$8:$B$29,0))*1000*INDEX($D$13:$D$29,MATCH(B599,$B$13:$B$29,0))*SUM(INDEX($H$583:$AS$583, MATCH(H20,$H$571:$AS$571,0)):INDEX($H$583:$AS$583, MATCH(ROUND(H20+F20,0),$H$571:$AS$571,0)))),"")</f>
        <v/>
      </c>
      <c r="F599" s="209" t="str">
        <f t="shared" si="51"/>
        <v/>
      </c>
    </row>
    <row r="600" spans="2:6" x14ac:dyDescent="0.25">
      <c r="B600" s="59" t="s">
        <v>122</v>
      </c>
      <c r="C600" s="209" t="str">
        <f>IFERROR(IF(H21+F21&gt;2060,INDEX($E$8:$E$29, MATCH(B600,$B$8:$B$29,0))*1000*INDEX($D$13:$D$29,MATCH(B600,$B$13:$B$29,0))*SUM(INDEX($H$556:$AS$556, MATCH(H21,$H$544:$AS$544,0)):$AS$556),INDEX($E$8:$E$29, MATCH(B600,$B$8:$B$29,0))*1000*INDEX($D$13:$D$29,MATCH(B600,$B$13:$B$29,0))*SUM(INDEX($H$556:$AS$556, MATCH(H21,$H$544:$AS$544,0)):INDEX($H$556:$AS$556, MATCH(ROUND(H21+F21,0),$H$544:$AS$544,0)))),"")</f>
        <v/>
      </c>
      <c r="D600" s="209" t="str">
        <f t="shared" si="50"/>
        <v/>
      </c>
      <c r="E600" s="209" t="str">
        <f>IFERROR(IF(H21+F21&gt;2060,INDEX($E$8:$E$29, MATCH(B600,$B$8:$B$29,0))*1000*INDEX($D$13:$D$29,MATCH(B600,$B$13:$B$29,0))*SUM(INDEX($H$583:$AS$583, MATCH(H21,$H$571:$AS$571,0)):$AS$583),INDEX($E$8:$E$29, MATCH(B600,$B$8:$B$29,0))*1000*INDEX($D$13:$D$29,MATCH(B600,$B$13:$B$29,0))*SUM(INDEX($H$583:$AS$583, MATCH(H21,$H$571:$AS$571,0)):INDEX($H$583:$AS$583, MATCH(ROUND(H21+F21,0),$H$571:$AS$571,0)))),"")</f>
        <v/>
      </c>
      <c r="F600" s="209" t="str">
        <f t="shared" si="51"/>
        <v/>
      </c>
    </row>
    <row r="601" spans="2:6" x14ac:dyDescent="0.25">
      <c r="B601" s="59" t="s">
        <v>128</v>
      </c>
      <c r="C601" s="209" t="str">
        <f>IFERROR(IF(H22+F22&gt;2060,INDEX($E$8:$E$29, MATCH(B601,$B$8:$B$29,0))*1000*INDEX($D$13:$D$29,MATCH(B601,$B$13:$B$29,0))*SUM(INDEX($H$556:$AS$556, MATCH(H22,$H$544:$AS$544,0)):$AS$556),INDEX($E$8:$E$29, MATCH(B601,$B$8:$B$29,0))*1000*INDEX($D$13:$D$29,MATCH(B601,$B$13:$B$29,0))*SUM(INDEX($H$556:$AS$556, MATCH(H22,$H$544:$AS$544,0)):INDEX($H$556:$AS$556, MATCH(ROUND(H22+F22,0),$H$544:$AS$544,0)))),"")</f>
        <v/>
      </c>
      <c r="D601" s="209" t="str">
        <f t="shared" si="50"/>
        <v/>
      </c>
      <c r="E601" s="209" t="str">
        <f>IFERROR(IF(H22+F22&gt;2060,INDEX($E$8:$E$29, MATCH(B601,$B$8:$B$29,0))*1000*INDEX($D$13:$D$29,MATCH(B601,$B$13:$B$29,0))*SUM(INDEX($H$583:$AS$583, MATCH(H22,$H$571:$AS$571,0)):$AS$583),INDEX($E$8:$E$29, MATCH(B601,$B$8:$B$29,0))*1000*INDEX($D$13:$D$29,MATCH(B601,$B$13:$B$29,0))*SUM(INDEX($H$583:$AS$583, MATCH(H22,$H$571:$AS$571,0)):INDEX($H$583:$AS$583, MATCH(ROUND(H22+F22,0),$H$571:$AS$571,0)))),"")</f>
        <v/>
      </c>
      <c r="F601" s="209" t="str">
        <f t="shared" si="51"/>
        <v/>
      </c>
    </row>
    <row r="602" spans="2:6" x14ac:dyDescent="0.25">
      <c r="B602" s="59" t="s">
        <v>134</v>
      </c>
      <c r="C602" s="209" t="str">
        <f>IFERROR(IF(H23+F23&gt;2060,INDEX($E$8:$E$29, MATCH(B602,$B$8:$B$29,0))*1000*INDEX($D$13:$D$29,MATCH(B602,$B$13:$B$29,0))*SUM(INDEX($H$556:$AS$556, MATCH(H23,$H$544:$AS$544,0)):$AS$556),INDEX($E$8:$E$29, MATCH(B602,$B$8:$B$29,0))*1000*INDEX($D$13:$D$29,MATCH(B602,$B$13:$B$29,0))*SUM(INDEX($H$556:$AS$556, MATCH(H23,$H$544:$AS$544,0)):INDEX($H$556:$AS$556, MATCH(ROUND(H23+F23,0),$H$544:$AS$544,0)))),"")</f>
        <v/>
      </c>
      <c r="D602" s="209" t="str">
        <f t="shared" si="50"/>
        <v/>
      </c>
      <c r="E602" s="209" t="str">
        <f>IFERROR(IF(H23+F23&gt;2060,INDEX($E$8:$E$29, MATCH(B602,$B$8:$B$29,0))*1000*INDEX($D$13:$D$29,MATCH(B602,$B$13:$B$29,0))*SUM(INDEX($H$583:$AS$583, MATCH(H23,$H$571:$AS$571,0)):$AS$583),INDEX($E$8:$E$29, MATCH(B602,$B$8:$B$29,0))*1000*INDEX($D$13:$D$29,MATCH(B602,$B$13:$B$29,0))*SUM(INDEX($H$583:$AS$583, MATCH(H23,$H$571:$AS$571,0)):INDEX($H$583:$AS$583, MATCH(ROUND(H23+F23,0),$H$571:$AS$571,0)))),"")</f>
        <v/>
      </c>
      <c r="F602" s="209" t="str">
        <f t="shared" si="51"/>
        <v/>
      </c>
    </row>
    <row r="603" spans="2:6" x14ac:dyDescent="0.25">
      <c r="B603" s="59" t="s">
        <v>126</v>
      </c>
      <c r="C603" s="209" t="str">
        <f>IFERROR(IF(H24+F24&gt;2060,INDEX($E$8:$E$29, MATCH(B603,$B$8:$B$29,0))*1000*INDEX($D$13:$D$29,MATCH(B603,$B$13:$B$29,0))*SUM(INDEX($H$556:$AS$556, MATCH(H24,$H$544:$AS$544,0)):$AS$556),INDEX($E$8:$E$29, MATCH(B603,$B$8:$B$29,0))*1000*INDEX($D$13:$D$29,MATCH(B603,$B$13:$B$29,0))*SUM(INDEX($H$556:$AS$556, MATCH(H24,$H$544:$AS$544,0)):INDEX($H$556:$AS$556, MATCH(ROUND(H24+F24,0),$H$544:$AS$544,0)))),"")</f>
        <v/>
      </c>
      <c r="D603" s="209" t="str">
        <f t="shared" si="50"/>
        <v/>
      </c>
      <c r="E603" s="209" t="str">
        <f>IFERROR(IF(H24+F24&gt;2060,INDEX($E$8:$E$29, MATCH(B603,$B$8:$B$29,0))*1000*INDEX($D$13:$D$29,MATCH(B603,$B$13:$B$29,0))*SUM(INDEX($H$583:$AS$583, MATCH(H24,$H$571:$AS$571,0)):$AS$583),INDEX($E$8:$E$29, MATCH(B603,$B$8:$B$29,0))*1000*INDEX($D$13:$D$29,MATCH(B603,$B$13:$B$29,0))*SUM(INDEX($H$583:$AS$583, MATCH(H24,$H$571:$AS$571,0)):INDEX($H$583:$AS$583, MATCH(ROUND(H24+F24,0),$H$571:$AS$571,0)))),"")</f>
        <v/>
      </c>
      <c r="F603" s="209" t="str">
        <f t="shared" si="51"/>
        <v/>
      </c>
    </row>
    <row r="604" spans="2:6" x14ac:dyDescent="0.25">
      <c r="B604" s="59" t="s">
        <v>130</v>
      </c>
      <c r="C604" s="209" t="str">
        <f>IFERROR(IF(H25+F25&gt;2060,INDEX($E$8:$E$29, MATCH(B604,$B$8:$B$29,0))*1000*INDEX($D$13:$D$29,MATCH(B604,$B$13:$B$29,0))*SUM(INDEX($H$556:$AS$556, MATCH(H25,$H$544:$AS$544,0)):$AS$556),INDEX($E$8:$E$29, MATCH(B604,$B$8:$B$29,0))*1000*INDEX($D$13:$D$29,MATCH(B604,$B$13:$B$29,0))*SUM(INDEX($H$556:$AS$556, MATCH(H25,$H$544:$AS$544,0)):INDEX($H$556:$AS$556, MATCH(ROUND(H25+F25,0),$H$544:$AS$544,0)))),"")</f>
        <v/>
      </c>
      <c r="D604" s="209" t="str">
        <f t="shared" si="50"/>
        <v/>
      </c>
      <c r="E604" s="209" t="str">
        <f>IFERROR(IF(H25+F25&gt;2060,INDEX($E$8:$E$29, MATCH(B604,$B$8:$B$29,0))*1000*INDEX($D$13:$D$29,MATCH(B604,$B$13:$B$29,0))*SUM(INDEX($H$583:$AS$583, MATCH(H25,$H$571:$AS$571,0)):$AS$583),INDEX($E$8:$E$29, MATCH(B604,$B$8:$B$29,0))*1000*INDEX($D$13:$D$29,MATCH(B604,$B$13:$B$29,0))*SUM(INDEX($H$583:$AS$583, MATCH(H25,$H$571:$AS$571,0)):INDEX($H$583:$AS$583, MATCH(ROUND(H25+F25,0),$H$571:$AS$571,0)))),"")</f>
        <v/>
      </c>
      <c r="F604" s="209" t="str">
        <f t="shared" si="51"/>
        <v/>
      </c>
    </row>
    <row r="605" spans="2:6" x14ac:dyDescent="0.25">
      <c r="B605" s="59" t="s">
        <v>132</v>
      </c>
      <c r="C605" s="209" t="str">
        <f>IFERROR(IF(H26+F26&gt;2060,INDEX($E$8:$E$29, MATCH(B605,$B$8:$B$29,0))*1000*INDEX($D$13:$D$29,MATCH(B605,$B$13:$B$29,0))*SUM(INDEX($H$556:$AS$556, MATCH(H26,$H$544:$AS$544,0)):$AS$556),INDEX($E$8:$E$29, MATCH(B605,$B$8:$B$29,0))*1000*INDEX($D$13:$D$29,MATCH(B605,$B$13:$B$29,0))*SUM(INDEX($H$556:$AS$556, MATCH(H26,$H$544:$AS$544,0)):INDEX($H$556:$AS$556, MATCH(ROUND(H26+F26,0),$H$544:$AS$544,0)))),"")</f>
        <v/>
      </c>
      <c r="D605" s="209" t="str">
        <f t="shared" si="50"/>
        <v/>
      </c>
      <c r="E605" s="209" t="str">
        <f>IFERROR(IF(H26+F26&gt;2060,INDEX($E$8:$E$29, MATCH(B605,$B$8:$B$29,0))*1000*INDEX($D$13:$D$29,MATCH(B605,$B$13:$B$29,0))*SUM(INDEX($H$583:$AS$583, MATCH(H26,$H$571:$AS$571,0)):$AS$583),INDEX($E$8:$E$29, MATCH(B605,$B$8:$B$29,0))*1000*INDEX($D$13:$D$29,MATCH(B605,$B$13:$B$29,0))*SUM(INDEX($H$583:$AS$583, MATCH(H26,$H$571:$AS$571,0)):INDEX($H$583:$AS$583, MATCH(ROUND(H26+F26,0),$H$571:$AS$571,0)))),"")</f>
        <v/>
      </c>
      <c r="F605" s="209" t="str">
        <f t="shared" si="51"/>
        <v/>
      </c>
    </row>
    <row r="606" spans="2:6" x14ac:dyDescent="0.25">
      <c r="B606" s="59" t="s">
        <v>148</v>
      </c>
      <c r="C606" s="209" t="str">
        <f>IFERROR(IF(H27+F27&gt;2060,INDEX($E$8:$E$29, MATCH(B606,$B$8:$B$29,0))*1000*INDEX($D$13:$D$29,MATCH(B606,$B$13:$B$29,0))*SUM(INDEX($H$556:$AS$556, MATCH(H27,$H$544:$AS$544,0)):$AS$556),INDEX($E$8:$E$29, MATCH(B606,$B$8:$B$29,0))*1000*INDEX($D$13:$D$29,MATCH(B606,$B$13:$B$29,0))*SUM(INDEX($H$556:$AS$556, MATCH(H27,$H$544:$AS$544,0)):INDEX($H$556:$AS$556, MATCH(ROUND(H27+F27,0),$H$544:$AS$544,0)))),"")</f>
        <v/>
      </c>
      <c r="D606" s="209" t="str">
        <f t="shared" si="50"/>
        <v/>
      </c>
      <c r="E606" s="209" t="str">
        <f>IFERROR(IF(H27+F27&gt;2060,INDEX($E$8:$E$29, MATCH(B606,$B$8:$B$29,0))*1000*INDEX($D$13:$D$29,MATCH(B606,$B$13:$B$29,0))*SUM(INDEX($H$583:$AS$583, MATCH(H27,$H$571:$AS$571,0)):$AS$583),INDEX($E$8:$E$29, MATCH(B606,$B$8:$B$29,0))*1000*INDEX($D$13:$D$29,MATCH(B606,$B$13:$B$29,0))*SUM(INDEX($H$583:$AS$583, MATCH(H27,$H$571:$AS$571,0)):INDEX($H$583:$AS$583, MATCH(ROUND(H27+F27,0),$H$571:$AS$571,0)))),"")</f>
        <v/>
      </c>
      <c r="F606" s="209" t="str">
        <f t="shared" si="51"/>
        <v/>
      </c>
    </row>
    <row r="607" spans="2:6" x14ac:dyDescent="0.25">
      <c r="B607" s="59" t="s">
        <v>144</v>
      </c>
      <c r="C607" s="209" t="str">
        <f>IFERROR(IF(H28+F28&gt;2060,INDEX($E$8:$E$29, MATCH(B607,$B$8:$B$29,0))*1000*INDEX($D$13:$D$29,MATCH(B607,$B$13:$B$29,0))*SUM(INDEX($H$556:$AS$556, MATCH(H28,$H$544:$AS$544,0)):$AS$556),INDEX($E$8:$E$29, MATCH(B607,$B$8:$B$29,0))*1000*INDEX($D$13:$D$29,MATCH(B607,$B$13:$B$29,0))*SUM(INDEX($H$556:$AS$556, MATCH(H28,$H$544:$AS$544,0)):INDEX($H$556:$AS$556, MATCH(ROUND(H28+F28,0),$H$544:$AS$544,0)))),"")</f>
        <v/>
      </c>
      <c r="D607" s="209" t="str">
        <f t="shared" si="50"/>
        <v/>
      </c>
      <c r="E607" s="209" t="str">
        <f>IFERROR(IF(H28+F28&gt;2060,INDEX($E$8:$E$29, MATCH(B607,$B$8:$B$29,0))*1000*INDEX($D$13:$D$29,MATCH(B607,$B$13:$B$29,0))*SUM(INDEX($H$583:$AS$583, MATCH(H28,$H$571:$AS$571,0)):$AS$583),INDEX($E$8:$E$29, MATCH(B607,$B$8:$B$29,0))*1000*INDEX($D$13:$D$29,MATCH(B607,$B$13:$B$29,0))*SUM(INDEX($H$583:$AS$583, MATCH(H28,$H$571:$AS$571,0)):INDEX($H$583:$AS$583, MATCH(ROUND(H28+F28,0),$H$571:$AS$571,0)))),"")</f>
        <v/>
      </c>
      <c r="F607" s="209" t="str">
        <f t="shared" si="51"/>
        <v/>
      </c>
    </row>
    <row r="608" spans="2:6" x14ac:dyDescent="0.25">
      <c r="B608" s="59" t="s">
        <v>158</v>
      </c>
      <c r="C608" s="209" t="str">
        <f>IFERROR(IF(H29+F29&gt;2060,INDEX($E$8:$E$29, MATCH(B608,$B$8:$B$29,0))*1000*INDEX($D$13:$D$29,MATCH(B608,$B$13:$B$29,0))*SUM(INDEX($H$556:$AS$556, MATCH(H29,$H$544:$AS$544,0)):$AS$556),INDEX($E$8:$E$29, MATCH(B608,$B$8:$B$29,0))*1000*INDEX($D$13:$D$29,MATCH(B608,$B$13:$B$29,0))*SUM(INDEX($H$556:$AS$556, MATCH(H29,$H$544:$AS$544,0)):INDEX($H$556:$AS$556, MATCH(ROUND(H29+F29,0),$H$544:$AS$544,0)))),"")</f>
        <v/>
      </c>
      <c r="D608" s="209" t="str">
        <f t="shared" si="50"/>
        <v/>
      </c>
      <c r="E608" s="209" t="str">
        <f>IFERROR(IF(H29+F29&gt;2060,INDEX($E$8:$E$29, MATCH(B608,$B$8:$B$29,0))*1000*INDEX($D$13:$D$29,MATCH(B608,$B$13:$B$29,0))*SUM(INDEX($H$583:$AS$583, MATCH(H29,$H$571:$AS$571,0)):$AS$583),INDEX($E$8:$E$29, MATCH(B608,$B$8:$B$29,0))*1000*INDEX($D$13:$D$29,MATCH(B608,$B$13:$B$29,0))*SUM(INDEX($H$583:$AS$583, MATCH(H29,$H$571:$AS$571,0)):INDEX($H$583:$AS$583, MATCH(ROUND(H29+F29,0),$H$571:$AS$571,0)))),"")</f>
        <v/>
      </c>
      <c r="F608" s="209" t="str">
        <f t="shared" si="51"/>
        <v/>
      </c>
    </row>
    <row r="610" spans="1:9" s="108" customFormat="1" ht="27" customHeight="1" x14ac:dyDescent="0.25">
      <c r="A610" s="260" t="s">
        <v>523</v>
      </c>
    </row>
    <row r="611" spans="1:9" ht="14.4" thickBot="1" x14ac:dyDescent="0.3"/>
    <row r="612" spans="1:9" ht="14.4" thickTop="1" x14ac:dyDescent="0.25">
      <c r="B612" s="56" t="s">
        <v>331</v>
      </c>
      <c r="C612" s="56" t="s">
        <v>524</v>
      </c>
      <c r="D612" s="56" t="s">
        <v>525</v>
      </c>
      <c r="E612" s="56" t="s">
        <v>271</v>
      </c>
      <c r="F612" s="56" t="s">
        <v>273</v>
      </c>
      <c r="G612" s="56" t="s">
        <v>272</v>
      </c>
      <c r="H612" s="56" t="s">
        <v>275</v>
      </c>
      <c r="I612" s="56" t="s">
        <v>526</v>
      </c>
    </row>
    <row r="613" spans="1:9" x14ac:dyDescent="0.25">
      <c r="B613" s="189" t="s">
        <v>527</v>
      </c>
      <c r="C613" s="109">
        <v>3.09</v>
      </c>
      <c r="D613" s="214"/>
      <c r="E613" s="187" t="s">
        <v>528</v>
      </c>
      <c r="F613" s="187" t="s">
        <v>529</v>
      </c>
      <c r="G613" s="187" t="s">
        <v>529</v>
      </c>
      <c r="H613" s="116">
        <v>44896</v>
      </c>
      <c r="I613" s="187" t="s">
        <v>280</v>
      </c>
    </row>
    <row r="614" spans="1:9" x14ac:dyDescent="0.25">
      <c r="B614" s="189" t="s">
        <v>530</v>
      </c>
      <c r="C614" s="109">
        <v>2.13</v>
      </c>
      <c r="D614" s="214"/>
      <c r="E614" s="187" t="s">
        <v>528</v>
      </c>
      <c r="F614" s="187" t="s">
        <v>529</v>
      </c>
      <c r="G614" s="187" t="s">
        <v>529</v>
      </c>
      <c r="H614" s="116">
        <v>44896</v>
      </c>
      <c r="I614" s="187" t="s">
        <v>280</v>
      </c>
    </row>
    <row r="615" spans="1:9" x14ac:dyDescent="0.25">
      <c r="B615" s="189" t="s">
        <v>531</v>
      </c>
      <c r="C615" s="109">
        <v>2.79</v>
      </c>
      <c r="D615" s="214"/>
      <c r="E615" s="187" t="s">
        <v>528</v>
      </c>
      <c r="F615" s="187" t="s">
        <v>529</v>
      </c>
      <c r="G615" s="187" t="s">
        <v>529</v>
      </c>
      <c r="H615" s="116">
        <v>44896</v>
      </c>
      <c r="I615" s="187" t="s">
        <v>280</v>
      </c>
    </row>
    <row r="616" spans="1:9" x14ac:dyDescent="0.25">
      <c r="B616" s="189" t="s">
        <v>142</v>
      </c>
      <c r="C616" s="214"/>
      <c r="D616" s="109">
        <f>1/200</f>
        <v>5.0000000000000001E-3</v>
      </c>
      <c r="E616" s="187" t="s">
        <v>528</v>
      </c>
      <c r="F616" s="187" t="s">
        <v>529</v>
      </c>
      <c r="G616" s="187" t="s">
        <v>529</v>
      </c>
      <c r="H616" s="116">
        <v>44896</v>
      </c>
      <c r="I616" s="187" t="s">
        <v>280</v>
      </c>
    </row>
    <row r="617" spans="1:9" x14ac:dyDescent="0.25">
      <c r="B617" s="189" t="s">
        <v>532</v>
      </c>
      <c r="C617" s="214"/>
      <c r="D617" s="109">
        <f>1/400</f>
        <v>2.5000000000000001E-3</v>
      </c>
      <c r="E617" s="187" t="s">
        <v>528</v>
      </c>
      <c r="F617" s="187" t="s">
        <v>529</v>
      </c>
      <c r="G617" s="187" t="s">
        <v>529</v>
      </c>
      <c r="H617" s="116">
        <v>44896</v>
      </c>
      <c r="I617" s="187" t="s">
        <v>280</v>
      </c>
    </row>
    <row r="618" spans="1:9" x14ac:dyDescent="0.25">
      <c r="B618" s="189" t="s">
        <v>533</v>
      </c>
      <c r="C618" s="214"/>
      <c r="D618" s="285">
        <f>1/450</f>
        <v>2.2222222222222222E-3</v>
      </c>
      <c r="E618" s="187" t="s">
        <v>528</v>
      </c>
      <c r="F618" s="187" t="s">
        <v>529</v>
      </c>
      <c r="G618" s="187" t="s">
        <v>529</v>
      </c>
      <c r="H618" s="116">
        <v>44896</v>
      </c>
      <c r="I618" s="187" t="s">
        <v>280</v>
      </c>
    </row>
    <row r="619" spans="1:9" x14ac:dyDescent="0.25">
      <c r="B619" s="189" t="s">
        <v>534</v>
      </c>
      <c r="C619" s="214"/>
      <c r="D619" s="109">
        <f>1/500</f>
        <v>2E-3</v>
      </c>
      <c r="E619" s="187" t="s">
        <v>528</v>
      </c>
      <c r="F619" s="187" t="s">
        <v>529</v>
      </c>
      <c r="G619" s="187" t="s">
        <v>529</v>
      </c>
      <c r="H619" s="116">
        <v>44896</v>
      </c>
      <c r="I619" s="187" t="s">
        <v>280</v>
      </c>
    </row>
    <row r="620" spans="1:9" x14ac:dyDescent="0.25">
      <c r="D620" s="215"/>
    </row>
    <row r="621" spans="1:9" ht="14.4" thickBot="1" x14ac:dyDescent="0.3">
      <c r="B621" s="199" t="s">
        <v>535</v>
      </c>
    </row>
    <row r="622" spans="1:9" ht="32.4" customHeight="1" thickTop="1" x14ac:dyDescent="0.25">
      <c r="B622" s="56" t="s">
        <v>536</v>
      </c>
      <c r="C622" s="56" t="s">
        <v>537</v>
      </c>
    </row>
    <row r="623" spans="1:9" x14ac:dyDescent="0.25">
      <c r="B623" s="60" t="s">
        <v>156</v>
      </c>
      <c r="C623" s="216" t="s">
        <v>527</v>
      </c>
    </row>
    <row r="624" spans="1:9" x14ac:dyDescent="0.25">
      <c r="B624" s="60" t="s">
        <v>154</v>
      </c>
      <c r="C624" s="216" t="s">
        <v>527</v>
      </c>
    </row>
    <row r="625" spans="1:3" x14ac:dyDescent="0.25">
      <c r="B625" s="60" t="s">
        <v>100</v>
      </c>
      <c r="C625" s="216" t="s">
        <v>530</v>
      </c>
    </row>
    <row r="626" spans="1:3" x14ac:dyDescent="0.25">
      <c r="B626" s="60" t="s">
        <v>104</v>
      </c>
      <c r="C626" s="216" t="s">
        <v>530</v>
      </c>
    </row>
    <row r="627" spans="1:3" x14ac:dyDescent="0.25">
      <c r="A627" s="107"/>
      <c r="B627" s="60" t="s">
        <v>140</v>
      </c>
      <c r="C627" s="216" t="s">
        <v>527</v>
      </c>
    </row>
    <row r="628" spans="1:3" x14ac:dyDescent="0.25">
      <c r="A628" s="107"/>
      <c r="B628" s="60" t="s">
        <v>160</v>
      </c>
      <c r="C628" s="216" t="s">
        <v>533</v>
      </c>
    </row>
    <row r="629" spans="1:3" x14ac:dyDescent="0.25">
      <c r="A629" s="107"/>
      <c r="B629" s="60" t="s">
        <v>142</v>
      </c>
      <c r="C629" s="216" t="s">
        <v>142</v>
      </c>
    </row>
    <row r="630" spans="1:3" x14ac:dyDescent="0.25">
      <c r="A630" s="107"/>
      <c r="B630" s="60" t="s">
        <v>152</v>
      </c>
      <c r="C630" s="216" t="s">
        <v>532</v>
      </c>
    </row>
    <row r="631" spans="1:3" x14ac:dyDescent="0.25">
      <c r="A631" s="107"/>
      <c r="B631" s="59" t="s">
        <v>138</v>
      </c>
      <c r="C631" s="216" t="s">
        <v>532</v>
      </c>
    </row>
    <row r="632" spans="1:3" x14ac:dyDescent="0.25">
      <c r="A632" s="107"/>
      <c r="B632" s="60" t="s">
        <v>136</v>
      </c>
      <c r="C632" s="216" t="s">
        <v>532</v>
      </c>
    </row>
    <row r="633" spans="1:3" x14ac:dyDescent="0.25">
      <c r="A633" s="107"/>
      <c r="B633" s="60" t="s">
        <v>146</v>
      </c>
      <c r="C633" s="216" t="s">
        <v>534</v>
      </c>
    </row>
    <row r="634" spans="1:3" x14ac:dyDescent="0.25">
      <c r="A634" s="107"/>
      <c r="B634" s="60" t="s">
        <v>150</v>
      </c>
      <c r="C634" s="216" t="s">
        <v>534</v>
      </c>
    </row>
    <row r="635" spans="1:3" x14ac:dyDescent="0.25">
      <c r="A635" s="107"/>
      <c r="B635" s="60" t="s">
        <v>119</v>
      </c>
      <c r="C635" s="216" t="s">
        <v>534</v>
      </c>
    </row>
    <row r="636" spans="1:3" x14ac:dyDescent="0.25">
      <c r="A636" s="107"/>
      <c r="B636" s="60" t="s">
        <v>122</v>
      </c>
      <c r="C636" s="216" t="s">
        <v>534</v>
      </c>
    </row>
    <row r="637" spans="1:3" x14ac:dyDescent="0.25">
      <c r="A637" s="107"/>
      <c r="B637" s="60" t="s">
        <v>128</v>
      </c>
      <c r="C637" s="216" t="s">
        <v>533</v>
      </c>
    </row>
    <row r="638" spans="1:3" x14ac:dyDescent="0.25">
      <c r="A638" s="107"/>
      <c r="B638" s="60" t="s">
        <v>134</v>
      </c>
      <c r="C638" s="216" t="s">
        <v>532</v>
      </c>
    </row>
    <row r="639" spans="1:3" x14ac:dyDescent="0.25">
      <c r="A639" s="107"/>
      <c r="B639" s="60" t="s">
        <v>126</v>
      </c>
      <c r="C639" s="216" t="s">
        <v>532</v>
      </c>
    </row>
    <row r="640" spans="1:3" x14ac:dyDescent="0.25">
      <c r="A640" s="107"/>
      <c r="B640" s="60" t="s">
        <v>130</v>
      </c>
      <c r="C640" s="216" t="s">
        <v>534</v>
      </c>
    </row>
    <row r="641" spans="1:48" x14ac:dyDescent="0.25">
      <c r="A641" s="107"/>
      <c r="B641" s="60" t="s">
        <v>132</v>
      </c>
      <c r="C641" s="216" t="s">
        <v>534</v>
      </c>
    </row>
    <row r="642" spans="1:48" x14ac:dyDescent="0.25">
      <c r="A642" s="107"/>
      <c r="B642" s="60" t="s">
        <v>148</v>
      </c>
      <c r="C642" s="216" t="s">
        <v>534</v>
      </c>
    </row>
    <row r="643" spans="1:48" x14ac:dyDescent="0.25">
      <c r="A643" s="107"/>
      <c r="B643" s="60" t="s">
        <v>144</v>
      </c>
      <c r="C643" s="216" t="s">
        <v>534</v>
      </c>
    </row>
    <row r="644" spans="1:48" x14ac:dyDescent="0.25">
      <c r="A644" s="107"/>
      <c r="B644" s="60" t="s">
        <v>158</v>
      </c>
      <c r="C644" s="216" t="s">
        <v>534</v>
      </c>
    </row>
    <row r="645" spans="1:48" x14ac:dyDescent="0.25">
      <c r="A645" s="107"/>
      <c r="B645" s="107"/>
      <c r="C645" s="107"/>
    </row>
    <row r="647" spans="1:48" s="108" customFormat="1" ht="27" customHeight="1" x14ac:dyDescent="0.25">
      <c r="A647" s="260" t="s">
        <v>538</v>
      </c>
    </row>
    <row r="649" spans="1:48" x14ac:dyDescent="0.25">
      <c r="B649" s="162" t="s">
        <v>305</v>
      </c>
      <c r="C649" s="217" t="s">
        <v>539</v>
      </c>
    </row>
    <row r="650" spans="1:48" x14ac:dyDescent="0.25">
      <c r="B650" s="162" t="s">
        <v>307</v>
      </c>
      <c r="C650" s="217" t="s">
        <v>540</v>
      </c>
    </row>
    <row r="651" spans="1:48" x14ac:dyDescent="0.25">
      <c r="B651" s="162" t="s">
        <v>309</v>
      </c>
      <c r="C651" s="217">
        <v>2020</v>
      </c>
    </row>
    <row r="652" spans="1:48" x14ac:dyDescent="0.25">
      <c r="B652" s="162" t="s">
        <v>7</v>
      </c>
      <c r="C652" s="278">
        <v>44896</v>
      </c>
    </row>
    <row r="653" spans="1:48" ht="14.4" thickBot="1" x14ac:dyDescent="0.3">
      <c r="B653" s="162" t="s">
        <v>310</v>
      </c>
      <c r="C653" s="217" t="s">
        <v>280</v>
      </c>
      <c r="D653" s="218"/>
      <c r="E653" s="218"/>
      <c r="F653" s="218"/>
      <c r="G653" s="218"/>
      <c r="H653" s="218"/>
      <c r="I653" s="162"/>
      <c r="J653" s="162"/>
    </row>
    <row r="654" spans="1:48" ht="14.4" thickTop="1" x14ac:dyDescent="0.25">
      <c r="B654" s="219" t="s">
        <v>541</v>
      </c>
      <c r="C654" s="220">
        <v>2015</v>
      </c>
      <c r="D654" s="220">
        <v>2016</v>
      </c>
      <c r="E654" s="220">
        <v>2017</v>
      </c>
      <c r="F654" s="220">
        <v>2018</v>
      </c>
      <c r="G654" s="220">
        <v>2019</v>
      </c>
      <c r="H654" s="220">
        <v>2020</v>
      </c>
      <c r="I654" s="220">
        <v>2021</v>
      </c>
      <c r="J654" s="220">
        <v>2022</v>
      </c>
      <c r="K654" s="220">
        <v>2023</v>
      </c>
      <c r="L654" s="220">
        <v>2024</v>
      </c>
      <c r="M654" s="220">
        <v>2025</v>
      </c>
      <c r="N654" s="220">
        <v>2026</v>
      </c>
      <c r="O654" s="220">
        <v>2027</v>
      </c>
      <c r="P654" s="220">
        <v>2028</v>
      </c>
      <c r="Q654" s="220">
        <v>2029</v>
      </c>
      <c r="R654" s="220">
        <v>2030</v>
      </c>
      <c r="S654" s="220">
        <v>2031</v>
      </c>
      <c r="T654" s="220">
        <v>2032</v>
      </c>
      <c r="U654" s="220">
        <v>2033</v>
      </c>
      <c r="V654" s="220">
        <v>2034</v>
      </c>
      <c r="W654" s="220">
        <v>2035</v>
      </c>
      <c r="X654" s="220">
        <v>2036</v>
      </c>
      <c r="Y654" s="220">
        <v>2037</v>
      </c>
      <c r="Z654" s="220">
        <v>2038</v>
      </c>
      <c r="AA654" s="220">
        <v>2039</v>
      </c>
      <c r="AB654" s="220">
        <v>2040</v>
      </c>
      <c r="AC654" s="220">
        <v>2041</v>
      </c>
      <c r="AD654" s="220">
        <v>2042</v>
      </c>
      <c r="AE654" s="220">
        <v>2043</v>
      </c>
      <c r="AF654" s="220">
        <v>2044</v>
      </c>
      <c r="AG654" s="220">
        <v>2045</v>
      </c>
      <c r="AH654" s="220">
        <v>2046</v>
      </c>
      <c r="AI654" s="220">
        <v>2047</v>
      </c>
      <c r="AJ654" s="220">
        <v>2048</v>
      </c>
      <c r="AK654" s="220">
        <v>2049</v>
      </c>
      <c r="AL654" s="220">
        <v>2050</v>
      </c>
      <c r="AM654" s="220">
        <v>2051</v>
      </c>
      <c r="AN654" s="220">
        <v>2052</v>
      </c>
      <c r="AO654" s="220">
        <v>2053</v>
      </c>
      <c r="AP654" s="220">
        <v>2054</v>
      </c>
      <c r="AQ654" s="220">
        <v>2055</v>
      </c>
      <c r="AR654" s="220">
        <v>2056</v>
      </c>
      <c r="AS654" s="220">
        <v>2057</v>
      </c>
      <c r="AT654" s="220">
        <v>2058</v>
      </c>
      <c r="AU654" s="220">
        <v>2059</v>
      </c>
      <c r="AV654" s="220">
        <v>2060</v>
      </c>
    </row>
    <row r="655" spans="1:48" x14ac:dyDescent="0.25">
      <c r="B655" s="201" t="s">
        <v>542</v>
      </c>
      <c r="C655" s="221">
        <v>8230167146.7852364</v>
      </c>
      <c r="D655" s="222">
        <f>(($F$655-$C$655)/($F$654-$C$654))+C655</f>
        <v>8308747752.788105</v>
      </c>
      <c r="E655" s="222">
        <f>(($F$655-$C$655)/($F$654-$C$654))+D655</f>
        <v>8387328358.7909737</v>
      </c>
      <c r="F655" s="221">
        <v>8465908964.7938423</v>
      </c>
      <c r="G655" s="222">
        <f t="shared" ref="G655:Q655" si="52">F655+(($R$655-$F$655)/($R$654-$F$654))</f>
        <v>8545830798.7910337</v>
      </c>
      <c r="H655" s="222">
        <f t="shared" si="52"/>
        <v>8625752632.7882252</v>
      </c>
      <c r="I655" s="222">
        <f t="shared" si="52"/>
        <v>8705674466.7854176</v>
      </c>
      <c r="J655" s="222">
        <f t="shared" si="52"/>
        <v>8785596300.7826099</v>
      </c>
      <c r="K655" s="222">
        <f t="shared" si="52"/>
        <v>8865518134.7798023</v>
      </c>
      <c r="L655" s="222">
        <f t="shared" si="52"/>
        <v>8945439968.7769947</v>
      </c>
      <c r="M655" s="222">
        <f t="shared" si="52"/>
        <v>9025361802.7741871</v>
      </c>
      <c r="N655" s="222">
        <f t="shared" si="52"/>
        <v>9105283636.7713795</v>
      </c>
      <c r="O655" s="222">
        <f t="shared" si="52"/>
        <v>9185205470.7685719</v>
      </c>
      <c r="P655" s="222">
        <f t="shared" si="52"/>
        <v>9265127304.7657642</v>
      </c>
      <c r="Q655" s="222">
        <f t="shared" si="52"/>
        <v>9345049138.7629566</v>
      </c>
      <c r="R655" s="221">
        <v>9424970972.7601414</v>
      </c>
      <c r="S655" s="222">
        <f t="shared" ref="S655:AF655" si="53">R655+(($AG$655-$R$655)/($AG$654-$R$654))</f>
        <v>9460498564.05089</v>
      </c>
      <c r="T655" s="222">
        <f t="shared" si="53"/>
        <v>9496026155.3416386</v>
      </c>
      <c r="U655" s="222">
        <f t="shared" si="53"/>
        <v>9531553746.6323872</v>
      </c>
      <c r="V655" s="222">
        <f t="shared" si="53"/>
        <v>9567081337.9231358</v>
      </c>
      <c r="W655" s="222">
        <f t="shared" si="53"/>
        <v>9602608929.2138844</v>
      </c>
      <c r="X655" s="222">
        <f t="shared" si="53"/>
        <v>9638136520.5046329</v>
      </c>
      <c r="Y655" s="222">
        <f t="shared" si="53"/>
        <v>9673664111.7953815</v>
      </c>
      <c r="Z655" s="222">
        <f t="shared" si="53"/>
        <v>9709191703.0861301</v>
      </c>
      <c r="AA655" s="222">
        <f t="shared" si="53"/>
        <v>9744719294.3768787</v>
      </c>
      <c r="AB655" s="222">
        <f t="shared" si="53"/>
        <v>9780246885.6676273</v>
      </c>
      <c r="AC655" s="222">
        <f t="shared" si="53"/>
        <v>9815774476.9583759</v>
      </c>
      <c r="AD655" s="222">
        <f t="shared" si="53"/>
        <v>9851302068.2491245</v>
      </c>
      <c r="AE655" s="222">
        <f t="shared" si="53"/>
        <v>9886829659.5398731</v>
      </c>
      <c r="AF655" s="222">
        <f t="shared" si="53"/>
        <v>9922357250.8306217</v>
      </c>
      <c r="AG655" s="221">
        <v>9957884842.1213608</v>
      </c>
      <c r="AH655" s="222">
        <f>((AG655-R655)/(AG654-R654))+AG655</f>
        <v>9993412433.4121094</v>
      </c>
      <c r="AI655" s="222">
        <f t="shared" ref="AI655:AV655" si="54">((AH655-S655)/(AH654-S654))+AH655</f>
        <v>10028940024.702858</v>
      </c>
      <c r="AJ655" s="222">
        <f t="shared" si="54"/>
        <v>10064467615.993607</v>
      </c>
      <c r="AK655" s="222">
        <f t="shared" si="54"/>
        <v>10099995207.284355</v>
      </c>
      <c r="AL655" s="222">
        <f t="shared" si="54"/>
        <v>10135522798.575104</v>
      </c>
      <c r="AM655" s="222">
        <f t="shared" si="54"/>
        <v>10171050389.865852</v>
      </c>
      <c r="AN655" s="222">
        <f t="shared" si="54"/>
        <v>10206577981.156601</v>
      </c>
      <c r="AO655" s="222">
        <f t="shared" si="54"/>
        <v>10242105572.44735</v>
      </c>
      <c r="AP655" s="222">
        <f t="shared" si="54"/>
        <v>10277633163.738098</v>
      </c>
      <c r="AQ655" s="222">
        <f t="shared" si="54"/>
        <v>10313160755.028847</v>
      </c>
      <c r="AR655" s="222">
        <f t="shared" si="54"/>
        <v>10348688346.319595</v>
      </c>
      <c r="AS655" s="222">
        <f t="shared" si="54"/>
        <v>10384215937.610344</v>
      </c>
      <c r="AT655" s="222">
        <f t="shared" si="54"/>
        <v>10419743528.901093</v>
      </c>
      <c r="AU655" s="222">
        <f t="shared" si="54"/>
        <v>10455271120.191841</v>
      </c>
      <c r="AV655" s="222">
        <f t="shared" si="54"/>
        <v>10490798711.48259</v>
      </c>
    </row>
    <row r="656" spans="1:48" x14ac:dyDescent="0.25">
      <c r="B656" s="430" t="s">
        <v>543</v>
      </c>
      <c r="C656" s="430"/>
      <c r="D656" s="430"/>
      <c r="E656" s="430"/>
      <c r="F656" s="430"/>
      <c r="G656" s="430"/>
      <c r="H656" s="430"/>
      <c r="I656" s="162"/>
      <c r="J656" s="162"/>
    </row>
    <row r="657" spans="1:44" x14ac:dyDescent="0.25">
      <c r="B657" s="162"/>
      <c r="C657" s="162"/>
      <c r="D657" s="162"/>
      <c r="E657" s="162"/>
      <c r="F657" s="162"/>
      <c r="G657" s="162"/>
      <c r="H657" s="162"/>
      <c r="I657" s="162"/>
    </row>
    <row r="658" spans="1:44" x14ac:dyDescent="0.25">
      <c r="B658" s="162" t="s">
        <v>305</v>
      </c>
      <c r="C658" s="217" t="s">
        <v>544</v>
      </c>
      <c r="D658" s="162"/>
      <c r="E658" s="162"/>
      <c r="F658" s="162"/>
      <c r="G658" s="162"/>
      <c r="H658" s="162"/>
      <c r="I658" s="162"/>
    </row>
    <row r="659" spans="1:44" x14ac:dyDescent="0.25">
      <c r="B659" s="162" t="s">
        <v>307</v>
      </c>
      <c r="C659" s="223" t="s">
        <v>545</v>
      </c>
      <c r="D659" s="162"/>
      <c r="E659" s="162"/>
      <c r="F659" s="162"/>
      <c r="G659" s="162"/>
      <c r="H659" s="162"/>
      <c r="I659" s="162"/>
    </row>
    <row r="660" spans="1:44" x14ac:dyDescent="0.25">
      <c r="B660" s="162" t="s">
        <v>309</v>
      </c>
      <c r="C660" s="224">
        <v>44762</v>
      </c>
      <c r="D660" s="162"/>
      <c r="E660" s="162"/>
      <c r="F660" s="162"/>
      <c r="G660" s="162"/>
      <c r="H660" s="162"/>
      <c r="I660" s="162"/>
    </row>
    <row r="661" spans="1:44" x14ac:dyDescent="0.25">
      <c r="B661" s="162" t="s">
        <v>7</v>
      </c>
      <c r="C661" s="278">
        <v>44896</v>
      </c>
      <c r="D661" s="162"/>
      <c r="E661" s="162"/>
      <c r="F661" s="162"/>
      <c r="G661" s="162"/>
      <c r="H661" s="162"/>
      <c r="I661" s="162"/>
    </row>
    <row r="662" spans="1:44" x14ac:dyDescent="0.25">
      <c r="B662" s="162" t="s">
        <v>310</v>
      </c>
      <c r="C662" s="217" t="s">
        <v>280</v>
      </c>
      <c r="D662" s="162"/>
      <c r="E662" s="162"/>
      <c r="F662" s="162"/>
      <c r="G662" s="162"/>
      <c r="H662" s="162"/>
      <c r="I662" s="162"/>
    </row>
    <row r="663" spans="1:44" ht="14.4" thickBot="1" x14ac:dyDescent="0.3">
      <c r="B663" s="162"/>
      <c r="C663" s="428" t="s">
        <v>546</v>
      </c>
      <c r="D663" s="429"/>
      <c r="E663" s="429"/>
      <c r="F663" s="429"/>
      <c r="G663" s="429"/>
      <c r="H663" s="429"/>
      <c r="I663" s="429"/>
      <c r="J663" s="429"/>
      <c r="K663" s="429"/>
      <c r="L663" s="429"/>
      <c r="M663" s="429"/>
      <c r="N663" s="429"/>
      <c r="O663" s="429"/>
      <c r="P663" s="429"/>
      <c r="Q663" s="429"/>
      <c r="R663" s="429"/>
      <c r="S663" s="429"/>
      <c r="T663" s="429"/>
      <c r="U663" s="429"/>
      <c r="V663" s="429"/>
      <c r="W663" s="429"/>
      <c r="X663" s="429"/>
      <c r="Y663" s="429"/>
      <c r="Z663" s="429"/>
      <c r="AA663" s="429"/>
      <c r="AB663" s="429"/>
      <c r="AC663" s="429"/>
    </row>
    <row r="664" spans="1:44" ht="14.4" thickTop="1" x14ac:dyDescent="0.25">
      <c r="B664" s="219" t="s">
        <v>547</v>
      </c>
      <c r="C664" s="220">
        <v>2015</v>
      </c>
      <c r="D664" s="220">
        <v>2020</v>
      </c>
      <c r="E664" s="220">
        <v>2021</v>
      </c>
      <c r="F664" s="220">
        <v>2022</v>
      </c>
      <c r="G664" s="220">
        <v>2023</v>
      </c>
      <c r="H664" s="220">
        <v>2024</v>
      </c>
      <c r="I664" s="220">
        <v>2025</v>
      </c>
      <c r="J664" s="220">
        <v>2026</v>
      </c>
      <c r="K664" s="220">
        <v>2027</v>
      </c>
      <c r="L664" s="220">
        <v>2028</v>
      </c>
      <c r="M664" s="220">
        <v>2029</v>
      </c>
      <c r="N664" s="220">
        <v>2030</v>
      </c>
      <c r="O664" s="220">
        <v>2031</v>
      </c>
      <c r="P664" s="220">
        <v>2032</v>
      </c>
      <c r="Q664" s="220">
        <v>2033</v>
      </c>
      <c r="R664" s="220">
        <v>2034</v>
      </c>
      <c r="S664" s="220">
        <v>2035</v>
      </c>
      <c r="T664" s="220">
        <v>2036</v>
      </c>
      <c r="U664" s="220">
        <v>2037</v>
      </c>
      <c r="V664" s="220">
        <v>2038</v>
      </c>
      <c r="W664" s="220">
        <v>2039</v>
      </c>
      <c r="X664" s="220">
        <v>2040</v>
      </c>
      <c r="Y664" s="220">
        <v>2041</v>
      </c>
      <c r="Z664" s="220">
        <v>2042</v>
      </c>
      <c r="AA664" s="220">
        <v>2043</v>
      </c>
      <c r="AB664" s="220">
        <v>2044</v>
      </c>
      <c r="AC664" s="220">
        <v>2045</v>
      </c>
      <c r="AD664" s="220">
        <v>2046</v>
      </c>
      <c r="AE664" s="220">
        <v>2047</v>
      </c>
      <c r="AF664" s="220">
        <v>2048</v>
      </c>
      <c r="AG664" s="220">
        <v>2049</v>
      </c>
      <c r="AH664" s="220">
        <v>2050</v>
      </c>
      <c r="AI664" s="220">
        <v>2051</v>
      </c>
      <c r="AJ664" s="220">
        <v>2052</v>
      </c>
      <c r="AK664" s="220">
        <v>2053</v>
      </c>
      <c r="AL664" s="220">
        <v>2054</v>
      </c>
      <c r="AM664" s="220">
        <v>2055</v>
      </c>
      <c r="AN664" s="220">
        <v>2056</v>
      </c>
      <c r="AO664" s="220">
        <v>2057</v>
      </c>
      <c r="AP664" s="220">
        <v>2058</v>
      </c>
      <c r="AQ664" s="220">
        <v>2059</v>
      </c>
      <c r="AR664" s="220">
        <v>2060</v>
      </c>
    </row>
    <row r="665" spans="1:44" x14ac:dyDescent="0.25">
      <c r="B665" s="201" t="s">
        <v>548</v>
      </c>
      <c r="C665" s="221">
        <v>1015.2670000000001</v>
      </c>
      <c r="D665" s="221">
        <v>1051.9829999999999</v>
      </c>
      <c r="E665" s="222">
        <f>D665+(($I$665-$D$665)/($I$664-$D$664))</f>
        <v>1059.0436</v>
      </c>
      <c r="F665" s="222">
        <f t="shared" ref="F665:H665" si="55">E665+(($I$665-$D$665)/($I$664-$D$664))</f>
        <v>1066.1042</v>
      </c>
      <c r="G665" s="222">
        <f t="shared" si="55"/>
        <v>1073.1648</v>
      </c>
      <c r="H665" s="222">
        <f t="shared" si="55"/>
        <v>1080.2254</v>
      </c>
      <c r="I665" s="221">
        <v>1087.2860000000001</v>
      </c>
      <c r="J665" s="222">
        <f>I665+(($N$665-$I$665)/($N$664-$I$664))</f>
        <v>1095.586</v>
      </c>
      <c r="K665" s="222">
        <f>J665+(($N$665-$I$665)/($N$664-$I$664))</f>
        <v>1103.886</v>
      </c>
      <c r="L665" s="222">
        <f>K665+(($N$665-$I$665)/($N$664-$I$664))</f>
        <v>1112.1859999999999</v>
      </c>
      <c r="M665" s="222">
        <f>L665+(($N$665-$I$665)/($N$664-$I$664))</f>
        <v>1120.4859999999999</v>
      </c>
      <c r="N665" s="221">
        <v>1128.7860000000001</v>
      </c>
      <c r="O665" s="222">
        <f>N665+(($S$665-$N$665)/($S$664-$N$664))</f>
        <v>1136.5684000000001</v>
      </c>
      <c r="P665" s="222">
        <f>O665+(($S$665-$N$665)/($S$664-$N$664))</f>
        <v>1144.3508000000002</v>
      </c>
      <c r="Q665" s="222">
        <f>P665+(($S$665-$N$665)/($S$664-$N$664))</f>
        <v>1152.1332000000002</v>
      </c>
      <c r="R665" s="222">
        <f>Q665+(($S$665-$N$665)/($S$664-$N$664))</f>
        <v>1159.9156000000003</v>
      </c>
      <c r="S665" s="221">
        <v>1167.6980000000001</v>
      </c>
      <c r="T665" s="222">
        <f>S665+(($X$665-$S$665)/($X$664-$S$664))</f>
        <v>1173.5866000000001</v>
      </c>
      <c r="U665" s="222">
        <f>T665+(($X$665-$S$665)/($X$664-$S$664))</f>
        <v>1179.4752000000001</v>
      </c>
      <c r="V665" s="222">
        <f>U665+(($X$665-$S$665)/($X$664-$S$664))</f>
        <v>1185.3638000000001</v>
      </c>
      <c r="W665" s="222">
        <f>V665+(($X$665-$S$665)/($X$664-$S$664))</f>
        <v>1191.2524000000001</v>
      </c>
      <c r="X665" s="221">
        <v>1197.1410000000001</v>
      </c>
      <c r="Y665" s="222">
        <f>X665+(($AC$665-$X$665)/($AC$664-$X$664))</f>
        <v>1202.3806</v>
      </c>
      <c r="Z665" s="222">
        <f>Y665+(($AC$665-$X$665)/($AC$664-$X$664))</f>
        <v>1207.6201999999998</v>
      </c>
      <c r="AA665" s="222">
        <f>Z665+(($AC$665-$X$665)/($AC$664-$X$664))</f>
        <v>1212.8597999999997</v>
      </c>
      <c r="AB665" s="222">
        <f>AA665+(($AC$665-$X$665)/($AC$664-$X$664))</f>
        <v>1218.0993999999996</v>
      </c>
      <c r="AC665" s="221">
        <v>1223.3389999999999</v>
      </c>
      <c r="AD665" s="225">
        <f>(($AC$665-$N$665)/($AC$664-$N$664))+AC665</f>
        <v>1229.6425333333332</v>
      </c>
      <c r="AE665" s="225">
        <f t="shared" ref="AE665:AR665" si="56">(($AC$665-$N$665)/($AC$664-$N$664))+AD665</f>
        <v>1235.9460666666664</v>
      </c>
      <c r="AF665" s="225">
        <f t="shared" si="56"/>
        <v>1242.2495999999996</v>
      </c>
      <c r="AG665" s="225">
        <f t="shared" si="56"/>
        <v>1248.5531333333329</v>
      </c>
      <c r="AH665" s="225">
        <f t="shared" si="56"/>
        <v>1254.8566666666661</v>
      </c>
      <c r="AI665" s="225">
        <f t="shared" si="56"/>
        <v>1261.1601999999993</v>
      </c>
      <c r="AJ665" s="225">
        <f t="shared" si="56"/>
        <v>1267.4637333333326</v>
      </c>
      <c r="AK665" s="225">
        <f t="shared" si="56"/>
        <v>1273.7672666666658</v>
      </c>
      <c r="AL665" s="225">
        <f t="shared" si="56"/>
        <v>1280.0707999999991</v>
      </c>
      <c r="AM665" s="225">
        <f t="shared" si="56"/>
        <v>1286.3743333333323</v>
      </c>
      <c r="AN665" s="225">
        <f t="shared" si="56"/>
        <v>1292.6778666666655</v>
      </c>
      <c r="AO665" s="225">
        <f t="shared" si="56"/>
        <v>1298.9813999999988</v>
      </c>
      <c r="AP665" s="225">
        <f t="shared" si="56"/>
        <v>1305.284933333332</v>
      </c>
      <c r="AQ665" s="225">
        <f t="shared" si="56"/>
        <v>1311.5884666666652</v>
      </c>
      <c r="AR665" s="225">
        <f t="shared" si="56"/>
        <v>1317.8919999999985</v>
      </c>
    </row>
    <row r="666" spans="1:44" x14ac:dyDescent="0.25">
      <c r="B666" s="215" t="s">
        <v>549</v>
      </c>
      <c r="C666" s="162"/>
      <c r="D666" s="162"/>
      <c r="E666" s="162"/>
      <c r="F666" s="162"/>
      <c r="G666" s="162"/>
      <c r="H666" s="162"/>
      <c r="I666" s="162"/>
    </row>
    <row r="667" spans="1:44" x14ac:dyDescent="0.25">
      <c r="B667" s="162"/>
      <c r="C667" s="162"/>
      <c r="D667" s="162"/>
      <c r="E667" s="162"/>
      <c r="F667" s="162"/>
      <c r="G667" s="162"/>
      <c r="H667" s="162"/>
      <c r="I667" s="162"/>
    </row>
    <row r="668" spans="1:44" x14ac:dyDescent="0.25">
      <c r="H668" s="18"/>
    </row>
    <row r="669" spans="1:44" s="108" customFormat="1" ht="27" customHeight="1" x14ac:dyDescent="0.25">
      <c r="A669" s="260" t="s">
        <v>550</v>
      </c>
    </row>
    <row r="671" spans="1:44" x14ac:dyDescent="0.25">
      <c r="B671" s="162" t="s">
        <v>305</v>
      </c>
      <c r="C671" s="217" t="s">
        <v>551</v>
      </c>
    </row>
    <row r="672" spans="1:44" x14ac:dyDescent="0.25">
      <c r="B672" s="162" t="s">
        <v>307</v>
      </c>
      <c r="C672" s="217" t="s">
        <v>540</v>
      </c>
    </row>
    <row r="673" spans="1:45" x14ac:dyDescent="0.25">
      <c r="B673" s="162" t="s">
        <v>309</v>
      </c>
      <c r="C673" s="217">
        <v>2020</v>
      </c>
      <c r="D673" s="212"/>
      <c r="E673" s="212"/>
      <c r="F673" s="212"/>
    </row>
    <row r="674" spans="1:45" x14ac:dyDescent="0.25">
      <c r="B674" s="162" t="s">
        <v>7</v>
      </c>
      <c r="C674" s="278">
        <v>44896</v>
      </c>
      <c r="D674" s="212"/>
      <c r="E674" s="212"/>
      <c r="F674" s="212"/>
    </row>
    <row r="675" spans="1:45" ht="14.4" thickBot="1" x14ac:dyDescent="0.3">
      <c r="B675" s="162" t="s">
        <v>310</v>
      </c>
      <c r="C675" s="217" t="s">
        <v>280</v>
      </c>
      <c r="D675" s="212"/>
      <c r="E675" s="212"/>
      <c r="F675" s="212"/>
    </row>
    <row r="676" spans="1:45" ht="14.4" thickTop="1" x14ac:dyDescent="0.25">
      <c r="B676" s="219" t="s">
        <v>552</v>
      </c>
      <c r="C676" s="220">
        <v>2018</v>
      </c>
      <c r="D676" s="220">
        <v>2019</v>
      </c>
      <c r="E676" s="220">
        <v>2020</v>
      </c>
      <c r="F676" s="220">
        <v>2021</v>
      </c>
      <c r="G676" s="220">
        <v>2022</v>
      </c>
      <c r="H676" s="220">
        <v>2023</v>
      </c>
      <c r="I676" s="220">
        <v>2024</v>
      </c>
      <c r="J676" s="220">
        <v>2025</v>
      </c>
      <c r="K676" s="220">
        <v>2026</v>
      </c>
      <c r="L676" s="220">
        <v>2027</v>
      </c>
      <c r="M676" s="220">
        <v>2028</v>
      </c>
      <c r="N676" s="220">
        <v>2029</v>
      </c>
      <c r="O676" s="220">
        <v>2030</v>
      </c>
      <c r="P676" s="220">
        <v>2031</v>
      </c>
      <c r="Q676" s="220">
        <v>2032</v>
      </c>
      <c r="R676" s="220">
        <v>2033</v>
      </c>
      <c r="S676" s="220">
        <v>2034</v>
      </c>
      <c r="T676" s="220">
        <v>2035</v>
      </c>
      <c r="U676" s="220">
        <v>2036</v>
      </c>
      <c r="V676" s="220">
        <v>2037</v>
      </c>
      <c r="W676" s="220">
        <v>2038</v>
      </c>
      <c r="X676" s="220">
        <v>2039</v>
      </c>
      <c r="Y676" s="220">
        <v>2040</v>
      </c>
      <c r="Z676" s="220">
        <v>2041</v>
      </c>
      <c r="AA676" s="220">
        <v>2042</v>
      </c>
      <c r="AB676" s="220">
        <v>2043</v>
      </c>
      <c r="AC676" s="220">
        <v>2044</v>
      </c>
      <c r="AD676" s="220">
        <v>2045</v>
      </c>
      <c r="AE676" s="220">
        <v>2046</v>
      </c>
      <c r="AF676" s="220">
        <v>2047</v>
      </c>
      <c r="AG676" s="220">
        <v>2048</v>
      </c>
      <c r="AH676" s="220">
        <v>2049</v>
      </c>
      <c r="AI676" s="220">
        <v>2050</v>
      </c>
      <c r="AJ676" s="220">
        <v>2051</v>
      </c>
      <c r="AK676" s="220">
        <v>2052</v>
      </c>
      <c r="AL676" s="220">
        <v>2053</v>
      </c>
      <c r="AM676" s="220">
        <v>2054</v>
      </c>
      <c r="AN676" s="220">
        <v>2055</v>
      </c>
      <c r="AO676" s="220">
        <v>2056</v>
      </c>
      <c r="AP676" s="220">
        <v>2057</v>
      </c>
      <c r="AQ676" s="220">
        <v>2058</v>
      </c>
      <c r="AR676" s="220">
        <v>2059</v>
      </c>
      <c r="AS676" s="220">
        <v>2060</v>
      </c>
    </row>
    <row r="677" spans="1:45" x14ac:dyDescent="0.25">
      <c r="B677" s="208" t="s">
        <v>502</v>
      </c>
      <c r="C677" s="194">
        <v>38107479930.91626</v>
      </c>
      <c r="D677" s="209">
        <f t="shared" ref="D677:N677" si="57">C677+(($O$677-$C$677)/($O$676-$C$676))</f>
        <v>38451185603.867775</v>
      </c>
      <c r="E677" s="209">
        <f t="shared" si="57"/>
        <v>38794891276.81929</v>
      </c>
      <c r="F677" s="209">
        <f t="shared" si="57"/>
        <v>39138596949.770805</v>
      </c>
      <c r="G677" s="209">
        <f t="shared" si="57"/>
        <v>39482302622.722321</v>
      </c>
      <c r="H677" s="209">
        <f t="shared" si="57"/>
        <v>39826008295.673836</v>
      </c>
      <c r="I677" s="209">
        <f t="shared" si="57"/>
        <v>40169713968.625351</v>
      </c>
      <c r="J677" s="209">
        <f t="shared" si="57"/>
        <v>40513419641.576866</v>
      </c>
      <c r="K677" s="209">
        <f t="shared" si="57"/>
        <v>40857125314.528381</v>
      </c>
      <c r="L677" s="209">
        <f t="shared" si="57"/>
        <v>41200830987.479897</v>
      </c>
      <c r="M677" s="209">
        <f t="shared" si="57"/>
        <v>41544536660.431412</v>
      </c>
      <c r="N677" s="209">
        <f t="shared" si="57"/>
        <v>41888242333.382927</v>
      </c>
      <c r="O677" s="194">
        <v>42231948006.334473</v>
      </c>
      <c r="P677" s="209">
        <f t="shared" ref="P677:AC677" si="58">O677+(($AD$677-$O$677)/($AD$676-$O$676))</f>
        <v>42474683012.192307</v>
      </c>
      <c r="Q677" s="209">
        <f t="shared" si="58"/>
        <v>42717418018.05014</v>
      </c>
      <c r="R677" s="209">
        <f t="shared" si="58"/>
        <v>42960153023.907974</v>
      </c>
      <c r="S677" s="209">
        <f t="shared" si="58"/>
        <v>43202888029.765808</v>
      </c>
      <c r="T677" s="209">
        <f t="shared" si="58"/>
        <v>43445623035.623642</v>
      </c>
      <c r="U677" s="209">
        <f t="shared" si="58"/>
        <v>43688358041.481476</v>
      </c>
      <c r="V677" s="209">
        <f t="shared" si="58"/>
        <v>43931093047.33931</v>
      </c>
      <c r="W677" s="209">
        <f t="shared" si="58"/>
        <v>44173828053.197144</v>
      </c>
      <c r="X677" s="209">
        <f t="shared" si="58"/>
        <v>44416563059.054977</v>
      </c>
      <c r="Y677" s="209">
        <f t="shared" si="58"/>
        <v>44659298064.912811</v>
      </c>
      <c r="Z677" s="209">
        <f t="shared" si="58"/>
        <v>44902033070.770645</v>
      </c>
      <c r="AA677" s="209">
        <f t="shared" si="58"/>
        <v>45144768076.628479</v>
      </c>
      <c r="AB677" s="209">
        <f t="shared" si="58"/>
        <v>45387503082.486313</v>
      </c>
      <c r="AC677" s="209">
        <f t="shared" si="58"/>
        <v>45630238088.344147</v>
      </c>
      <c r="AD677" s="194">
        <v>45872973094.202026</v>
      </c>
      <c r="AE677" s="209">
        <f t="shared" ref="AE677:AS677" si="59">$AD$677</f>
        <v>45872973094.202026</v>
      </c>
      <c r="AF677" s="209">
        <f t="shared" si="59"/>
        <v>45872973094.202026</v>
      </c>
      <c r="AG677" s="209">
        <f t="shared" si="59"/>
        <v>45872973094.202026</v>
      </c>
      <c r="AH677" s="209">
        <f t="shared" si="59"/>
        <v>45872973094.202026</v>
      </c>
      <c r="AI677" s="209">
        <f t="shared" si="59"/>
        <v>45872973094.202026</v>
      </c>
      <c r="AJ677" s="209">
        <f t="shared" si="59"/>
        <v>45872973094.202026</v>
      </c>
      <c r="AK677" s="209">
        <f t="shared" si="59"/>
        <v>45872973094.202026</v>
      </c>
      <c r="AL677" s="209">
        <f t="shared" si="59"/>
        <v>45872973094.202026</v>
      </c>
      <c r="AM677" s="209">
        <f t="shared" si="59"/>
        <v>45872973094.202026</v>
      </c>
      <c r="AN677" s="209">
        <f t="shared" si="59"/>
        <v>45872973094.202026</v>
      </c>
      <c r="AO677" s="209">
        <f t="shared" si="59"/>
        <v>45872973094.202026</v>
      </c>
      <c r="AP677" s="209">
        <f t="shared" si="59"/>
        <v>45872973094.202026</v>
      </c>
      <c r="AQ677" s="209">
        <f t="shared" si="59"/>
        <v>45872973094.202026</v>
      </c>
      <c r="AR677" s="209">
        <f t="shared" si="59"/>
        <v>45872973094.202026</v>
      </c>
      <c r="AS677" s="209">
        <f t="shared" si="59"/>
        <v>45872973094.202026</v>
      </c>
    </row>
    <row r="678" spans="1:45" x14ac:dyDescent="0.25">
      <c r="B678" s="208" t="s">
        <v>504</v>
      </c>
      <c r="C678" s="194">
        <v>144681232.43664932</v>
      </c>
      <c r="D678" s="209">
        <f t="shared" ref="D678:N678" si="60">C678+(($O$678-$C$678)/($O$676-$C$676))</f>
        <v>144681231.19893518</v>
      </c>
      <c r="E678" s="209">
        <f t="shared" si="60"/>
        <v>144681229.96122104</v>
      </c>
      <c r="F678" s="209">
        <f t="shared" si="60"/>
        <v>144681228.7235069</v>
      </c>
      <c r="G678" s="209">
        <f t="shared" si="60"/>
        <v>144681227.48579276</v>
      </c>
      <c r="H678" s="209">
        <f t="shared" si="60"/>
        <v>144681226.24807861</v>
      </c>
      <c r="I678" s="209">
        <f t="shared" si="60"/>
        <v>144681225.01036447</v>
      </c>
      <c r="J678" s="209">
        <f t="shared" si="60"/>
        <v>144681223.77265033</v>
      </c>
      <c r="K678" s="209">
        <f t="shared" si="60"/>
        <v>144681222.53493619</v>
      </c>
      <c r="L678" s="209">
        <f t="shared" si="60"/>
        <v>144681221.29722205</v>
      </c>
      <c r="M678" s="209">
        <f t="shared" si="60"/>
        <v>144681220.05950791</v>
      </c>
      <c r="N678" s="209">
        <f t="shared" si="60"/>
        <v>144681218.82179376</v>
      </c>
      <c r="O678" s="194">
        <v>144681217.58407974</v>
      </c>
      <c r="P678" s="209">
        <f t="shared" ref="P678:AC678" si="61">O678+(($AD$678-$O$678)/($AD$676-$O$676))</f>
        <v>144681216.86305645</v>
      </c>
      <c r="Q678" s="209">
        <f t="shared" si="61"/>
        <v>144681216.14203316</v>
      </c>
      <c r="R678" s="209">
        <f t="shared" si="61"/>
        <v>144681215.42100987</v>
      </c>
      <c r="S678" s="209">
        <f t="shared" si="61"/>
        <v>144681214.69998658</v>
      </c>
      <c r="T678" s="209">
        <f t="shared" si="61"/>
        <v>144681213.97896329</v>
      </c>
      <c r="U678" s="209">
        <f t="shared" si="61"/>
        <v>144681213.25793999</v>
      </c>
      <c r="V678" s="209">
        <f t="shared" si="61"/>
        <v>144681212.5369167</v>
      </c>
      <c r="W678" s="209">
        <f t="shared" si="61"/>
        <v>144681211.81589341</v>
      </c>
      <c r="X678" s="209">
        <f t="shared" si="61"/>
        <v>144681211.09487012</v>
      </c>
      <c r="Y678" s="209">
        <f t="shared" si="61"/>
        <v>144681210.37384683</v>
      </c>
      <c r="Z678" s="209">
        <f t="shared" si="61"/>
        <v>144681209.65282354</v>
      </c>
      <c r="AA678" s="209">
        <f t="shared" si="61"/>
        <v>144681208.93180025</v>
      </c>
      <c r="AB678" s="209">
        <f t="shared" si="61"/>
        <v>144681208.21077695</v>
      </c>
      <c r="AC678" s="209">
        <f t="shared" si="61"/>
        <v>144681207.48975366</v>
      </c>
      <c r="AD678" s="194">
        <v>144681206.76873016</v>
      </c>
      <c r="AE678" s="209">
        <f t="shared" ref="AE678:AS678" si="62">$AD$678</f>
        <v>144681206.76873016</v>
      </c>
      <c r="AF678" s="209">
        <f t="shared" si="62"/>
        <v>144681206.76873016</v>
      </c>
      <c r="AG678" s="209">
        <f t="shared" si="62"/>
        <v>144681206.76873016</v>
      </c>
      <c r="AH678" s="209">
        <f t="shared" si="62"/>
        <v>144681206.76873016</v>
      </c>
      <c r="AI678" s="209">
        <f t="shared" si="62"/>
        <v>144681206.76873016</v>
      </c>
      <c r="AJ678" s="209">
        <f t="shared" si="62"/>
        <v>144681206.76873016</v>
      </c>
      <c r="AK678" s="209">
        <f t="shared" si="62"/>
        <v>144681206.76873016</v>
      </c>
      <c r="AL678" s="209">
        <f t="shared" si="62"/>
        <v>144681206.76873016</v>
      </c>
      <c r="AM678" s="209">
        <f t="shared" si="62"/>
        <v>144681206.76873016</v>
      </c>
      <c r="AN678" s="209">
        <f t="shared" si="62"/>
        <v>144681206.76873016</v>
      </c>
      <c r="AO678" s="209">
        <f t="shared" si="62"/>
        <v>144681206.76873016</v>
      </c>
      <c r="AP678" s="209">
        <f t="shared" si="62"/>
        <v>144681206.76873016</v>
      </c>
      <c r="AQ678" s="209">
        <f t="shared" si="62"/>
        <v>144681206.76873016</v>
      </c>
      <c r="AR678" s="209">
        <f t="shared" si="62"/>
        <v>144681206.76873016</v>
      </c>
      <c r="AS678" s="209">
        <f t="shared" si="62"/>
        <v>144681206.76873016</v>
      </c>
    </row>
    <row r="679" spans="1:45" x14ac:dyDescent="0.25">
      <c r="B679" s="208" t="s">
        <v>505</v>
      </c>
      <c r="C679" s="194">
        <v>127160472.0390625</v>
      </c>
      <c r="D679" s="209">
        <f t="shared" ref="D679:N679" si="63">C679+(($O$679-$C$679)/($O$676-$C$676))</f>
        <v>127160472.64745967</v>
      </c>
      <c r="E679" s="209">
        <f t="shared" si="63"/>
        <v>127160473.25585684</v>
      </c>
      <c r="F679" s="209">
        <f t="shared" si="63"/>
        <v>127160473.86425401</v>
      </c>
      <c r="G679" s="209">
        <f t="shared" si="63"/>
        <v>127160474.47265118</v>
      </c>
      <c r="H679" s="209">
        <f t="shared" si="63"/>
        <v>127160475.08104835</v>
      </c>
      <c r="I679" s="209">
        <f t="shared" si="63"/>
        <v>127160475.68944553</v>
      </c>
      <c r="J679" s="209">
        <f t="shared" si="63"/>
        <v>127160476.2978427</v>
      </c>
      <c r="K679" s="209">
        <f t="shared" si="63"/>
        <v>127160476.90623987</v>
      </c>
      <c r="L679" s="209">
        <f t="shared" si="63"/>
        <v>127160477.51463704</v>
      </c>
      <c r="M679" s="209">
        <f t="shared" si="63"/>
        <v>127160478.12303421</v>
      </c>
      <c r="N679" s="209">
        <f t="shared" si="63"/>
        <v>127160478.73143138</v>
      </c>
      <c r="O679" s="194">
        <v>127160479.33982849</v>
      </c>
      <c r="P679" s="209">
        <f t="shared" ref="P679:AC679" si="64">O679+(($AD$679-$O$679)/($AD$676-$O$676))</f>
        <v>127160479.37019755</v>
      </c>
      <c r="Q679" s="209">
        <f t="shared" si="64"/>
        <v>127160479.40056661</v>
      </c>
      <c r="R679" s="209">
        <f t="shared" si="64"/>
        <v>127160479.43093567</v>
      </c>
      <c r="S679" s="209">
        <f t="shared" si="64"/>
        <v>127160479.46130472</v>
      </c>
      <c r="T679" s="209">
        <f t="shared" si="64"/>
        <v>127160479.49167378</v>
      </c>
      <c r="U679" s="209">
        <f t="shared" si="64"/>
        <v>127160479.52204284</v>
      </c>
      <c r="V679" s="209">
        <f t="shared" si="64"/>
        <v>127160479.5524119</v>
      </c>
      <c r="W679" s="209">
        <f t="shared" si="64"/>
        <v>127160479.58278096</v>
      </c>
      <c r="X679" s="209">
        <f t="shared" si="64"/>
        <v>127160479.61315002</v>
      </c>
      <c r="Y679" s="209">
        <f t="shared" si="64"/>
        <v>127160479.64351907</v>
      </c>
      <c r="Z679" s="209">
        <f t="shared" si="64"/>
        <v>127160479.67388813</v>
      </c>
      <c r="AA679" s="209">
        <f t="shared" si="64"/>
        <v>127160479.70425719</v>
      </c>
      <c r="AB679" s="209">
        <f t="shared" si="64"/>
        <v>127160479.73462625</v>
      </c>
      <c r="AC679" s="209">
        <f t="shared" si="64"/>
        <v>127160479.76499531</v>
      </c>
      <c r="AD679" s="194">
        <v>127160479.79536438</v>
      </c>
      <c r="AE679" s="209">
        <f t="shared" ref="AE679:AS679" si="65">$AD$679</f>
        <v>127160479.79536438</v>
      </c>
      <c r="AF679" s="209">
        <f t="shared" si="65"/>
        <v>127160479.79536438</v>
      </c>
      <c r="AG679" s="209">
        <f t="shared" si="65"/>
        <v>127160479.79536438</v>
      </c>
      <c r="AH679" s="209">
        <f t="shared" si="65"/>
        <v>127160479.79536438</v>
      </c>
      <c r="AI679" s="209">
        <f t="shared" si="65"/>
        <v>127160479.79536438</v>
      </c>
      <c r="AJ679" s="209">
        <f t="shared" si="65"/>
        <v>127160479.79536438</v>
      </c>
      <c r="AK679" s="209">
        <f t="shared" si="65"/>
        <v>127160479.79536438</v>
      </c>
      <c r="AL679" s="209">
        <f t="shared" si="65"/>
        <v>127160479.79536438</v>
      </c>
      <c r="AM679" s="209">
        <f t="shared" si="65"/>
        <v>127160479.79536438</v>
      </c>
      <c r="AN679" s="209">
        <f t="shared" si="65"/>
        <v>127160479.79536438</v>
      </c>
      <c r="AO679" s="209">
        <f t="shared" si="65"/>
        <v>127160479.79536438</v>
      </c>
      <c r="AP679" s="209">
        <f t="shared" si="65"/>
        <v>127160479.79536438</v>
      </c>
      <c r="AQ679" s="209">
        <f t="shared" si="65"/>
        <v>127160479.79536438</v>
      </c>
      <c r="AR679" s="209">
        <f t="shared" si="65"/>
        <v>127160479.79536438</v>
      </c>
      <c r="AS679" s="209">
        <f t="shared" si="65"/>
        <v>127160479.79536438</v>
      </c>
    </row>
    <row r="680" spans="1:45" x14ac:dyDescent="0.25">
      <c r="B680" s="208" t="s">
        <v>506</v>
      </c>
      <c r="C680" s="194">
        <v>5297244574.9090576</v>
      </c>
      <c r="D680" s="209">
        <f t="shared" ref="D680:N680" si="66">C680+(($O$680-$C$680)/($O$676-$C$676))</f>
        <v>5346612280.0027361</v>
      </c>
      <c r="E680" s="209">
        <f t="shared" si="66"/>
        <v>5395979985.0964146</v>
      </c>
      <c r="F680" s="209">
        <f t="shared" si="66"/>
        <v>5445347690.190093</v>
      </c>
      <c r="G680" s="209">
        <f t="shared" si="66"/>
        <v>5494715395.2837715</v>
      </c>
      <c r="H680" s="209">
        <f t="shared" si="66"/>
        <v>5544083100.37745</v>
      </c>
      <c r="I680" s="209">
        <f t="shared" si="66"/>
        <v>5593450805.4711285</v>
      </c>
      <c r="J680" s="209">
        <f t="shared" si="66"/>
        <v>5642818510.5648069</v>
      </c>
      <c r="K680" s="209">
        <f t="shared" si="66"/>
        <v>5692186215.6584854</v>
      </c>
      <c r="L680" s="209">
        <f t="shared" si="66"/>
        <v>5741553920.7521639</v>
      </c>
      <c r="M680" s="209">
        <f t="shared" si="66"/>
        <v>5790921625.8458424</v>
      </c>
      <c r="N680" s="209">
        <f t="shared" si="66"/>
        <v>5840289330.9395208</v>
      </c>
      <c r="O680" s="194">
        <v>5889657036.0332031</v>
      </c>
      <c r="P680" s="209">
        <f t="shared" ref="P680:AC680" si="67">O680+(($AD$680-$O$680)/($AD$676-$O$676))</f>
        <v>5924645457.9930992</v>
      </c>
      <c r="Q680" s="209">
        <f t="shared" si="67"/>
        <v>5959633879.9529953</v>
      </c>
      <c r="R680" s="209">
        <f t="shared" si="67"/>
        <v>5994622301.9128914</v>
      </c>
      <c r="S680" s="209">
        <f t="shared" si="67"/>
        <v>6029610723.8727875</v>
      </c>
      <c r="T680" s="209">
        <f t="shared" si="67"/>
        <v>6064599145.8326836</v>
      </c>
      <c r="U680" s="209">
        <f t="shared" si="67"/>
        <v>6099587567.7925797</v>
      </c>
      <c r="V680" s="209">
        <f t="shared" si="67"/>
        <v>6134575989.7524757</v>
      </c>
      <c r="W680" s="209">
        <f t="shared" si="67"/>
        <v>6169564411.7123718</v>
      </c>
      <c r="X680" s="209">
        <f t="shared" si="67"/>
        <v>6204552833.6722679</v>
      </c>
      <c r="Y680" s="209">
        <f t="shared" si="67"/>
        <v>6239541255.632164</v>
      </c>
      <c r="Z680" s="209">
        <f t="shared" si="67"/>
        <v>6274529677.5920601</v>
      </c>
      <c r="AA680" s="209">
        <f t="shared" si="67"/>
        <v>6309518099.5519562</v>
      </c>
      <c r="AB680" s="209">
        <f t="shared" si="67"/>
        <v>6344506521.5118523</v>
      </c>
      <c r="AC680" s="209">
        <f t="shared" si="67"/>
        <v>6379494943.4717484</v>
      </c>
      <c r="AD680" s="194">
        <v>6414483365.4316406</v>
      </c>
      <c r="AE680" s="209">
        <f t="shared" ref="AE680:AS680" si="68">$AD$680</f>
        <v>6414483365.4316406</v>
      </c>
      <c r="AF680" s="209">
        <f t="shared" si="68"/>
        <v>6414483365.4316406</v>
      </c>
      <c r="AG680" s="209">
        <f t="shared" si="68"/>
        <v>6414483365.4316406</v>
      </c>
      <c r="AH680" s="209">
        <f t="shared" si="68"/>
        <v>6414483365.4316406</v>
      </c>
      <c r="AI680" s="209">
        <f t="shared" si="68"/>
        <v>6414483365.4316406</v>
      </c>
      <c r="AJ680" s="209">
        <f t="shared" si="68"/>
        <v>6414483365.4316406</v>
      </c>
      <c r="AK680" s="209">
        <f t="shared" si="68"/>
        <v>6414483365.4316406</v>
      </c>
      <c r="AL680" s="209">
        <f t="shared" si="68"/>
        <v>6414483365.4316406</v>
      </c>
      <c r="AM680" s="209">
        <f t="shared" si="68"/>
        <v>6414483365.4316406</v>
      </c>
      <c r="AN680" s="209">
        <f t="shared" si="68"/>
        <v>6414483365.4316406</v>
      </c>
      <c r="AO680" s="209">
        <f t="shared" si="68"/>
        <v>6414483365.4316406</v>
      </c>
      <c r="AP680" s="209">
        <f t="shared" si="68"/>
        <v>6414483365.4316406</v>
      </c>
      <c r="AQ680" s="209">
        <f t="shared" si="68"/>
        <v>6414483365.4316406</v>
      </c>
      <c r="AR680" s="209">
        <f t="shared" si="68"/>
        <v>6414483365.4316406</v>
      </c>
      <c r="AS680" s="209">
        <f t="shared" si="68"/>
        <v>6414483365.4316406</v>
      </c>
    </row>
    <row r="681" spans="1:45" x14ac:dyDescent="0.25">
      <c r="B681" s="208" t="s">
        <v>507</v>
      </c>
      <c r="C681" s="194">
        <v>1207731826.4421663</v>
      </c>
      <c r="D681" s="209">
        <f t="shared" ref="D681:N681" si="69">C681+(($O$681-$C$681)/($O$676-$C$676))</f>
        <v>1222587590.3601243</v>
      </c>
      <c r="E681" s="209">
        <f t="shared" si="69"/>
        <v>1237443354.2780824</v>
      </c>
      <c r="F681" s="209">
        <f t="shared" si="69"/>
        <v>1252299118.1960404</v>
      </c>
      <c r="G681" s="209">
        <f t="shared" si="69"/>
        <v>1267154882.1139984</v>
      </c>
      <c r="H681" s="209">
        <f t="shared" si="69"/>
        <v>1282010646.0319564</v>
      </c>
      <c r="I681" s="209">
        <f t="shared" si="69"/>
        <v>1296866409.9499145</v>
      </c>
      <c r="J681" s="209">
        <f t="shared" si="69"/>
        <v>1311722173.8678725</v>
      </c>
      <c r="K681" s="209">
        <f t="shared" si="69"/>
        <v>1326577937.7858305</v>
      </c>
      <c r="L681" s="209">
        <f t="shared" si="69"/>
        <v>1341433701.7037885</v>
      </c>
      <c r="M681" s="209">
        <f t="shared" si="69"/>
        <v>1356289465.6217465</v>
      </c>
      <c r="N681" s="209">
        <f t="shared" si="69"/>
        <v>1371145229.5397046</v>
      </c>
      <c r="O681" s="194">
        <v>1386000993.4576635</v>
      </c>
      <c r="P681" s="209">
        <f t="shared" ref="P681:AC681" si="70">O681+(($AD$681-$O$681)/($AD$676-$O$676))</f>
        <v>1396597156.7416165</v>
      </c>
      <c r="Q681" s="209">
        <f t="shared" si="70"/>
        <v>1407193320.0255694</v>
      </c>
      <c r="R681" s="209">
        <f t="shared" si="70"/>
        <v>1417789483.3095224</v>
      </c>
      <c r="S681" s="209">
        <f t="shared" si="70"/>
        <v>1428385646.5934753</v>
      </c>
      <c r="T681" s="209">
        <f t="shared" si="70"/>
        <v>1438981809.8774283</v>
      </c>
      <c r="U681" s="209">
        <f t="shared" si="70"/>
        <v>1449577973.1613812</v>
      </c>
      <c r="V681" s="209">
        <f t="shared" si="70"/>
        <v>1460174136.4453342</v>
      </c>
      <c r="W681" s="209">
        <f t="shared" si="70"/>
        <v>1470770299.7292871</v>
      </c>
      <c r="X681" s="209">
        <f t="shared" si="70"/>
        <v>1481366463.0132401</v>
      </c>
      <c r="Y681" s="209">
        <f t="shared" si="70"/>
        <v>1491962626.2971931</v>
      </c>
      <c r="Z681" s="209">
        <f t="shared" si="70"/>
        <v>1502558789.581146</v>
      </c>
      <c r="AA681" s="209">
        <f t="shared" si="70"/>
        <v>1513154952.865099</v>
      </c>
      <c r="AB681" s="209">
        <f t="shared" si="70"/>
        <v>1523751116.1490519</v>
      </c>
      <c r="AC681" s="209">
        <f t="shared" si="70"/>
        <v>1534347279.4330049</v>
      </c>
      <c r="AD681" s="194">
        <v>1544943442.7169561</v>
      </c>
      <c r="AE681" s="209">
        <f t="shared" ref="AE681:AS681" si="71">$AD$681</f>
        <v>1544943442.7169561</v>
      </c>
      <c r="AF681" s="209">
        <f t="shared" si="71"/>
        <v>1544943442.7169561</v>
      </c>
      <c r="AG681" s="209">
        <f t="shared" si="71"/>
        <v>1544943442.7169561</v>
      </c>
      <c r="AH681" s="209">
        <f t="shared" si="71"/>
        <v>1544943442.7169561</v>
      </c>
      <c r="AI681" s="209">
        <f t="shared" si="71"/>
        <v>1544943442.7169561</v>
      </c>
      <c r="AJ681" s="209">
        <f t="shared" si="71"/>
        <v>1544943442.7169561</v>
      </c>
      <c r="AK681" s="209">
        <f t="shared" si="71"/>
        <v>1544943442.7169561</v>
      </c>
      <c r="AL681" s="209">
        <f t="shared" si="71"/>
        <v>1544943442.7169561</v>
      </c>
      <c r="AM681" s="209">
        <f t="shared" si="71"/>
        <v>1544943442.7169561</v>
      </c>
      <c r="AN681" s="209">
        <f t="shared" si="71"/>
        <v>1544943442.7169561</v>
      </c>
      <c r="AO681" s="209">
        <f t="shared" si="71"/>
        <v>1544943442.7169561</v>
      </c>
      <c r="AP681" s="209">
        <f t="shared" si="71"/>
        <v>1544943442.7169561</v>
      </c>
      <c r="AQ681" s="209">
        <f t="shared" si="71"/>
        <v>1544943442.7169561</v>
      </c>
      <c r="AR681" s="209">
        <f t="shared" si="71"/>
        <v>1544943442.7169561</v>
      </c>
      <c r="AS681" s="209">
        <f t="shared" si="71"/>
        <v>1544943442.7169561</v>
      </c>
    </row>
    <row r="682" spans="1:45" ht="14.4" thickBot="1" x14ac:dyDescent="0.3">
      <c r="B682" s="208" t="s">
        <v>508</v>
      </c>
      <c r="C682" s="194">
        <v>1041660584.1022145</v>
      </c>
      <c r="D682" s="209">
        <f t="shared" ref="D682:N682" si="72">C682+(($O$682-$C$682)/($O$676-$C$676))</f>
        <v>1054779814.7677664</v>
      </c>
      <c r="E682" s="209">
        <f t="shared" si="72"/>
        <v>1067899045.4333183</v>
      </c>
      <c r="F682" s="209">
        <f t="shared" si="72"/>
        <v>1081018276.09887</v>
      </c>
      <c r="G682" s="209">
        <f t="shared" si="72"/>
        <v>1094137506.7644219</v>
      </c>
      <c r="H682" s="209">
        <f t="shared" si="72"/>
        <v>1107256737.4299738</v>
      </c>
      <c r="I682" s="209">
        <f t="shared" si="72"/>
        <v>1120375968.0955257</v>
      </c>
      <c r="J682" s="209">
        <f t="shared" si="72"/>
        <v>1133495198.7610776</v>
      </c>
      <c r="K682" s="209">
        <f t="shared" si="72"/>
        <v>1146614429.4266295</v>
      </c>
      <c r="L682" s="209">
        <f t="shared" si="72"/>
        <v>1159733660.0921814</v>
      </c>
      <c r="M682" s="209">
        <f t="shared" si="72"/>
        <v>1172852890.7577333</v>
      </c>
      <c r="N682" s="209">
        <f t="shared" si="72"/>
        <v>1185972121.4232852</v>
      </c>
      <c r="O682" s="194">
        <v>1199091352.0888367</v>
      </c>
      <c r="P682" s="209">
        <f t="shared" ref="P682:AC682" si="73">O682+(($AD$682-$O$682)/($AD$676-$O$676))</f>
        <v>1208332627.5105348</v>
      </c>
      <c r="Q682" s="209">
        <f t="shared" si="73"/>
        <v>1217573902.9322329</v>
      </c>
      <c r="R682" s="209">
        <f t="shared" si="73"/>
        <v>1226815178.353931</v>
      </c>
      <c r="S682" s="209">
        <f t="shared" si="73"/>
        <v>1236056453.775629</v>
      </c>
      <c r="T682" s="209">
        <f t="shared" si="73"/>
        <v>1245297729.1973271</v>
      </c>
      <c r="U682" s="209">
        <f t="shared" si="73"/>
        <v>1254539004.6190252</v>
      </c>
      <c r="V682" s="209">
        <f t="shared" si="73"/>
        <v>1263780280.0407233</v>
      </c>
      <c r="W682" s="209">
        <f t="shared" si="73"/>
        <v>1273021555.4624214</v>
      </c>
      <c r="X682" s="209">
        <f t="shared" si="73"/>
        <v>1282262830.8841195</v>
      </c>
      <c r="Y682" s="209">
        <f t="shared" si="73"/>
        <v>1291504106.3058176</v>
      </c>
      <c r="Z682" s="209">
        <f t="shared" si="73"/>
        <v>1300745381.7275157</v>
      </c>
      <c r="AA682" s="209">
        <f t="shared" si="73"/>
        <v>1309986657.1492138</v>
      </c>
      <c r="AB682" s="209">
        <f t="shared" si="73"/>
        <v>1319227932.5709119</v>
      </c>
      <c r="AC682" s="209">
        <f t="shared" si="73"/>
        <v>1328469207.99261</v>
      </c>
      <c r="AD682" s="194">
        <v>1337710483.4143066</v>
      </c>
      <c r="AE682" s="209">
        <f t="shared" ref="AE682:AS682" si="74">$AD$682</f>
        <v>1337710483.4143066</v>
      </c>
      <c r="AF682" s="209">
        <f t="shared" si="74"/>
        <v>1337710483.4143066</v>
      </c>
      <c r="AG682" s="209">
        <f t="shared" si="74"/>
        <v>1337710483.4143066</v>
      </c>
      <c r="AH682" s="209">
        <f t="shared" si="74"/>
        <v>1337710483.4143066</v>
      </c>
      <c r="AI682" s="209">
        <f t="shared" si="74"/>
        <v>1337710483.4143066</v>
      </c>
      <c r="AJ682" s="209">
        <f t="shared" si="74"/>
        <v>1337710483.4143066</v>
      </c>
      <c r="AK682" s="209">
        <f t="shared" si="74"/>
        <v>1337710483.4143066</v>
      </c>
      <c r="AL682" s="209">
        <f t="shared" si="74"/>
        <v>1337710483.4143066</v>
      </c>
      <c r="AM682" s="209">
        <f t="shared" si="74"/>
        <v>1337710483.4143066</v>
      </c>
      <c r="AN682" s="209">
        <f t="shared" si="74"/>
        <v>1337710483.4143066</v>
      </c>
      <c r="AO682" s="209">
        <f t="shared" si="74"/>
        <v>1337710483.4143066</v>
      </c>
      <c r="AP682" s="209">
        <f t="shared" si="74"/>
        <v>1337710483.4143066</v>
      </c>
      <c r="AQ682" s="209">
        <f t="shared" si="74"/>
        <v>1337710483.4143066</v>
      </c>
      <c r="AR682" s="209">
        <f t="shared" si="74"/>
        <v>1337710483.4143066</v>
      </c>
      <c r="AS682" s="209">
        <f t="shared" si="74"/>
        <v>1337710483.4143066</v>
      </c>
    </row>
    <row r="683" spans="1:45" ht="14.4" thickTop="1" x14ac:dyDescent="0.25">
      <c r="B683" s="219" t="s">
        <v>196</v>
      </c>
      <c r="C683" s="194">
        <v>45925958620.845406</v>
      </c>
      <c r="D683" s="209">
        <f t="shared" ref="D683:N683" si="75">C683+(($O$683-$C$683)/($O$676-$C$676))</f>
        <v>46347006992.844795</v>
      </c>
      <c r="E683" s="209">
        <f t="shared" si="75"/>
        <v>46768055364.844185</v>
      </c>
      <c r="F683" s="209">
        <f t="shared" si="75"/>
        <v>47189103736.843575</v>
      </c>
      <c r="G683" s="209">
        <f t="shared" si="75"/>
        <v>47610152108.842964</v>
      </c>
      <c r="H683" s="209">
        <f t="shared" si="75"/>
        <v>48031200480.842354</v>
      </c>
      <c r="I683" s="209">
        <f t="shared" si="75"/>
        <v>48452248852.841743</v>
      </c>
      <c r="J683" s="209">
        <f t="shared" si="75"/>
        <v>48873297224.841133</v>
      </c>
      <c r="K683" s="209">
        <f t="shared" si="75"/>
        <v>49294345596.840523</v>
      </c>
      <c r="L683" s="209">
        <f t="shared" si="75"/>
        <v>49715393968.839912</v>
      </c>
      <c r="M683" s="209">
        <f t="shared" si="75"/>
        <v>50136442340.839302</v>
      </c>
      <c r="N683" s="209">
        <f t="shared" si="75"/>
        <v>50557490712.838692</v>
      </c>
      <c r="O683" s="194">
        <v>50978539084.838081</v>
      </c>
      <c r="P683" s="209">
        <f t="shared" ref="P683:AC683" si="76">O683+(($AD$683-$O$683)/($AD$676-$O$676))</f>
        <v>51276099950.670815</v>
      </c>
      <c r="Q683" s="209">
        <f t="shared" si="76"/>
        <v>51573660816.503548</v>
      </c>
      <c r="R683" s="209">
        <f t="shared" si="76"/>
        <v>51871221682.336281</v>
      </c>
      <c r="S683" s="209">
        <f t="shared" si="76"/>
        <v>52168782548.169014</v>
      </c>
      <c r="T683" s="209">
        <f t="shared" si="76"/>
        <v>52466343414.001747</v>
      </c>
      <c r="U683" s="209">
        <f t="shared" si="76"/>
        <v>52763904279.83448</v>
      </c>
      <c r="V683" s="209">
        <f t="shared" si="76"/>
        <v>53061465145.667213</v>
      </c>
      <c r="W683" s="209">
        <f t="shared" si="76"/>
        <v>53359026011.499947</v>
      </c>
      <c r="X683" s="209">
        <f t="shared" si="76"/>
        <v>53656586877.33268</v>
      </c>
      <c r="Y683" s="209">
        <f t="shared" si="76"/>
        <v>53954147743.165413</v>
      </c>
      <c r="Z683" s="209">
        <f t="shared" si="76"/>
        <v>54251708608.998146</v>
      </c>
      <c r="AA683" s="209">
        <f t="shared" si="76"/>
        <v>54549269474.830879</v>
      </c>
      <c r="AB683" s="209">
        <f t="shared" si="76"/>
        <v>54846830340.663612</v>
      </c>
      <c r="AC683" s="209">
        <f t="shared" si="76"/>
        <v>55144391206.496346</v>
      </c>
      <c r="AD683" s="194">
        <v>55441952072.329025</v>
      </c>
      <c r="AE683" s="209">
        <f t="shared" ref="AE683:AS683" si="77">$AD$683</f>
        <v>55441952072.329025</v>
      </c>
      <c r="AF683" s="209">
        <f t="shared" si="77"/>
        <v>55441952072.329025</v>
      </c>
      <c r="AG683" s="209">
        <f t="shared" si="77"/>
        <v>55441952072.329025</v>
      </c>
      <c r="AH683" s="209">
        <f t="shared" si="77"/>
        <v>55441952072.329025</v>
      </c>
      <c r="AI683" s="209">
        <f t="shared" si="77"/>
        <v>55441952072.329025</v>
      </c>
      <c r="AJ683" s="209">
        <f t="shared" si="77"/>
        <v>55441952072.329025</v>
      </c>
      <c r="AK683" s="209">
        <f t="shared" si="77"/>
        <v>55441952072.329025</v>
      </c>
      <c r="AL683" s="209">
        <f t="shared" si="77"/>
        <v>55441952072.329025</v>
      </c>
      <c r="AM683" s="209">
        <f t="shared" si="77"/>
        <v>55441952072.329025</v>
      </c>
      <c r="AN683" s="209">
        <f t="shared" si="77"/>
        <v>55441952072.329025</v>
      </c>
      <c r="AO683" s="209">
        <f t="shared" si="77"/>
        <v>55441952072.329025</v>
      </c>
      <c r="AP683" s="209">
        <f t="shared" si="77"/>
        <v>55441952072.329025</v>
      </c>
      <c r="AQ683" s="209">
        <f t="shared" si="77"/>
        <v>55441952072.329025</v>
      </c>
      <c r="AR683" s="209">
        <f t="shared" si="77"/>
        <v>55441952072.329025</v>
      </c>
      <c r="AS683" s="209">
        <f t="shared" si="77"/>
        <v>55441952072.329025</v>
      </c>
    </row>
    <row r="684" spans="1:45" x14ac:dyDescent="0.25">
      <c r="B684" s="212" t="s">
        <v>553</v>
      </c>
      <c r="C684" s="212"/>
      <c r="D684" s="212"/>
      <c r="E684" s="226"/>
      <c r="F684" s="212"/>
    </row>
    <row r="685" spans="1:45" x14ac:dyDescent="0.25">
      <c r="B685" s="212" t="s">
        <v>511</v>
      </c>
      <c r="C685" s="212"/>
      <c r="D685" s="212"/>
      <c r="E685" s="212"/>
      <c r="F685" s="212"/>
    </row>
    <row r="686" spans="1:45" x14ac:dyDescent="0.25">
      <c r="B686" s="212"/>
      <c r="C686" s="212"/>
      <c r="D686" s="212"/>
      <c r="E686" s="212"/>
      <c r="F686" s="212"/>
      <c r="G686" s="212"/>
      <c r="H686" s="212"/>
      <c r="I686" s="212"/>
      <c r="J686" s="212"/>
    </row>
    <row r="687" spans="1:45" s="108" customFormat="1" ht="27" customHeight="1" x14ac:dyDescent="0.25">
      <c r="A687" s="260" t="s">
        <v>554</v>
      </c>
    </row>
    <row r="688" spans="1:45" ht="25.5" customHeight="1" x14ac:dyDescent="0.25">
      <c r="B688" s="212"/>
      <c r="C688" s="212"/>
      <c r="D688" s="212"/>
      <c r="E688" s="212"/>
      <c r="F688" s="212"/>
      <c r="G688" s="212"/>
      <c r="H688" s="212"/>
      <c r="I688" s="212"/>
      <c r="J688" s="212"/>
    </row>
    <row r="689" spans="1:45" ht="25.5" customHeight="1" x14ac:dyDescent="0.25">
      <c r="B689" s="212"/>
      <c r="C689" s="212"/>
      <c r="D689" s="212"/>
      <c r="E689" s="212"/>
      <c r="F689" s="212"/>
      <c r="G689" s="212"/>
      <c r="H689" s="212"/>
      <c r="I689" s="212"/>
      <c r="J689" s="212"/>
    </row>
    <row r="690" spans="1:45" x14ac:dyDescent="0.25">
      <c r="B690" s="162" t="s">
        <v>305</v>
      </c>
      <c r="C690" s="55" t="s">
        <v>555</v>
      </c>
    </row>
    <row r="691" spans="1:45" ht="14.4" x14ac:dyDescent="0.3">
      <c r="B691" s="162" t="s">
        <v>307</v>
      </c>
      <c r="C691" s="267" t="s">
        <v>556</v>
      </c>
    </row>
    <row r="692" spans="1:45" x14ac:dyDescent="0.25">
      <c r="B692" s="162" t="s">
        <v>557</v>
      </c>
      <c r="C692" s="55">
        <v>2020</v>
      </c>
    </row>
    <row r="693" spans="1:45" x14ac:dyDescent="0.25">
      <c r="B693" s="162" t="s">
        <v>558</v>
      </c>
      <c r="C693" s="227">
        <v>44927</v>
      </c>
    </row>
    <row r="694" spans="1:45" x14ac:dyDescent="0.25">
      <c r="B694" s="162" t="s">
        <v>559</v>
      </c>
      <c r="C694" s="55" t="s">
        <v>280</v>
      </c>
    </row>
    <row r="695" spans="1:45" ht="14.4" thickBot="1" x14ac:dyDescent="0.3">
      <c r="C695" s="75" t="s">
        <v>560</v>
      </c>
    </row>
    <row r="696" spans="1:45" ht="14.4" thickTop="1" x14ac:dyDescent="0.25">
      <c r="B696" s="219" t="s">
        <v>561</v>
      </c>
      <c r="C696" s="219">
        <v>2018</v>
      </c>
      <c r="D696" s="219">
        <v>2019</v>
      </c>
      <c r="E696" s="219">
        <v>2020</v>
      </c>
      <c r="F696" s="219">
        <v>2021</v>
      </c>
      <c r="G696" s="219">
        <v>2022</v>
      </c>
      <c r="H696" s="219">
        <v>2023</v>
      </c>
      <c r="I696" s="219">
        <v>2024</v>
      </c>
      <c r="J696" s="219">
        <v>2025</v>
      </c>
      <c r="K696" s="219">
        <v>2026</v>
      </c>
      <c r="L696" s="219">
        <v>2027</v>
      </c>
      <c r="M696" s="219">
        <v>2028</v>
      </c>
      <c r="N696" s="219">
        <v>2029</v>
      </c>
      <c r="O696" s="219">
        <v>2030</v>
      </c>
      <c r="P696" s="219">
        <v>2031</v>
      </c>
      <c r="Q696" s="219">
        <v>2032</v>
      </c>
      <c r="R696" s="219">
        <v>2033</v>
      </c>
      <c r="S696" s="219">
        <v>2034</v>
      </c>
      <c r="T696" s="219">
        <v>2035</v>
      </c>
      <c r="U696" s="219">
        <v>2036</v>
      </c>
      <c r="V696" s="219">
        <v>2037</v>
      </c>
      <c r="W696" s="219">
        <v>2038</v>
      </c>
      <c r="X696" s="219">
        <v>2039</v>
      </c>
      <c r="Y696" s="219">
        <v>2040</v>
      </c>
      <c r="Z696" s="219">
        <v>2041</v>
      </c>
      <c r="AA696" s="219">
        <v>2042</v>
      </c>
      <c r="AB696" s="219">
        <v>2043</v>
      </c>
      <c r="AC696" s="219">
        <v>2044</v>
      </c>
      <c r="AD696" s="219">
        <v>2045</v>
      </c>
      <c r="AE696" s="219">
        <v>2046</v>
      </c>
      <c r="AF696" s="219">
        <v>2047</v>
      </c>
      <c r="AG696" s="219">
        <v>2048</v>
      </c>
      <c r="AH696" s="219">
        <v>2049</v>
      </c>
      <c r="AI696" s="219">
        <v>2050</v>
      </c>
      <c r="AJ696" s="219">
        <v>2051</v>
      </c>
      <c r="AK696" s="219">
        <v>2052</v>
      </c>
      <c r="AL696" s="219">
        <v>2053</v>
      </c>
      <c r="AM696" s="219">
        <v>2054</v>
      </c>
      <c r="AN696" s="219">
        <v>2055</v>
      </c>
      <c r="AO696" s="219">
        <v>2056</v>
      </c>
      <c r="AP696" s="219">
        <v>2057</v>
      </c>
      <c r="AQ696" s="219">
        <v>2058</v>
      </c>
      <c r="AR696" s="219">
        <v>2059</v>
      </c>
      <c r="AS696" s="219">
        <v>2060</v>
      </c>
    </row>
    <row r="697" spans="1:45" x14ac:dyDescent="0.25">
      <c r="B697" s="208" t="s">
        <v>513</v>
      </c>
      <c r="C697" s="109">
        <v>0.3</v>
      </c>
      <c r="D697" s="228">
        <f>(($C$697-$AI$697)/($C$696-$AI$696))+C697</f>
        <v>0.29859374999999999</v>
      </c>
      <c r="E697" s="228">
        <f t="shared" ref="E697:AH697" si="78">(($C$697-$AI$697)/($C$696-$AI$696))+D697</f>
        <v>0.29718749999999999</v>
      </c>
      <c r="F697" s="228">
        <f t="shared" si="78"/>
        <v>0.29578125</v>
      </c>
      <c r="G697" s="228">
        <f t="shared" si="78"/>
        <v>0.294375</v>
      </c>
      <c r="H697" s="228">
        <f t="shared" si="78"/>
        <v>0.29296875</v>
      </c>
      <c r="I697" s="228">
        <f t="shared" si="78"/>
        <v>0.2915625</v>
      </c>
      <c r="J697" s="228">
        <f t="shared" si="78"/>
        <v>0.29015625</v>
      </c>
      <c r="K697" s="228">
        <f t="shared" si="78"/>
        <v>0.28875000000000001</v>
      </c>
      <c r="L697" s="228">
        <f t="shared" si="78"/>
        <v>0.28734375000000001</v>
      </c>
      <c r="M697" s="228">
        <f t="shared" si="78"/>
        <v>0.28593750000000001</v>
      </c>
      <c r="N697" s="228">
        <f t="shared" si="78"/>
        <v>0.28453125000000001</v>
      </c>
      <c r="O697" s="228">
        <f t="shared" si="78"/>
        <v>0.28312500000000002</v>
      </c>
      <c r="P697" s="228">
        <f t="shared" si="78"/>
        <v>0.28171875000000002</v>
      </c>
      <c r="Q697" s="228">
        <f t="shared" si="78"/>
        <v>0.28031250000000002</v>
      </c>
      <c r="R697" s="228">
        <f t="shared" si="78"/>
        <v>0.27890625000000002</v>
      </c>
      <c r="S697" s="228">
        <f t="shared" si="78"/>
        <v>0.27750000000000002</v>
      </c>
      <c r="T697" s="228">
        <f t="shared" si="78"/>
        <v>0.27609375000000003</v>
      </c>
      <c r="U697" s="228">
        <f t="shared" si="78"/>
        <v>0.27468750000000003</v>
      </c>
      <c r="V697" s="228">
        <f t="shared" si="78"/>
        <v>0.27328125000000003</v>
      </c>
      <c r="W697" s="228">
        <f t="shared" si="78"/>
        <v>0.27187500000000003</v>
      </c>
      <c r="X697" s="228">
        <f t="shared" si="78"/>
        <v>0.27046875000000004</v>
      </c>
      <c r="Y697" s="228">
        <f t="shared" si="78"/>
        <v>0.26906250000000004</v>
      </c>
      <c r="Z697" s="228">
        <f t="shared" si="78"/>
        <v>0.26765625000000004</v>
      </c>
      <c r="AA697" s="228">
        <f t="shared" si="78"/>
        <v>0.26625000000000004</v>
      </c>
      <c r="AB697" s="228">
        <f t="shared" si="78"/>
        <v>0.26484375000000004</v>
      </c>
      <c r="AC697" s="228">
        <f t="shared" si="78"/>
        <v>0.26343750000000005</v>
      </c>
      <c r="AD697" s="228">
        <f t="shared" si="78"/>
        <v>0.26203125000000005</v>
      </c>
      <c r="AE697" s="228">
        <f t="shared" si="78"/>
        <v>0.26062500000000005</v>
      </c>
      <c r="AF697" s="228">
        <f t="shared" si="78"/>
        <v>0.25921875000000005</v>
      </c>
      <c r="AG697" s="228">
        <f t="shared" si="78"/>
        <v>0.25781250000000006</v>
      </c>
      <c r="AH697" s="228">
        <f t="shared" si="78"/>
        <v>0.25640625000000006</v>
      </c>
      <c r="AI697" s="228">
        <f>C697 * (1-0.15)</f>
        <v>0.255</v>
      </c>
      <c r="AJ697" s="228">
        <f>(($AI$697-$Y$697)/($AI$696-$Y$696))+AI697</f>
        <v>0.25359375000000001</v>
      </c>
      <c r="AK697" s="228">
        <f t="shared" ref="AK697:AS697" si="79">(($AI$697-$Y$697)/($AI$696-$Y$696))+AJ697</f>
        <v>0.25218750000000001</v>
      </c>
      <c r="AL697" s="228">
        <f t="shared" si="79"/>
        <v>0.25078125000000001</v>
      </c>
      <c r="AM697" s="228">
        <f t="shared" si="79"/>
        <v>0.24937500000000001</v>
      </c>
      <c r="AN697" s="228">
        <f t="shared" si="79"/>
        <v>0.24796875000000002</v>
      </c>
      <c r="AO697" s="228">
        <f t="shared" si="79"/>
        <v>0.24656250000000002</v>
      </c>
      <c r="AP697" s="228">
        <f t="shared" si="79"/>
        <v>0.24515625000000002</v>
      </c>
      <c r="AQ697" s="228">
        <f t="shared" si="79"/>
        <v>0.24375000000000002</v>
      </c>
      <c r="AR697" s="228">
        <f t="shared" si="79"/>
        <v>0.24234375000000002</v>
      </c>
      <c r="AS697" s="228">
        <f t="shared" si="79"/>
        <v>0.24093750000000003</v>
      </c>
    </row>
    <row r="698" spans="1:45" x14ac:dyDescent="0.25">
      <c r="B698" s="208" t="s">
        <v>562</v>
      </c>
      <c r="C698" s="109">
        <v>0.6</v>
      </c>
      <c r="D698" s="228">
        <f>(($C$698-$AI$698)/($C$696-$AI$696))+C698</f>
        <v>0.59718749999999998</v>
      </c>
      <c r="E698" s="228">
        <f t="shared" ref="E698:AH698" si="80">(($C$698-$AI$698)/($C$696-$AI$696))+D698</f>
        <v>0.59437499999999999</v>
      </c>
      <c r="F698" s="228">
        <f t="shared" si="80"/>
        <v>0.59156249999999999</v>
      </c>
      <c r="G698" s="228">
        <f t="shared" si="80"/>
        <v>0.58875</v>
      </c>
      <c r="H698" s="228">
        <f t="shared" si="80"/>
        <v>0.5859375</v>
      </c>
      <c r="I698" s="228">
        <f t="shared" si="80"/>
        <v>0.583125</v>
      </c>
      <c r="J698" s="228">
        <f t="shared" si="80"/>
        <v>0.58031250000000001</v>
      </c>
      <c r="K698" s="228">
        <f t="shared" si="80"/>
        <v>0.57750000000000001</v>
      </c>
      <c r="L698" s="228">
        <f t="shared" si="80"/>
        <v>0.57468750000000002</v>
      </c>
      <c r="M698" s="228">
        <f t="shared" si="80"/>
        <v>0.57187500000000002</v>
      </c>
      <c r="N698" s="228">
        <f t="shared" si="80"/>
        <v>0.56906250000000003</v>
      </c>
      <c r="O698" s="228">
        <f t="shared" si="80"/>
        <v>0.56625000000000003</v>
      </c>
      <c r="P698" s="228">
        <f t="shared" si="80"/>
        <v>0.56343750000000004</v>
      </c>
      <c r="Q698" s="228">
        <f t="shared" si="80"/>
        <v>0.56062500000000004</v>
      </c>
      <c r="R698" s="228">
        <f t="shared" si="80"/>
        <v>0.55781250000000004</v>
      </c>
      <c r="S698" s="228">
        <f t="shared" si="80"/>
        <v>0.55500000000000005</v>
      </c>
      <c r="T698" s="228">
        <f t="shared" si="80"/>
        <v>0.55218750000000005</v>
      </c>
      <c r="U698" s="228">
        <f t="shared" si="80"/>
        <v>0.54937500000000006</v>
      </c>
      <c r="V698" s="228">
        <f t="shared" si="80"/>
        <v>0.54656250000000006</v>
      </c>
      <c r="W698" s="228">
        <f t="shared" si="80"/>
        <v>0.54375000000000007</v>
      </c>
      <c r="X698" s="228">
        <f t="shared" si="80"/>
        <v>0.54093750000000007</v>
      </c>
      <c r="Y698" s="228">
        <f t="shared" si="80"/>
        <v>0.53812500000000008</v>
      </c>
      <c r="Z698" s="228">
        <f t="shared" si="80"/>
        <v>0.53531250000000008</v>
      </c>
      <c r="AA698" s="228">
        <f t="shared" si="80"/>
        <v>0.53250000000000008</v>
      </c>
      <c r="AB698" s="228">
        <f t="shared" si="80"/>
        <v>0.52968750000000009</v>
      </c>
      <c r="AC698" s="228">
        <f t="shared" si="80"/>
        <v>0.52687500000000009</v>
      </c>
      <c r="AD698" s="228">
        <f t="shared" si="80"/>
        <v>0.5240625000000001</v>
      </c>
      <c r="AE698" s="228">
        <f t="shared" si="80"/>
        <v>0.5212500000000001</v>
      </c>
      <c r="AF698" s="228">
        <f t="shared" si="80"/>
        <v>0.51843750000000011</v>
      </c>
      <c r="AG698" s="228">
        <f t="shared" si="80"/>
        <v>0.51562500000000011</v>
      </c>
      <c r="AH698" s="228">
        <f t="shared" si="80"/>
        <v>0.51281250000000012</v>
      </c>
      <c r="AI698" s="228">
        <f>C698 * (1-0.15)</f>
        <v>0.51</v>
      </c>
      <c r="AJ698" s="228">
        <f>(($AI$698-$Y$698)/($AI$696-$Y$696))+AI698</f>
        <v>0.50718750000000001</v>
      </c>
      <c r="AK698" s="228">
        <f t="shared" ref="AK698:AS698" si="81">(($AI$698-$Y$698)/($AI$696-$Y$696))+AJ698</f>
        <v>0.50437500000000002</v>
      </c>
      <c r="AL698" s="228">
        <f t="shared" si="81"/>
        <v>0.50156250000000002</v>
      </c>
      <c r="AM698" s="228">
        <f t="shared" si="81"/>
        <v>0.49875000000000003</v>
      </c>
      <c r="AN698" s="228">
        <f t="shared" si="81"/>
        <v>0.49593750000000003</v>
      </c>
      <c r="AO698" s="228">
        <f t="shared" si="81"/>
        <v>0.49312500000000004</v>
      </c>
      <c r="AP698" s="228">
        <f t="shared" si="81"/>
        <v>0.49031250000000004</v>
      </c>
      <c r="AQ698" s="228">
        <f t="shared" si="81"/>
        <v>0.48750000000000004</v>
      </c>
      <c r="AR698" s="228">
        <f t="shared" si="81"/>
        <v>0.48468750000000005</v>
      </c>
      <c r="AS698" s="228">
        <f t="shared" si="81"/>
        <v>0.48187500000000005</v>
      </c>
    </row>
    <row r="700" spans="1:45" s="108" customFormat="1" ht="27" customHeight="1" x14ac:dyDescent="0.25">
      <c r="A700" s="260" t="s">
        <v>563</v>
      </c>
    </row>
    <row r="702" spans="1:45" x14ac:dyDescent="0.25">
      <c r="B702" s="162" t="s">
        <v>305</v>
      </c>
      <c r="C702" s="217" t="s">
        <v>564</v>
      </c>
    </row>
    <row r="703" spans="1:45" x14ac:dyDescent="0.25">
      <c r="B703" s="162" t="s">
        <v>307</v>
      </c>
      <c r="C703" s="217" t="s">
        <v>540</v>
      </c>
      <c r="D703" s="217"/>
      <c r="E703" s="212"/>
      <c r="F703" s="212"/>
      <c r="G703" s="212"/>
      <c r="H703" s="212"/>
      <c r="I703" s="212"/>
      <c r="J703" s="212"/>
    </row>
    <row r="704" spans="1:45" x14ac:dyDescent="0.25">
      <c r="B704" s="162" t="s">
        <v>309</v>
      </c>
      <c r="C704" s="217">
        <v>2016</v>
      </c>
      <c r="D704" s="212"/>
      <c r="E704" s="212"/>
      <c r="F704" s="212"/>
      <c r="G704" s="212"/>
      <c r="H704" s="212"/>
      <c r="I704" s="212"/>
      <c r="J704" s="212"/>
    </row>
    <row r="705" spans="1:45" x14ac:dyDescent="0.25">
      <c r="B705" s="162" t="s">
        <v>7</v>
      </c>
      <c r="C705" s="278">
        <v>44896</v>
      </c>
      <c r="D705" s="212"/>
      <c r="E705" s="212"/>
      <c r="F705" s="212"/>
      <c r="G705" s="212"/>
      <c r="H705" s="212"/>
      <c r="I705" s="212"/>
      <c r="J705" s="212"/>
    </row>
    <row r="706" spans="1:45" x14ac:dyDescent="0.25">
      <c r="B706" s="162" t="s">
        <v>310</v>
      </c>
      <c r="C706" s="217" t="s">
        <v>280</v>
      </c>
      <c r="D706" s="212"/>
      <c r="E706" s="212"/>
      <c r="F706" s="212"/>
      <c r="G706" s="212"/>
      <c r="H706" s="212"/>
      <c r="I706" s="212"/>
      <c r="J706" s="212"/>
    </row>
    <row r="708" spans="1:45" ht="14.4" thickBot="1" x14ac:dyDescent="0.3">
      <c r="B708" s="19"/>
      <c r="C708" s="428" t="s">
        <v>565</v>
      </c>
      <c r="D708" s="429"/>
      <c r="E708" s="429"/>
      <c r="F708" s="429"/>
      <c r="G708" s="429"/>
      <c r="H708" s="429"/>
      <c r="I708" s="429"/>
      <c r="J708" s="429"/>
      <c r="K708" s="429"/>
      <c r="L708" s="429"/>
      <c r="M708" s="429"/>
      <c r="N708" s="429"/>
      <c r="O708" s="429"/>
      <c r="P708" s="429"/>
      <c r="Q708" s="429"/>
      <c r="R708" s="429"/>
      <c r="S708" s="429"/>
      <c r="T708" s="429"/>
      <c r="U708" s="429"/>
      <c r="V708" s="429"/>
      <c r="W708" s="429"/>
      <c r="X708" s="429"/>
      <c r="Y708" s="429"/>
      <c r="Z708" s="429"/>
      <c r="AA708" s="429"/>
      <c r="AB708" s="429"/>
      <c r="AC708" s="429"/>
      <c r="AD708" s="429"/>
      <c r="AE708" s="429"/>
      <c r="AF708" s="429"/>
      <c r="AG708" s="429"/>
      <c r="AH708" s="429"/>
      <c r="AI708" s="429"/>
      <c r="AJ708" s="429"/>
    </row>
    <row r="709" spans="1:45" ht="14.4" thickTop="1" x14ac:dyDescent="0.25">
      <c r="B709" s="219" t="s">
        <v>561</v>
      </c>
      <c r="C709" s="220">
        <v>2018</v>
      </c>
      <c r="D709" s="220">
        <v>2019</v>
      </c>
      <c r="E709" s="220">
        <v>2020</v>
      </c>
      <c r="F709" s="220">
        <v>2021</v>
      </c>
      <c r="G709" s="220">
        <v>2022</v>
      </c>
      <c r="H709" s="220">
        <v>2023</v>
      </c>
      <c r="I709" s="220">
        <v>2024</v>
      </c>
      <c r="J709" s="220">
        <v>2025</v>
      </c>
      <c r="K709" s="220">
        <v>2026</v>
      </c>
      <c r="L709" s="220">
        <v>2027</v>
      </c>
      <c r="M709" s="220">
        <v>2028</v>
      </c>
      <c r="N709" s="220">
        <v>2029</v>
      </c>
      <c r="O709" s="220">
        <v>2030</v>
      </c>
      <c r="P709" s="220">
        <v>2031</v>
      </c>
      <c r="Q709" s="220">
        <v>2032</v>
      </c>
      <c r="R709" s="220">
        <v>2033</v>
      </c>
      <c r="S709" s="220">
        <v>2034</v>
      </c>
      <c r="T709" s="220">
        <v>2035</v>
      </c>
      <c r="U709" s="220">
        <v>2036</v>
      </c>
      <c r="V709" s="220">
        <v>2037</v>
      </c>
      <c r="W709" s="220">
        <v>2038</v>
      </c>
      <c r="X709" s="220">
        <v>2039</v>
      </c>
      <c r="Y709" s="220">
        <v>2040</v>
      </c>
      <c r="Z709" s="220">
        <v>2041</v>
      </c>
      <c r="AA709" s="220">
        <v>2042</v>
      </c>
      <c r="AB709" s="220">
        <v>2043</v>
      </c>
      <c r="AC709" s="220">
        <v>2044</v>
      </c>
      <c r="AD709" s="220">
        <v>2045</v>
      </c>
      <c r="AE709" s="220">
        <v>2046</v>
      </c>
      <c r="AF709" s="220">
        <v>2047</v>
      </c>
      <c r="AG709" s="220">
        <v>2048</v>
      </c>
      <c r="AH709" s="220">
        <v>2049</v>
      </c>
      <c r="AI709" s="220">
        <v>2050</v>
      </c>
      <c r="AJ709" s="220">
        <v>2051</v>
      </c>
      <c r="AK709" s="220">
        <v>2052</v>
      </c>
      <c r="AL709" s="220">
        <v>2053</v>
      </c>
      <c r="AM709" s="220">
        <v>2054</v>
      </c>
      <c r="AN709" s="220">
        <v>2055</v>
      </c>
      <c r="AO709" s="220">
        <v>2056</v>
      </c>
      <c r="AP709" s="220">
        <v>2057</v>
      </c>
      <c r="AQ709" s="220">
        <v>2058</v>
      </c>
      <c r="AR709" s="220">
        <v>2059</v>
      </c>
      <c r="AS709" s="220">
        <v>2060</v>
      </c>
    </row>
    <row r="710" spans="1:45" x14ac:dyDescent="0.25">
      <c r="B710" s="208" t="s">
        <v>513</v>
      </c>
      <c r="C710" s="209">
        <v>329.7</v>
      </c>
      <c r="D710" s="209">
        <f>C710+(($O$710-$C$710)/($O$709-$C$709))</f>
        <v>321.33333333333331</v>
      </c>
      <c r="E710" s="209">
        <f t="shared" ref="E710:N710" si="82">D710+(($O$710-$C$710)/($O$709-$C$709))</f>
        <v>312.96666666666664</v>
      </c>
      <c r="F710" s="209">
        <f t="shared" si="82"/>
        <v>304.59999999999997</v>
      </c>
      <c r="G710" s="209">
        <f t="shared" si="82"/>
        <v>296.23333333333329</v>
      </c>
      <c r="H710" s="209">
        <f t="shared" si="82"/>
        <v>287.86666666666662</v>
      </c>
      <c r="I710" s="209">
        <f t="shared" si="82"/>
        <v>279.49999999999994</v>
      </c>
      <c r="J710" s="209">
        <f t="shared" si="82"/>
        <v>271.13333333333327</v>
      </c>
      <c r="K710" s="209">
        <f t="shared" si="82"/>
        <v>262.76666666666659</v>
      </c>
      <c r="L710" s="209">
        <f t="shared" si="82"/>
        <v>254.39999999999992</v>
      </c>
      <c r="M710" s="209">
        <f t="shared" si="82"/>
        <v>246.03333333333325</v>
      </c>
      <c r="N710" s="209">
        <f t="shared" si="82"/>
        <v>237.66666666666657</v>
      </c>
      <c r="O710" s="209">
        <v>229.3</v>
      </c>
      <c r="P710" s="209">
        <f>O710+(($AD$710-$O$710)/($AD$709-$O$709))</f>
        <v>227.39733333333334</v>
      </c>
      <c r="Q710" s="209">
        <f t="shared" ref="Q710:AC710" si="83">P710+(($AD$710-$O$710)/($AD$709-$O$709))</f>
        <v>225.49466666666666</v>
      </c>
      <c r="R710" s="209">
        <f t="shared" si="83"/>
        <v>223.59199999999998</v>
      </c>
      <c r="S710" s="209">
        <f t="shared" si="83"/>
        <v>221.68933333333331</v>
      </c>
      <c r="T710" s="209">
        <f t="shared" si="83"/>
        <v>219.78666666666663</v>
      </c>
      <c r="U710" s="209">
        <f t="shared" si="83"/>
        <v>217.88399999999996</v>
      </c>
      <c r="V710" s="209">
        <f t="shared" si="83"/>
        <v>215.98133333333328</v>
      </c>
      <c r="W710" s="209">
        <f t="shared" si="83"/>
        <v>214.07866666666661</v>
      </c>
      <c r="X710" s="209">
        <f t="shared" si="83"/>
        <v>212.17599999999993</v>
      </c>
      <c r="Y710" s="209">
        <f t="shared" si="83"/>
        <v>210.27333333333326</v>
      </c>
      <c r="Z710" s="209">
        <f t="shared" si="83"/>
        <v>208.37066666666658</v>
      </c>
      <c r="AA710" s="209">
        <f t="shared" si="83"/>
        <v>206.4679999999999</v>
      </c>
      <c r="AB710" s="209">
        <f t="shared" si="83"/>
        <v>204.56533333333323</v>
      </c>
      <c r="AC710" s="209">
        <f t="shared" si="83"/>
        <v>202.66266666666655</v>
      </c>
      <c r="AD710" s="209">
        <v>200.76</v>
      </c>
      <c r="AE710" s="209">
        <f>AD710+(($AI$710-$AD$710)/($AI$709-$AD$709))</f>
        <v>200.41</v>
      </c>
      <c r="AF710" s="209">
        <f t="shared" ref="AF710:AH710" si="84">AE710+(($AI$710-$AD$710)/($AI$709-$AD$709))</f>
        <v>200.06</v>
      </c>
      <c r="AG710" s="209">
        <f t="shared" si="84"/>
        <v>199.71</v>
      </c>
      <c r="AH710" s="209">
        <f t="shared" si="84"/>
        <v>199.36</v>
      </c>
      <c r="AI710" s="209">
        <v>199.01</v>
      </c>
      <c r="AJ710" s="209">
        <f>(($AI$710-$Y$710)/($AI$709-$Y$709))+AI710</f>
        <v>197.88366666666667</v>
      </c>
      <c r="AK710" s="209">
        <f t="shared" ref="AK710:AS710" si="85">(($AI$710-$Y$710)/($AI$709-$Y$709))+AJ710</f>
        <v>196.75733333333335</v>
      </c>
      <c r="AL710" s="209">
        <f t="shared" si="85"/>
        <v>195.63100000000003</v>
      </c>
      <c r="AM710" s="209">
        <f t="shared" si="85"/>
        <v>194.50466666666671</v>
      </c>
      <c r="AN710" s="209">
        <f t="shared" si="85"/>
        <v>193.37833333333339</v>
      </c>
      <c r="AO710" s="209">
        <f t="shared" si="85"/>
        <v>192.25200000000007</v>
      </c>
      <c r="AP710" s="209">
        <f t="shared" si="85"/>
        <v>191.12566666666675</v>
      </c>
      <c r="AQ710" s="209">
        <f t="shared" si="85"/>
        <v>189.99933333333342</v>
      </c>
      <c r="AR710" s="209">
        <f t="shared" si="85"/>
        <v>188.8730000000001</v>
      </c>
      <c r="AS710" s="209">
        <f t="shared" si="85"/>
        <v>187.74666666666678</v>
      </c>
    </row>
    <row r="711" spans="1:45" x14ac:dyDescent="0.25">
      <c r="B711" s="208" t="s">
        <v>562</v>
      </c>
      <c r="C711" s="209">
        <v>490.5</v>
      </c>
      <c r="D711" s="209">
        <f>C711+(($O$711-$C$711)/($O$709-$C$709))</f>
        <v>478.40916666666669</v>
      </c>
      <c r="E711" s="209">
        <f t="shared" ref="E711:N711" si="86">D711+(($O$711-$C$711)/($O$709-$C$709))</f>
        <v>466.31833333333338</v>
      </c>
      <c r="F711" s="209">
        <f t="shared" si="86"/>
        <v>454.22750000000008</v>
      </c>
      <c r="G711" s="209">
        <f t="shared" si="86"/>
        <v>442.13666666666677</v>
      </c>
      <c r="H711" s="209">
        <f t="shared" si="86"/>
        <v>430.04583333333346</v>
      </c>
      <c r="I711" s="209">
        <f t="shared" si="86"/>
        <v>417.95500000000015</v>
      </c>
      <c r="J711" s="209">
        <f t="shared" si="86"/>
        <v>405.86416666666685</v>
      </c>
      <c r="K711" s="209">
        <f t="shared" si="86"/>
        <v>393.77333333333354</v>
      </c>
      <c r="L711" s="209">
        <f t="shared" si="86"/>
        <v>381.68250000000023</v>
      </c>
      <c r="M711" s="209">
        <f t="shared" si="86"/>
        <v>369.59166666666692</v>
      </c>
      <c r="N711" s="209">
        <f t="shared" si="86"/>
        <v>357.50083333333362</v>
      </c>
      <c r="O711" s="209">
        <v>345.41</v>
      </c>
      <c r="P711" s="209">
        <f>O711+(($AD$711-$O$711)/($AD$709-$O$709))</f>
        <v>342.67733333333337</v>
      </c>
      <c r="Q711" s="209">
        <f t="shared" ref="Q711:AC711" si="87">P711+(($AD$711-$O$711)/($AD$709-$O$709))</f>
        <v>339.94466666666671</v>
      </c>
      <c r="R711" s="209">
        <f t="shared" si="87"/>
        <v>337.21200000000005</v>
      </c>
      <c r="S711" s="209">
        <f t="shared" si="87"/>
        <v>334.47933333333339</v>
      </c>
      <c r="T711" s="209">
        <f t="shared" si="87"/>
        <v>331.74666666666673</v>
      </c>
      <c r="U711" s="209">
        <f t="shared" si="87"/>
        <v>329.01400000000007</v>
      </c>
      <c r="V711" s="209">
        <f t="shared" si="87"/>
        <v>326.28133333333341</v>
      </c>
      <c r="W711" s="209">
        <f t="shared" si="87"/>
        <v>323.54866666666675</v>
      </c>
      <c r="X711" s="209">
        <f t="shared" si="87"/>
        <v>320.81600000000009</v>
      </c>
      <c r="Y711" s="209">
        <f t="shared" si="87"/>
        <v>318.08333333333343</v>
      </c>
      <c r="Z711" s="209">
        <f t="shared" si="87"/>
        <v>315.35066666666677</v>
      </c>
      <c r="AA711" s="209">
        <f t="shared" si="87"/>
        <v>312.61800000000011</v>
      </c>
      <c r="AB711" s="209">
        <f t="shared" si="87"/>
        <v>309.88533333333345</v>
      </c>
      <c r="AC711" s="209">
        <f t="shared" si="87"/>
        <v>307.15266666666679</v>
      </c>
      <c r="AD711" s="209">
        <v>304.42</v>
      </c>
      <c r="AE711" s="209">
        <f>AD711+(($AI$711-$AD$711)/($AI$709-$AD$709))</f>
        <v>304.416</v>
      </c>
      <c r="AF711" s="209">
        <f t="shared" ref="AF711:AH711" si="88">AE711+(($AI$711-$AD$711)/($AI$709-$AD$709))</f>
        <v>304.41199999999998</v>
      </c>
      <c r="AG711" s="209">
        <f t="shared" si="88"/>
        <v>304.40799999999996</v>
      </c>
      <c r="AH711" s="209">
        <f t="shared" si="88"/>
        <v>304.40399999999994</v>
      </c>
      <c r="AI711" s="209">
        <v>304.39999999999998</v>
      </c>
      <c r="AJ711" s="209">
        <f>(($AI$711-$Y$711)/($AI$709-$Y$709))+AI711</f>
        <v>303.03166666666664</v>
      </c>
      <c r="AK711" s="209">
        <f t="shared" ref="AK711:AS711" si="89">(($AI$711-$Y$711)/($AI$709-$Y$709))+AJ711</f>
        <v>301.6633333333333</v>
      </c>
      <c r="AL711" s="209">
        <f t="shared" si="89"/>
        <v>300.29499999999996</v>
      </c>
      <c r="AM711" s="209">
        <f t="shared" si="89"/>
        <v>298.92666666666662</v>
      </c>
      <c r="AN711" s="209">
        <f t="shared" si="89"/>
        <v>297.55833333333328</v>
      </c>
      <c r="AO711" s="209">
        <f t="shared" si="89"/>
        <v>296.18999999999994</v>
      </c>
      <c r="AP711" s="209">
        <f t="shared" si="89"/>
        <v>294.8216666666666</v>
      </c>
      <c r="AQ711" s="209">
        <f t="shared" si="89"/>
        <v>293.45333333333326</v>
      </c>
      <c r="AR711" s="209">
        <f t="shared" si="89"/>
        <v>292.08499999999992</v>
      </c>
      <c r="AS711" s="209">
        <f t="shared" si="89"/>
        <v>290.71666666666658</v>
      </c>
    </row>
    <row r="712" spans="1:45" x14ac:dyDescent="0.25">
      <c r="B712" s="208" t="s">
        <v>504</v>
      </c>
      <c r="C712" s="209">
        <v>1676.6</v>
      </c>
      <c r="D712" s="209">
        <f>C712+(($O$712-$C$712)/($O$709-$C$709))</f>
        <v>1671.5016666666666</v>
      </c>
      <c r="E712" s="209">
        <f t="shared" ref="E712:N712" si="90">D712+(($O$712-$C$712)/($O$709-$C$709))</f>
        <v>1666.4033333333332</v>
      </c>
      <c r="F712" s="209">
        <f t="shared" si="90"/>
        <v>1661.3049999999998</v>
      </c>
      <c r="G712" s="209">
        <f t="shared" si="90"/>
        <v>1656.2066666666665</v>
      </c>
      <c r="H712" s="209">
        <f t="shared" si="90"/>
        <v>1651.1083333333331</v>
      </c>
      <c r="I712" s="209">
        <f t="shared" si="90"/>
        <v>1646.0099999999998</v>
      </c>
      <c r="J712" s="209">
        <f t="shared" si="90"/>
        <v>1640.9116666666664</v>
      </c>
      <c r="K712" s="209">
        <f t="shared" si="90"/>
        <v>1635.813333333333</v>
      </c>
      <c r="L712" s="209">
        <f t="shared" si="90"/>
        <v>1630.7149999999997</v>
      </c>
      <c r="M712" s="209">
        <f t="shared" si="90"/>
        <v>1625.6166666666663</v>
      </c>
      <c r="N712" s="209">
        <f t="shared" si="90"/>
        <v>1620.518333333333</v>
      </c>
      <c r="O712" s="209">
        <v>1615.42</v>
      </c>
      <c r="P712" s="209">
        <f>O712+(($AD$712-$O$712)/($AD$709-$O$709))</f>
        <v>1614.462</v>
      </c>
      <c r="Q712" s="209">
        <f t="shared" ref="Q712:AC712" si="91">P712+(($AD$712-$O$712)/($AD$709-$O$709))</f>
        <v>1613.5039999999999</v>
      </c>
      <c r="R712" s="209">
        <f t="shared" si="91"/>
        <v>1612.5459999999998</v>
      </c>
      <c r="S712" s="209">
        <f t="shared" si="91"/>
        <v>1611.5879999999997</v>
      </c>
      <c r="T712" s="209">
        <f t="shared" si="91"/>
        <v>1610.6299999999997</v>
      </c>
      <c r="U712" s="209">
        <f t="shared" si="91"/>
        <v>1609.6719999999996</v>
      </c>
      <c r="V712" s="209">
        <f t="shared" si="91"/>
        <v>1608.7139999999995</v>
      </c>
      <c r="W712" s="209">
        <f t="shared" si="91"/>
        <v>1607.7559999999994</v>
      </c>
      <c r="X712" s="209">
        <f t="shared" si="91"/>
        <v>1606.7979999999993</v>
      </c>
      <c r="Y712" s="209">
        <f t="shared" si="91"/>
        <v>1605.8399999999992</v>
      </c>
      <c r="Z712" s="209">
        <f t="shared" si="91"/>
        <v>1604.8819999999992</v>
      </c>
      <c r="AA712" s="209">
        <f t="shared" si="91"/>
        <v>1603.9239999999991</v>
      </c>
      <c r="AB712" s="209">
        <f t="shared" si="91"/>
        <v>1602.965999999999</v>
      </c>
      <c r="AC712" s="209">
        <f t="shared" si="91"/>
        <v>1602.0079999999989</v>
      </c>
      <c r="AD712" s="209">
        <v>1601.05</v>
      </c>
      <c r="AE712" s="209">
        <f>AD712+(($AI$712-$AD$712)/($AI$709-$AD$709))</f>
        <v>1601.05</v>
      </c>
      <c r="AF712" s="209">
        <f t="shared" ref="AF712:AH712" si="92">AE712+(($AI$712-$AD$712)/($AI$709-$AD$709))</f>
        <v>1601.05</v>
      </c>
      <c r="AG712" s="209">
        <f t="shared" si="92"/>
        <v>1601.05</v>
      </c>
      <c r="AH712" s="209">
        <f t="shared" si="92"/>
        <v>1601.05</v>
      </c>
      <c r="AI712" s="209">
        <v>1601.05</v>
      </c>
      <c r="AJ712" s="209">
        <f>(($AI$712-$Y$712)/($AI$709-$Y$709))+AI712</f>
        <v>1600.5709999999999</v>
      </c>
      <c r="AK712" s="209">
        <f t="shared" ref="AK712:AS712" si="93">(($AI$712-$Y$712)/($AI$709-$Y$709))+AJ712</f>
        <v>1600.0920000000001</v>
      </c>
      <c r="AL712" s="209">
        <f t="shared" si="93"/>
        <v>1599.6130000000003</v>
      </c>
      <c r="AM712" s="209">
        <f t="shared" si="93"/>
        <v>1599.1340000000005</v>
      </c>
      <c r="AN712" s="209">
        <f t="shared" si="93"/>
        <v>1598.6550000000007</v>
      </c>
      <c r="AO712" s="209">
        <f t="shared" si="93"/>
        <v>1598.1760000000008</v>
      </c>
      <c r="AP712" s="209">
        <f t="shared" si="93"/>
        <v>1597.697000000001</v>
      </c>
      <c r="AQ712" s="209">
        <f t="shared" si="93"/>
        <v>1597.2180000000012</v>
      </c>
      <c r="AR712" s="209">
        <f t="shared" si="93"/>
        <v>1596.7390000000014</v>
      </c>
      <c r="AS712" s="209">
        <f t="shared" si="93"/>
        <v>1596.2600000000016</v>
      </c>
    </row>
    <row r="713" spans="1:45" x14ac:dyDescent="0.25">
      <c r="B713" s="208" t="s">
        <v>505</v>
      </c>
      <c r="C713" s="209">
        <v>1650.68</v>
      </c>
      <c r="D713" s="209">
        <f>C713+(($O$713-$C$713)/($O$709-$C$709))</f>
        <v>1645.7183333333335</v>
      </c>
      <c r="E713" s="209">
        <f t="shared" ref="E713:N713" si="94">D713+(($O$713-$C$713)/($O$709-$C$709))</f>
        <v>1640.7566666666669</v>
      </c>
      <c r="F713" s="209">
        <f t="shared" si="94"/>
        <v>1635.7950000000003</v>
      </c>
      <c r="G713" s="209">
        <f t="shared" si="94"/>
        <v>1630.8333333333337</v>
      </c>
      <c r="H713" s="209">
        <f t="shared" si="94"/>
        <v>1625.8716666666671</v>
      </c>
      <c r="I713" s="209">
        <f t="shared" si="94"/>
        <v>1620.9100000000005</v>
      </c>
      <c r="J713" s="209">
        <f t="shared" si="94"/>
        <v>1615.9483333333339</v>
      </c>
      <c r="K713" s="209">
        <f t="shared" si="94"/>
        <v>1610.9866666666674</v>
      </c>
      <c r="L713" s="209">
        <f t="shared" si="94"/>
        <v>1606.0250000000008</v>
      </c>
      <c r="M713" s="209">
        <f t="shared" si="94"/>
        <v>1601.0633333333342</v>
      </c>
      <c r="N713" s="209">
        <f t="shared" si="94"/>
        <v>1596.1016666666676</v>
      </c>
      <c r="O713" s="209">
        <v>1591.14</v>
      </c>
      <c r="P713" s="209">
        <f>O713+(($AD$713-$O$713)/($AD$709-$O$709))</f>
        <v>1590.52</v>
      </c>
      <c r="Q713" s="209">
        <f t="shared" ref="Q713:AC713" si="95">P713+(($AD$713-$O$713)/($AD$709-$O$709))</f>
        <v>1589.8999999999999</v>
      </c>
      <c r="R713" s="209">
        <f t="shared" si="95"/>
        <v>1589.2799999999997</v>
      </c>
      <c r="S713" s="209">
        <f t="shared" si="95"/>
        <v>1588.6599999999996</v>
      </c>
      <c r="T713" s="209">
        <f t="shared" si="95"/>
        <v>1588.0399999999995</v>
      </c>
      <c r="U713" s="209">
        <f t="shared" si="95"/>
        <v>1587.4199999999994</v>
      </c>
      <c r="V713" s="209">
        <f t="shared" si="95"/>
        <v>1586.7999999999993</v>
      </c>
      <c r="W713" s="209">
        <f t="shared" si="95"/>
        <v>1586.1799999999992</v>
      </c>
      <c r="X713" s="209">
        <f t="shared" si="95"/>
        <v>1585.559999999999</v>
      </c>
      <c r="Y713" s="209">
        <f t="shared" si="95"/>
        <v>1584.9399999999989</v>
      </c>
      <c r="Z713" s="209">
        <f t="shared" si="95"/>
        <v>1584.3199999999988</v>
      </c>
      <c r="AA713" s="209">
        <f t="shared" si="95"/>
        <v>1583.6999999999987</v>
      </c>
      <c r="AB713" s="209">
        <f t="shared" si="95"/>
        <v>1583.0799999999986</v>
      </c>
      <c r="AC713" s="209">
        <f t="shared" si="95"/>
        <v>1582.4599999999984</v>
      </c>
      <c r="AD713" s="209">
        <v>1581.84</v>
      </c>
      <c r="AE713" s="209">
        <f>AD713+(($AI$713-$AD$713)/($AI$709-$AD$709))</f>
        <v>1581.4859999999999</v>
      </c>
      <c r="AF713" s="209">
        <f t="shared" ref="AF713:AH713" si="96">AE713+(($AI$713-$AD$713)/($AI$709-$AD$709))</f>
        <v>1581.1319999999998</v>
      </c>
      <c r="AG713" s="209">
        <f t="shared" si="96"/>
        <v>1580.7779999999998</v>
      </c>
      <c r="AH713" s="209">
        <f t="shared" si="96"/>
        <v>1580.4239999999998</v>
      </c>
      <c r="AI713" s="209">
        <v>1580.07</v>
      </c>
      <c r="AJ713" s="209">
        <f>(($AI$713-$Y$713)/($AI$709-$Y$709))+AI713</f>
        <v>1579.5830000000001</v>
      </c>
      <c r="AK713" s="209">
        <f t="shared" ref="AK713:AS713" si="97">(($AI$713-$Y$713)/($AI$709-$Y$709))+AJ713</f>
        <v>1579.0960000000002</v>
      </c>
      <c r="AL713" s="209">
        <f t="shared" si="97"/>
        <v>1578.6090000000004</v>
      </c>
      <c r="AM713" s="209">
        <f t="shared" si="97"/>
        <v>1578.1220000000005</v>
      </c>
      <c r="AN713" s="209">
        <f t="shared" si="97"/>
        <v>1577.6350000000007</v>
      </c>
      <c r="AO713" s="209">
        <f t="shared" si="97"/>
        <v>1577.1480000000008</v>
      </c>
      <c r="AP713" s="209">
        <f t="shared" si="97"/>
        <v>1576.661000000001</v>
      </c>
      <c r="AQ713" s="209">
        <f t="shared" si="97"/>
        <v>1576.1740000000011</v>
      </c>
      <c r="AR713" s="209">
        <f t="shared" si="97"/>
        <v>1575.6870000000013</v>
      </c>
      <c r="AS713" s="209">
        <f t="shared" si="97"/>
        <v>1575.2000000000014</v>
      </c>
    </row>
    <row r="714" spans="1:45" x14ac:dyDescent="0.25">
      <c r="B714" s="208" t="s">
        <v>506</v>
      </c>
      <c r="C714" s="209">
        <v>461.38</v>
      </c>
      <c r="D714" s="209">
        <f>C714+(($O$714-$C$714)/($O$709-$C$709))</f>
        <v>450.54750000000001</v>
      </c>
      <c r="E714" s="209">
        <f t="shared" ref="E714:N714" si="98">D714+(($O$714-$C$714)/($O$709-$C$709))</f>
        <v>439.71500000000003</v>
      </c>
      <c r="F714" s="209">
        <f t="shared" si="98"/>
        <v>428.88250000000005</v>
      </c>
      <c r="G714" s="209">
        <f t="shared" si="98"/>
        <v>418.05000000000007</v>
      </c>
      <c r="H714" s="209">
        <f t="shared" si="98"/>
        <v>407.21750000000009</v>
      </c>
      <c r="I714" s="209">
        <f t="shared" si="98"/>
        <v>396.3850000000001</v>
      </c>
      <c r="J714" s="209">
        <f t="shared" si="98"/>
        <v>385.55250000000012</v>
      </c>
      <c r="K714" s="209">
        <f t="shared" si="98"/>
        <v>374.72000000000014</v>
      </c>
      <c r="L714" s="209">
        <f t="shared" si="98"/>
        <v>363.88750000000016</v>
      </c>
      <c r="M714" s="209">
        <f t="shared" si="98"/>
        <v>353.05500000000018</v>
      </c>
      <c r="N714" s="209">
        <f t="shared" si="98"/>
        <v>342.2225000000002</v>
      </c>
      <c r="O714" s="209">
        <v>331.39</v>
      </c>
      <c r="P714" s="209">
        <f>O714+(($AD$714-$O$714)/($AD$709-$O$709))</f>
        <v>328.91066666666666</v>
      </c>
      <c r="Q714" s="209">
        <f t="shared" ref="Q714:AC714" si="99">P714+(($AD$714-$O$714)/($AD$709-$O$709))</f>
        <v>326.43133333333333</v>
      </c>
      <c r="R714" s="209">
        <f t="shared" si="99"/>
        <v>323.952</v>
      </c>
      <c r="S714" s="209">
        <f t="shared" si="99"/>
        <v>321.47266666666667</v>
      </c>
      <c r="T714" s="209">
        <f t="shared" si="99"/>
        <v>318.99333333333334</v>
      </c>
      <c r="U714" s="209">
        <f t="shared" si="99"/>
        <v>316.51400000000001</v>
      </c>
      <c r="V714" s="209">
        <f t="shared" si="99"/>
        <v>314.03466666666668</v>
      </c>
      <c r="W714" s="209">
        <f t="shared" si="99"/>
        <v>311.55533333333335</v>
      </c>
      <c r="X714" s="209">
        <f t="shared" si="99"/>
        <v>309.07600000000002</v>
      </c>
      <c r="Y714" s="209">
        <f t="shared" si="99"/>
        <v>306.59666666666669</v>
      </c>
      <c r="Z714" s="209">
        <f t="shared" si="99"/>
        <v>304.11733333333336</v>
      </c>
      <c r="AA714" s="209">
        <f t="shared" si="99"/>
        <v>301.63800000000003</v>
      </c>
      <c r="AB714" s="209">
        <f t="shared" si="99"/>
        <v>299.1586666666667</v>
      </c>
      <c r="AC714" s="209">
        <f t="shared" si="99"/>
        <v>296.67933333333337</v>
      </c>
      <c r="AD714" s="209">
        <v>294.2</v>
      </c>
      <c r="AE714" s="209">
        <f>AD714+(($AI$714-$AD$714)/($AI$709-$AD$709))</f>
        <v>294.13400000000001</v>
      </c>
      <c r="AF714" s="209">
        <f t="shared" ref="AF714:AH714" si="100">AE714+(($AI$714-$AD$714)/($AI$709-$AD$709))</f>
        <v>294.06800000000004</v>
      </c>
      <c r="AG714" s="209">
        <f t="shared" si="100"/>
        <v>294.00200000000007</v>
      </c>
      <c r="AH714" s="209">
        <f t="shared" si="100"/>
        <v>293.93600000000009</v>
      </c>
      <c r="AI714" s="209">
        <v>293.87</v>
      </c>
      <c r="AJ714" s="209">
        <f>(($AI$714-$Y$714)/($AI$709-$Y$709))+AI714</f>
        <v>292.59733333333332</v>
      </c>
      <c r="AK714" s="209">
        <f t="shared" ref="AK714:AS714" si="101">(($AI$714-$Y$714)/($AI$709-$Y$709))+AJ714</f>
        <v>291.32466666666664</v>
      </c>
      <c r="AL714" s="209">
        <f t="shared" si="101"/>
        <v>290.05199999999996</v>
      </c>
      <c r="AM714" s="209">
        <f t="shared" si="101"/>
        <v>288.77933333333328</v>
      </c>
      <c r="AN714" s="209">
        <f t="shared" si="101"/>
        <v>287.5066666666666</v>
      </c>
      <c r="AO714" s="209">
        <f t="shared" si="101"/>
        <v>286.23399999999992</v>
      </c>
      <c r="AP714" s="209">
        <f t="shared" si="101"/>
        <v>284.96133333333324</v>
      </c>
      <c r="AQ714" s="209">
        <f t="shared" si="101"/>
        <v>283.68866666666656</v>
      </c>
      <c r="AR714" s="209">
        <f t="shared" si="101"/>
        <v>282.41599999999988</v>
      </c>
      <c r="AS714" s="209">
        <f t="shared" si="101"/>
        <v>281.1433333333332</v>
      </c>
    </row>
    <row r="715" spans="1:45" x14ac:dyDescent="0.25">
      <c r="B715" s="208" t="s">
        <v>507</v>
      </c>
      <c r="C715" s="209">
        <v>1096.6500000000001</v>
      </c>
      <c r="D715" s="209">
        <f>C715+(($O$715-$C$715)/($O$709-$C$709))</f>
        <v>1091.9416666666668</v>
      </c>
      <c r="E715" s="209">
        <f t="shared" ref="E715:N715" si="102">D715+(($O$715-$C$715)/($O$709-$C$709))</f>
        <v>1087.2333333333336</v>
      </c>
      <c r="F715" s="209">
        <f t="shared" si="102"/>
        <v>1082.5250000000003</v>
      </c>
      <c r="G715" s="209">
        <f t="shared" si="102"/>
        <v>1077.8166666666671</v>
      </c>
      <c r="H715" s="209">
        <f t="shared" si="102"/>
        <v>1073.1083333333338</v>
      </c>
      <c r="I715" s="209">
        <f t="shared" si="102"/>
        <v>1068.4000000000005</v>
      </c>
      <c r="J715" s="209">
        <f t="shared" si="102"/>
        <v>1063.6916666666673</v>
      </c>
      <c r="K715" s="209">
        <f t="shared" si="102"/>
        <v>1058.983333333334</v>
      </c>
      <c r="L715" s="209">
        <f t="shared" si="102"/>
        <v>1054.2750000000008</v>
      </c>
      <c r="M715" s="209">
        <f t="shared" si="102"/>
        <v>1049.5666666666675</v>
      </c>
      <c r="N715" s="209">
        <f t="shared" si="102"/>
        <v>1044.8583333333343</v>
      </c>
      <c r="O715" s="209">
        <v>1040.1500000000001</v>
      </c>
      <c r="P715" s="209">
        <f>O715+(($AD$715-$O$715)/($AD$709-$O$709))</f>
        <v>1039.924</v>
      </c>
      <c r="Q715" s="209">
        <f t="shared" ref="Q715:AC715" si="103">P715+(($AD$715-$O$715)/($AD$709-$O$709))</f>
        <v>1039.6979999999999</v>
      </c>
      <c r="R715" s="209">
        <f t="shared" si="103"/>
        <v>1039.4719999999998</v>
      </c>
      <c r="S715" s="209">
        <f t="shared" si="103"/>
        <v>1039.2459999999996</v>
      </c>
      <c r="T715" s="209">
        <f t="shared" si="103"/>
        <v>1039.0199999999995</v>
      </c>
      <c r="U715" s="209">
        <f t="shared" si="103"/>
        <v>1038.7939999999994</v>
      </c>
      <c r="V715" s="209">
        <f t="shared" si="103"/>
        <v>1038.5679999999993</v>
      </c>
      <c r="W715" s="209">
        <f t="shared" si="103"/>
        <v>1038.3419999999992</v>
      </c>
      <c r="X715" s="209">
        <f t="shared" si="103"/>
        <v>1038.1159999999991</v>
      </c>
      <c r="Y715" s="209">
        <f t="shared" si="103"/>
        <v>1037.889999999999</v>
      </c>
      <c r="Z715" s="209">
        <f t="shared" si="103"/>
        <v>1037.6639999999989</v>
      </c>
      <c r="AA715" s="209">
        <f t="shared" si="103"/>
        <v>1037.4379999999987</v>
      </c>
      <c r="AB715" s="209">
        <f t="shared" si="103"/>
        <v>1037.2119999999986</v>
      </c>
      <c r="AC715" s="209">
        <f t="shared" si="103"/>
        <v>1036.9859999999985</v>
      </c>
      <c r="AD715" s="209">
        <v>1036.76</v>
      </c>
      <c r="AE715" s="209">
        <f>AD715+(($AI$715-$AD$715)/($AI$709-$AD$709))</f>
        <v>1036.76</v>
      </c>
      <c r="AF715" s="209">
        <f t="shared" ref="AF715:AH715" si="104">AE715+(($AI$715-$AD$715)/($AI$709-$AD$709))</f>
        <v>1036.76</v>
      </c>
      <c r="AG715" s="209">
        <f t="shared" si="104"/>
        <v>1036.76</v>
      </c>
      <c r="AH715" s="209">
        <f t="shared" si="104"/>
        <v>1036.76</v>
      </c>
      <c r="AI715" s="209">
        <v>1036.76</v>
      </c>
      <c r="AJ715" s="209">
        <f>(($AI$715-$Y$715)/($AI$709-$Y$709))+AI715</f>
        <v>1036.6470000000002</v>
      </c>
      <c r="AK715" s="209">
        <f t="shared" ref="AK715:AS715" si="105">(($AI$715-$Y$715)/($AI$709-$Y$709))+AJ715</f>
        <v>1036.5340000000003</v>
      </c>
      <c r="AL715" s="209">
        <f t="shared" si="105"/>
        <v>1036.4210000000005</v>
      </c>
      <c r="AM715" s="209">
        <f t="shared" si="105"/>
        <v>1036.3080000000007</v>
      </c>
      <c r="AN715" s="209">
        <f t="shared" si="105"/>
        <v>1036.1950000000008</v>
      </c>
      <c r="AO715" s="209">
        <f t="shared" si="105"/>
        <v>1036.082000000001</v>
      </c>
      <c r="AP715" s="209">
        <f t="shared" si="105"/>
        <v>1035.9690000000012</v>
      </c>
      <c r="AQ715" s="209">
        <f t="shared" si="105"/>
        <v>1035.8560000000014</v>
      </c>
      <c r="AR715" s="209">
        <f t="shared" si="105"/>
        <v>1035.7430000000015</v>
      </c>
      <c r="AS715" s="209">
        <f t="shared" si="105"/>
        <v>1035.6300000000017</v>
      </c>
    </row>
    <row r="716" spans="1:45" ht="14.4" thickBot="1" x14ac:dyDescent="0.3">
      <c r="B716" s="208" t="s">
        <v>508</v>
      </c>
      <c r="C716" s="209">
        <v>1824.62</v>
      </c>
      <c r="D716" s="209">
        <f>C716+(($O$716-$C$716)/($O$709-$C$709))</f>
        <v>1816.0483333333332</v>
      </c>
      <c r="E716" s="209">
        <f t="shared" ref="E716:N716" si="106">D716+(($O$716-$C$716)/($O$709-$C$709))</f>
        <v>1807.4766666666665</v>
      </c>
      <c r="F716" s="209">
        <f t="shared" si="106"/>
        <v>1798.9049999999997</v>
      </c>
      <c r="G716" s="209">
        <f t="shared" si="106"/>
        <v>1790.333333333333</v>
      </c>
      <c r="H716" s="209">
        <f t="shared" si="106"/>
        <v>1781.7616666666663</v>
      </c>
      <c r="I716" s="209">
        <f t="shared" si="106"/>
        <v>1773.1899999999996</v>
      </c>
      <c r="J716" s="209">
        <f t="shared" si="106"/>
        <v>1764.6183333333329</v>
      </c>
      <c r="K716" s="209">
        <f t="shared" si="106"/>
        <v>1756.0466666666662</v>
      </c>
      <c r="L716" s="209">
        <f t="shared" si="106"/>
        <v>1747.4749999999995</v>
      </c>
      <c r="M716" s="209">
        <f t="shared" si="106"/>
        <v>1738.9033333333327</v>
      </c>
      <c r="N716" s="209">
        <f t="shared" si="106"/>
        <v>1730.331666666666</v>
      </c>
      <c r="O716" s="209">
        <v>1721.76</v>
      </c>
      <c r="P716" s="209">
        <f>O716+(($AD$716-$O$716)/($AD$709-$O$709))</f>
        <v>1720.8579999999999</v>
      </c>
      <c r="Q716" s="209">
        <f t="shared" ref="Q716:AC716" si="107">P716+(($AD$716-$O$716)/($AD$709-$O$709))</f>
        <v>1719.9559999999999</v>
      </c>
      <c r="R716" s="209">
        <f t="shared" si="107"/>
        <v>1719.0539999999999</v>
      </c>
      <c r="S716" s="209">
        <f t="shared" si="107"/>
        <v>1718.1519999999998</v>
      </c>
      <c r="T716" s="209">
        <f t="shared" si="107"/>
        <v>1717.2499999999998</v>
      </c>
      <c r="U716" s="209">
        <f t="shared" si="107"/>
        <v>1716.3479999999997</v>
      </c>
      <c r="V716" s="209">
        <f t="shared" si="107"/>
        <v>1715.4459999999997</v>
      </c>
      <c r="W716" s="209">
        <f t="shared" si="107"/>
        <v>1714.5439999999996</v>
      </c>
      <c r="X716" s="209">
        <f t="shared" si="107"/>
        <v>1713.6419999999996</v>
      </c>
      <c r="Y716" s="209">
        <f t="shared" si="107"/>
        <v>1712.7399999999996</v>
      </c>
      <c r="Z716" s="209">
        <f t="shared" si="107"/>
        <v>1711.8379999999995</v>
      </c>
      <c r="AA716" s="209">
        <f t="shared" si="107"/>
        <v>1710.9359999999995</v>
      </c>
      <c r="AB716" s="209">
        <f t="shared" si="107"/>
        <v>1710.0339999999994</v>
      </c>
      <c r="AC716" s="209">
        <f t="shared" si="107"/>
        <v>1709.1319999999994</v>
      </c>
      <c r="AD716" s="209">
        <v>1708.23</v>
      </c>
      <c r="AE716" s="209">
        <f>AD716+(($AI$716-$AD$716)/($AI$709-$AD$709))</f>
        <v>1708.23</v>
      </c>
      <c r="AF716" s="209">
        <f t="shared" ref="AF716:AH716" si="108">AE716+(($AI$716-$AD$716)/($AI$709-$AD$709))</f>
        <v>1708.23</v>
      </c>
      <c r="AG716" s="209">
        <f t="shared" si="108"/>
        <v>1708.23</v>
      </c>
      <c r="AH716" s="209">
        <f t="shared" si="108"/>
        <v>1708.23</v>
      </c>
      <c r="AI716" s="209">
        <v>1708.23</v>
      </c>
      <c r="AJ716" s="209">
        <f>(($AI$716-$Y$716)/($AI$709-$Y$709))+AI716</f>
        <v>1707.779</v>
      </c>
      <c r="AK716" s="209">
        <f t="shared" ref="AK716:AS716" si="109">(($AI$716-$Y$716)/($AI$709-$Y$709))+AJ716</f>
        <v>1707.328</v>
      </c>
      <c r="AL716" s="209">
        <f t="shared" si="109"/>
        <v>1706.877</v>
      </c>
      <c r="AM716" s="209">
        <f t="shared" si="109"/>
        <v>1706.4259999999999</v>
      </c>
      <c r="AN716" s="209">
        <f t="shared" si="109"/>
        <v>1705.9749999999999</v>
      </c>
      <c r="AO716" s="209">
        <f t="shared" si="109"/>
        <v>1705.5239999999999</v>
      </c>
      <c r="AP716" s="209">
        <f t="shared" si="109"/>
        <v>1705.0729999999999</v>
      </c>
      <c r="AQ716" s="209">
        <f t="shared" si="109"/>
        <v>1704.6219999999998</v>
      </c>
      <c r="AR716" s="209">
        <f t="shared" si="109"/>
        <v>1704.1709999999998</v>
      </c>
      <c r="AS716" s="209">
        <f t="shared" si="109"/>
        <v>1703.7199999999998</v>
      </c>
    </row>
    <row r="717" spans="1:45" ht="14.4" thickTop="1" x14ac:dyDescent="0.25">
      <c r="B717" s="219" t="s">
        <v>196</v>
      </c>
      <c r="C717" s="209">
        <v>459.82</v>
      </c>
      <c r="D717" s="209">
        <f>C717+(($O$717-$C$717)/($O$709-$C$709))</f>
        <v>450.15666666666664</v>
      </c>
      <c r="E717" s="209">
        <f t="shared" ref="E717:N717" si="110">D717+(($O$717-$C$717)/($O$709-$C$709))</f>
        <v>440.49333333333328</v>
      </c>
      <c r="F717" s="209">
        <f t="shared" si="110"/>
        <v>430.82999999999993</v>
      </c>
      <c r="G717" s="209">
        <f t="shared" si="110"/>
        <v>421.16666666666657</v>
      </c>
      <c r="H717" s="209">
        <f t="shared" si="110"/>
        <v>411.50333333333322</v>
      </c>
      <c r="I717" s="209">
        <f t="shared" si="110"/>
        <v>401.83999999999986</v>
      </c>
      <c r="J717" s="209">
        <f t="shared" si="110"/>
        <v>392.17666666666651</v>
      </c>
      <c r="K717" s="209">
        <f t="shared" si="110"/>
        <v>382.51333333333315</v>
      </c>
      <c r="L717" s="209">
        <f t="shared" si="110"/>
        <v>372.8499999999998</v>
      </c>
      <c r="M717" s="209">
        <f t="shared" si="110"/>
        <v>363.18666666666644</v>
      </c>
      <c r="N717" s="209">
        <f t="shared" si="110"/>
        <v>353.52333333333308</v>
      </c>
      <c r="O717" s="209">
        <v>343.86</v>
      </c>
      <c r="P717" s="209">
        <f>O717+(($AD$717-$O$717)/($AD$709-$O$709))</f>
        <v>341.75533333333334</v>
      </c>
      <c r="Q717" s="209">
        <f t="shared" ref="Q717:AC717" si="111">P717+(($AD$717-$O$717)/($AD$709-$O$709))</f>
        <v>339.65066666666667</v>
      </c>
      <c r="R717" s="209">
        <f t="shared" si="111"/>
        <v>337.54599999999999</v>
      </c>
      <c r="S717" s="209">
        <f t="shared" si="111"/>
        <v>335.44133333333332</v>
      </c>
      <c r="T717" s="209">
        <f t="shared" si="111"/>
        <v>333.33666666666664</v>
      </c>
      <c r="U717" s="209">
        <f t="shared" si="111"/>
        <v>331.23199999999997</v>
      </c>
      <c r="V717" s="209">
        <f t="shared" si="111"/>
        <v>329.1273333333333</v>
      </c>
      <c r="W717" s="209">
        <f t="shared" si="111"/>
        <v>327.02266666666662</v>
      </c>
      <c r="X717" s="209">
        <f t="shared" si="111"/>
        <v>324.91799999999995</v>
      </c>
      <c r="Y717" s="209">
        <f t="shared" si="111"/>
        <v>322.81333333333328</v>
      </c>
      <c r="Z717" s="209">
        <f t="shared" si="111"/>
        <v>320.7086666666666</v>
      </c>
      <c r="AA717" s="209">
        <f t="shared" si="111"/>
        <v>318.60399999999993</v>
      </c>
      <c r="AB717" s="209">
        <f t="shared" si="111"/>
        <v>316.49933333333325</v>
      </c>
      <c r="AC717" s="209">
        <f t="shared" si="111"/>
        <v>314.39466666666658</v>
      </c>
      <c r="AD717" s="209">
        <v>312.29000000000002</v>
      </c>
      <c r="AE717" s="209">
        <f>AD717+(($AI$717-$AD$717)/($AI$709-$AD$709))</f>
        <v>312.17600000000004</v>
      </c>
      <c r="AF717" s="209">
        <f t="shared" ref="AF717:AH717" si="112">AE717+(($AI$717-$AD$717)/($AI$709-$AD$709))</f>
        <v>312.06200000000007</v>
      </c>
      <c r="AG717" s="209">
        <f t="shared" si="112"/>
        <v>311.94800000000009</v>
      </c>
      <c r="AH717" s="209">
        <f t="shared" si="112"/>
        <v>311.83400000000012</v>
      </c>
      <c r="AI717" s="209">
        <v>311.72000000000003</v>
      </c>
      <c r="AJ717" s="209">
        <f>(($AI$717-$Y$717)/($AI$709-$Y$709))+AI717</f>
        <v>310.6106666666667</v>
      </c>
      <c r="AK717" s="209">
        <f t="shared" ref="AK717:AS717" si="113">(($AI$717-$Y$717)/($AI$709-$Y$709))+AJ717</f>
        <v>309.50133333333338</v>
      </c>
      <c r="AL717" s="209">
        <f t="shared" si="113"/>
        <v>308.39200000000005</v>
      </c>
      <c r="AM717" s="209">
        <f t="shared" si="113"/>
        <v>307.28266666666673</v>
      </c>
      <c r="AN717" s="209">
        <f t="shared" si="113"/>
        <v>306.1733333333334</v>
      </c>
      <c r="AO717" s="209">
        <f t="shared" si="113"/>
        <v>305.06400000000008</v>
      </c>
      <c r="AP717" s="209">
        <f t="shared" si="113"/>
        <v>303.95466666666675</v>
      </c>
      <c r="AQ717" s="209">
        <f t="shared" si="113"/>
        <v>302.84533333333343</v>
      </c>
      <c r="AR717" s="209">
        <f t="shared" si="113"/>
        <v>301.7360000000001</v>
      </c>
      <c r="AS717" s="209">
        <f t="shared" si="113"/>
        <v>300.62666666666678</v>
      </c>
    </row>
    <row r="719" spans="1:45" ht="14.4" thickBot="1" x14ac:dyDescent="0.3"/>
    <row r="720" spans="1:45" s="79" customFormat="1" ht="25.8" thickTop="1" thickBot="1" x14ac:dyDescent="0.3">
      <c r="A720" s="77"/>
      <c r="B720" s="78" t="s">
        <v>566</v>
      </c>
    </row>
    <row r="721" spans="2:9" ht="14.4" thickTop="1" x14ac:dyDescent="0.25"/>
    <row r="722" spans="2:9" ht="14.4" thickBot="1" x14ac:dyDescent="0.3"/>
    <row r="723" spans="2:9" ht="14.4" thickTop="1" x14ac:dyDescent="0.25">
      <c r="B723" s="56" t="s">
        <v>567</v>
      </c>
      <c r="C723" s="56" t="s">
        <v>568</v>
      </c>
      <c r="D723" s="56" t="s">
        <v>569</v>
      </c>
      <c r="E723" s="56" t="s">
        <v>271</v>
      </c>
      <c r="F723" s="56" t="s">
        <v>272</v>
      </c>
      <c r="G723" s="56" t="s">
        <v>273</v>
      </c>
      <c r="H723" s="56" t="s">
        <v>275</v>
      </c>
      <c r="I723" s="56" t="s">
        <v>570</v>
      </c>
    </row>
    <row r="724" spans="2:9" x14ac:dyDescent="0.25">
      <c r="B724" s="60" t="s">
        <v>235</v>
      </c>
      <c r="C724" s="59" t="s">
        <v>571</v>
      </c>
      <c r="D724" s="230">
        <v>97</v>
      </c>
      <c r="E724" s="230" t="s">
        <v>572</v>
      </c>
      <c r="F724" s="231" t="s">
        <v>573</v>
      </c>
      <c r="G724" s="232">
        <v>2019</v>
      </c>
      <c r="H724" s="273">
        <v>44896</v>
      </c>
      <c r="I724" s="230" t="s">
        <v>280</v>
      </c>
    </row>
    <row r="725" spans="2:9" x14ac:dyDescent="0.25">
      <c r="B725" s="60" t="s">
        <v>235</v>
      </c>
      <c r="C725" s="59" t="s">
        <v>574</v>
      </c>
      <c r="D725" s="230">
        <v>19</v>
      </c>
      <c r="E725" s="230" t="s">
        <v>572</v>
      </c>
      <c r="F725" s="231" t="s">
        <v>573</v>
      </c>
      <c r="G725" s="232">
        <v>2019</v>
      </c>
      <c r="H725" s="273">
        <v>44896</v>
      </c>
      <c r="I725" s="230" t="s">
        <v>280</v>
      </c>
    </row>
    <row r="726" spans="2:9" x14ac:dyDescent="0.25">
      <c r="B726" s="60" t="s">
        <v>235</v>
      </c>
      <c r="C726" s="59" t="s">
        <v>575</v>
      </c>
      <c r="D726" s="230">
        <v>105.73</v>
      </c>
      <c r="E726" s="230" t="s">
        <v>572</v>
      </c>
      <c r="F726" s="231" t="s">
        <v>573</v>
      </c>
      <c r="G726" s="232">
        <v>2019</v>
      </c>
      <c r="H726" s="273">
        <v>44896</v>
      </c>
      <c r="I726" s="230" t="s">
        <v>280</v>
      </c>
    </row>
    <row r="727" spans="2:9" ht="14.4" x14ac:dyDescent="0.25">
      <c r="B727" s="60" t="s">
        <v>236</v>
      </c>
      <c r="C727" s="59" t="s">
        <v>571</v>
      </c>
      <c r="D727" s="233">
        <f>D744*C749</f>
        <v>1.2689999999999999</v>
      </c>
      <c r="E727" s="230" t="s">
        <v>576</v>
      </c>
      <c r="F727" s="274" t="s">
        <v>577</v>
      </c>
      <c r="G727" s="232">
        <v>2006</v>
      </c>
      <c r="H727" s="273">
        <v>44896</v>
      </c>
      <c r="I727" s="230" t="s">
        <v>280</v>
      </c>
    </row>
    <row r="728" spans="2:9" ht="14.4" x14ac:dyDescent="0.25">
      <c r="B728" s="60" t="s">
        <v>236</v>
      </c>
      <c r="C728" s="59" t="s">
        <v>574</v>
      </c>
      <c r="D728" s="233">
        <f>D745*C749</f>
        <v>5.0759999999999996</v>
      </c>
      <c r="E728" s="230" t="s">
        <v>576</v>
      </c>
      <c r="F728" s="274" t="s">
        <v>577</v>
      </c>
      <c r="G728" s="232">
        <v>2006</v>
      </c>
      <c r="H728" s="273">
        <v>44896</v>
      </c>
      <c r="I728" s="230" t="s">
        <v>280</v>
      </c>
    </row>
    <row r="729" spans="2:9" ht="14.4" x14ac:dyDescent="0.25">
      <c r="B729" s="60" t="s">
        <v>236</v>
      </c>
      <c r="C729" s="59" t="s">
        <v>575</v>
      </c>
      <c r="D729" s="230">
        <v>64</v>
      </c>
      <c r="E729" s="230" t="s">
        <v>578</v>
      </c>
      <c r="F729" s="274" t="s">
        <v>579</v>
      </c>
      <c r="G729" s="232">
        <v>2019</v>
      </c>
      <c r="H729" s="273">
        <v>44896</v>
      </c>
      <c r="I729" s="230" t="s">
        <v>280</v>
      </c>
    </row>
    <row r="730" spans="2:9" ht="14.4" x14ac:dyDescent="0.25">
      <c r="B730" s="60" t="s">
        <v>580</v>
      </c>
      <c r="C730" s="59" t="s">
        <v>571</v>
      </c>
      <c r="D730" s="230">
        <v>1.68</v>
      </c>
      <c r="E730" s="230" t="s">
        <v>581</v>
      </c>
      <c r="F730" s="274" t="s">
        <v>582</v>
      </c>
      <c r="G730" s="232">
        <v>2009</v>
      </c>
      <c r="H730" s="273">
        <v>44896</v>
      </c>
      <c r="I730" s="230" t="s">
        <v>280</v>
      </c>
    </row>
    <row r="731" spans="2:9" ht="14.4" x14ac:dyDescent="0.25">
      <c r="B731" s="60" t="s">
        <v>580</v>
      </c>
      <c r="C731" s="59" t="s">
        <v>574</v>
      </c>
      <c r="D731" s="230">
        <v>1.07</v>
      </c>
      <c r="E731" s="230" t="s">
        <v>581</v>
      </c>
      <c r="F731" s="274" t="s">
        <v>582</v>
      </c>
      <c r="G731" s="232">
        <v>2009</v>
      </c>
      <c r="H731" s="273">
        <v>44896</v>
      </c>
      <c r="I731" s="230" t="s">
        <v>280</v>
      </c>
    </row>
    <row r="732" spans="2:9" ht="14.4" x14ac:dyDescent="0.25">
      <c r="B732" s="60" t="s">
        <v>580</v>
      </c>
      <c r="C732" s="59" t="s">
        <v>575</v>
      </c>
      <c r="D732" s="230">
        <v>9.1300000000000008</v>
      </c>
      <c r="E732" s="230" t="s">
        <v>581</v>
      </c>
      <c r="F732" s="274" t="s">
        <v>582</v>
      </c>
      <c r="G732" s="232">
        <v>2009</v>
      </c>
      <c r="H732" s="273">
        <v>44896</v>
      </c>
      <c r="I732" s="230" t="s">
        <v>280</v>
      </c>
    </row>
    <row r="733" spans="2:9" ht="14.4" x14ac:dyDescent="0.25">
      <c r="B733" s="60" t="s">
        <v>238</v>
      </c>
      <c r="C733" s="59" t="s">
        <v>571</v>
      </c>
      <c r="D733" s="230">
        <v>50.42</v>
      </c>
      <c r="E733" s="230" t="s">
        <v>583</v>
      </c>
      <c r="F733" s="274" t="s">
        <v>584</v>
      </c>
      <c r="G733" s="232">
        <v>2022</v>
      </c>
      <c r="H733" s="273">
        <v>44896</v>
      </c>
      <c r="I733" s="230" t="s">
        <v>280</v>
      </c>
    </row>
    <row r="734" spans="2:9" ht="14.4" x14ac:dyDescent="0.25">
      <c r="B734" s="60" t="s">
        <v>238</v>
      </c>
      <c r="C734" s="59" t="s">
        <v>574</v>
      </c>
      <c r="D734" s="233">
        <f>D733*B753</f>
        <v>11.5966</v>
      </c>
      <c r="E734" s="230" t="s">
        <v>583</v>
      </c>
      <c r="F734" s="274" t="s">
        <v>584</v>
      </c>
      <c r="G734" s="232">
        <v>2022</v>
      </c>
      <c r="H734" s="273">
        <v>44896</v>
      </c>
      <c r="I734" s="230" t="s">
        <v>280</v>
      </c>
    </row>
    <row r="735" spans="2:9" ht="14.4" x14ac:dyDescent="0.25">
      <c r="B735" s="60" t="s">
        <v>238</v>
      </c>
      <c r="C735" s="59" t="s">
        <v>575</v>
      </c>
      <c r="D735" s="230">
        <v>64</v>
      </c>
      <c r="E735" s="230" t="s">
        <v>578</v>
      </c>
      <c r="F735" s="274" t="s">
        <v>579</v>
      </c>
      <c r="G735" s="232">
        <v>2019</v>
      </c>
      <c r="H735" s="273">
        <v>44896</v>
      </c>
      <c r="I735" s="230" t="s">
        <v>280</v>
      </c>
    </row>
    <row r="736" spans="2:9" ht="14.4" x14ac:dyDescent="0.25">
      <c r="B736" s="60" t="s">
        <v>239</v>
      </c>
      <c r="C736" s="59" t="s">
        <v>571</v>
      </c>
      <c r="D736" s="230">
        <v>0.82</v>
      </c>
      <c r="E736" s="230" t="s">
        <v>585</v>
      </c>
      <c r="F736" s="274" t="s">
        <v>586</v>
      </c>
      <c r="G736" s="232">
        <v>1995</v>
      </c>
      <c r="H736" s="273">
        <v>44896</v>
      </c>
      <c r="I736" s="230" t="s">
        <v>280</v>
      </c>
    </row>
    <row r="737" spans="2:9" ht="14.4" x14ac:dyDescent="0.25">
      <c r="B737" s="60" t="s">
        <v>239</v>
      </c>
      <c r="C737" s="59" t="s">
        <v>574</v>
      </c>
      <c r="D737" s="230">
        <v>1.39</v>
      </c>
      <c r="E737" s="230" t="s">
        <v>585</v>
      </c>
      <c r="F737" s="274" t="s">
        <v>586</v>
      </c>
      <c r="G737" s="232">
        <v>1995</v>
      </c>
      <c r="H737" s="273">
        <v>44896</v>
      </c>
      <c r="I737" s="230" t="s">
        <v>280</v>
      </c>
    </row>
    <row r="738" spans="2:9" x14ac:dyDescent="0.25">
      <c r="B738" s="60" t="s">
        <v>239</v>
      </c>
      <c r="C738" s="59" t="s">
        <v>575</v>
      </c>
      <c r="D738" s="230">
        <v>71.099999999999994</v>
      </c>
      <c r="E738" s="230" t="s">
        <v>587</v>
      </c>
      <c r="F738" s="231" t="s">
        <v>588</v>
      </c>
      <c r="G738" s="232">
        <v>2009</v>
      </c>
      <c r="H738" s="273">
        <v>44896</v>
      </c>
      <c r="I738" s="230" t="s">
        <v>280</v>
      </c>
    </row>
    <row r="739" spans="2:9" ht="14.4" x14ac:dyDescent="0.25">
      <c r="B739" s="60" t="s">
        <v>240</v>
      </c>
      <c r="C739" s="59" t="s">
        <v>571</v>
      </c>
      <c r="D739" s="230">
        <v>0.88</v>
      </c>
      <c r="E739" s="230" t="s">
        <v>589</v>
      </c>
      <c r="F739" s="274" t="s">
        <v>590</v>
      </c>
      <c r="G739" s="232">
        <v>1996</v>
      </c>
      <c r="H739" s="273">
        <v>44896</v>
      </c>
      <c r="I739" s="230" t="s">
        <v>280</v>
      </c>
    </row>
    <row r="740" spans="2:9" ht="14.4" x14ac:dyDescent="0.25">
      <c r="B740" s="60" t="s">
        <v>240</v>
      </c>
      <c r="C740" s="59" t="s">
        <v>575</v>
      </c>
      <c r="D740" s="230">
        <v>135</v>
      </c>
      <c r="E740" s="230" t="s">
        <v>578</v>
      </c>
      <c r="F740" s="274" t="s">
        <v>579</v>
      </c>
      <c r="G740" s="232">
        <v>2019</v>
      </c>
      <c r="H740" s="273">
        <v>44896</v>
      </c>
      <c r="I740" s="230" t="s">
        <v>280</v>
      </c>
    </row>
    <row r="742" spans="2:9" ht="14.4" thickBot="1" x14ac:dyDescent="0.3"/>
    <row r="743" spans="2:9" ht="14.4" thickTop="1" x14ac:dyDescent="0.25">
      <c r="B743" s="56" t="s">
        <v>567</v>
      </c>
      <c r="C743" s="56" t="s">
        <v>568</v>
      </c>
      <c r="D743" s="56" t="s">
        <v>591</v>
      </c>
      <c r="E743" s="56" t="s">
        <v>271</v>
      </c>
      <c r="F743" s="56" t="s">
        <v>272</v>
      </c>
      <c r="G743" s="56" t="s">
        <v>273</v>
      </c>
      <c r="H743" s="56" t="s">
        <v>275</v>
      </c>
      <c r="I743" s="56" t="s">
        <v>570</v>
      </c>
    </row>
    <row r="744" spans="2:9" ht="14.4" x14ac:dyDescent="0.25">
      <c r="B744" s="60" t="s">
        <v>236</v>
      </c>
      <c r="C744" s="60" t="s">
        <v>571</v>
      </c>
      <c r="D744" s="229">
        <v>2.7</v>
      </c>
      <c r="E744" s="229" t="s">
        <v>576</v>
      </c>
      <c r="F744" s="279" t="s">
        <v>577</v>
      </c>
      <c r="G744" s="232">
        <v>2006</v>
      </c>
      <c r="H744" s="273">
        <v>44896</v>
      </c>
      <c r="I744" s="230" t="s">
        <v>280</v>
      </c>
    </row>
    <row r="745" spans="2:9" ht="14.4" x14ac:dyDescent="0.25">
      <c r="B745" s="60" t="s">
        <v>236</v>
      </c>
      <c r="C745" s="60" t="s">
        <v>574</v>
      </c>
      <c r="D745" s="229">
        <f>13.5-2.7</f>
        <v>10.8</v>
      </c>
      <c r="E745" s="229" t="s">
        <v>576</v>
      </c>
      <c r="F745" s="279" t="s">
        <v>577</v>
      </c>
      <c r="G745" s="232">
        <v>2006</v>
      </c>
      <c r="H745" s="273">
        <v>44896</v>
      </c>
      <c r="I745" s="230" t="s">
        <v>280</v>
      </c>
    </row>
    <row r="747" spans="2:9" ht="14.4" thickBot="1" x14ac:dyDescent="0.3"/>
    <row r="748" spans="2:9" ht="42.9" customHeight="1" thickTop="1" x14ac:dyDescent="0.25">
      <c r="B748" s="56" t="s">
        <v>567</v>
      </c>
      <c r="C748" s="56" t="s">
        <v>592</v>
      </c>
      <c r="D748" s="56" t="s">
        <v>271</v>
      </c>
      <c r="E748" s="56" t="s">
        <v>272</v>
      </c>
      <c r="F748" s="56" t="s">
        <v>273</v>
      </c>
      <c r="G748" s="56" t="s">
        <v>275</v>
      </c>
      <c r="H748" s="56" t="s">
        <v>570</v>
      </c>
    </row>
    <row r="749" spans="2:9" ht="14.4" x14ac:dyDescent="0.25">
      <c r="B749" s="60" t="s">
        <v>236</v>
      </c>
      <c r="C749" s="60">
        <v>0.47</v>
      </c>
      <c r="D749" s="229" t="s">
        <v>593</v>
      </c>
      <c r="E749" s="279" t="s">
        <v>577</v>
      </c>
      <c r="F749" s="232">
        <v>2006</v>
      </c>
      <c r="G749" s="273">
        <v>44896</v>
      </c>
      <c r="H749" s="230" t="s">
        <v>280</v>
      </c>
    </row>
    <row r="751" spans="2:9" ht="14.4" thickBot="1" x14ac:dyDescent="0.3"/>
    <row r="752" spans="2:9" ht="42.9" customHeight="1" thickTop="1" x14ac:dyDescent="0.25">
      <c r="B752" s="56" t="s">
        <v>594</v>
      </c>
      <c r="C752" s="56" t="s">
        <v>271</v>
      </c>
      <c r="D752" s="56" t="s">
        <v>272</v>
      </c>
      <c r="E752" s="56" t="s">
        <v>273</v>
      </c>
      <c r="F752" s="56" t="s">
        <v>275</v>
      </c>
      <c r="G752" s="56" t="s">
        <v>570</v>
      </c>
    </row>
    <row r="753" spans="2:7" x14ac:dyDescent="0.25">
      <c r="B753" s="60">
        <v>0.23</v>
      </c>
      <c r="C753" s="229" t="s">
        <v>595</v>
      </c>
      <c r="D753" s="235" t="s">
        <v>596</v>
      </c>
      <c r="E753" s="232">
        <v>2006</v>
      </c>
      <c r="F753" s="273">
        <v>44896</v>
      </c>
      <c r="G753" s="234" t="s">
        <v>280</v>
      </c>
    </row>
    <row r="755" spans="2:7" ht="14.4" thickBot="1" x14ac:dyDescent="0.3"/>
    <row r="756" spans="2:7" ht="28.2" thickTop="1" x14ac:dyDescent="0.25">
      <c r="B756" s="56" t="s">
        <v>597</v>
      </c>
      <c r="C756" s="56" t="s">
        <v>598</v>
      </c>
      <c r="D756" s="56" t="s">
        <v>599</v>
      </c>
      <c r="E756" s="56" t="s">
        <v>600</v>
      </c>
      <c r="F756" s="56" t="s">
        <v>601</v>
      </c>
    </row>
    <row r="757" spans="2:7" x14ac:dyDescent="0.25">
      <c r="B757" s="60" t="s">
        <v>235</v>
      </c>
      <c r="C757" s="286">
        <f>SUM(D757:F757)</f>
        <v>0</v>
      </c>
      <c r="D757" s="286">
        <f>IF(AND('Master Plan Data Entry'!C85=0,'Master Plan Data Entry'!D85=0),0,(((D724*'Master Plan Data Entry'!C79)-(D724*'Master Plan Data Entry'!D79))+('Baseline Data Entry'!C82*D724)))</f>
        <v>0</v>
      </c>
      <c r="E757" s="286">
        <f>IF(AND('Master Plan Data Entry'!$C$85=0,'Master Plan Data Entry'!$D$85=0),0,(((D725*'Master Plan Data Entry'!C79)-(D725*'Master Plan Data Entry'!D79))+('Baseline Data Entry'!C82*D725)))</f>
        <v>0</v>
      </c>
      <c r="F757" s="286">
        <f>IF(AND('Master Plan Data Entry'!$C$85=0,'Master Plan Data Entry'!$D$85=0),0,(((D726*'Master Plan Data Entry'!C79)-(D726*'Master Plan Data Entry'!D79))+('Baseline Data Entry'!C82*D726)))</f>
        <v>0</v>
      </c>
    </row>
    <row r="758" spans="2:7" x14ac:dyDescent="0.25">
      <c r="B758" s="60" t="s">
        <v>236</v>
      </c>
      <c r="C758" s="286">
        <f t="shared" ref="C758:C763" si="114">SUM(D758:F758)</f>
        <v>0</v>
      </c>
      <c r="D758" s="286">
        <f>IF(AND('Master Plan Data Entry'!$C$85=0,'Master Plan Data Entry'!$D$85=0),0,((('Master Plan Data Entry'!C80*'MP Calcs &amp; EFs'!D727)-('Master Plan Data Entry'!D80*'MP Calcs &amp; EFs'!D727))+('Baseline Data Entry'!C83*'MP Calcs &amp; EFs'!D727)))</f>
        <v>0</v>
      </c>
      <c r="E758" s="286">
        <f>IF(AND('Master Plan Data Entry'!$C$85=0,'Master Plan Data Entry'!$D$85=0),0,((('Master Plan Data Entry'!C80*'MP Calcs &amp; EFs'!D728)-('Master Plan Data Entry'!D80*'MP Calcs &amp; EFs'!D728))+('Baseline Data Entry'!C83*'MP Calcs &amp; EFs'!D728)))</f>
        <v>0</v>
      </c>
      <c r="F758" s="286">
        <f>IF(AND('Master Plan Data Entry'!$C$85=0,'Master Plan Data Entry'!$D$85=0),0,((('Master Plan Data Entry'!C80*'MP Calcs &amp; EFs'!D729)-('Master Plan Data Entry'!D80*'MP Calcs &amp; EFs'!D729))+('Baseline Data Entry'!C83*'MP Calcs &amp; EFs'!D729)))</f>
        <v>0</v>
      </c>
    </row>
    <row r="759" spans="2:7" x14ac:dyDescent="0.25">
      <c r="B759" s="60" t="s">
        <v>580</v>
      </c>
      <c r="C759" s="286">
        <f t="shared" si="114"/>
        <v>0</v>
      </c>
      <c r="D759" s="286">
        <f>IF(AND('Master Plan Data Entry'!$C$85=0,'Master Plan Data Entry'!$D$85=0),0,(((D730*'Master Plan Data Entry'!C81)-(D730*'Master Plan Data Entry'!D81))+('Baseline Data Entry'!C84*'MP Calcs &amp; EFs'!D730)))</f>
        <v>0</v>
      </c>
      <c r="E759" s="286">
        <f>IF(AND('Master Plan Data Entry'!$C$85=0,'Master Plan Data Entry'!$D$85=0),0,(((D731*'Master Plan Data Entry'!C81)-(D731*'Master Plan Data Entry'!D81))+('Baseline Data Entry'!C84*'MP Calcs &amp; EFs'!D731)))</f>
        <v>0</v>
      </c>
      <c r="F759" s="286">
        <f>IF(AND('Master Plan Data Entry'!$C$85=0,'Master Plan Data Entry'!$D$85=0),0,(((D732*'Master Plan Data Entry'!C81)-(D732*'Master Plan Data Entry'!D81))+('Baseline Data Entry'!C84*'MP Calcs &amp; EFs'!D732)))</f>
        <v>0</v>
      </c>
    </row>
    <row r="760" spans="2:7" x14ac:dyDescent="0.25">
      <c r="B760" s="60" t="s">
        <v>238</v>
      </c>
      <c r="C760" s="286">
        <f t="shared" si="114"/>
        <v>0</v>
      </c>
      <c r="D760" s="286">
        <f>IF(AND('Master Plan Data Entry'!$C$85=0,'Master Plan Data Entry'!$D$85=0),0,(((D733*'Master Plan Data Entry'!C82)-(D733*'Master Plan Data Entry'!D82))+('Baseline Data Entry'!C85*'MP Calcs &amp; EFs'!D733)))</f>
        <v>0</v>
      </c>
      <c r="E760" s="286">
        <f>IF(AND('Master Plan Data Entry'!$C$85=0,'Master Plan Data Entry'!$D$85=0),0,(((D734*'Master Plan Data Entry'!C82)-(D734*'Master Plan Data Entry'!D82))+('Baseline Data Entry'!C85*'MP Calcs &amp; EFs'!D734)))</f>
        <v>0</v>
      </c>
      <c r="F760" s="286">
        <f>IF(AND('Master Plan Data Entry'!$C$85=0,'Master Plan Data Entry'!$D$85=0),0,(((D735*'Master Plan Data Entry'!C82)-(D735*'Master Plan Data Entry'!D82))+('Baseline Data Entry'!C85*'MP Calcs &amp; EFs'!D735)))</f>
        <v>0</v>
      </c>
    </row>
    <row r="761" spans="2:7" x14ac:dyDescent="0.25">
      <c r="B761" s="60" t="s">
        <v>602</v>
      </c>
      <c r="C761" s="286">
        <f t="shared" si="114"/>
        <v>0</v>
      </c>
      <c r="D761" s="286">
        <f>IF(AND('Master Plan Data Entry'!$C$85=0,'Master Plan Data Entry'!$D$85=0),0,(((D736*'Master Plan Data Entry'!C83)-(D736*'Master Plan Data Entry'!D83))+('Baseline Data Entry'!C86*'MP Calcs &amp; EFs'!D736)))</f>
        <v>0</v>
      </c>
      <c r="E761" s="286">
        <f>IF(AND('Master Plan Data Entry'!$C$85=0,'Master Plan Data Entry'!$D$85=0),0,(((D737*'Master Plan Data Entry'!C83)-(D737*'Master Plan Data Entry'!D83))+('Baseline Data Entry'!C86*'MP Calcs &amp; EFs'!D737)))</f>
        <v>0</v>
      </c>
      <c r="F761" s="286">
        <f>IF(AND('Master Plan Data Entry'!$C$85=0,'Master Plan Data Entry'!$D$85=0),0,(((D738*'Master Plan Data Entry'!C83)-(D738*'Master Plan Data Entry'!D83))+('Baseline Data Entry'!C86*'MP Calcs &amp; EFs'!D738)))</f>
        <v>0</v>
      </c>
    </row>
    <row r="762" spans="2:7" ht="14.4" thickBot="1" x14ac:dyDescent="0.3">
      <c r="B762" s="60" t="s">
        <v>240</v>
      </c>
      <c r="C762" s="286">
        <f t="shared" si="114"/>
        <v>0</v>
      </c>
      <c r="D762" s="286">
        <f>IF(AND('Master Plan Data Entry'!$C$85=0,'Master Plan Data Entry'!$D$85=0),0,(((D739*'Master Plan Data Entry'!C84)-(D739*'Master Plan Data Entry'!D84))+('Baseline Data Entry'!C87*'MP Calcs &amp; EFs'!D739)))</f>
        <v>0</v>
      </c>
      <c r="E762" s="286">
        <v>0</v>
      </c>
      <c r="F762" s="286">
        <f>IF(AND('Master Plan Data Entry'!$C$85=0,'Master Plan Data Entry'!$D$85=0),0,(((D740*'Master Plan Data Entry'!C84)-(D740*'Master Plan Data Entry'!D84))+('Baseline Data Entry'!C87*'MP Calcs &amp; EFs'!D740)))</f>
        <v>0</v>
      </c>
    </row>
    <row r="763" spans="2:7" ht="14.4" thickTop="1" x14ac:dyDescent="0.25">
      <c r="B763" s="219" t="s">
        <v>196</v>
      </c>
      <c r="C763" s="286">
        <f t="shared" si="114"/>
        <v>0</v>
      </c>
      <c r="D763" s="286">
        <f>SUM(D757:D762)</f>
        <v>0</v>
      </c>
      <c r="E763" s="286">
        <f>SUM(E757:E762)</f>
        <v>0</v>
      </c>
      <c r="F763" s="286">
        <f>SUM(F757:F762)</f>
        <v>0</v>
      </c>
    </row>
    <row r="765" spans="2:7" ht="14.4" thickBot="1" x14ac:dyDescent="0.3"/>
    <row r="766" spans="2:7" ht="28.2" thickTop="1" x14ac:dyDescent="0.25">
      <c r="B766" s="56" t="s">
        <v>603</v>
      </c>
      <c r="C766" s="56" t="s">
        <v>598</v>
      </c>
      <c r="D766" s="56" t="s">
        <v>599</v>
      </c>
      <c r="E766" s="56" t="s">
        <v>600</v>
      </c>
      <c r="F766" s="56" t="s">
        <v>601</v>
      </c>
    </row>
    <row r="767" spans="2:7" x14ac:dyDescent="0.25">
      <c r="B767" s="60" t="s">
        <v>235</v>
      </c>
      <c r="C767" s="286">
        <f t="shared" ref="C767:C773" si="115">SUM(D767:F767)</f>
        <v>0</v>
      </c>
      <c r="D767" s="286">
        <f>D724*'Master Plan Data Entry'!D99</f>
        <v>0</v>
      </c>
      <c r="E767" s="286">
        <f>D725*'Master Plan Data Entry'!D99</f>
        <v>0</v>
      </c>
      <c r="F767" s="286">
        <f>D726*'Master Plan Data Entry'!D99</f>
        <v>0</v>
      </c>
    </row>
    <row r="768" spans="2:7" x14ac:dyDescent="0.25">
      <c r="B768" s="60" t="s">
        <v>236</v>
      </c>
      <c r="C768" s="286">
        <f t="shared" si="115"/>
        <v>0</v>
      </c>
      <c r="D768" s="286">
        <f>D727*'Master Plan Data Entry'!D100</f>
        <v>0</v>
      </c>
      <c r="E768" s="286">
        <f>D728*'Master Plan Data Entry'!D100</f>
        <v>0</v>
      </c>
      <c r="F768" s="286">
        <f>D729*'Master Plan Data Entry'!D100</f>
        <v>0</v>
      </c>
    </row>
    <row r="769" spans="2:6" x14ac:dyDescent="0.25">
      <c r="B769" s="60" t="s">
        <v>580</v>
      </c>
      <c r="C769" s="286">
        <f t="shared" si="115"/>
        <v>0</v>
      </c>
      <c r="D769" s="286">
        <f>D730*'Master Plan Data Entry'!D101</f>
        <v>0</v>
      </c>
      <c r="E769" s="286">
        <f>D731*'Master Plan Data Entry'!D101</f>
        <v>0</v>
      </c>
      <c r="F769" s="286">
        <f>D732*'Master Plan Data Entry'!D101</f>
        <v>0</v>
      </c>
    </row>
    <row r="770" spans="2:6" x14ac:dyDescent="0.25">
      <c r="B770" s="60" t="s">
        <v>238</v>
      </c>
      <c r="C770" s="286">
        <f t="shared" si="115"/>
        <v>0</v>
      </c>
      <c r="D770" s="286">
        <f>D733*'Master Plan Data Entry'!D102</f>
        <v>0</v>
      </c>
      <c r="E770" s="286">
        <f>D734*'Master Plan Data Entry'!D102</f>
        <v>0</v>
      </c>
      <c r="F770" s="286">
        <f>D735*'Master Plan Data Entry'!D102</f>
        <v>0</v>
      </c>
    </row>
    <row r="771" spans="2:6" x14ac:dyDescent="0.25">
      <c r="B771" s="60" t="s">
        <v>602</v>
      </c>
      <c r="C771" s="286">
        <f t="shared" si="115"/>
        <v>0</v>
      </c>
      <c r="D771" s="286">
        <f>D736*'Master Plan Data Entry'!D103</f>
        <v>0</v>
      </c>
      <c r="E771" s="286">
        <f>D737*'Master Plan Data Entry'!D103</f>
        <v>0</v>
      </c>
      <c r="F771" s="286">
        <f>D738*'Master Plan Data Entry'!D103</f>
        <v>0</v>
      </c>
    </row>
    <row r="772" spans="2:6" ht="14.4" thickBot="1" x14ac:dyDescent="0.3">
      <c r="B772" s="60" t="s">
        <v>240</v>
      </c>
      <c r="C772" s="286">
        <f t="shared" si="115"/>
        <v>0</v>
      </c>
      <c r="D772" s="286">
        <f>D739*'Master Plan Data Entry'!D104</f>
        <v>0</v>
      </c>
      <c r="E772" s="286">
        <v>0</v>
      </c>
      <c r="F772" s="286">
        <f>D740*'Master Plan Data Entry'!D104</f>
        <v>0</v>
      </c>
    </row>
    <row r="773" spans="2:6" ht="14.4" thickTop="1" x14ac:dyDescent="0.25">
      <c r="B773" s="219" t="s">
        <v>196</v>
      </c>
      <c r="C773" s="286">
        <f t="shared" si="115"/>
        <v>0</v>
      </c>
      <c r="D773" s="286">
        <f>SUM(D767:D772)</f>
        <v>0</v>
      </c>
      <c r="E773" s="286">
        <f>SUM(E767:E772)</f>
        <v>0</v>
      </c>
      <c r="F773" s="286">
        <f>SUM(F767:F772)</f>
        <v>0</v>
      </c>
    </row>
  </sheetData>
  <sheetProtection algorithmName="SHA-512" hashValue="Rfbkn0HR5UpV23KqKE+VpWd2ZvYobCsJWwxgPdxhpKQcDpHOVFlJ2G38nng/yGPs0CeillzJGwjgqXy6AEKiFg==" saltValue="wlgt+n+MB8D1Sa7IFdrOQw==" spinCount="100000" sheet="1" objects="1" scenarios="1"/>
  <mergeCells count="17">
    <mergeCell ref="B129:E129"/>
    <mergeCell ref="B139:E139"/>
    <mergeCell ref="C708:AJ708"/>
    <mergeCell ref="C663:AC663"/>
    <mergeCell ref="B656:H656"/>
    <mergeCell ref="D175:AF175"/>
    <mergeCell ref="D176:AF176"/>
    <mergeCell ref="H394:K394"/>
    <mergeCell ref="C341:E341"/>
    <mergeCell ref="F393:K393"/>
    <mergeCell ref="C334:F334"/>
    <mergeCell ref="D394:E394"/>
    <mergeCell ref="F394:G394"/>
    <mergeCell ref="D227:AF227"/>
    <mergeCell ref="D228:AF228"/>
    <mergeCell ref="D280:AF280"/>
    <mergeCell ref="D281:AF281"/>
  </mergeCells>
  <phoneticPr fontId="26" type="noConversion"/>
  <conditionalFormatting sqref="B34">
    <cfRule type="beginsWith" dxfId="8" priority="4" operator="beginsWith" text="Error">
      <formula>LEFT(B34,LEN("Error"))="Error"</formula>
    </cfRule>
  </conditionalFormatting>
  <conditionalFormatting sqref="B37:D37">
    <cfRule type="beginsWith" dxfId="7" priority="2" operator="beginsWith" text="Error">
      <formula>LEFT(B37,LEN("Error"))="Error"</formula>
    </cfRule>
  </conditionalFormatting>
  <conditionalFormatting sqref="C5">
    <cfRule type="beginsWith" dxfId="6" priority="1" operator="beginsWith" text="Error">
      <formula>LEFT(C5,LEN("Error"))="Error"</formula>
    </cfRule>
  </conditionalFormatting>
  <conditionalFormatting sqref="C31">
    <cfRule type="beginsWith" dxfId="5" priority="3" operator="beginsWith" text="Error">
      <formula>LEFT(C31,LEN("Error"))="Error"</formula>
    </cfRule>
  </conditionalFormatting>
  <conditionalFormatting sqref="C8:I29">
    <cfRule type="beginsWith" dxfId="4" priority="7" operator="beginsWith" text="Error">
      <formula>LEFT(C8,LEN("Error"))="Error"</formula>
    </cfRule>
  </conditionalFormatting>
  <hyperlinks>
    <hyperlink ref="G94" r:id="rId1" location="b11-b14" xr:uid="{21FC5627-B061-49CD-A656-43F046CF7F32}"/>
    <hyperlink ref="G89" r:id="rId2" xr:uid="{B9B6746E-7FAA-4C34-AAD9-4AF3CA91F33B}"/>
    <hyperlink ref="G90:G93" r:id="rId3" display="https://www.eia.gov/consumption/residential/data/2015/hc/php/hc10.10.php" xr:uid="{30A99CC5-373B-4D45-B6F4-F0E5C6F31401}"/>
    <hyperlink ref="H336" r:id="rId4" xr:uid="{337F656C-CD70-4B1D-B09C-F841AF1D2966}"/>
    <hyperlink ref="H337:H338" r:id="rId5" display="https://view.officeapps.live.com/op/view.aspx?src=https%3A%2F%2Fwww.eia.gov%2Fconsumption%2Fresidential%2Fdata%2F2015%2Fc%26e%2Fce2.2.xlsx&amp;wdOrigin=BROWSELINK" xr:uid="{32A39DD1-AEE5-4E9C-9467-B61A169EBCE2}"/>
    <hyperlink ref="C375" r:id="rId6" xr:uid="{329DF924-4DAB-4D0E-8373-6FD9C2303B8F}"/>
    <hyperlink ref="C435" r:id="rId7" xr:uid="{385E5DC8-1AEE-4474-BD65-2DAB84D902F3}"/>
    <hyperlink ref="H439:H442" r:id="rId8" display="https://www.ipcc.ch/meetings/session25/doc4a4b/vol2.pdf" xr:uid="{C4F36FEA-77D1-4C54-8CE2-BE42B15E4E6A}"/>
    <hyperlink ref="C389" r:id="rId9" xr:uid="{93A73B4C-9AE2-4B67-86C6-B22AA34A49BD}"/>
    <hyperlink ref="F496" r:id="rId10" xr:uid="{47B8C32D-5240-417E-B915-3013467823D6}"/>
    <hyperlink ref="F497" r:id="rId11" xr:uid="{03328192-5D94-42C9-B11F-735E562D2B7C}"/>
    <hyperlink ref="F498" r:id="rId12" xr:uid="{935B134C-921C-469D-B6DD-67515AA53C97}"/>
    <hyperlink ref="F503" r:id="rId13" xr:uid="{574F3A1E-62B6-4D15-805A-DA88A5E91D94}"/>
    <hyperlink ref="H509" r:id="rId14" xr:uid="{F64E4FCA-B05B-42EE-ACB7-2FD91643755C}"/>
    <hyperlink ref="H510" r:id="rId15" xr:uid="{C9D51760-A587-4ACC-85A6-FEAC2E031B65}"/>
    <hyperlink ref="H511" r:id="rId16" xr:uid="{23BCE22C-6A4D-42A9-AD92-8DFC6A39E09A}"/>
    <hyperlink ref="F499" r:id="rId17" xr:uid="{7FB77997-C9ED-434D-A7AC-9DFCE39B3507}"/>
    <hyperlink ref="F500" r:id="rId18" xr:uid="{4AFB4BCF-AEFD-439D-8B51-C386D3A6F221}"/>
    <hyperlink ref="F501" r:id="rId19" xr:uid="{9E8A1325-9B68-4C2A-B2D4-DC3B2942DA4B}"/>
    <hyperlink ref="F738" r:id="rId20" xr:uid="{B2F8D0D0-07F5-4E83-A363-47740B98A682}"/>
    <hyperlink ref="F724" r:id="rId21" xr:uid="{29E11DD1-366A-4F19-9629-F278D31CC2D3}"/>
    <hyperlink ref="F725" r:id="rId22" xr:uid="{9E2C4475-ABDB-4A50-98EE-50494FAD56D9}"/>
    <hyperlink ref="D753" r:id="rId23" xr:uid="{8B8844C7-1F9A-4FB9-B66E-BA2893DC0108}"/>
    <hyperlink ref="G343" r:id="rId24" xr:uid="{80CB5BF2-DAEB-447D-BEC9-0D8CF67264F9}"/>
    <hyperlink ref="G344" r:id="rId25" xr:uid="{903B99BD-0333-41F9-9941-6199F16FB381}"/>
    <hyperlink ref="G345" r:id="rId26" xr:uid="{49351D43-AA32-454C-8479-6523262F4369}"/>
    <hyperlink ref="G346" r:id="rId27" xr:uid="{7E5E03F5-11B5-4EB6-8745-30B15C46B8DE}"/>
    <hyperlink ref="G347" r:id="rId28" xr:uid="{8C487592-73E8-4A22-BD63-B89D35D609C9}"/>
    <hyperlink ref="G348" r:id="rId29" xr:uid="{5CDEE938-95D4-4A90-B7A4-015FE0B97144}"/>
    <hyperlink ref="G349" r:id="rId30" xr:uid="{257C2309-5191-47C5-AE2F-A150352CFAEB}"/>
    <hyperlink ref="G350" r:id="rId31" xr:uid="{CF561D7D-0DBE-4C23-BC30-3E3CD38198DE}"/>
    <hyperlink ref="G351" r:id="rId32" xr:uid="{50780B93-8D8E-48D5-800A-796D97524382}"/>
    <hyperlink ref="G352" r:id="rId33" xr:uid="{085FBBFA-309C-47E5-A1A0-6C4DE6BB0AB2}"/>
    <hyperlink ref="G353" r:id="rId34" xr:uid="{B2A0FF87-CB7D-494C-B589-710684BC0AA3}"/>
    <hyperlink ref="G354" r:id="rId35" xr:uid="{CC72EDC1-A83F-4C31-9C94-61D7A50229E9}"/>
    <hyperlink ref="G355" r:id="rId36" xr:uid="{A7EC9AC5-B862-4E61-8454-3861E04CA3CE}"/>
    <hyperlink ref="G356" r:id="rId37" xr:uid="{7DF38ECB-66F7-4FA6-A447-4C40050AF772}"/>
    <hyperlink ref="G357" r:id="rId38" xr:uid="{AF380E11-05AF-4186-8ACE-5083DBFE8EAD}"/>
    <hyperlink ref="G358" r:id="rId39" xr:uid="{8E2E675E-FD44-4638-96C7-0C7D37330FA1}"/>
    <hyperlink ref="G359" r:id="rId40" xr:uid="{36EE7A90-E79D-4789-BDA9-429F1E231B9A}"/>
    <hyperlink ref="G360" r:id="rId41" xr:uid="{F37F10F5-FA58-45EB-A88A-FD8A48C6736E}"/>
    <hyperlink ref="C420" r:id="rId42" xr:uid="{8F477244-6654-44A7-8F5E-AC862F80121B}"/>
    <hyperlink ref="F486" r:id="rId43" xr:uid="{83B83F17-CD06-4530-8D89-74A27AB70F2A}"/>
    <hyperlink ref="G477" r:id="rId44" xr:uid="{E091BA77-A37F-443C-8125-9A03CBBC328B}"/>
    <hyperlink ref="G478" r:id="rId45" xr:uid="{347A36E9-0861-4258-9171-DA33AD7E7B40}"/>
    <hyperlink ref="G479" r:id="rId46" xr:uid="{A3186173-2CB6-41C9-8402-31CCDBD66352}"/>
    <hyperlink ref="G480" r:id="rId47" xr:uid="{41EBDD92-2DD3-401F-A251-BC5A9093EC2F}"/>
    <hyperlink ref="G481" r:id="rId48" xr:uid="{56AA3B77-6842-4703-A0F6-424037C1088F}"/>
    <hyperlink ref="G482" r:id="rId49" xr:uid="{2F737395-55BE-4632-AC37-2617CF995F70}"/>
    <hyperlink ref="F726" r:id="rId50" xr:uid="{CEB50515-3D4D-4F11-B47C-5F31C208572C}"/>
    <hyperlink ref="C659" r:id="rId51" xr:uid="{FC57638F-14D0-4524-BC1E-1E83B2EBFCEC}"/>
    <hyperlink ref="G95" r:id="rId52" location="b11-b14" xr:uid="{C4B7CCC1-9734-4870-8AD1-73AE284B810F}"/>
    <hyperlink ref="G98" r:id="rId53" location="b11-b14" xr:uid="{4BE5EAE8-3155-40AB-A041-84399220E47F}"/>
    <hyperlink ref="H369" r:id="rId54" xr:uid="{B6815D14-8E48-437C-B253-035FF82B06E9}"/>
    <hyperlink ref="H368" r:id="rId55" xr:uid="{0D3A0CEE-E107-4985-AA85-95C5D6EB3350}"/>
    <hyperlink ref="C691" r:id="rId56" xr:uid="{F236C2D3-47D4-40D0-BE63-566800150E57}"/>
    <hyperlink ref="F737" r:id="rId57" xr:uid="{5FF3FE6D-C64B-44B5-97AE-6BC947F6844E}"/>
    <hyperlink ref="F736" r:id="rId58" xr:uid="{B41CDBE3-7A75-45C4-BF35-7E59F80B41A9}"/>
    <hyperlink ref="E749" r:id="rId59" xr:uid="{EE500DE6-FA17-4D02-A959-5EF0D53F14C1}"/>
    <hyperlink ref="F745" r:id="rId60" xr:uid="{3A96BE9A-70BB-4525-B4D3-CA8D49DEA45F}"/>
    <hyperlink ref="F744" r:id="rId61" xr:uid="{CB409D63-93E3-4D88-8F90-44129C4BE6F1}"/>
    <hyperlink ref="F740" r:id="rId62" xr:uid="{08515B84-7B7B-4A3B-9478-0F7441788DE0}"/>
    <hyperlink ref="F739" r:id="rId63" xr:uid="{5446D761-64FC-47A0-BCBD-F339997228D1}"/>
    <hyperlink ref="F735" r:id="rId64" xr:uid="{A880B4A2-FB99-4528-9CEA-98E7AD2EBF65}"/>
    <hyperlink ref="F727" r:id="rId65" xr:uid="{42BADD1D-3788-4B4E-ADDF-2B890D65FE2D}"/>
    <hyperlink ref="F728" r:id="rId66" xr:uid="{A8D82CDC-2DEE-4605-BA95-32CD8D94D18C}"/>
    <hyperlink ref="F729" r:id="rId67" xr:uid="{904EF8C7-678D-4108-898F-C192A87D5F95}"/>
    <hyperlink ref="F733" r:id="rId68" xr:uid="{138A4BF9-EE88-46FA-840C-D15557C0D16A}"/>
    <hyperlink ref="F734" r:id="rId69" xr:uid="{4B0A1F04-12DB-48FF-8F50-A28648398344}"/>
    <hyperlink ref="C125" r:id="rId70" xr:uid="{27F78214-1CA4-44EB-91F6-7F59EC69F9B4}"/>
    <hyperlink ref="F730" r:id="rId71" xr:uid="{1460C196-7813-47FC-B92F-8A391BDC0848}"/>
    <hyperlink ref="F731" r:id="rId72" xr:uid="{7853ED87-BA14-4150-B69B-6E372C901BD3}"/>
    <hyperlink ref="F732" r:id="rId73" xr:uid="{7E346564-5D4C-4314-B44C-A960AE216F5A}"/>
  </hyperlinks>
  <pageMargins left="0.7" right="0.7" top="0.75" bottom="0.75" header="0.3" footer="0.3"/>
  <pageSetup orientation="portrait" horizontalDpi="1200" verticalDpi="1200" r:id="rId74"/>
  <drawing r:id="rId75"/>
  <legacyDrawing r:id="rId7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604DD-1EB4-420D-BDD8-43651FFE37DF}">
  <sheetPr>
    <tabColor theme="2" tint="-9.9978637043366805E-2"/>
  </sheetPr>
  <dimension ref="A1:AV761"/>
  <sheetViews>
    <sheetView showGridLines="0" zoomScale="85" zoomScaleNormal="85" workbookViewId="0">
      <selection activeCell="E50" sqref="E50"/>
    </sheetView>
  </sheetViews>
  <sheetFormatPr defaultRowHeight="13.8" x14ac:dyDescent="0.25"/>
  <cols>
    <col min="1" max="1" width="6.109375" style="55" customWidth="1"/>
    <col min="2" max="2" width="61" style="55" customWidth="1"/>
    <col min="3" max="3" width="34.109375" style="55" customWidth="1"/>
    <col min="4" max="4" width="48.44140625" style="55" customWidth="1"/>
    <col min="5" max="5" width="33.88671875" style="55" customWidth="1"/>
    <col min="6" max="6" width="41" style="55" customWidth="1"/>
    <col min="7" max="7" width="25" style="55" customWidth="1"/>
    <col min="8" max="8" width="27.44140625" style="55" customWidth="1"/>
    <col min="9" max="9" width="37.5546875" style="55" customWidth="1"/>
    <col min="10" max="10" width="24.88671875" style="55" customWidth="1"/>
    <col min="11" max="11" width="47.6640625" style="55" customWidth="1"/>
    <col min="12" max="12" width="22" style="55" customWidth="1"/>
    <col min="13" max="13" width="20.6640625" style="55" customWidth="1"/>
    <col min="14" max="14" width="25" style="55" customWidth="1"/>
    <col min="15" max="15" width="19.6640625" style="55" customWidth="1"/>
    <col min="16" max="16" width="19" style="55" customWidth="1"/>
    <col min="17" max="17" width="14.33203125" style="55" customWidth="1"/>
    <col min="18" max="18" width="16.33203125" style="55" customWidth="1"/>
    <col min="19" max="19" width="17.109375" style="55" customWidth="1"/>
    <col min="20" max="20" width="18.5546875" style="55" customWidth="1"/>
    <col min="21" max="22" width="13.88671875" style="55" customWidth="1"/>
    <col min="23" max="23" width="24" style="55" customWidth="1"/>
    <col min="24" max="24" width="16.44140625" style="55" customWidth="1"/>
    <col min="25" max="25" width="16.5546875" style="55" customWidth="1"/>
    <col min="26" max="26" width="20.5546875" style="55" customWidth="1"/>
    <col min="27" max="27" width="16.88671875" style="55" customWidth="1"/>
    <col min="28" max="28" width="15.109375" style="55" customWidth="1"/>
    <col min="29" max="29" width="20.6640625" style="55" customWidth="1"/>
    <col min="30" max="30" width="25.88671875" style="55" customWidth="1"/>
    <col min="31" max="31" width="31.109375" style="55" customWidth="1"/>
    <col min="32" max="33" width="23.5546875" style="55" customWidth="1"/>
    <col min="34" max="34" width="15.44140625" style="55" customWidth="1"/>
    <col min="35" max="35" width="13.5546875" style="55" customWidth="1"/>
    <col min="36" max="36" width="18.33203125" style="55" customWidth="1"/>
    <col min="37" max="37" width="15.109375" style="55" customWidth="1"/>
    <col min="38" max="38" width="18.44140625" style="55" customWidth="1"/>
    <col min="39" max="39" width="13.5546875" style="55" customWidth="1"/>
    <col min="40" max="40" width="13.88671875" style="55" customWidth="1"/>
    <col min="41" max="41" width="17.44140625" style="55" customWidth="1"/>
    <col min="42" max="43" width="13.88671875" style="55" customWidth="1"/>
    <col min="44" max="44" width="13.44140625" style="55" customWidth="1"/>
    <col min="45" max="45" width="15" style="55" customWidth="1"/>
    <col min="46" max="46" width="15.44140625" style="55" customWidth="1"/>
    <col min="47" max="47" width="16" style="55" customWidth="1"/>
    <col min="48" max="48" width="17.88671875" style="55" customWidth="1"/>
    <col min="49" max="49" width="18.5546875" style="55" customWidth="1"/>
    <col min="50" max="50" width="16.88671875" style="55" customWidth="1"/>
    <col min="51" max="257" width="8.6640625" style="55"/>
    <col min="258" max="258" width="30.44140625" style="55" customWidth="1"/>
    <col min="259" max="259" width="35.44140625" style="55" customWidth="1"/>
    <col min="260" max="260" width="45.109375" style="55" customWidth="1"/>
    <col min="261" max="261" width="24.44140625" style="55" customWidth="1"/>
    <col min="262" max="262" width="19.5546875" style="55" customWidth="1"/>
    <col min="263" max="263" width="21.109375" style="55" customWidth="1"/>
    <col min="264" max="264" width="27.44140625" style="55" customWidth="1"/>
    <col min="265" max="265" width="29.5546875" style="55" customWidth="1"/>
    <col min="266" max="266" width="20.88671875" style="55" customWidth="1"/>
    <col min="267" max="267" width="28.6640625" style="55" customWidth="1"/>
    <col min="268" max="513" width="8.6640625" style="55"/>
    <col min="514" max="514" width="30.44140625" style="55" customWidth="1"/>
    <col min="515" max="515" width="35.44140625" style="55" customWidth="1"/>
    <col min="516" max="516" width="45.109375" style="55" customWidth="1"/>
    <col min="517" max="517" width="24.44140625" style="55" customWidth="1"/>
    <col min="518" max="518" width="19.5546875" style="55" customWidth="1"/>
    <col min="519" max="519" width="21.109375" style="55" customWidth="1"/>
    <col min="520" max="520" width="27.44140625" style="55" customWidth="1"/>
    <col min="521" max="521" width="29.5546875" style="55" customWidth="1"/>
    <col min="522" max="522" width="20.88671875" style="55" customWidth="1"/>
    <col min="523" max="523" width="28.6640625" style="55" customWidth="1"/>
    <col min="524" max="769" width="8.6640625" style="55"/>
    <col min="770" max="770" width="30.44140625" style="55" customWidth="1"/>
    <col min="771" max="771" width="35.44140625" style="55" customWidth="1"/>
    <col min="772" max="772" width="45.109375" style="55" customWidth="1"/>
    <col min="773" max="773" width="24.44140625" style="55" customWidth="1"/>
    <col min="774" max="774" width="19.5546875" style="55" customWidth="1"/>
    <col min="775" max="775" width="21.109375" style="55" customWidth="1"/>
    <col min="776" max="776" width="27.44140625" style="55" customWidth="1"/>
    <col min="777" max="777" width="29.5546875" style="55" customWidth="1"/>
    <col min="778" max="778" width="20.88671875" style="55" customWidth="1"/>
    <col min="779" max="779" width="28.6640625" style="55" customWidth="1"/>
    <col min="780" max="1025" width="8.6640625" style="55"/>
    <col min="1026" max="1026" width="30.44140625" style="55" customWidth="1"/>
    <col min="1027" max="1027" width="35.44140625" style="55" customWidth="1"/>
    <col min="1028" max="1028" width="45.109375" style="55" customWidth="1"/>
    <col min="1029" max="1029" width="24.44140625" style="55" customWidth="1"/>
    <col min="1030" max="1030" width="19.5546875" style="55" customWidth="1"/>
    <col min="1031" max="1031" width="21.109375" style="55" customWidth="1"/>
    <col min="1032" max="1032" width="27.44140625" style="55" customWidth="1"/>
    <col min="1033" max="1033" width="29.5546875" style="55" customWidth="1"/>
    <col min="1034" max="1034" width="20.88671875" style="55" customWidth="1"/>
    <col min="1035" max="1035" width="28.6640625" style="55" customWidth="1"/>
    <col min="1036" max="1281" width="8.6640625" style="55"/>
    <col min="1282" max="1282" width="30.44140625" style="55" customWidth="1"/>
    <col min="1283" max="1283" width="35.44140625" style="55" customWidth="1"/>
    <col min="1284" max="1284" width="45.109375" style="55" customWidth="1"/>
    <col min="1285" max="1285" width="24.44140625" style="55" customWidth="1"/>
    <col min="1286" max="1286" width="19.5546875" style="55" customWidth="1"/>
    <col min="1287" max="1287" width="21.109375" style="55" customWidth="1"/>
    <col min="1288" max="1288" width="27.44140625" style="55" customWidth="1"/>
    <col min="1289" max="1289" width="29.5546875" style="55" customWidth="1"/>
    <col min="1290" max="1290" width="20.88671875" style="55" customWidth="1"/>
    <col min="1291" max="1291" width="28.6640625" style="55" customWidth="1"/>
    <col min="1292" max="1537" width="8.6640625" style="55"/>
    <col min="1538" max="1538" width="30.44140625" style="55" customWidth="1"/>
    <col min="1539" max="1539" width="35.44140625" style="55" customWidth="1"/>
    <col min="1540" max="1540" width="45.109375" style="55" customWidth="1"/>
    <col min="1541" max="1541" width="24.44140625" style="55" customWidth="1"/>
    <col min="1542" max="1542" width="19.5546875" style="55" customWidth="1"/>
    <col min="1543" max="1543" width="21.109375" style="55" customWidth="1"/>
    <col min="1544" max="1544" width="27.44140625" style="55" customWidth="1"/>
    <col min="1545" max="1545" width="29.5546875" style="55" customWidth="1"/>
    <col min="1546" max="1546" width="20.88671875" style="55" customWidth="1"/>
    <col min="1547" max="1547" width="28.6640625" style="55" customWidth="1"/>
    <col min="1548" max="1793" width="8.6640625" style="55"/>
    <col min="1794" max="1794" width="30.44140625" style="55" customWidth="1"/>
    <col min="1795" max="1795" width="35.44140625" style="55" customWidth="1"/>
    <col min="1796" max="1796" width="45.109375" style="55" customWidth="1"/>
    <col min="1797" max="1797" width="24.44140625" style="55" customWidth="1"/>
    <col min="1798" max="1798" width="19.5546875" style="55" customWidth="1"/>
    <col min="1799" max="1799" width="21.109375" style="55" customWidth="1"/>
    <col min="1800" max="1800" width="27.44140625" style="55" customWidth="1"/>
    <col min="1801" max="1801" width="29.5546875" style="55" customWidth="1"/>
    <col min="1802" max="1802" width="20.88671875" style="55" customWidth="1"/>
    <col min="1803" max="1803" width="28.6640625" style="55" customWidth="1"/>
    <col min="1804" max="2049" width="8.6640625" style="55"/>
    <col min="2050" max="2050" width="30.44140625" style="55" customWidth="1"/>
    <col min="2051" max="2051" width="35.44140625" style="55" customWidth="1"/>
    <col min="2052" max="2052" width="45.109375" style="55" customWidth="1"/>
    <col min="2053" max="2053" width="24.44140625" style="55" customWidth="1"/>
    <col min="2054" max="2054" width="19.5546875" style="55" customWidth="1"/>
    <col min="2055" max="2055" width="21.109375" style="55" customWidth="1"/>
    <col min="2056" max="2056" width="27.44140625" style="55" customWidth="1"/>
    <col min="2057" max="2057" width="29.5546875" style="55" customWidth="1"/>
    <col min="2058" max="2058" width="20.88671875" style="55" customWidth="1"/>
    <col min="2059" max="2059" width="28.6640625" style="55" customWidth="1"/>
    <col min="2060" max="2305" width="8.6640625" style="55"/>
    <col min="2306" max="2306" width="30.44140625" style="55" customWidth="1"/>
    <col min="2307" max="2307" width="35.44140625" style="55" customWidth="1"/>
    <col min="2308" max="2308" width="45.109375" style="55" customWidth="1"/>
    <col min="2309" max="2309" width="24.44140625" style="55" customWidth="1"/>
    <col min="2310" max="2310" width="19.5546875" style="55" customWidth="1"/>
    <col min="2311" max="2311" width="21.109375" style="55" customWidth="1"/>
    <col min="2312" max="2312" width="27.44140625" style="55" customWidth="1"/>
    <col min="2313" max="2313" width="29.5546875" style="55" customWidth="1"/>
    <col min="2314" max="2314" width="20.88671875" style="55" customWidth="1"/>
    <col min="2315" max="2315" width="28.6640625" style="55" customWidth="1"/>
    <col min="2316" max="2561" width="8.6640625" style="55"/>
    <col min="2562" max="2562" width="30.44140625" style="55" customWidth="1"/>
    <col min="2563" max="2563" width="35.44140625" style="55" customWidth="1"/>
    <col min="2564" max="2564" width="45.109375" style="55" customWidth="1"/>
    <col min="2565" max="2565" width="24.44140625" style="55" customWidth="1"/>
    <col min="2566" max="2566" width="19.5546875" style="55" customWidth="1"/>
    <col min="2567" max="2567" width="21.109375" style="55" customWidth="1"/>
    <col min="2568" max="2568" width="27.44140625" style="55" customWidth="1"/>
    <col min="2569" max="2569" width="29.5546875" style="55" customWidth="1"/>
    <col min="2570" max="2570" width="20.88671875" style="55" customWidth="1"/>
    <col min="2571" max="2571" width="28.6640625" style="55" customWidth="1"/>
    <col min="2572" max="2817" width="8.6640625" style="55"/>
    <col min="2818" max="2818" width="30.44140625" style="55" customWidth="1"/>
    <col min="2819" max="2819" width="35.44140625" style="55" customWidth="1"/>
    <col min="2820" max="2820" width="45.109375" style="55" customWidth="1"/>
    <col min="2821" max="2821" width="24.44140625" style="55" customWidth="1"/>
    <col min="2822" max="2822" width="19.5546875" style="55" customWidth="1"/>
    <col min="2823" max="2823" width="21.109375" style="55" customWidth="1"/>
    <col min="2824" max="2824" width="27.44140625" style="55" customWidth="1"/>
    <col min="2825" max="2825" width="29.5546875" style="55" customWidth="1"/>
    <col min="2826" max="2826" width="20.88671875" style="55" customWidth="1"/>
    <col min="2827" max="2827" width="28.6640625" style="55" customWidth="1"/>
    <col min="2828" max="3073" width="8.6640625" style="55"/>
    <col min="3074" max="3074" width="30.44140625" style="55" customWidth="1"/>
    <col min="3075" max="3075" width="35.44140625" style="55" customWidth="1"/>
    <col min="3076" max="3076" width="45.109375" style="55" customWidth="1"/>
    <col min="3077" max="3077" width="24.44140625" style="55" customWidth="1"/>
    <col min="3078" max="3078" width="19.5546875" style="55" customWidth="1"/>
    <col min="3079" max="3079" width="21.109375" style="55" customWidth="1"/>
    <col min="3080" max="3080" width="27.44140625" style="55" customWidth="1"/>
    <col min="3081" max="3081" width="29.5546875" style="55" customWidth="1"/>
    <col min="3082" max="3082" width="20.88671875" style="55" customWidth="1"/>
    <col min="3083" max="3083" width="28.6640625" style="55" customWidth="1"/>
    <col min="3084" max="3329" width="8.6640625" style="55"/>
    <col min="3330" max="3330" width="30.44140625" style="55" customWidth="1"/>
    <col min="3331" max="3331" width="35.44140625" style="55" customWidth="1"/>
    <col min="3332" max="3332" width="45.109375" style="55" customWidth="1"/>
    <col min="3333" max="3333" width="24.44140625" style="55" customWidth="1"/>
    <col min="3334" max="3334" width="19.5546875" style="55" customWidth="1"/>
    <col min="3335" max="3335" width="21.109375" style="55" customWidth="1"/>
    <col min="3336" max="3336" width="27.44140625" style="55" customWidth="1"/>
    <col min="3337" max="3337" width="29.5546875" style="55" customWidth="1"/>
    <col min="3338" max="3338" width="20.88671875" style="55" customWidth="1"/>
    <col min="3339" max="3339" width="28.6640625" style="55" customWidth="1"/>
    <col min="3340" max="3585" width="8.6640625" style="55"/>
    <col min="3586" max="3586" width="30.44140625" style="55" customWidth="1"/>
    <col min="3587" max="3587" width="35.44140625" style="55" customWidth="1"/>
    <col min="3588" max="3588" width="45.109375" style="55" customWidth="1"/>
    <col min="3589" max="3589" width="24.44140625" style="55" customWidth="1"/>
    <col min="3590" max="3590" width="19.5546875" style="55" customWidth="1"/>
    <col min="3591" max="3591" width="21.109375" style="55" customWidth="1"/>
    <col min="3592" max="3592" width="27.44140625" style="55" customWidth="1"/>
    <col min="3593" max="3593" width="29.5546875" style="55" customWidth="1"/>
    <col min="3594" max="3594" width="20.88671875" style="55" customWidth="1"/>
    <col min="3595" max="3595" width="28.6640625" style="55" customWidth="1"/>
    <col min="3596" max="3841" width="8.6640625" style="55"/>
    <col min="3842" max="3842" width="30.44140625" style="55" customWidth="1"/>
    <col min="3843" max="3843" width="35.44140625" style="55" customWidth="1"/>
    <col min="3844" max="3844" width="45.109375" style="55" customWidth="1"/>
    <col min="3845" max="3845" width="24.44140625" style="55" customWidth="1"/>
    <col min="3846" max="3846" width="19.5546875" style="55" customWidth="1"/>
    <col min="3847" max="3847" width="21.109375" style="55" customWidth="1"/>
    <col min="3848" max="3848" width="27.44140625" style="55" customWidth="1"/>
    <col min="3849" max="3849" width="29.5546875" style="55" customWidth="1"/>
    <col min="3850" max="3850" width="20.88671875" style="55" customWidth="1"/>
    <col min="3851" max="3851" width="28.6640625" style="55" customWidth="1"/>
    <col min="3852" max="4097" width="8.6640625" style="55"/>
    <col min="4098" max="4098" width="30.44140625" style="55" customWidth="1"/>
    <col min="4099" max="4099" width="35.44140625" style="55" customWidth="1"/>
    <col min="4100" max="4100" width="45.109375" style="55" customWidth="1"/>
    <col min="4101" max="4101" width="24.44140625" style="55" customWidth="1"/>
    <col min="4102" max="4102" width="19.5546875" style="55" customWidth="1"/>
    <col min="4103" max="4103" width="21.109375" style="55" customWidth="1"/>
    <col min="4104" max="4104" width="27.44140625" style="55" customWidth="1"/>
    <col min="4105" max="4105" width="29.5546875" style="55" customWidth="1"/>
    <col min="4106" max="4106" width="20.88671875" style="55" customWidth="1"/>
    <col min="4107" max="4107" width="28.6640625" style="55" customWidth="1"/>
    <col min="4108" max="4353" width="8.6640625" style="55"/>
    <col min="4354" max="4354" width="30.44140625" style="55" customWidth="1"/>
    <col min="4355" max="4355" width="35.44140625" style="55" customWidth="1"/>
    <col min="4356" max="4356" width="45.109375" style="55" customWidth="1"/>
    <col min="4357" max="4357" width="24.44140625" style="55" customWidth="1"/>
    <col min="4358" max="4358" width="19.5546875" style="55" customWidth="1"/>
    <col min="4359" max="4359" width="21.109375" style="55" customWidth="1"/>
    <col min="4360" max="4360" width="27.44140625" style="55" customWidth="1"/>
    <col min="4361" max="4361" width="29.5546875" style="55" customWidth="1"/>
    <col min="4362" max="4362" width="20.88671875" style="55" customWidth="1"/>
    <col min="4363" max="4363" width="28.6640625" style="55" customWidth="1"/>
    <col min="4364" max="4609" width="8.6640625" style="55"/>
    <col min="4610" max="4610" width="30.44140625" style="55" customWidth="1"/>
    <col min="4611" max="4611" width="35.44140625" style="55" customWidth="1"/>
    <col min="4612" max="4612" width="45.109375" style="55" customWidth="1"/>
    <col min="4613" max="4613" width="24.44140625" style="55" customWidth="1"/>
    <col min="4614" max="4614" width="19.5546875" style="55" customWidth="1"/>
    <col min="4615" max="4615" width="21.109375" style="55" customWidth="1"/>
    <col min="4616" max="4616" width="27.44140625" style="55" customWidth="1"/>
    <col min="4617" max="4617" width="29.5546875" style="55" customWidth="1"/>
    <col min="4618" max="4618" width="20.88671875" style="55" customWidth="1"/>
    <col min="4619" max="4619" width="28.6640625" style="55" customWidth="1"/>
    <col min="4620" max="4865" width="8.6640625" style="55"/>
    <col min="4866" max="4866" width="30.44140625" style="55" customWidth="1"/>
    <col min="4867" max="4867" width="35.44140625" style="55" customWidth="1"/>
    <col min="4868" max="4868" width="45.109375" style="55" customWidth="1"/>
    <col min="4869" max="4869" width="24.44140625" style="55" customWidth="1"/>
    <col min="4870" max="4870" width="19.5546875" style="55" customWidth="1"/>
    <col min="4871" max="4871" width="21.109375" style="55" customWidth="1"/>
    <col min="4872" max="4872" width="27.44140625" style="55" customWidth="1"/>
    <col min="4873" max="4873" width="29.5546875" style="55" customWidth="1"/>
    <col min="4874" max="4874" width="20.88671875" style="55" customWidth="1"/>
    <col min="4875" max="4875" width="28.6640625" style="55" customWidth="1"/>
    <col min="4876" max="5121" width="8.6640625" style="55"/>
    <col min="5122" max="5122" width="30.44140625" style="55" customWidth="1"/>
    <col min="5123" max="5123" width="35.44140625" style="55" customWidth="1"/>
    <col min="5124" max="5124" width="45.109375" style="55" customWidth="1"/>
    <col min="5125" max="5125" width="24.44140625" style="55" customWidth="1"/>
    <col min="5126" max="5126" width="19.5546875" style="55" customWidth="1"/>
    <col min="5127" max="5127" width="21.109375" style="55" customWidth="1"/>
    <col min="5128" max="5128" width="27.44140625" style="55" customWidth="1"/>
    <col min="5129" max="5129" width="29.5546875" style="55" customWidth="1"/>
    <col min="5130" max="5130" width="20.88671875" style="55" customWidth="1"/>
    <col min="5131" max="5131" width="28.6640625" style="55" customWidth="1"/>
    <col min="5132" max="5377" width="8.6640625" style="55"/>
    <col min="5378" max="5378" width="30.44140625" style="55" customWidth="1"/>
    <col min="5379" max="5379" width="35.44140625" style="55" customWidth="1"/>
    <col min="5380" max="5380" width="45.109375" style="55" customWidth="1"/>
    <col min="5381" max="5381" width="24.44140625" style="55" customWidth="1"/>
    <col min="5382" max="5382" width="19.5546875" style="55" customWidth="1"/>
    <col min="5383" max="5383" width="21.109375" style="55" customWidth="1"/>
    <col min="5384" max="5384" width="27.44140625" style="55" customWidth="1"/>
    <col min="5385" max="5385" width="29.5546875" style="55" customWidth="1"/>
    <col min="5386" max="5386" width="20.88671875" style="55" customWidth="1"/>
    <col min="5387" max="5387" width="28.6640625" style="55" customWidth="1"/>
    <col min="5388" max="5633" width="8.6640625" style="55"/>
    <col min="5634" max="5634" width="30.44140625" style="55" customWidth="1"/>
    <col min="5635" max="5635" width="35.44140625" style="55" customWidth="1"/>
    <col min="5636" max="5636" width="45.109375" style="55" customWidth="1"/>
    <col min="5637" max="5637" width="24.44140625" style="55" customWidth="1"/>
    <col min="5638" max="5638" width="19.5546875" style="55" customWidth="1"/>
    <col min="5639" max="5639" width="21.109375" style="55" customWidth="1"/>
    <col min="5640" max="5640" width="27.44140625" style="55" customWidth="1"/>
    <col min="5641" max="5641" width="29.5546875" style="55" customWidth="1"/>
    <col min="5642" max="5642" width="20.88671875" style="55" customWidth="1"/>
    <col min="5643" max="5643" width="28.6640625" style="55" customWidth="1"/>
    <col min="5644" max="5889" width="8.6640625" style="55"/>
    <col min="5890" max="5890" width="30.44140625" style="55" customWidth="1"/>
    <col min="5891" max="5891" width="35.44140625" style="55" customWidth="1"/>
    <col min="5892" max="5892" width="45.109375" style="55" customWidth="1"/>
    <col min="5893" max="5893" width="24.44140625" style="55" customWidth="1"/>
    <col min="5894" max="5894" width="19.5546875" style="55" customWidth="1"/>
    <col min="5895" max="5895" width="21.109375" style="55" customWidth="1"/>
    <col min="5896" max="5896" width="27.44140625" style="55" customWidth="1"/>
    <col min="5897" max="5897" width="29.5546875" style="55" customWidth="1"/>
    <col min="5898" max="5898" width="20.88671875" style="55" customWidth="1"/>
    <col min="5899" max="5899" width="28.6640625" style="55" customWidth="1"/>
    <col min="5900" max="6145" width="8.6640625" style="55"/>
    <col min="6146" max="6146" width="30.44140625" style="55" customWidth="1"/>
    <col min="6147" max="6147" width="35.44140625" style="55" customWidth="1"/>
    <col min="6148" max="6148" width="45.109375" style="55" customWidth="1"/>
    <col min="6149" max="6149" width="24.44140625" style="55" customWidth="1"/>
    <col min="6150" max="6150" width="19.5546875" style="55" customWidth="1"/>
    <col min="6151" max="6151" width="21.109375" style="55" customWidth="1"/>
    <col min="6152" max="6152" width="27.44140625" style="55" customWidth="1"/>
    <col min="6153" max="6153" width="29.5546875" style="55" customWidth="1"/>
    <col min="6154" max="6154" width="20.88671875" style="55" customWidth="1"/>
    <col min="6155" max="6155" width="28.6640625" style="55" customWidth="1"/>
    <col min="6156" max="6401" width="8.6640625" style="55"/>
    <col min="6402" max="6402" width="30.44140625" style="55" customWidth="1"/>
    <col min="6403" max="6403" width="35.44140625" style="55" customWidth="1"/>
    <col min="6404" max="6404" width="45.109375" style="55" customWidth="1"/>
    <col min="6405" max="6405" width="24.44140625" style="55" customWidth="1"/>
    <col min="6406" max="6406" width="19.5546875" style="55" customWidth="1"/>
    <col min="6407" max="6407" width="21.109375" style="55" customWidth="1"/>
    <col min="6408" max="6408" width="27.44140625" style="55" customWidth="1"/>
    <col min="6409" max="6409" width="29.5546875" style="55" customWidth="1"/>
    <col min="6410" max="6410" width="20.88671875" style="55" customWidth="1"/>
    <col min="6411" max="6411" width="28.6640625" style="55" customWidth="1"/>
    <col min="6412" max="6657" width="8.6640625" style="55"/>
    <col min="6658" max="6658" width="30.44140625" style="55" customWidth="1"/>
    <col min="6659" max="6659" width="35.44140625" style="55" customWidth="1"/>
    <col min="6660" max="6660" width="45.109375" style="55" customWidth="1"/>
    <col min="6661" max="6661" width="24.44140625" style="55" customWidth="1"/>
    <col min="6662" max="6662" width="19.5546875" style="55" customWidth="1"/>
    <col min="6663" max="6663" width="21.109375" style="55" customWidth="1"/>
    <col min="6664" max="6664" width="27.44140625" style="55" customWidth="1"/>
    <col min="6665" max="6665" width="29.5546875" style="55" customWidth="1"/>
    <col min="6666" max="6666" width="20.88671875" style="55" customWidth="1"/>
    <col min="6667" max="6667" width="28.6640625" style="55" customWidth="1"/>
    <col min="6668" max="6913" width="8.6640625" style="55"/>
    <col min="6914" max="6914" width="30.44140625" style="55" customWidth="1"/>
    <col min="6915" max="6915" width="35.44140625" style="55" customWidth="1"/>
    <col min="6916" max="6916" width="45.109375" style="55" customWidth="1"/>
    <col min="6917" max="6917" width="24.44140625" style="55" customWidth="1"/>
    <col min="6918" max="6918" width="19.5546875" style="55" customWidth="1"/>
    <col min="6919" max="6919" width="21.109375" style="55" customWidth="1"/>
    <col min="6920" max="6920" width="27.44140625" style="55" customWidth="1"/>
    <col min="6921" max="6921" width="29.5546875" style="55" customWidth="1"/>
    <col min="6922" max="6922" width="20.88671875" style="55" customWidth="1"/>
    <col min="6923" max="6923" width="28.6640625" style="55" customWidth="1"/>
    <col min="6924" max="7169" width="8.6640625" style="55"/>
    <col min="7170" max="7170" width="30.44140625" style="55" customWidth="1"/>
    <col min="7171" max="7171" width="35.44140625" style="55" customWidth="1"/>
    <col min="7172" max="7172" width="45.109375" style="55" customWidth="1"/>
    <col min="7173" max="7173" width="24.44140625" style="55" customWidth="1"/>
    <col min="7174" max="7174" width="19.5546875" style="55" customWidth="1"/>
    <col min="7175" max="7175" width="21.109375" style="55" customWidth="1"/>
    <col min="7176" max="7176" width="27.44140625" style="55" customWidth="1"/>
    <col min="7177" max="7177" width="29.5546875" style="55" customWidth="1"/>
    <col min="7178" max="7178" width="20.88671875" style="55" customWidth="1"/>
    <col min="7179" max="7179" width="28.6640625" style="55" customWidth="1"/>
    <col min="7180" max="7425" width="8.6640625" style="55"/>
    <col min="7426" max="7426" width="30.44140625" style="55" customWidth="1"/>
    <col min="7427" max="7427" width="35.44140625" style="55" customWidth="1"/>
    <col min="7428" max="7428" width="45.109375" style="55" customWidth="1"/>
    <col min="7429" max="7429" width="24.44140625" style="55" customWidth="1"/>
    <col min="7430" max="7430" width="19.5546875" style="55" customWidth="1"/>
    <col min="7431" max="7431" width="21.109375" style="55" customWidth="1"/>
    <col min="7432" max="7432" width="27.44140625" style="55" customWidth="1"/>
    <col min="7433" max="7433" width="29.5546875" style="55" customWidth="1"/>
    <col min="7434" max="7434" width="20.88671875" style="55" customWidth="1"/>
    <col min="7435" max="7435" width="28.6640625" style="55" customWidth="1"/>
    <col min="7436" max="7681" width="8.6640625" style="55"/>
    <col min="7682" max="7682" width="30.44140625" style="55" customWidth="1"/>
    <col min="7683" max="7683" width="35.44140625" style="55" customWidth="1"/>
    <col min="7684" max="7684" width="45.109375" style="55" customWidth="1"/>
    <col min="7685" max="7685" width="24.44140625" style="55" customWidth="1"/>
    <col min="7686" max="7686" width="19.5546875" style="55" customWidth="1"/>
    <col min="7687" max="7687" width="21.109375" style="55" customWidth="1"/>
    <col min="7688" max="7688" width="27.44140625" style="55" customWidth="1"/>
    <col min="7689" max="7689" width="29.5546875" style="55" customWidth="1"/>
    <col min="7690" max="7690" width="20.88671875" style="55" customWidth="1"/>
    <col min="7691" max="7691" width="28.6640625" style="55" customWidth="1"/>
    <col min="7692" max="7937" width="8.6640625" style="55"/>
    <col min="7938" max="7938" width="30.44140625" style="55" customWidth="1"/>
    <col min="7939" max="7939" width="35.44140625" style="55" customWidth="1"/>
    <col min="7940" max="7940" width="45.109375" style="55" customWidth="1"/>
    <col min="7941" max="7941" width="24.44140625" style="55" customWidth="1"/>
    <col min="7942" max="7942" width="19.5546875" style="55" customWidth="1"/>
    <col min="7943" max="7943" width="21.109375" style="55" customWidth="1"/>
    <col min="7944" max="7944" width="27.44140625" style="55" customWidth="1"/>
    <col min="7945" max="7945" width="29.5546875" style="55" customWidth="1"/>
    <col min="7946" max="7946" width="20.88671875" style="55" customWidth="1"/>
    <col min="7947" max="7947" width="28.6640625" style="55" customWidth="1"/>
    <col min="7948" max="8193" width="8.6640625" style="55"/>
    <col min="8194" max="8194" width="30.44140625" style="55" customWidth="1"/>
    <col min="8195" max="8195" width="35.44140625" style="55" customWidth="1"/>
    <col min="8196" max="8196" width="45.109375" style="55" customWidth="1"/>
    <col min="8197" max="8197" width="24.44140625" style="55" customWidth="1"/>
    <col min="8198" max="8198" width="19.5546875" style="55" customWidth="1"/>
    <col min="8199" max="8199" width="21.109375" style="55" customWidth="1"/>
    <col min="8200" max="8200" width="27.44140625" style="55" customWidth="1"/>
    <col min="8201" max="8201" width="29.5546875" style="55" customWidth="1"/>
    <col min="8202" max="8202" width="20.88671875" style="55" customWidth="1"/>
    <col min="8203" max="8203" width="28.6640625" style="55" customWidth="1"/>
    <col min="8204" max="8449" width="8.6640625" style="55"/>
    <col min="8450" max="8450" width="30.44140625" style="55" customWidth="1"/>
    <col min="8451" max="8451" width="35.44140625" style="55" customWidth="1"/>
    <col min="8452" max="8452" width="45.109375" style="55" customWidth="1"/>
    <col min="8453" max="8453" width="24.44140625" style="55" customWidth="1"/>
    <col min="8454" max="8454" width="19.5546875" style="55" customWidth="1"/>
    <col min="8455" max="8455" width="21.109375" style="55" customWidth="1"/>
    <col min="8456" max="8456" width="27.44140625" style="55" customWidth="1"/>
    <col min="8457" max="8457" width="29.5546875" style="55" customWidth="1"/>
    <col min="8458" max="8458" width="20.88671875" style="55" customWidth="1"/>
    <col min="8459" max="8459" width="28.6640625" style="55" customWidth="1"/>
    <col min="8460" max="8705" width="8.6640625" style="55"/>
    <col min="8706" max="8706" width="30.44140625" style="55" customWidth="1"/>
    <col min="8707" max="8707" width="35.44140625" style="55" customWidth="1"/>
    <col min="8708" max="8708" width="45.109375" style="55" customWidth="1"/>
    <col min="8709" max="8709" width="24.44140625" style="55" customWidth="1"/>
    <col min="8710" max="8710" width="19.5546875" style="55" customWidth="1"/>
    <col min="8711" max="8711" width="21.109375" style="55" customWidth="1"/>
    <col min="8712" max="8712" width="27.44140625" style="55" customWidth="1"/>
    <col min="8713" max="8713" width="29.5546875" style="55" customWidth="1"/>
    <col min="8714" max="8714" width="20.88671875" style="55" customWidth="1"/>
    <col min="8715" max="8715" width="28.6640625" style="55" customWidth="1"/>
    <col min="8716" max="8961" width="8.6640625" style="55"/>
    <col min="8962" max="8962" width="30.44140625" style="55" customWidth="1"/>
    <col min="8963" max="8963" width="35.44140625" style="55" customWidth="1"/>
    <col min="8964" max="8964" width="45.109375" style="55" customWidth="1"/>
    <col min="8965" max="8965" width="24.44140625" style="55" customWidth="1"/>
    <col min="8966" max="8966" width="19.5546875" style="55" customWidth="1"/>
    <col min="8967" max="8967" width="21.109375" style="55" customWidth="1"/>
    <col min="8968" max="8968" width="27.44140625" style="55" customWidth="1"/>
    <col min="8969" max="8969" width="29.5546875" style="55" customWidth="1"/>
    <col min="8970" max="8970" width="20.88671875" style="55" customWidth="1"/>
    <col min="8971" max="8971" width="28.6640625" style="55" customWidth="1"/>
    <col min="8972" max="9217" width="8.6640625" style="55"/>
    <col min="9218" max="9218" width="30.44140625" style="55" customWidth="1"/>
    <col min="9219" max="9219" width="35.44140625" style="55" customWidth="1"/>
    <col min="9220" max="9220" width="45.109375" style="55" customWidth="1"/>
    <col min="9221" max="9221" width="24.44140625" style="55" customWidth="1"/>
    <col min="9222" max="9222" width="19.5546875" style="55" customWidth="1"/>
    <col min="9223" max="9223" width="21.109375" style="55" customWidth="1"/>
    <col min="9224" max="9224" width="27.44140625" style="55" customWidth="1"/>
    <col min="9225" max="9225" width="29.5546875" style="55" customWidth="1"/>
    <col min="9226" max="9226" width="20.88671875" style="55" customWidth="1"/>
    <col min="9227" max="9227" width="28.6640625" style="55" customWidth="1"/>
    <col min="9228" max="9473" width="8.6640625" style="55"/>
    <col min="9474" max="9474" width="30.44140625" style="55" customWidth="1"/>
    <col min="9475" max="9475" width="35.44140625" style="55" customWidth="1"/>
    <col min="9476" max="9476" width="45.109375" style="55" customWidth="1"/>
    <col min="9477" max="9477" width="24.44140625" style="55" customWidth="1"/>
    <col min="9478" max="9478" width="19.5546875" style="55" customWidth="1"/>
    <col min="9479" max="9479" width="21.109375" style="55" customWidth="1"/>
    <col min="9480" max="9480" width="27.44140625" style="55" customWidth="1"/>
    <col min="9481" max="9481" width="29.5546875" style="55" customWidth="1"/>
    <col min="9482" max="9482" width="20.88671875" style="55" customWidth="1"/>
    <col min="9483" max="9483" width="28.6640625" style="55" customWidth="1"/>
    <col min="9484" max="9729" width="8.6640625" style="55"/>
    <col min="9730" max="9730" width="30.44140625" style="55" customWidth="1"/>
    <col min="9731" max="9731" width="35.44140625" style="55" customWidth="1"/>
    <col min="9732" max="9732" width="45.109375" style="55" customWidth="1"/>
    <col min="9733" max="9733" width="24.44140625" style="55" customWidth="1"/>
    <col min="9734" max="9734" width="19.5546875" style="55" customWidth="1"/>
    <col min="9735" max="9735" width="21.109375" style="55" customWidth="1"/>
    <col min="9736" max="9736" width="27.44140625" style="55" customWidth="1"/>
    <col min="9737" max="9737" width="29.5546875" style="55" customWidth="1"/>
    <col min="9738" max="9738" width="20.88671875" style="55" customWidth="1"/>
    <col min="9739" max="9739" width="28.6640625" style="55" customWidth="1"/>
    <col min="9740" max="9985" width="8.6640625" style="55"/>
    <col min="9986" max="9986" width="30.44140625" style="55" customWidth="1"/>
    <col min="9987" max="9987" width="35.44140625" style="55" customWidth="1"/>
    <col min="9988" max="9988" width="45.109375" style="55" customWidth="1"/>
    <col min="9989" max="9989" width="24.44140625" style="55" customWidth="1"/>
    <col min="9990" max="9990" width="19.5546875" style="55" customWidth="1"/>
    <col min="9991" max="9991" width="21.109375" style="55" customWidth="1"/>
    <col min="9992" max="9992" width="27.44140625" style="55" customWidth="1"/>
    <col min="9993" max="9993" width="29.5546875" style="55" customWidth="1"/>
    <col min="9994" max="9994" width="20.88671875" style="55" customWidth="1"/>
    <col min="9995" max="9995" width="28.6640625" style="55" customWidth="1"/>
    <col min="9996" max="10241" width="8.6640625" style="55"/>
    <col min="10242" max="10242" width="30.44140625" style="55" customWidth="1"/>
    <col min="10243" max="10243" width="35.44140625" style="55" customWidth="1"/>
    <col min="10244" max="10244" width="45.109375" style="55" customWidth="1"/>
    <col min="10245" max="10245" width="24.44140625" style="55" customWidth="1"/>
    <col min="10246" max="10246" width="19.5546875" style="55" customWidth="1"/>
    <col min="10247" max="10247" width="21.109375" style="55" customWidth="1"/>
    <col min="10248" max="10248" width="27.44140625" style="55" customWidth="1"/>
    <col min="10249" max="10249" width="29.5546875" style="55" customWidth="1"/>
    <col min="10250" max="10250" width="20.88671875" style="55" customWidth="1"/>
    <col min="10251" max="10251" width="28.6640625" style="55" customWidth="1"/>
    <col min="10252" max="10497" width="8.6640625" style="55"/>
    <col min="10498" max="10498" width="30.44140625" style="55" customWidth="1"/>
    <col min="10499" max="10499" width="35.44140625" style="55" customWidth="1"/>
    <col min="10500" max="10500" width="45.109375" style="55" customWidth="1"/>
    <col min="10501" max="10501" width="24.44140625" style="55" customWidth="1"/>
    <col min="10502" max="10502" width="19.5546875" style="55" customWidth="1"/>
    <col min="10503" max="10503" width="21.109375" style="55" customWidth="1"/>
    <col min="10504" max="10504" width="27.44140625" style="55" customWidth="1"/>
    <col min="10505" max="10505" width="29.5546875" style="55" customWidth="1"/>
    <col min="10506" max="10506" width="20.88671875" style="55" customWidth="1"/>
    <col min="10507" max="10507" width="28.6640625" style="55" customWidth="1"/>
    <col min="10508" max="10753" width="8.6640625" style="55"/>
    <col min="10754" max="10754" width="30.44140625" style="55" customWidth="1"/>
    <col min="10755" max="10755" width="35.44140625" style="55" customWidth="1"/>
    <col min="10756" max="10756" width="45.109375" style="55" customWidth="1"/>
    <col min="10757" max="10757" width="24.44140625" style="55" customWidth="1"/>
    <col min="10758" max="10758" width="19.5546875" style="55" customWidth="1"/>
    <col min="10759" max="10759" width="21.109375" style="55" customWidth="1"/>
    <col min="10760" max="10760" width="27.44140625" style="55" customWidth="1"/>
    <col min="10761" max="10761" width="29.5546875" style="55" customWidth="1"/>
    <col min="10762" max="10762" width="20.88671875" style="55" customWidth="1"/>
    <col min="10763" max="10763" width="28.6640625" style="55" customWidth="1"/>
    <col min="10764" max="11009" width="8.6640625" style="55"/>
    <col min="11010" max="11010" width="30.44140625" style="55" customWidth="1"/>
    <col min="11011" max="11011" width="35.44140625" style="55" customWidth="1"/>
    <col min="11012" max="11012" width="45.109375" style="55" customWidth="1"/>
    <col min="11013" max="11013" width="24.44140625" style="55" customWidth="1"/>
    <col min="11014" max="11014" width="19.5546875" style="55" customWidth="1"/>
    <col min="11015" max="11015" width="21.109375" style="55" customWidth="1"/>
    <col min="11016" max="11016" width="27.44140625" style="55" customWidth="1"/>
    <col min="11017" max="11017" width="29.5546875" style="55" customWidth="1"/>
    <col min="11018" max="11018" width="20.88671875" style="55" customWidth="1"/>
    <col min="11019" max="11019" width="28.6640625" style="55" customWidth="1"/>
    <col min="11020" max="11265" width="8.6640625" style="55"/>
    <col min="11266" max="11266" width="30.44140625" style="55" customWidth="1"/>
    <col min="11267" max="11267" width="35.44140625" style="55" customWidth="1"/>
    <col min="11268" max="11268" width="45.109375" style="55" customWidth="1"/>
    <col min="11269" max="11269" width="24.44140625" style="55" customWidth="1"/>
    <col min="11270" max="11270" width="19.5546875" style="55" customWidth="1"/>
    <col min="11271" max="11271" width="21.109375" style="55" customWidth="1"/>
    <col min="11272" max="11272" width="27.44140625" style="55" customWidth="1"/>
    <col min="11273" max="11273" width="29.5546875" style="55" customWidth="1"/>
    <col min="11274" max="11274" width="20.88671875" style="55" customWidth="1"/>
    <col min="11275" max="11275" width="28.6640625" style="55" customWidth="1"/>
    <col min="11276" max="11521" width="8.6640625" style="55"/>
    <col min="11522" max="11522" width="30.44140625" style="55" customWidth="1"/>
    <col min="11523" max="11523" width="35.44140625" style="55" customWidth="1"/>
    <col min="11524" max="11524" width="45.109375" style="55" customWidth="1"/>
    <col min="11525" max="11525" width="24.44140625" style="55" customWidth="1"/>
    <col min="11526" max="11526" width="19.5546875" style="55" customWidth="1"/>
    <col min="11527" max="11527" width="21.109375" style="55" customWidth="1"/>
    <col min="11528" max="11528" width="27.44140625" style="55" customWidth="1"/>
    <col min="11529" max="11529" width="29.5546875" style="55" customWidth="1"/>
    <col min="11530" max="11530" width="20.88671875" style="55" customWidth="1"/>
    <col min="11531" max="11531" width="28.6640625" style="55" customWidth="1"/>
    <col min="11532" max="11777" width="8.6640625" style="55"/>
    <col min="11778" max="11778" width="30.44140625" style="55" customWidth="1"/>
    <col min="11779" max="11779" width="35.44140625" style="55" customWidth="1"/>
    <col min="11780" max="11780" width="45.109375" style="55" customWidth="1"/>
    <col min="11781" max="11781" width="24.44140625" style="55" customWidth="1"/>
    <col min="11782" max="11782" width="19.5546875" style="55" customWidth="1"/>
    <col min="11783" max="11783" width="21.109375" style="55" customWidth="1"/>
    <col min="11784" max="11784" width="27.44140625" style="55" customWidth="1"/>
    <col min="11785" max="11785" width="29.5546875" style="55" customWidth="1"/>
    <col min="11786" max="11786" width="20.88671875" style="55" customWidth="1"/>
    <col min="11787" max="11787" width="28.6640625" style="55" customWidth="1"/>
    <col min="11788" max="12033" width="8.6640625" style="55"/>
    <col min="12034" max="12034" width="30.44140625" style="55" customWidth="1"/>
    <col min="12035" max="12035" width="35.44140625" style="55" customWidth="1"/>
    <col min="12036" max="12036" width="45.109375" style="55" customWidth="1"/>
    <col min="12037" max="12037" width="24.44140625" style="55" customWidth="1"/>
    <col min="12038" max="12038" width="19.5546875" style="55" customWidth="1"/>
    <col min="12039" max="12039" width="21.109375" style="55" customWidth="1"/>
    <col min="12040" max="12040" width="27.44140625" style="55" customWidth="1"/>
    <col min="12041" max="12041" width="29.5546875" style="55" customWidth="1"/>
    <col min="12042" max="12042" width="20.88671875" style="55" customWidth="1"/>
    <col min="12043" max="12043" width="28.6640625" style="55" customWidth="1"/>
    <col min="12044" max="12289" width="8.6640625" style="55"/>
    <col min="12290" max="12290" width="30.44140625" style="55" customWidth="1"/>
    <col min="12291" max="12291" width="35.44140625" style="55" customWidth="1"/>
    <col min="12292" max="12292" width="45.109375" style="55" customWidth="1"/>
    <col min="12293" max="12293" width="24.44140625" style="55" customWidth="1"/>
    <col min="12294" max="12294" width="19.5546875" style="55" customWidth="1"/>
    <col min="12295" max="12295" width="21.109375" style="55" customWidth="1"/>
    <col min="12296" max="12296" width="27.44140625" style="55" customWidth="1"/>
    <col min="12297" max="12297" width="29.5546875" style="55" customWidth="1"/>
    <col min="12298" max="12298" width="20.88671875" style="55" customWidth="1"/>
    <col min="12299" max="12299" width="28.6640625" style="55" customWidth="1"/>
    <col min="12300" max="12545" width="8.6640625" style="55"/>
    <col min="12546" max="12546" width="30.44140625" style="55" customWidth="1"/>
    <col min="12547" max="12547" width="35.44140625" style="55" customWidth="1"/>
    <col min="12548" max="12548" width="45.109375" style="55" customWidth="1"/>
    <col min="12549" max="12549" width="24.44140625" style="55" customWidth="1"/>
    <col min="12550" max="12550" width="19.5546875" style="55" customWidth="1"/>
    <col min="12551" max="12551" width="21.109375" style="55" customWidth="1"/>
    <col min="12552" max="12552" width="27.44140625" style="55" customWidth="1"/>
    <col min="12553" max="12553" width="29.5546875" style="55" customWidth="1"/>
    <col min="12554" max="12554" width="20.88671875" style="55" customWidth="1"/>
    <col min="12555" max="12555" width="28.6640625" style="55" customWidth="1"/>
    <col min="12556" max="12801" width="8.6640625" style="55"/>
    <col min="12802" max="12802" width="30.44140625" style="55" customWidth="1"/>
    <col min="12803" max="12803" width="35.44140625" style="55" customWidth="1"/>
    <col min="12804" max="12804" width="45.109375" style="55" customWidth="1"/>
    <col min="12805" max="12805" width="24.44140625" style="55" customWidth="1"/>
    <col min="12806" max="12806" width="19.5546875" style="55" customWidth="1"/>
    <col min="12807" max="12807" width="21.109375" style="55" customWidth="1"/>
    <col min="12808" max="12808" width="27.44140625" style="55" customWidth="1"/>
    <col min="12809" max="12809" width="29.5546875" style="55" customWidth="1"/>
    <col min="12810" max="12810" width="20.88671875" style="55" customWidth="1"/>
    <col min="12811" max="12811" width="28.6640625" style="55" customWidth="1"/>
    <col min="12812" max="13057" width="8.6640625" style="55"/>
    <col min="13058" max="13058" width="30.44140625" style="55" customWidth="1"/>
    <col min="13059" max="13059" width="35.44140625" style="55" customWidth="1"/>
    <col min="13060" max="13060" width="45.109375" style="55" customWidth="1"/>
    <col min="13061" max="13061" width="24.44140625" style="55" customWidth="1"/>
    <col min="13062" max="13062" width="19.5546875" style="55" customWidth="1"/>
    <col min="13063" max="13063" width="21.109375" style="55" customWidth="1"/>
    <col min="13064" max="13064" width="27.44140625" style="55" customWidth="1"/>
    <col min="13065" max="13065" width="29.5546875" style="55" customWidth="1"/>
    <col min="13066" max="13066" width="20.88671875" style="55" customWidth="1"/>
    <col min="13067" max="13067" width="28.6640625" style="55" customWidth="1"/>
    <col min="13068" max="13313" width="8.6640625" style="55"/>
    <col min="13314" max="13314" width="30.44140625" style="55" customWidth="1"/>
    <col min="13315" max="13315" width="35.44140625" style="55" customWidth="1"/>
    <col min="13316" max="13316" width="45.109375" style="55" customWidth="1"/>
    <col min="13317" max="13317" width="24.44140625" style="55" customWidth="1"/>
    <col min="13318" max="13318" width="19.5546875" style="55" customWidth="1"/>
    <col min="13319" max="13319" width="21.109375" style="55" customWidth="1"/>
    <col min="13320" max="13320" width="27.44140625" style="55" customWidth="1"/>
    <col min="13321" max="13321" width="29.5546875" style="55" customWidth="1"/>
    <col min="13322" max="13322" width="20.88671875" style="55" customWidth="1"/>
    <col min="13323" max="13323" width="28.6640625" style="55" customWidth="1"/>
    <col min="13324" max="13569" width="8.6640625" style="55"/>
    <col min="13570" max="13570" width="30.44140625" style="55" customWidth="1"/>
    <col min="13571" max="13571" width="35.44140625" style="55" customWidth="1"/>
    <col min="13572" max="13572" width="45.109375" style="55" customWidth="1"/>
    <col min="13573" max="13573" width="24.44140625" style="55" customWidth="1"/>
    <col min="13574" max="13574" width="19.5546875" style="55" customWidth="1"/>
    <col min="13575" max="13575" width="21.109375" style="55" customWidth="1"/>
    <col min="13576" max="13576" width="27.44140625" style="55" customWidth="1"/>
    <col min="13577" max="13577" width="29.5546875" style="55" customWidth="1"/>
    <col min="13578" max="13578" width="20.88671875" style="55" customWidth="1"/>
    <col min="13579" max="13579" width="28.6640625" style="55" customWidth="1"/>
    <col min="13580" max="13825" width="8.6640625" style="55"/>
    <col min="13826" max="13826" width="30.44140625" style="55" customWidth="1"/>
    <col min="13827" max="13827" width="35.44140625" style="55" customWidth="1"/>
    <col min="13828" max="13828" width="45.109375" style="55" customWidth="1"/>
    <col min="13829" max="13829" width="24.44140625" style="55" customWidth="1"/>
    <col min="13830" max="13830" width="19.5546875" style="55" customWidth="1"/>
    <col min="13831" max="13831" width="21.109375" style="55" customWidth="1"/>
    <col min="13832" max="13832" width="27.44140625" style="55" customWidth="1"/>
    <col min="13833" max="13833" width="29.5546875" style="55" customWidth="1"/>
    <col min="13834" max="13834" width="20.88671875" style="55" customWidth="1"/>
    <col min="13835" max="13835" width="28.6640625" style="55" customWidth="1"/>
    <col min="13836" max="14081" width="8.6640625" style="55"/>
    <col min="14082" max="14082" width="30.44140625" style="55" customWidth="1"/>
    <col min="14083" max="14083" width="35.44140625" style="55" customWidth="1"/>
    <col min="14084" max="14084" width="45.109375" style="55" customWidth="1"/>
    <col min="14085" max="14085" width="24.44140625" style="55" customWidth="1"/>
    <col min="14086" max="14086" width="19.5546875" style="55" customWidth="1"/>
    <col min="14087" max="14087" width="21.109375" style="55" customWidth="1"/>
    <col min="14088" max="14088" width="27.44140625" style="55" customWidth="1"/>
    <col min="14089" max="14089" width="29.5546875" style="55" customWidth="1"/>
    <col min="14090" max="14090" width="20.88671875" style="55" customWidth="1"/>
    <col min="14091" max="14091" width="28.6640625" style="55" customWidth="1"/>
    <col min="14092" max="14337" width="8.6640625" style="55"/>
    <col min="14338" max="14338" width="30.44140625" style="55" customWidth="1"/>
    <col min="14339" max="14339" width="35.44140625" style="55" customWidth="1"/>
    <col min="14340" max="14340" width="45.109375" style="55" customWidth="1"/>
    <col min="14341" max="14341" width="24.44140625" style="55" customWidth="1"/>
    <col min="14342" max="14342" width="19.5546875" style="55" customWidth="1"/>
    <col min="14343" max="14343" width="21.109375" style="55" customWidth="1"/>
    <col min="14344" max="14344" width="27.44140625" style="55" customWidth="1"/>
    <col min="14345" max="14345" width="29.5546875" style="55" customWidth="1"/>
    <col min="14346" max="14346" width="20.88671875" style="55" customWidth="1"/>
    <col min="14347" max="14347" width="28.6640625" style="55" customWidth="1"/>
    <col min="14348" max="14593" width="8.6640625" style="55"/>
    <col min="14594" max="14594" width="30.44140625" style="55" customWidth="1"/>
    <col min="14595" max="14595" width="35.44140625" style="55" customWidth="1"/>
    <col min="14596" max="14596" width="45.109375" style="55" customWidth="1"/>
    <col min="14597" max="14597" width="24.44140625" style="55" customWidth="1"/>
    <col min="14598" max="14598" width="19.5546875" style="55" customWidth="1"/>
    <col min="14599" max="14599" width="21.109375" style="55" customWidth="1"/>
    <col min="14600" max="14600" width="27.44140625" style="55" customWidth="1"/>
    <col min="14601" max="14601" width="29.5546875" style="55" customWidth="1"/>
    <col min="14602" max="14602" width="20.88671875" style="55" customWidth="1"/>
    <col min="14603" max="14603" width="28.6640625" style="55" customWidth="1"/>
    <col min="14604" max="14849" width="8.6640625" style="55"/>
    <col min="14850" max="14850" width="30.44140625" style="55" customWidth="1"/>
    <col min="14851" max="14851" width="35.44140625" style="55" customWidth="1"/>
    <col min="14852" max="14852" width="45.109375" style="55" customWidth="1"/>
    <col min="14853" max="14853" width="24.44140625" style="55" customWidth="1"/>
    <col min="14854" max="14854" width="19.5546875" style="55" customWidth="1"/>
    <col min="14855" max="14855" width="21.109375" style="55" customWidth="1"/>
    <col min="14856" max="14856" width="27.44140625" style="55" customWidth="1"/>
    <col min="14857" max="14857" width="29.5546875" style="55" customWidth="1"/>
    <col min="14858" max="14858" width="20.88671875" style="55" customWidth="1"/>
    <col min="14859" max="14859" width="28.6640625" style="55" customWidth="1"/>
    <col min="14860" max="15105" width="8.6640625" style="55"/>
    <col min="15106" max="15106" width="30.44140625" style="55" customWidth="1"/>
    <col min="15107" max="15107" width="35.44140625" style="55" customWidth="1"/>
    <col min="15108" max="15108" width="45.109375" style="55" customWidth="1"/>
    <col min="15109" max="15109" width="24.44140625" style="55" customWidth="1"/>
    <col min="15110" max="15110" width="19.5546875" style="55" customWidth="1"/>
    <col min="15111" max="15111" width="21.109375" style="55" customWidth="1"/>
    <col min="15112" max="15112" width="27.44140625" style="55" customWidth="1"/>
    <col min="15113" max="15113" width="29.5546875" style="55" customWidth="1"/>
    <col min="15114" max="15114" width="20.88671875" style="55" customWidth="1"/>
    <col min="15115" max="15115" width="28.6640625" style="55" customWidth="1"/>
    <col min="15116" max="15361" width="8.6640625" style="55"/>
    <col min="15362" max="15362" width="30.44140625" style="55" customWidth="1"/>
    <col min="15363" max="15363" width="35.44140625" style="55" customWidth="1"/>
    <col min="15364" max="15364" width="45.109375" style="55" customWidth="1"/>
    <col min="15365" max="15365" width="24.44140625" style="55" customWidth="1"/>
    <col min="15366" max="15366" width="19.5546875" style="55" customWidth="1"/>
    <col min="15367" max="15367" width="21.109375" style="55" customWidth="1"/>
    <col min="15368" max="15368" width="27.44140625" style="55" customWidth="1"/>
    <col min="15369" max="15369" width="29.5546875" style="55" customWidth="1"/>
    <col min="15370" max="15370" width="20.88671875" style="55" customWidth="1"/>
    <col min="15371" max="15371" width="28.6640625" style="55" customWidth="1"/>
    <col min="15372" max="15617" width="8.6640625" style="55"/>
    <col min="15618" max="15618" width="30.44140625" style="55" customWidth="1"/>
    <col min="15619" max="15619" width="35.44140625" style="55" customWidth="1"/>
    <col min="15620" max="15620" width="45.109375" style="55" customWidth="1"/>
    <col min="15621" max="15621" width="24.44140625" style="55" customWidth="1"/>
    <col min="15622" max="15622" width="19.5546875" style="55" customWidth="1"/>
    <col min="15623" max="15623" width="21.109375" style="55" customWidth="1"/>
    <col min="15624" max="15624" width="27.44140625" style="55" customWidth="1"/>
    <col min="15625" max="15625" width="29.5546875" style="55" customWidth="1"/>
    <col min="15626" max="15626" width="20.88671875" style="55" customWidth="1"/>
    <col min="15627" max="15627" width="28.6640625" style="55" customWidth="1"/>
    <col min="15628" max="15873" width="8.6640625" style="55"/>
    <col min="15874" max="15874" width="30.44140625" style="55" customWidth="1"/>
    <col min="15875" max="15875" width="35.44140625" style="55" customWidth="1"/>
    <col min="15876" max="15876" width="45.109375" style="55" customWidth="1"/>
    <col min="15877" max="15877" width="24.44140625" style="55" customWidth="1"/>
    <col min="15878" max="15878" width="19.5546875" style="55" customWidth="1"/>
    <col min="15879" max="15879" width="21.109375" style="55" customWidth="1"/>
    <col min="15880" max="15880" width="27.44140625" style="55" customWidth="1"/>
    <col min="15881" max="15881" width="29.5546875" style="55" customWidth="1"/>
    <col min="15882" max="15882" width="20.88671875" style="55" customWidth="1"/>
    <col min="15883" max="15883" width="28.6640625" style="55" customWidth="1"/>
    <col min="15884" max="16129" width="8.6640625" style="55"/>
    <col min="16130" max="16130" width="30.44140625" style="55" customWidth="1"/>
    <col min="16131" max="16131" width="35.44140625" style="55" customWidth="1"/>
    <col min="16132" max="16132" width="45.109375" style="55" customWidth="1"/>
    <col min="16133" max="16133" width="24.44140625" style="55" customWidth="1"/>
    <col min="16134" max="16134" width="19.5546875" style="55" customWidth="1"/>
    <col min="16135" max="16135" width="21.109375" style="55" customWidth="1"/>
    <col min="16136" max="16136" width="27.44140625" style="55" customWidth="1"/>
    <col min="16137" max="16137" width="29.5546875" style="55" customWidth="1"/>
    <col min="16138" max="16138" width="20.88671875" style="55" customWidth="1"/>
    <col min="16139" max="16139" width="28.6640625" style="55" customWidth="1"/>
    <col min="16140" max="16384" width="8.6640625" style="55"/>
  </cols>
  <sheetData>
    <row r="1" spans="1:24" s="84" customFormat="1" ht="50.1" customHeight="1" x14ac:dyDescent="0.3">
      <c r="A1" s="84" t="s">
        <v>604</v>
      </c>
      <c r="X1" s="85"/>
    </row>
    <row r="2" spans="1:24" s="84" customFormat="1" ht="51" customHeight="1" thickBot="1" x14ac:dyDescent="0.35">
      <c r="X2" s="85"/>
    </row>
    <row r="3" spans="1:24" s="89" customFormat="1" ht="25.2" hidden="1" thickBot="1" x14ac:dyDescent="0.3">
      <c r="A3" s="86"/>
      <c r="B3" s="87" t="s">
        <v>248</v>
      </c>
      <c r="C3" s="88"/>
      <c r="D3" s="88"/>
      <c r="E3" s="88"/>
      <c r="F3" s="88"/>
    </row>
    <row r="4" spans="1:24" ht="16.8" hidden="1" thickTop="1" thickBot="1" x14ac:dyDescent="0.35">
      <c r="B4" s="90" t="s">
        <v>258</v>
      </c>
      <c r="J4" s="2"/>
      <c r="K4" s="2"/>
      <c r="L4" s="5"/>
    </row>
    <row r="5" spans="1:24" ht="49.5" hidden="1" customHeight="1" thickTop="1" x14ac:dyDescent="0.25">
      <c r="B5" s="56" t="s">
        <v>101</v>
      </c>
      <c r="C5" s="81" t="s">
        <v>214</v>
      </c>
      <c r="D5" s="81" t="s">
        <v>215</v>
      </c>
      <c r="E5" s="81" t="s">
        <v>217</v>
      </c>
      <c r="F5" s="81" t="s">
        <v>218</v>
      </c>
      <c r="G5" s="81" t="s">
        <v>250</v>
      </c>
      <c r="H5" s="81" t="s">
        <v>221</v>
      </c>
      <c r="I5" s="81" t="s">
        <v>222</v>
      </c>
      <c r="J5" s="2"/>
    </row>
    <row r="6" spans="1:24" hidden="1" x14ac:dyDescent="0.25">
      <c r="B6" s="59" t="s">
        <v>156</v>
      </c>
      <c r="C6" s="91" t="str" cm="1">
        <f t="array" ref="C6">_xlfn.IFS(AND('Baseline Data Entry'!C21="Y",'Baseline Data Entry'!D21&lt;&gt;""),'Baseline Data Entry'!D21, AND('Baseline Data Entry'!C21 = "Y", 'Baseline Data Entry'!D21 = ""),"Error, need total number of residential units", TRUE, "")</f>
        <v/>
      </c>
      <c r="D6" s="92"/>
      <c r="E6" s="93" t="str" cm="1">
        <f t="array" ref="E6">_xlfn.IFS(AND('Baseline Data Entry'!C21="Y",'Baseline Data Entry'!G21&lt;&gt;""),'Baseline Data Entry'!G21, AND('Baseline Data Entry'!C21="Y", 'Baseline Data Entry'!G21=""), INDEX('Baseline Calcs &amp; EFs'!$C$611:$C$613, MATCH(INDEX('Baseline Calcs &amp; EFs'!$C$621:$C$642, MATCH('Baseline Calcs &amp; EFs'!B6,'Baseline Calcs &amp; EFs'!$B$621:$B$642,0)),'Baseline Calcs &amp; EFs'!$B$611:$B$617,0)), 'Baseline Data Entry'!C21 = "N", "N/A", TRUE, "")</f>
        <v/>
      </c>
      <c r="F6" s="93" t="str" cm="1">
        <f t="array" ref="F6">IFERROR(_xlfn.IFS('Baseline Data Entry'!C21="N", "N/A", AND('Baseline Data Entry'!C21="Y", 'Baseline Data Entry'!H21 =""), 'Baseline Calcs &amp; EFs'!$E$368, AND('Baseline Data Entry'!H21&lt;&gt;"",'Baseline Data Entry'!C21="Y",('Baseline Data Entry'!H21+'Baseline Calcs &amp; EFs'!H6)&lt;2050),"Error, building lifespan must extend to at least 2050",AND('Baseline Data Entry'!H21&lt;&gt;"",'Baseline Data Entry'!C21="Y"), 'Baseline Data Entry'!H21),"")</f>
        <v/>
      </c>
      <c r="G6" s="93" t="str" cm="1">
        <f t="array" ref="G6">IFERROR(_xlfn.IFS(AND('Baseline Data Entry'!J21&lt;&gt;"",'Baseline Data Entry'!C21="Y"),'Baseline Data Entry'!J21, 'Baseline Data Entry'!C21="N", "N/A", AND('Baseline Data Entry'!C21="Y",'Baseline Data Entry'!J21=""), 0),"")</f>
        <v/>
      </c>
      <c r="H6" s="99" t="str" cm="1">
        <f t="array" ref="H6">_xlfn.IFS(AND('Baseline Data Entry'!C21="Y", 'Baseline Data Entry'!K21&lt;&gt;""),'Baseline Data Entry'!K21, AND('Baseline Data Entry'!C21="Y",'Baseline Data Entry'!K21=""),'Baseline Data Entry'!$C$9, 'Baseline Data Entry'!C21="N", "N/A", AND('Baseline Data Entry'!K21="",'Baseline Data Entry'!C9="",'Baseline Data Entry'!C21="Y" ),"Error, either the project start year of the Master Plan or the projected first year of building use must be filled out", TRUE, "")</f>
        <v/>
      </c>
      <c r="I6" s="99" t="str" cm="1">
        <f t="array" ref="I6">IFERROR(_xlfn.IFS(AND('Baseline Data Entry'!L21="", 'Baseline Data Entry'!C21="Y"), "Baseline", 'Baseline Data Entry'!C21="N", "N/A", AND('Baseline Data Entry'!C21="Y", 'Baseline Data Entry'!L21&lt;&gt;""),'Baseline Data Entry'!L21),"")</f>
        <v/>
      </c>
      <c r="J6" s="2"/>
    </row>
    <row r="7" spans="1:24" hidden="1" x14ac:dyDescent="0.25">
      <c r="B7" s="59" t="s">
        <v>154</v>
      </c>
      <c r="C7" s="91" t="str" cm="1">
        <f t="array" ref="C7">_xlfn.IFS(AND('Baseline Data Entry'!C22="Y",'Baseline Data Entry'!D22&lt;&gt;""),'Baseline Data Entry'!D22, AND('Baseline Data Entry'!C22 = "Y", 'Baseline Data Entry'!D22 = ""),"Error, need total number of residential units", TRUE, "")</f>
        <v/>
      </c>
      <c r="D7" s="92"/>
      <c r="E7" s="93" t="str" cm="1">
        <f t="array" ref="E7">_xlfn.IFS(AND('Baseline Data Entry'!C22="Y",'Baseline Data Entry'!G22&lt;&gt;""),'Baseline Data Entry'!G22, AND('Baseline Data Entry'!C22="Y", 'Baseline Data Entry'!G22=""), INDEX('Baseline Calcs &amp; EFs'!$C$611:$C$613, MATCH(INDEX('Baseline Calcs &amp; EFs'!$C$621:$C$642, MATCH('Baseline Calcs &amp; EFs'!B7,'Baseline Calcs &amp; EFs'!$B$621:$B$642,0)),'Baseline Calcs &amp; EFs'!$B$611:$B$617,0)), 'Baseline Data Entry'!C22 = "N", "N/A", TRUE, "")</f>
        <v/>
      </c>
      <c r="F7" s="93" t="str" cm="1">
        <f t="array" ref="F7">IFERROR(_xlfn.IFS('Baseline Data Entry'!C22="N", "N/A", AND('Baseline Data Entry'!C22="Y", 'Baseline Data Entry'!H22 =""), 'Baseline Calcs &amp; EFs'!$E$368, AND('Baseline Data Entry'!H22&lt;&gt;"",'Baseline Data Entry'!C22="Y",('Baseline Data Entry'!H22+'Baseline Calcs &amp; EFs'!H7)&lt;2050),"Error, building lifespan must extend to at least 2050",AND('Baseline Data Entry'!H22&lt;&gt;"",'Baseline Data Entry'!C22="Y"), 'Baseline Data Entry'!H22),"")</f>
        <v/>
      </c>
      <c r="G7" s="93" t="str" cm="1">
        <f t="array" ref="G7">IFERROR(_xlfn.IFS(AND('Baseline Data Entry'!J22&lt;&gt;"",'Baseline Data Entry'!C22="Y"),'Baseline Data Entry'!J22, 'Baseline Data Entry'!C22="N", "N/A", AND('Baseline Data Entry'!C22="Y",'Baseline Data Entry'!J22=""), 0),"")</f>
        <v/>
      </c>
      <c r="H7" s="99" t="str" cm="1">
        <f t="array" ref="H7">_xlfn.IFS(AND('Baseline Data Entry'!C22="Y", 'Baseline Data Entry'!K22&lt;&gt;""),'Baseline Data Entry'!K22, AND('Baseline Data Entry'!C22="Y",'Baseline Data Entry'!K22=""),'Baseline Data Entry'!$C$9, 'Baseline Data Entry'!C22="N", "N/A", AND('Baseline Data Entry'!K22="",'Baseline Data Entry'!C10="",'Baseline Data Entry'!C22="Y" ),"Error, either the project start year of the Master Plan or the projected first year of building use must be filled out", TRUE, "")</f>
        <v/>
      </c>
      <c r="I7" s="99" t="str" cm="1">
        <f t="array" ref="I7">IFERROR(_xlfn.IFS(AND('Baseline Data Entry'!L22="", 'Baseline Data Entry'!C22="Y"), "Baseline", 'Baseline Data Entry'!C22="N", "N/A", AND('Baseline Data Entry'!C22="Y", 'Baseline Data Entry'!L22&lt;&gt;""),'Baseline Data Entry'!L22),"")</f>
        <v/>
      </c>
      <c r="J7" s="2"/>
      <c r="K7" s="2"/>
      <c r="L7" s="5"/>
    </row>
    <row r="8" spans="1:24" hidden="1" x14ac:dyDescent="0.25">
      <c r="B8" s="59" t="s">
        <v>100</v>
      </c>
      <c r="C8" s="91" t="str" cm="1">
        <f t="array" ref="C8">_xlfn.IFS(AND('Baseline Data Entry'!C23="Y",'Baseline Data Entry'!D23&lt;&gt;""),'Baseline Data Entry'!D23, AND('Baseline Data Entry'!C23 = "Y", 'Baseline Data Entry'!D23 = ""),"Error, need total number of residential units", TRUE, "")</f>
        <v/>
      </c>
      <c r="D8" s="92"/>
      <c r="E8" s="93" t="str" cm="1">
        <f t="array" ref="E8">_xlfn.IFS(AND('Baseline Data Entry'!C23="Y",'Baseline Data Entry'!G23&lt;&gt;""),'Baseline Data Entry'!G23, AND('Baseline Data Entry'!C23="Y", 'Baseline Data Entry'!G23=""), INDEX('Baseline Calcs &amp; EFs'!$C$611:$C$613, MATCH(INDEX('Baseline Calcs &amp; EFs'!$C$621:$C$642, MATCH('Baseline Calcs &amp; EFs'!B8,'Baseline Calcs &amp; EFs'!$B$621:$B$642,0)),'Baseline Calcs &amp; EFs'!$B$611:$B$617,0)), 'Baseline Data Entry'!C23 = "N", "N/A", TRUE, "")</f>
        <v/>
      </c>
      <c r="F8" s="93" t="str" cm="1">
        <f t="array" ref="F8">IFERROR(_xlfn.IFS('Baseline Data Entry'!C23="N", "N/A", AND('Baseline Data Entry'!C23="Y", 'Baseline Data Entry'!H23 =""), 'Baseline Calcs &amp; EFs'!$E$368, AND('Baseline Data Entry'!H23&lt;&gt;"",'Baseline Data Entry'!C23="Y",('Baseline Data Entry'!H23+'Baseline Calcs &amp; EFs'!H8)&lt;2050),"Error, building lifespan must extend to at least 2050",AND('Baseline Data Entry'!H23&lt;&gt;"",'Baseline Data Entry'!C23="Y"), 'Baseline Data Entry'!H23),"")</f>
        <v/>
      </c>
      <c r="G8" s="93" t="str" cm="1">
        <f t="array" ref="G8">IFERROR(_xlfn.IFS(AND('Baseline Data Entry'!J23&lt;&gt;"",'Baseline Data Entry'!C23="Y"),'Baseline Data Entry'!J23, 'Baseline Data Entry'!C23="N", "N/A", AND('Baseline Data Entry'!C23="Y",'Baseline Data Entry'!J23=""), 0),"")</f>
        <v/>
      </c>
      <c r="H8" s="99" t="str" cm="1">
        <f t="array" ref="H8">_xlfn.IFS(AND('Baseline Data Entry'!C23="Y", 'Baseline Data Entry'!K23&lt;&gt;""),'Baseline Data Entry'!K23, AND('Baseline Data Entry'!C23="Y",'Baseline Data Entry'!K23=""),'Baseline Data Entry'!$C$9, 'Baseline Data Entry'!C23="N", "N/A", AND('Baseline Data Entry'!K23="",'Baseline Data Entry'!C11="",'Baseline Data Entry'!C23="Y" ),"Error, either the project start year of the Master Plan or the projected first year of building use must be filled out", TRUE, "")</f>
        <v/>
      </c>
      <c r="I8" s="99" t="str" cm="1">
        <f t="array" ref="I8">IFERROR(_xlfn.IFS(AND('Baseline Data Entry'!L23="", 'Baseline Data Entry'!C23="Y"), "Baseline", 'Baseline Data Entry'!C23="N", "N/A", AND('Baseline Data Entry'!C23="Y", 'Baseline Data Entry'!L23&lt;&gt;""),'Baseline Data Entry'!L23),"")</f>
        <v/>
      </c>
      <c r="J8" s="2"/>
      <c r="K8" s="2"/>
      <c r="L8" s="5"/>
    </row>
    <row r="9" spans="1:24" hidden="1" x14ac:dyDescent="0.25">
      <c r="B9" s="59" t="s">
        <v>104</v>
      </c>
      <c r="C9" s="91" t="str" cm="1">
        <f t="array" ref="C9">_xlfn.IFS(AND('Baseline Data Entry'!C24="Y",'Baseline Data Entry'!D24&lt;&gt;""),'Baseline Data Entry'!D24, AND('Baseline Data Entry'!C24 = "Y", 'Baseline Data Entry'!D24 = ""),"Error, need total number of residential units", TRUE, "")</f>
        <v/>
      </c>
      <c r="D9" s="92"/>
      <c r="E9" s="93" t="str" cm="1">
        <f t="array" ref="E9">_xlfn.IFS(AND('Baseline Data Entry'!C24="Y",'Baseline Data Entry'!G24&lt;&gt;""),'Baseline Data Entry'!G24, AND('Baseline Data Entry'!C24="Y", 'Baseline Data Entry'!G24=""), INDEX('Baseline Calcs &amp; EFs'!$C$611:$C$613, MATCH(INDEX('Baseline Calcs &amp; EFs'!$C$621:$C$642, MATCH('Baseline Calcs &amp; EFs'!B9,'Baseline Calcs &amp; EFs'!$B$621:$B$642,0)),'Baseline Calcs &amp; EFs'!$B$611:$B$617,0)), 'Baseline Data Entry'!C24 = "N", "N/A", TRUE, "")</f>
        <v/>
      </c>
      <c r="F9" s="93" t="str" cm="1">
        <f t="array" ref="F9">IFERROR(_xlfn.IFS('Baseline Data Entry'!C24="N", "N/A", AND('Baseline Data Entry'!C24="Y", 'Baseline Data Entry'!H24 =""), 'Baseline Calcs &amp; EFs'!$E$368, AND('Baseline Data Entry'!H24&lt;&gt;"",'Baseline Data Entry'!C24="Y",('Baseline Data Entry'!H24+'Baseline Calcs &amp; EFs'!H9)&lt;2050),"Error, building lifespan must extend to at least 2050",AND('Baseline Data Entry'!H24&lt;&gt;"",'Baseline Data Entry'!C24="Y"), 'Baseline Data Entry'!H24),"")</f>
        <v/>
      </c>
      <c r="G9" s="93" t="str" cm="1">
        <f t="array" ref="G9">IFERROR(_xlfn.IFS(AND('Baseline Data Entry'!J24&lt;&gt;"",'Baseline Data Entry'!C24="Y"),'Baseline Data Entry'!J24, 'Baseline Data Entry'!C24="N", "N/A", AND('Baseline Data Entry'!C24="Y",'Baseline Data Entry'!J24=""), 0),"")</f>
        <v/>
      </c>
      <c r="H9" s="99" t="str" cm="1">
        <f t="array" ref="H9">_xlfn.IFS(AND('Baseline Data Entry'!C24="Y", 'Baseline Data Entry'!K24&lt;&gt;""),'Baseline Data Entry'!K24, AND('Baseline Data Entry'!C24="Y",'Baseline Data Entry'!K24=""),'Baseline Data Entry'!$C$9, 'Baseline Data Entry'!C24="N", "N/A", AND('Baseline Data Entry'!K24="",'Baseline Data Entry'!C12="",'Baseline Data Entry'!C24="Y" ),"Error, either the project start year of the Master Plan or the projected first year of building use must be filled out", TRUE, "")</f>
        <v/>
      </c>
      <c r="I9" s="99" t="str" cm="1">
        <f t="array" ref="I9">IFERROR(_xlfn.IFS(AND('Baseline Data Entry'!L24="", 'Baseline Data Entry'!C24="Y"), "Baseline", 'Baseline Data Entry'!C24="N", "N/A", AND('Baseline Data Entry'!C24="Y", 'Baseline Data Entry'!L24&lt;&gt;""),'Baseline Data Entry'!L24),"")</f>
        <v/>
      </c>
      <c r="J9" s="2"/>
      <c r="K9" s="2"/>
      <c r="L9" s="5"/>
    </row>
    <row r="10" spans="1:24" hidden="1" x14ac:dyDescent="0.25">
      <c r="B10" s="59" t="s">
        <v>140</v>
      </c>
      <c r="C10" s="91" t="str" cm="1">
        <f t="array" ref="C10">_xlfn.IFS(AND('Baseline Data Entry'!C25="Y",'Baseline Data Entry'!D25&lt;&gt;""),'Baseline Data Entry'!D25, AND('Baseline Data Entry'!C25 = "Y", 'Baseline Data Entry'!D25 = ""),"Error, need total number of residential units", TRUE, "")</f>
        <v/>
      </c>
      <c r="D10" s="92"/>
      <c r="E10" s="93" t="str" cm="1">
        <f t="array" ref="E10">_xlfn.IFS(AND('Baseline Data Entry'!C25="Y",'Baseline Data Entry'!G25&lt;&gt;""),'Baseline Data Entry'!G25, AND('Baseline Data Entry'!C25="Y", 'Baseline Data Entry'!G25=""), INDEX('Baseline Calcs &amp; EFs'!$C$611:$C$613, MATCH(INDEX('Baseline Calcs &amp; EFs'!$C$621:$C$642, MATCH('Baseline Calcs &amp; EFs'!B10,'Baseline Calcs &amp; EFs'!$B$621:$B$642,0)),'Baseline Calcs &amp; EFs'!$B$611:$B$617,0)), 'Baseline Data Entry'!C25 = "N", "N/A", TRUE, "")</f>
        <v/>
      </c>
      <c r="F10" s="93" t="str" cm="1">
        <f t="array" ref="F10">IFERROR(_xlfn.IFS('Baseline Data Entry'!C25="N", "N/A", AND('Baseline Data Entry'!C25="Y", 'Baseline Data Entry'!H25 =""), 'Baseline Calcs &amp; EFs'!$E$368, AND('Baseline Data Entry'!H25&lt;&gt;"",'Baseline Data Entry'!C25="Y",('Baseline Data Entry'!H25+'Baseline Calcs &amp; EFs'!H10)&lt;2050),"Error, building lifespan must extend to at least 2050",AND('Baseline Data Entry'!H25&lt;&gt;"",'Baseline Data Entry'!C25="Y"), 'Baseline Data Entry'!H25),"")</f>
        <v/>
      </c>
      <c r="G10" s="93" t="str" cm="1">
        <f t="array" ref="G10">IFERROR(_xlfn.IFS(AND('Baseline Data Entry'!J25&lt;&gt;"",'Baseline Data Entry'!C25="Y"),'Baseline Data Entry'!J25, 'Baseline Data Entry'!C25="N", "N/A", AND('Baseline Data Entry'!C25="Y",'Baseline Data Entry'!J25=""), 0),"")</f>
        <v/>
      </c>
      <c r="H10" s="99" t="str" cm="1">
        <f t="array" ref="H10">_xlfn.IFS(AND('Baseline Data Entry'!C25="Y", 'Baseline Data Entry'!K25&lt;&gt;""),'Baseline Data Entry'!K25, AND('Baseline Data Entry'!C25="Y",'Baseline Data Entry'!K25=""),'Baseline Data Entry'!$C$9, 'Baseline Data Entry'!C25="N", "N/A", AND('Baseline Data Entry'!K25="",'Baseline Data Entry'!C13="",'Baseline Data Entry'!C25="Y" ),"Error, either the project start year of the Master Plan or the projected first year of building use must be filled out", TRUE, "")</f>
        <v/>
      </c>
      <c r="I10" s="99" t="str" cm="1">
        <f t="array" ref="I10">IFERROR(_xlfn.IFS(AND('Baseline Data Entry'!L25="", 'Baseline Data Entry'!C25="Y"), "Baseline", 'Baseline Data Entry'!C25="N", "N/A", AND('Baseline Data Entry'!C25="Y", 'Baseline Data Entry'!L25&lt;&gt;""),'Baseline Data Entry'!L25),"")</f>
        <v/>
      </c>
      <c r="J10" s="2"/>
      <c r="K10" s="2"/>
      <c r="L10" s="5"/>
    </row>
    <row r="11" spans="1:24" hidden="1" x14ac:dyDescent="0.25">
      <c r="B11" s="59" t="s">
        <v>160</v>
      </c>
      <c r="C11" s="95"/>
      <c r="D11" s="93" t="str" cm="1">
        <f t="array" ref="D11">_xlfn.IFS(AND('Baseline Data Entry'!C26="Y",'Baseline Data Entry'!E26&lt;&gt;""),'Baseline Data Entry'!E26, AND('Baseline Data Entry'!C26 = "Y", 'Baseline Data Entry'!E26 = "", 'Baseline Data Entry'!F26 &lt;&gt; ""), INDEX($C$87:$C$109, MATCH(B11,$B$87:$B$109,0))*'Baseline Data Entry'!F26,AND('Baseline Data Entry'!C26="Y",'Baseline Data Entry'!E26="",'Baseline Data Entry'!F26=""), "Error, need total number of buildings or total commercial square footage", TRUE, "")</f>
        <v/>
      </c>
      <c r="E11" s="100" t="str" cm="1">
        <f t="array" ref="E11">_xlfn.IFS(AND('Baseline Data Entry'!C26="Y",'Baseline Data Entry'!G26&lt;&gt;""),'Baseline Data Entry'!G26, AND('Baseline Data Entry'!C26="Y", 'Baseline Data Entry'!G26=""), INDEX('Baseline Calcs &amp; EFs'!$D$611:$D$617, MATCH(INDEX('Baseline Calcs &amp; EFs'!$C$621:$C$642, MATCH('Baseline Calcs &amp; EFs'!B11,'Baseline Calcs &amp; EFs'!$B$621:$B$642,0)),'Baseline Calcs &amp; EFs'!$B$611:$B$617,0)), 'Baseline Data Entry'!C26 = "N", "N/A", TRUE, "")</f>
        <v/>
      </c>
      <c r="F11" s="93" t="str" cm="1">
        <f t="array" ref="F11">IFERROR(_xlfn.IFS('Baseline Data Entry'!C26="N", "N/A", AND('Baseline Data Entry'!C26="Y", 'Baseline Data Entry'!H26 =""), 'Baseline Calcs &amp; EFs'!$E$368, AND('Baseline Data Entry'!H26&lt;&gt;"",'Baseline Data Entry'!C26="Y",('Baseline Data Entry'!H26+'Baseline Calcs &amp; EFs'!H11)&lt;2050),"Error, building lifespan must extend to at least 2050",AND('Baseline Data Entry'!H26&lt;&gt;"",'Baseline Data Entry'!C26="Y"), 'Baseline Data Entry'!H26),"")</f>
        <v/>
      </c>
      <c r="G11" s="93" t="str" cm="1">
        <f t="array" ref="G11">IFERROR(_xlfn.IFS(AND('Baseline Data Entry'!J26&lt;&gt;"",'Baseline Data Entry'!C26="Y"),'Baseline Data Entry'!J26, 'Baseline Data Entry'!C26="N", "N/A", AND('Baseline Data Entry'!C26="Y",'Baseline Data Entry'!J26=""), 0),"")</f>
        <v/>
      </c>
      <c r="H11" s="99" t="str" cm="1">
        <f t="array" ref="H11">_xlfn.IFS(AND('Baseline Data Entry'!C26="Y", 'Baseline Data Entry'!K26&lt;&gt;""),'Baseline Data Entry'!K26, AND('Baseline Data Entry'!C26="Y",'Baseline Data Entry'!K26=""),'Baseline Data Entry'!$C$9, 'Baseline Data Entry'!C26="N", "N/A", AND('Baseline Data Entry'!K26="",'Baseline Data Entry'!C14="",'Baseline Data Entry'!C26="Y" ),"Error, either the project start year of the Master Plan or the projected first year of building use must be filled out", TRUE, "")</f>
        <v/>
      </c>
      <c r="I11" s="99" t="str" cm="1">
        <f t="array" ref="I11">IFERROR(_xlfn.IFS(AND('Baseline Data Entry'!L26="", 'Baseline Data Entry'!C26="Y"), "Baseline", 'Baseline Data Entry'!C26="N", "N/A", AND('Baseline Data Entry'!C26="Y", 'Baseline Data Entry'!L26&lt;&gt;""),'Baseline Data Entry'!L26),"")</f>
        <v/>
      </c>
      <c r="J11" s="2"/>
      <c r="K11" s="2"/>
      <c r="L11" s="5"/>
    </row>
    <row r="12" spans="1:24" hidden="1" x14ac:dyDescent="0.25">
      <c r="B12" s="59" t="s">
        <v>142</v>
      </c>
      <c r="C12" s="95"/>
      <c r="D12" s="93" t="str" cm="1">
        <f t="array" ref="D12">_xlfn.IFS(AND('Baseline Data Entry'!C27="Y",'Baseline Data Entry'!E27&lt;&gt;""),'Baseline Data Entry'!E27, AND('Baseline Data Entry'!C27 = "Y", 'Baseline Data Entry'!E27 = "", 'Baseline Data Entry'!F27 &lt;&gt; ""), INDEX($C$87:$C$109, MATCH(B12,$B$87:$B$109,0))*'Baseline Data Entry'!F27,AND('Baseline Data Entry'!C27="Y",'Baseline Data Entry'!E27="",'Baseline Data Entry'!F27=""), "Error, need total number of buildings or total commercial square footage", TRUE, "")</f>
        <v/>
      </c>
      <c r="E12" s="100" t="str" cm="1">
        <f t="array" ref="E12">_xlfn.IFS(AND('Baseline Data Entry'!C27="Y",'Baseline Data Entry'!G27&lt;&gt;""),'Baseline Data Entry'!G27, AND('Baseline Data Entry'!C27="Y", 'Baseline Data Entry'!G27=""), INDEX('Baseline Calcs &amp; EFs'!$D$611:$D$617, MATCH(INDEX('Baseline Calcs &amp; EFs'!$C$621:$C$642, MATCH('Baseline Calcs &amp; EFs'!B12,'Baseline Calcs &amp; EFs'!$B$621:$B$642,0)),'Baseline Calcs &amp; EFs'!$B$611:$B$617,0)), 'Baseline Data Entry'!C27 = "N", "N/A", TRUE, "")</f>
        <v/>
      </c>
      <c r="F12" s="93" t="str" cm="1">
        <f t="array" ref="F12">IFERROR(_xlfn.IFS('Baseline Data Entry'!C27="N", "N/A", AND('Baseline Data Entry'!C27="Y", 'Baseline Data Entry'!H27 =""), 'Baseline Calcs &amp; EFs'!$E$368, AND('Baseline Data Entry'!H27&lt;&gt;"",'Baseline Data Entry'!C27="Y",('Baseline Data Entry'!H27+'Baseline Calcs &amp; EFs'!H12)&lt;2050),"Error, building lifespan must extend to at least 2050",AND('Baseline Data Entry'!H27&lt;&gt;"",'Baseline Data Entry'!C27="Y"), 'Baseline Data Entry'!H27),"")</f>
        <v/>
      </c>
      <c r="G12" s="93" t="str" cm="1">
        <f t="array" ref="G12">IFERROR(_xlfn.IFS(AND('Baseline Data Entry'!J27&lt;&gt;"",'Baseline Data Entry'!C27="Y"),'Baseline Data Entry'!J27, 'Baseline Data Entry'!C27="N", "N/A", AND('Baseline Data Entry'!C27="Y",'Baseline Data Entry'!J27=""), 0),"")</f>
        <v/>
      </c>
      <c r="H12" s="99" t="str" cm="1">
        <f t="array" ref="H12">_xlfn.IFS(AND('Baseline Data Entry'!C27="Y", 'Baseline Data Entry'!K27&lt;&gt;""),'Baseline Data Entry'!K27, AND('Baseline Data Entry'!C27="Y",'Baseline Data Entry'!K27=""),'Baseline Data Entry'!$C$9, 'Baseline Data Entry'!C27="N", "N/A", AND('Baseline Data Entry'!K27="",'Baseline Data Entry'!C15="",'Baseline Data Entry'!C27="Y" ),"Error, either the project start year of the Master Plan or the projected first year of building use must be filled out", TRUE, "")</f>
        <v/>
      </c>
      <c r="I12" s="99" t="str" cm="1">
        <f t="array" ref="I12">IFERROR(_xlfn.IFS(AND('Baseline Data Entry'!L27="", 'Baseline Data Entry'!C27="Y"), "Baseline", 'Baseline Data Entry'!C27="N", "N/A", AND('Baseline Data Entry'!C27="Y", 'Baseline Data Entry'!L27&lt;&gt;""),'Baseline Data Entry'!L27),"")</f>
        <v/>
      </c>
      <c r="J12" s="2"/>
      <c r="K12" s="2"/>
      <c r="L12" s="5"/>
    </row>
    <row r="13" spans="1:24" hidden="1" x14ac:dyDescent="0.25">
      <c r="B13" s="59" t="s">
        <v>152</v>
      </c>
      <c r="C13" s="95"/>
      <c r="D13" s="93" t="str" cm="1">
        <f t="array" ref="D13">_xlfn.IFS(AND('Baseline Data Entry'!C28="Y",'Baseline Data Entry'!E28&lt;&gt;""),'Baseline Data Entry'!E28, AND('Baseline Data Entry'!C28 = "Y", 'Baseline Data Entry'!E28 = "", 'Baseline Data Entry'!F28 &lt;&gt; ""), INDEX($C$87:$C$109, MATCH(B13,$B$87:$B$109,0))*'Baseline Data Entry'!F28,AND('Baseline Data Entry'!C28="Y",'Baseline Data Entry'!E28="",'Baseline Data Entry'!F28=""), "Error, need total number of buildings or total commercial square footage", TRUE, "")</f>
        <v/>
      </c>
      <c r="E13" s="100" t="str" cm="1">
        <f t="array" ref="E13">_xlfn.IFS(AND('Baseline Data Entry'!C28="Y",'Baseline Data Entry'!G28&lt;&gt;""),'Baseline Data Entry'!G28, AND('Baseline Data Entry'!C28="Y", 'Baseline Data Entry'!G28=""), INDEX('Baseline Calcs &amp; EFs'!$D$611:$D$617, MATCH(INDEX('Baseline Calcs &amp; EFs'!$C$621:$C$642, MATCH('Baseline Calcs &amp; EFs'!B13,'Baseline Calcs &amp; EFs'!$B$621:$B$642,0)),'Baseline Calcs &amp; EFs'!$B$611:$B$617,0)), 'Baseline Data Entry'!C28 = "N", "N/A", TRUE, "")</f>
        <v/>
      </c>
      <c r="F13" s="93" t="str" cm="1">
        <f t="array" ref="F13">IFERROR(_xlfn.IFS('Baseline Data Entry'!C28="N", "N/A", AND('Baseline Data Entry'!C28="Y", 'Baseline Data Entry'!H28 =""), 'Baseline Calcs &amp; EFs'!$E$368, AND('Baseline Data Entry'!H28&lt;&gt;"",'Baseline Data Entry'!C28="Y",('Baseline Data Entry'!H28+'Baseline Calcs &amp; EFs'!H13)&lt;2050),"Error, building lifespan must extend to at least 2050",AND('Baseline Data Entry'!H28&lt;&gt;"",'Baseline Data Entry'!C28="Y"), 'Baseline Data Entry'!H28),"")</f>
        <v/>
      </c>
      <c r="G13" s="93" t="str" cm="1">
        <f t="array" ref="G13">IFERROR(_xlfn.IFS(AND('Baseline Data Entry'!J28&lt;&gt;"",'Baseline Data Entry'!C28="Y"),'Baseline Data Entry'!J28, 'Baseline Data Entry'!C28="N", "N/A", AND('Baseline Data Entry'!C28="Y",'Baseline Data Entry'!J28=""), 0),"")</f>
        <v/>
      </c>
      <c r="H13" s="99" t="str" cm="1">
        <f t="array" ref="H13">_xlfn.IFS(AND('Baseline Data Entry'!C28="Y", 'Baseline Data Entry'!K28&lt;&gt;""),'Baseline Data Entry'!K28, AND('Baseline Data Entry'!C28="Y",'Baseline Data Entry'!K28=""),'Baseline Data Entry'!$C$9, 'Baseline Data Entry'!C28="N", "N/A", AND('Baseline Data Entry'!K28="",'Baseline Data Entry'!C16="",'Baseline Data Entry'!C28="Y" ),"Error, either the project start year of the Master Plan or the projected first year of building use must be filled out", TRUE, "")</f>
        <v/>
      </c>
      <c r="I13" s="99" t="str" cm="1">
        <f t="array" ref="I13">IFERROR(_xlfn.IFS(AND('Baseline Data Entry'!L28="", 'Baseline Data Entry'!C28="Y"), "Baseline", 'Baseline Data Entry'!C28="N", "N/A", AND('Baseline Data Entry'!C28="Y", 'Baseline Data Entry'!L28&lt;&gt;""),'Baseline Data Entry'!L28),"")</f>
        <v/>
      </c>
      <c r="J13" s="2"/>
      <c r="K13" s="2"/>
      <c r="L13" s="5"/>
    </row>
    <row r="14" spans="1:24" hidden="1" x14ac:dyDescent="0.25">
      <c r="B14" s="59" t="s">
        <v>138</v>
      </c>
      <c r="C14" s="95"/>
      <c r="D14" s="93" t="str" cm="1">
        <f t="array" ref="D14">_xlfn.IFS(AND('Baseline Data Entry'!C29="Y",'Baseline Data Entry'!E29&lt;&gt;""),'Baseline Data Entry'!E29, AND('Baseline Data Entry'!C29 = "Y", 'Baseline Data Entry'!E29 = "", 'Baseline Data Entry'!F29 &lt;&gt; ""), INDEX($C$87:$C$109, MATCH(B14,$B$87:$B$109,0))*'Baseline Data Entry'!F29,AND('Baseline Data Entry'!C29="Y",'Baseline Data Entry'!E29="",'Baseline Data Entry'!F29=""), "Error, need total number of buildings or total commercial square footage", TRUE, "")</f>
        <v/>
      </c>
      <c r="E14" s="100" t="str" cm="1">
        <f t="array" ref="E14">_xlfn.IFS(AND('Baseline Data Entry'!C29="Y",'Baseline Data Entry'!G29&lt;&gt;""),'Baseline Data Entry'!G29, AND('Baseline Data Entry'!C29="Y", 'Baseline Data Entry'!G29=""), INDEX('Baseline Calcs &amp; EFs'!$D$611:$D$617, MATCH(INDEX('Baseline Calcs &amp; EFs'!$C$621:$C$642, MATCH('Baseline Calcs &amp; EFs'!B14,'Baseline Calcs &amp; EFs'!$B$621:$B$642,0)),'Baseline Calcs &amp; EFs'!$B$611:$B$617,0)), 'Baseline Data Entry'!C29 = "N", "N/A", TRUE, "")</f>
        <v/>
      </c>
      <c r="F14" s="93" t="str" cm="1">
        <f t="array" ref="F14">IFERROR(_xlfn.IFS('Baseline Data Entry'!C29="N", "N/A", AND('Baseline Data Entry'!C29="Y", 'Baseline Data Entry'!H29 =""), 'Baseline Calcs &amp; EFs'!$E$368, AND('Baseline Data Entry'!H29&lt;&gt;"",'Baseline Data Entry'!C29="Y",('Baseline Data Entry'!H29+'Baseline Calcs &amp; EFs'!H14)&lt;2050),"Error, building lifespan must extend to at least 2050",AND('Baseline Data Entry'!H29&lt;&gt;"",'Baseline Data Entry'!C29="Y"), 'Baseline Data Entry'!H29),"")</f>
        <v/>
      </c>
      <c r="G14" s="93" t="str" cm="1">
        <f t="array" ref="G14">IFERROR(_xlfn.IFS(AND('Baseline Data Entry'!J29&lt;&gt;"",'Baseline Data Entry'!C29="Y"),'Baseline Data Entry'!J29, 'Baseline Data Entry'!C29="N", "N/A", AND('Baseline Data Entry'!C29="Y",'Baseline Data Entry'!J29=""), 0),"")</f>
        <v/>
      </c>
      <c r="H14" s="99" t="str" cm="1">
        <f t="array" ref="H14">_xlfn.IFS(AND('Baseline Data Entry'!C29="Y", 'Baseline Data Entry'!K29&lt;&gt;""),'Baseline Data Entry'!K29, AND('Baseline Data Entry'!C29="Y",'Baseline Data Entry'!K29=""),'Baseline Data Entry'!$C$9, 'Baseline Data Entry'!C29="N", "N/A", AND('Baseline Data Entry'!K29="",'Baseline Data Entry'!C17="",'Baseline Data Entry'!C29="Y" ),"Error, either the project start year of the Master Plan or the projected first year of building use must be filled out", TRUE, "")</f>
        <v/>
      </c>
      <c r="I14" s="99" t="str" cm="1">
        <f t="array" ref="I14">IFERROR(_xlfn.IFS(AND('Baseline Data Entry'!L29="", 'Baseline Data Entry'!C29="Y"), "Baseline", 'Baseline Data Entry'!C29="N", "N/A", AND('Baseline Data Entry'!C29="Y", 'Baseline Data Entry'!L29&lt;&gt;""),'Baseline Data Entry'!L29),"")</f>
        <v/>
      </c>
      <c r="J14" s="2"/>
      <c r="K14" s="2"/>
      <c r="L14" s="5"/>
    </row>
    <row r="15" spans="1:24" hidden="1" x14ac:dyDescent="0.25">
      <c r="B15" s="59" t="s">
        <v>136</v>
      </c>
      <c r="C15" s="95"/>
      <c r="D15" s="93" t="str" cm="1">
        <f t="array" ref="D15">_xlfn.IFS(AND('Baseline Data Entry'!C30="Y",'Baseline Data Entry'!E30&lt;&gt;""),'Baseline Data Entry'!E30, AND('Baseline Data Entry'!C30 = "Y", 'Baseline Data Entry'!E30 = "", 'Baseline Data Entry'!F30 &lt;&gt; ""), INDEX($C$87:$C$109, MATCH(B15,$B$87:$B$109,0))*'Baseline Data Entry'!F30,AND('Baseline Data Entry'!C30="Y",'Baseline Data Entry'!E30="",'Baseline Data Entry'!F30=""), "Error, need total number of buildings or total commercial square footage", TRUE, "")</f>
        <v/>
      </c>
      <c r="E15" s="100" t="str" cm="1">
        <f t="array" ref="E15">_xlfn.IFS(AND('Baseline Data Entry'!C30="Y",'Baseline Data Entry'!G30&lt;&gt;""),'Baseline Data Entry'!G30, AND('Baseline Data Entry'!C30="Y", 'Baseline Data Entry'!G30=""), INDEX('Baseline Calcs &amp; EFs'!$D$611:$D$617, MATCH(INDEX('Baseline Calcs &amp; EFs'!$C$621:$C$642, MATCH('Baseline Calcs &amp; EFs'!B15,'Baseline Calcs &amp; EFs'!$B$621:$B$642,0)),'Baseline Calcs &amp; EFs'!$B$611:$B$617,0)), 'Baseline Data Entry'!C30 = "N", "N/A", TRUE, "")</f>
        <v/>
      </c>
      <c r="F15" s="93" t="str" cm="1">
        <f t="array" ref="F15">IFERROR(_xlfn.IFS('Baseline Data Entry'!C30="N", "N/A", AND('Baseline Data Entry'!C30="Y", 'Baseline Data Entry'!H30 =""), 'Baseline Calcs &amp; EFs'!$E$368, AND('Baseline Data Entry'!H30&lt;&gt;"",'Baseline Data Entry'!C30="Y",('Baseline Data Entry'!H30+'Baseline Calcs &amp; EFs'!H15)&lt;2050),"Error, building lifespan must extend to at least 2050",AND('Baseline Data Entry'!H30&lt;&gt;"",'Baseline Data Entry'!C30="Y"), 'Baseline Data Entry'!H30),"")</f>
        <v/>
      </c>
      <c r="G15" s="93" t="str" cm="1">
        <f t="array" ref="G15">IFERROR(_xlfn.IFS(AND('Baseline Data Entry'!J30&lt;&gt;"",'Baseline Data Entry'!C30="Y"),'Baseline Data Entry'!J30, 'Baseline Data Entry'!C30="N", "N/A", AND('Baseline Data Entry'!C30="Y",'Baseline Data Entry'!J30=""), 0),"")</f>
        <v/>
      </c>
      <c r="H15" s="99" t="str" cm="1">
        <f t="array" ref="H15">_xlfn.IFS(AND('Baseline Data Entry'!C30="Y", 'Baseline Data Entry'!K30&lt;&gt;""),'Baseline Data Entry'!K30, AND('Baseline Data Entry'!C30="Y",'Baseline Data Entry'!K30=""),'Baseline Data Entry'!$C$9, 'Baseline Data Entry'!C30="N", "N/A", AND('Baseline Data Entry'!K30="",'Baseline Data Entry'!C18="",'Baseline Data Entry'!C30="Y" ),"Error, either the project start year of the Master Plan or the projected first year of building use must be filled out", TRUE, "")</f>
        <v/>
      </c>
      <c r="I15" s="99" t="str" cm="1">
        <f t="array" ref="I15">IFERROR(_xlfn.IFS(AND('Baseline Data Entry'!L30="", 'Baseline Data Entry'!C30="Y"), "Baseline", 'Baseline Data Entry'!C30="N", "N/A", AND('Baseline Data Entry'!C30="Y", 'Baseline Data Entry'!L30&lt;&gt;""),'Baseline Data Entry'!L30),"")</f>
        <v/>
      </c>
      <c r="J15" s="2"/>
      <c r="K15" s="2"/>
      <c r="L15" s="5"/>
    </row>
    <row r="16" spans="1:24" hidden="1" x14ac:dyDescent="0.25">
      <c r="B16" s="59" t="s">
        <v>146</v>
      </c>
      <c r="C16" s="95"/>
      <c r="D16" s="93" t="str" cm="1">
        <f t="array" ref="D16">_xlfn.IFS(AND('Baseline Data Entry'!C31="Y",'Baseline Data Entry'!E31&lt;&gt;""),'Baseline Data Entry'!E31, AND('Baseline Data Entry'!C31 = "Y", 'Baseline Data Entry'!E31 = "", 'Baseline Data Entry'!F31 &lt;&gt; ""), INDEX($C$87:$C$109, MATCH(B16,$B$87:$B$109,0))*'Baseline Data Entry'!F31,AND('Baseline Data Entry'!C31="Y",'Baseline Data Entry'!E31="",'Baseline Data Entry'!F31=""), "Error, need total number of buildings or total commercial square footage", TRUE, "")</f>
        <v/>
      </c>
      <c r="E16" s="100" t="str" cm="1">
        <f t="array" ref="E16">_xlfn.IFS(AND('Baseline Data Entry'!C31="Y",'Baseline Data Entry'!G31&lt;&gt;""),'Baseline Data Entry'!G31, AND('Baseline Data Entry'!C31="Y", 'Baseline Data Entry'!G31=""), INDEX('Baseline Calcs &amp; EFs'!$D$611:$D$617, MATCH(INDEX('Baseline Calcs &amp; EFs'!$C$621:$C$642, MATCH('Baseline Calcs &amp; EFs'!B16,'Baseline Calcs &amp; EFs'!$B$621:$B$642,0)),'Baseline Calcs &amp; EFs'!$B$611:$B$617,0)), 'Baseline Data Entry'!C31 = "N", "N/A", TRUE, "")</f>
        <v/>
      </c>
      <c r="F16" s="93" t="str" cm="1">
        <f t="array" ref="F16">IFERROR(_xlfn.IFS('Baseline Data Entry'!C31="N", "N/A", AND('Baseline Data Entry'!C31="Y", 'Baseline Data Entry'!H31 =""), 'Baseline Calcs &amp; EFs'!$E$368, AND('Baseline Data Entry'!H31&lt;&gt;"",'Baseline Data Entry'!C31="Y",('Baseline Data Entry'!H31+'Baseline Calcs &amp; EFs'!H16)&lt;2050),"Error, building lifespan must extend to at least 2050",AND('Baseline Data Entry'!H31&lt;&gt;"",'Baseline Data Entry'!C31="Y"), 'Baseline Data Entry'!H31),"")</f>
        <v/>
      </c>
      <c r="G16" s="93" t="str" cm="1">
        <f t="array" ref="G16">IFERROR(_xlfn.IFS(AND('Baseline Data Entry'!J31&lt;&gt;"",'Baseline Data Entry'!C31="Y"),'Baseline Data Entry'!J31, 'Baseline Data Entry'!C31="N", "N/A", AND('Baseline Data Entry'!C31="Y",'Baseline Data Entry'!J31=""), 0),"")</f>
        <v/>
      </c>
      <c r="H16" s="99" t="str" cm="1">
        <f t="array" ref="H16">_xlfn.IFS(AND('Baseline Data Entry'!C31="Y", 'Baseline Data Entry'!K31&lt;&gt;""),'Baseline Data Entry'!K31, AND('Baseline Data Entry'!C31="Y",'Baseline Data Entry'!K31=""),'Baseline Data Entry'!$C$9, 'Baseline Data Entry'!C31="N", "N/A", AND('Baseline Data Entry'!K31="",'Baseline Data Entry'!C19="",'Baseline Data Entry'!C31="Y" ),"Error, either the project start year of the Master Plan or the projected first year of building use must be filled out", TRUE, "")</f>
        <v/>
      </c>
      <c r="I16" s="99" t="str" cm="1">
        <f t="array" ref="I16">IFERROR(_xlfn.IFS(AND('Baseline Data Entry'!L31="", 'Baseline Data Entry'!C31="Y"), "Baseline", 'Baseline Data Entry'!C31="N", "N/A", AND('Baseline Data Entry'!C31="Y", 'Baseline Data Entry'!L31&lt;&gt;""),'Baseline Data Entry'!L31),"")</f>
        <v/>
      </c>
      <c r="J16" s="2"/>
      <c r="K16" s="2"/>
      <c r="L16" s="5"/>
    </row>
    <row r="17" spans="2:12" hidden="1" x14ac:dyDescent="0.25">
      <c r="B17" s="59" t="s">
        <v>150</v>
      </c>
      <c r="C17" s="95"/>
      <c r="D17" s="93" t="str" cm="1">
        <f t="array" ref="D17">_xlfn.IFS(AND('Baseline Data Entry'!C32="Y",'Baseline Data Entry'!E32&lt;&gt;""),'Baseline Data Entry'!E32, AND('Baseline Data Entry'!C32 = "Y", 'Baseline Data Entry'!E32 = "", 'Baseline Data Entry'!F32 &lt;&gt; ""), INDEX($C$87:$C$109, MATCH(B17,$B$87:$B$109,0))*'Baseline Data Entry'!F32,AND('Baseline Data Entry'!C32="Y",'Baseline Data Entry'!E32="",'Baseline Data Entry'!F32=""), "Error, need total number of buildings or total commercial square footage", TRUE, "")</f>
        <v/>
      </c>
      <c r="E17" s="100" t="str" cm="1">
        <f t="array" ref="E17">_xlfn.IFS(AND('Baseline Data Entry'!C32="Y",'Baseline Data Entry'!G32&lt;&gt;""),'Baseline Data Entry'!G32, AND('Baseline Data Entry'!C32="Y", 'Baseline Data Entry'!G32=""), INDEX('Baseline Calcs &amp; EFs'!$D$611:$D$617, MATCH(INDEX('Baseline Calcs &amp; EFs'!$C$621:$C$642, MATCH('Baseline Calcs &amp; EFs'!B17,'Baseline Calcs &amp; EFs'!$B$621:$B$642,0)),'Baseline Calcs &amp; EFs'!$B$611:$B$617,0)), 'Baseline Data Entry'!C32 = "N", "N/A", TRUE, "")</f>
        <v/>
      </c>
      <c r="F17" s="93" t="str" cm="1">
        <f t="array" ref="F17">IFERROR(_xlfn.IFS('Baseline Data Entry'!C32="N", "N/A", AND('Baseline Data Entry'!C32="Y", 'Baseline Data Entry'!H32 =""), 'Baseline Calcs &amp; EFs'!$E$368, AND('Baseline Data Entry'!H32&lt;&gt;"",'Baseline Data Entry'!C32="Y",('Baseline Data Entry'!H32+'Baseline Calcs &amp; EFs'!H17)&lt;2050),"Error, building lifespan must extend to at least 2050",AND('Baseline Data Entry'!H32&lt;&gt;"",'Baseline Data Entry'!C32="Y"), 'Baseline Data Entry'!H32),"")</f>
        <v/>
      </c>
      <c r="G17" s="93" t="str" cm="1">
        <f t="array" ref="G17">IFERROR(_xlfn.IFS(AND('Baseline Data Entry'!J32&lt;&gt;"",'Baseline Data Entry'!C32="Y"),'Baseline Data Entry'!J32, 'Baseline Data Entry'!C32="N", "N/A", AND('Baseline Data Entry'!C32="Y",'Baseline Data Entry'!J32=""), 0),"")</f>
        <v/>
      </c>
      <c r="H17" s="99" t="str" cm="1">
        <f t="array" ref="H17">_xlfn.IFS(AND('Baseline Data Entry'!C32="Y", 'Baseline Data Entry'!K32&lt;&gt;""),'Baseline Data Entry'!K32, AND('Baseline Data Entry'!C32="Y",'Baseline Data Entry'!K32=""),'Baseline Data Entry'!$C$9, 'Baseline Data Entry'!C32="N", "N/A", AND('Baseline Data Entry'!K32="",'Baseline Data Entry'!C20="",'Baseline Data Entry'!C32="Y" ),"Error, either the project start year of the Master Plan or the projected first year of building use must be filled out", TRUE, "")</f>
        <v/>
      </c>
      <c r="I17" s="99" t="str" cm="1">
        <f t="array" ref="I17">IFERROR(_xlfn.IFS(AND('Baseline Data Entry'!L32="", 'Baseline Data Entry'!C32="Y"), "Baseline", 'Baseline Data Entry'!C32="N", "N/A", AND('Baseline Data Entry'!C32="Y", 'Baseline Data Entry'!L32&lt;&gt;""),'Baseline Data Entry'!L32),"")</f>
        <v/>
      </c>
      <c r="J17" s="2"/>
      <c r="K17" s="2"/>
      <c r="L17" s="5"/>
    </row>
    <row r="18" spans="2:12" hidden="1" x14ac:dyDescent="0.25">
      <c r="B18" s="60" t="s">
        <v>119</v>
      </c>
      <c r="C18" s="95"/>
      <c r="D18" s="93" t="str" cm="1">
        <f t="array" ref="D18">_xlfn.IFS(AND('Baseline Data Entry'!C33="Y",'Baseline Data Entry'!E33&lt;&gt;""),'Baseline Data Entry'!E33, AND('Baseline Data Entry'!C33 = "Y", 'Baseline Data Entry'!E33 = "", 'Baseline Data Entry'!F33 &lt;&gt; ""), INDEX($C$87:$C$109, MATCH(B18,$B$87:$B$109,0))*'Baseline Data Entry'!F33,AND('Baseline Data Entry'!C33="Y",'Baseline Data Entry'!E33="",'Baseline Data Entry'!F33=""), "Error, need total number of buildings or total commercial square footage", TRUE, "")</f>
        <v/>
      </c>
      <c r="E18" s="100" t="str" cm="1">
        <f t="array" ref="E18">_xlfn.IFS(AND('Baseline Data Entry'!C33="Y",'Baseline Data Entry'!G33&lt;&gt;""),'Baseline Data Entry'!G33, AND('Baseline Data Entry'!C33="Y", 'Baseline Data Entry'!G33=""), INDEX('Baseline Calcs &amp; EFs'!$D$611:$D$617, MATCH(INDEX('Baseline Calcs &amp; EFs'!$C$621:$C$642, MATCH('Baseline Calcs &amp; EFs'!B18,'Baseline Calcs &amp; EFs'!$B$621:$B$642,0)),'Baseline Calcs &amp; EFs'!$B$611:$B$617,0)), 'Baseline Data Entry'!C33 = "N", "N/A", TRUE, "")</f>
        <v/>
      </c>
      <c r="F18" s="93" t="str" cm="1">
        <f t="array" ref="F18">IFERROR(_xlfn.IFS('Baseline Data Entry'!C33="N", "N/A", AND('Baseline Data Entry'!C33="Y", 'Baseline Data Entry'!H33 =""), 'Baseline Calcs &amp; EFs'!$E$368, AND('Baseline Data Entry'!H33&lt;&gt;"",'Baseline Data Entry'!C33="Y",('Baseline Data Entry'!H33+'Baseline Calcs &amp; EFs'!H18)&lt;2050),"Error, building lifespan must extend to at least 2050",AND('Baseline Data Entry'!H33&lt;&gt;"",'Baseline Data Entry'!C33="Y"), 'Baseline Data Entry'!H33),"")</f>
        <v/>
      </c>
      <c r="G18" s="93" t="str" cm="1">
        <f t="array" ref="G18">IFERROR(_xlfn.IFS(AND('Baseline Data Entry'!J33&lt;&gt;"",'Baseline Data Entry'!C33="Y"),'Baseline Data Entry'!J33, 'Baseline Data Entry'!C33="N", "N/A", AND('Baseline Data Entry'!C33="Y",'Baseline Data Entry'!J33=""), 0),"")</f>
        <v/>
      </c>
      <c r="H18" s="99" t="str" cm="1">
        <f t="array" ref="H18">_xlfn.IFS(AND('Baseline Data Entry'!C33="Y", 'Baseline Data Entry'!K33&lt;&gt;""),'Baseline Data Entry'!K33, AND('Baseline Data Entry'!C33="Y",'Baseline Data Entry'!K33=""),'Baseline Data Entry'!$C$9, 'Baseline Data Entry'!C33="N", "N/A", AND('Baseline Data Entry'!K33="",'Baseline Data Entry'!C21="",'Baseline Data Entry'!C33="Y" ),"Error, either the project start year of the Master Plan or the projected first year of building use must be filled out", TRUE, "")</f>
        <v/>
      </c>
      <c r="I18" s="99" t="str" cm="1">
        <f t="array" ref="I18">IFERROR(_xlfn.IFS(AND('Baseline Data Entry'!L33="", 'Baseline Data Entry'!C33="Y"), "Baseline", 'Baseline Data Entry'!C33="N", "N/A", AND('Baseline Data Entry'!C33="Y", 'Baseline Data Entry'!L33&lt;&gt;""),'Baseline Data Entry'!L33),"")</f>
        <v/>
      </c>
      <c r="J18" s="2"/>
      <c r="K18" s="2"/>
      <c r="L18" s="5"/>
    </row>
    <row r="19" spans="2:12" hidden="1" x14ac:dyDescent="0.25">
      <c r="B19" s="59" t="s">
        <v>122</v>
      </c>
      <c r="C19" s="95"/>
      <c r="D19" s="93" t="str" cm="1">
        <f t="array" ref="D19">_xlfn.IFS(AND('Baseline Data Entry'!C34="Y",'Baseline Data Entry'!E34&lt;&gt;""),'Baseline Data Entry'!E34, AND('Baseline Data Entry'!C34 = "Y", 'Baseline Data Entry'!E34 = "", 'Baseline Data Entry'!F34 &lt;&gt; ""), INDEX($C$87:$C$109, MATCH(B19,$B$87:$B$109,0))*'Baseline Data Entry'!F34,AND('Baseline Data Entry'!C34="Y",'Baseline Data Entry'!E34="",'Baseline Data Entry'!F34=""), "Error, need total number of buildings or total commercial square footage", TRUE, "")</f>
        <v/>
      </c>
      <c r="E19" s="100" t="str" cm="1">
        <f t="array" ref="E19">_xlfn.IFS(AND('Baseline Data Entry'!C34="Y",'Baseline Data Entry'!G34&lt;&gt;""),'Baseline Data Entry'!G34, AND('Baseline Data Entry'!C34="Y", 'Baseline Data Entry'!G34=""), INDEX('Baseline Calcs &amp; EFs'!$D$611:$D$617, MATCH(INDEX('Baseline Calcs &amp; EFs'!$C$621:$C$642, MATCH('Baseline Calcs &amp; EFs'!B19,'Baseline Calcs &amp; EFs'!$B$621:$B$642,0)),'Baseline Calcs &amp; EFs'!$B$611:$B$617,0)), 'Baseline Data Entry'!C34 = "N", "N/A", TRUE, "")</f>
        <v/>
      </c>
      <c r="F19" s="93" t="str" cm="1">
        <f t="array" ref="F19">IFERROR(_xlfn.IFS('Baseline Data Entry'!C34="N", "N/A", AND('Baseline Data Entry'!C34="Y", 'Baseline Data Entry'!H34 =""), 'Baseline Calcs &amp; EFs'!$E$368, AND('Baseline Data Entry'!H34&lt;&gt;"",'Baseline Data Entry'!C34="Y",('Baseline Data Entry'!H34+'Baseline Calcs &amp; EFs'!H19)&lt;2050),"Error, building lifespan must extend to at least 2050",AND('Baseline Data Entry'!H34&lt;&gt;"",'Baseline Data Entry'!C34="Y"), 'Baseline Data Entry'!H34),"")</f>
        <v/>
      </c>
      <c r="G19" s="93" t="str" cm="1">
        <f t="array" ref="G19">IFERROR(_xlfn.IFS(AND('Baseline Data Entry'!J34&lt;&gt;"",'Baseline Data Entry'!C34="Y"),'Baseline Data Entry'!J34, 'Baseline Data Entry'!C34="N", "N/A", AND('Baseline Data Entry'!C34="Y",'Baseline Data Entry'!J34=""), 0),"")</f>
        <v/>
      </c>
      <c r="H19" s="99" t="str" cm="1">
        <f t="array" ref="H19">_xlfn.IFS(AND('Baseline Data Entry'!C34="Y", 'Baseline Data Entry'!K34&lt;&gt;""),'Baseline Data Entry'!K34, AND('Baseline Data Entry'!C34="Y",'Baseline Data Entry'!K34=""),'Baseline Data Entry'!$C$9, 'Baseline Data Entry'!C34="N", "N/A", AND('Baseline Data Entry'!K34="",'Baseline Data Entry'!C22="",'Baseline Data Entry'!C34="Y" ),"Error, either the project start year of the Master Plan or the projected first year of building use must be filled out", TRUE, "")</f>
        <v/>
      </c>
      <c r="I19" s="99" t="str" cm="1">
        <f t="array" ref="I19">IFERROR(_xlfn.IFS(AND('Baseline Data Entry'!L34="", 'Baseline Data Entry'!C34="Y"), "Baseline", 'Baseline Data Entry'!C34="N", "N/A", AND('Baseline Data Entry'!C34="Y", 'Baseline Data Entry'!L34&lt;&gt;""),'Baseline Data Entry'!L34),"")</f>
        <v/>
      </c>
      <c r="J19" s="2"/>
      <c r="K19" s="2"/>
      <c r="L19" s="5"/>
    </row>
    <row r="20" spans="2:12" hidden="1" x14ac:dyDescent="0.25">
      <c r="B20" s="59" t="s">
        <v>128</v>
      </c>
      <c r="C20" s="95"/>
      <c r="D20" s="93" t="str" cm="1">
        <f t="array" ref="D20">_xlfn.IFS(AND('Baseline Data Entry'!C35="Y",'Baseline Data Entry'!E35&lt;&gt;""),'Baseline Data Entry'!E35, AND('Baseline Data Entry'!C35 = "Y", 'Baseline Data Entry'!E35 = "", 'Baseline Data Entry'!F35 &lt;&gt; ""), INDEX($C$87:$C$109, MATCH(B20,$B$87:$B$109,0))*'Baseline Data Entry'!F35,AND('Baseline Data Entry'!C35="Y",'Baseline Data Entry'!E35="",'Baseline Data Entry'!F35=""), "Error, need total number of buildings or total commercial square footage", TRUE, "")</f>
        <v/>
      </c>
      <c r="E20" s="100" t="str" cm="1">
        <f t="array" ref="E20">_xlfn.IFS(AND('Baseline Data Entry'!C35="Y",'Baseline Data Entry'!G35&lt;&gt;""),'Baseline Data Entry'!G35, AND('Baseline Data Entry'!C35="Y", 'Baseline Data Entry'!G35=""), INDEX('Baseline Calcs &amp; EFs'!$D$611:$D$617, MATCH(INDEX('Baseline Calcs &amp; EFs'!$C$621:$C$642, MATCH('Baseline Calcs &amp; EFs'!B20,'Baseline Calcs &amp; EFs'!$B$621:$B$642,0)),'Baseline Calcs &amp; EFs'!$B$611:$B$617,0)), 'Baseline Data Entry'!C35 = "N", "N/A", TRUE, "")</f>
        <v/>
      </c>
      <c r="F20" s="93" t="str" cm="1">
        <f t="array" ref="F20">IFERROR(_xlfn.IFS('Baseline Data Entry'!C35="N", "N/A", AND('Baseline Data Entry'!C35="Y", 'Baseline Data Entry'!H35 =""), 'Baseline Calcs &amp; EFs'!$E$368, AND('Baseline Data Entry'!H35&lt;&gt;"",'Baseline Data Entry'!C35="Y",('Baseline Data Entry'!H35+'Baseline Calcs &amp; EFs'!H20)&lt;2050),"Error, building lifespan must extend to at least 2050",AND('Baseline Data Entry'!H35&lt;&gt;"",'Baseline Data Entry'!C35="Y"), 'Baseline Data Entry'!H35),"")</f>
        <v/>
      </c>
      <c r="G20" s="93" t="str" cm="1">
        <f t="array" ref="G20">IFERROR(_xlfn.IFS(AND('Baseline Data Entry'!J35&lt;&gt;"",'Baseline Data Entry'!C35="Y"),'Baseline Data Entry'!J35, 'Baseline Data Entry'!C35="N", "N/A", AND('Baseline Data Entry'!C35="Y",'Baseline Data Entry'!J35=""), 0),"")</f>
        <v/>
      </c>
      <c r="H20" s="99" t="str" cm="1">
        <f t="array" ref="H20">_xlfn.IFS(AND('Baseline Data Entry'!C35="Y", 'Baseline Data Entry'!K35&lt;&gt;""),'Baseline Data Entry'!K35, AND('Baseline Data Entry'!C35="Y",'Baseline Data Entry'!K35=""),'Baseline Data Entry'!$C$9, 'Baseline Data Entry'!C35="N", "N/A", AND('Baseline Data Entry'!K35="",'Baseline Data Entry'!C23="",'Baseline Data Entry'!C35="Y" ),"Error, either the project start year of the Master Plan or the projected first year of building use must be filled out", TRUE, "")</f>
        <v/>
      </c>
      <c r="I20" s="99" t="str" cm="1">
        <f t="array" ref="I20">IFERROR(_xlfn.IFS(AND('Baseline Data Entry'!L35="", 'Baseline Data Entry'!C35="Y"), "Baseline", 'Baseline Data Entry'!C35="N", "N/A", AND('Baseline Data Entry'!C35="Y", 'Baseline Data Entry'!L35&lt;&gt;""),'Baseline Data Entry'!L35),"")</f>
        <v/>
      </c>
      <c r="J20" s="2"/>
      <c r="K20" s="2"/>
      <c r="L20" s="5"/>
    </row>
    <row r="21" spans="2:12" hidden="1" x14ac:dyDescent="0.25">
      <c r="B21" s="59" t="s">
        <v>134</v>
      </c>
      <c r="C21" s="95"/>
      <c r="D21" s="93" t="str" cm="1">
        <f t="array" ref="D21">_xlfn.IFS(AND('Baseline Data Entry'!C36="Y",'Baseline Data Entry'!E36&lt;&gt;""),'Baseline Data Entry'!E36, AND('Baseline Data Entry'!C36 = "Y", 'Baseline Data Entry'!E36 = "", 'Baseline Data Entry'!F36 &lt;&gt; ""), INDEX($C$87:$C$109, MATCH(B21,$B$87:$B$109,0))*'Baseline Data Entry'!F36,AND('Baseline Data Entry'!C36="Y",'Baseline Data Entry'!E36="",'Baseline Data Entry'!F36=""), "Error, need total number of buildings or total commercial square footage", TRUE, "")</f>
        <v/>
      </c>
      <c r="E21" s="100" t="str" cm="1">
        <f t="array" ref="E21">_xlfn.IFS(AND('Baseline Data Entry'!C36="Y",'Baseline Data Entry'!G36&lt;&gt;""),'Baseline Data Entry'!G36, AND('Baseline Data Entry'!C36="Y", 'Baseline Data Entry'!G36=""), INDEX('Baseline Calcs &amp; EFs'!$D$611:$D$617, MATCH(INDEX('Baseline Calcs &amp; EFs'!$C$621:$C$642, MATCH('Baseline Calcs &amp; EFs'!B21,'Baseline Calcs &amp; EFs'!$B$621:$B$642,0)),'Baseline Calcs &amp; EFs'!$B$611:$B$617,0)), 'Baseline Data Entry'!C36 = "N", "N/A", TRUE, "")</f>
        <v/>
      </c>
      <c r="F21" s="93" t="str" cm="1">
        <f t="array" ref="F21">IFERROR(_xlfn.IFS('Baseline Data Entry'!C36="N", "N/A", AND('Baseline Data Entry'!C36="Y", 'Baseline Data Entry'!H36 =""), 'Baseline Calcs &amp; EFs'!$E$368, AND('Baseline Data Entry'!H36&lt;&gt;"",'Baseline Data Entry'!C36="Y",('Baseline Data Entry'!H36+'Baseline Calcs &amp; EFs'!H21)&lt;2050),"Error, building lifespan must extend to at least 2050",AND('Baseline Data Entry'!H36&lt;&gt;"",'Baseline Data Entry'!C36="Y"), 'Baseline Data Entry'!H36),"")</f>
        <v/>
      </c>
      <c r="G21" s="93" t="str" cm="1">
        <f t="array" ref="G21">IFERROR(_xlfn.IFS(AND('Baseline Data Entry'!J36&lt;&gt;"",'Baseline Data Entry'!C36="Y"),'Baseline Data Entry'!J36, 'Baseline Data Entry'!C36="N", "N/A", AND('Baseline Data Entry'!C36="Y",'Baseline Data Entry'!J36=""), 0),"")</f>
        <v/>
      </c>
      <c r="H21" s="99" t="str" cm="1">
        <f t="array" ref="H21">_xlfn.IFS(AND('Baseline Data Entry'!C36="Y", 'Baseline Data Entry'!K36&lt;&gt;""),'Baseline Data Entry'!K36, AND('Baseline Data Entry'!C36="Y",'Baseline Data Entry'!K36=""),'Baseline Data Entry'!$C$9, 'Baseline Data Entry'!C36="N", "N/A", AND('Baseline Data Entry'!K36="",'Baseline Data Entry'!C24="",'Baseline Data Entry'!C36="Y" ),"Error, either the project start year of the Master Plan or the projected first year of building use must be filled out", TRUE, "")</f>
        <v/>
      </c>
      <c r="I21" s="99" t="str" cm="1">
        <f t="array" ref="I21">IFERROR(_xlfn.IFS(AND('Baseline Data Entry'!L36="", 'Baseline Data Entry'!C36="Y"), "Baseline", 'Baseline Data Entry'!C36="N", "N/A", AND('Baseline Data Entry'!C36="Y", 'Baseline Data Entry'!L36&lt;&gt;""),'Baseline Data Entry'!L36),"")</f>
        <v/>
      </c>
      <c r="J21" s="2"/>
      <c r="K21" s="2"/>
      <c r="L21" s="5"/>
    </row>
    <row r="22" spans="2:12" hidden="1" x14ac:dyDescent="0.25">
      <c r="B22" s="59" t="s">
        <v>126</v>
      </c>
      <c r="C22" s="95"/>
      <c r="D22" s="93" t="str" cm="1">
        <f t="array" ref="D22">_xlfn.IFS(AND('Baseline Data Entry'!C37="Y",'Baseline Data Entry'!E37&lt;&gt;""),'Baseline Data Entry'!E37, AND('Baseline Data Entry'!C37 = "Y", 'Baseline Data Entry'!E37 = "", 'Baseline Data Entry'!F37 &lt;&gt; ""), INDEX($C$87:$C$109, MATCH(B22,$B$87:$B$109,0))*'Baseline Data Entry'!F37,AND('Baseline Data Entry'!C37="Y",'Baseline Data Entry'!E37="",'Baseline Data Entry'!F37=""), "Error, need total number of buildings or total commercial square footage", TRUE, "")</f>
        <v/>
      </c>
      <c r="E22" s="100" t="str" cm="1">
        <f t="array" ref="E22">_xlfn.IFS(AND('Baseline Data Entry'!C37="Y",'Baseline Data Entry'!G37&lt;&gt;""),'Baseline Data Entry'!G37, AND('Baseline Data Entry'!C37="Y", 'Baseline Data Entry'!G37=""), INDEX('Baseline Calcs &amp; EFs'!$D$611:$D$617, MATCH(INDEX('Baseline Calcs &amp; EFs'!$C$621:$C$642, MATCH('Baseline Calcs &amp; EFs'!B22,'Baseline Calcs &amp; EFs'!$B$621:$B$642,0)),'Baseline Calcs &amp; EFs'!$B$611:$B$617,0)), 'Baseline Data Entry'!C37 = "N", "N/A", TRUE, "")</f>
        <v/>
      </c>
      <c r="F22" s="93" t="str" cm="1">
        <f t="array" ref="F22">IFERROR(_xlfn.IFS('Baseline Data Entry'!C37="N", "N/A", AND('Baseline Data Entry'!C37="Y", 'Baseline Data Entry'!H37 =""), 'Baseline Calcs &amp; EFs'!$E$368, AND('Baseline Data Entry'!H37&lt;&gt;"",'Baseline Data Entry'!C37="Y",('Baseline Data Entry'!H37+'Baseline Calcs &amp; EFs'!H22)&lt;2050),"Error, building lifespan must extend to at least 2050",AND('Baseline Data Entry'!H37&lt;&gt;"",'Baseline Data Entry'!C37="Y"), 'Baseline Data Entry'!H37),"")</f>
        <v/>
      </c>
      <c r="G22" s="93" t="str" cm="1">
        <f t="array" ref="G22">IFERROR(_xlfn.IFS(AND('Baseline Data Entry'!J37&lt;&gt;"",'Baseline Data Entry'!C37="Y"),'Baseline Data Entry'!J37, 'Baseline Data Entry'!C37="N", "N/A", AND('Baseline Data Entry'!C37="Y",'Baseline Data Entry'!J37=""), 0),"")</f>
        <v/>
      </c>
      <c r="H22" s="99" t="str" cm="1">
        <f t="array" ref="H22">_xlfn.IFS(AND('Baseline Data Entry'!C37="Y", 'Baseline Data Entry'!K37&lt;&gt;""),'Baseline Data Entry'!K37, AND('Baseline Data Entry'!C37="Y",'Baseline Data Entry'!K37=""),'Baseline Data Entry'!$C$9, 'Baseline Data Entry'!C37="N", "N/A", AND('Baseline Data Entry'!K37="",'Baseline Data Entry'!C25="",'Baseline Data Entry'!C37="Y" ),"Error, either the project start year of the Master Plan or the projected first year of building use must be filled out", TRUE, "")</f>
        <v/>
      </c>
      <c r="I22" s="99" t="str" cm="1">
        <f t="array" ref="I22">IFERROR(_xlfn.IFS(AND('Baseline Data Entry'!L37="", 'Baseline Data Entry'!C37="Y"), "Baseline", 'Baseline Data Entry'!C37="N", "N/A", AND('Baseline Data Entry'!C37="Y", 'Baseline Data Entry'!L37&lt;&gt;""),'Baseline Data Entry'!L37),"")</f>
        <v/>
      </c>
      <c r="J22" s="2"/>
      <c r="K22" s="2"/>
      <c r="L22" s="5"/>
    </row>
    <row r="23" spans="2:12" hidden="1" x14ac:dyDescent="0.25">
      <c r="B23" s="59" t="s">
        <v>130</v>
      </c>
      <c r="C23" s="95"/>
      <c r="D23" s="93" t="str" cm="1">
        <f t="array" ref="D23">_xlfn.IFS(AND('Baseline Data Entry'!C38="Y",'Baseline Data Entry'!E38&lt;&gt;""),'Baseline Data Entry'!E38, AND('Baseline Data Entry'!C38 = "Y", 'Baseline Data Entry'!E38 = "", 'Baseline Data Entry'!F38 &lt;&gt; ""), INDEX($C$87:$C$109, MATCH(B23,$B$87:$B$109,0))*'Baseline Data Entry'!F38,AND('Baseline Data Entry'!C38="Y",'Baseline Data Entry'!E38="",'Baseline Data Entry'!F38=""), "Error, need total number of buildings or total commercial square footage", TRUE, "")</f>
        <v/>
      </c>
      <c r="E23" s="100" t="str" cm="1">
        <f t="array" ref="E23">_xlfn.IFS(AND('Baseline Data Entry'!C38="Y",'Baseline Data Entry'!G38&lt;&gt;""),'Baseline Data Entry'!G38, AND('Baseline Data Entry'!C38="Y", 'Baseline Data Entry'!G38=""), INDEX('Baseline Calcs &amp; EFs'!$D$611:$D$617, MATCH(INDEX('Baseline Calcs &amp; EFs'!$C$621:$C$642, MATCH('Baseline Calcs &amp; EFs'!B23,'Baseline Calcs &amp; EFs'!$B$621:$B$642,0)),'Baseline Calcs &amp; EFs'!$B$611:$B$617,0)), 'Baseline Data Entry'!C38 = "N", "N/A", TRUE, "")</f>
        <v/>
      </c>
      <c r="F23" s="93" t="str" cm="1">
        <f t="array" ref="F23">IFERROR(_xlfn.IFS('Baseline Data Entry'!C38="N", "N/A", AND('Baseline Data Entry'!C38="Y", 'Baseline Data Entry'!H38 =""), 'Baseline Calcs &amp; EFs'!$E$368, AND('Baseline Data Entry'!H38&lt;&gt;"",'Baseline Data Entry'!C38="Y",('Baseline Data Entry'!H38+'Baseline Calcs &amp; EFs'!H23)&lt;2050),"Error, building lifespan must extend to at least 2050",AND('Baseline Data Entry'!H38&lt;&gt;"",'Baseline Data Entry'!C38="Y"), 'Baseline Data Entry'!H38),"")</f>
        <v/>
      </c>
      <c r="G23" s="93" t="str" cm="1">
        <f t="array" ref="G23">IFERROR(_xlfn.IFS(AND('Baseline Data Entry'!J38&lt;&gt;"",'Baseline Data Entry'!C38="Y"),'Baseline Data Entry'!J38, 'Baseline Data Entry'!C38="N", "N/A", AND('Baseline Data Entry'!C38="Y",'Baseline Data Entry'!J38=""), 0),"")</f>
        <v/>
      </c>
      <c r="H23" s="99" t="str" cm="1">
        <f t="array" ref="H23">_xlfn.IFS(AND('Baseline Data Entry'!C38="Y", 'Baseline Data Entry'!K38&lt;&gt;""),'Baseline Data Entry'!K38, AND('Baseline Data Entry'!C38="Y",'Baseline Data Entry'!K38=""),'Baseline Data Entry'!$C$9, 'Baseline Data Entry'!C38="N", "N/A", AND('Baseline Data Entry'!K38="",'Baseline Data Entry'!C26="",'Baseline Data Entry'!C38="Y" ),"Error, either the project start year of the Master Plan or the projected first year of building use must be filled out", TRUE, "")</f>
        <v/>
      </c>
      <c r="I23" s="99" t="str" cm="1">
        <f t="array" ref="I23">IFERROR(_xlfn.IFS(AND('Baseline Data Entry'!L38="", 'Baseline Data Entry'!C38="Y"), "Baseline", 'Baseline Data Entry'!C38="N", "N/A", AND('Baseline Data Entry'!C38="Y", 'Baseline Data Entry'!L38&lt;&gt;""),'Baseline Data Entry'!L38),"")</f>
        <v/>
      </c>
      <c r="J23" s="2"/>
      <c r="K23" s="2"/>
      <c r="L23" s="5"/>
    </row>
    <row r="24" spans="2:12" hidden="1" x14ac:dyDescent="0.25">
      <c r="B24" s="59" t="s">
        <v>132</v>
      </c>
      <c r="C24" s="95"/>
      <c r="D24" s="93" t="str" cm="1">
        <f t="array" ref="D24">_xlfn.IFS(AND('Baseline Data Entry'!C39="Y",'Baseline Data Entry'!E39&lt;&gt;""),'Baseline Data Entry'!E39, AND('Baseline Data Entry'!C39 = "Y", 'Baseline Data Entry'!E39 = "", 'Baseline Data Entry'!F39 &lt;&gt; ""), INDEX($C$87:$C$109, MATCH(B24,$B$87:$B$109,0))*'Baseline Data Entry'!F39,AND('Baseline Data Entry'!C39="Y",'Baseline Data Entry'!E39="",'Baseline Data Entry'!F39=""), "Error, need total number of buildings or total commercial square footage", TRUE, "")</f>
        <v/>
      </c>
      <c r="E24" s="100" t="str" cm="1">
        <f t="array" ref="E24">_xlfn.IFS(AND('Baseline Data Entry'!C39="Y",'Baseline Data Entry'!G39&lt;&gt;""),'Baseline Data Entry'!G39, AND('Baseline Data Entry'!C39="Y", 'Baseline Data Entry'!G39=""), INDEX('Baseline Calcs &amp; EFs'!$D$611:$D$617, MATCH(INDEX('Baseline Calcs &amp; EFs'!$C$621:$C$642, MATCH('Baseline Calcs &amp; EFs'!B24,'Baseline Calcs &amp; EFs'!$B$621:$B$642,0)),'Baseline Calcs &amp; EFs'!$B$611:$B$617,0)), 'Baseline Data Entry'!C39 = "N", "N/A", TRUE, "")</f>
        <v/>
      </c>
      <c r="F24" s="93" t="str" cm="1">
        <f t="array" ref="F24">IFERROR(_xlfn.IFS('Baseline Data Entry'!C39="N", "N/A", AND('Baseline Data Entry'!C39="Y", 'Baseline Data Entry'!H39 =""), 'Baseline Calcs &amp; EFs'!$E$368, AND('Baseline Data Entry'!H39&lt;&gt;"",'Baseline Data Entry'!C39="Y",('Baseline Data Entry'!H39+'Baseline Calcs &amp; EFs'!H24)&lt;2050),"Error, building lifespan must extend to at least 2050",AND('Baseline Data Entry'!H39&lt;&gt;"",'Baseline Data Entry'!C39="Y"), 'Baseline Data Entry'!H39),"")</f>
        <v/>
      </c>
      <c r="G24" s="93" t="str" cm="1">
        <f t="array" ref="G24">IFERROR(_xlfn.IFS(AND('Baseline Data Entry'!J39&lt;&gt;"",'Baseline Data Entry'!C39="Y"),'Baseline Data Entry'!J39, 'Baseline Data Entry'!C39="N", "N/A", AND('Baseline Data Entry'!C39="Y",'Baseline Data Entry'!J39=""), 0),"")</f>
        <v/>
      </c>
      <c r="H24" s="99" t="str" cm="1">
        <f t="array" ref="H24">_xlfn.IFS(AND('Baseline Data Entry'!C39="Y", 'Baseline Data Entry'!K39&lt;&gt;""),'Baseline Data Entry'!K39, AND('Baseline Data Entry'!C39="Y",'Baseline Data Entry'!K39=""),'Baseline Data Entry'!$C$9, 'Baseline Data Entry'!C39="N", "N/A", AND('Baseline Data Entry'!K39="",'Baseline Data Entry'!C27="",'Baseline Data Entry'!C39="Y" ),"Error, either the project start year of the Master Plan or the projected first year of building use must be filled out", TRUE, "")</f>
        <v/>
      </c>
      <c r="I24" s="99" t="str" cm="1">
        <f t="array" ref="I24">IFERROR(_xlfn.IFS(AND('Baseline Data Entry'!L39="", 'Baseline Data Entry'!C39="Y"), "Baseline", 'Baseline Data Entry'!C39="N", "N/A", AND('Baseline Data Entry'!C39="Y", 'Baseline Data Entry'!L39&lt;&gt;""),'Baseline Data Entry'!L39),"")</f>
        <v/>
      </c>
      <c r="J24" s="2"/>
      <c r="K24" s="2"/>
      <c r="L24" s="5"/>
    </row>
    <row r="25" spans="2:12" hidden="1" x14ac:dyDescent="0.25">
      <c r="B25" s="59" t="s">
        <v>148</v>
      </c>
      <c r="C25" s="95"/>
      <c r="D25" s="93" t="str" cm="1">
        <f t="array" ref="D25">_xlfn.IFS(AND('Baseline Data Entry'!C40="Y",'Baseline Data Entry'!E40&lt;&gt;""),'Baseline Data Entry'!E40, AND('Baseline Data Entry'!C40 = "Y", 'Baseline Data Entry'!E40 = "", 'Baseline Data Entry'!F40 &lt;&gt; ""), INDEX($C$87:$C$109, MATCH(B25,$B$87:$B$109,0))*'Baseline Data Entry'!F40,AND('Baseline Data Entry'!C40="Y",'Baseline Data Entry'!E40="",'Baseline Data Entry'!F40=""), "Error, need total number of buildings or total commercial square footage", TRUE, "")</f>
        <v/>
      </c>
      <c r="E25" s="100" t="str" cm="1">
        <f t="array" ref="E25">_xlfn.IFS(AND('Baseline Data Entry'!C40="Y",'Baseline Data Entry'!G40&lt;&gt;""),'Baseline Data Entry'!G40, AND('Baseline Data Entry'!C40="Y", 'Baseline Data Entry'!G40=""), INDEX('Baseline Calcs &amp; EFs'!$D$611:$D$617, MATCH(INDEX('Baseline Calcs &amp; EFs'!$C$621:$C$642, MATCH('Baseline Calcs &amp; EFs'!B25,'Baseline Calcs &amp; EFs'!$B$621:$B$642,0)),'Baseline Calcs &amp; EFs'!$B$611:$B$617,0)), 'Baseline Data Entry'!C40 = "N", "N/A", TRUE, "")</f>
        <v/>
      </c>
      <c r="F25" s="93" t="str" cm="1">
        <f t="array" ref="F25">IFERROR(_xlfn.IFS('Baseline Data Entry'!C40="N", "N/A", AND('Baseline Data Entry'!C40="Y", 'Baseline Data Entry'!H40 =""), 'Baseline Calcs &amp; EFs'!$E$368, AND('Baseline Data Entry'!H40&lt;&gt;"",'Baseline Data Entry'!C40="Y",('Baseline Data Entry'!H40+'Baseline Calcs &amp; EFs'!H25)&lt;2050),"Error, building lifespan must extend to at least 2050",AND('Baseline Data Entry'!H40&lt;&gt;"",'Baseline Data Entry'!C40="Y"), 'Baseline Data Entry'!H40),"")</f>
        <v/>
      </c>
      <c r="G25" s="93" t="str" cm="1">
        <f t="array" ref="G25">IFERROR(_xlfn.IFS(AND('Baseline Data Entry'!J40&lt;&gt;"",'Baseline Data Entry'!C40="Y"),'Baseline Data Entry'!J40, 'Baseline Data Entry'!C40="N", "N/A", AND('Baseline Data Entry'!C40="Y",'Baseline Data Entry'!J40=""), 0),"")</f>
        <v/>
      </c>
      <c r="H25" s="99" t="str" cm="1">
        <f t="array" ref="H25">_xlfn.IFS(AND('Baseline Data Entry'!C40="Y", 'Baseline Data Entry'!K40&lt;&gt;""),'Baseline Data Entry'!K40, AND('Baseline Data Entry'!C40="Y",'Baseline Data Entry'!K40=""),'Baseline Data Entry'!$C$9, 'Baseline Data Entry'!C40="N", "N/A", AND('Baseline Data Entry'!K40="",'Baseline Data Entry'!C28="",'Baseline Data Entry'!C40="Y" ),"Error, either the project start year of the Master Plan or the projected first year of building use must be filled out", TRUE, "")</f>
        <v/>
      </c>
      <c r="I25" s="99" t="str" cm="1">
        <f t="array" ref="I25">IFERROR(_xlfn.IFS(AND('Baseline Data Entry'!L40="", 'Baseline Data Entry'!C40="Y"), "Baseline", 'Baseline Data Entry'!C40="N", "N/A", AND('Baseline Data Entry'!C40="Y", 'Baseline Data Entry'!L40&lt;&gt;""),'Baseline Data Entry'!L40),"")</f>
        <v/>
      </c>
      <c r="J25" s="2"/>
      <c r="K25" s="2"/>
      <c r="L25" s="5"/>
    </row>
    <row r="26" spans="2:12" hidden="1" x14ac:dyDescent="0.25">
      <c r="B26" s="59" t="s">
        <v>144</v>
      </c>
      <c r="C26" s="95"/>
      <c r="D26" s="93" t="str" cm="1">
        <f t="array" ref="D26">_xlfn.IFS(AND('Baseline Data Entry'!C41="Y",'Baseline Data Entry'!E41&lt;&gt;""),'Baseline Data Entry'!E41, AND('Baseline Data Entry'!C41 = "Y", 'Baseline Data Entry'!E41 = "", 'Baseline Data Entry'!F41 &lt;&gt; ""), INDEX($C$87:$C$109, MATCH(B26,$B$87:$B$109,0))*'Baseline Data Entry'!F41,AND('Baseline Data Entry'!C41="Y",'Baseline Data Entry'!E41="",'Baseline Data Entry'!F41=""), "Error, need total number of buildings or total commercial square footage", TRUE, "")</f>
        <v/>
      </c>
      <c r="E26" s="100" t="str" cm="1">
        <f t="array" ref="E26">_xlfn.IFS(AND('Baseline Data Entry'!C41="Y",'Baseline Data Entry'!G41&lt;&gt;""),'Baseline Data Entry'!G41, AND('Baseline Data Entry'!C41="Y", 'Baseline Data Entry'!G41=""), INDEX('Baseline Calcs &amp; EFs'!$D$611:$D$617, MATCH(INDEX('Baseline Calcs &amp; EFs'!$C$621:$C$642, MATCH('Baseline Calcs &amp; EFs'!B26,'Baseline Calcs &amp; EFs'!$B$621:$B$642,0)),'Baseline Calcs &amp; EFs'!$B$611:$B$617,0)), 'Baseline Data Entry'!C41 = "N", "N/A", TRUE, "")</f>
        <v/>
      </c>
      <c r="F26" s="93" t="str" cm="1">
        <f t="array" ref="F26">IFERROR(_xlfn.IFS('Baseline Data Entry'!C41="N", "N/A", AND('Baseline Data Entry'!C41="Y", 'Baseline Data Entry'!H41 =""), 'Baseline Calcs &amp; EFs'!$E$368, AND('Baseline Data Entry'!H41&lt;&gt;"",'Baseline Data Entry'!C41="Y",('Baseline Data Entry'!H41+'Baseline Calcs &amp; EFs'!H26)&lt;2050),"Error, building lifespan must extend to at least 2050",AND('Baseline Data Entry'!H41&lt;&gt;"",'Baseline Data Entry'!C41="Y"), 'Baseline Data Entry'!H41),"")</f>
        <v/>
      </c>
      <c r="G26" s="93" t="str" cm="1">
        <f t="array" ref="G26">IFERROR(_xlfn.IFS(AND('Baseline Data Entry'!J41&lt;&gt;"",'Baseline Data Entry'!C41="Y"),'Baseline Data Entry'!J41, 'Baseline Data Entry'!C41="N", "N/A", AND('Baseline Data Entry'!C41="Y",'Baseline Data Entry'!J41=""), 0),"")</f>
        <v/>
      </c>
      <c r="H26" s="99" t="str" cm="1">
        <f t="array" ref="H26">_xlfn.IFS(AND('Baseline Data Entry'!C41="Y", 'Baseline Data Entry'!K41&lt;&gt;""),'Baseline Data Entry'!K41, AND('Baseline Data Entry'!C41="Y",'Baseline Data Entry'!K41=""),'Baseline Data Entry'!$C$9, 'Baseline Data Entry'!C41="N", "N/A", AND('Baseline Data Entry'!K41="",'Baseline Data Entry'!C29="",'Baseline Data Entry'!C41="Y" ),"Error, either the project start year of the Master Plan or the projected first year of building use must be filled out", TRUE, "")</f>
        <v/>
      </c>
      <c r="I26" s="99" t="str" cm="1">
        <f t="array" ref="I26">IFERROR(_xlfn.IFS(AND('Baseline Data Entry'!L41="", 'Baseline Data Entry'!C41="Y"), "Baseline", 'Baseline Data Entry'!C41="N", "N/A", AND('Baseline Data Entry'!C41="Y", 'Baseline Data Entry'!L41&lt;&gt;""),'Baseline Data Entry'!L41),"")</f>
        <v/>
      </c>
      <c r="J26" s="2"/>
      <c r="K26" s="2"/>
      <c r="L26" s="5"/>
    </row>
    <row r="27" spans="2:12" ht="12.6" hidden="1" customHeight="1" x14ac:dyDescent="0.25">
      <c r="B27" s="59" t="s">
        <v>158</v>
      </c>
      <c r="C27" s="95"/>
      <c r="D27" s="93" t="str" cm="1">
        <f t="array" ref="D27">_xlfn.IFS(AND('Baseline Data Entry'!C42="Y",'Baseline Data Entry'!E42&lt;&gt;""),'Baseline Data Entry'!E42, AND('Baseline Data Entry'!C42 = "Y", 'Baseline Data Entry'!E42 = "", 'Baseline Data Entry'!F42 &lt;&gt; ""), INDEX($C$87:$C$109, MATCH(B27,$B$87:$B$109,0))*'Baseline Data Entry'!F42,AND('Baseline Data Entry'!C42="Y",'Baseline Data Entry'!E42="",'Baseline Data Entry'!F42=""), "Error, need total number of buildings or total commercial square footage", TRUE, "")</f>
        <v/>
      </c>
      <c r="E27" s="100" t="str" cm="1">
        <f t="array" ref="E27">_xlfn.IFS(AND('Baseline Data Entry'!C42="Y",'Baseline Data Entry'!G42&lt;&gt;""),'Baseline Data Entry'!G42, AND('Baseline Data Entry'!C42="Y", 'Baseline Data Entry'!G42=""), INDEX('Baseline Calcs &amp; EFs'!$D$611:$D$617, MATCH(INDEX('Baseline Calcs &amp; EFs'!$C$621:$C$642, MATCH('Baseline Calcs &amp; EFs'!B27,'Baseline Calcs &amp; EFs'!$B$621:$B$642,0)),'Baseline Calcs &amp; EFs'!$B$611:$B$617,0)), 'Baseline Data Entry'!C42 = "N", "N/A", TRUE, "")</f>
        <v/>
      </c>
      <c r="F27" s="93" t="str" cm="1">
        <f t="array" ref="F27">IFERROR(_xlfn.IFS('Baseline Data Entry'!C42="N", "N/A", AND('Baseline Data Entry'!C42="Y", 'Baseline Data Entry'!H42 =""), 'Baseline Calcs &amp; EFs'!$E$368, AND('Baseline Data Entry'!H42&lt;&gt;"",'Baseline Data Entry'!C42="Y",('Baseline Data Entry'!H42+'Baseline Calcs &amp; EFs'!H27)&lt;2050),"Error, building lifespan must extend to at least 2050",AND('Baseline Data Entry'!H42&lt;&gt;"",'Baseline Data Entry'!C42="Y"), 'Baseline Data Entry'!H42),"")</f>
        <v/>
      </c>
      <c r="G27" s="93" t="str" cm="1">
        <f t="array" ref="G27">IFERROR(_xlfn.IFS(AND('Baseline Data Entry'!J42&lt;&gt;"",'Baseline Data Entry'!C42="Y"),'Baseline Data Entry'!J42, 'Baseline Data Entry'!C42="N", "N/A", AND('Baseline Data Entry'!C42="Y",'Baseline Data Entry'!J42=""), 0),"")</f>
        <v/>
      </c>
      <c r="H27" s="99" t="str" cm="1">
        <f t="array" ref="H27">_xlfn.IFS(AND('Baseline Data Entry'!C42="Y", 'Baseline Data Entry'!K42&lt;&gt;""),'Baseline Data Entry'!K42, AND('Baseline Data Entry'!C42="Y",'Baseline Data Entry'!K42=""),'Baseline Data Entry'!$C$9, 'Baseline Data Entry'!C42="N", "N/A", AND('Baseline Data Entry'!K42="",'Baseline Data Entry'!C30="",'Baseline Data Entry'!C42="Y" ),"Error, either the project start year of the Master Plan or the projected first year of building use must be filled out", TRUE, "")</f>
        <v/>
      </c>
      <c r="I27" s="99" t="str" cm="1">
        <f t="array" ref="I27">IFERROR(_xlfn.IFS(AND('Baseline Data Entry'!L42="", 'Baseline Data Entry'!C42="Y"), "Baseline", 'Baseline Data Entry'!C42="N", "N/A", AND('Baseline Data Entry'!C42="Y", 'Baseline Data Entry'!L42&lt;&gt;""),'Baseline Data Entry'!L42),"")</f>
        <v/>
      </c>
      <c r="J27" s="2"/>
      <c r="K27" s="2"/>
      <c r="L27" s="5"/>
    </row>
    <row r="28" spans="2:12" hidden="1" x14ac:dyDescent="0.25">
      <c r="J28" s="2"/>
      <c r="K28" s="2"/>
      <c r="L28" s="5"/>
    </row>
    <row r="29" spans="2:12" ht="19.5" hidden="1" customHeight="1" x14ac:dyDescent="0.25">
      <c r="B29" s="81" t="s">
        <v>251</v>
      </c>
      <c r="C29" s="99" t="str" cm="1">
        <f t="array" ref="C29">_xlfn.IFS(AND('Baseline Data Entry'!B46="Y",'Baseline Data Entry'!C46=""), "Error, need to enter square footage", 'Baseline Data Entry'!B46="N", "", AND('Baseline Data Entry'!B46="Y",'Baseline Data Entry'!C46&lt;&gt;""),'Baseline Data Entry'!C46, TRUE, "")</f>
        <v/>
      </c>
      <c r="J29" s="2"/>
      <c r="K29" s="2"/>
      <c r="L29" s="5"/>
    </row>
    <row r="30" spans="2:12" hidden="1" x14ac:dyDescent="0.25">
      <c r="J30" s="2"/>
      <c r="K30" s="2"/>
      <c r="L30" s="5"/>
    </row>
    <row r="31" spans="2:12" hidden="1" x14ac:dyDescent="0.25">
      <c r="B31" s="81" t="s">
        <v>252</v>
      </c>
      <c r="C31" s="81" t="s">
        <v>253</v>
      </c>
      <c r="D31" s="81" t="s">
        <v>254</v>
      </c>
      <c r="E31" s="81" t="s">
        <v>259</v>
      </c>
      <c r="I31" s="2"/>
      <c r="J31" s="2"/>
      <c r="K31" s="2"/>
      <c r="L31" s="5"/>
    </row>
    <row r="32" spans="2:12" hidden="1" x14ac:dyDescent="0.25">
      <c r="B32" s="101" t="str" cm="1">
        <f t="array" ref="B32">IFERROR(_xlfn.IFS(AND('Baseline Data Entry'!B54&lt;&gt;"", 'Baseline Data Entry'!C54&lt;&gt;""), 'Baseline Data Entry'!B54, AND('Baseline Data Entry'!B54="", 'Baseline Data Entry'!C54="",'Baseline Data Entry'!C13=""),"",AND('Baseline Data Entry'!B54="", 'Baseline Data Entry'!C54=""), 0.01, TRUE, "Error, the EV penetration rate and achievement year must all be filled out"),"")</f>
        <v/>
      </c>
      <c r="C32" s="102" t="str" cm="1">
        <f t="array" ref="C32">_xlfn.IFS('Baseline Data Entry'!C54&gt;2060, "Error, year too large", 'Baseline Data Entry'!C54&lt;'Baseline Data Entry'!D54, "Error, penetration achievement year is smaller than start year", 'Baseline Data Entry'!C54 &lt;&gt; "", 'Baseline Data Entry'!C54, 'Baseline Data Entry'!C13 = "", "", TRUE, 2060)</f>
        <v/>
      </c>
      <c r="D32" s="103" t="str">
        <f>IF(ISNUMBER('Baseline Data Entry'!C13),2018,"")</f>
        <v/>
      </c>
      <c r="E32" s="104" t="str">
        <f>IF(ISNUMBER('Baseline Data Entry'!C13),0.01,"")</f>
        <v/>
      </c>
      <c r="I32" s="2"/>
      <c r="J32" s="2"/>
      <c r="K32" s="2"/>
      <c r="L32" s="5"/>
    </row>
    <row r="33" spans="1:13" ht="14.4" hidden="1" thickBot="1" x14ac:dyDescent="0.3">
      <c r="J33" s="2"/>
      <c r="K33" s="2"/>
      <c r="L33" s="5"/>
    </row>
    <row r="34" spans="1:13" ht="28.2" hidden="1" thickTop="1" x14ac:dyDescent="0.25">
      <c r="B34" s="56" t="s">
        <v>228</v>
      </c>
      <c r="C34" s="56" t="s">
        <v>229</v>
      </c>
      <c r="D34" s="56" t="s">
        <v>230</v>
      </c>
      <c r="E34" s="56" t="s">
        <v>231</v>
      </c>
      <c r="F34" s="56" t="s">
        <v>255</v>
      </c>
      <c r="K34" s="2"/>
      <c r="L34" s="2"/>
      <c r="M34" s="5"/>
    </row>
    <row r="35" spans="1:13" hidden="1" x14ac:dyDescent="0.25">
      <c r="B35" s="99" t="str">
        <f>IF('Baseline Data Entry'!B65="","",'Baseline Data Entry'!B65)</f>
        <v/>
      </c>
      <c r="C35" s="289" t="str" cm="1">
        <f t="array" ref="C35">_xlfn.IFS(AND('Baseline Data Entry'!B65="Specified VMT", 'Baseline Data Entry'!C65=""), "Error, enter total annual projected VMT for projection year", 'Baseline Data Entry'!B65="Default","N/A",  'Baseline Data Entry'!B65="", "", TRUE,'Baseline Data Entry'!C65)</f>
        <v/>
      </c>
      <c r="D35" s="292" t="str" cm="1">
        <f t="array" ref="D35">_xlfn.IFS(AND('Baseline Data Entry'!B65="Specified VMT",'Baseline Data Entry'!D65=""), "Error, enter VMT Projection Year",'Baseline Data Entry'!B65="Default","N/A",'Baseline Data Entry'!B65="", "", AND(ISNUMBER('Baseline Data Entry'!D65), 'Baseline Data Entry'!D65&gt;F35, 'Baseline Data Entry'!D65&gt;2018),'Baseline Data Entry'!D65, TRUE, "Error, the VMT projection year must be greater than the master plan start year and 2018")</f>
        <v/>
      </c>
      <c r="E35" s="102" t="str" cm="1">
        <f t="array" ref="E35">_xlfn.IFS(AND('Baseline Data Entry'!B65="Specified VMT",'Baseline Data Entry'!E65=""),"MWCOG Montgomery County Population Projection",'Baseline Data Entry'!B65="Default","N/A",AND('Baseline Data Entry'!B65="",'Baseline Data Entry'!E65=""),"",TRUE,'Baseline Data Entry'!E65)</f>
        <v/>
      </c>
      <c r="F35" s="102" t="str" cm="1">
        <f t="array" ref="F35">_xlfn.IFS(AND('Baseline Data Entry'!C13&lt;&gt;"",'Baseline Data Entry'!C9=""), "Error, need a projected start year of master plan", 'Baseline Data Entry'!C9="","", TRUE,'Baseline Data Entry'!C9)</f>
        <v/>
      </c>
      <c r="K35" s="2"/>
      <c r="L35" s="2"/>
      <c r="M35" s="5"/>
    </row>
    <row r="36" spans="1:13" ht="14.4" hidden="1" thickBot="1" x14ac:dyDescent="0.3">
      <c r="J36" s="2"/>
      <c r="K36" s="2"/>
      <c r="L36" s="5"/>
    </row>
    <row r="37" spans="1:13" s="80" customFormat="1" ht="27.6" customHeight="1" thickTop="1" thickBot="1" x14ac:dyDescent="0.3">
      <c r="A37" s="77"/>
      <c r="B37" s="78" t="s">
        <v>210</v>
      </c>
      <c r="C37" s="79"/>
      <c r="D37" s="79"/>
      <c r="E37" s="79"/>
      <c r="F37" s="79"/>
    </row>
    <row r="38" spans="1:13" ht="14.4" thickTop="1" x14ac:dyDescent="0.25"/>
    <row r="47" spans="1:13" s="76" customFormat="1" ht="27" customHeight="1" x14ac:dyDescent="0.25">
      <c r="A47" s="261" t="s">
        <v>260</v>
      </c>
    </row>
    <row r="48" spans="1:13" ht="14.4" thickBot="1" x14ac:dyDescent="0.3"/>
    <row r="49" spans="2:4" ht="42" thickTop="1" x14ac:dyDescent="0.25">
      <c r="B49" s="56" t="s">
        <v>101</v>
      </c>
      <c r="C49" s="56" t="s">
        <v>261</v>
      </c>
      <c r="D49" s="56" t="s">
        <v>262</v>
      </c>
    </row>
    <row r="50" spans="2:4" x14ac:dyDescent="0.25">
      <c r="B50" s="59" t="s">
        <v>156</v>
      </c>
      <c r="C50" s="105" t="s">
        <v>263</v>
      </c>
      <c r="D50" s="106" t="str">
        <f>IFERROR(C6*C87*1000*$C$81*'Conversions and Lists'!$F$51, "")</f>
        <v/>
      </c>
    </row>
    <row r="51" spans="2:4" x14ac:dyDescent="0.25">
      <c r="B51" s="59" t="s">
        <v>154</v>
      </c>
      <c r="C51" s="105" t="s">
        <v>263</v>
      </c>
      <c r="D51" s="106" t="str">
        <f>IFERROR(C7*C88*1000*$C$81*'Conversions and Lists'!$F$51, "")</f>
        <v/>
      </c>
    </row>
    <row r="52" spans="2:4" x14ac:dyDescent="0.25">
      <c r="B52" s="59" t="s">
        <v>100</v>
      </c>
      <c r="C52" s="105" t="s">
        <v>263</v>
      </c>
      <c r="D52" s="106" t="str">
        <f>IFERROR(C8*C89*1000*$C$81*'Conversions and Lists'!$F$51, "")</f>
        <v/>
      </c>
    </row>
    <row r="53" spans="2:4" x14ac:dyDescent="0.25">
      <c r="B53" s="59" t="s">
        <v>104</v>
      </c>
      <c r="C53" s="105" t="s">
        <v>263</v>
      </c>
      <c r="D53" s="106" t="str">
        <f>IFERROR(C9*C90*1000*$C$81*'Conversions and Lists'!$F$51, "")</f>
        <v/>
      </c>
    </row>
    <row r="54" spans="2:4" x14ac:dyDescent="0.25">
      <c r="B54" s="59" t="s">
        <v>140</v>
      </c>
      <c r="C54" s="105" t="s">
        <v>263</v>
      </c>
      <c r="D54" s="106" t="str">
        <f>IFERROR(C10*C91*1000*$C$81*'Conversions and Lists'!$F$51, "")</f>
        <v/>
      </c>
    </row>
    <row r="55" spans="2:4" x14ac:dyDescent="0.25">
      <c r="B55" s="59" t="s">
        <v>160</v>
      </c>
      <c r="C55" s="105" t="s">
        <v>264</v>
      </c>
      <c r="D55" s="106" t="str">
        <f>IFERROR(INDEX($C$79:$C$81, MATCH(C55,$B$79:$B$81,0))*1000*INDEX($D$11:$D$27, MATCH(B55,$B$11:$B$27,0))*'Conversions and Lists'!$F$51,"")</f>
        <v/>
      </c>
    </row>
    <row r="56" spans="2:4" x14ac:dyDescent="0.25">
      <c r="B56" s="59" t="s">
        <v>142</v>
      </c>
      <c r="C56" s="59" t="s">
        <v>265</v>
      </c>
      <c r="D56" s="106" t="str">
        <f>IFERROR(INDEX($C$79:$C$81, MATCH(C56,$B$79:$B$81,0))*1000*INDEX($D$11:$D$27, MATCH(B56,$B$11:$B$27,0))*'Conversions and Lists'!$F$51,"")</f>
        <v/>
      </c>
    </row>
    <row r="57" spans="2:4" x14ac:dyDescent="0.25">
      <c r="B57" s="59" t="s">
        <v>152</v>
      </c>
      <c r="C57" s="105" t="s">
        <v>264</v>
      </c>
      <c r="D57" s="106" t="str">
        <f>IFERROR(INDEX($C$79:$C$81, MATCH(C57,$B$79:$B$81,0))*1000*INDEX($D$11:$D$27, MATCH(B57,$B$11:$B$27,0))*'Conversions and Lists'!$F$51,"")</f>
        <v/>
      </c>
    </row>
    <row r="58" spans="2:4" x14ac:dyDescent="0.25">
      <c r="B58" s="59" t="s">
        <v>138</v>
      </c>
      <c r="C58" s="105" t="s">
        <v>264</v>
      </c>
      <c r="D58" s="106" t="str">
        <f>IFERROR(INDEX($C$79:$C$81, MATCH(C58,$B$79:$B$81,0))*1000*INDEX($D$11:$D$27, MATCH(B58,$B$11:$B$27,0))*'Conversions and Lists'!$F$51,"")</f>
        <v/>
      </c>
    </row>
    <row r="59" spans="2:4" x14ac:dyDescent="0.25">
      <c r="B59" s="59" t="s">
        <v>136</v>
      </c>
      <c r="C59" s="105" t="s">
        <v>264</v>
      </c>
      <c r="D59" s="106" t="str">
        <f>IFERROR(INDEX($C$79:$C$81, MATCH(C59,$B$79:$B$81,0))*1000*INDEX($D$11:$D$27, MATCH(B59,$B$11:$B$27,0))*'Conversions and Lists'!$F$51,"")</f>
        <v/>
      </c>
    </row>
    <row r="60" spans="2:4" x14ac:dyDescent="0.25">
      <c r="B60" s="59" t="s">
        <v>146</v>
      </c>
      <c r="C60" s="105" t="s">
        <v>264</v>
      </c>
      <c r="D60" s="106" t="str">
        <f>IFERROR(INDEX($C$79:$C$81, MATCH(C60,$B$79:$B$81,0))*1000*INDEX($D$11:$D$27, MATCH(B60,$B$11:$B$27,0))*'Conversions and Lists'!$F$51,"")</f>
        <v/>
      </c>
    </row>
    <row r="61" spans="2:4" x14ac:dyDescent="0.25">
      <c r="B61" s="59" t="s">
        <v>150</v>
      </c>
      <c r="C61" s="105" t="s">
        <v>264</v>
      </c>
      <c r="D61" s="106" t="str">
        <f>IFERROR(INDEX($C$79:$C$81, MATCH(C61,$B$79:$B$81,0))*1000*INDEX($D$11:$D$27, MATCH(B61,$B$11:$B$27,0))*'Conversions and Lists'!$F$51,"")</f>
        <v/>
      </c>
    </row>
    <row r="62" spans="2:4" x14ac:dyDescent="0.25">
      <c r="B62" s="60" t="s">
        <v>119</v>
      </c>
      <c r="C62" s="105" t="s">
        <v>264</v>
      </c>
      <c r="D62" s="106" t="str">
        <f>IFERROR(INDEX($C$79:$C$81, MATCH(C62,$B$79:$B$81,0))*1000*INDEX($D$11:$D$27, MATCH(B62,$B$11:$B$27,0))*'Conversions and Lists'!$F$51,"")</f>
        <v/>
      </c>
    </row>
    <row r="63" spans="2:4" x14ac:dyDescent="0.25">
      <c r="B63" s="59" t="s">
        <v>122</v>
      </c>
      <c r="C63" s="105" t="s">
        <v>264</v>
      </c>
      <c r="D63" s="106" t="str">
        <f>IFERROR(INDEX($C$79:$C$81, MATCH(C63,$B$79:$B$81,0))*1000*INDEX($D$11:$D$27, MATCH(B63,$B$11:$B$27,0))*'Conversions and Lists'!$F$51,"")</f>
        <v/>
      </c>
    </row>
    <row r="64" spans="2:4" x14ac:dyDescent="0.25">
      <c r="B64" s="59" t="s">
        <v>128</v>
      </c>
      <c r="C64" s="105" t="s">
        <v>264</v>
      </c>
      <c r="D64" s="106" t="str">
        <f>IFERROR(INDEX($C$79:$C$81, MATCH(C64,$B$79:$B$81,0))*1000*INDEX($D$11:$D$27, MATCH(B64,$B$11:$B$27,0))*'Conversions and Lists'!$F$51,"")</f>
        <v/>
      </c>
    </row>
    <row r="65" spans="1:10" x14ac:dyDescent="0.25">
      <c r="B65" s="59" t="s">
        <v>134</v>
      </c>
      <c r="C65" s="105" t="s">
        <v>264</v>
      </c>
      <c r="D65" s="106" t="str">
        <f>IFERROR(INDEX($C$79:$C$81, MATCH(C65,$B$79:$B$81,0))*1000*INDEX($D$11:$D$27, MATCH(B65,$B$11:$B$27,0))*'Conversions and Lists'!$F$51,"")</f>
        <v/>
      </c>
    </row>
    <row r="66" spans="1:10" x14ac:dyDescent="0.25">
      <c r="B66" s="59" t="s">
        <v>126</v>
      </c>
      <c r="C66" s="105" t="s">
        <v>264</v>
      </c>
      <c r="D66" s="106" t="str">
        <f>IFERROR(INDEX($C$79:$C$81, MATCH(C66,$B$79:$B$81,0))*1000*INDEX($D$11:$D$27, MATCH(B66,$B$11:$B$27,0))*'Conversions and Lists'!$F$51,"")</f>
        <v/>
      </c>
    </row>
    <row r="67" spans="1:10" x14ac:dyDescent="0.25">
      <c r="B67" s="59" t="s">
        <v>130</v>
      </c>
      <c r="C67" s="105" t="s">
        <v>264</v>
      </c>
      <c r="D67" s="106" t="str">
        <f>IFERROR(INDEX($C$79:$C$81, MATCH(C67,$B$79:$B$81,0))*1000*INDEX($D$11:$D$27, MATCH(B67,$B$11:$B$27,0))*'Conversions and Lists'!$F$51,"")</f>
        <v/>
      </c>
    </row>
    <row r="68" spans="1:10" x14ac:dyDescent="0.25">
      <c r="B68" s="59" t="s">
        <v>132</v>
      </c>
      <c r="C68" s="105" t="s">
        <v>264</v>
      </c>
      <c r="D68" s="106" t="str">
        <f>IFERROR(INDEX($C$79:$C$81, MATCH(C68,$B$79:$B$81,0))*1000*INDEX($D$11:$D$27, MATCH(B68,$B$11:$B$27,0))*'Conversions and Lists'!$F$51,"")</f>
        <v/>
      </c>
    </row>
    <row r="69" spans="1:10" x14ac:dyDescent="0.25">
      <c r="B69" s="59" t="s">
        <v>148</v>
      </c>
      <c r="C69" s="105" t="s">
        <v>264</v>
      </c>
      <c r="D69" s="106" t="str">
        <f>IFERROR(INDEX($C$79:$C$81, MATCH(C69,$B$79:$B$81,0))*1000*INDEX($D$11:$D$27, MATCH(B69,$B$11:$B$27,0))*'Conversions and Lists'!$F$51,"")</f>
        <v/>
      </c>
    </row>
    <row r="70" spans="1:10" x14ac:dyDescent="0.25">
      <c r="B70" s="59" t="s">
        <v>144</v>
      </c>
      <c r="C70" s="105" t="s">
        <v>264</v>
      </c>
      <c r="D70" s="106" t="str">
        <f>IFERROR(INDEX($C$79:$C$81, MATCH(C70,$B$79:$B$81,0))*1000*INDEX($D$11:$D$27, MATCH(B70,$B$11:$B$27,0))*'Conversions and Lists'!$F$51,"")</f>
        <v/>
      </c>
    </row>
    <row r="71" spans="1:10" x14ac:dyDescent="0.25">
      <c r="B71" s="59" t="s">
        <v>158</v>
      </c>
      <c r="C71" s="105" t="s">
        <v>264</v>
      </c>
      <c r="D71" s="106" t="str">
        <f>IFERROR(INDEX($C$79:$C$81, MATCH(C71,$B$79:$B$81,0))*1000*INDEX($D$11:$D$27, MATCH(B71,$B$11:$B$27,0))*'Conversions and Lists'!$F$51,"")</f>
        <v/>
      </c>
    </row>
    <row r="72" spans="1:10" ht="14.4" thickBot="1" x14ac:dyDescent="0.3">
      <c r="B72" s="107"/>
    </row>
    <row r="73" spans="1:10" ht="14.4" thickTop="1" x14ac:dyDescent="0.25">
      <c r="B73" s="56" t="s">
        <v>266</v>
      </c>
      <c r="C73" s="106">
        <f>IFERROR(('Baseline Calcs &amp; EFs'!E368/$D$129)*$C$119*'Master Plan Data Entry'!C46,"")</f>
        <v>0</v>
      </c>
    </row>
    <row r="74" spans="1:10" x14ac:dyDescent="0.25">
      <c r="B74" s="107"/>
    </row>
    <row r="75" spans="1:10" x14ac:dyDescent="0.25">
      <c r="B75" s="107"/>
    </row>
    <row r="76" spans="1:10" s="108" customFormat="1" ht="27" customHeight="1" x14ac:dyDescent="0.25">
      <c r="A76" s="260" t="s">
        <v>267</v>
      </c>
    </row>
    <row r="77" spans="1:10" ht="12" customHeight="1" thickBot="1" x14ac:dyDescent="0.3"/>
    <row r="78" spans="1:10" ht="14.4" thickTop="1" x14ac:dyDescent="0.25">
      <c r="B78" s="56" t="s">
        <v>268</v>
      </c>
      <c r="C78" s="56" t="s">
        <v>269</v>
      </c>
      <c r="D78" s="56" t="s">
        <v>270</v>
      </c>
      <c r="E78" s="56" t="s">
        <v>271</v>
      </c>
      <c r="F78" s="56" t="s">
        <v>272</v>
      </c>
      <c r="G78" s="56" t="s">
        <v>273</v>
      </c>
      <c r="H78" s="56" t="s">
        <v>274</v>
      </c>
      <c r="I78" s="56" t="s">
        <v>275</v>
      </c>
      <c r="J78" s="56" t="s">
        <v>276</v>
      </c>
    </row>
    <row r="79" spans="1:10" x14ac:dyDescent="0.25">
      <c r="B79" s="59" t="s">
        <v>265</v>
      </c>
      <c r="C79" s="109">
        <v>44.2</v>
      </c>
      <c r="D79" s="109" t="s">
        <v>277</v>
      </c>
      <c r="E79" s="109" t="s">
        <v>278</v>
      </c>
      <c r="F79" s="110" t="s">
        <v>279</v>
      </c>
      <c r="G79" s="109">
        <v>2020</v>
      </c>
      <c r="H79" s="109" t="s">
        <v>280</v>
      </c>
      <c r="I79" s="116">
        <v>44896</v>
      </c>
      <c r="J79" s="110" t="s">
        <v>281</v>
      </c>
    </row>
    <row r="80" spans="1:10" x14ac:dyDescent="0.25">
      <c r="B80" s="59" t="s">
        <v>264</v>
      </c>
      <c r="C80" s="109">
        <v>47.2</v>
      </c>
      <c r="D80" s="109" t="s">
        <v>277</v>
      </c>
      <c r="E80" s="109" t="s">
        <v>278</v>
      </c>
      <c r="F80" s="110" t="s">
        <v>282</v>
      </c>
      <c r="G80" s="109">
        <v>2020</v>
      </c>
      <c r="H80" s="109" t="s">
        <v>280</v>
      </c>
      <c r="I80" s="116">
        <v>44896</v>
      </c>
      <c r="J80" s="110"/>
    </row>
    <row r="81" spans="1:15" x14ac:dyDescent="0.25">
      <c r="B81" s="59" t="s">
        <v>263</v>
      </c>
      <c r="C81" s="111">
        <f>88/3500*1000</f>
        <v>25.142857142857142</v>
      </c>
      <c r="D81" s="109" t="s">
        <v>277</v>
      </c>
      <c r="E81" s="109" t="s">
        <v>283</v>
      </c>
      <c r="F81" s="110"/>
      <c r="G81" s="109">
        <v>2020</v>
      </c>
      <c r="H81" s="109" t="s">
        <v>280</v>
      </c>
      <c r="I81" s="116">
        <v>44896</v>
      </c>
      <c r="J81" s="110" t="s">
        <v>285</v>
      </c>
    </row>
    <row r="82" spans="1:15" x14ac:dyDescent="0.25">
      <c r="B82" s="112" t="s">
        <v>286</v>
      </c>
      <c r="J82" s="2"/>
      <c r="K82" s="2"/>
      <c r="L82" s="5"/>
    </row>
    <row r="83" spans="1:15" x14ac:dyDescent="0.25">
      <c r="J83" s="2"/>
      <c r="K83" s="2"/>
      <c r="L83" s="5"/>
    </row>
    <row r="84" spans="1:15" s="108" customFormat="1" ht="27" customHeight="1" x14ac:dyDescent="0.25">
      <c r="A84" s="260" t="s">
        <v>287</v>
      </c>
    </row>
    <row r="85" spans="1:15" ht="14.4" thickBot="1" x14ac:dyDescent="0.3">
      <c r="J85" s="6"/>
      <c r="K85" s="6"/>
      <c r="L85" s="3"/>
    </row>
    <row r="86" spans="1:15" ht="42" thickTop="1" x14ac:dyDescent="0.25">
      <c r="B86" s="56" t="s">
        <v>101</v>
      </c>
      <c r="C86" s="56" t="s">
        <v>288</v>
      </c>
      <c r="D86" s="56" t="s">
        <v>289</v>
      </c>
      <c r="E86" s="56" t="s">
        <v>290</v>
      </c>
      <c r="F86" s="56" t="s">
        <v>271</v>
      </c>
      <c r="G86" s="56" t="s">
        <v>272</v>
      </c>
      <c r="H86" s="56" t="s">
        <v>273</v>
      </c>
      <c r="I86" s="56" t="s">
        <v>291</v>
      </c>
      <c r="J86" s="56" t="s">
        <v>275</v>
      </c>
      <c r="K86" s="5"/>
      <c r="M86" s="6"/>
      <c r="N86" s="113"/>
      <c r="O86" s="3"/>
    </row>
    <row r="87" spans="1:15" x14ac:dyDescent="0.25">
      <c r="B87" s="59" t="s">
        <v>156</v>
      </c>
      <c r="C87" s="114">
        <f>2974/1000</f>
        <v>2.9740000000000002</v>
      </c>
      <c r="D87" s="92"/>
      <c r="E87" s="92"/>
      <c r="F87" s="110" t="s">
        <v>292</v>
      </c>
      <c r="G87" s="115" t="s">
        <v>293</v>
      </c>
      <c r="H87" s="109">
        <v>2015</v>
      </c>
      <c r="I87" s="109" t="s">
        <v>280</v>
      </c>
      <c r="J87" s="116">
        <v>44895</v>
      </c>
      <c r="K87" s="5"/>
      <c r="M87" s="6"/>
      <c r="N87" s="6"/>
      <c r="O87" s="7"/>
    </row>
    <row r="88" spans="1:15" x14ac:dyDescent="0.25">
      <c r="B88" s="59" t="s">
        <v>154</v>
      </c>
      <c r="C88" s="114">
        <f>2051/1000</f>
        <v>2.0510000000000002</v>
      </c>
      <c r="D88" s="92"/>
      <c r="E88" s="92"/>
      <c r="F88" s="110" t="s">
        <v>292</v>
      </c>
      <c r="G88" s="115" t="s">
        <v>293</v>
      </c>
      <c r="H88" s="109">
        <v>2015</v>
      </c>
      <c r="I88" s="109" t="s">
        <v>280</v>
      </c>
      <c r="J88" s="116">
        <v>44895</v>
      </c>
      <c r="K88" s="5"/>
      <c r="M88" s="6"/>
      <c r="N88" s="6"/>
      <c r="O88" s="7"/>
    </row>
    <row r="89" spans="1:15" x14ac:dyDescent="0.25">
      <c r="B89" s="59" t="s">
        <v>100</v>
      </c>
      <c r="C89" s="114">
        <f>1105/1000</f>
        <v>1.105</v>
      </c>
      <c r="D89" s="92"/>
      <c r="E89" s="92"/>
      <c r="F89" s="110" t="s">
        <v>292</v>
      </c>
      <c r="G89" s="115" t="s">
        <v>293</v>
      </c>
      <c r="H89" s="109">
        <v>2015</v>
      </c>
      <c r="I89" s="109" t="s">
        <v>280</v>
      </c>
      <c r="J89" s="116">
        <v>44895</v>
      </c>
      <c r="K89" s="5"/>
      <c r="M89" s="6"/>
      <c r="N89" s="6"/>
      <c r="O89" s="7"/>
    </row>
    <row r="90" spans="1:15" x14ac:dyDescent="0.25">
      <c r="B90" s="59" t="s">
        <v>104</v>
      </c>
      <c r="C90" s="114">
        <f>834/1000</f>
        <v>0.83399999999999996</v>
      </c>
      <c r="D90" s="92"/>
      <c r="E90" s="92"/>
      <c r="F90" s="110" t="s">
        <v>292</v>
      </c>
      <c r="G90" s="115" t="s">
        <v>293</v>
      </c>
      <c r="H90" s="109">
        <v>2015</v>
      </c>
      <c r="I90" s="109" t="s">
        <v>280</v>
      </c>
      <c r="J90" s="116">
        <v>44895</v>
      </c>
      <c r="K90" s="1"/>
      <c r="M90" s="6"/>
      <c r="N90" s="6"/>
      <c r="O90" s="7"/>
    </row>
    <row r="91" spans="1:15" x14ac:dyDescent="0.25">
      <c r="B91" s="59" t="s">
        <v>140</v>
      </c>
      <c r="C91" s="114">
        <f>1134/1000</f>
        <v>1.1339999999999999</v>
      </c>
      <c r="D91" s="92"/>
      <c r="E91" s="92"/>
      <c r="F91" s="110" t="s">
        <v>292</v>
      </c>
      <c r="G91" s="115" t="s">
        <v>293</v>
      </c>
      <c r="H91" s="109">
        <v>2015</v>
      </c>
      <c r="I91" s="109" t="s">
        <v>280</v>
      </c>
      <c r="J91" s="116">
        <v>44895</v>
      </c>
      <c r="K91" s="1"/>
      <c r="M91" s="6"/>
      <c r="N91" s="6"/>
      <c r="O91" s="7"/>
    </row>
    <row r="92" spans="1:15" x14ac:dyDescent="0.25">
      <c r="B92" s="59" t="s">
        <v>294</v>
      </c>
      <c r="C92" s="117">
        <f>(E92*1000)/(D92*1000)</f>
        <v>20.15126050420168</v>
      </c>
      <c r="D92" s="118">
        <v>119</v>
      </c>
      <c r="E92" s="118">
        <v>2398</v>
      </c>
      <c r="F92" s="110" t="s">
        <v>295</v>
      </c>
      <c r="G92" s="115" t="s">
        <v>296</v>
      </c>
      <c r="H92" s="109">
        <v>2018</v>
      </c>
      <c r="I92" s="109" t="s">
        <v>280</v>
      </c>
      <c r="J92" s="116">
        <v>44895</v>
      </c>
      <c r="K92" s="119"/>
      <c r="M92" s="6"/>
      <c r="N92" s="6"/>
      <c r="O92" s="7"/>
    </row>
    <row r="93" spans="1:15" x14ac:dyDescent="0.25">
      <c r="B93" s="59" t="s">
        <v>142</v>
      </c>
      <c r="C93" s="117">
        <f>(E93*1000)/(D93*1000)</f>
        <v>23.159420289855074</v>
      </c>
      <c r="D93" s="118">
        <v>138</v>
      </c>
      <c r="E93" s="118">
        <v>3196</v>
      </c>
      <c r="F93" s="110" t="s">
        <v>295</v>
      </c>
      <c r="G93" s="115" t="s">
        <v>296</v>
      </c>
      <c r="H93" s="109">
        <v>2018</v>
      </c>
      <c r="I93" s="109" t="s">
        <v>280</v>
      </c>
      <c r="J93" s="116">
        <v>44895</v>
      </c>
      <c r="K93" s="5"/>
      <c r="M93" s="6"/>
      <c r="N93" s="6"/>
      <c r="O93" s="7"/>
    </row>
    <row r="94" spans="1:15" x14ac:dyDescent="0.25">
      <c r="B94" s="59" t="s">
        <v>152</v>
      </c>
      <c r="C94" s="117">
        <f>(E94*1000)/(D94*1000)</f>
        <v>8.8055555555555554</v>
      </c>
      <c r="D94" s="118">
        <v>144</v>
      </c>
      <c r="E94" s="118">
        <v>1268</v>
      </c>
      <c r="F94" s="110" t="s">
        <v>295</v>
      </c>
      <c r="G94" s="110" t="s">
        <v>296</v>
      </c>
      <c r="H94" s="109">
        <v>2018</v>
      </c>
      <c r="I94" s="109" t="s">
        <v>280</v>
      </c>
      <c r="J94" s="116">
        <v>44895</v>
      </c>
      <c r="K94" s="3"/>
      <c r="M94" s="6"/>
      <c r="N94" s="6"/>
      <c r="O94" s="7"/>
    </row>
    <row r="95" spans="1:15" x14ac:dyDescent="0.25">
      <c r="B95" s="120" t="s">
        <v>138</v>
      </c>
      <c r="C95" s="121">
        <v>14.8</v>
      </c>
      <c r="D95" s="109">
        <v>350</v>
      </c>
      <c r="E95" s="109">
        <v>5193</v>
      </c>
      <c r="F95" s="110" t="s">
        <v>297</v>
      </c>
      <c r="G95" s="110" t="s">
        <v>296</v>
      </c>
      <c r="H95" s="109">
        <v>2018</v>
      </c>
      <c r="I95" s="109" t="s">
        <v>280</v>
      </c>
      <c r="J95" s="116">
        <v>44895</v>
      </c>
      <c r="K95" s="4"/>
      <c r="M95" s="6"/>
      <c r="N95" s="6"/>
      <c r="O95" s="7"/>
    </row>
    <row r="96" spans="1:15" x14ac:dyDescent="0.25">
      <c r="B96" s="120" t="s">
        <v>136</v>
      </c>
      <c r="C96" s="121">
        <v>33.5</v>
      </c>
      <c r="D96" s="109">
        <v>167</v>
      </c>
      <c r="E96" s="109">
        <v>5588</v>
      </c>
      <c r="F96" s="110" t="s">
        <v>297</v>
      </c>
      <c r="G96" s="115" t="s">
        <v>296</v>
      </c>
      <c r="H96" s="109">
        <v>2018</v>
      </c>
      <c r="I96" s="109" t="s">
        <v>280</v>
      </c>
      <c r="J96" s="116">
        <v>44895</v>
      </c>
      <c r="K96" s="4"/>
      <c r="M96" s="6"/>
      <c r="N96" s="6"/>
      <c r="O96" s="7"/>
    </row>
    <row r="97" spans="1:15" x14ac:dyDescent="0.25">
      <c r="B97" s="59" t="s">
        <v>146</v>
      </c>
      <c r="C97" s="117">
        <f>(E97*1000)/(D97*1000)</f>
        <v>12.164835164835164</v>
      </c>
      <c r="D97" s="118">
        <v>91</v>
      </c>
      <c r="E97" s="118">
        <v>1107</v>
      </c>
      <c r="F97" s="110" t="s">
        <v>295</v>
      </c>
      <c r="G97" s="110" t="s">
        <v>296</v>
      </c>
      <c r="H97" s="109">
        <v>2018</v>
      </c>
      <c r="I97" s="109" t="s">
        <v>280</v>
      </c>
      <c r="J97" s="116">
        <v>44895</v>
      </c>
      <c r="K97" s="113"/>
      <c r="M97" s="6"/>
      <c r="N97" s="6"/>
      <c r="O97" s="7"/>
    </row>
    <row r="98" spans="1:15" x14ac:dyDescent="0.25">
      <c r="B98" s="59" t="s">
        <v>150</v>
      </c>
      <c r="C98" s="117">
        <f>(E98*1000)/(D98*1000)</f>
        <v>9.5901639344262293</v>
      </c>
      <c r="D98" s="118">
        <v>61</v>
      </c>
      <c r="E98" s="118">
        <v>585</v>
      </c>
      <c r="F98" s="110" t="s">
        <v>295</v>
      </c>
      <c r="G98" s="110" t="s">
        <v>296</v>
      </c>
      <c r="H98" s="109">
        <v>2018</v>
      </c>
      <c r="I98" s="109" t="s">
        <v>280</v>
      </c>
      <c r="J98" s="116">
        <v>44895</v>
      </c>
      <c r="M98" s="6"/>
      <c r="N98" s="6"/>
      <c r="O98" s="7"/>
    </row>
    <row r="99" spans="1:15" x14ac:dyDescent="0.25">
      <c r="B99" s="60" t="s">
        <v>119</v>
      </c>
      <c r="C99" s="121">
        <v>30.6</v>
      </c>
      <c r="D99" s="109">
        <v>60</v>
      </c>
      <c r="E99" s="109">
        <v>1827</v>
      </c>
      <c r="F99" s="110" t="s">
        <v>297</v>
      </c>
      <c r="G99" s="110" t="s">
        <v>296</v>
      </c>
      <c r="H99" s="109">
        <v>2018</v>
      </c>
      <c r="I99" s="109" t="s">
        <v>280</v>
      </c>
      <c r="J99" s="116">
        <v>44895</v>
      </c>
      <c r="M99" s="6"/>
      <c r="N99" s="6"/>
      <c r="O99" s="7"/>
    </row>
    <row r="100" spans="1:15" x14ac:dyDescent="0.25">
      <c r="B100" s="120" t="s">
        <v>122</v>
      </c>
      <c r="C100" s="121">
        <v>40.299999999999997</v>
      </c>
      <c r="D100" s="109">
        <v>264</v>
      </c>
      <c r="E100" s="109">
        <v>10619</v>
      </c>
      <c r="F100" s="110" t="s">
        <v>297</v>
      </c>
      <c r="G100" s="110" t="s">
        <v>296</v>
      </c>
      <c r="H100" s="109">
        <v>2018</v>
      </c>
      <c r="I100" s="109" t="s">
        <v>280</v>
      </c>
      <c r="J100" s="116">
        <v>44895</v>
      </c>
      <c r="M100" s="6"/>
      <c r="N100" s="6"/>
      <c r="O100" s="7"/>
    </row>
    <row r="101" spans="1:15" x14ac:dyDescent="0.25">
      <c r="B101" s="59" t="s">
        <v>128</v>
      </c>
      <c r="C101" s="117">
        <f>(E101*1000)/(D101*1000)</f>
        <v>4.7586206896551726</v>
      </c>
      <c r="D101" s="118">
        <v>29</v>
      </c>
      <c r="E101" s="118">
        <v>138</v>
      </c>
      <c r="F101" s="110" t="s">
        <v>298</v>
      </c>
      <c r="G101" s="110" t="s">
        <v>296</v>
      </c>
      <c r="H101" s="109">
        <v>2018</v>
      </c>
      <c r="I101" s="109" t="s">
        <v>280</v>
      </c>
      <c r="J101" s="116">
        <v>44895</v>
      </c>
      <c r="M101" s="6"/>
      <c r="N101" s="6"/>
      <c r="O101" s="7"/>
    </row>
    <row r="102" spans="1:15" x14ac:dyDescent="0.25">
      <c r="B102" s="59" t="s">
        <v>134</v>
      </c>
      <c r="C102" s="117">
        <f>(E102*1000)/(D102*1000)</f>
        <v>35.5</v>
      </c>
      <c r="D102" s="118">
        <v>34</v>
      </c>
      <c r="E102" s="118">
        <v>1207</v>
      </c>
      <c r="F102" s="110" t="s">
        <v>298</v>
      </c>
      <c r="G102" s="110" t="s">
        <v>296</v>
      </c>
      <c r="H102" s="109">
        <v>2018</v>
      </c>
      <c r="I102" s="109" t="s">
        <v>280</v>
      </c>
      <c r="J102" s="116">
        <v>44895</v>
      </c>
      <c r="M102" s="6"/>
      <c r="N102" s="6"/>
      <c r="O102" s="7"/>
    </row>
    <row r="103" spans="1:15" x14ac:dyDescent="0.25">
      <c r="B103" s="59" t="s">
        <v>126</v>
      </c>
      <c r="C103" s="122" t="s">
        <v>299</v>
      </c>
      <c r="D103" s="109" t="s">
        <v>299</v>
      </c>
      <c r="E103" s="109" t="s">
        <v>299</v>
      </c>
      <c r="F103" s="110" t="s">
        <v>297</v>
      </c>
      <c r="G103" s="110" t="s">
        <v>296</v>
      </c>
      <c r="H103" s="109">
        <v>2018</v>
      </c>
      <c r="I103" s="109" t="s">
        <v>280</v>
      </c>
      <c r="J103" s="116">
        <v>44895</v>
      </c>
      <c r="M103" s="6"/>
      <c r="N103" s="6"/>
      <c r="O103" s="7"/>
    </row>
    <row r="104" spans="1:15" x14ac:dyDescent="0.25">
      <c r="B104" s="59" t="s">
        <v>300</v>
      </c>
      <c r="C104" s="117">
        <f t="shared" ref="C104:C106" si="0">(E104*1000)/(D104*1000)</f>
        <v>33.869565217391305</v>
      </c>
      <c r="D104" s="118">
        <v>23</v>
      </c>
      <c r="E104" s="118">
        <v>779</v>
      </c>
      <c r="F104" s="110" t="s">
        <v>298</v>
      </c>
      <c r="G104" s="110" t="s">
        <v>296</v>
      </c>
      <c r="H104" s="109">
        <v>2018</v>
      </c>
      <c r="I104" s="109" t="s">
        <v>280</v>
      </c>
      <c r="J104" s="116">
        <v>44895</v>
      </c>
    </row>
    <row r="105" spans="1:15" x14ac:dyDescent="0.25">
      <c r="B105" s="59" t="s">
        <v>130</v>
      </c>
      <c r="C105" s="117">
        <f t="shared" si="0"/>
        <v>367</v>
      </c>
      <c r="D105" s="118">
        <v>1</v>
      </c>
      <c r="E105" s="118">
        <v>367</v>
      </c>
      <c r="F105" s="110" t="s">
        <v>298</v>
      </c>
      <c r="G105" s="110" t="s">
        <v>296</v>
      </c>
      <c r="H105" s="109">
        <v>2018</v>
      </c>
      <c r="I105" s="109" t="s">
        <v>280</v>
      </c>
      <c r="J105" s="116">
        <v>44895</v>
      </c>
      <c r="M105" s="6"/>
      <c r="N105" s="6"/>
      <c r="O105" s="7"/>
    </row>
    <row r="106" spans="1:15" x14ac:dyDescent="0.25">
      <c r="B106" s="59" t="s">
        <v>132</v>
      </c>
      <c r="C106" s="117">
        <f t="shared" si="0"/>
        <v>19.61904761904762</v>
      </c>
      <c r="D106" s="118">
        <v>21</v>
      </c>
      <c r="E106" s="118">
        <v>412</v>
      </c>
      <c r="F106" s="110" t="s">
        <v>298</v>
      </c>
      <c r="G106" s="110" t="s">
        <v>296</v>
      </c>
      <c r="H106" s="109">
        <v>2018</v>
      </c>
      <c r="I106" s="109" t="s">
        <v>280</v>
      </c>
      <c r="J106" s="116">
        <v>44895</v>
      </c>
      <c r="M106" s="8"/>
      <c r="N106" s="5"/>
      <c r="O106" s="5"/>
    </row>
    <row r="107" spans="1:15" x14ac:dyDescent="0.25">
      <c r="B107" s="59" t="s">
        <v>301</v>
      </c>
      <c r="C107" s="121">
        <v>18.899999999999999</v>
      </c>
      <c r="D107" s="109">
        <v>81</v>
      </c>
      <c r="E107" s="109">
        <v>1538</v>
      </c>
      <c r="F107" s="110" t="s">
        <v>297</v>
      </c>
      <c r="G107" s="110" t="s">
        <v>296</v>
      </c>
      <c r="H107" s="109">
        <v>2018</v>
      </c>
      <c r="I107" s="109" t="s">
        <v>280</v>
      </c>
      <c r="J107" s="116">
        <v>44895</v>
      </c>
      <c r="M107" s="9"/>
      <c r="N107" s="8"/>
      <c r="O107" s="8"/>
    </row>
    <row r="108" spans="1:15" x14ac:dyDescent="0.25">
      <c r="B108" s="59" t="s">
        <v>144</v>
      </c>
      <c r="C108" s="121">
        <v>21.5</v>
      </c>
      <c r="D108" s="109">
        <v>113</v>
      </c>
      <c r="E108" s="109">
        <v>2435</v>
      </c>
      <c r="F108" s="110" t="s">
        <v>297</v>
      </c>
      <c r="G108" s="110" t="s">
        <v>296</v>
      </c>
      <c r="H108" s="109">
        <v>2018</v>
      </c>
      <c r="I108" s="109" t="s">
        <v>280</v>
      </c>
      <c r="J108" s="116">
        <v>44895</v>
      </c>
    </row>
    <row r="109" spans="1:15" x14ac:dyDescent="0.25">
      <c r="B109" s="59" t="s">
        <v>158</v>
      </c>
      <c r="C109" s="121">
        <v>7.8</v>
      </c>
      <c r="D109" s="109">
        <v>208</v>
      </c>
      <c r="E109" s="109">
        <v>1612</v>
      </c>
      <c r="F109" s="110" t="s">
        <v>297</v>
      </c>
      <c r="G109" s="110" t="s">
        <v>296</v>
      </c>
      <c r="H109" s="109">
        <v>2018</v>
      </c>
      <c r="I109" s="109" t="s">
        <v>280</v>
      </c>
      <c r="J109" s="116">
        <v>44895</v>
      </c>
    </row>
    <row r="110" spans="1:15" x14ac:dyDescent="0.25">
      <c r="B110" s="123" t="s">
        <v>302</v>
      </c>
    </row>
    <row r="112" spans="1:15" s="108" customFormat="1" ht="27" customHeight="1" x14ac:dyDescent="0.25">
      <c r="A112" s="260" t="s">
        <v>303</v>
      </c>
    </row>
    <row r="118" spans="2:5" ht="14.4" thickBot="1" x14ac:dyDescent="0.3"/>
    <row r="119" spans="2:5" ht="28.2" thickTop="1" x14ac:dyDescent="0.25">
      <c r="B119" s="56" t="s">
        <v>304</v>
      </c>
      <c r="C119" s="106">
        <f>AVERAGE(E129:E130)+AVERAGE(E139:E140)</f>
        <v>10.123999842171717</v>
      </c>
    </row>
    <row r="122" spans="2:5" x14ac:dyDescent="0.25">
      <c r="B122" s="162" t="s">
        <v>305</v>
      </c>
      <c r="C122" s="217" t="s">
        <v>306</v>
      </c>
    </row>
    <row r="123" spans="2:5" ht="14.4" x14ac:dyDescent="0.3">
      <c r="B123" s="162" t="s">
        <v>307</v>
      </c>
      <c r="C123" s="281" t="s">
        <v>308</v>
      </c>
    </row>
    <row r="124" spans="2:5" x14ac:dyDescent="0.25">
      <c r="B124" s="162" t="s">
        <v>309</v>
      </c>
      <c r="C124" s="217">
        <v>2012</v>
      </c>
    </row>
    <row r="125" spans="2:5" x14ac:dyDescent="0.25">
      <c r="B125" s="162" t="s">
        <v>7</v>
      </c>
      <c r="C125" s="278">
        <v>44896</v>
      </c>
    </row>
    <row r="126" spans="2:5" x14ac:dyDescent="0.25">
      <c r="B126" s="162" t="s">
        <v>310</v>
      </c>
      <c r="C126" s="217" t="s">
        <v>280</v>
      </c>
    </row>
    <row r="127" spans="2:5" ht="29.1" customHeight="1" thickBot="1" x14ac:dyDescent="0.3">
      <c r="B127" s="429" t="s">
        <v>311</v>
      </c>
      <c r="C127" s="429"/>
      <c r="D127" s="429"/>
      <c r="E127" s="429"/>
    </row>
    <row r="128" spans="2:5" ht="28.2" thickTop="1" x14ac:dyDescent="0.25">
      <c r="B128" s="56" t="s">
        <v>312</v>
      </c>
      <c r="C128" s="56" t="s">
        <v>313</v>
      </c>
      <c r="D128" s="56" t="s">
        <v>314</v>
      </c>
      <c r="E128" s="56" t="s">
        <v>315</v>
      </c>
    </row>
    <row r="129" spans="1:36" x14ac:dyDescent="0.25">
      <c r="B129" s="120" t="s">
        <v>316</v>
      </c>
      <c r="C129" s="121">
        <v>894307.47</v>
      </c>
      <c r="D129" s="121">
        <v>30</v>
      </c>
      <c r="E129" s="106">
        <f>(C129/(C134/1000))*'Conversions and Lists'!$F$51</f>
        <v>14.114701231060605</v>
      </c>
    </row>
    <row r="130" spans="1:36" x14ac:dyDescent="0.25">
      <c r="B130" s="120" t="s">
        <v>317</v>
      </c>
      <c r="C130" s="121">
        <f>387205.79/2</f>
        <v>193602.89499999999</v>
      </c>
      <c r="D130" s="121">
        <v>15</v>
      </c>
      <c r="E130" s="106">
        <f>((C130*2)/(C134/1000))*'Conversions and Lists'!$F$51</f>
        <v>6.1112024936868687</v>
      </c>
    </row>
    <row r="131" spans="1:36" x14ac:dyDescent="0.25">
      <c r="B131" s="55" t="s">
        <v>318</v>
      </c>
    </row>
    <row r="132" spans="1:36" ht="14.4" thickBot="1" x14ac:dyDescent="0.3"/>
    <row r="133" spans="1:36" ht="14.4" thickTop="1" x14ac:dyDescent="0.25">
      <c r="B133" s="56" t="s">
        <v>319</v>
      </c>
      <c r="C133" s="56" t="s">
        <v>320</v>
      </c>
    </row>
    <row r="134" spans="1:36" x14ac:dyDescent="0.25">
      <c r="B134" s="121">
        <v>1</v>
      </c>
      <c r="C134" s="121">
        <v>63360</v>
      </c>
    </row>
    <row r="135" spans="1:36" x14ac:dyDescent="0.25">
      <c r="B135" s="55" t="s">
        <v>321</v>
      </c>
    </row>
    <row r="137" spans="1:36" ht="14.4" thickBot="1" x14ac:dyDescent="0.3">
      <c r="B137" s="429" t="s">
        <v>322</v>
      </c>
      <c r="C137" s="429"/>
      <c r="D137" s="429"/>
      <c r="E137" s="429"/>
    </row>
    <row r="138" spans="1:36" ht="29.1" customHeight="1" thickTop="1" x14ac:dyDescent="0.25">
      <c r="B138" s="56" t="s">
        <v>312</v>
      </c>
      <c r="C138" s="56" t="s">
        <v>323</v>
      </c>
      <c r="D138" s="56" t="s">
        <v>314</v>
      </c>
      <c r="E138" s="56" t="s">
        <v>324</v>
      </c>
    </row>
    <row r="139" spans="1:36" ht="14.4" customHeight="1" x14ac:dyDescent="0.25">
      <c r="B139" s="120" t="s">
        <v>325</v>
      </c>
      <c r="C139" s="121">
        <v>300</v>
      </c>
      <c r="D139" s="121">
        <v>30</v>
      </c>
      <c r="E139" s="96">
        <f>(C139/(C134/1000))*'Conversions and Lists'!F51</f>
        <v>4.734848484848485E-3</v>
      </c>
    </row>
    <row r="140" spans="1:36" ht="41.4" customHeight="1" x14ac:dyDescent="0.25">
      <c r="B140" s="120" t="s">
        <v>326</v>
      </c>
      <c r="C140" s="121">
        <v>550</v>
      </c>
      <c r="D140" s="121">
        <v>15</v>
      </c>
      <c r="E140" s="96">
        <f>((C140*2)/(C134/1000))*'Conversions and Lists'!F51</f>
        <v>1.7361111111111112E-2</v>
      </c>
    </row>
    <row r="141" spans="1:36" s="127" customFormat="1" x14ac:dyDescent="0.25">
      <c r="A141" s="55"/>
      <c r="B141" s="55" t="s">
        <v>327</v>
      </c>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row>
    <row r="142" spans="1:36" ht="14.4" thickBot="1" x14ac:dyDescent="0.3"/>
    <row r="143" spans="1:36" s="80" customFormat="1" ht="25.8" thickTop="1" thickBot="1" x14ac:dyDescent="0.3">
      <c r="A143" s="77"/>
      <c r="B143" s="78" t="s">
        <v>211</v>
      </c>
      <c r="C143" s="79"/>
      <c r="D143" s="79"/>
      <c r="E143" s="79"/>
      <c r="F143" s="79"/>
    </row>
    <row r="144" spans="1:36" ht="14.4" thickTop="1" x14ac:dyDescent="0.25">
      <c r="E144" s="124"/>
    </row>
    <row r="145" spans="5:5" x14ac:dyDescent="0.25">
      <c r="E145" s="124"/>
    </row>
    <row r="146" spans="5:5" x14ac:dyDescent="0.25">
      <c r="E146" s="124"/>
    </row>
    <row r="147" spans="5:5" x14ac:dyDescent="0.25">
      <c r="E147" s="124"/>
    </row>
    <row r="148" spans="5:5" x14ac:dyDescent="0.25">
      <c r="E148" s="124"/>
    </row>
    <row r="149" spans="5:5" x14ac:dyDescent="0.25">
      <c r="E149" s="124"/>
    </row>
    <row r="150" spans="5:5" x14ac:dyDescent="0.25">
      <c r="E150" s="124"/>
    </row>
    <row r="151" spans="5:5" x14ac:dyDescent="0.25">
      <c r="E151" s="124"/>
    </row>
    <row r="152" spans="5:5" x14ac:dyDescent="0.25">
      <c r="E152" s="124"/>
    </row>
    <row r="153" spans="5:5" x14ac:dyDescent="0.25">
      <c r="E153" s="124"/>
    </row>
    <row r="154" spans="5:5" x14ac:dyDescent="0.25">
      <c r="E154" s="124"/>
    </row>
    <row r="155" spans="5:5" x14ac:dyDescent="0.25">
      <c r="E155" s="124"/>
    </row>
    <row r="156" spans="5:5" x14ac:dyDescent="0.25">
      <c r="E156" s="124"/>
    </row>
    <row r="157" spans="5:5" x14ac:dyDescent="0.25">
      <c r="E157" s="124"/>
    </row>
    <row r="158" spans="5:5" x14ac:dyDescent="0.25">
      <c r="E158" s="124"/>
    </row>
    <row r="159" spans="5:5" x14ac:dyDescent="0.25">
      <c r="E159" s="124"/>
    </row>
    <row r="160" spans="5:5" x14ac:dyDescent="0.25">
      <c r="E160" s="124"/>
    </row>
    <row r="161" spans="1:33" x14ac:dyDescent="0.25">
      <c r="E161" s="124"/>
    </row>
    <row r="162" spans="1:33" x14ac:dyDescent="0.25">
      <c r="E162" s="124"/>
    </row>
    <row r="163" spans="1:33" x14ac:dyDescent="0.25">
      <c r="E163" s="124"/>
    </row>
    <row r="164" spans="1:33" x14ac:dyDescent="0.25">
      <c r="E164" s="124"/>
    </row>
    <row r="165" spans="1:33" x14ac:dyDescent="0.25">
      <c r="E165" s="124"/>
    </row>
    <row r="166" spans="1:33" x14ac:dyDescent="0.25">
      <c r="E166" s="124"/>
    </row>
    <row r="167" spans="1:33" x14ac:dyDescent="0.25">
      <c r="E167" s="124"/>
    </row>
    <row r="168" spans="1:33" s="76" customFormat="1" ht="27" customHeight="1" x14ac:dyDescent="0.25">
      <c r="A168" s="261" t="s">
        <v>328</v>
      </c>
    </row>
    <row r="172" spans="1:33" ht="15.6" x14ac:dyDescent="0.3">
      <c r="A172" s="128"/>
      <c r="B172" s="129" t="s">
        <v>106</v>
      </c>
    </row>
    <row r="173" spans="1:33" x14ac:dyDescent="0.25">
      <c r="D173" s="431" t="s">
        <v>329</v>
      </c>
      <c r="E173" s="432"/>
      <c r="F173" s="432"/>
      <c r="G173" s="432"/>
      <c r="H173" s="432"/>
      <c r="I173" s="432"/>
      <c r="J173" s="432"/>
      <c r="K173" s="432"/>
      <c r="L173" s="432"/>
      <c r="M173" s="432"/>
      <c r="N173" s="432"/>
      <c r="O173" s="432"/>
      <c r="P173" s="432"/>
      <c r="Q173" s="432"/>
      <c r="R173" s="432"/>
      <c r="S173" s="432"/>
      <c r="T173" s="432"/>
      <c r="U173" s="432"/>
      <c r="V173" s="432"/>
      <c r="W173" s="432"/>
      <c r="X173" s="432"/>
      <c r="Y173" s="432"/>
      <c r="Z173" s="432"/>
      <c r="AA173" s="432"/>
      <c r="AB173" s="432"/>
      <c r="AC173" s="432"/>
      <c r="AD173" s="432"/>
      <c r="AE173" s="432"/>
      <c r="AF173" s="433"/>
    </row>
    <row r="174" spans="1:33" x14ac:dyDescent="0.25">
      <c r="D174" s="431" t="s">
        <v>330</v>
      </c>
      <c r="E174" s="432"/>
      <c r="F174" s="432"/>
      <c r="G174" s="432"/>
      <c r="H174" s="432"/>
      <c r="I174" s="432"/>
      <c r="J174" s="432"/>
      <c r="K174" s="432"/>
      <c r="L174" s="432"/>
      <c r="M174" s="432"/>
      <c r="N174" s="432"/>
      <c r="O174" s="432"/>
      <c r="P174" s="432"/>
      <c r="Q174" s="432"/>
      <c r="R174" s="432"/>
      <c r="S174" s="432"/>
      <c r="T174" s="432"/>
      <c r="U174" s="432"/>
      <c r="V174" s="432"/>
      <c r="W174" s="432"/>
      <c r="X174" s="432"/>
      <c r="Y174" s="432"/>
      <c r="Z174" s="432"/>
      <c r="AA174" s="432"/>
      <c r="AB174" s="432"/>
      <c r="AC174" s="432"/>
      <c r="AD174" s="432"/>
      <c r="AE174" s="432"/>
      <c r="AF174" s="433"/>
    </row>
    <row r="175" spans="1:33" ht="41.4" x14ac:dyDescent="0.25">
      <c r="B175" s="130" t="s">
        <v>331</v>
      </c>
      <c r="C175" s="131" t="s">
        <v>332</v>
      </c>
      <c r="D175" s="132">
        <v>2023</v>
      </c>
      <c r="E175" s="132">
        <v>2024</v>
      </c>
      <c r="F175" s="132">
        <v>2025</v>
      </c>
      <c r="G175" s="132">
        <v>2026</v>
      </c>
      <c r="H175" s="132">
        <v>2027</v>
      </c>
      <c r="I175" s="132">
        <v>2028</v>
      </c>
      <c r="J175" s="132">
        <v>2029</v>
      </c>
      <c r="K175" s="132">
        <v>2030</v>
      </c>
      <c r="L175" s="132">
        <v>2031</v>
      </c>
      <c r="M175" s="132">
        <v>2032</v>
      </c>
      <c r="N175" s="132">
        <v>2033</v>
      </c>
      <c r="O175" s="132">
        <v>2034</v>
      </c>
      <c r="P175" s="132">
        <v>2035</v>
      </c>
      <c r="Q175" s="132">
        <v>2036</v>
      </c>
      <c r="R175" s="132">
        <v>2037</v>
      </c>
      <c r="S175" s="132">
        <v>2038</v>
      </c>
      <c r="T175" s="132">
        <v>2039</v>
      </c>
      <c r="U175" s="132">
        <v>2040</v>
      </c>
      <c r="V175" s="132">
        <v>2041</v>
      </c>
      <c r="W175" s="132">
        <v>2042</v>
      </c>
      <c r="X175" s="132">
        <v>2043</v>
      </c>
      <c r="Y175" s="132">
        <v>2044</v>
      </c>
      <c r="Z175" s="132">
        <v>2045</v>
      </c>
      <c r="AA175" s="132">
        <v>2046</v>
      </c>
      <c r="AB175" s="132">
        <v>2047</v>
      </c>
      <c r="AC175" s="132">
        <v>2048</v>
      </c>
      <c r="AD175" s="132">
        <v>2049</v>
      </c>
      <c r="AE175" s="132">
        <v>2050</v>
      </c>
      <c r="AF175" s="132" t="s">
        <v>333</v>
      </c>
      <c r="AG175" s="132" t="s">
        <v>334</v>
      </c>
    </row>
    <row r="176" spans="1:33" x14ac:dyDescent="0.25">
      <c r="B176" s="107" t="s">
        <v>156</v>
      </c>
      <c r="C176" s="133" t="s">
        <v>335</v>
      </c>
      <c r="D176" s="134" t="str">
        <f>IFERROR(((INDEX($C$334:$C$336,MATCH($B$176,$B$334:$B$336,0))*$C$6*'Conversions and Lists'!$F$45)-(INDEX($G$6:$G$27,MATCH($B$176,$B$6:$B$27,0))*'Conversions and Lists'!$F$37))*K$381,"")</f>
        <v/>
      </c>
      <c r="E176" s="134" t="str">
        <f>IFERROR(((INDEX($C$334:$C$336,MATCH($B$176,$B$334:$B$336,0))*$C$6*'Conversions and Lists'!$F$45)-(INDEX($G$6:$G$27,MATCH($B$176,$B$6:$B$27,0))*'Conversions and Lists'!$F$37))*L$381,"")</f>
        <v/>
      </c>
      <c r="F176" s="134" t="str">
        <f>IFERROR(((INDEX($C$334:$C$336,MATCH($B$176,$B$334:$B$336,0))*$C$6*'Conversions and Lists'!$F$45)-(INDEX($G$6:$G$27,MATCH($B$176,$B$6:$B$27,0))*'Conversions and Lists'!$F$37))*M$381,"")</f>
        <v/>
      </c>
      <c r="G176" s="134" t="str">
        <f>IFERROR(((INDEX($C$334:$C$336,MATCH($B$176,$B$334:$B$336,0))*$C$6*'Conversions and Lists'!$F$45)-(INDEX($G$6:$G$27,MATCH($B$176,$B$6:$B$27,0))*'Conversions and Lists'!$F$37))*N$381,"")</f>
        <v/>
      </c>
      <c r="H176" s="134" t="str">
        <f>IFERROR(((INDEX($C$334:$C$336,MATCH($B$176,$B$334:$B$336,0))*$C$6*'Conversions and Lists'!$F$45)-(INDEX($G$6:$G$27,MATCH($B$176,$B$6:$B$27,0))*'Conversions and Lists'!$F$37))*O$381,"")</f>
        <v/>
      </c>
      <c r="I176" s="134" t="str">
        <f>IFERROR(((INDEX($C$334:$C$336,MATCH($B$176,$B$334:$B$336,0))*$C$6*'Conversions and Lists'!$F$45)-(INDEX($G$6:$G$27,MATCH($B$176,$B$6:$B$27,0))*'Conversions and Lists'!$F$37))*P$381,"")</f>
        <v/>
      </c>
      <c r="J176" s="134" t="str">
        <f>IFERROR(((INDEX($C$334:$C$336,MATCH($B$176,$B$334:$B$336,0))*$C$6*'Conversions and Lists'!$F$45)-(INDEX($G$6:$G$27,MATCH($B$176,$B$6:$B$27,0))*'Conversions and Lists'!$F$37))*Q$381,"")</f>
        <v/>
      </c>
      <c r="K176" s="134" t="str">
        <f>IFERROR(((INDEX($C$334:$C$336,MATCH($B$176,$B$334:$B$336,0))*$C$6*'Conversions and Lists'!$F$45)-(INDEX($G$6:$G$27,MATCH($B$176,$B$6:$B$27,0))*'Conversions and Lists'!$F$37))*R$381,"")</f>
        <v/>
      </c>
      <c r="L176" s="134" t="str">
        <f>IFERROR(((INDEX($C$334:$C$336,MATCH($B$176,$B$334:$B$336,0))*$C$6*'Conversions and Lists'!$F$45)-(INDEX($G$6:$G$27,MATCH($B$176,$B$6:$B$27,0))*'Conversions and Lists'!$F$37))*S$381,"")</f>
        <v/>
      </c>
      <c r="M176" s="134" t="str">
        <f>IFERROR(((INDEX($C$334:$C$336,MATCH($B$176,$B$334:$B$336,0))*$C$6*'Conversions and Lists'!$F$45)-(INDEX($G$6:$G$27,MATCH($B$176,$B$6:$B$27,0))*'Conversions and Lists'!$F$37))*T$381,"")</f>
        <v/>
      </c>
      <c r="N176" s="134" t="str">
        <f>IFERROR(((INDEX($C$334:$C$336,MATCH($B$176,$B$334:$B$336,0))*$C$6*'Conversions and Lists'!$F$45)-(INDEX($G$6:$G$27,MATCH($B$176,$B$6:$B$27,0))*'Conversions and Lists'!$F$37))*U$381,"")</f>
        <v/>
      </c>
      <c r="O176" s="134" t="str">
        <f>IFERROR(((INDEX($C$334:$C$336,MATCH($B$176,$B$334:$B$336,0))*$C$6*'Conversions and Lists'!$F$45)-(INDEX($G$6:$G$27,MATCH($B$176,$B$6:$B$27,0))*'Conversions and Lists'!$F$37))*V$381,"")</f>
        <v/>
      </c>
      <c r="P176" s="134" t="str">
        <f>IFERROR(((INDEX($C$334:$C$336,MATCH($B$176,$B$334:$B$336,0))*$C$6*'Conversions and Lists'!$F$45)-(INDEX($G$6:$G$27,MATCH($B$176,$B$6:$B$27,0))*'Conversions and Lists'!$F$37))*W$381,"")</f>
        <v/>
      </c>
      <c r="Q176" s="134" t="str">
        <f>IFERROR(((INDEX($C$334:$C$336,MATCH($B$176,$B$334:$B$336,0))*$C$6*'Conversions and Lists'!$F$45)-(INDEX($G$6:$G$27,MATCH($B$176,$B$6:$B$27,0))*'Conversions and Lists'!$F$37))*X$381,"")</f>
        <v/>
      </c>
      <c r="R176" s="134" t="str">
        <f>IFERROR(((INDEX($C$334:$C$336,MATCH($B$176,$B$334:$B$336,0))*$C$6*'Conversions and Lists'!$F$45)-(INDEX($G$6:$G$27,MATCH($B$176,$B$6:$B$27,0))*'Conversions and Lists'!$F$37))*Y$381,"")</f>
        <v/>
      </c>
      <c r="S176" s="134" t="str">
        <f>IFERROR(((INDEX($C$334:$C$336,MATCH($B$176,$B$334:$B$336,0))*$C$6*'Conversions and Lists'!$F$45)-(INDEX($G$6:$G$27,MATCH($B$176,$B$6:$B$27,0))*'Conversions and Lists'!$F$37))*Z$381,"")</f>
        <v/>
      </c>
      <c r="T176" s="134" t="str">
        <f>IFERROR(((INDEX($C$334:$C$336,MATCH($B$176,$B$334:$B$336,0))*$C$6*'Conversions and Lists'!$F$45)-(INDEX($G$6:$G$27,MATCH($B$176,$B$6:$B$27,0))*'Conversions and Lists'!$F$37))*AA$381,"")</f>
        <v/>
      </c>
      <c r="U176" s="134" t="str">
        <f>IFERROR(((INDEX($C$334:$C$336,MATCH($B$176,$B$334:$B$336,0))*$C$6*'Conversions and Lists'!$F$45)-(INDEX($G$6:$G$27,MATCH($B$176,$B$6:$B$27,0))*'Conversions and Lists'!$F$37))*AB$381,"")</f>
        <v/>
      </c>
      <c r="V176" s="134" t="str">
        <f>IFERROR(((INDEX($C$334:$C$336,MATCH($B$176,$B$334:$B$336,0))*$C$6*'Conversions and Lists'!$F$45)-(INDEX($G$6:$G$27,MATCH($B$176,$B$6:$B$27,0))*'Conversions and Lists'!$F$37))*AC$381,"")</f>
        <v/>
      </c>
      <c r="W176" s="134" t="str">
        <f>IFERROR(((INDEX($C$334:$C$336,MATCH($B$176,$B$334:$B$336,0))*$C$6*'Conversions and Lists'!$F$45)-(INDEX($G$6:$G$27,MATCH($B$176,$B$6:$B$27,0))*'Conversions and Lists'!$F$37))*AD$381,"")</f>
        <v/>
      </c>
      <c r="X176" s="134" t="str">
        <f>IFERROR(((INDEX($C$334:$C$336,MATCH($B$176,$B$334:$B$336,0))*$C$6*'Conversions and Lists'!$F$45)-(INDEX($G$6:$G$27,MATCH($B$176,$B$6:$B$27,0))*'Conversions and Lists'!$F$37))*AE$381,"")</f>
        <v/>
      </c>
      <c r="Y176" s="134" t="str">
        <f>IFERROR(((INDEX($C$334:$C$336,MATCH($B$176,$B$334:$B$336,0))*$C$6*'Conversions and Lists'!$F$45)-(INDEX($G$6:$G$27,MATCH($B$176,$B$6:$B$27,0))*'Conversions and Lists'!$F$37))*AF$381,"")</f>
        <v/>
      </c>
      <c r="Z176" s="134" t="str">
        <f>IFERROR(((INDEX($C$334:$C$336,MATCH($B$176,$B$334:$B$336,0))*$C$6*'Conversions and Lists'!$F$45)-(INDEX($G$6:$G$27,MATCH($B$176,$B$6:$B$27,0))*'Conversions and Lists'!$F$37))*AG$381,"")</f>
        <v/>
      </c>
      <c r="AA176" s="134" t="str">
        <f>IFERROR(((INDEX($C$334:$C$336,MATCH($B$176,$B$334:$B$336,0))*$C$6*'Conversions and Lists'!$F$45)-(INDEX($G$6:$G$27,MATCH($B$176,$B$6:$B$27,0))*'Conversions and Lists'!$F$37))*AH$381,"")</f>
        <v/>
      </c>
      <c r="AB176" s="134" t="str">
        <f>IFERROR(((INDEX($C$334:$C$336,MATCH($B$176,$B$334:$B$336,0))*$C$6*'Conversions and Lists'!$F$45)-(INDEX($G$6:$G$27,MATCH($B$176,$B$6:$B$27,0))*'Conversions and Lists'!$F$37))*AI$381,"")</f>
        <v/>
      </c>
      <c r="AC176" s="134" t="str">
        <f>IFERROR(((INDEX($C$334:$C$336,MATCH($B$176,$B$334:$B$336,0))*$C$6*'Conversions and Lists'!$F$45)-(INDEX($G$6:$G$27,MATCH($B$176,$B$6:$B$27,0))*'Conversions and Lists'!$F$37))*AJ$381,"")</f>
        <v/>
      </c>
      <c r="AD176" s="134" t="str">
        <f>IFERROR(((INDEX($C$334:$C$336,MATCH($B$176,$B$334:$B$336,0))*$C$6*'Conversions and Lists'!$F$45)-(INDEX($G$6:$G$27,MATCH($B$176,$B$6:$B$27,0))*'Conversions and Lists'!$F$37))*AK$381,"")</f>
        <v/>
      </c>
      <c r="AE176" s="134" t="str">
        <f>IFERROR(((INDEX($C$334:$C$336,MATCH($B$176,$B$334:$B$336,0))*$C$6*'Conversions and Lists'!$F$45)-(INDEX($G$6:$G$27,MATCH($B$176,$B$6:$B$27,0))*'Conversions and Lists'!$F$37))*AL$381,"")</f>
        <v/>
      </c>
      <c r="AF176" s="135" t="str">
        <f t="shared" ref="AF176:AF220" si="1">IFERROR(IF(((INDEX($F$6:$F$27,MATCH(B176,$B$6:$B$27,0))-($AE$175-INDEX($H$6:$H$27, MATCH(B176,$B$6:$B$27,0))))*AE176)&lt;0,0,((INDEX($F$6:$F$27,MATCH(B176,$B$6:$B$27,0))-($AE$175-INDEX($H$6:$H$27, MATCH(B176,$B$6:$B$27,0))))*AE176)),"")</f>
        <v/>
      </c>
      <c r="AG176" s="135" t="str">
        <f>IFERROR(SUM(INDEX(D176:AF176, MATCH(INDEX($H$6:$H$27,MATCH(B176,$B$6:$B$27,0)),$D$175:$AE$175,0)):AF176),"")</f>
        <v/>
      </c>
    </row>
    <row r="177" spans="2:33" x14ac:dyDescent="0.25">
      <c r="B177" s="136" t="s">
        <v>156</v>
      </c>
      <c r="C177" s="59" t="s">
        <v>336</v>
      </c>
      <c r="D177" s="137" t="str">
        <f>IFERROR(($C$6*INDEX($D$334:$D$336,MATCH($B$176,$B$334:$B$336,0))*'Conversions and Lists'!$O$45*'Baseline Calcs &amp; EFs'!$F$437*'Conversions and Lists'!$F$51),"")</f>
        <v/>
      </c>
      <c r="E177" s="137" t="str">
        <f>IFERROR(($C$6*INDEX($D$334:$D$336,MATCH($B$176,$B$334:$B$336,0))*'Conversions and Lists'!$O$45*'Baseline Calcs &amp; EFs'!$F$437*'Conversions and Lists'!$F$51),"")</f>
        <v/>
      </c>
      <c r="F177" s="137" t="str">
        <f>IFERROR(($C$6*INDEX($D$334:$D$336,MATCH($B$176,$B$334:$B$336,0))*'Conversions and Lists'!$O$45*'Baseline Calcs &amp; EFs'!$F$437*'Conversions and Lists'!$F$51),"")</f>
        <v/>
      </c>
      <c r="G177" s="137" t="str">
        <f>IFERROR(($C$6*INDEX($D$334:$D$336,MATCH($B$176,$B$334:$B$336,0))*'Conversions and Lists'!$O$45*'Baseline Calcs &amp; EFs'!$F$437*'Conversions and Lists'!$F$51),"")</f>
        <v/>
      </c>
      <c r="H177" s="137" t="str">
        <f>IFERROR(($C$6*INDEX($D$334:$D$336,MATCH($B$176,$B$334:$B$336,0))*'Conversions and Lists'!$O$45*'Baseline Calcs &amp; EFs'!$F$437*'Conversions and Lists'!$F$51),"")</f>
        <v/>
      </c>
      <c r="I177" s="137" t="str">
        <f>IFERROR(($C$6*INDEX($D$334:$D$336,MATCH($B$176,$B$334:$B$336,0))*'Conversions and Lists'!$O$45*'Baseline Calcs &amp; EFs'!$F$437*'Conversions and Lists'!$F$51),"")</f>
        <v/>
      </c>
      <c r="J177" s="137" t="str">
        <f>IFERROR(($C$6*INDEX($D$334:$D$336,MATCH($B$176,$B$334:$B$336,0))*'Conversions and Lists'!$O$45*'Baseline Calcs &amp; EFs'!$F$437*'Conversions and Lists'!$F$51),"")</f>
        <v/>
      </c>
      <c r="K177" s="137" t="str">
        <f>IFERROR(($C$6*INDEX($D$334:$D$336,MATCH($B$176,$B$334:$B$336,0))*'Conversions and Lists'!$O$45*'Baseline Calcs &amp; EFs'!$F$437*'Conversions and Lists'!$F$51),"")</f>
        <v/>
      </c>
      <c r="L177" s="137" t="str">
        <f>IFERROR(($C$6*INDEX($D$334:$D$336,MATCH($B$176,$B$334:$B$336,0))*'Conversions and Lists'!$O$45*'Baseline Calcs &amp; EFs'!$F$437*'Conversions and Lists'!$F$51),"")</f>
        <v/>
      </c>
      <c r="M177" s="137" t="str">
        <f>IFERROR(($C$6*INDEX($D$334:$D$336,MATCH($B$176,$B$334:$B$336,0))*'Conversions and Lists'!$O$45*'Baseline Calcs &amp; EFs'!$F$437*'Conversions and Lists'!$F$51),"")</f>
        <v/>
      </c>
      <c r="N177" s="137" t="str">
        <f>IFERROR(($C$6*INDEX($D$334:$D$336,MATCH($B$176,$B$334:$B$336,0))*'Conversions and Lists'!$O$45*'Baseline Calcs &amp; EFs'!$F$437*'Conversions and Lists'!$F$51),"")</f>
        <v/>
      </c>
      <c r="O177" s="137" t="str">
        <f>IFERROR(($C$6*INDEX($D$334:$D$336,MATCH($B$176,$B$334:$B$336,0))*'Conversions and Lists'!$O$45*'Baseline Calcs &amp; EFs'!$F$437*'Conversions and Lists'!$F$51),"")</f>
        <v/>
      </c>
      <c r="P177" s="137" t="str">
        <f>IFERROR(($C$6*INDEX($D$334:$D$336,MATCH($B$176,$B$334:$B$336,0))*'Conversions and Lists'!$O$45*'Baseline Calcs &amp; EFs'!$F$437*'Conversions and Lists'!$F$51),"")</f>
        <v/>
      </c>
      <c r="Q177" s="137" t="str">
        <f>IFERROR(($C$6*INDEX($D$334:$D$336,MATCH($B$176,$B$334:$B$336,0))*'Conversions and Lists'!$O$45*'Baseline Calcs &amp; EFs'!$F$437*'Conversions and Lists'!$F$51),"")</f>
        <v/>
      </c>
      <c r="R177" s="137" t="str">
        <f>IFERROR(($C$6*INDEX($D$334:$D$336,MATCH($B$176,$B$334:$B$336,0))*'Conversions and Lists'!$O$45*'Baseline Calcs &amp; EFs'!$F$437*'Conversions and Lists'!$F$51),"")</f>
        <v/>
      </c>
      <c r="S177" s="137" t="str">
        <f>IFERROR(($C$6*INDEX($D$334:$D$336,MATCH($B$176,$B$334:$B$336,0))*'Conversions and Lists'!$O$45*'Baseline Calcs &amp; EFs'!$F$437*'Conversions and Lists'!$F$51),"")</f>
        <v/>
      </c>
      <c r="T177" s="137" t="str">
        <f>IFERROR(($C$6*INDEX($D$334:$D$336,MATCH($B$176,$B$334:$B$336,0))*'Conversions and Lists'!$O$45*'Baseline Calcs &amp; EFs'!$F$437*'Conversions and Lists'!$F$51),"")</f>
        <v/>
      </c>
      <c r="U177" s="137" t="str">
        <f>IFERROR(($C$6*INDEX($D$334:$D$336,MATCH($B$176,$B$334:$B$336,0))*'Conversions and Lists'!$O$45*'Baseline Calcs &amp; EFs'!$F$437*'Conversions and Lists'!$F$51),"")</f>
        <v/>
      </c>
      <c r="V177" s="137" t="str">
        <f>IFERROR(($C$6*INDEX($D$334:$D$336,MATCH($B$176,$B$334:$B$336,0))*'Conversions and Lists'!$O$45*'Baseline Calcs &amp; EFs'!$F$437*'Conversions and Lists'!$F$51),"")</f>
        <v/>
      </c>
      <c r="W177" s="137" t="str">
        <f>IFERROR(($C$6*INDEX($D$334:$D$336,MATCH($B$176,$B$334:$B$336,0))*'Conversions and Lists'!$O$45*'Baseline Calcs &amp; EFs'!$F$437*'Conversions and Lists'!$F$51),"")</f>
        <v/>
      </c>
      <c r="X177" s="137" t="str">
        <f>IFERROR(($C$6*INDEX($D$334:$D$336,MATCH($B$176,$B$334:$B$336,0))*'Conversions and Lists'!$O$45*'Baseline Calcs &amp; EFs'!$F$437*'Conversions and Lists'!$F$51),"")</f>
        <v/>
      </c>
      <c r="Y177" s="137" t="str">
        <f>IFERROR(($C$6*INDEX($D$334:$D$336,MATCH($B$176,$B$334:$B$336,0))*'Conversions and Lists'!$O$45*'Baseline Calcs &amp; EFs'!$F$437*'Conversions and Lists'!$F$51),"")</f>
        <v/>
      </c>
      <c r="Z177" s="137" t="str">
        <f>IFERROR(($C$6*INDEX($D$334:$D$336,MATCH($B$176,$B$334:$B$336,0))*'Conversions and Lists'!$O$45*'Baseline Calcs &amp; EFs'!$F$437*'Conversions and Lists'!$F$51),"")</f>
        <v/>
      </c>
      <c r="AA177" s="137" t="str">
        <f>IFERROR(($C$6*INDEX($D$334:$D$336,MATCH($B$176,$B$334:$B$336,0))*'Conversions and Lists'!$O$45*'Baseline Calcs &amp; EFs'!$F$437*'Conversions and Lists'!$F$51),"")</f>
        <v/>
      </c>
      <c r="AB177" s="137" t="str">
        <f>IFERROR(($C$6*INDEX($D$334:$D$336,MATCH($B$176,$B$334:$B$336,0))*'Conversions and Lists'!$O$45*'Baseline Calcs &amp; EFs'!$F$437*'Conversions and Lists'!$F$51),"")</f>
        <v/>
      </c>
      <c r="AC177" s="137" t="str">
        <f>IFERROR(($C$6*INDEX($D$334:$D$336,MATCH($B$176,$B$334:$B$336,0))*'Conversions and Lists'!$O$45*'Baseline Calcs &amp; EFs'!$F$437*'Conversions and Lists'!$F$51),"")</f>
        <v/>
      </c>
      <c r="AD177" s="137" t="str">
        <f>IFERROR(($C$6*INDEX($D$334:$D$336,MATCH($B$176,$B$334:$B$336,0))*'Conversions and Lists'!$O$45*'Baseline Calcs &amp; EFs'!$F$437*'Conversions and Lists'!$F$51),"")</f>
        <v/>
      </c>
      <c r="AE177" s="137" t="str">
        <f>IFERROR(($C$6*INDEX($D$334:$D$336,MATCH($B$176,$B$334:$B$336,0))*'Conversions and Lists'!$O$45*'Baseline Calcs &amp; EFs'!$F$437*'Conversions and Lists'!$F$51),"")</f>
        <v/>
      </c>
      <c r="AF177" s="135" t="str">
        <f t="shared" si="1"/>
        <v/>
      </c>
      <c r="AG177" s="135" t="str">
        <f>IFERROR(SUM(INDEX(D177:AF177, MATCH(INDEX($H$6:$H$27,MATCH(B177,$B$6:$B$27,0)),$D$175:$AE$175,0)):AF177),"")</f>
        <v/>
      </c>
    </row>
    <row r="178" spans="2:33" x14ac:dyDescent="0.25">
      <c r="B178" s="136" t="s">
        <v>156</v>
      </c>
      <c r="C178" s="59" t="s">
        <v>337</v>
      </c>
      <c r="D178" s="137" t="str">
        <f>IFERROR(($C$6*INDEX($E$334:$E$336,MATCH($B$176,$B$334:$B$336,0))*$F$440*'Conversions and Lists'!$O$45*'Conversions and Lists'!$F$51),"")</f>
        <v/>
      </c>
      <c r="E178" s="137" t="str">
        <f>IFERROR(($C$6*INDEX($E$334:$E$336,MATCH($B$176,$B$334:$B$336,0))*$F$440*'Conversions and Lists'!$O$45*'Conversions and Lists'!$F$51),"")</f>
        <v/>
      </c>
      <c r="F178" s="137" t="str">
        <f>IFERROR(($C$6*INDEX($E$334:$E$336,MATCH($B$176,$B$334:$B$336,0))*$F$440*'Conversions and Lists'!$O$45*'Conversions and Lists'!$F$51),"")</f>
        <v/>
      </c>
      <c r="G178" s="137" t="str">
        <f>IFERROR(($C$6*INDEX($E$334:$E$336,MATCH($B$176,$B$334:$B$336,0))*$F$440*'Conversions and Lists'!$O$45*'Conversions and Lists'!$F$51),"")</f>
        <v/>
      </c>
      <c r="H178" s="137" t="str">
        <f>IFERROR(($C$6*INDEX($E$334:$E$336,MATCH($B$176,$B$334:$B$336,0))*$F$440*'Conversions and Lists'!$O$45*'Conversions and Lists'!$F$51),"")</f>
        <v/>
      </c>
      <c r="I178" s="137" t="str">
        <f>IFERROR(($C$6*INDEX($E$334:$E$336,MATCH($B$176,$B$334:$B$336,0))*$F$440*'Conversions and Lists'!$O$45*'Conversions and Lists'!$F$51),"")</f>
        <v/>
      </c>
      <c r="J178" s="137" t="str">
        <f>IFERROR(($C$6*INDEX($E$334:$E$336,MATCH($B$176,$B$334:$B$336,0))*$F$440*'Conversions and Lists'!$O$45*'Conversions and Lists'!$F$51),"")</f>
        <v/>
      </c>
      <c r="K178" s="137" t="str">
        <f>IFERROR(($C$6*INDEX($E$334:$E$336,MATCH($B$176,$B$334:$B$336,0))*$F$440*'Conversions and Lists'!$O$45*'Conversions and Lists'!$F$51),"")</f>
        <v/>
      </c>
      <c r="L178" s="137" t="str">
        <f>IFERROR(($C$6*INDEX($E$334:$E$336,MATCH($B$176,$B$334:$B$336,0))*$F$440*'Conversions and Lists'!$O$45*'Conversions and Lists'!$F$51),"")</f>
        <v/>
      </c>
      <c r="M178" s="137" t="str">
        <f>IFERROR(($C$6*INDEX($E$334:$E$336,MATCH($B$176,$B$334:$B$336,0))*$F$440*'Conversions and Lists'!$O$45*'Conversions and Lists'!$F$51),"")</f>
        <v/>
      </c>
      <c r="N178" s="137" t="str">
        <f>IFERROR(($C$6*INDEX($E$334:$E$336,MATCH($B$176,$B$334:$B$336,0))*$F$440*'Conversions and Lists'!$O$45*'Conversions and Lists'!$F$51),"")</f>
        <v/>
      </c>
      <c r="O178" s="137" t="str">
        <f>IFERROR(($C$6*INDEX($E$334:$E$336,MATCH($B$176,$B$334:$B$336,0))*$F$440*'Conversions and Lists'!$O$45*'Conversions and Lists'!$F$51),"")</f>
        <v/>
      </c>
      <c r="P178" s="137" t="str">
        <f>IFERROR(($C$6*INDEX($E$334:$E$336,MATCH($B$176,$B$334:$B$336,0))*$F$440*'Conversions and Lists'!$O$45*'Conversions and Lists'!$F$51),"")</f>
        <v/>
      </c>
      <c r="Q178" s="137" t="str">
        <f>IFERROR(($C$6*INDEX($E$334:$E$336,MATCH($B$176,$B$334:$B$336,0))*$F$440*'Conversions and Lists'!$O$45*'Conversions and Lists'!$F$51),"")</f>
        <v/>
      </c>
      <c r="R178" s="137" t="str">
        <f>IFERROR(($C$6*INDEX($E$334:$E$336,MATCH($B$176,$B$334:$B$336,0))*$F$440*'Conversions and Lists'!$O$45*'Conversions and Lists'!$F$51),"")</f>
        <v/>
      </c>
      <c r="S178" s="137" t="str">
        <f>IFERROR(($C$6*INDEX($E$334:$E$336,MATCH($B$176,$B$334:$B$336,0))*$F$440*'Conversions and Lists'!$O$45*'Conversions and Lists'!$F$51),"")</f>
        <v/>
      </c>
      <c r="T178" s="137" t="str">
        <f>IFERROR(($C$6*INDEX($E$334:$E$336,MATCH($B$176,$B$334:$B$336,0))*$F$440*'Conversions and Lists'!$O$45*'Conversions and Lists'!$F$51),"")</f>
        <v/>
      </c>
      <c r="U178" s="137" t="str">
        <f>IFERROR(($C$6*INDEX($E$334:$E$336,MATCH($B$176,$B$334:$B$336,0))*$F$440*'Conversions and Lists'!$O$45*'Conversions and Lists'!$F$51),"")</f>
        <v/>
      </c>
      <c r="V178" s="137" t="str">
        <f>IFERROR(($C$6*INDEX($E$334:$E$336,MATCH($B$176,$B$334:$B$336,0))*$F$440*'Conversions and Lists'!$O$45*'Conversions and Lists'!$F$51),"")</f>
        <v/>
      </c>
      <c r="W178" s="137" t="str">
        <f>IFERROR(($C$6*INDEX($E$334:$E$336,MATCH($B$176,$B$334:$B$336,0))*$F$440*'Conversions and Lists'!$O$45*'Conversions and Lists'!$F$51),"")</f>
        <v/>
      </c>
      <c r="X178" s="137" t="str">
        <f>IFERROR(($C$6*INDEX($E$334:$E$336,MATCH($B$176,$B$334:$B$336,0))*$F$440*'Conversions and Lists'!$O$45*'Conversions and Lists'!$F$51),"")</f>
        <v/>
      </c>
      <c r="Y178" s="137" t="str">
        <f>IFERROR(($C$6*INDEX($E$334:$E$336,MATCH($B$176,$B$334:$B$336,0))*$F$440*'Conversions and Lists'!$O$45*'Conversions and Lists'!$F$51),"")</f>
        <v/>
      </c>
      <c r="Z178" s="137" t="str">
        <f>IFERROR(($C$6*INDEX($E$334:$E$336,MATCH($B$176,$B$334:$B$336,0))*$F$440*'Conversions and Lists'!$O$45*'Conversions and Lists'!$F$51),"")</f>
        <v/>
      </c>
      <c r="AA178" s="137" t="str">
        <f>IFERROR(($C$6*INDEX($E$334:$E$336,MATCH($B$176,$B$334:$B$336,0))*$F$440*'Conversions and Lists'!$O$45*'Conversions and Lists'!$F$51),"")</f>
        <v/>
      </c>
      <c r="AB178" s="137" t="str">
        <f>IFERROR(($C$6*INDEX($E$334:$E$336,MATCH($B$176,$B$334:$B$336,0))*$F$440*'Conversions and Lists'!$O$45*'Conversions and Lists'!$F$51),"")</f>
        <v/>
      </c>
      <c r="AC178" s="137" t="str">
        <f>IFERROR(($C$6*INDEX($E$334:$E$336,MATCH($B$176,$B$334:$B$336,0))*$F$440*'Conversions and Lists'!$O$45*'Conversions and Lists'!$F$51),"")</f>
        <v/>
      </c>
      <c r="AD178" s="137" t="str">
        <f>IFERROR(($C$6*INDEX($E$334:$E$336,MATCH($B$176,$B$334:$B$336,0))*$F$440*'Conversions and Lists'!$O$45*'Conversions and Lists'!$F$51),"")</f>
        <v/>
      </c>
      <c r="AE178" s="137" t="str">
        <f>IFERROR(($C$6*INDEX($E$334:$E$336,MATCH($B$176,$B$334:$B$336,0))*$F$440*'Conversions and Lists'!$O$45*'Conversions and Lists'!$F$51),"")</f>
        <v/>
      </c>
      <c r="AF178" s="135" t="str">
        <f t="shared" si="1"/>
        <v/>
      </c>
      <c r="AG178" s="135" t="str">
        <f>IFERROR(SUM(INDEX(D178:AF178, MATCH(INDEX($H$6:$H$27,MATCH(B178,$B$6:$B$27,0)),$D$175:$AE$175,0)):AF178),"")</f>
        <v/>
      </c>
    </row>
    <row r="179" spans="2:33" ht="14.4" thickBot="1" x14ac:dyDescent="0.3">
      <c r="B179" s="138" t="s">
        <v>156</v>
      </c>
      <c r="C179" s="139" t="s">
        <v>338</v>
      </c>
      <c r="D179" s="140" t="str">
        <f>IFERROR(($C$6*INDEX($F$334:$F$336,MATCH($B$176,$B$334:$B$336,0))*$F$439*'Conversions and Lists'!$O$45*'Conversions and Lists'!$F$51),"")</f>
        <v/>
      </c>
      <c r="E179" s="140" t="str">
        <f>IFERROR(($C$6*INDEX($F$334:$F$336,MATCH($B$176,$B$334:$B$336,0))*$F$439*'Conversions and Lists'!$O$45*'Conversions and Lists'!$F$51),"")</f>
        <v/>
      </c>
      <c r="F179" s="140" t="str">
        <f>IFERROR(($C$6*INDEX($F$334:$F$336,MATCH($B$176,$B$334:$B$336,0))*$F$439*'Conversions and Lists'!$O$45*'Conversions and Lists'!$F$51),"")</f>
        <v/>
      </c>
      <c r="G179" s="140" t="str">
        <f>IFERROR(($C$6*INDEX($F$334:$F$336,MATCH($B$176,$B$334:$B$336,0))*$F$439*'Conversions and Lists'!$O$45*'Conversions and Lists'!$F$51),"")</f>
        <v/>
      </c>
      <c r="H179" s="140" t="str">
        <f>IFERROR(($C$6*INDEX($F$334:$F$336,MATCH($B$176,$B$334:$B$336,0))*$F$439*'Conversions and Lists'!$O$45*'Conversions and Lists'!$F$51),"")</f>
        <v/>
      </c>
      <c r="I179" s="140" t="str">
        <f>IFERROR(($C$6*INDEX($F$334:$F$336,MATCH($B$176,$B$334:$B$336,0))*$F$439*'Conversions and Lists'!$O$45*'Conversions and Lists'!$F$51),"")</f>
        <v/>
      </c>
      <c r="J179" s="140" t="str">
        <f>IFERROR(($C$6*INDEX($F$334:$F$336,MATCH($B$176,$B$334:$B$336,0))*$F$439*'Conversions and Lists'!$O$45*'Conversions and Lists'!$F$51),"")</f>
        <v/>
      </c>
      <c r="K179" s="140" t="str">
        <f>IFERROR(($C$6*INDEX($F$334:$F$336,MATCH($B$176,$B$334:$B$336,0))*$F$439*'Conversions and Lists'!$O$45*'Conversions and Lists'!$F$51),"")</f>
        <v/>
      </c>
      <c r="L179" s="140" t="str">
        <f>IFERROR(($C$6*INDEX($F$334:$F$336,MATCH($B$176,$B$334:$B$336,0))*$F$439*'Conversions and Lists'!$O$45*'Conversions and Lists'!$F$51),"")</f>
        <v/>
      </c>
      <c r="M179" s="140" t="str">
        <f>IFERROR(($C$6*INDEX($F$334:$F$336,MATCH($B$176,$B$334:$B$336,0))*$F$439*'Conversions and Lists'!$O$45*'Conversions and Lists'!$F$51),"")</f>
        <v/>
      </c>
      <c r="N179" s="140" t="str">
        <f>IFERROR(($C$6*INDEX($F$334:$F$336,MATCH($B$176,$B$334:$B$336,0))*$F$439*'Conversions and Lists'!$O$45*'Conversions and Lists'!$F$51),"")</f>
        <v/>
      </c>
      <c r="O179" s="140" t="str">
        <f>IFERROR(($C$6*INDEX($F$334:$F$336,MATCH($B$176,$B$334:$B$336,0))*$F$439*'Conversions and Lists'!$O$45*'Conversions and Lists'!$F$51),"")</f>
        <v/>
      </c>
      <c r="P179" s="140" t="str">
        <f>IFERROR(($C$6*INDEX($F$334:$F$336,MATCH($B$176,$B$334:$B$336,0))*$F$439*'Conversions and Lists'!$O$45*'Conversions and Lists'!$F$51),"")</f>
        <v/>
      </c>
      <c r="Q179" s="140" t="str">
        <f>IFERROR(($C$6*INDEX($F$334:$F$336,MATCH($B$176,$B$334:$B$336,0))*$F$439*'Conversions and Lists'!$O$45*'Conversions and Lists'!$F$51),"")</f>
        <v/>
      </c>
      <c r="R179" s="140" t="str">
        <f>IFERROR(($C$6*INDEX($F$334:$F$336,MATCH($B$176,$B$334:$B$336,0))*$F$439*'Conversions and Lists'!$O$45*'Conversions and Lists'!$F$51),"")</f>
        <v/>
      </c>
      <c r="S179" s="140" t="str">
        <f>IFERROR(($C$6*INDEX($F$334:$F$336,MATCH($B$176,$B$334:$B$336,0))*$F$439*'Conversions and Lists'!$O$45*'Conversions and Lists'!$F$51),"")</f>
        <v/>
      </c>
      <c r="T179" s="140" t="str">
        <f>IFERROR(($C$6*INDEX($F$334:$F$336,MATCH($B$176,$B$334:$B$336,0))*$F$439*'Conversions and Lists'!$O$45*'Conversions and Lists'!$F$51),"")</f>
        <v/>
      </c>
      <c r="U179" s="140" t="str">
        <f>IFERROR(($C$6*INDEX($F$334:$F$336,MATCH($B$176,$B$334:$B$336,0))*$F$439*'Conversions and Lists'!$O$45*'Conversions and Lists'!$F$51),"")</f>
        <v/>
      </c>
      <c r="V179" s="140" t="str">
        <f>IFERROR(($C$6*INDEX($F$334:$F$336,MATCH($B$176,$B$334:$B$336,0))*$F$439*'Conversions and Lists'!$O$45*'Conversions and Lists'!$F$51),"")</f>
        <v/>
      </c>
      <c r="W179" s="140" t="str">
        <f>IFERROR(($C$6*INDEX($F$334:$F$336,MATCH($B$176,$B$334:$B$336,0))*$F$439*'Conversions and Lists'!$O$45*'Conversions and Lists'!$F$51),"")</f>
        <v/>
      </c>
      <c r="X179" s="140" t="str">
        <f>IFERROR(($C$6*INDEX($F$334:$F$336,MATCH($B$176,$B$334:$B$336,0))*$F$439*'Conversions and Lists'!$O$45*'Conversions and Lists'!$F$51),"")</f>
        <v/>
      </c>
      <c r="Y179" s="140" t="str">
        <f>IFERROR(($C$6*INDEX($F$334:$F$336,MATCH($B$176,$B$334:$B$336,0))*$F$439*'Conversions and Lists'!$O$45*'Conversions and Lists'!$F$51),"")</f>
        <v/>
      </c>
      <c r="Z179" s="140" t="str">
        <f>IFERROR(($C$6*INDEX($F$334:$F$336,MATCH($B$176,$B$334:$B$336,0))*$F$439*'Conversions and Lists'!$O$45*'Conversions and Lists'!$F$51),"")</f>
        <v/>
      </c>
      <c r="AA179" s="140" t="str">
        <f>IFERROR(($C$6*INDEX($F$334:$F$336,MATCH($B$176,$B$334:$B$336,0))*$F$439*'Conversions and Lists'!$O$45*'Conversions and Lists'!$F$51),"")</f>
        <v/>
      </c>
      <c r="AB179" s="140" t="str">
        <f>IFERROR(($C$6*INDEX($F$334:$F$336,MATCH($B$176,$B$334:$B$336,0))*$F$439*'Conversions and Lists'!$O$45*'Conversions and Lists'!$F$51),"")</f>
        <v/>
      </c>
      <c r="AC179" s="140" t="str">
        <f>IFERROR(($C$6*INDEX($F$334:$F$336,MATCH($B$176,$B$334:$B$336,0))*$F$439*'Conversions and Lists'!$O$45*'Conversions and Lists'!$F$51),"")</f>
        <v/>
      </c>
      <c r="AD179" s="140" t="str">
        <f>IFERROR(($C$6*INDEX($F$334:$F$336,MATCH($B$176,$B$334:$B$336,0))*$F$439*'Conversions and Lists'!$O$45*'Conversions and Lists'!$F$51),"")</f>
        <v/>
      </c>
      <c r="AE179" s="140" t="str">
        <f>IFERROR(($C$6*INDEX($F$334:$F$336,MATCH($B$176,$B$334:$B$336,0))*$F$439*'Conversions and Lists'!$O$45*'Conversions and Lists'!$F$51),"")</f>
        <v/>
      </c>
      <c r="AF179" s="135" t="str">
        <f t="shared" si="1"/>
        <v/>
      </c>
      <c r="AG179" s="135" t="str">
        <f>IFERROR(SUM(INDEX(D179:AF179, MATCH(INDEX($H$6:$H$27,MATCH(B179,$B$6:$B$27,0)),$D$175:$AE$175,0)):AF179),"")</f>
        <v/>
      </c>
    </row>
    <row r="180" spans="2:33" x14ac:dyDescent="0.25">
      <c r="B180" s="107" t="s">
        <v>154</v>
      </c>
      <c r="C180" s="141" t="s">
        <v>335</v>
      </c>
      <c r="D180" s="142" t="str">
        <f>IFERROR(((INDEX($C$334:$C$336,MATCH($B$180,$B$334:$B$336,0))*$C$7*'Conversions and Lists'!$F$45)-(INDEX($G$6:$G$27,MATCH($B$180,$B$6:$B$27,0))*'Conversions and Lists'!$F$37))*K$381,"")</f>
        <v/>
      </c>
      <c r="E180" s="142" t="str">
        <f>IFERROR(((INDEX($C$334:$C$336,MATCH($B$180,$B$334:$B$336,0))*$C$7*'Conversions and Lists'!$F$45)-(INDEX($G$6:$G$27,MATCH($B$180,$B$6:$B$27,0))*'Conversions and Lists'!$F$37))*L$381,"")</f>
        <v/>
      </c>
      <c r="F180" s="142" t="str">
        <f>IFERROR(((INDEX($C$334:$C$336,MATCH($B$180,$B$334:$B$336,0))*$C$7*'Conversions and Lists'!$F$45)-(INDEX($G$6:$G$27,MATCH($B$180,$B$6:$B$27,0))*'Conversions and Lists'!$F$37))*M$381,"")</f>
        <v/>
      </c>
      <c r="G180" s="142" t="str">
        <f>IFERROR(((INDEX($C$334:$C$336,MATCH($B$180,$B$334:$B$336,0))*$C$7*'Conversions and Lists'!$F$45)-(INDEX($G$6:$G$27,MATCH($B$180,$B$6:$B$27,0))*'Conversions and Lists'!$F$37))*N$381,"")</f>
        <v/>
      </c>
      <c r="H180" s="142" t="str">
        <f>IFERROR(((INDEX($C$334:$C$336,MATCH($B$180,$B$334:$B$336,0))*$C$7*'Conversions and Lists'!$F$45)-(INDEX($G$6:$G$27,MATCH($B$180,$B$6:$B$27,0))*'Conversions and Lists'!$F$37))*O$381,"")</f>
        <v/>
      </c>
      <c r="I180" s="142" t="str">
        <f>IFERROR(((INDEX($C$334:$C$336,MATCH($B$180,$B$334:$B$336,0))*$C$7*'Conversions and Lists'!$F$45)-(INDEX($G$6:$G$27,MATCH($B$180,$B$6:$B$27,0))*'Conversions and Lists'!$F$37))*P$381,"")</f>
        <v/>
      </c>
      <c r="J180" s="142" t="str">
        <f>IFERROR(((INDEX($C$334:$C$336,MATCH($B$180,$B$334:$B$336,0))*$C$7*'Conversions and Lists'!$F$45)-(INDEX($G$6:$G$27,MATCH($B$180,$B$6:$B$27,0))*'Conversions and Lists'!$F$37))*Q$381,"")</f>
        <v/>
      </c>
      <c r="K180" s="142" t="str">
        <f>IFERROR(((INDEX($C$334:$C$336,MATCH($B$180,$B$334:$B$336,0))*$C$7*'Conversions and Lists'!$F$45)-(INDEX($G$6:$G$27,MATCH($B$180,$B$6:$B$27,0))*'Conversions and Lists'!$F$37))*R$381,"")</f>
        <v/>
      </c>
      <c r="L180" s="142" t="str">
        <f>IFERROR(((INDEX($C$334:$C$336,MATCH($B$180,$B$334:$B$336,0))*$C$7*'Conversions and Lists'!$F$45)-(INDEX($G$6:$G$27,MATCH($B$180,$B$6:$B$27,0))*'Conversions and Lists'!$F$37))*S$381,"")</f>
        <v/>
      </c>
      <c r="M180" s="142" t="str">
        <f>IFERROR(((INDEX($C$334:$C$336,MATCH($B$180,$B$334:$B$336,0))*$C$7*'Conversions and Lists'!$F$45)-(INDEX($G$6:$G$27,MATCH($B$180,$B$6:$B$27,0))*'Conversions and Lists'!$F$37))*T$381,"")</f>
        <v/>
      </c>
      <c r="N180" s="142" t="str">
        <f>IFERROR(((INDEX($C$334:$C$336,MATCH($B$180,$B$334:$B$336,0))*$C$7*'Conversions and Lists'!$F$45)-(INDEX($G$6:$G$27,MATCH($B$180,$B$6:$B$27,0))*'Conversions and Lists'!$F$37))*U$381,"")</f>
        <v/>
      </c>
      <c r="O180" s="142" t="str">
        <f>IFERROR(((INDEX($C$334:$C$336,MATCH($B$180,$B$334:$B$336,0))*$C$7*'Conversions and Lists'!$F$45)-(INDEX($G$6:$G$27,MATCH($B$180,$B$6:$B$27,0))*'Conversions and Lists'!$F$37))*V$381,"")</f>
        <v/>
      </c>
      <c r="P180" s="142" t="str">
        <f>IFERROR(((INDEX($C$334:$C$336,MATCH($B$180,$B$334:$B$336,0))*$C$7*'Conversions and Lists'!$F$45)-(INDEX($G$6:$G$27,MATCH($B$180,$B$6:$B$27,0))*'Conversions and Lists'!$F$37))*W$381,"")</f>
        <v/>
      </c>
      <c r="Q180" s="142" t="str">
        <f>IFERROR(((INDEX($C$334:$C$336,MATCH($B$180,$B$334:$B$336,0))*$C$7*'Conversions and Lists'!$F$45)-(INDEX($G$6:$G$27,MATCH($B$180,$B$6:$B$27,0))*'Conversions and Lists'!$F$37))*X$381,"")</f>
        <v/>
      </c>
      <c r="R180" s="142" t="str">
        <f>IFERROR(((INDEX($C$334:$C$336,MATCH($B$180,$B$334:$B$336,0))*$C$7*'Conversions and Lists'!$F$45)-(INDEX($G$6:$G$27,MATCH($B$180,$B$6:$B$27,0))*'Conversions and Lists'!$F$37))*Y$381,"")</f>
        <v/>
      </c>
      <c r="S180" s="142" t="str">
        <f>IFERROR(((INDEX($C$334:$C$336,MATCH($B$180,$B$334:$B$336,0))*$C$7*'Conversions and Lists'!$F$45)-(INDEX($G$6:$G$27,MATCH($B$180,$B$6:$B$27,0))*'Conversions and Lists'!$F$37))*Z$381,"")</f>
        <v/>
      </c>
      <c r="T180" s="142" t="str">
        <f>IFERROR(((INDEX($C$334:$C$336,MATCH($B$180,$B$334:$B$336,0))*$C$7*'Conversions and Lists'!$F$45)-(INDEX($G$6:$G$27,MATCH($B$180,$B$6:$B$27,0))*'Conversions and Lists'!$F$37))*AA$381,"")</f>
        <v/>
      </c>
      <c r="U180" s="142" t="str">
        <f>IFERROR(((INDEX($C$334:$C$336,MATCH($B$180,$B$334:$B$336,0))*$C$7*'Conversions and Lists'!$F$45)-(INDEX($G$6:$G$27,MATCH($B$180,$B$6:$B$27,0))*'Conversions and Lists'!$F$37))*AB$381,"")</f>
        <v/>
      </c>
      <c r="V180" s="142" t="str">
        <f>IFERROR(((INDEX($C$334:$C$336,MATCH($B$180,$B$334:$B$336,0))*$C$7*'Conversions and Lists'!$F$45)-(INDEX($G$6:$G$27,MATCH($B$180,$B$6:$B$27,0))*'Conversions and Lists'!$F$37))*AC$381,"")</f>
        <v/>
      </c>
      <c r="W180" s="142" t="str">
        <f>IFERROR(((INDEX($C$334:$C$336,MATCH($B$180,$B$334:$B$336,0))*$C$7*'Conversions and Lists'!$F$45)-(INDEX($G$6:$G$27,MATCH($B$180,$B$6:$B$27,0))*'Conversions and Lists'!$F$37))*AD$381,"")</f>
        <v/>
      </c>
      <c r="X180" s="142" t="str">
        <f>IFERROR(((INDEX($C$334:$C$336,MATCH($B$180,$B$334:$B$336,0))*$C$7*'Conversions and Lists'!$F$45)-(INDEX($G$6:$G$27,MATCH($B$180,$B$6:$B$27,0))*'Conversions and Lists'!$F$37))*AE$381,"")</f>
        <v/>
      </c>
      <c r="Y180" s="142" t="str">
        <f>IFERROR(((INDEX($C$334:$C$336,MATCH($B$180,$B$334:$B$336,0))*$C$7*'Conversions and Lists'!$F$45)-(INDEX($G$6:$G$27,MATCH($B$180,$B$6:$B$27,0))*'Conversions and Lists'!$F$37))*AF$381,"")</f>
        <v/>
      </c>
      <c r="Z180" s="142" t="str">
        <f>IFERROR(((INDEX($C$334:$C$336,MATCH($B$180,$B$334:$B$336,0))*$C$7*'Conversions and Lists'!$F$45)-(INDEX($G$6:$G$27,MATCH($B$180,$B$6:$B$27,0))*'Conversions and Lists'!$F$37))*AG$381,"")</f>
        <v/>
      </c>
      <c r="AA180" s="142" t="str">
        <f>IFERROR(((INDEX($C$334:$C$336,MATCH($B$180,$B$334:$B$336,0))*$C$7*'Conversions and Lists'!$F$45)-(INDEX($G$6:$G$27,MATCH($B$180,$B$6:$B$27,0))*'Conversions and Lists'!$F$37))*AH$381,"")</f>
        <v/>
      </c>
      <c r="AB180" s="142" t="str">
        <f>IFERROR(((INDEX($C$334:$C$336,MATCH($B$180,$B$334:$B$336,0))*$C$7*'Conversions and Lists'!$F$45)-(INDEX($G$6:$G$27,MATCH($B$180,$B$6:$B$27,0))*'Conversions and Lists'!$F$37))*AI$381,"")</f>
        <v/>
      </c>
      <c r="AC180" s="142" t="str">
        <f>IFERROR(((INDEX($C$334:$C$336,MATCH($B$180,$B$334:$B$336,0))*$C$7*'Conversions and Lists'!$F$45)-(INDEX($G$6:$G$27,MATCH($B$180,$B$6:$B$27,0))*'Conversions and Lists'!$F$37))*AJ$381,"")</f>
        <v/>
      </c>
      <c r="AD180" s="142" t="str">
        <f>IFERROR(((INDEX($C$334:$C$336,MATCH($B$180,$B$334:$B$336,0))*$C$7*'Conversions and Lists'!$F$45)-(INDEX($G$6:$G$27,MATCH($B$180,$B$6:$B$27,0))*'Conversions and Lists'!$F$37))*AK$381,"")</f>
        <v/>
      </c>
      <c r="AE180" s="142" t="str">
        <f>IFERROR(((INDEX($C$334:$C$336,MATCH($B$180,$B$334:$B$336,0))*$C$7*'Conversions and Lists'!$F$45)-(INDEX($G$6:$G$27,MATCH($B$180,$B$6:$B$27,0))*'Conversions and Lists'!$F$37))*AL$381,"")</f>
        <v/>
      </c>
      <c r="AF180" s="142" t="str">
        <f t="shared" si="1"/>
        <v/>
      </c>
      <c r="AG180" s="143" t="str">
        <f>IFERROR(SUM(INDEX(D180:AF180, MATCH(INDEX($H$6:$H$27,MATCH(B180,$B$6:$B$27,0)),$D$175:$AE$175,0)):AF180),"")</f>
        <v/>
      </c>
    </row>
    <row r="181" spans="2:33" ht="14.4" thickBot="1" x14ac:dyDescent="0.3">
      <c r="B181" s="138" t="s">
        <v>154</v>
      </c>
      <c r="C181" s="139" t="s">
        <v>336</v>
      </c>
      <c r="D181" s="140" t="str">
        <f>IFERROR(($C$7*INDEX($D$334:$D$336,MATCH($B$180,$B$334:$B$336,0))*'Conversions and Lists'!$O$45*'Baseline Calcs &amp; EFs'!$F$437*'Conversions and Lists'!$F$51),"")</f>
        <v/>
      </c>
      <c r="E181" s="140" t="str">
        <f>IFERROR(($C$7*INDEX($D$334:$D$336,MATCH($B$180,$B$334:$B$336,0))*'Conversions and Lists'!$O$45*'Baseline Calcs &amp; EFs'!$F$437*'Conversions and Lists'!$F$51),"")</f>
        <v/>
      </c>
      <c r="F181" s="140" t="str">
        <f>IFERROR(($C$7*INDEX($D$334:$D$336,MATCH($B$180,$B$334:$B$336,0))*'Conversions and Lists'!$O$45*'Baseline Calcs &amp; EFs'!$F$437*'Conversions and Lists'!$F$51),"")</f>
        <v/>
      </c>
      <c r="G181" s="140" t="str">
        <f>IFERROR(($C$7*INDEX($D$334:$D$336,MATCH($B$180,$B$334:$B$336,0))*'Conversions and Lists'!$O$45*'Baseline Calcs &amp; EFs'!$F$437*'Conversions and Lists'!$F$51),"")</f>
        <v/>
      </c>
      <c r="H181" s="140" t="str">
        <f>IFERROR(($C$7*INDEX($D$334:$D$336,MATCH($B$180,$B$334:$B$336,0))*'Conversions and Lists'!$O$45*'Baseline Calcs &amp; EFs'!$F$437*'Conversions and Lists'!$F$51),"")</f>
        <v/>
      </c>
      <c r="I181" s="140" t="str">
        <f>IFERROR(($C$7*INDEX($D$334:$D$336,MATCH($B$180,$B$334:$B$336,0))*'Conversions and Lists'!$O$45*'Baseline Calcs &amp; EFs'!$F$437*'Conversions and Lists'!$F$51),"")</f>
        <v/>
      </c>
      <c r="J181" s="140" t="str">
        <f>IFERROR(($C$7*INDEX($D$334:$D$336,MATCH($B$180,$B$334:$B$336,0))*'Conversions and Lists'!$O$45*'Baseline Calcs &amp; EFs'!$F$437*'Conversions and Lists'!$F$51),"")</f>
        <v/>
      </c>
      <c r="K181" s="140" t="str">
        <f>IFERROR(($C$7*INDEX($D$334:$D$336,MATCH($B$180,$B$334:$B$336,0))*'Conversions and Lists'!$O$45*'Baseline Calcs &amp; EFs'!$F$437*'Conversions and Lists'!$F$51),"")</f>
        <v/>
      </c>
      <c r="L181" s="140" t="str">
        <f>IFERROR(($C$7*INDEX($D$334:$D$336,MATCH($B$180,$B$334:$B$336,0))*'Conversions and Lists'!$O$45*'Baseline Calcs &amp; EFs'!$F$437*'Conversions and Lists'!$F$51),"")</f>
        <v/>
      </c>
      <c r="M181" s="140" t="str">
        <f>IFERROR(($C$7*INDEX($D$334:$D$336,MATCH($B$180,$B$334:$B$336,0))*'Conversions and Lists'!$O$45*'Baseline Calcs &amp; EFs'!$F$437*'Conversions and Lists'!$F$51),"")</f>
        <v/>
      </c>
      <c r="N181" s="140" t="str">
        <f>IFERROR(($C$7*INDEX($D$334:$D$336,MATCH($B$180,$B$334:$B$336,0))*'Conversions and Lists'!$O$45*'Baseline Calcs &amp; EFs'!$F$437*'Conversions and Lists'!$F$51),"")</f>
        <v/>
      </c>
      <c r="O181" s="140" t="str">
        <f>IFERROR(($C$7*INDEX($D$334:$D$336,MATCH($B$180,$B$334:$B$336,0))*'Conversions and Lists'!$O$45*'Baseline Calcs &amp; EFs'!$F$437*'Conversions and Lists'!$F$51),"")</f>
        <v/>
      </c>
      <c r="P181" s="140" t="str">
        <f>IFERROR(($C$7*INDEX($D$334:$D$336,MATCH($B$180,$B$334:$B$336,0))*'Conversions and Lists'!$O$45*'Baseline Calcs &amp; EFs'!$F$437*'Conversions and Lists'!$F$51),"")</f>
        <v/>
      </c>
      <c r="Q181" s="140" t="str">
        <f>IFERROR(($C$7*INDEX($D$334:$D$336,MATCH($B$180,$B$334:$B$336,0))*'Conversions and Lists'!$O$45*'Baseline Calcs &amp; EFs'!$F$437*'Conversions and Lists'!$F$51),"")</f>
        <v/>
      </c>
      <c r="R181" s="140" t="str">
        <f>IFERROR(($C$7*INDEX($D$334:$D$336,MATCH($B$180,$B$334:$B$336,0))*'Conversions and Lists'!$O$45*'Baseline Calcs &amp; EFs'!$F$437*'Conversions and Lists'!$F$51),"")</f>
        <v/>
      </c>
      <c r="S181" s="140" t="str">
        <f>IFERROR(($C$7*INDEX($D$334:$D$336,MATCH($B$180,$B$334:$B$336,0))*'Conversions and Lists'!$O$45*'Baseline Calcs &amp; EFs'!$F$437*'Conversions and Lists'!$F$51),"")</f>
        <v/>
      </c>
      <c r="T181" s="140" t="str">
        <f>IFERROR(($C$7*INDEX($D$334:$D$336,MATCH($B$180,$B$334:$B$336,0))*'Conversions and Lists'!$O$45*'Baseline Calcs &amp; EFs'!$F$437*'Conversions and Lists'!$F$51),"")</f>
        <v/>
      </c>
      <c r="U181" s="140" t="str">
        <f>IFERROR(($C$7*INDEX($D$334:$D$336,MATCH($B$180,$B$334:$B$336,0))*'Conversions and Lists'!$O$45*'Baseline Calcs &amp; EFs'!$F$437*'Conversions and Lists'!$F$51),"")</f>
        <v/>
      </c>
      <c r="V181" s="140" t="str">
        <f>IFERROR(($C$7*INDEX($D$334:$D$336,MATCH($B$180,$B$334:$B$336,0))*'Conversions and Lists'!$O$45*'Baseline Calcs &amp; EFs'!$F$437*'Conversions and Lists'!$F$51),"")</f>
        <v/>
      </c>
      <c r="W181" s="140" t="str">
        <f>IFERROR(($C$7*INDEX($D$334:$D$336,MATCH($B$180,$B$334:$B$336,0))*'Conversions and Lists'!$O$45*'Baseline Calcs &amp; EFs'!$F$437*'Conversions and Lists'!$F$51),"")</f>
        <v/>
      </c>
      <c r="X181" s="140" t="str">
        <f>IFERROR(($C$7*INDEX($D$334:$D$336,MATCH($B$180,$B$334:$B$336,0))*'Conversions and Lists'!$O$45*'Baseline Calcs &amp; EFs'!$F$437*'Conversions and Lists'!$F$51),"")</f>
        <v/>
      </c>
      <c r="Y181" s="140" t="str">
        <f>IFERROR(($C$7*INDEX($D$334:$D$336,MATCH($B$180,$B$334:$B$336,0))*'Conversions and Lists'!$O$45*'Baseline Calcs &amp; EFs'!$F$437*'Conversions and Lists'!$F$51),"")</f>
        <v/>
      </c>
      <c r="Z181" s="140" t="str">
        <f>IFERROR(($C$7*INDEX($D$334:$D$336,MATCH($B$180,$B$334:$B$336,0))*'Conversions and Lists'!$O$45*'Baseline Calcs &amp; EFs'!$F$437*'Conversions and Lists'!$F$51),"")</f>
        <v/>
      </c>
      <c r="AA181" s="140" t="str">
        <f>IFERROR(($C$7*INDEX($D$334:$D$336,MATCH($B$180,$B$334:$B$336,0))*'Conversions and Lists'!$O$45*'Baseline Calcs &amp; EFs'!$F$437*'Conversions and Lists'!$F$51),"")</f>
        <v/>
      </c>
      <c r="AB181" s="140" t="str">
        <f>IFERROR(($C$7*INDEX($D$334:$D$336,MATCH($B$180,$B$334:$B$336,0))*'Conversions and Lists'!$O$45*'Baseline Calcs &amp; EFs'!$F$437*'Conversions and Lists'!$F$51),"")</f>
        <v/>
      </c>
      <c r="AC181" s="140" t="str">
        <f>IFERROR(($C$7*INDEX($D$334:$D$336,MATCH($B$180,$B$334:$B$336,0))*'Conversions and Lists'!$O$45*'Baseline Calcs &amp; EFs'!$F$437*'Conversions and Lists'!$F$51),"")</f>
        <v/>
      </c>
      <c r="AD181" s="140" t="str">
        <f>IFERROR(($C$7*INDEX($D$334:$D$336,MATCH($B$180,$B$334:$B$336,0))*'Conversions and Lists'!$O$45*'Baseline Calcs &amp; EFs'!$F$437*'Conversions and Lists'!$F$51),"")</f>
        <v/>
      </c>
      <c r="AE181" s="140" t="str">
        <f>IFERROR(($C$7*INDEX($D$334:$D$336,MATCH($B$180,$B$334:$B$336,0))*'Conversions and Lists'!$O$45*'Baseline Calcs &amp; EFs'!$F$437*'Conversions and Lists'!$F$51),"")</f>
        <v/>
      </c>
      <c r="AF181" s="140" t="str">
        <f t="shared" si="1"/>
        <v/>
      </c>
      <c r="AG181" s="135" t="str">
        <f>IFERROR(SUM(INDEX(D181:AF181, MATCH(INDEX($H$6:$H$27,MATCH(B181,$B$6:$B$27,0)),$D$175:$AE$175,0)):AF181),"")</f>
        <v/>
      </c>
    </row>
    <row r="182" spans="2:33" x14ac:dyDescent="0.25">
      <c r="B182" s="144" t="s">
        <v>100</v>
      </c>
      <c r="C182" s="141" t="s">
        <v>335</v>
      </c>
      <c r="D182" s="142" t="str">
        <f>IFERROR(((((($C$8*$C$89))*10^6*$D$341*'Conversions and Lists'!$F$44)-(($G$8)*'Conversions and Lists'!$F$37))*K$381),"")</f>
        <v/>
      </c>
      <c r="E182" s="142" t="str">
        <f>IFERROR(((((($C$8*$C$89))*10^6*$D$341*'Conversions and Lists'!$F$44)-(($G$8)*'Conversions and Lists'!$F$37))*L$381),"")</f>
        <v/>
      </c>
      <c r="F182" s="142" t="str">
        <f>IFERROR(((((($C$8*$C$89))*10^6*$D$341*'Conversions and Lists'!$F$44)-(($G$8)*'Conversions and Lists'!$F$37))*M$381),"")</f>
        <v/>
      </c>
      <c r="G182" s="142" t="str">
        <f>IFERROR(((((($C$8*$C$89))*10^6*$D$341*'Conversions and Lists'!$F$44)-(($G$8)*'Conversions and Lists'!$F$37))*N$381),"")</f>
        <v/>
      </c>
      <c r="H182" s="142" t="str">
        <f>IFERROR(((((($C$8*$C$89))*10^6*$D$341*'Conversions and Lists'!$F$44)-(($G$8)*'Conversions and Lists'!$F$37))*O$381),"")</f>
        <v/>
      </c>
      <c r="I182" s="142" t="str">
        <f>IFERROR(((((($C$8*$C$89))*10^6*$D$341*'Conversions and Lists'!$F$44)-(($G$8)*'Conversions and Lists'!$F$37))*P$381),"")</f>
        <v/>
      </c>
      <c r="J182" s="142" t="str">
        <f>IFERROR(((((($C$8*$C$89))*10^6*$D$341*'Conversions and Lists'!$F$44)-(($G$8)*'Conversions and Lists'!$F$37))*Q$381),"")</f>
        <v/>
      </c>
      <c r="K182" s="142" t="str">
        <f>IFERROR(((((($C$8*$C$89))*10^6*$D$341*'Conversions and Lists'!$F$44)-(($G$8)*'Conversions and Lists'!$F$37))*R$381),"")</f>
        <v/>
      </c>
      <c r="L182" s="142" t="str">
        <f>IFERROR(((((($C$8*$C$89))*10^6*$D$341*'Conversions and Lists'!$F$44)-(($G$8)*'Conversions and Lists'!$F$37))*S$381),"")</f>
        <v/>
      </c>
      <c r="M182" s="142" t="str">
        <f>IFERROR(((((($C$8*$C$89))*10^6*$D$341*'Conversions and Lists'!$F$44)-(($G$8)*'Conversions and Lists'!$F$37))*T$381),"")</f>
        <v/>
      </c>
      <c r="N182" s="142" t="str">
        <f>IFERROR(((((($C$8*$C$89))*10^6*$D$341*'Conversions and Lists'!$F$44)-(($G$8)*'Conversions and Lists'!$F$37))*U$381),"")</f>
        <v/>
      </c>
      <c r="O182" s="142" t="str">
        <f>IFERROR(((((($C$8*$C$89))*10^6*$D$341*'Conversions and Lists'!$F$44)-(($G$8)*'Conversions and Lists'!$F$37))*V$381),"")</f>
        <v/>
      </c>
      <c r="P182" s="142" t="str">
        <f>IFERROR(((((($C$8*$C$89))*10^6*$D$341*'Conversions and Lists'!$F$44)-(($G$8)*'Conversions and Lists'!$F$37))*W$381),"")</f>
        <v/>
      </c>
      <c r="Q182" s="142" t="str">
        <f>IFERROR(((((($C$8*$C$89))*10^6*$D$341*'Conversions and Lists'!$F$44)-(($G$8)*'Conversions and Lists'!$F$37))*X$381),"")</f>
        <v/>
      </c>
      <c r="R182" s="142" t="str">
        <f>IFERROR(((((($C$8*$C$89))*10^6*$D$341*'Conversions and Lists'!$F$44)-(($G$8)*'Conversions and Lists'!$F$37))*Y$381),"")</f>
        <v/>
      </c>
      <c r="S182" s="142" t="str">
        <f>IFERROR(((((($C$8*$C$89))*10^6*$D$341*'Conversions and Lists'!$F$44)-(($G$8)*'Conversions and Lists'!$F$37))*Z$381),"")</f>
        <v/>
      </c>
      <c r="T182" s="142" t="str">
        <f>IFERROR(((((($C$8*$C$89))*10^6*$D$341*'Conversions and Lists'!$F$44)-(($G$8)*'Conversions and Lists'!$F$37))*AA$381),"")</f>
        <v/>
      </c>
      <c r="U182" s="142" t="str">
        <f>IFERROR(((((($C$8*$C$89))*10^6*$D$341*'Conversions and Lists'!$F$44)-(($G$8)*'Conversions and Lists'!$F$37))*AB$381),"")</f>
        <v/>
      </c>
      <c r="V182" s="142" t="str">
        <f>IFERROR(((((($C$8*$C$89))*10^6*$D$341*'Conversions and Lists'!$F$44)-(($G$8)*'Conversions and Lists'!$F$37))*AC$381),"")</f>
        <v/>
      </c>
      <c r="W182" s="142" t="str">
        <f>IFERROR(((((($C$8*$C$89))*10^6*$D$341*'Conversions and Lists'!$F$44)-(($G$8)*'Conversions and Lists'!$F$37))*AD$381),"")</f>
        <v/>
      </c>
      <c r="X182" s="142" t="str">
        <f>IFERROR(((((($C$8*$C$89))*10^6*$D$341*'Conversions and Lists'!$F$44)-(($G$8)*'Conversions and Lists'!$F$37))*AE$381),"")</f>
        <v/>
      </c>
      <c r="Y182" s="142" t="str">
        <f>IFERROR(((((($C$8*$C$89))*10^6*$D$341*'Conversions and Lists'!$F$44)-(($G$8)*'Conversions and Lists'!$F$37))*AF$381),"")</f>
        <v/>
      </c>
      <c r="Z182" s="142" t="str">
        <f>IFERROR(((((($C$8*$C$89))*10^6*$D$341*'Conversions and Lists'!$F$44)-(($G$8)*'Conversions and Lists'!$F$37))*AG$381),"")</f>
        <v/>
      </c>
      <c r="AA182" s="142" t="str">
        <f>IFERROR(((((($C$8*$C$89))*10^6*$D$341*'Conversions and Lists'!$F$44)-(($G$8)*'Conversions and Lists'!$F$37))*AH$381),"")</f>
        <v/>
      </c>
      <c r="AB182" s="142" t="str">
        <f>IFERROR(((((($C$8*$C$89))*10^6*$D$341*'Conversions and Lists'!$F$44)-(($G$8)*'Conversions and Lists'!$F$37))*AI$381),"")</f>
        <v/>
      </c>
      <c r="AC182" s="142" t="str">
        <f>IFERROR(((((($C$8*$C$89))*10^6*$D$341*'Conversions and Lists'!$F$44)-(($G$8)*'Conversions and Lists'!$F$37))*AJ$381),"")</f>
        <v/>
      </c>
      <c r="AD182" s="142" t="str">
        <f>IFERROR(((((($C$8*$C$89))*10^6*$D$341*'Conversions and Lists'!$F$44)-(($G$8)*'Conversions and Lists'!$F$37))*AK$381),"")</f>
        <v/>
      </c>
      <c r="AE182" s="142" t="str">
        <f>IFERROR(((((($C$8*$C$89))*10^6*$D$341*'Conversions and Lists'!$F$44)-(($G$8)*'Conversions and Lists'!$F$37))*AL$381),"")</f>
        <v/>
      </c>
      <c r="AF182" s="142" t="str">
        <f t="shared" si="1"/>
        <v/>
      </c>
      <c r="AG182" s="143" t="str">
        <f>IFERROR(SUM(INDEX(D182:AF182, MATCH(INDEX($H$6:$H$27,MATCH(B182,$B$6:$B$27,0)),$D$175:$AE$175,0)):AF182),"")</f>
        <v/>
      </c>
    </row>
    <row r="183" spans="2:33" ht="14.4" thickBot="1" x14ac:dyDescent="0.3">
      <c r="B183" s="138" t="s">
        <v>100</v>
      </c>
      <c r="C183" s="139" t="s">
        <v>336</v>
      </c>
      <c r="D183" s="140" t="str">
        <f>IFERROR(((($C$8*$C$89))*$C$341*$F$437*1000*1000*'Conversions and Lists'!$O$44*'Conversions and Lists'!$F$51), "")</f>
        <v/>
      </c>
      <c r="E183" s="140" t="str">
        <f>IFERROR(((($C$8*$C$89))*$C$341*$F$437*1000*1000*'Conversions and Lists'!$O$44*'Conversions and Lists'!$F$51), "")</f>
        <v/>
      </c>
      <c r="F183" s="140" t="str">
        <f>IFERROR(((($C$8*$C$89))*$C$341*$F$437*1000*1000*'Conversions and Lists'!$O$44*'Conversions and Lists'!$F$51), "")</f>
        <v/>
      </c>
      <c r="G183" s="140" t="str">
        <f>IFERROR(((($C$8*$C$89))*$C$341*$F$437*1000*1000*'Conversions and Lists'!$O$44*'Conversions and Lists'!$F$51), "")</f>
        <v/>
      </c>
      <c r="H183" s="140" t="str">
        <f>IFERROR(((($C$8*$C$89))*$C$341*$F$437*1000*1000*'Conversions and Lists'!$O$44*'Conversions and Lists'!$F$51), "")</f>
        <v/>
      </c>
      <c r="I183" s="140" t="str">
        <f>IFERROR(((($C$8*$C$89))*$C$341*$F$437*1000*1000*'Conversions and Lists'!$O$44*'Conversions and Lists'!$F$51), "")</f>
        <v/>
      </c>
      <c r="J183" s="140" t="str">
        <f>IFERROR(((($C$8*$C$89))*$C$341*$F$437*1000*1000*'Conversions and Lists'!$O$44*'Conversions and Lists'!$F$51), "")</f>
        <v/>
      </c>
      <c r="K183" s="140" t="str">
        <f>IFERROR(((($C$8*$C$89))*$C$341*$F$437*1000*1000*'Conversions and Lists'!$O$44*'Conversions and Lists'!$F$51), "")</f>
        <v/>
      </c>
      <c r="L183" s="140" t="str">
        <f>IFERROR(((($C$8*$C$89))*$C$341*$F$437*1000*1000*'Conversions and Lists'!$O$44*'Conversions and Lists'!$F$51), "")</f>
        <v/>
      </c>
      <c r="M183" s="140" t="str">
        <f>IFERROR(((($C$8*$C$89))*$C$341*$F$437*1000*1000*'Conversions and Lists'!$O$44*'Conversions and Lists'!$F$51), "")</f>
        <v/>
      </c>
      <c r="N183" s="140" t="str">
        <f>IFERROR(((($C$8*$C$89))*$C$341*$F$437*1000*1000*'Conversions and Lists'!$O$44*'Conversions and Lists'!$F$51), "")</f>
        <v/>
      </c>
      <c r="O183" s="140" t="str">
        <f>IFERROR(((($C$8*$C$89))*$C$341*$F$437*1000*1000*'Conversions and Lists'!$O$44*'Conversions and Lists'!$F$51), "")</f>
        <v/>
      </c>
      <c r="P183" s="140" t="str">
        <f>IFERROR(((($C$8*$C$89))*$C$341*$F$437*1000*1000*'Conversions and Lists'!$O$44*'Conversions and Lists'!$F$51), "")</f>
        <v/>
      </c>
      <c r="Q183" s="140" t="str">
        <f>IFERROR(((($C$8*$C$89))*$C$341*$F$437*1000*1000*'Conversions and Lists'!$O$44*'Conversions and Lists'!$F$51), "")</f>
        <v/>
      </c>
      <c r="R183" s="140" t="str">
        <f>IFERROR(((($C$8*$C$89))*$C$341*$F$437*1000*1000*'Conversions and Lists'!$O$44*'Conversions and Lists'!$F$51), "")</f>
        <v/>
      </c>
      <c r="S183" s="140" t="str">
        <f>IFERROR(((($C$8*$C$89))*$C$341*$F$437*1000*1000*'Conversions and Lists'!$O$44*'Conversions and Lists'!$F$51), "")</f>
        <v/>
      </c>
      <c r="T183" s="140" t="str">
        <f>IFERROR(((($C$8*$C$89))*$C$341*$F$437*1000*1000*'Conversions and Lists'!$O$44*'Conversions and Lists'!$F$51), "")</f>
        <v/>
      </c>
      <c r="U183" s="140" t="str">
        <f>IFERROR(((($C$8*$C$89))*$C$341*$F$437*1000*1000*'Conversions and Lists'!$O$44*'Conversions and Lists'!$F$51), "")</f>
        <v/>
      </c>
      <c r="V183" s="140" t="str">
        <f>IFERROR(((($C$8*$C$89))*$C$341*$F$437*1000*1000*'Conversions and Lists'!$O$44*'Conversions and Lists'!$F$51), "")</f>
        <v/>
      </c>
      <c r="W183" s="140" t="str">
        <f>IFERROR(((($C$8*$C$89))*$C$341*$F$437*1000*1000*'Conversions and Lists'!$O$44*'Conversions and Lists'!$F$51), "")</f>
        <v/>
      </c>
      <c r="X183" s="140" t="str">
        <f>IFERROR(((($C$8*$C$89))*$C$341*$F$437*1000*1000*'Conversions and Lists'!$O$44*'Conversions and Lists'!$F$51), "")</f>
        <v/>
      </c>
      <c r="Y183" s="140" t="str">
        <f>IFERROR(((($C$8*$C$89))*$C$341*$F$437*1000*1000*'Conversions and Lists'!$O$44*'Conversions and Lists'!$F$51), "")</f>
        <v/>
      </c>
      <c r="Z183" s="140" t="str">
        <f>IFERROR(((($C$8*$C$89))*$C$341*$F$437*1000*1000*'Conversions and Lists'!$O$44*'Conversions and Lists'!$F$51), "")</f>
        <v/>
      </c>
      <c r="AA183" s="140" t="str">
        <f>IFERROR(((($C$8*$C$89))*$C$341*$F$437*1000*1000*'Conversions and Lists'!$O$44*'Conversions and Lists'!$F$51), "")</f>
        <v/>
      </c>
      <c r="AB183" s="140" t="str">
        <f>IFERROR(((($C$8*$C$89))*$C$341*$F$437*1000*1000*'Conversions and Lists'!$O$44*'Conversions and Lists'!$F$51), "")</f>
        <v/>
      </c>
      <c r="AC183" s="140" t="str">
        <f>IFERROR(((($C$8*$C$89))*$C$341*$F$437*1000*1000*'Conversions and Lists'!$O$44*'Conversions and Lists'!$F$51), "")</f>
        <v/>
      </c>
      <c r="AD183" s="140" t="str">
        <f>IFERROR(((($C$8*$C$89))*$C$341*$F$437*1000*1000*'Conversions and Lists'!$O$44*'Conversions and Lists'!$F$51), "")</f>
        <v/>
      </c>
      <c r="AE183" s="140" t="str">
        <f>IFERROR(((($C$8*$C$89))*$C$341*$F$437*1000*1000*'Conversions and Lists'!$O$44*'Conversions and Lists'!$F$51), "")</f>
        <v/>
      </c>
      <c r="AF183" s="140" t="str">
        <f t="shared" si="1"/>
        <v/>
      </c>
      <c r="AG183" s="135" t="str">
        <f>IFERROR(SUM(INDEX(D183:AF183, MATCH(INDEX($H$6:$H$27,MATCH(B183,$B$6:$B$27,0)),$D$175:$AE$175,0)):AF183),"")</f>
        <v/>
      </c>
    </row>
    <row r="184" spans="2:33" x14ac:dyDescent="0.25">
      <c r="B184" s="144" t="s">
        <v>104</v>
      </c>
      <c r="C184" s="141" t="s">
        <v>335</v>
      </c>
      <c r="D184" s="142" t="str">
        <f>IFERROR(((((($C$9*$C$90))*10^6*$D$341*'Conversions and Lists'!$F$44)-(($G$9)*'Conversions and Lists'!$F$37))*K$381),"")</f>
        <v/>
      </c>
      <c r="E184" s="142" t="str">
        <f>IFERROR(((((($C$9*$C$90))*10^6*$D$341*'Conversions and Lists'!$F$44)-(($G$9)*'Conversions and Lists'!$F$37))*L$381),"")</f>
        <v/>
      </c>
      <c r="F184" s="142" t="str">
        <f>IFERROR(((((($C$9*$C$90))*10^6*$D$341*'Conversions and Lists'!$F$44)-(($G$9)*'Conversions and Lists'!$F$37))*M$381),"")</f>
        <v/>
      </c>
      <c r="G184" s="142" t="str">
        <f>IFERROR(((((($C$9*$C$90))*10^6*$D$341*'Conversions and Lists'!$F$44)-(($G$9)*'Conversions and Lists'!$F$37))*N$381),"")</f>
        <v/>
      </c>
      <c r="H184" s="142" t="str">
        <f>IFERROR(((((($C$9*$C$90))*10^6*$D$341*'Conversions and Lists'!$F$44)-(($G$9)*'Conversions and Lists'!$F$37))*O$381),"")</f>
        <v/>
      </c>
      <c r="I184" s="142" t="str">
        <f>IFERROR(((((($C$9*$C$90))*10^6*$D$341*'Conversions and Lists'!$F$44)-(($G$9)*'Conversions and Lists'!$F$37))*P$381),"")</f>
        <v/>
      </c>
      <c r="J184" s="142" t="str">
        <f>IFERROR(((((($C$9*$C$90))*10^6*$D$341*'Conversions and Lists'!$F$44)-(($G$9)*'Conversions and Lists'!$F$37))*Q$381),"")</f>
        <v/>
      </c>
      <c r="K184" s="142" t="str">
        <f>IFERROR(((((($C$9*$C$90))*10^6*$D$341*'Conversions and Lists'!$F$44)-(($G$9)*'Conversions and Lists'!$F$37))*R$381),"")</f>
        <v/>
      </c>
      <c r="L184" s="142" t="str">
        <f>IFERROR(((((($C$9*$C$90))*10^6*$D$341*'Conversions and Lists'!$F$44)-(($G$9)*'Conversions and Lists'!$F$37))*S$381),"")</f>
        <v/>
      </c>
      <c r="M184" s="142" t="str">
        <f>IFERROR(((((($C$9*$C$90))*10^6*$D$341*'Conversions and Lists'!$F$44)-(($G$9)*'Conversions and Lists'!$F$37))*T$381),"")</f>
        <v/>
      </c>
      <c r="N184" s="142" t="str">
        <f>IFERROR(((((($C$9*$C$90))*10^6*$D$341*'Conversions and Lists'!$F$44)-(($G$9)*'Conversions and Lists'!$F$37))*U$381),"")</f>
        <v/>
      </c>
      <c r="O184" s="142" t="str">
        <f>IFERROR(((((($C$9*$C$90))*10^6*$D$341*'Conversions and Lists'!$F$44)-(($G$9)*'Conversions and Lists'!$F$37))*V$381),"")</f>
        <v/>
      </c>
      <c r="P184" s="142" t="str">
        <f>IFERROR(((((($C$9*$C$90))*10^6*$D$341*'Conversions and Lists'!$F$44)-(($G$9)*'Conversions and Lists'!$F$37))*W$381),"")</f>
        <v/>
      </c>
      <c r="Q184" s="142" t="str">
        <f>IFERROR(((((($C$9*$C$90))*10^6*$D$341*'Conversions and Lists'!$F$44)-(($G$9)*'Conversions and Lists'!$F$37))*X$381),"")</f>
        <v/>
      </c>
      <c r="R184" s="142" t="str">
        <f>IFERROR(((((($C$9*$C$90))*10^6*$D$341*'Conversions and Lists'!$F$44)-(($G$9)*'Conversions and Lists'!$F$37))*Y$381),"")</f>
        <v/>
      </c>
      <c r="S184" s="142" t="str">
        <f>IFERROR(((((($C$9*$C$90))*10^6*$D$341*'Conversions and Lists'!$F$44)-(($G$9)*'Conversions and Lists'!$F$37))*Z$381),"")</f>
        <v/>
      </c>
      <c r="T184" s="142" t="str">
        <f>IFERROR(((((($C$9*$C$90))*10^6*$D$341*'Conversions and Lists'!$F$44)-(($G$9)*'Conversions and Lists'!$F$37))*AA$381),"")</f>
        <v/>
      </c>
      <c r="U184" s="142" t="str">
        <f>IFERROR(((((($C$9*$C$90))*10^6*$D$341*'Conversions and Lists'!$F$44)-(($G$9)*'Conversions and Lists'!$F$37))*AB$381),"")</f>
        <v/>
      </c>
      <c r="V184" s="142" t="str">
        <f>IFERROR(((((($C$9*$C$90))*10^6*$D$341*'Conversions and Lists'!$F$44)-(($G$9)*'Conversions and Lists'!$F$37))*AC$381),"")</f>
        <v/>
      </c>
      <c r="W184" s="142" t="str">
        <f>IFERROR(((((($C$9*$C$90))*10^6*$D$341*'Conversions and Lists'!$F$44)-(($G$9)*'Conversions and Lists'!$F$37))*AD$381),"")</f>
        <v/>
      </c>
      <c r="X184" s="142" t="str">
        <f>IFERROR(((((($C$9*$C$90))*10^6*$D$341*'Conversions and Lists'!$F$44)-(($G$9)*'Conversions and Lists'!$F$37))*AE$381),"")</f>
        <v/>
      </c>
      <c r="Y184" s="142" t="str">
        <f>IFERROR(((((($C$9*$C$90))*10^6*$D$341*'Conversions and Lists'!$F$44)-(($G$9)*'Conversions and Lists'!$F$37))*AF$381),"")</f>
        <v/>
      </c>
      <c r="Z184" s="142" t="str">
        <f>IFERROR(((((($C$9*$C$90))*10^6*$D$341*'Conversions and Lists'!$F$44)-(($G$9)*'Conversions and Lists'!$F$37))*AG$381),"")</f>
        <v/>
      </c>
      <c r="AA184" s="142" t="str">
        <f>IFERROR(((((($C$9*$C$90))*10^6*$D$341*'Conversions and Lists'!$F$44)-(($G$9)*'Conversions and Lists'!$F$37))*AH$381),"")</f>
        <v/>
      </c>
      <c r="AB184" s="142" t="str">
        <f>IFERROR(((((($C$9*$C$90))*10^6*$D$341*'Conversions and Lists'!$F$44)-(($G$9)*'Conversions and Lists'!$F$37))*AI$381),"")</f>
        <v/>
      </c>
      <c r="AC184" s="142" t="str">
        <f>IFERROR(((((($C$9*$C$90))*10^6*$D$341*'Conversions and Lists'!$F$44)-(($G$9)*'Conversions and Lists'!$F$37))*AJ$381),"")</f>
        <v/>
      </c>
      <c r="AD184" s="142" t="str">
        <f>IFERROR(((((($C$9*$C$90))*10^6*$D$341*'Conversions and Lists'!$F$44)-(($G$9)*'Conversions and Lists'!$F$37))*AK$381),"")</f>
        <v/>
      </c>
      <c r="AE184" s="142" t="str">
        <f>IFERROR(((((($C$9*$C$90))*10^6*$D$341*'Conversions and Lists'!$F$44)-(($G$9)*'Conversions and Lists'!$F$37))*AL$381),"")</f>
        <v/>
      </c>
      <c r="AF184" s="142" t="str">
        <f t="shared" si="1"/>
        <v/>
      </c>
      <c r="AG184" s="143" t="str">
        <f>IFERROR(SUM(INDEX(D184:AF184, MATCH(INDEX($H$6:$H$27,MATCH(B184,$B$6:$B$27,0)),$D$175:$AE$175,0)):AF184),"")</f>
        <v/>
      </c>
    </row>
    <row r="185" spans="2:33" ht="14.4" thickBot="1" x14ac:dyDescent="0.3">
      <c r="B185" s="138" t="s">
        <v>104</v>
      </c>
      <c r="C185" s="139" t="s">
        <v>336</v>
      </c>
      <c r="D185" s="140" t="str">
        <f>IFERROR(((($C$9*$C$90))*$C$341*$F$437*1000*1000*'Conversions and Lists'!$O$44*'Conversions and Lists'!$F$51), "")</f>
        <v/>
      </c>
      <c r="E185" s="140" t="str">
        <f>IFERROR(((($C$9*$C$90))*$C$341*$F$437*1000*1000*'Conversions and Lists'!$O$44*'Conversions and Lists'!$F$51), "")</f>
        <v/>
      </c>
      <c r="F185" s="140" t="str">
        <f>IFERROR(((($C$9*$C$90))*$C$341*$F$437*1000*1000*'Conversions and Lists'!$O$44*'Conversions and Lists'!$F$51), "")</f>
        <v/>
      </c>
      <c r="G185" s="140" t="str">
        <f>IFERROR(((($C$9*$C$90))*$C$341*$F$437*1000*1000*'Conversions and Lists'!$O$44*'Conversions and Lists'!$F$51), "")</f>
        <v/>
      </c>
      <c r="H185" s="140" t="str">
        <f>IFERROR(((($C$9*$C$90))*$C$341*$F$437*1000*1000*'Conversions and Lists'!$O$44*'Conversions and Lists'!$F$51), "")</f>
        <v/>
      </c>
      <c r="I185" s="140" t="str">
        <f>IFERROR(((($C$9*$C$90))*$C$341*$F$437*1000*1000*'Conversions and Lists'!$O$44*'Conversions and Lists'!$F$51), "")</f>
        <v/>
      </c>
      <c r="J185" s="140" t="str">
        <f>IFERROR(((($C$9*$C$90))*$C$341*$F$437*1000*1000*'Conversions and Lists'!$O$44*'Conversions and Lists'!$F$51), "")</f>
        <v/>
      </c>
      <c r="K185" s="140" t="str">
        <f>IFERROR(((($C$9*$C$90))*$C$341*$F$437*1000*1000*'Conversions and Lists'!$O$44*'Conversions and Lists'!$F$51), "")</f>
        <v/>
      </c>
      <c r="L185" s="140" t="str">
        <f>IFERROR(((($C$9*$C$90))*$C$341*$F$437*1000*1000*'Conversions and Lists'!$O$44*'Conversions and Lists'!$F$51), "")</f>
        <v/>
      </c>
      <c r="M185" s="140" t="str">
        <f>IFERROR(((($C$9*$C$90))*$C$341*$F$437*1000*1000*'Conversions and Lists'!$O$44*'Conversions and Lists'!$F$51), "")</f>
        <v/>
      </c>
      <c r="N185" s="140" t="str">
        <f>IFERROR(((($C$9*$C$90))*$C$341*$F$437*1000*1000*'Conversions and Lists'!$O$44*'Conversions and Lists'!$F$51), "")</f>
        <v/>
      </c>
      <c r="O185" s="140" t="str">
        <f>IFERROR(((($C$9*$C$90))*$C$341*$F$437*1000*1000*'Conversions and Lists'!$O$44*'Conversions and Lists'!$F$51), "")</f>
        <v/>
      </c>
      <c r="P185" s="140" t="str">
        <f>IFERROR(((($C$9*$C$90))*$C$341*$F$437*1000*1000*'Conversions and Lists'!$O$44*'Conversions and Lists'!$F$51), "")</f>
        <v/>
      </c>
      <c r="Q185" s="140" t="str">
        <f>IFERROR(((($C$9*$C$90))*$C$341*$F$437*1000*1000*'Conversions and Lists'!$O$44*'Conversions and Lists'!$F$51), "")</f>
        <v/>
      </c>
      <c r="R185" s="140" t="str">
        <f>IFERROR(((($C$9*$C$90))*$C$341*$F$437*1000*1000*'Conversions and Lists'!$O$44*'Conversions and Lists'!$F$51), "")</f>
        <v/>
      </c>
      <c r="S185" s="140" t="str">
        <f>IFERROR(((($C$9*$C$90))*$C$341*$F$437*1000*1000*'Conversions and Lists'!$O$44*'Conversions and Lists'!$F$51), "")</f>
        <v/>
      </c>
      <c r="T185" s="140" t="str">
        <f>IFERROR(((($C$9*$C$90))*$C$341*$F$437*1000*1000*'Conversions and Lists'!$O$44*'Conversions and Lists'!$F$51), "")</f>
        <v/>
      </c>
      <c r="U185" s="140" t="str">
        <f>IFERROR(((($C$9*$C$90))*$C$341*$F$437*1000*1000*'Conversions and Lists'!$O$44*'Conversions and Lists'!$F$51), "")</f>
        <v/>
      </c>
      <c r="V185" s="140" t="str">
        <f>IFERROR(((($C$9*$C$90))*$C$341*$F$437*1000*1000*'Conversions and Lists'!$O$44*'Conversions and Lists'!$F$51), "")</f>
        <v/>
      </c>
      <c r="W185" s="140" t="str">
        <f>IFERROR(((($C$9*$C$90))*$C$341*$F$437*1000*1000*'Conversions and Lists'!$O$44*'Conversions and Lists'!$F$51), "")</f>
        <v/>
      </c>
      <c r="X185" s="140" t="str">
        <f>IFERROR(((($C$9*$C$90))*$C$341*$F$437*1000*1000*'Conversions and Lists'!$O$44*'Conversions and Lists'!$F$51), "")</f>
        <v/>
      </c>
      <c r="Y185" s="140" t="str">
        <f>IFERROR(((($C$9*$C$90))*$C$341*$F$437*1000*1000*'Conversions and Lists'!$O$44*'Conversions and Lists'!$F$51), "")</f>
        <v/>
      </c>
      <c r="Z185" s="140" t="str">
        <f>IFERROR(((($C$9*$C$90))*$C$341*$F$437*1000*1000*'Conversions and Lists'!$O$44*'Conversions and Lists'!$F$51), "")</f>
        <v/>
      </c>
      <c r="AA185" s="140" t="str">
        <f>IFERROR(((($C$9*$C$90))*$C$341*$F$437*1000*1000*'Conversions and Lists'!$O$44*'Conversions and Lists'!$F$51), "")</f>
        <v/>
      </c>
      <c r="AB185" s="140" t="str">
        <f>IFERROR(((($C$9*$C$90))*$C$341*$F$437*1000*1000*'Conversions and Lists'!$O$44*'Conversions and Lists'!$F$51), "")</f>
        <v/>
      </c>
      <c r="AC185" s="140" t="str">
        <f>IFERROR(((($C$9*$C$90))*$C$341*$F$437*1000*1000*'Conversions and Lists'!$O$44*'Conversions and Lists'!$F$51), "")</f>
        <v/>
      </c>
      <c r="AD185" s="140" t="str">
        <f>IFERROR(((($C$9*$C$90))*$C$341*$F$437*1000*1000*'Conversions and Lists'!$O$44*'Conversions and Lists'!$F$51), "")</f>
        <v/>
      </c>
      <c r="AE185" s="140" t="str">
        <f>IFERROR(((($C$9*$C$90))*$C$341*$F$437*1000*1000*'Conversions and Lists'!$O$44*'Conversions and Lists'!$F$51), "")</f>
        <v/>
      </c>
      <c r="AF185" s="140" t="str">
        <f t="shared" si="1"/>
        <v/>
      </c>
      <c r="AG185" s="135" t="str">
        <f>IFERROR(SUM(INDEX(D185:AF185, MATCH(INDEX($H$6:$H$27,MATCH(B185,$B$6:$B$27,0)),$D$175:$AE$175,0)):AF185),"")</f>
        <v/>
      </c>
    </row>
    <row r="186" spans="2:33" x14ac:dyDescent="0.25">
      <c r="B186" s="144" t="s">
        <v>140</v>
      </c>
      <c r="C186" s="59" t="s">
        <v>335</v>
      </c>
      <c r="D186" s="142" t="str">
        <f>IFERROR(((INDEX($C$334:$C$336,MATCH($B$186,$B$334:$B$336,0))*$C$10*'Conversions and Lists'!$F$45)-(INDEX($G$6:$G$27,MATCH($B$186,$B$6:$B$27,0))*'Conversions and Lists'!$F$37))*K$381,"")</f>
        <v/>
      </c>
      <c r="E186" s="142" t="str">
        <f>IFERROR(((INDEX($C$334:$C$336,MATCH($B$186,$B$334:$B$336,0))*$C$10*'Conversions and Lists'!$F$45)-(INDEX($G$6:$G$27,MATCH($B$186,$B$6:$B$27,0))*'Conversions and Lists'!$F$37))*L$381,"")</f>
        <v/>
      </c>
      <c r="F186" s="142" t="str">
        <f>IFERROR(((INDEX($C$334:$C$336,MATCH($B$186,$B$334:$B$336,0))*$C$10*'Conversions and Lists'!$F$45)-(INDEX($G$6:$G$27,MATCH($B$186,$B$6:$B$27,0))*'Conversions and Lists'!$F$37))*M$381,"")</f>
        <v/>
      </c>
      <c r="G186" s="142" t="str">
        <f>IFERROR(((INDEX($C$334:$C$336,MATCH($B$186,$B$334:$B$336,0))*$C$10*'Conversions and Lists'!$F$45)-(INDEX($G$6:$G$27,MATCH($B$186,$B$6:$B$27,0))*'Conversions and Lists'!$F$37))*N$381,"")</f>
        <v/>
      </c>
      <c r="H186" s="142" t="str">
        <f>IFERROR(((INDEX($C$334:$C$336,MATCH($B$186,$B$334:$B$336,0))*$C$10*'Conversions and Lists'!$F$45)-(INDEX($G$6:$G$27,MATCH($B$186,$B$6:$B$27,0))*'Conversions and Lists'!$F$37))*O$381,"")</f>
        <v/>
      </c>
      <c r="I186" s="142" t="str">
        <f>IFERROR(((INDEX($C$334:$C$336,MATCH($B$186,$B$334:$B$336,0))*$C$10*'Conversions and Lists'!$F$45)-(INDEX($G$6:$G$27,MATCH($B$186,$B$6:$B$27,0))*'Conversions and Lists'!$F$37))*P$381,"")</f>
        <v/>
      </c>
      <c r="J186" s="142" t="str">
        <f>IFERROR(((INDEX($C$334:$C$336,MATCH($B$186,$B$334:$B$336,0))*$C$10*'Conversions and Lists'!$F$45)-(INDEX($G$6:$G$27,MATCH($B$186,$B$6:$B$27,0))*'Conversions and Lists'!$F$37))*Q$381,"")</f>
        <v/>
      </c>
      <c r="K186" s="142" t="str">
        <f>IFERROR(((INDEX($C$334:$C$336,MATCH($B$186,$B$334:$B$336,0))*$C$10*'Conversions and Lists'!$F$45)-(INDEX($G$6:$G$27,MATCH($B$186,$B$6:$B$27,0))*'Conversions and Lists'!$F$37))*R$381,"")</f>
        <v/>
      </c>
      <c r="L186" s="142" t="str">
        <f>IFERROR(((INDEX($C$334:$C$336,MATCH($B$186,$B$334:$B$336,0))*$C$10*'Conversions and Lists'!$F$45)-(INDEX($G$6:$G$27,MATCH($B$186,$B$6:$B$27,0))*'Conversions and Lists'!$F$37))*S$381,"")</f>
        <v/>
      </c>
      <c r="M186" s="142" t="str">
        <f>IFERROR(((INDEX($C$334:$C$336,MATCH($B$186,$B$334:$B$336,0))*$C$10*'Conversions and Lists'!$F$45)-(INDEX($G$6:$G$27,MATCH($B$186,$B$6:$B$27,0))*'Conversions and Lists'!$F$37))*T$381,"")</f>
        <v/>
      </c>
      <c r="N186" s="142" t="str">
        <f>IFERROR(((INDEX($C$334:$C$336,MATCH($B$186,$B$334:$B$336,0))*$C$10*'Conversions and Lists'!$F$45)-(INDEX($G$6:$G$27,MATCH($B$186,$B$6:$B$27,0))*'Conversions and Lists'!$F$37))*U$381,"")</f>
        <v/>
      </c>
      <c r="O186" s="142" t="str">
        <f>IFERROR(((INDEX($C$334:$C$336,MATCH($B$186,$B$334:$B$336,0))*$C$10*'Conversions and Lists'!$F$45)-(INDEX($G$6:$G$27,MATCH($B$186,$B$6:$B$27,0))*'Conversions and Lists'!$F$37))*V$381,"")</f>
        <v/>
      </c>
      <c r="P186" s="142" t="str">
        <f>IFERROR(((INDEX($C$334:$C$336,MATCH($B$186,$B$334:$B$336,0))*$C$10*'Conversions and Lists'!$F$45)-(INDEX($G$6:$G$27,MATCH($B$186,$B$6:$B$27,0))*'Conversions and Lists'!$F$37))*W$381,"")</f>
        <v/>
      </c>
      <c r="Q186" s="142" t="str">
        <f>IFERROR(((INDEX($C$334:$C$336,MATCH($B$186,$B$334:$B$336,0))*$C$10*'Conversions and Lists'!$F$45)-(INDEX($G$6:$G$27,MATCH($B$186,$B$6:$B$27,0))*'Conversions and Lists'!$F$37))*X$381,"")</f>
        <v/>
      </c>
      <c r="R186" s="142" t="str">
        <f>IFERROR(((INDEX($C$334:$C$336,MATCH($B$186,$B$334:$B$336,0))*$C$10*'Conversions and Lists'!$F$45)-(INDEX($G$6:$G$27,MATCH($B$186,$B$6:$B$27,0))*'Conversions and Lists'!$F$37))*Y$381,"")</f>
        <v/>
      </c>
      <c r="S186" s="142" t="str">
        <f>IFERROR(((INDEX($C$334:$C$336,MATCH($B$186,$B$334:$B$336,0))*$C$10*'Conversions and Lists'!$F$45)-(INDEX($G$6:$G$27,MATCH($B$186,$B$6:$B$27,0))*'Conversions and Lists'!$F$37))*Z$381,"")</f>
        <v/>
      </c>
      <c r="T186" s="142" t="str">
        <f>IFERROR(((INDEX($C$334:$C$336,MATCH($B$186,$B$334:$B$336,0))*$C$10*'Conversions and Lists'!$F$45)-(INDEX($G$6:$G$27,MATCH($B$186,$B$6:$B$27,0))*'Conversions and Lists'!$F$37))*AA$381,"")</f>
        <v/>
      </c>
      <c r="U186" s="142" t="str">
        <f>IFERROR(((INDEX($C$334:$C$336,MATCH($B$186,$B$334:$B$336,0))*$C$10*'Conversions and Lists'!$F$45)-(INDEX($G$6:$G$27,MATCH($B$186,$B$6:$B$27,0))*'Conversions and Lists'!$F$37))*AB$381,"")</f>
        <v/>
      </c>
      <c r="V186" s="142" t="str">
        <f>IFERROR(((INDEX($C$334:$C$336,MATCH($B$186,$B$334:$B$336,0))*$C$10*'Conversions and Lists'!$F$45)-(INDEX($G$6:$G$27,MATCH($B$186,$B$6:$B$27,0))*'Conversions and Lists'!$F$37))*AC$381,"")</f>
        <v/>
      </c>
      <c r="W186" s="142" t="str">
        <f>IFERROR(((INDEX($C$334:$C$336,MATCH($B$186,$B$334:$B$336,0))*$C$10*'Conversions and Lists'!$F$45)-(INDEX($G$6:$G$27,MATCH($B$186,$B$6:$B$27,0))*'Conversions and Lists'!$F$37))*AD$381,"")</f>
        <v/>
      </c>
      <c r="X186" s="142" t="str">
        <f>IFERROR(((INDEX($C$334:$C$336,MATCH($B$186,$B$334:$B$336,0))*$C$10*'Conversions and Lists'!$F$45)-(INDEX($G$6:$G$27,MATCH($B$186,$B$6:$B$27,0))*'Conversions and Lists'!$F$37))*AE$381,"")</f>
        <v/>
      </c>
      <c r="Y186" s="142" t="str">
        <f>IFERROR(((INDEX($C$334:$C$336,MATCH($B$186,$B$334:$B$336,0))*$C$10*'Conversions and Lists'!$F$45)-(INDEX($G$6:$G$27,MATCH($B$186,$B$6:$B$27,0))*'Conversions and Lists'!$F$37))*AF$381,"")</f>
        <v/>
      </c>
      <c r="Z186" s="142" t="str">
        <f>IFERROR(((INDEX($C$334:$C$336,MATCH($B$186,$B$334:$B$336,0))*$C$10*'Conversions and Lists'!$F$45)-(INDEX($G$6:$G$27,MATCH($B$186,$B$6:$B$27,0))*'Conversions and Lists'!$F$37))*AG$381,"")</f>
        <v/>
      </c>
      <c r="AA186" s="142" t="str">
        <f>IFERROR(((INDEX($C$334:$C$336,MATCH($B$186,$B$334:$B$336,0))*$C$10*'Conversions and Lists'!$F$45)-(INDEX($G$6:$G$27,MATCH($B$186,$B$6:$B$27,0))*'Conversions and Lists'!$F$37))*AH$381,"")</f>
        <v/>
      </c>
      <c r="AB186" s="142" t="str">
        <f>IFERROR(((INDEX($C$334:$C$336,MATCH($B$186,$B$334:$B$336,0))*$C$10*'Conversions and Lists'!$F$45)-(INDEX($G$6:$G$27,MATCH($B$186,$B$6:$B$27,0))*'Conversions and Lists'!$F$37))*AI$381,"")</f>
        <v/>
      </c>
      <c r="AC186" s="142" t="str">
        <f>IFERROR(((INDEX($C$334:$C$336,MATCH($B$186,$B$334:$B$336,0))*$C$10*'Conversions and Lists'!$F$45)-(INDEX($G$6:$G$27,MATCH($B$186,$B$6:$B$27,0))*'Conversions and Lists'!$F$37))*AJ$381,"")</f>
        <v/>
      </c>
      <c r="AD186" s="142" t="str">
        <f>IFERROR(((INDEX($C$334:$C$336,MATCH($B$186,$B$334:$B$336,0))*$C$10*'Conversions and Lists'!$F$45)-(INDEX($G$6:$G$27,MATCH($B$186,$B$6:$B$27,0))*'Conversions and Lists'!$F$37))*AK$381,"")</f>
        <v/>
      </c>
      <c r="AE186" s="142" t="str">
        <f>IFERROR(((INDEX($C$334:$C$336,MATCH($B$186,$B$334:$B$336,0))*$C$10*'Conversions and Lists'!$F$45)-(INDEX($G$6:$G$27,MATCH($B$186,$B$6:$B$27,0))*'Conversions and Lists'!$F$37))*AL$381,"")</f>
        <v/>
      </c>
      <c r="AF186" s="142" t="str">
        <f t="shared" si="1"/>
        <v/>
      </c>
      <c r="AG186" s="143" t="str">
        <f>IFERROR(SUM(INDEX(D186:AF186, MATCH(INDEX($H$6:$H$27,MATCH(B186,$B$6:$B$27,0)),$D$175:$AE$175,0)):AF186),"")</f>
        <v/>
      </c>
    </row>
    <row r="187" spans="2:33" ht="14.4" thickBot="1" x14ac:dyDescent="0.3">
      <c r="B187" s="138" t="s">
        <v>140</v>
      </c>
      <c r="C187" s="139" t="s">
        <v>338</v>
      </c>
      <c r="D187" s="140" t="str">
        <f>IFERROR(($C$10*INDEX($F$334:$F$336,MATCH($B$186,$B$334:$B$336,0))*$F$439*'Conversions and Lists'!$O$45*'Conversions and Lists'!$F$51), "")</f>
        <v/>
      </c>
      <c r="E187" s="140" t="str">
        <f>IFERROR(($C$10*INDEX($F$334:$F$336,MATCH($B$186,$B$334:$B$336,0))*$F$439*'Conversions and Lists'!$O$45*'Conversions and Lists'!$F$51), "")</f>
        <v/>
      </c>
      <c r="F187" s="140" t="str">
        <f>IFERROR(($C$10*INDEX($F$334:$F$336,MATCH($B$186,$B$334:$B$336,0))*$F$439*'Conversions and Lists'!$O$45*'Conversions and Lists'!$F$51), "")</f>
        <v/>
      </c>
      <c r="G187" s="140" t="str">
        <f>IFERROR(($C$10*INDEX($F$334:$F$336,MATCH($B$186,$B$334:$B$336,0))*$F$439*'Conversions and Lists'!$O$45*'Conversions and Lists'!$F$51), "")</f>
        <v/>
      </c>
      <c r="H187" s="140" t="str">
        <f>IFERROR(($C$10*INDEX($F$334:$F$336,MATCH($B$186,$B$334:$B$336,0))*$F$439*'Conversions and Lists'!$O$45*'Conversions and Lists'!$F$51), "")</f>
        <v/>
      </c>
      <c r="I187" s="140" t="str">
        <f>IFERROR(($C$10*INDEX($F$334:$F$336,MATCH($B$186,$B$334:$B$336,0))*$F$439*'Conversions and Lists'!$O$45*'Conversions and Lists'!$F$51), "")</f>
        <v/>
      </c>
      <c r="J187" s="140" t="str">
        <f>IFERROR(($C$10*INDEX($F$334:$F$336,MATCH($B$186,$B$334:$B$336,0))*$F$439*'Conversions and Lists'!$O$45*'Conversions and Lists'!$F$51), "")</f>
        <v/>
      </c>
      <c r="K187" s="140" t="str">
        <f>IFERROR(($C$10*INDEX($F$334:$F$336,MATCH($B$186,$B$334:$B$336,0))*$F$439*'Conversions and Lists'!$O$45*'Conversions and Lists'!$F$51), "")</f>
        <v/>
      </c>
      <c r="L187" s="140" t="str">
        <f>IFERROR(($C$10*INDEX($F$334:$F$336,MATCH($B$186,$B$334:$B$336,0))*$F$439*'Conversions and Lists'!$O$45*'Conversions and Lists'!$F$51), "")</f>
        <v/>
      </c>
      <c r="M187" s="140" t="str">
        <f>IFERROR(($C$10*INDEX($F$334:$F$336,MATCH($B$186,$B$334:$B$336,0))*$F$439*'Conversions and Lists'!$O$45*'Conversions and Lists'!$F$51), "")</f>
        <v/>
      </c>
      <c r="N187" s="140" t="str">
        <f>IFERROR(($C$10*INDEX($F$334:$F$336,MATCH($B$186,$B$334:$B$336,0))*$F$439*'Conversions and Lists'!$O$45*'Conversions and Lists'!$F$51), "")</f>
        <v/>
      </c>
      <c r="O187" s="140" t="str">
        <f>IFERROR(($C$10*INDEX($F$334:$F$336,MATCH($B$186,$B$334:$B$336,0))*$F$439*'Conversions and Lists'!$O$45*'Conversions and Lists'!$F$51), "")</f>
        <v/>
      </c>
      <c r="P187" s="140" t="str">
        <f>IFERROR(($C$10*INDEX($F$334:$F$336,MATCH($B$186,$B$334:$B$336,0))*$F$439*'Conversions and Lists'!$O$45*'Conversions and Lists'!$F$51), "")</f>
        <v/>
      </c>
      <c r="Q187" s="140" t="str">
        <f>IFERROR(($C$10*INDEX($F$334:$F$336,MATCH($B$186,$B$334:$B$336,0))*$F$439*'Conversions and Lists'!$O$45*'Conversions and Lists'!$F$51), "")</f>
        <v/>
      </c>
      <c r="R187" s="140" t="str">
        <f>IFERROR(($C$10*INDEX($F$334:$F$336,MATCH($B$186,$B$334:$B$336,0))*$F$439*'Conversions and Lists'!$O$45*'Conversions and Lists'!$F$51), "")</f>
        <v/>
      </c>
      <c r="S187" s="140" t="str">
        <f>IFERROR(($C$10*INDEX($F$334:$F$336,MATCH($B$186,$B$334:$B$336,0))*$F$439*'Conversions and Lists'!$O$45*'Conversions and Lists'!$F$51), "")</f>
        <v/>
      </c>
      <c r="T187" s="140" t="str">
        <f>IFERROR(($C$10*INDEX($F$334:$F$336,MATCH($B$186,$B$334:$B$336,0))*$F$439*'Conversions and Lists'!$O$45*'Conversions and Lists'!$F$51), "")</f>
        <v/>
      </c>
      <c r="U187" s="140" t="str">
        <f>IFERROR(($C$10*INDEX($F$334:$F$336,MATCH($B$186,$B$334:$B$336,0))*$F$439*'Conversions and Lists'!$O$45*'Conversions and Lists'!$F$51), "")</f>
        <v/>
      </c>
      <c r="V187" s="140" t="str">
        <f>IFERROR(($C$10*INDEX($F$334:$F$336,MATCH($B$186,$B$334:$B$336,0))*$F$439*'Conversions and Lists'!$O$45*'Conversions and Lists'!$F$51), "")</f>
        <v/>
      </c>
      <c r="W187" s="140" t="str">
        <f>IFERROR(($C$10*INDEX($F$334:$F$336,MATCH($B$186,$B$334:$B$336,0))*$F$439*'Conversions and Lists'!$O$45*'Conversions and Lists'!$F$51), "")</f>
        <v/>
      </c>
      <c r="X187" s="140" t="str">
        <f>IFERROR(($C$10*INDEX($F$334:$F$336,MATCH($B$186,$B$334:$B$336,0))*$F$439*'Conversions and Lists'!$O$45*'Conversions and Lists'!$F$51), "")</f>
        <v/>
      </c>
      <c r="Y187" s="140" t="str">
        <f>IFERROR(($C$10*INDEX($F$334:$F$336,MATCH($B$186,$B$334:$B$336,0))*$F$439*'Conversions and Lists'!$O$45*'Conversions and Lists'!$F$51), "")</f>
        <v/>
      </c>
      <c r="Z187" s="140" t="str">
        <f>IFERROR(($C$10*INDEX($F$334:$F$336,MATCH($B$186,$B$334:$B$336,0))*$F$439*'Conversions and Lists'!$O$45*'Conversions and Lists'!$F$51), "")</f>
        <v/>
      </c>
      <c r="AA187" s="140" t="str">
        <f>IFERROR(($C$10*INDEX($F$334:$F$336,MATCH($B$186,$B$334:$B$336,0))*$F$439*'Conversions and Lists'!$O$45*'Conversions and Lists'!$F$51), "")</f>
        <v/>
      </c>
      <c r="AB187" s="140" t="str">
        <f>IFERROR(($C$10*INDEX($F$334:$F$336,MATCH($B$186,$B$334:$B$336,0))*$F$439*'Conversions and Lists'!$O$45*'Conversions and Lists'!$F$51), "")</f>
        <v/>
      </c>
      <c r="AC187" s="140" t="str">
        <f>IFERROR(($C$10*INDEX($F$334:$F$336,MATCH($B$186,$B$334:$B$336,0))*$F$439*'Conversions and Lists'!$O$45*'Conversions and Lists'!$F$51), "")</f>
        <v/>
      </c>
      <c r="AD187" s="140" t="str">
        <f>IFERROR(($C$10*INDEX($F$334:$F$336,MATCH($B$186,$B$334:$B$336,0))*$F$439*'Conversions and Lists'!$O$45*'Conversions and Lists'!$F$51), "")</f>
        <v/>
      </c>
      <c r="AE187" s="140" t="str">
        <f>IFERROR(($C$10*INDEX($F$334:$F$336,MATCH($B$186,$B$334:$B$336,0))*$F$439*'Conversions and Lists'!$O$45*'Conversions and Lists'!$F$51), "")</f>
        <v/>
      </c>
      <c r="AF187" s="140" t="str">
        <f t="shared" si="1"/>
        <v/>
      </c>
      <c r="AG187" s="135" t="str">
        <f>IFERROR(SUM(INDEX(D187:AF187, MATCH(INDEX($H$6:$H$27,MATCH(B187,$B$6:$B$27,0)),$D$175:$AE$175,0)):AF187),"")</f>
        <v/>
      </c>
    </row>
    <row r="188" spans="2:33" x14ac:dyDescent="0.25">
      <c r="B188" s="144" t="s">
        <v>142</v>
      </c>
      <c r="C188" s="141" t="s">
        <v>335</v>
      </c>
      <c r="D188" s="142" t="str">
        <f>IFERROR((((INDEX($D$11:$D$27, MATCH('Baseline Calcs &amp; EFs'!B188,$B$11:$B$27,0))*INDEX('Baseline Calcs &amp; EFs'!$D$341:$D$358, MATCH('Baseline Calcs &amp; EFs'!B188,'Baseline Calcs &amp; EFs'!$B$341:$B$358,0))*10^6*'Conversions and Lists'!$F$44)-(INDEX($G$6:$G$27, MATCH(B188,$B$6:$B$27,0))*'Conversions and Lists'!$F$37))*'Baseline Calcs &amp; EFs'!$K$381),"")</f>
        <v/>
      </c>
      <c r="E188" s="142" t="str">
        <f>IFERROR((((INDEX($D$11:$D$27, MATCH('Baseline Calcs &amp; EFs'!$B$188,$B$11:$B$27,0))*INDEX('Baseline Calcs &amp; EFs'!$D$341:$D$358, MATCH('Baseline Calcs &amp; EFs'!$B$188,'Baseline Calcs &amp; EFs'!$B$341:$B$358,0))*10^6)-(INDEX($G$6:$G$27, MATCH($B$188,$B$6:$B$27,0))))*'Conversions and Lists'!$F$44*'Baseline Calcs &amp; EFs'!L$381)+(INDEX($D$11:$D$27, MATCH('Baseline Calcs &amp; EFs'!$B$188,$B$11:$B$27,0))*INDEX('Baseline Calcs &amp; EFs'!$C$341:$C$358, MATCH('Baseline Calcs &amp; EFs'!$B$188,'Baseline Calcs &amp; EFs'!$B$341:$B$358,0))*1000*'Conversions and Lists'!$O$44*'Baseline Calcs &amp; EFs'!$F$437*'Conversions and Lists'!$F$51*1000),"")</f>
        <v/>
      </c>
      <c r="F188" s="142" t="str">
        <f>IFERROR((((INDEX($D$11:$D$27, MATCH('Baseline Calcs &amp; EFs'!$B$188,$B$11:$B$27,0))*INDEX('Baseline Calcs &amp; EFs'!$D$341:$D$358, MATCH('Baseline Calcs &amp; EFs'!$B$188,'Baseline Calcs &amp; EFs'!$B$341:$B$358,0))*10^6)-(INDEX($G$6:$G$27, MATCH($B$188,$B$6:$B$27,0))))*'Conversions and Lists'!$F$44*'Baseline Calcs &amp; EFs'!M$381)+(INDEX($D$11:$D$27, MATCH('Baseline Calcs &amp; EFs'!$B$188,$B$11:$B$27,0))*INDEX('Baseline Calcs &amp; EFs'!$C$341:$C$358, MATCH('Baseline Calcs &amp; EFs'!$B$188,'Baseline Calcs &amp; EFs'!$B$341:$B$358,0))*1000*'Conversions and Lists'!$O$44*'Baseline Calcs &amp; EFs'!$F$437*'Conversions and Lists'!$F$51*1000),"")</f>
        <v/>
      </c>
      <c r="G188" s="142" t="str">
        <f>IFERROR((((INDEX($D$11:$D$27, MATCH('Baseline Calcs &amp; EFs'!$B$188,$B$11:$B$27,0))*INDEX('Baseline Calcs &amp; EFs'!$D$341:$D$358, MATCH('Baseline Calcs &amp; EFs'!$B$188,'Baseline Calcs &amp; EFs'!$B$341:$B$358,0))*10^6)-(INDEX($G$6:$G$27, MATCH($B$188,$B$6:$B$27,0))))*'Conversions and Lists'!$F$44*'Baseline Calcs &amp; EFs'!N$381)+(INDEX($D$11:$D$27, MATCH('Baseline Calcs &amp; EFs'!$B$188,$B$11:$B$27,0))*INDEX('Baseline Calcs &amp; EFs'!$C$341:$C$358, MATCH('Baseline Calcs &amp; EFs'!$B$188,'Baseline Calcs &amp; EFs'!$B$341:$B$358,0))*1000*'Conversions and Lists'!$O$44*'Baseline Calcs &amp; EFs'!$F$437*'Conversions and Lists'!$F$51*1000),"")</f>
        <v/>
      </c>
      <c r="H188" s="142" t="str">
        <f>IFERROR((((INDEX($D$11:$D$27, MATCH('Baseline Calcs &amp; EFs'!$B$188,$B$11:$B$27,0))*INDEX('Baseline Calcs &amp; EFs'!$D$341:$D$358, MATCH('Baseline Calcs &amp; EFs'!$B$188,'Baseline Calcs &amp; EFs'!$B$341:$B$358,0))*10^6)-(INDEX($G$6:$G$27, MATCH($B$188,$B$6:$B$27,0))))*'Conversions and Lists'!$F$44*'Baseline Calcs &amp; EFs'!O$381)+(INDEX($D$11:$D$27, MATCH('Baseline Calcs &amp; EFs'!$B$188,$B$11:$B$27,0))*INDEX('Baseline Calcs &amp; EFs'!$C$341:$C$358, MATCH('Baseline Calcs &amp; EFs'!$B$188,'Baseline Calcs &amp; EFs'!$B$341:$B$358,0))*1000*'Conversions and Lists'!$O$44*'Baseline Calcs &amp; EFs'!$F$437*'Conversions and Lists'!$F$51*1000),"")</f>
        <v/>
      </c>
      <c r="I188" s="142" t="str">
        <f>IFERROR((((INDEX($D$11:$D$27, MATCH('Baseline Calcs &amp; EFs'!$B$188,$B$11:$B$27,0))*INDEX('Baseline Calcs &amp; EFs'!$D$341:$D$358, MATCH('Baseline Calcs &amp; EFs'!$B$188,'Baseline Calcs &amp; EFs'!$B$341:$B$358,0))*10^6)-(INDEX($G$6:$G$27, MATCH($B$188,$B$6:$B$27,0))))*'Conversions and Lists'!$F$44*'Baseline Calcs &amp; EFs'!P$381)+(INDEX($D$11:$D$27, MATCH('Baseline Calcs &amp; EFs'!$B$188,$B$11:$B$27,0))*INDEX('Baseline Calcs &amp; EFs'!$C$341:$C$358, MATCH('Baseline Calcs &amp; EFs'!$B$188,'Baseline Calcs &amp; EFs'!$B$341:$B$358,0))*1000*'Conversions and Lists'!$O$44*'Baseline Calcs &amp; EFs'!$F$437*'Conversions and Lists'!$F$51*1000),"")</f>
        <v/>
      </c>
      <c r="J188" s="142" t="str">
        <f>IFERROR((((INDEX($D$11:$D$27, MATCH('Baseline Calcs &amp; EFs'!$B$188,$B$11:$B$27,0))*INDEX('Baseline Calcs &amp; EFs'!$D$341:$D$358, MATCH('Baseline Calcs &amp; EFs'!$B$188,'Baseline Calcs &amp; EFs'!$B$341:$B$358,0))*10^6)-(INDEX($G$6:$G$27, MATCH($B$188,$B$6:$B$27,0))))*'Conversions and Lists'!$F$44*'Baseline Calcs &amp; EFs'!Q$381)+(INDEX($D$11:$D$27, MATCH('Baseline Calcs &amp; EFs'!$B$188,$B$11:$B$27,0))*INDEX('Baseline Calcs &amp; EFs'!$C$341:$C$358, MATCH('Baseline Calcs &amp; EFs'!$B$188,'Baseline Calcs &amp; EFs'!$B$341:$B$358,0))*1000*'Conversions and Lists'!$O$44*'Baseline Calcs &amp; EFs'!$F$437*'Conversions and Lists'!$F$51*1000),"")</f>
        <v/>
      </c>
      <c r="K188" s="142" t="str">
        <f>IFERROR((((INDEX($D$11:$D$27, MATCH('Baseline Calcs &amp; EFs'!$B$188,$B$11:$B$27,0))*INDEX('Baseline Calcs &amp; EFs'!$D$341:$D$358, MATCH('Baseline Calcs &amp; EFs'!$B$188,'Baseline Calcs &amp; EFs'!$B$341:$B$358,0))*10^6)-(INDEX($G$6:$G$27, MATCH($B$188,$B$6:$B$27,0))))*'Conversions and Lists'!$F$44*'Baseline Calcs &amp; EFs'!R$381)+(INDEX($D$11:$D$27, MATCH('Baseline Calcs &amp; EFs'!$B$188,$B$11:$B$27,0))*INDEX('Baseline Calcs &amp; EFs'!$C$341:$C$358, MATCH('Baseline Calcs &amp; EFs'!$B$188,'Baseline Calcs &amp; EFs'!$B$341:$B$358,0))*1000*'Conversions and Lists'!$O$44*'Baseline Calcs &amp; EFs'!$F$437*'Conversions and Lists'!$F$51*1000),"")</f>
        <v/>
      </c>
      <c r="L188" s="142" t="str">
        <f>IFERROR((((INDEX($D$11:$D$27, MATCH('Baseline Calcs &amp; EFs'!$B$188,$B$11:$B$27,0))*INDEX('Baseline Calcs &amp; EFs'!$D$341:$D$358, MATCH('Baseline Calcs &amp; EFs'!$B$188,'Baseline Calcs &amp; EFs'!$B$341:$B$358,0))*10^6)-(INDEX($G$6:$G$27, MATCH($B$188,$B$6:$B$27,0))))*'Conversions and Lists'!$F$44*'Baseline Calcs &amp; EFs'!S$381)+(INDEX($D$11:$D$27, MATCH('Baseline Calcs &amp; EFs'!$B$188,$B$11:$B$27,0))*INDEX('Baseline Calcs &amp; EFs'!$C$341:$C$358, MATCH('Baseline Calcs &amp; EFs'!$B$188,'Baseline Calcs &amp; EFs'!$B$341:$B$358,0))*1000*'Conversions and Lists'!$O$44*'Baseline Calcs &amp; EFs'!$F$437*'Conversions and Lists'!$F$51*1000),"")</f>
        <v/>
      </c>
      <c r="M188" s="142" t="str">
        <f>IFERROR((((INDEX($D$11:$D$27, MATCH('Baseline Calcs &amp; EFs'!$B$188,$B$11:$B$27,0))*INDEX('Baseline Calcs &amp; EFs'!$D$341:$D$358, MATCH('Baseline Calcs &amp; EFs'!$B$188,'Baseline Calcs &amp; EFs'!$B$341:$B$358,0))*10^6)-(INDEX($G$6:$G$27, MATCH($B$188,$B$6:$B$27,0))))*'Conversions and Lists'!$F$44*'Baseline Calcs &amp; EFs'!T$381)+(INDEX($D$11:$D$27, MATCH('Baseline Calcs &amp; EFs'!$B$188,$B$11:$B$27,0))*INDEX('Baseline Calcs &amp; EFs'!$C$341:$C$358, MATCH('Baseline Calcs &amp; EFs'!$B$188,'Baseline Calcs &amp; EFs'!$B$341:$B$358,0))*1000*'Conversions and Lists'!$O$44*'Baseline Calcs &amp; EFs'!$F$437*'Conversions and Lists'!$F$51*1000),"")</f>
        <v/>
      </c>
      <c r="N188" s="142" t="str">
        <f>IFERROR((((INDEX($D$11:$D$27, MATCH('Baseline Calcs &amp; EFs'!$B$188,$B$11:$B$27,0))*INDEX('Baseline Calcs &amp; EFs'!$D$341:$D$358, MATCH('Baseline Calcs &amp; EFs'!$B$188,'Baseline Calcs &amp; EFs'!$B$341:$B$358,0))*10^6)-(INDEX($G$6:$G$27, MATCH($B$188,$B$6:$B$27,0))))*'Conversions and Lists'!$F$44*'Baseline Calcs &amp; EFs'!U$381)+(INDEX($D$11:$D$27, MATCH('Baseline Calcs &amp; EFs'!$B$188,$B$11:$B$27,0))*INDEX('Baseline Calcs &amp; EFs'!$C$341:$C$358, MATCH('Baseline Calcs &amp; EFs'!$B$188,'Baseline Calcs &amp; EFs'!$B$341:$B$358,0))*1000*'Conversions and Lists'!$O$44*'Baseline Calcs &amp; EFs'!$F$437*'Conversions and Lists'!$F$51*1000),"")</f>
        <v/>
      </c>
      <c r="O188" s="142" t="str">
        <f>IFERROR((((INDEX($D$11:$D$27, MATCH('Baseline Calcs &amp; EFs'!$B$188,$B$11:$B$27,0))*INDEX('Baseline Calcs &amp; EFs'!$D$341:$D$358, MATCH('Baseline Calcs &amp; EFs'!$B$188,'Baseline Calcs &amp; EFs'!$B$341:$B$358,0))*10^6)-(INDEX($G$6:$G$27, MATCH($B$188,$B$6:$B$27,0))))*'Conversions and Lists'!$F$44*'Baseline Calcs &amp; EFs'!V$381)+(INDEX($D$11:$D$27, MATCH('Baseline Calcs &amp; EFs'!$B$188,$B$11:$B$27,0))*INDEX('Baseline Calcs &amp; EFs'!$C$341:$C$358, MATCH('Baseline Calcs &amp; EFs'!$B$188,'Baseline Calcs &amp; EFs'!$B$341:$B$358,0))*1000*'Conversions and Lists'!$O$44*'Baseline Calcs &amp; EFs'!$F$437*'Conversions and Lists'!$F$51*1000),"")</f>
        <v/>
      </c>
      <c r="P188" s="142" t="str">
        <f>IFERROR((((INDEX($D$11:$D$27, MATCH('Baseline Calcs &amp; EFs'!$B$188,$B$11:$B$27,0))*INDEX('Baseline Calcs &amp; EFs'!$D$341:$D$358, MATCH('Baseline Calcs &amp; EFs'!$B$188,'Baseline Calcs &amp; EFs'!$B$341:$B$358,0))*10^6)-(INDEX($G$6:$G$27, MATCH($B$188,$B$6:$B$27,0))))*'Conversions and Lists'!$F$44*'Baseline Calcs &amp; EFs'!W$381)+(INDEX($D$11:$D$27, MATCH('Baseline Calcs &amp; EFs'!$B$188,$B$11:$B$27,0))*INDEX('Baseline Calcs &amp; EFs'!$C$341:$C$358, MATCH('Baseline Calcs &amp; EFs'!$B$188,'Baseline Calcs &amp; EFs'!$B$341:$B$358,0))*1000*'Conversions and Lists'!$O$44*'Baseline Calcs &amp; EFs'!$F$437*'Conversions and Lists'!$F$51*1000),"")</f>
        <v/>
      </c>
      <c r="Q188" s="142" t="str">
        <f>IFERROR((((INDEX($D$11:$D$27, MATCH('Baseline Calcs &amp; EFs'!$B$188,$B$11:$B$27,0))*INDEX('Baseline Calcs &amp; EFs'!$D$341:$D$358, MATCH('Baseline Calcs &amp; EFs'!$B$188,'Baseline Calcs &amp; EFs'!$B$341:$B$358,0))*10^6)-(INDEX($G$6:$G$27, MATCH($B$188,$B$6:$B$27,0))))*'Conversions and Lists'!$F$44*'Baseline Calcs &amp; EFs'!X$381)+(INDEX($D$11:$D$27, MATCH('Baseline Calcs &amp; EFs'!$B$188,$B$11:$B$27,0))*INDEX('Baseline Calcs &amp; EFs'!$C$341:$C$358, MATCH('Baseline Calcs &amp; EFs'!$B$188,'Baseline Calcs &amp; EFs'!$B$341:$B$358,0))*1000*'Conversions and Lists'!$O$44*'Baseline Calcs &amp; EFs'!$F$437*'Conversions and Lists'!$F$51*1000),"")</f>
        <v/>
      </c>
      <c r="R188" s="142" t="str">
        <f>IFERROR((((INDEX($D$11:$D$27, MATCH('Baseline Calcs &amp; EFs'!$B$188,$B$11:$B$27,0))*INDEX('Baseline Calcs &amp; EFs'!$D$341:$D$358, MATCH('Baseline Calcs &amp; EFs'!$B$188,'Baseline Calcs &amp; EFs'!$B$341:$B$358,0))*10^6)-(INDEX($G$6:$G$27, MATCH($B$188,$B$6:$B$27,0))))*'Conversions and Lists'!$F$44*'Baseline Calcs &amp; EFs'!Y$381)+(INDEX($D$11:$D$27, MATCH('Baseline Calcs &amp; EFs'!$B$188,$B$11:$B$27,0))*INDEX('Baseline Calcs &amp; EFs'!$C$341:$C$358, MATCH('Baseline Calcs &amp; EFs'!$B$188,'Baseline Calcs &amp; EFs'!$B$341:$B$358,0))*1000*'Conversions and Lists'!$O$44*'Baseline Calcs &amp; EFs'!$F$437*'Conversions and Lists'!$F$51*1000),"")</f>
        <v/>
      </c>
      <c r="S188" s="142" t="str">
        <f>IFERROR((((INDEX($D$11:$D$27, MATCH('Baseline Calcs &amp; EFs'!$B$188,$B$11:$B$27,0))*INDEX('Baseline Calcs &amp; EFs'!$D$341:$D$358, MATCH('Baseline Calcs &amp; EFs'!$B$188,'Baseline Calcs &amp; EFs'!$B$341:$B$358,0))*10^6)-(INDEX($G$6:$G$27, MATCH($B$188,$B$6:$B$27,0))))*'Conversions and Lists'!$F$44*'Baseline Calcs &amp; EFs'!Z$381)+(INDEX($D$11:$D$27, MATCH('Baseline Calcs &amp; EFs'!$B$188,$B$11:$B$27,0))*INDEX('Baseline Calcs &amp; EFs'!$C$341:$C$358, MATCH('Baseline Calcs &amp; EFs'!$B$188,'Baseline Calcs &amp; EFs'!$B$341:$B$358,0))*1000*'Conversions and Lists'!$O$44*'Baseline Calcs &amp; EFs'!$F$437*'Conversions and Lists'!$F$51*1000),"")</f>
        <v/>
      </c>
      <c r="T188" s="142" t="str">
        <f>IFERROR((((INDEX($D$11:$D$27, MATCH('Baseline Calcs &amp; EFs'!$B$188,$B$11:$B$27,0))*INDEX('Baseline Calcs &amp; EFs'!$D$341:$D$358, MATCH('Baseline Calcs &amp; EFs'!$B$188,'Baseline Calcs &amp; EFs'!$B$341:$B$358,0))*10^6)-(INDEX($G$6:$G$27, MATCH($B$188,$B$6:$B$27,0))))*'Conversions and Lists'!$F$44*'Baseline Calcs &amp; EFs'!AA$381)+(INDEX($D$11:$D$27, MATCH('Baseline Calcs &amp; EFs'!$B$188,$B$11:$B$27,0))*INDEX('Baseline Calcs &amp; EFs'!$C$341:$C$358, MATCH('Baseline Calcs &amp; EFs'!$B$188,'Baseline Calcs &amp; EFs'!$B$341:$B$358,0))*1000*'Conversions and Lists'!$O$44*'Baseline Calcs &amp; EFs'!$F$437*'Conversions and Lists'!$F$51*1000),"")</f>
        <v/>
      </c>
      <c r="U188" s="142" t="str">
        <f>IFERROR((((INDEX($D$11:$D$27, MATCH('Baseline Calcs &amp; EFs'!$B$188,$B$11:$B$27,0))*INDEX('Baseline Calcs &amp; EFs'!$D$341:$D$358, MATCH('Baseline Calcs &amp; EFs'!$B$188,'Baseline Calcs &amp; EFs'!$B$341:$B$358,0))*10^6)-(INDEX($G$6:$G$27, MATCH($B$188,$B$6:$B$27,0))))*'Conversions and Lists'!$F$44*'Baseline Calcs &amp; EFs'!AB$381)+(INDEX($D$11:$D$27, MATCH('Baseline Calcs &amp; EFs'!$B$188,$B$11:$B$27,0))*INDEX('Baseline Calcs &amp; EFs'!$C$341:$C$358, MATCH('Baseline Calcs &amp; EFs'!$B$188,'Baseline Calcs &amp; EFs'!$B$341:$B$358,0))*1000*'Conversions and Lists'!$O$44*'Baseline Calcs &amp; EFs'!$F$437*'Conversions and Lists'!$F$51*1000),"")</f>
        <v/>
      </c>
      <c r="V188" s="142" t="str">
        <f>IFERROR((((INDEX($D$11:$D$27, MATCH('Baseline Calcs &amp; EFs'!$B$188,$B$11:$B$27,0))*INDEX('Baseline Calcs &amp; EFs'!$D$341:$D$358, MATCH('Baseline Calcs &amp; EFs'!$B$188,'Baseline Calcs &amp; EFs'!$B$341:$B$358,0))*10^6)-(INDEX($G$6:$G$27, MATCH($B$188,$B$6:$B$27,0))))*'Conversions and Lists'!$F$44*'Baseline Calcs &amp; EFs'!AC$381)+(INDEX($D$11:$D$27, MATCH('Baseline Calcs &amp; EFs'!$B$188,$B$11:$B$27,0))*INDEX('Baseline Calcs &amp; EFs'!$C$341:$C$358, MATCH('Baseline Calcs &amp; EFs'!$B$188,'Baseline Calcs &amp; EFs'!$B$341:$B$358,0))*1000*'Conversions and Lists'!$O$44*'Baseline Calcs &amp; EFs'!$F$437*'Conversions and Lists'!$F$51*1000),"")</f>
        <v/>
      </c>
      <c r="W188" s="142" t="str">
        <f>IFERROR((((INDEX($D$11:$D$27, MATCH('Baseline Calcs &amp; EFs'!$B$188,$B$11:$B$27,0))*INDEX('Baseline Calcs &amp; EFs'!$D$341:$D$358, MATCH('Baseline Calcs &amp; EFs'!$B$188,'Baseline Calcs &amp; EFs'!$B$341:$B$358,0))*10^6)-(INDEX($G$6:$G$27, MATCH($B$188,$B$6:$B$27,0))))*'Conversions and Lists'!$F$44*'Baseline Calcs &amp; EFs'!AD$381)+(INDEX($D$11:$D$27, MATCH('Baseline Calcs &amp; EFs'!$B$188,$B$11:$B$27,0))*INDEX('Baseline Calcs &amp; EFs'!$C$341:$C$358, MATCH('Baseline Calcs &amp; EFs'!$B$188,'Baseline Calcs &amp; EFs'!$B$341:$B$358,0))*1000*'Conversions and Lists'!$O$44*'Baseline Calcs &amp; EFs'!$F$437*'Conversions and Lists'!$F$51*1000),"")</f>
        <v/>
      </c>
      <c r="X188" s="142" t="str">
        <f>IFERROR((((INDEX($D$11:$D$27, MATCH('Baseline Calcs &amp; EFs'!$B$188,$B$11:$B$27,0))*INDEX('Baseline Calcs &amp; EFs'!$D$341:$D$358, MATCH('Baseline Calcs &amp; EFs'!$B$188,'Baseline Calcs &amp; EFs'!$B$341:$B$358,0))*10^6)-(INDEX($G$6:$G$27, MATCH($B$188,$B$6:$B$27,0))))*'Conversions and Lists'!$F$44*'Baseline Calcs &amp; EFs'!AE$381)+(INDEX($D$11:$D$27, MATCH('Baseline Calcs &amp; EFs'!$B$188,$B$11:$B$27,0))*INDEX('Baseline Calcs &amp; EFs'!$C$341:$C$358, MATCH('Baseline Calcs &amp; EFs'!$B$188,'Baseline Calcs &amp; EFs'!$B$341:$B$358,0))*1000*'Conversions and Lists'!$O$44*'Baseline Calcs &amp; EFs'!$F$437*'Conversions and Lists'!$F$51*1000),"")</f>
        <v/>
      </c>
      <c r="Y188" s="142" t="str">
        <f>IFERROR((((INDEX($D$11:$D$27, MATCH('Baseline Calcs &amp; EFs'!$B$188,$B$11:$B$27,0))*INDEX('Baseline Calcs &amp; EFs'!$D$341:$D$358, MATCH('Baseline Calcs &amp; EFs'!$B$188,'Baseline Calcs &amp; EFs'!$B$341:$B$358,0))*10^6)-(INDEX($G$6:$G$27, MATCH($B$188,$B$6:$B$27,0))))*'Conversions and Lists'!$F$44*'Baseline Calcs &amp; EFs'!AF$381)+(INDEX($D$11:$D$27, MATCH('Baseline Calcs &amp; EFs'!$B$188,$B$11:$B$27,0))*INDEX('Baseline Calcs &amp; EFs'!$C$341:$C$358, MATCH('Baseline Calcs &amp; EFs'!$B$188,'Baseline Calcs &amp; EFs'!$B$341:$B$358,0))*1000*'Conversions and Lists'!$O$44*'Baseline Calcs &amp; EFs'!$F$437*'Conversions and Lists'!$F$51*1000),"")</f>
        <v/>
      </c>
      <c r="Z188" s="142" t="str">
        <f>IFERROR((((INDEX($D$11:$D$27, MATCH('Baseline Calcs &amp; EFs'!$B$188,$B$11:$B$27,0))*INDEX('Baseline Calcs &amp; EFs'!$D$341:$D$358, MATCH('Baseline Calcs &amp; EFs'!$B$188,'Baseline Calcs &amp; EFs'!$B$341:$B$358,0))*10^6)-(INDEX($G$6:$G$27, MATCH($B$188,$B$6:$B$27,0))))*'Conversions and Lists'!$F$44*'Baseline Calcs &amp; EFs'!AG$381)+(INDEX($D$11:$D$27, MATCH('Baseline Calcs &amp; EFs'!$B$188,$B$11:$B$27,0))*INDEX('Baseline Calcs &amp; EFs'!$C$341:$C$358, MATCH('Baseline Calcs &amp; EFs'!$B$188,'Baseline Calcs &amp; EFs'!$B$341:$B$358,0))*1000*'Conversions and Lists'!$O$44*'Baseline Calcs &amp; EFs'!$F$437*'Conversions and Lists'!$F$51*1000),"")</f>
        <v/>
      </c>
      <c r="AA188" s="142" t="str">
        <f>IFERROR((((INDEX($D$11:$D$27, MATCH('Baseline Calcs &amp; EFs'!$B$188,$B$11:$B$27,0))*INDEX('Baseline Calcs &amp; EFs'!$D$341:$D$358, MATCH('Baseline Calcs &amp; EFs'!$B$188,'Baseline Calcs &amp; EFs'!$B$341:$B$358,0))*10^6)-(INDEX($G$6:$G$27, MATCH($B$188,$B$6:$B$27,0))))*'Conversions and Lists'!$F$44*'Baseline Calcs &amp; EFs'!AH$381)+(INDEX($D$11:$D$27, MATCH('Baseline Calcs &amp; EFs'!$B$188,$B$11:$B$27,0))*INDEX('Baseline Calcs &amp; EFs'!$C$341:$C$358, MATCH('Baseline Calcs &amp; EFs'!$B$188,'Baseline Calcs &amp; EFs'!$B$341:$B$358,0))*1000*'Conversions and Lists'!$O$44*'Baseline Calcs &amp; EFs'!$F$437*'Conversions and Lists'!$F$51*1000),"")</f>
        <v/>
      </c>
      <c r="AB188" s="142" t="str">
        <f>IFERROR((((INDEX($D$11:$D$27, MATCH('Baseline Calcs &amp; EFs'!$B$188,$B$11:$B$27,0))*INDEX('Baseline Calcs &amp; EFs'!$D$341:$D$358, MATCH('Baseline Calcs &amp; EFs'!$B$188,'Baseline Calcs &amp; EFs'!$B$341:$B$358,0))*10^6)-(INDEX($G$6:$G$27, MATCH($B$188,$B$6:$B$27,0))))*'Conversions and Lists'!$F$44*'Baseline Calcs &amp; EFs'!AI$381)+(INDEX($D$11:$D$27, MATCH('Baseline Calcs &amp; EFs'!$B$188,$B$11:$B$27,0))*INDEX('Baseline Calcs &amp; EFs'!$C$341:$C$358, MATCH('Baseline Calcs &amp; EFs'!$B$188,'Baseline Calcs &amp; EFs'!$B$341:$B$358,0))*1000*'Conversions and Lists'!$O$44*'Baseline Calcs &amp; EFs'!$F$437*'Conversions and Lists'!$F$51*1000),"")</f>
        <v/>
      </c>
      <c r="AC188" s="142" t="str">
        <f>IFERROR((((INDEX($D$11:$D$27, MATCH('Baseline Calcs &amp; EFs'!$B$188,$B$11:$B$27,0))*INDEX('Baseline Calcs &amp; EFs'!$D$341:$D$358, MATCH('Baseline Calcs &amp; EFs'!$B$188,'Baseline Calcs &amp; EFs'!$B$341:$B$358,0))*10^6)-(INDEX($G$6:$G$27, MATCH($B$188,$B$6:$B$27,0))))*'Conversions and Lists'!$F$44*'Baseline Calcs &amp; EFs'!AJ$381)+(INDEX($D$11:$D$27, MATCH('Baseline Calcs &amp; EFs'!$B$188,$B$11:$B$27,0))*INDEX('Baseline Calcs &amp; EFs'!$C$341:$C$358, MATCH('Baseline Calcs &amp; EFs'!$B$188,'Baseline Calcs &amp; EFs'!$B$341:$B$358,0))*1000*'Conversions and Lists'!$O$44*'Baseline Calcs &amp; EFs'!$F$437*'Conversions and Lists'!$F$51*1000),"")</f>
        <v/>
      </c>
      <c r="AD188" s="142" t="str">
        <f>IFERROR((((INDEX($D$11:$D$27, MATCH('Baseline Calcs &amp; EFs'!$B$188,$B$11:$B$27,0))*INDEX('Baseline Calcs &amp; EFs'!$D$341:$D$358, MATCH('Baseline Calcs &amp; EFs'!$B$188,'Baseline Calcs &amp; EFs'!$B$341:$B$358,0))*10^6)-(INDEX($G$6:$G$27, MATCH($B$188,$B$6:$B$27,0))))*'Conversions and Lists'!$F$44*'Baseline Calcs &amp; EFs'!AK$381)+(INDEX($D$11:$D$27, MATCH('Baseline Calcs &amp; EFs'!$B$188,$B$11:$B$27,0))*INDEX('Baseline Calcs &amp; EFs'!$C$341:$C$358, MATCH('Baseline Calcs &amp; EFs'!$B$188,'Baseline Calcs &amp; EFs'!$B$341:$B$358,0))*1000*'Conversions and Lists'!$O$44*'Baseline Calcs &amp; EFs'!$F$437*'Conversions and Lists'!$F$51*1000),"")</f>
        <v/>
      </c>
      <c r="AE188" s="142" t="str">
        <f>IFERROR((((INDEX($D$11:$D$27, MATCH('Baseline Calcs &amp; EFs'!$B$188,$B$11:$B$27,0))*INDEX('Baseline Calcs &amp; EFs'!$D$341:$D$358, MATCH('Baseline Calcs &amp; EFs'!$B$188,'Baseline Calcs &amp; EFs'!$B$341:$B$358,0))*10^6)-(INDEX($G$6:$G$27, MATCH($B$188,$B$6:$B$27,0))))*'Conversions and Lists'!$F$44*'Baseline Calcs &amp; EFs'!AL$381)+(INDEX($D$11:$D$27, MATCH('Baseline Calcs &amp; EFs'!$B$188,$B$11:$B$27,0))*INDEX('Baseline Calcs &amp; EFs'!$C$341:$C$358, MATCH('Baseline Calcs &amp; EFs'!$B$188,'Baseline Calcs &amp; EFs'!$B$341:$B$358,0))*1000*'Conversions and Lists'!$O$44*'Baseline Calcs &amp; EFs'!$F$437*'Conversions and Lists'!$F$51*1000),"")</f>
        <v/>
      </c>
      <c r="AF188" s="142" t="str">
        <f t="shared" si="1"/>
        <v/>
      </c>
      <c r="AG188" s="143" t="str">
        <f>IFERROR(SUM(INDEX(D188:AF188, MATCH(INDEX($H$6:$H$27,MATCH(B188,$B$6:$B$27,0)),$D$175:$AE$175,0)):AF188),"")</f>
        <v/>
      </c>
    </row>
    <row r="189" spans="2:33" ht="14.4" thickBot="1" x14ac:dyDescent="0.3">
      <c r="B189" s="138" t="s">
        <v>142</v>
      </c>
      <c r="C189" s="139" t="s">
        <v>336</v>
      </c>
      <c r="D189" s="140" t="str">
        <f>IFERROR((INDEX($D$11:$D$27, MATCH('Baseline Calcs &amp; EFs'!$B$188,$B$11:$B$27,0))*INDEX('Baseline Calcs &amp; EFs'!$C$341:$C$358, MATCH('Baseline Calcs &amp; EFs'!$B$188,'Baseline Calcs &amp; EFs'!$B$341:$B$358,0))*1000*'Conversions and Lists'!$O$44*'Baseline Calcs &amp; EFs'!$F$437*'Conversions and Lists'!$F$51*1000),"")</f>
        <v/>
      </c>
      <c r="E189" s="140" t="str">
        <f>IFERROR((INDEX($D$11:$D$27, MATCH('Baseline Calcs &amp; EFs'!$B$188,$B$11:$B$27,0))*INDEX('Baseline Calcs &amp; EFs'!$C$341:$C$358, MATCH('Baseline Calcs &amp; EFs'!$B$188,'Baseline Calcs &amp; EFs'!$B$341:$B$358,0))*1000*'Conversions and Lists'!$O$44*'Baseline Calcs &amp; EFs'!$F$437*'Conversions and Lists'!$F$51*1000),"")</f>
        <v/>
      </c>
      <c r="F189" s="140" t="str">
        <f>IFERROR((INDEX($D$11:$D$27, MATCH('Baseline Calcs &amp; EFs'!$B$188,$B$11:$B$27,0))*INDEX('Baseline Calcs &amp; EFs'!$C$341:$C$358, MATCH('Baseline Calcs &amp; EFs'!$B$188,'Baseline Calcs &amp; EFs'!$B$341:$B$358,0))*1000*'Conversions and Lists'!$O$44*'Baseline Calcs &amp; EFs'!$F$437*'Conversions and Lists'!$F$51*1000),"")</f>
        <v/>
      </c>
      <c r="G189" s="140" t="str">
        <f>IFERROR((INDEX($D$11:$D$27, MATCH('Baseline Calcs &amp; EFs'!$B$188,$B$11:$B$27,0))*INDEX('Baseline Calcs &amp; EFs'!$C$341:$C$358, MATCH('Baseline Calcs &amp; EFs'!$B$188,'Baseline Calcs &amp; EFs'!$B$341:$B$358,0))*1000*'Conversions and Lists'!$O$44*'Baseline Calcs &amp; EFs'!$F$437*'Conversions and Lists'!$F$51*1000),"")</f>
        <v/>
      </c>
      <c r="H189" s="140" t="str">
        <f>IFERROR((INDEX($D$11:$D$27, MATCH('Baseline Calcs &amp; EFs'!$B$188,$B$11:$B$27,0))*INDEX('Baseline Calcs &amp; EFs'!$C$341:$C$358, MATCH('Baseline Calcs &amp; EFs'!$B$188,'Baseline Calcs &amp; EFs'!$B$341:$B$358,0))*1000*'Conversions and Lists'!$O$44*'Baseline Calcs &amp; EFs'!$F$437*'Conversions and Lists'!$F$51*1000),"")</f>
        <v/>
      </c>
      <c r="I189" s="140" t="str">
        <f>IFERROR((INDEX($D$11:$D$27, MATCH('Baseline Calcs &amp; EFs'!$B$188,$B$11:$B$27,0))*INDEX('Baseline Calcs &amp; EFs'!$C$341:$C$358, MATCH('Baseline Calcs &amp; EFs'!$B$188,'Baseline Calcs &amp; EFs'!$B$341:$B$358,0))*1000*'Conversions and Lists'!$O$44*'Baseline Calcs &amp; EFs'!$F$437*'Conversions and Lists'!$F$51*1000),"")</f>
        <v/>
      </c>
      <c r="J189" s="140" t="str">
        <f>IFERROR((INDEX($D$11:$D$27, MATCH('Baseline Calcs &amp; EFs'!$B$188,$B$11:$B$27,0))*INDEX('Baseline Calcs &amp; EFs'!$C$341:$C$358, MATCH('Baseline Calcs &amp; EFs'!$B$188,'Baseline Calcs &amp; EFs'!$B$341:$B$358,0))*1000*'Conversions and Lists'!$O$44*'Baseline Calcs &amp; EFs'!$F$437*'Conversions and Lists'!$F$51*1000),"")</f>
        <v/>
      </c>
      <c r="K189" s="140" t="str">
        <f>IFERROR((INDEX($D$11:$D$27, MATCH('Baseline Calcs &amp; EFs'!$B$188,$B$11:$B$27,0))*INDEX('Baseline Calcs &amp; EFs'!$C$341:$C$358, MATCH('Baseline Calcs &amp; EFs'!$B$188,'Baseline Calcs &amp; EFs'!$B$341:$B$358,0))*1000*'Conversions and Lists'!$O$44*'Baseline Calcs &amp; EFs'!$F$437*'Conversions and Lists'!$F$51*1000),"")</f>
        <v/>
      </c>
      <c r="L189" s="140" t="str">
        <f>IFERROR((INDEX($D$11:$D$27, MATCH('Baseline Calcs &amp; EFs'!$B$188,$B$11:$B$27,0))*INDEX('Baseline Calcs &amp; EFs'!$C$341:$C$358, MATCH('Baseline Calcs &amp; EFs'!$B$188,'Baseline Calcs &amp; EFs'!$B$341:$B$358,0))*1000*'Conversions and Lists'!$O$44*'Baseline Calcs &amp; EFs'!$F$437*'Conversions and Lists'!$F$51*1000),"")</f>
        <v/>
      </c>
      <c r="M189" s="140" t="str">
        <f>IFERROR((INDEX($D$11:$D$27, MATCH('Baseline Calcs &amp; EFs'!$B$188,$B$11:$B$27,0))*INDEX('Baseline Calcs &amp; EFs'!$C$341:$C$358, MATCH('Baseline Calcs &amp; EFs'!$B$188,'Baseline Calcs &amp; EFs'!$B$341:$B$358,0))*1000*'Conversions and Lists'!$O$44*'Baseline Calcs &amp; EFs'!$F$437*'Conversions and Lists'!$F$51*1000),"")</f>
        <v/>
      </c>
      <c r="N189" s="140" t="str">
        <f>IFERROR((INDEX($D$11:$D$27, MATCH('Baseline Calcs &amp; EFs'!$B$188,$B$11:$B$27,0))*INDEX('Baseline Calcs &amp; EFs'!$C$341:$C$358, MATCH('Baseline Calcs &amp; EFs'!$B$188,'Baseline Calcs &amp; EFs'!$B$341:$B$358,0))*1000*'Conversions and Lists'!$O$44*'Baseline Calcs &amp; EFs'!$F$437*'Conversions and Lists'!$F$51*1000),"")</f>
        <v/>
      </c>
      <c r="O189" s="140" t="str">
        <f>IFERROR((INDEX($D$11:$D$27, MATCH('Baseline Calcs &amp; EFs'!$B$188,$B$11:$B$27,0))*INDEX('Baseline Calcs &amp; EFs'!$C$341:$C$358, MATCH('Baseline Calcs &amp; EFs'!$B$188,'Baseline Calcs &amp; EFs'!$B$341:$B$358,0))*1000*'Conversions and Lists'!$O$44*'Baseline Calcs &amp; EFs'!$F$437*'Conversions and Lists'!$F$51*1000),"")</f>
        <v/>
      </c>
      <c r="P189" s="140" t="str">
        <f>IFERROR((INDEX($D$11:$D$27, MATCH('Baseline Calcs &amp; EFs'!$B$188,$B$11:$B$27,0))*INDEX('Baseline Calcs &amp; EFs'!$C$341:$C$358, MATCH('Baseline Calcs &amp; EFs'!$B$188,'Baseline Calcs &amp; EFs'!$B$341:$B$358,0))*1000*'Conversions and Lists'!$O$44*'Baseline Calcs &amp; EFs'!$F$437*'Conversions and Lists'!$F$51*1000),"")</f>
        <v/>
      </c>
      <c r="Q189" s="140" t="str">
        <f>IFERROR((INDEX($D$11:$D$27, MATCH('Baseline Calcs &amp; EFs'!$B$188,$B$11:$B$27,0))*INDEX('Baseline Calcs &amp; EFs'!$C$341:$C$358, MATCH('Baseline Calcs &amp; EFs'!$B$188,'Baseline Calcs &amp; EFs'!$B$341:$B$358,0))*1000*'Conversions and Lists'!$O$44*'Baseline Calcs &amp; EFs'!$F$437*'Conversions and Lists'!$F$51*1000),"")</f>
        <v/>
      </c>
      <c r="R189" s="140" t="str">
        <f>IFERROR((INDEX($D$11:$D$27, MATCH('Baseline Calcs &amp; EFs'!$B$188,$B$11:$B$27,0))*INDEX('Baseline Calcs &amp; EFs'!$C$341:$C$358, MATCH('Baseline Calcs &amp; EFs'!$B$188,'Baseline Calcs &amp; EFs'!$B$341:$B$358,0))*1000*'Conversions and Lists'!$O$44*'Baseline Calcs &amp; EFs'!$F$437*'Conversions and Lists'!$F$51*1000),"")</f>
        <v/>
      </c>
      <c r="S189" s="140" t="str">
        <f>IFERROR((INDEX($D$11:$D$27, MATCH('Baseline Calcs &amp; EFs'!$B$188,$B$11:$B$27,0))*INDEX('Baseline Calcs &amp; EFs'!$C$341:$C$358, MATCH('Baseline Calcs &amp; EFs'!$B$188,'Baseline Calcs &amp; EFs'!$B$341:$B$358,0))*1000*'Conversions and Lists'!$O$44*'Baseline Calcs &amp; EFs'!$F$437*'Conversions and Lists'!$F$51*1000),"")</f>
        <v/>
      </c>
      <c r="T189" s="140" t="str">
        <f>IFERROR((INDEX($D$11:$D$27, MATCH('Baseline Calcs &amp; EFs'!$B$188,$B$11:$B$27,0))*INDEX('Baseline Calcs &amp; EFs'!$C$341:$C$358, MATCH('Baseline Calcs &amp; EFs'!$B$188,'Baseline Calcs &amp; EFs'!$B$341:$B$358,0))*1000*'Conversions and Lists'!$O$44*'Baseline Calcs &amp; EFs'!$F$437*'Conversions and Lists'!$F$51*1000),"")</f>
        <v/>
      </c>
      <c r="U189" s="140" t="str">
        <f>IFERROR((INDEX($D$11:$D$27, MATCH('Baseline Calcs &amp; EFs'!$B$188,$B$11:$B$27,0))*INDEX('Baseline Calcs &amp; EFs'!$C$341:$C$358, MATCH('Baseline Calcs &amp; EFs'!$B$188,'Baseline Calcs &amp; EFs'!$B$341:$B$358,0))*1000*'Conversions and Lists'!$O$44*'Baseline Calcs &amp; EFs'!$F$437*'Conversions and Lists'!$F$51*1000),"")</f>
        <v/>
      </c>
      <c r="V189" s="140" t="str">
        <f>IFERROR((INDEX($D$11:$D$27, MATCH('Baseline Calcs &amp; EFs'!$B$188,$B$11:$B$27,0))*INDEX('Baseline Calcs &amp; EFs'!$C$341:$C$358, MATCH('Baseline Calcs &amp; EFs'!$B$188,'Baseline Calcs &amp; EFs'!$B$341:$B$358,0))*1000*'Conversions and Lists'!$O$44*'Baseline Calcs &amp; EFs'!$F$437*'Conversions and Lists'!$F$51*1000),"")</f>
        <v/>
      </c>
      <c r="W189" s="140" t="str">
        <f>IFERROR((INDEX($D$11:$D$27, MATCH('Baseline Calcs &amp; EFs'!$B$188,$B$11:$B$27,0))*INDEX('Baseline Calcs &amp; EFs'!$C$341:$C$358, MATCH('Baseline Calcs &amp; EFs'!$B$188,'Baseline Calcs &amp; EFs'!$B$341:$B$358,0))*1000*'Conversions and Lists'!$O$44*'Baseline Calcs &amp; EFs'!$F$437*'Conversions and Lists'!$F$51*1000),"")</f>
        <v/>
      </c>
      <c r="X189" s="140" t="str">
        <f>IFERROR((INDEX($D$11:$D$27, MATCH('Baseline Calcs &amp; EFs'!$B$188,$B$11:$B$27,0))*INDEX('Baseline Calcs &amp; EFs'!$C$341:$C$358, MATCH('Baseline Calcs &amp; EFs'!$B$188,'Baseline Calcs &amp; EFs'!$B$341:$B$358,0))*1000*'Conversions and Lists'!$O$44*'Baseline Calcs &amp; EFs'!$F$437*'Conversions and Lists'!$F$51*1000),"")</f>
        <v/>
      </c>
      <c r="Y189" s="140" t="str">
        <f>IFERROR((INDEX($D$11:$D$27, MATCH('Baseline Calcs &amp; EFs'!$B$188,$B$11:$B$27,0))*INDEX('Baseline Calcs &amp; EFs'!$C$341:$C$358, MATCH('Baseline Calcs &amp; EFs'!$B$188,'Baseline Calcs &amp; EFs'!$B$341:$B$358,0))*1000*'Conversions and Lists'!$O$44*'Baseline Calcs &amp; EFs'!$F$437*'Conversions and Lists'!$F$51*1000),"")</f>
        <v/>
      </c>
      <c r="Z189" s="140" t="str">
        <f>IFERROR((INDEX($D$11:$D$27, MATCH('Baseline Calcs &amp; EFs'!$B$188,$B$11:$B$27,0))*INDEX('Baseline Calcs &amp; EFs'!$C$341:$C$358, MATCH('Baseline Calcs &amp; EFs'!$B$188,'Baseline Calcs &amp; EFs'!$B$341:$B$358,0))*1000*'Conversions and Lists'!$O$44*'Baseline Calcs &amp; EFs'!$F$437*'Conversions and Lists'!$F$51*1000),"")</f>
        <v/>
      </c>
      <c r="AA189" s="140" t="str">
        <f>IFERROR((INDEX($D$11:$D$27, MATCH('Baseline Calcs &amp; EFs'!$B$188,$B$11:$B$27,0))*INDEX('Baseline Calcs &amp; EFs'!$C$341:$C$358, MATCH('Baseline Calcs &amp; EFs'!$B$188,'Baseline Calcs &amp; EFs'!$B$341:$B$358,0))*1000*'Conversions and Lists'!$O$44*'Baseline Calcs &amp; EFs'!$F$437*'Conversions and Lists'!$F$51*1000),"")</f>
        <v/>
      </c>
      <c r="AB189" s="140" t="str">
        <f>IFERROR((INDEX($D$11:$D$27, MATCH('Baseline Calcs &amp; EFs'!$B$188,$B$11:$B$27,0))*INDEX('Baseline Calcs &amp; EFs'!$C$341:$C$358, MATCH('Baseline Calcs &amp; EFs'!$B$188,'Baseline Calcs &amp; EFs'!$B$341:$B$358,0))*1000*'Conversions and Lists'!$O$44*'Baseline Calcs &amp; EFs'!$F$437*'Conversions and Lists'!$F$51*1000),"")</f>
        <v/>
      </c>
      <c r="AC189" s="140" t="str">
        <f>IFERROR((INDEX($D$11:$D$27, MATCH('Baseline Calcs &amp; EFs'!$B$188,$B$11:$B$27,0))*INDEX('Baseline Calcs &amp; EFs'!$C$341:$C$358, MATCH('Baseline Calcs &amp; EFs'!$B$188,'Baseline Calcs &amp; EFs'!$B$341:$B$358,0))*1000*'Conversions and Lists'!$O$44*'Baseline Calcs &amp; EFs'!$F$437*'Conversions and Lists'!$F$51*1000),"")</f>
        <v/>
      </c>
      <c r="AD189" s="140" t="str">
        <f>IFERROR((INDEX($D$11:$D$27, MATCH('Baseline Calcs &amp; EFs'!$B$188,$B$11:$B$27,0))*INDEX('Baseline Calcs &amp; EFs'!$C$341:$C$358, MATCH('Baseline Calcs &amp; EFs'!$B$188,'Baseline Calcs &amp; EFs'!$B$341:$B$358,0))*1000*'Conversions and Lists'!$O$44*'Baseline Calcs &amp; EFs'!$F$437*'Conversions and Lists'!$F$51*1000),"")</f>
        <v/>
      </c>
      <c r="AE189" s="140" t="str">
        <f>IFERROR((INDEX($D$11:$D$27, MATCH('Baseline Calcs &amp; EFs'!$B$188,$B$11:$B$27,0))*INDEX('Baseline Calcs &amp; EFs'!$C$341:$C$358, MATCH('Baseline Calcs &amp; EFs'!$B$188,'Baseline Calcs &amp; EFs'!$B$341:$B$358,0))*1000*'Conversions and Lists'!$O$44*'Baseline Calcs &amp; EFs'!$F$437*'Conversions and Lists'!$F$51*1000),"")</f>
        <v/>
      </c>
      <c r="AF189" s="140" t="str">
        <f t="shared" si="1"/>
        <v/>
      </c>
      <c r="AG189" s="135" t="str">
        <f>IFERROR(SUM(INDEX(D189:AF189, MATCH(INDEX($H$6:$H$27,MATCH(B189,$B$6:$B$27,0)),$D$175:$AE$175,0)):AF189),"")</f>
        <v/>
      </c>
    </row>
    <row r="190" spans="2:33" x14ac:dyDescent="0.25">
      <c r="B190" s="144" t="s">
        <v>144</v>
      </c>
      <c r="C190" s="141" t="s">
        <v>335</v>
      </c>
      <c r="D190" s="142" t="str">
        <f>IFERROR((((INDEX($D$11:$D$27, MATCH('Baseline Calcs &amp; EFs'!$B$190,$B$11:$B$27,0))*INDEX('Baseline Calcs &amp; EFs'!$D$341:$D$358, MATCH('Baseline Calcs &amp; EFs'!$B$190,'Baseline Calcs &amp; EFs'!$B$341:$B$358,0))*10^6*'Conversions and Lists'!$F$44)-(INDEX($G$6:$G$27, MATCH($B$190,$B$6:$B$27,0))*'Conversions and Lists'!$F$37))*'Baseline Calcs &amp; EFs'!K$381),"")</f>
        <v/>
      </c>
      <c r="E190" s="142" t="str">
        <f>IFERROR((((INDEX($D$11:$D$27, MATCH('Baseline Calcs &amp; EFs'!$B$190,$B$11:$B$27,0))*INDEX('Baseline Calcs &amp; EFs'!$D$341:$D$358, MATCH('Baseline Calcs &amp; EFs'!$B$190,'Baseline Calcs &amp; EFs'!$B$341:$B$358,0))*10^6*'Conversions and Lists'!$F$44)-(INDEX($G$6:$G$27, MATCH($B$190,$B$6:$B$27,0))*'Conversions and Lists'!$F$37))*'Baseline Calcs &amp; EFs'!L$381),"")</f>
        <v/>
      </c>
      <c r="F190" s="142" t="str">
        <f>IFERROR((((INDEX($D$11:$D$27, MATCH('Baseline Calcs &amp; EFs'!$B$190,$B$11:$B$27,0))*INDEX('Baseline Calcs &amp; EFs'!$D$341:$D$358, MATCH('Baseline Calcs &amp; EFs'!$B$190,'Baseline Calcs &amp; EFs'!$B$341:$B$358,0))*10^6*'Conversions and Lists'!$F$44)-(INDEX($G$6:$G$27, MATCH($B$190,$B$6:$B$27,0))*'Conversions and Lists'!$F$37))*'Baseline Calcs &amp; EFs'!M$381),"")</f>
        <v/>
      </c>
      <c r="G190" s="142" t="str">
        <f>IFERROR((((INDEX($D$11:$D$27, MATCH('Baseline Calcs &amp; EFs'!$B$190,$B$11:$B$27,0))*INDEX('Baseline Calcs &amp; EFs'!$D$341:$D$358, MATCH('Baseline Calcs &amp; EFs'!$B$190,'Baseline Calcs &amp; EFs'!$B$341:$B$358,0))*10^6*'Conversions and Lists'!$F$44)-(INDEX($G$6:$G$27, MATCH($B$190,$B$6:$B$27,0))*'Conversions and Lists'!$F$37))*'Baseline Calcs &amp; EFs'!N$381),"")</f>
        <v/>
      </c>
      <c r="H190" s="142" t="str">
        <f>IFERROR((((INDEX($D$11:$D$27, MATCH('Baseline Calcs &amp; EFs'!$B$190,$B$11:$B$27,0))*INDEX('Baseline Calcs &amp; EFs'!$D$341:$D$358, MATCH('Baseline Calcs &amp; EFs'!$B$190,'Baseline Calcs &amp; EFs'!$B$341:$B$358,0))*10^6*'Conversions and Lists'!$F$44)-(INDEX($G$6:$G$27, MATCH($B$190,$B$6:$B$27,0))*'Conversions and Lists'!$F$37))*'Baseline Calcs &amp; EFs'!O$381),"")</f>
        <v/>
      </c>
      <c r="I190" s="142" t="str">
        <f>IFERROR((((INDEX($D$11:$D$27, MATCH('Baseline Calcs &amp; EFs'!$B$190,$B$11:$B$27,0))*INDEX('Baseline Calcs &amp; EFs'!$D$341:$D$358, MATCH('Baseline Calcs &amp; EFs'!$B$190,'Baseline Calcs &amp; EFs'!$B$341:$B$358,0))*10^6*'Conversions and Lists'!$F$44)-(INDEX($G$6:$G$27, MATCH($B$190,$B$6:$B$27,0))*'Conversions and Lists'!$F$37))*'Baseline Calcs &amp; EFs'!P$381),"")</f>
        <v/>
      </c>
      <c r="J190" s="142" t="str">
        <f>IFERROR((((INDEX($D$11:$D$27, MATCH('Baseline Calcs &amp; EFs'!$B$190,$B$11:$B$27,0))*INDEX('Baseline Calcs &amp; EFs'!$D$341:$D$358, MATCH('Baseline Calcs &amp; EFs'!$B$190,'Baseline Calcs &amp; EFs'!$B$341:$B$358,0))*10^6*'Conversions and Lists'!$F$44)-(INDEX($G$6:$G$27, MATCH($B$190,$B$6:$B$27,0))*'Conversions and Lists'!$F$37))*'Baseline Calcs &amp; EFs'!Q$381),"")</f>
        <v/>
      </c>
      <c r="K190" s="142" t="str">
        <f>IFERROR((((INDEX($D$11:$D$27, MATCH('Baseline Calcs &amp; EFs'!$B$190,$B$11:$B$27,0))*INDEX('Baseline Calcs &amp; EFs'!$D$341:$D$358, MATCH('Baseline Calcs &amp; EFs'!$B$190,'Baseline Calcs &amp; EFs'!$B$341:$B$358,0))*10^6*'Conversions and Lists'!$F$44)-(INDEX($G$6:$G$27, MATCH($B$190,$B$6:$B$27,0))*'Conversions and Lists'!$F$37))*'Baseline Calcs &amp; EFs'!R$381),"")</f>
        <v/>
      </c>
      <c r="L190" s="142" t="str">
        <f>IFERROR((((INDEX($D$11:$D$27, MATCH('Baseline Calcs &amp; EFs'!$B$190,$B$11:$B$27,0))*INDEX('Baseline Calcs &amp; EFs'!$D$341:$D$358, MATCH('Baseline Calcs &amp; EFs'!$B$190,'Baseline Calcs &amp; EFs'!$B$341:$B$358,0))*10^6*'Conversions and Lists'!$F$44)-(INDEX($G$6:$G$27, MATCH($B$190,$B$6:$B$27,0))*'Conversions and Lists'!$F$37))*'Baseline Calcs &amp; EFs'!S$381),"")</f>
        <v/>
      </c>
      <c r="M190" s="142" t="str">
        <f>IFERROR((((INDEX($D$11:$D$27, MATCH('Baseline Calcs &amp; EFs'!$B$190,$B$11:$B$27,0))*INDEX('Baseline Calcs &amp; EFs'!$D$341:$D$358, MATCH('Baseline Calcs &amp; EFs'!$B$190,'Baseline Calcs &amp; EFs'!$B$341:$B$358,0))*10^6*'Conversions and Lists'!$F$44)-(INDEX($G$6:$G$27, MATCH($B$190,$B$6:$B$27,0))*'Conversions and Lists'!$F$37))*'Baseline Calcs &amp; EFs'!T$381),"")</f>
        <v/>
      </c>
      <c r="N190" s="142" t="str">
        <f>IFERROR((((INDEX($D$11:$D$27, MATCH('Baseline Calcs &amp; EFs'!$B$190,$B$11:$B$27,0))*INDEX('Baseline Calcs &amp; EFs'!$D$341:$D$358, MATCH('Baseline Calcs &amp; EFs'!$B$190,'Baseline Calcs &amp; EFs'!$B$341:$B$358,0))*10^6*'Conversions and Lists'!$F$44)-(INDEX($G$6:$G$27, MATCH($B$190,$B$6:$B$27,0))*'Conversions and Lists'!$F$37))*'Baseline Calcs &amp; EFs'!U$381),"")</f>
        <v/>
      </c>
      <c r="O190" s="142" t="str">
        <f>IFERROR((((INDEX($D$11:$D$27, MATCH('Baseline Calcs &amp; EFs'!$B$190,$B$11:$B$27,0))*INDEX('Baseline Calcs &amp; EFs'!$D$341:$D$358, MATCH('Baseline Calcs &amp; EFs'!$B$190,'Baseline Calcs &amp; EFs'!$B$341:$B$358,0))*10^6*'Conversions and Lists'!$F$44)-(INDEX($G$6:$G$27, MATCH($B$190,$B$6:$B$27,0))*'Conversions and Lists'!$F$37))*'Baseline Calcs &amp; EFs'!V$381),"")</f>
        <v/>
      </c>
      <c r="P190" s="142" t="str">
        <f>IFERROR((((INDEX($D$11:$D$27, MATCH('Baseline Calcs &amp; EFs'!$B$190,$B$11:$B$27,0))*INDEX('Baseline Calcs &amp; EFs'!$D$341:$D$358, MATCH('Baseline Calcs &amp; EFs'!$B$190,'Baseline Calcs &amp; EFs'!$B$341:$B$358,0))*10^6*'Conversions and Lists'!$F$44)-(INDEX($G$6:$G$27, MATCH($B$190,$B$6:$B$27,0))*'Conversions and Lists'!$F$37))*'Baseline Calcs &amp; EFs'!W$381),"")</f>
        <v/>
      </c>
      <c r="Q190" s="142" t="str">
        <f>IFERROR((((INDEX($D$11:$D$27, MATCH('Baseline Calcs &amp; EFs'!$B$190,$B$11:$B$27,0))*INDEX('Baseline Calcs &amp; EFs'!$D$341:$D$358, MATCH('Baseline Calcs &amp; EFs'!$B$190,'Baseline Calcs &amp; EFs'!$B$341:$B$358,0))*10^6*'Conversions and Lists'!$F$44)-(INDEX($G$6:$G$27, MATCH($B$190,$B$6:$B$27,0))*'Conversions and Lists'!$F$37))*'Baseline Calcs &amp; EFs'!X$381),"")</f>
        <v/>
      </c>
      <c r="R190" s="142" t="str">
        <f>IFERROR((((INDEX($D$11:$D$27, MATCH('Baseline Calcs &amp; EFs'!$B$190,$B$11:$B$27,0))*INDEX('Baseline Calcs &amp; EFs'!$D$341:$D$358, MATCH('Baseline Calcs &amp; EFs'!$B$190,'Baseline Calcs &amp; EFs'!$B$341:$B$358,0))*10^6*'Conversions and Lists'!$F$44)-(INDEX($G$6:$G$27, MATCH($B$190,$B$6:$B$27,0))*'Conversions and Lists'!$F$37))*'Baseline Calcs &amp; EFs'!Y$381),"")</f>
        <v/>
      </c>
      <c r="S190" s="142" t="str">
        <f>IFERROR((((INDEX($D$11:$D$27, MATCH('Baseline Calcs &amp; EFs'!$B$190,$B$11:$B$27,0))*INDEX('Baseline Calcs &amp; EFs'!$D$341:$D$358, MATCH('Baseline Calcs &amp; EFs'!$B$190,'Baseline Calcs &amp; EFs'!$B$341:$B$358,0))*10^6*'Conversions and Lists'!$F$44)-(INDEX($G$6:$G$27, MATCH($B$190,$B$6:$B$27,0))*'Conversions and Lists'!$F$37))*'Baseline Calcs &amp; EFs'!Z$381),"")</f>
        <v/>
      </c>
      <c r="T190" s="142" t="str">
        <f>IFERROR((((INDEX($D$11:$D$27, MATCH('Baseline Calcs &amp; EFs'!$B$190,$B$11:$B$27,0))*INDEX('Baseline Calcs &amp; EFs'!$D$341:$D$358, MATCH('Baseline Calcs &amp; EFs'!$B$190,'Baseline Calcs &amp; EFs'!$B$341:$B$358,0))*10^6*'Conversions and Lists'!$F$44)-(INDEX($G$6:$G$27, MATCH($B$190,$B$6:$B$27,0))*'Conversions and Lists'!$F$37))*'Baseline Calcs &amp; EFs'!AA$381),"")</f>
        <v/>
      </c>
      <c r="U190" s="142" t="str">
        <f>IFERROR((((INDEX($D$11:$D$27, MATCH('Baseline Calcs &amp; EFs'!$B$190,$B$11:$B$27,0))*INDEX('Baseline Calcs &amp; EFs'!$D$341:$D$358, MATCH('Baseline Calcs &amp; EFs'!$B$190,'Baseline Calcs &amp; EFs'!$B$341:$B$358,0))*10^6*'Conversions and Lists'!$F$44)-(INDEX($G$6:$G$27, MATCH($B$190,$B$6:$B$27,0))*'Conversions and Lists'!$F$37))*'Baseline Calcs &amp; EFs'!AB$381),"")</f>
        <v/>
      </c>
      <c r="V190" s="142" t="str">
        <f>IFERROR((((INDEX($D$11:$D$27, MATCH('Baseline Calcs &amp; EFs'!$B$190,$B$11:$B$27,0))*INDEX('Baseline Calcs &amp; EFs'!$D$341:$D$358, MATCH('Baseline Calcs &amp; EFs'!$B$190,'Baseline Calcs &amp; EFs'!$B$341:$B$358,0))*10^6*'Conversions and Lists'!$F$44)-(INDEX($G$6:$G$27, MATCH($B$190,$B$6:$B$27,0))*'Conversions and Lists'!$F$37))*'Baseline Calcs &amp; EFs'!AC$381),"")</f>
        <v/>
      </c>
      <c r="W190" s="142" t="str">
        <f>IFERROR((((INDEX($D$11:$D$27, MATCH('Baseline Calcs &amp; EFs'!$B$190,$B$11:$B$27,0))*INDEX('Baseline Calcs &amp; EFs'!$D$341:$D$358, MATCH('Baseline Calcs &amp; EFs'!$B$190,'Baseline Calcs &amp; EFs'!$B$341:$B$358,0))*10^6*'Conversions and Lists'!$F$44)-(INDEX($G$6:$G$27, MATCH($B$190,$B$6:$B$27,0))*'Conversions and Lists'!$F$37))*'Baseline Calcs &amp; EFs'!AD$381),"")</f>
        <v/>
      </c>
      <c r="X190" s="142" t="str">
        <f>IFERROR((((INDEX($D$11:$D$27, MATCH('Baseline Calcs &amp; EFs'!$B$190,$B$11:$B$27,0))*INDEX('Baseline Calcs &amp; EFs'!$D$341:$D$358, MATCH('Baseline Calcs &amp; EFs'!$B$190,'Baseline Calcs &amp; EFs'!$B$341:$B$358,0))*10^6*'Conversions and Lists'!$F$44)-(INDEX($G$6:$G$27, MATCH($B$190,$B$6:$B$27,0))*'Conversions and Lists'!$F$37))*'Baseline Calcs &amp; EFs'!AE$381),"")</f>
        <v/>
      </c>
      <c r="Y190" s="142" t="str">
        <f>IFERROR((((INDEX($D$11:$D$27, MATCH('Baseline Calcs &amp; EFs'!$B$190,$B$11:$B$27,0))*INDEX('Baseline Calcs &amp; EFs'!$D$341:$D$358, MATCH('Baseline Calcs &amp; EFs'!$B$190,'Baseline Calcs &amp; EFs'!$B$341:$B$358,0))*10^6*'Conversions and Lists'!$F$44)-(INDEX($G$6:$G$27, MATCH($B$190,$B$6:$B$27,0))*'Conversions and Lists'!$F$37))*'Baseline Calcs &amp; EFs'!AF$381),"")</f>
        <v/>
      </c>
      <c r="Z190" s="142" t="str">
        <f>IFERROR((((INDEX($D$11:$D$27, MATCH('Baseline Calcs &amp; EFs'!$B$190,$B$11:$B$27,0))*INDEX('Baseline Calcs &amp; EFs'!$D$341:$D$358, MATCH('Baseline Calcs &amp; EFs'!$B$190,'Baseline Calcs &amp; EFs'!$B$341:$B$358,0))*10^6*'Conversions and Lists'!$F$44)-(INDEX($G$6:$G$27, MATCH($B$190,$B$6:$B$27,0))*'Conversions and Lists'!$F$37))*'Baseline Calcs &amp; EFs'!AG$381),"")</f>
        <v/>
      </c>
      <c r="AA190" s="142" t="str">
        <f>IFERROR((((INDEX($D$11:$D$27, MATCH('Baseline Calcs &amp; EFs'!$B$190,$B$11:$B$27,0))*INDEX('Baseline Calcs &amp; EFs'!$D$341:$D$358, MATCH('Baseline Calcs &amp; EFs'!$B$190,'Baseline Calcs &amp; EFs'!$B$341:$B$358,0))*10^6*'Conversions and Lists'!$F$44)-(INDEX($G$6:$G$27, MATCH($B$190,$B$6:$B$27,0))*'Conversions and Lists'!$F$37))*'Baseline Calcs &amp; EFs'!AH$381),"")</f>
        <v/>
      </c>
      <c r="AB190" s="142" t="str">
        <f>IFERROR((((INDEX($D$11:$D$27, MATCH('Baseline Calcs &amp; EFs'!$B$190,$B$11:$B$27,0))*INDEX('Baseline Calcs &amp; EFs'!$D$341:$D$358, MATCH('Baseline Calcs &amp; EFs'!$B$190,'Baseline Calcs &amp; EFs'!$B$341:$B$358,0))*10^6*'Conversions and Lists'!$F$44)-(INDEX($G$6:$G$27, MATCH($B$190,$B$6:$B$27,0))*'Conversions and Lists'!$F$37))*'Baseline Calcs &amp; EFs'!AI$381),"")</f>
        <v/>
      </c>
      <c r="AC190" s="142" t="str">
        <f>IFERROR((((INDEX($D$11:$D$27, MATCH('Baseline Calcs &amp; EFs'!$B$190,$B$11:$B$27,0))*INDEX('Baseline Calcs &amp; EFs'!$D$341:$D$358, MATCH('Baseline Calcs &amp; EFs'!$B$190,'Baseline Calcs &amp; EFs'!$B$341:$B$358,0))*10^6*'Conversions and Lists'!$F$44)-(INDEX($G$6:$G$27, MATCH($B$190,$B$6:$B$27,0))*'Conversions and Lists'!$F$37))*'Baseline Calcs &amp; EFs'!AJ$381),"")</f>
        <v/>
      </c>
      <c r="AD190" s="142" t="str">
        <f>IFERROR((((INDEX($D$11:$D$27, MATCH('Baseline Calcs &amp; EFs'!$B$190,$B$11:$B$27,0))*INDEX('Baseline Calcs &amp; EFs'!$D$341:$D$358, MATCH('Baseline Calcs &amp; EFs'!$B$190,'Baseline Calcs &amp; EFs'!$B$341:$B$358,0))*10^6*'Conversions and Lists'!$F$44)-(INDEX($G$6:$G$27, MATCH($B$190,$B$6:$B$27,0))*'Conversions and Lists'!$F$37))*'Baseline Calcs &amp; EFs'!AK$381),"")</f>
        <v/>
      </c>
      <c r="AE190" s="142" t="str">
        <f>IFERROR((((INDEX($D$11:$D$27, MATCH('Baseline Calcs &amp; EFs'!$B$190,$B$11:$B$27,0))*INDEX('Baseline Calcs &amp; EFs'!$D$341:$D$358, MATCH('Baseline Calcs &amp; EFs'!$B$190,'Baseline Calcs &amp; EFs'!$B$341:$B$358,0))*10^6*'Conversions and Lists'!$F$44)-(INDEX($G$6:$G$27, MATCH($B$190,$B$6:$B$27,0))*'Conversions and Lists'!$F$37))*'Baseline Calcs &amp; EFs'!AL$381),"")</f>
        <v/>
      </c>
      <c r="AF190" s="142" t="str">
        <f t="shared" si="1"/>
        <v/>
      </c>
      <c r="AG190" s="143" t="str">
        <f>IFERROR(SUM(INDEX(D190:AF190, MATCH(INDEX($H$6:$H$27,MATCH(B190,$B$6:$B$27,0)),$D$175:$AE$175,0)):AF190),"")</f>
        <v/>
      </c>
    </row>
    <row r="191" spans="2:33" ht="14.4" thickBot="1" x14ac:dyDescent="0.3">
      <c r="B191" s="138" t="s">
        <v>144</v>
      </c>
      <c r="C191" s="139" t="s">
        <v>336</v>
      </c>
      <c r="D191" s="140" t="str">
        <f>IFERROR((INDEX($D$11:$D$27, MATCH('Baseline Calcs &amp; EFs'!$B$190,$B$11:$B$27,0))*INDEX('Baseline Calcs &amp; EFs'!$C$341:$C$358, MATCH('Baseline Calcs &amp; EFs'!$B$190,'Baseline Calcs &amp; EFs'!$B$341:$B$358,0))*1000*'Conversions and Lists'!$O$44*'Baseline Calcs &amp; EFs'!$F$437*'Conversions and Lists'!$F$51*1000),"")</f>
        <v/>
      </c>
      <c r="E191" s="140" t="str">
        <f>IFERROR((INDEX($D$11:$D$27, MATCH('Baseline Calcs &amp; EFs'!$B$190,$B$11:$B$27,0))*INDEX('Baseline Calcs &amp; EFs'!$C$341:$C$358, MATCH('Baseline Calcs &amp; EFs'!$B$190,'Baseline Calcs &amp; EFs'!$B$341:$B$358,0))*1000*'Conversions and Lists'!$O$44*'Baseline Calcs &amp; EFs'!$F$437*'Conversions and Lists'!$F$51*1000),"")</f>
        <v/>
      </c>
      <c r="F191" s="140" t="str">
        <f>IFERROR((INDEX($D$11:$D$27, MATCH('Baseline Calcs &amp; EFs'!$B$190,$B$11:$B$27,0))*INDEX('Baseline Calcs &amp; EFs'!$C$341:$C$358, MATCH('Baseline Calcs &amp; EFs'!$B$190,'Baseline Calcs &amp; EFs'!$B$341:$B$358,0))*1000*'Conversions and Lists'!$O$44*'Baseline Calcs &amp; EFs'!$F$437*'Conversions and Lists'!$F$51*1000),"")</f>
        <v/>
      </c>
      <c r="G191" s="140" t="str">
        <f>IFERROR((INDEX($D$11:$D$27, MATCH('Baseline Calcs &amp; EFs'!$B$190,$B$11:$B$27,0))*INDEX('Baseline Calcs &amp; EFs'!$C$341:$C$358, MATCH('Baseline Calcs &amp; EFs'!$B$190,'Baseline Calcs &amp; EFs'!$B$341:$B$358,0))*1000*'Conversions and Lists'!$O$44*'Baseline Calcs &amp; EFs'!$F$437*'Conversions and Lists'!$F$51*1000),"")</f>
        <v/>
      </c>
      <c r="H191" s="140" t="str">
        <f>IFERROR((INDEX($D$11:$D$27, MATCH('Baseline Calcs &amp; EFs'!$B$190,$B$11:$B$27,0))*INDEX('Baseline Calcs &amp; EFs'!$C$341:$C$358, MATCH('Baseline Calcs &amp; EFs'!$B$190,'Baseline Calcs &amp; EFs'!$B$341:$B$358,0))*1000*'Conversions and Lists'!$O$44*'Baseline Calcs &amp; EFs'!$F$437*'Conversions and Lists'!$F$51*1000),"")</f>
        <v/>
      </c>
      <c r="I191" s="140" t="str">
        <f>IFERROR((INDEX($D$11:$D$27, MATCH('Baseline Calcs &amp; EFs'!$B$190,$B$11:$B$27,0))*INDEX('Baseline Calcs &amp; EFs'!$C$341:$C$358, MATCH('Baseline Calcs &amp; EFs'!$B$190,'Baseline Calcs &amp; EFs'!$B$341:$B$358,0))*1000*'Conversions and Lists'!$O$44*'Baseline Calcs &amp; EFs'!$F$437*'Conversions and Lists'!$F$51*1000),"")</f>
        <v/>
      </c>
      <c r="J191" s="140" t="str">
        <f>IFERROR((INDEX($D$11:$D$27, MATCH('Baseline Calcs &amp; EFs'!$B$190,$B$11:$B$27,0))*INDEX('Baseline Calcs &amp; EFs'!$C$341:$C$358, MATCH('Baseline Calcs &amp; EFs'!$B$190,'Baseline Calcs &amp; EFs'!$B$341:$B$358,0))*1000*'Conversions and Lists'!$O$44*'Baseline Calcs &amp; EFs'!$F$437*'Conversions and Lists'!$F$51*1000),"")</f>
        <v/>
      </c>
      <c r="K191" s="140" t="str">
        <f>IFERROR((INDEX($D$11:$D$27, MATCH('Baseline Calcs &amp; EFs'!$B$190,$B$11:$B$27,0))*INDEX('Baseline Calcs &amp; EFs'!$C$341:$C$358, MATCH('Baseline Calcs &amp; EFs'!$B$190,'Baseline Calcs &amp; EFs'!$B$341:$B$358,0))*1000*'Conversions and Lists'!$O$44*'Baseline Calcs &amp; EFs'!$F$437*'Conversions and Lists'!$F$51*1000),"")</f>
        <v/>
      </c>
      <c r="L191" s="140" t="str">
        <f>IFERROR((INDEX($D$11:$D$27, MATCH('Baseline Calcs &amp; EFs'!$B$190,$B$11:$B$27,0))*INDEX('Baseline Calcs &amp; EFs'!$C$341:$C$358, MATCH('Baseline Calcs &amp; EFs'!$B$190,'Baseline Calcs &amp; EFs'!$B$341:$B$358,0))*1000*'Conversions and Lists'!$O$44*'Baseline Calcs &amp; EFs'!$F$437*'Conversions and Lists'!$F$51*1000),"")</f>
        <v/>
      </c>
      <c r="M191" s="140" t="str">
        <f>IFERROR((INDEX($D$11:$D$27, MATCH('Baseline Calcs &amp; EFs'!$B$190,$B$11:$B$27,0))*INDEX('Baseline Calcs &amp; EFs'!$C$341:$C$358, MATCH('Baseline Calcs &amp; EFs'!$B$190,'Baseline Calcs &amp; EFs'!$B$341:$B$358,0))*1000*'Conversions and Lists'!$O$44*'Baseline Calcs &amp; EFs'!$F$437*'Conversions and Lists'!$F$51*1000),"")</f>
        <v/>
      </c>
      <c r="N191" s="140" t="str">
        <f>IFERROR((INDEX($D$11:$D$27, MATCH('Baseline Calcs &amp; EFs'!$B$190,$B$11:$B$27,0))*INDEX('Baseline Calcs &amp; EFs'!$C$341:$C$358, MATCH('Baseline Calcs &amp; EFs'!$B$190,'Baseline Calcs &amp; EFs'!$B$341:$B$358,0))*1000*'Conversions and Lists'!$O$44*'Baseline Calcs &amp; EFs'!$F$437*'Conversions and Lists'!$F$51*1000),"")</f>
        <v/>
      </c>
      <c r="O191" s="140" t="str">
        <f>IFERROR((INDEX($D$11:$D$27, MATCH('Baseline Calcs &amp; EFs'!$B$190,$B$11:$B$27,0))*INDEX('Baseline Calcs &amp; EFs'!$C$341:$C$358, MATCH('Baseline Calcs &amp; EFs'!$B$190,'Baseline Calcs &amp; EFs'!$B$341:$B$358,0))*1000*'Conversions and Lists'!$O$44*'Baseline Calcs &amp; EFs'!$F$437*'Conversions and Lists'!$F$51*1000),"")</f>
        <v/>
      </c>
      <c r="P191" s="140" t="str">
        <f>IFERROR((INDEX($D$11:$D$27, MATCH('Baseline Calcs &amp; EFs'!$B$190,$B$11:$B$27,0))*INDEX('Baseline Calcs &amp; EFs'!$C$341:$C$358, MATCH('Baseline Calcs &amp; EFs'!$B$190,'Baseline Calcs &amp; EFs'!$B$341:$B$358,0))*1000*'Conversions and Lists'!$O$44*'Baseline Calcs &amp; EFs'!$F$437*'Conversions and Lists'!$F$51*1000),"")</f>
        <v/>
      </c>
      <c r="Q191" s="140" t="str">
        <f>IFERROR((INDEX($D$11:$D$27, MATCH('Baseline Calcs &amp; EFs'!$B$190,$B$11:$B$27,0))*INDEX('Baseline Calcs &amp; EFs'!$C$341:$C$358, MATCH('Baseline Calcs &amp; EFs'!$B$190,'Baseline Calcs &amp; EFs'!$B$341:$B$358,0))*1000*'Conversions and Lists'!$O$44*'Baseline Calcs &amp; EFs'!$F$437*'Conversions and Lists'!$F$51*1000),"")</f>
        <v/>
      </c>
      <c r="R191" s="140" t="str">
        <f>IFERROR((INDEX($D$11:$D$27, MATCH('Baseline Calcs &amp; EFs'!$B$190,$B$11:$B$27,0))*INDEX('Baseline Calcs &amp; EFs'!$C$341:$C$358, MATCH('Baseline Calcs &amp; EFs'!$B$190,'Baseline Calcs &amp; EFs'!$B$341:$B$358,0))*1000*'Conversions and Lists'!$O$44*'Baseline Calcs &amp; EFs'!$F$437*'Conversions and Lists'!$F$51*1000),"")</f>
        <v/>
      </c>
      <c r="S191" s="140" t="str">
        <f>IFERROR((INDEX($D$11:$D$27, MATCH('Baseline Calcs &amp; EFs'!$B$190,$B$11:$B$27,0))*INDEX('Baseline Calcs &amp; EFs'!$C$341:$C$358, MATCH('Baseline Calcs &amp; EFs'!$B$190,'Baseline Calcs &amp; EFs'!$B$341:$B$358,0))*1000*'Conversions and Lists'!$O$44*'Baseline Calcs &amp; EFs'!$F$437*'Conversions and Lists'!$F$51*1000),"")</f>
        <v/>
      </c>
      <c r="T191" s="140" t="str">
        <f>IFERROR((INDEX($D$11:$D$27, MATCH('Baseline Calcs &amp; EFs'!$B$190,$B$11:$B$27,0))*INDEX('Baseline Calcs &amp; EFs'!$C$341:$C$358, MATCH('Baseline Calcs &amp; EFs'!$B$190,'Baseline Calcs &amp; EFs'!$B$341:$B$358,0))*1000*'Conversions and Lists'!$O$44*'Baseline Calcs &amp; EFs'!$F$437*'Conversions and Lists'!$F$51*1000),"")</f>
        <v/>
      </c>
      <c r="U191" s="140" t="str">
        <f>IFERROR((INDEX($D$11:$D$27, MATCH('Baseline Calcs &amp; EFs'!$B$190,$B$11:$B$27,0))*INDEX('Baseline Calcs &amp; EFs'!$C$341:$C$358, MATCH('Baseline Calcs &amp; EFs'!$B$190,'Baseline Calcs &amp; EFs'!$B$341:$B$358,0))*1000*'Conversions and Lists'!$O$44*'Baseline Calcs &amp; EFs'!$F$437*'Conversions and Lists'!$F$51*1000),"")</f>
        <v/>
      </c>
      <c r="V191" s="140" t="str">
        <f>IFERROR((INDEX($D$11:$D$27, MATCH('Baseline Calcs &amp; EFs'!$B$190,$B$11:$B$27,0))*INDEX('Baseline Calcs &amp; EFs'!$C$341:$C$358, MATCH('Baseline Calcs &amp; EFs'!$B$190,'Baseline Calcs &amp; EFs'!$B$341:$B$358,0))*1000*'Conversions and Lists'!$O$44*'Baseline Calcs &amp; EFs'!$F$437*'Conversions and Lists'!$F$51*1000),"")</f>
        <v/>
      </c>
      <c r="W191" s="140" t="str">
        <f>IFERROR((INDEX($D$11:$D$27, MATCH('Baseline Calcs &amp; EFs'!$B$190,$B$11:$B$27,0))*INDEX('Baseline Calcs &amp; EFs'!$C$341:$C$358, MATCH('Baseline Calcs &amp; EFs'!$B$190,'Baseline Calcs &amp; EFs'!$B$341:$B$358,0))*1000*'Conversions and Lists'!$O$44*'Baseline Calcs &amp; EFs'!$F$437*'Conversions and Lists'!$F$51*1000),"")</f>
        <v/>
      </c>
      <c r="X191" s="140" t="str">
        <f>IFERROR((INDEX($D$11:$D$27, MATCH('Baseline Calcs &amp; EFs'!$B$190,$B$11:$B$27,0))*INDEX('Baseline Calcs &amp; EFs'!$C$341:$C$358, MATCH('Baseline Calcs &amp; EFs'!$B$190,'Baseline Calcs &amp; EFs'!$B$341:$B$358,0))*1000*'Conversions and Lists'!$O$44*'Baseline Calcs &amp; EFs'!$F$437*'Conversions and Lists'!$F$51*1000),"")</f>
        <v/>
      </c>
      <c r="Y191" s="140" t="str">
        <f>IFERROR((INDEX($D$11:$D$27, MATCH('Baseline Calcs &amp; EFs'!$B$190,$B$11:$B$27,0))*INDEX('Baseline Calcs &amp; EFs'!$C$341:$C$358, MATCH('Baseline Calcs &amp; EFs'!$B$190,'Baseline Calcs &amp; EFs'!$B$341:$B$358,0))*1000*'Conversions and Lists'!$O$44*'Baseline Calcs &amp; EFs'!$F$437*'Conversions and Lists'!$F$51*1000),"")</f>
        <v/>
      </c>
      <c r="Z191" s="140" t="str">
        <f>IFERROR((INDEX($D$11:$D$27, MATCH('Baseline Calcs &amp; EFs'!$B$190,$B$11:$B$27,0))*INDEX('Baseline Calcs &amp; EFs'!$C$341:$C$358, MATCH('Baseline Calcs &amp; EFs'!$B$190,'Baseline Calcs &amp; EFs'!$B$341:$B$358,0))*1000*'Conversions and Lists'!$O$44*'Baseline Calcs &amp; EFs'!$F$437*'Conversions and Lists'!$F$51*1000),"")</f>
        <v/>
      </c>
      <c r="AA191" s="140" t="str">
        <f>IFERROR((INDEX($D$11:$D$27, MATCH('Baseline Calcs &amp; EFs'!$B$190,$B$11:$B$27,0))*INDEX('Baseline Calcs &amp; EFs'!$C$341:$C$358, MATCH('Baseline Calcs &amp; EFs'!$B$190,'Baseline Calcs &amp; EFs'!$B$341:$B$358,0))*1000*'Conversions and Lists'!$O$44*'Baseline Calcs &amp; EFs'!$F$437*'Conversions and Lists'!$F$51*1000),"")</f>
        <v/>
      </c>
      <c r="AB191" s="140" t="str">
        <f>IFERROR((INDEX($D$11:$D$27, MATCH('Baseline Calcs &amp; EFs'!$B$190,$B$11:$B$27,0))*INDEX('Baseline Calcs &amp; EFs'!$C$341:$C$358, MATCH('Baseline Calcs &amp; EFs'!$B$190,'Baseline Calcs &amp; EFs'!$B$341:$B$358,0))*1000*'Conversions and Lists'!$O$44*'Baseline Calcs &amp; EFs'!$F$437*'Conversions and Lists'!$F$51*1000),"")</f>
        <v/>
      </c>
      <c r="AC191" s="140" t="str">
        <f>IFERROR((INDEX($D$11:$D$27, MATCH('Baseline Calcs &amp; EFs'!$B$190,$B$11:$B$27,0))*INDEX('Baseline Calcs &amp; EFs'!$C$341:$C$358, MATCH('Baseline Calcs &amp; EFs'!$B$190,'Baseline Calcs &amp; EFs'!$B$341:$B$358,0))*1000*'Conversions and Lists'!$O$44*'Baseline Calcs &amp; EFs'!$F$437*'Conversions and Lists'!$F$51*1000),"")</f>
        <v/>
      </c>
      <c r="AD191" s="140" t="str">
        <f>IFERROR((INDEX($D$11:$D$27, MATCH('Baseline Calcs &amp; EFs'!$B$190,$B$11:$B$27,0))*INDEX('Baseline Calcs &amp; EFs'!$C$341:$C$358, MATCH('Baseline Calcs &amp; EFs'!$B$190,'Baseline Calcs &amp; EFs'!$B$341:$B$358,0))*1000*'Conversions and Lists'!$O$44*'Baseline Calcs &amp; EFs'!$F$437*'Conversions and Lists'!$F$51*1000),"")</f>
        <v/>
      </c>
      <c r="AE191" s="140" t="str">
        <f>IFERROR((INDEX($D$11:$D$27, MATCH('Baseline Calcs &amp; EFs'!$B$190,$B$11:$B$27,0))*INDEX('Baseline Calcs &amp; EFs'!$C$341:$C$358, MATCH('Baseline Calcs &amp; EFs'!$B$190,'Baseline Calcs &amp; EFs'!$B$341:$B$358,0))*1000*'Conversions and Lists'!$O$44*'Baseline Calcs &amp; EFs'!$F$437*'Conversions and Lists'!$F$51*1000),"")</f>
        <v/>
      </c>
      <c r="AF191" s="140" t="str">
        <f t="shared" si="1"/>
        <v/>
      </c>
      <c r="AG191" s="135" t="str">
        <f>IFERROR(SUM(INDEX(D191:AF191, MATCH(INDEX($H$6:$H$27,MATCH(B191,$B$6:$B$27,0)),$D$175:$AE$175,0)):AF191),"")</f>
        <v/>
      </c>
    </row>
    <row r="192" spans="2:33" x14ac:dyDescent="0.25">
      <c r="B192" s="144" t="s">
        <v>130</v>
      </c>
      <c r="C192" s="141" t="s">
        <v>335</v>
      </c>
      <c r="D192" s="142" t="str">
        <f>IFERROR((((INDEX($D$11:$D$27, MATCH('Baseline Calcs &amp; EFs'!$B$192,$B$11:$B$27,0))*INDEX('Baseline Calcs &amp; EFs'!$D$341:$D$358, MATCH('Baseline Calcs &amp; EFs'!$B$192,'Baseline Calcs &amp; EFs'!$B$341:$B$358,0))*10^6*'Conversions and Lists'!$F$44)-(INDEX($G$6:$G$27, MATCH($B$192,$B$6:$B$27,0))*'Conversions and Lists'!$F$37))*'Baseline Calcs &amp; EFs'!K$381),"")</f>
        <v/>
      </c>
      <c r="E192" s="142" t="str">
        <f>IFERROR((((INDEX($D$11:$D$27, MATCH('Baseline Calcs &amp; EFs'!$B$192,$B$11:$B$27,0))*INDEX('Baseline Calcs &amp; EFs'!$D$341:$D$358, MATCH('Baseline Calcs &amp; EFs'!$B$192,'Baseline Calcs &amp; EFs'!$B$341:$B$358,0))*10^6*'Conversions and Lists'!$F$44)-(INDEX($G$6:$G$27, MATCH($B$192,$B$6:$B$27,0))*'Conversions and Lists'!$F$37))*'Baseline Calcs &amp; EFs'!L$381),"")</f>
        <v/>
      </c>
      <c r="F192" s="142" t="str">
        <f>IFERROR((((INDEX($D$11:$D$27, MATCH('Baseline Calcs &amp; EFs'!$B$192,$B$11:$B$27,0))*INDEX('Baseline Calcs &amp; EFs'!$D$341:$D$358, MATCH('Baseline Calcs &amp; EFs'!$B$192,'Baseline Calcs &amp; EFs'!$B$341:$B$358,0))*10^6*'Conversions and Lists'!$F$44)-(INDEX($G$6:$G$27, MATCH($B$192,$B$6:$B$27,0))*'Conversions and Lists'!$F$37))*'Baseline Calcs &amp; EFs'!M$381),"")</f>
        <v/>
      </c>
      <c r="G192" s="142" t="str">
        <f>IFERROR((((INDEX($D$11:$D$27, MATCH('Baseline Calcs &amp; EFs'!$B$192,$B$11:$B$27,0))*INDEX('Baseline Calcs &amp; EFs'!$D$341:$D$358, MATCH('Baseline Calcs &amp; EFs'!$B$192,'Baseline Calcs &amp; EFs'!$B$341:$B$358,0))*10^6*'Conversions and Lists'!$F$44)-(INDEX($G$6:$G$27, MATCH($B$192,$B$6:$B$27,0))*'Conversions and Lists'!$F$37))*'Baseline Calcs &amp; EFs'!N$381),"")</f>
        <v/>
      </c>
      <c r="H192" s="142" t="str">
        <f>IFERROR((((INDEX($D$11:$D$27, MATCH('Baseline Calcs &amp; EFs'!$B$192,$B$11:$B$27,0))*INDEX('Baseline Calcs &amp; EFs'!$D$341:$D$358, MATCH('Baseline Calcs &amp; EFs'!$B$192,'Baseline Calcs &amp; EFs'!$B$341:$B$358,0))*10^6*'Conversions and Lists'!$F$44)-(INDEX($G$6:$G$27, MATCH($B$192,$B$6:$B$27,0))*'Conversions and Lists'!$F$37))*'Baseline Calcs &amp; EFs'!O$381),"")</f>
        <v/>
      </c>
      <c r="I192" s="142" t="str">
        <f>IFERROR((((INDEX($D$11:$D$27, MATCH('Baseline Calcs &amp; EFs'!$B$192,$B$11:$B$27,0))*INDEX('Baseline Calcs &amp; EFs'!$D$341:$D$358, MATCH('Baseline Calcs &amp; EFs'!$B$192,'Baseline Calcs &amp; EFs'!$B$341:$B$358,0))*10^6*'Conversions and Lists'!$F$44)-(INDEX($G$6:$G$27, MATCH($B$192,$B$6:$B$27,0))*'Conversions and Lists'!$F$37))*'Baseline Calcs &amp; EFs'!P$381),"")</f>
        <v/>
      </c>
      <c r="J192" s="142" t="str">
        <f>IFERROR((((INDEX($D$11:$D$27, MATCH('Baseline Calcs &amp; EFs'!$B$192,$B$11:$B$27,0))*INDEX('Baseline Calcs &amp; EFs'!$D$341:$D$358, MATCH('Baseline Calcs &amp; EFs'!$B$192,'Baseline Calcs &amp; EFs'!$B$341:$B$358,0))*10^6*'Conversions and Lists'!$F$44)-(INDEX($G$6:$G$27, MATCH($B$192,$B$6:$B$27,0))*'Conversions and Lists'!$F$37))*'Baseline Calcs &amp; EFs'!Q$381),"")</f>
        <v/>
      </c>
      <c r="K192" s="142" t="str">
        <f>IFERROR((((INDEX($D$11:$D$27, MATCH('Baseline Calcs &amp; EFs'!$B$192,$B$11:$B$27,0))*INDEX('Baseline Calcs &amp; EFs'!$D$341:$D$358, MATCH('Baseline Calcs &amp; EFs'!$B$192,'Baseline Calcs &amp; EFs'!$B$341:$B$358,0))*10^6*'Conversions and Lists'!$F$44)-(INDEX($G$6:$G$27, MATCH($B$192,$B$6:$B$27,0))*'Conversions and Lists'!$F$37))*'Baseline Calcs &amp; EFs'!R$381),"")</f>
        <v/>
      </c>
      <c r="L192" s="142" t="str">
        <f>IFERROR((((INDEX($D$11:$D$27, MATCH('Baseline Calcs &amp; EFs'!$B$192,$B$11:$B$27,0))*INDEX('Baseline Calcs &amp; EFs'!$D$341:$D$358, MATCH('Baseline Calcs &amp; EFs'!$B$192,'Baseline Calcs &amp; EFs'!$B$341:$B$358,0))*10^6*'Conversions and Lists'!$F$44)-(INDEX($G$6:$G$27, MATCH($B$192,$B$6:$B$27,0))*'Conversions and Lists'!$F$37))*'Baseline Calcs &amp; EFs'!S$381),"")</f>
        <v/>
      </c>
      <c r="M192" s="142" t="str">
        <f>IFERROR((((INDEX($D$11:$D$27, MATCH('Baseline Calcs &amp; EFs'!$B$192,$B$11:$B$27,0))*INDEX('Baseline Calcs &amp; EFs'!$D$341:$D$358, MATCH('Baseline Calcs &amp; EFs'!$B$192,'Baseline Calcs &amp; EFs'!$B$341:$B$358,0))*10^6*'Conversions and Lists'!$F$44)-(INDEX($G$6:$G$27, MATCH($B$192,$B$6:$B$27,0))*'Conversions and Lists'!$F$37))*'Baseline Calcs &amp; EFs'!T$381),"")</f>
        <v/>
      </c>
      <c r="N192" s="142" t="str">
        <f>IFERROR((((INDEX($D$11:$D$27, MATCH('Baseline Calcs &amp; EFs'!$B$192,$B$11:$B$27,0))*INDEX('Baseline Calcs &amp; EFs'!$D$341:$D$358, MATCH('Baseline Calcs &amp; EFs'!$B$192,'Baseline Calcs &amp; EFs'!$B$341:$B$358,0))*10^6*'Conversions and Lists'!$F$44)-(INDEX($G$6:$G$27, MATCH($B$192,$B$6:$B$27,0))*'Conversions and Lists'!$F$37))*'Baseline Calcs &amp; EFs'!U$381),"")</f>
        <v/>
      </c>
      <c r="O192" s="142" t="str">
        <f>IFERROR((((INDEX($D$11:$D$27, MATCH('Baseline Calcs &amp; EFs'!$B$192,$B$11:$B$27,0))*INDEX('Baseline Calcs &amp; EFs'!$D$341:$D$358, MATCH('Baseline Calcs &amp; EFs'!$B$192,'Baseline Calcs &amp; EFs'!$B$341:$B$358,0))*10^6*'Conversions and Lists'!$F$44)-(INDEX($G$6:$G$27, MATCH($B$192,$B$6:$B$27,0))*'Conversions and Lists'!$F$37))*'Baseline Calcs &amp; EFs'!V$381),"")</f>
        <v/>
      </c>
      <c r="P192" s="142" t="str">
        <f>IFERROR((((INDEX($D$11:$D$27, MATCH('Baseline Calcs &amp; EFs'!$B$192,$B$11:$B$27,0))*INDEX('Baseline Calcs &amp; EFs'!$D$341:$D$358, MATCH('Baseline Calcs &amp; EFs'!$B$192,'Baseline Calcs &amp; EFs'!$B$341:$B$358,0))*10^6*'Conversions and Lists'!$F$44)-(INDEX($G$6:$G$27, MATCH($B$192,$B$6:$B$27,0))*'Conversions and Lists'!$F$37))*'Baseline Calcs &amp; EFs'!W$381),"")</f>
        <v/>
      </c>
      <c r="Q192" s="142" t="str">
        <f>IFERROR((((INDEX($D$11:$D$27, MATCH('Baseline Calcs &amp; EFs'!$B$192,$B$11:$B$27,0))*INDEX('Baseline Calcs &amp; EFs'!$D$341:$D$358, MATCH('Baseline Calcs &amp; EFs'!$B$192,'Baseline Calcs &amp; EFs'!$B$341:$B$358,0))*10^6*'Conversions and Lists'!$F$44)-(INDEX($G$6:$G$27, MATCH($B$192,$B$6:$B$27,0))*'Conversions and Lists'!$F$37))*'Baseline Calcs &amp; EFs'!X$381),"")</f>
        <v/>
      </c>
      <c r="R192" s="142" t="str">
        <f>IFERROR((((INDEX($D$11:$D$27, MATCH('Baseline Calcs &amp; EFs'!$B$192,$B$11:$B$27,0))*INDEX('Baseline Calcs &amp; EFs'!$D$341:$D$358, MATCH('Baseline Calcs &amp; EFs'!$B$192,'Baseline Calcs &amp; EFs'!$B$341:$B$358,0))*10^6*'Conversions and Lists'!$F$44)-(INDEX($G$6:$G$27, MATCH($B$192,$B$6:$B$27,0))*'Conversions and Lists'!$F$37))*'Baseline Calcs &amp; EFs'!Y$381),"")</f>
        <v/>
      </c>
      <c r="S192" s="142" t="str">
        <f>IFERROR((((INDEX($D$11:$D$27, MATCH('Baseline Calcs &amp; EFs'!$B$192,$B$11:$B$27,0))*INDEX('Baseline Calcs &amp; EFs'!$D$341:$D$358, MATCH('Baseline Calcs &amp; EFs'!$B$192,'Baseline Calcs &amp; EFs'!$B$341:$B$358,0))*10^6*'Conversions and Lists'!$F$44)-(INDEX($G$6:$G$27, MATCH($B$192,$B$6:$B$27,0))*'Conversions and Lists'!$F$37))*'Baseline Calcs &amp; EFs'!Z$381),"")</f>
        <v/>
      </c>
      <c r="T192" s="142" t="str">
        <f>IFERROR((((INDEX($D$11:$D$27, MATCH('Baseline Calcs &amp; EFs'!$B$192,$B$11:$B$27,0))*INDEX('Baseline Calcs &amp; EFs'!$D$341:$D$358, MATCH('Baseline Calcs &amp; EFs'!$B$192,'Baseline Calcs &amp; EFs'!$B$341:$B$358,0))*10^6*'Conversions and Lists'!$F$44)-(INDEX($G$6:$G$27, MATCH($B$192,$B$6:$B$27,0))*'Conversions and Lists'!$F$37))*'Baseline Calcs &amp; EFs'!AA$381),"")</f>
        <v/>
      </c>
      <c r="U192" s="142" t="str">
        <f>IFERROR((((INDEX($D$11:$D$27, MATCH('Baseline Calcs &amp; EFs'!$B$192,$B$11:$B$27,0))*INDEX('Baseline Calcs &amp; EFs'!$D$341:$D$358, MATCH('Baseline Calcs &amp; EFs'!$B$192,'Baseline Calcs &amp; EFs'!$B$341:$B$358,0))*10^6*'Conversions and Lists'!$F$44)-(INDEX($G$6:$G$27, MATCH($B$192,$B$6:$B$27,0))*'Conversions and Lists'!$F$37))*'Baseline Calcs &amp; EFs'!AB$381),"")</f>
        <v/>
      </c>
      <c r="V192" s="142" t="str">
        <f>IFERROR((((INDEX($D$11:$D$27, MATCH('Baseline Calcs &amp; EFs'!$B$192,$B$11:$B$27,0))*INDEX('Baseline Calcs &amp; EFs'!$D$341:$D$358, MATCH('Baseline Calcs &amp; EFs'!$B$192,'Baseline Calcs &amp; EFs'!$B$341:$B$358,0))*10^6*'Conversions and Lists'!$F$44)-(INDEX($G$6:$G$27, MATCH($B$192,$B$6:$B$27,0))*'Conversions and Lists'!$F$37))*'Baseline Calcs &amp; EFs'!AC$381),"")</f>
        <v/>
      </c>
      <c r="W192" s="142" t="str">
        <f>IFERROR((((INDEX($D$11:$D$27, MATCH('Baseline Calcs &amp; EFs'!$B$192,$B$11:$B$27,0))*INDEX('Baseline Calcs &amp; EFs'!$D$341:$D$358, MATCH('Baseline Calcs &amp; EFs'!$B$192,'Baseline Calcs &amp; EFs'!$B$341:$B$358,0))*10^6*'Conversions and Lists'!$F$44)-(INDEX($G$6:$G$27, MATCH($B$192,$B$6:$B$27,0))*'Conversions and Lists'!$F$37))*'Baseline Calcs &amp; EFs'!AD$381),"")</f>
        <v/>
      </c>
      <c r="X192" s="142" t="str">
        <f>IFERROR((((INDEX($D$11:$D$27, MATCH('Baseline Calcs &amp; EFs'!$B$192,$B$11:$B$27,0))*INDEX('Baseline Calcs &amp; EFs'!$D$341:$D$358, MATCH('Baseline Calcs &amp; EFs'!$B$192,'Baseline Calcs &amp; EFs'!$B$341:$B$358,0))*10^6*'Conversions and Lists'!$F$44)-(INDEX($G$6:$G$27, MATCH($B$192,$B$6:$B$27,0))*'Conversions and Lists'!$F$37))*'Baseline Calcs &amp; EFs'!AE$381),"")</f>
        <v/>
      </c>
      <c r="Y192" s="142" t="str">
        <f>IFERROR((((INDEX($D$11:$D$27, MATCH('Baseline Calcs &amp; EFs'!$B$192,$B$11:$B$27,0))*INDEX('Baseline Calcs &amp; EFs'!$D$341:$D$358, MATCH('Baseline Calcs &amp; EFs'!$B$192,'Baseline Calcs &amp; EFs'!$B$341:$B$358,0))*10^6*'Conversions and Lists'!$F$44)-(INDEX($G$6:$G$27, MATCH($B$192,$B$6:$B$27,0))*'Conversions and Lists'!$F$37))*'Baseline Calcs &amp; EFs'!AF$381),"")</f>
        <v/>
      </c>
      <c r="Z192" s="142" t="str">
        <f>IFERROR((((INDEX($D$11:$D$27, MATCH('Baseline Calcs &amp; EFs'!$B$192,$B$11:$B$27,0))*INDEX('Baseline Calcs &amp; EFs'!$D$341:$D$358, MATCH('Baseline Calcs &amp; EFs'!$B$192,'Baseline Calcs &amp; EFs'!$B$341:$B$358,0))*10^6*'Conversions and Lists'!$F$44)-(INDEX($G$6:$G$27, MATCH($B$192,$B$6:$B$27,0))*'Conversions and Lists'!$F$37))*'Baseline Calcs &amp; EFs'!AG$381),"")</f>
        <v/>
      </c>
      <c r="AA192" s="142" t="str">
        <f>IFERROR((((INDEX($D$11:$D$27, MATCH('Baseline Calcs &amp; EFs'!$B$192,$B$11:$B$27,0))*INDEX('Baseline Calcs &amp; EFs'!$D$341:$D$358, MATCH('Baseline Calcs &amp; EFs'!$B$192,'Baseline Calcs &amp; EFs'!$B$341:$B$358,0))*10^6*'Conversions and Lists'!$F$44)-(INDEX($G$6:$G$27, MATCH($B$192,$B$6:$B$27,0))*'Conversions and Lists'!$F$37))*'Baseline Calcs &amp; EFs'!AH$381),"")</f>
        <v/>
      </c>
      <c r="AB192" s="142" t="str">
        <f>IFERROR((((INDEX($D$11:$D$27, MATCH('Baseline Calcs &amp; EFs'!$B$192,$B$11:$B$27,0))*INDEX('Baseline Calcs &amp; EFs'!$D$341:$D$358, MATCH('Baseline Calcs &amp; EFs'!$B$192,'Baseline Calcs &amp; EFs'!$B$341:$B$358,0))*10^6*'Conversions and Lists'!$F$44)-(INDEX($G$6:$G$27, MATCH($B$192,$B$6:$B$27,0))*'Conversions and Lists'!$F$37))*'Baseline Calcs &amp; EFs'!AI$381),"")</f>
        <v/>
      </c>
      <c r="AC192" s="142" t="str">
        <f>IFERROR((((INDEX($D$11:$D$27, MATCH('Baseline Calcs &amp; EFs'!$B$192,$B$11:$B$27,0))*INDEX('Baseline Calcs &amp; EFs'!$D$341:$D$358, MATCH('Baseline Calcs &amp; EFs'!$B$192,'Baseline Calcs &amp; EFs'!$B$341:$B$358,0))*10^6*'Conversions and Lists'!$F$44)-(INDEX($G$6:$G$27, MATCH($B$192,$B$6:$B$27,0))*'Conversions and Lists'!$F$37))*'Baseline Calcs &amp; EFs'!AJ$381),"")</f>
        <v/>
      </c>
      <c r="AD192" s="142" t="str">
        <f>IFERROR((((INDEX($D$11:$D$27, MATCH('Baseline Calcs &amp; EFs'!$B$192,$B$11:$B$27,0))*INDEX('Baseline Calcs &amp; EFs'!$D$341:$D$358, MATCH('Baseline Calcs &amp; EFs'!$B$192,'Baseline Calcs &amp; EFs'!$B$341:$B$358,0))*10^6*'Conversions and Lists'!$F$44)-(INDEX($G$6:$G$27, MATCH($B$192,$B$6:$B$27,0))*'Conversions and Lists'!$F$37))*'Baseline Calcs &amp; EFs'!AK$381),"")</f>
        <v/>
      </c>
      <c r="AE192" s="142" t="str">
        <f>IFERROR((((INDEX($D$11:$D$27, MATCH('Baseline Calcs &amp; EFs'!$B$192,$B$11:$B$27,0))*INDEX('Baseline Calcs &amp; EFs'!$D$341:$D$358, MATCH('Baseline Calcs &amp; EFs'!$B$192,'Baseline Calcs &amp; EFs'!$B$341:$B$358,0))*10^6*'Conversions and Lists'!$F$44)-(INDEX($G$6:$G$27, MATCH($B$192,$B$6:$B$27,0))*'Conversions and Lists'!$F$37))*'Baseline Calcs &amp; EFs'!AL$381),"")</f>
        <v/>
      </c>
      <c r="AF192" s="142" t="str">
        <f t="shared" si="1"/>
        <v/>
      </c>
      <c r="AG192" s="143" t="str">
        <f>IFERROR(SUM(INDEX(D192:AF192, MATCH(INDEX($H$6:$H$27,MATCH($B$192,$B$6:$B$27,0)),$D$175:$AE$175,0)):AF192),"")</f>
        <v/>
      </c>
    </row>
    <row r="193" spans="2:33" ht="14.4" thickBot="1" x14ac:dyDescent="0.3">
      <c r="B193" s="138" t="s">
        <v>130</v>
      </c>
      <c r="C193" s="139" t="s">
        <v>336</v>
      </c>
      <c r="D193" s="140" t="str">
        <f>IFERROR((INDEX($D$11:$D$27, MATCH('Baseline Calcs &amp; EFs'!$B$192,$B$11:$B$27,0))*INDEX('Baseline Calcs &amp; EFs'!$C$341:$C$358, MATCH('Baseline Calcs &amp; EFs'!$B$192,'Baseline Calcs &amp; EFs'!$B$341:$B$358,0))*1000*'Conversions and Lists'!$O$44*'Baseline Calcs &amp; EFs'!$F$437*'Conversions and Lists'!$F$51*1000),"")</f>
        <v/>
      </c>
      <c r="E193" s="140" t="str">
        <f>IFERROR((INDEX($D$11:$D$27, MATCH('Baseline Calcs &amp; EFs'!$B$192,$B$11:$B$27,0))*INDEX('Baseline Calcs &amp; EFs'!$C$341:$C$358, MATCH('Baseline Calcs &amp; EFs'!$B$192,'Baseline Calcs &amp; EFs'!$B$341:$B$358,0))*1000*'Conversions and Lists'!$O$44*'Baseline Calcs &amp; EFs'!$F$437*'Conversions and Lists'!$F$51*1000),"")</f>
        <v/>
      </c>
      <c r="F193" s="140" t="str">
        <f>IFERROR((INDEX($D$11:$D$27, MATCH('Baseline Calcs &amp; EFs'!$B$192,$B$11:$B$27,0))*INDEX('Baseline Calcs &amp; EFs'!$C$341:$C$358, MATCH('Baseline Calcs &amp; EFs'!$B$192,'Baseline Calcs &amp; EFs'!$B$341:$B$358,0))*1000*'Conversions and Lists'!$O$44*'Baseline Calcs &amp; EFs'!$F$437*'Conversions and Lists'!$F$51*1000),"")</f>
        <v/>
      </c>
      <c r="G193" s="140" t="str">
        <f>IFERROR((INDEX($D$11:$D$27, MATCH('Baseline Calcs &amp; EFs'!$B$192,$B$11:$B$27,0))*INDEX('Baseline Calcs &amp; EFs'!$C$341:$C$358, MATCH('Baseline Calcs &amp; EFs'!$B$192,'Baseline Calcs &amp; EFs'!$B$341:$B$358,0))*1000*'Conversions and Lists'!$O$44*'Baseline Calcs &amp; EFs'!$F$437*'Conversions and Lists'!$F$51*1000),"")</f>
        <v/>
      </c>
      <c r="H193" s="140" t="str">
        <f>IFERROR((INDEX($D$11:$D$27, MATCH('Baseline Calcs &amp; EFs'!$B$192,$B$11:$B$27,0))*INDEX('Baseline Calcs &amp; EFs'!$C$341:$C$358, MATCH('Baseline Calcs &amp; EFs'!$B$192,'Baseline Calcs &amp; EFs'!$B$341:$B$358,0))*1000*'Conversions and Lists'!$O$44*'Baseline Calcs &amp; EFs'!$F$437*'Conversions and Lists'!$F$51*1000),"")</f>
        <v/>
      </c>
      <c r="I193" s="140" t="str">
        <f>IFERROR((INDEX($D$11:$D$27, MATCH('Baseline Calcs &amp; EFs'!$B$192,$B$11:$B$27,0))*INDEX('Baseline Calcs &amp; EFs'!$C$341:$C$358, MATCH('Baseline Calcs &amp; EFs'!$B$192,'Baseline Calcs &amp; EFs'!$B$341:$B$358,0))*1000*'Conversions and Lists'!$O$44*'Baseline Calcs &amp; EFs'!$F$437*'Conversions and Lists'!$F$51*1000),"")</f>
        <v/>
      </c>
      <c r="J193" s="140" t="str">
        <f>IFERROR((INDEX($D$11:$D$27, MATCH('Baseline Calcs &amp; EFs'!$B$192,$B$11:$B$27,0))*INDEX('Baseline Calcs &amp; EFs'!$C$341:$C$358, MATCH('Baseline Calcs &amp; EFs'!$B$192,'Baseline Calcs &amp; EFs'!$B$341:$B$358,0))*1000*'Conversions and Lists'!$O$44*'Baseline Calcs &amp; EFs'!$F$437*'Conversions and Lists'!$F$51*1000),"")</f>
        <v/>
      </c>
      <c r="K193" s="140" t="str">
        <f>IFERROR((INDEX($D$11:$D$27, MATCH('Baseline Calcs &amp; EFs'!$B$192,$B$11:$B$27,0))*INDEX('Baseline Calcs &amp; EFs'!$C$341:$C$358, MATCH('Baseline Calcs &amp; EFs'!$B$192,'Baseline Calcs &amp; EFs'!$B$341:$B$358,0))*1000*'Conversions and Lists'!$O$44*'Baseline Calcs &amp; EFs'!$F$437*'Conversions and Lists'!$F$51*1000),"")</f>
        <v/>
      </c>
      <c r="L193" s="140" t="str">
        <f>IFERROR((INDEX($D$11:$D$27, MATCH('Baseline Calcs &amp; EFs'!$B$192,$B$11:$B$27,0))*INDEX('Baseline Calcs &amp; EFs'!$C$341:$C$358, MATCH('Baseline Calcs &amp; EFs'!$B$192,'Baseline Calcs &amp; EFs'!$B$341:$B$358,0))*1000*'Conversions and Lists'!$O$44*'Baseline Calcs &amp; EFs'!$F$437*'Conversions and Lists'!$F$51*1000),"")</f>
        <v/>
      </c>
      <c r="M193" s="140" t="str">
        <f>IFERROR((INDEX($D$11:$D$27, MATCH('Baseline Calcs &amp; EFs'!$B$192,$B$11:$B$27,0))*INDEX('Baseline Calcs &amp; EFs'!$C$341:$C$358, MATCH('Baseline Calcs &amp; EFs'!$B$192,'Baseline Calcs &amp; EFs'!$B$341:$B$358,0))*1000*'Conversions and Lists'!$O$44*'Baseline Calcs &amp; EFs'!$F$437*'Conversions and Lists'!$F$51*1000),"")</f>
        <v/>
      </c>
      <c r="N193" s="140" t="str">
        <f>IFERROR((INDEX($D$11:$D$27, MATCH('Baseline Calcs &amp; EFs'!$B$192,$B$11:$B$27,0))*INDEX('Baseline Calcs &amp; EFs'!$C$341:$C$358, MATCH('Baseline Calcs &amp; EFs'!$B$192,'Baseline Calcs &amp; EFs'!$B$341:$B$358,0))*1000*'Conversions and Lists'!$O$44*'Baseline Calcs &amp; EFs'!$F$437*'Conversions and Lists'!$F$51*1000),"")</f>
        <v/>
      </c>
      <c r="O193" s="140" t="str">
        <f>IFERROR((INDEX($D$11:$D$27, MATCH('Baseline Calcs &amp; EFs'!$B$192,$B$11:$B$27,0))*INDEX('Baseline Calcs &amp; EFs'!$C$341:$C$358, MATCH('Baseline Calcs &amp; EFs'!$B$192,'Baseline Calcs &amp; EFs'!$B$341:$B$358,0))*1000*'Conversions and Lists'!$O$44*'Baseline Calcs &amp; EFs'!$F$437*'Conversions and Lists'!$F$51*1000),"")</f>
        <v/>
      </c>
      <c r="P193" s="140" t="str">
        <f>IFERROR((INDEX($D$11:$D$27, MATCH('Baseline Calcs &amp; EFs'!$B$192,$B$11:$B$27,0))*INDEX('Baseline Calcs &amp; EFs'!$C$341:$C$358, MATCH('Baseline Calcs &amp; EFs'!$B$192,'Baseline Calcs &amp; EFs'!$B$341:$B$358,0))*1000*'Conversions and Lists'!$O$44*'Baseline Calcs &amp; EFs'!$F$437*'Conversions and Lists'!$F$51*1000),"")</f>
        <v/>
      </c>
      <c r="Q193" s="140" t="str">
        <f>IFERROR((INDEX($D$11:$D$27, MATCH('Baseline Calcs &amp; EFs'!$B$192,$B$11:$B$27,0))*INDEX('Baseline Calcs &amp; EFs'!$C$341:$C$358, MATCH('Baseline Calcs &amp; EFs'!$B$192,'Baseline Calcs &amp; EFs'!$B$341:$B$358,0))*1000*'Conversions and Lists'!$O$44*'Baseline Calcs &amp; EFs'!$F$437*'Conversions and Lists'!$F$51*1000),"")</f>
        <v/>
      </c>
      <c r="R193" s="140" t="str">
        <f>IFERROR((INDEX($D$11:$D$27, MATCH('Baseline Calcs &amp; EFs'!$B$192,$B$11:$B$27,0))*INDEX('Baseline Calcs &amp; EFs'!$C$341:$C$358, MATCH('Baseline Calcs &amp; EFs'!$B$192,'Baseline Calcs &amp; EFs'!$B$341:$B$358,0))*1000*'Conversions and Lists'!$O$44*'Baseline Calcs &amp; EFs'!$F$437*'Conversions and Lists'!$F$51*1000),"")</f>
        <v/>
      </c>
      <c r="S193" s="140" t="str">
        <f>IFERROR((INDEX($D$11:$D$27, MATCH('Baseline Calcs &amp; EFs'!$B$192,$B$11:$B$27,0))*INDEX('Baseline Calcs &amp; EFs'!$C$341:$C$358, MATCH('Baseline Calcs &amp; EFs'!$B$192,'Baseline Calcs &amp; EFs'!$B$341:$B$358,0))*1000*'Conversions and Lists'!$O$44*'Baseline Calcs &amp; EFs'!$F$437*'Conversions and Lists'!$F$51*1000),"")</f>
        <v/>
      </c>
      <c r="T193" s="140" t="str">
        <f>IFERROR((INDEX($D$11:$D$27, MATCH('Baseline Calcs &amp; EFs'!$B$192,$B$11:$B$27,0))*INDEX('Baseline Calcs &amp; EFs'!$C$341:$C$358, MATCH('Baseline Calcs &amp; EFs'!$B$192,'Baseline Calcs &amp; EFs'!$B$341:$B$358,0))*1000*'Conversions and Lists'!$O$44*'Baseline Calcs &amp; EFs'!$F$437*'Conversions and Lists'!$F$51*1000),"")</f>
        <v/>
      </c>
      <c r="U193" s="140" t="str">
        <f>IFERROR((INDEX($D$11:$D$27, MATCH('Baseline Calcs &amp; EFs'!$B$192,$B$11:$B$27,0))*INDEX('Baseline Calcs &amp; EFs'!$C$341:$C$358, MATCH('Baseline Calcs &amp; EFs'!$B$192,'Baseline Calcs &amp; EFs'!$B$341:$B$358,0))*1000*'Conversions and Lists'!$O$44*'Baseline Calcs &amp; EFs'!$F$437*'Conversions and Lists'!$F$51*1000),"")</f>
        <v/>
      </c>
      <c r="V193" s="140" t="str">
        <f>IFERROR((INDEX($D$11:$D$27, MATCH('Baseline Calcs &amp; EFs'!$B$192,$B$11:$B$27,0))*INDEX('Baseline Calcs &amp; EFs'!$C$341:$C$358, MATCH('Baseline Calcs &amp; EFs'!$B$192,'Baseline Calcs &amp; EFs'!$B$341:$B$358,0))*1000*'Conversions and Lists'!$O$44*'Baseline Calcs &amp; EFs'!$F$437*'Conversions and Lists'!$F$51*1000),"")</f>
        <v/>
      </c>
      <c r="W193" s="140" t="str">
        <f>IFERROR((INDEX($D$11:$D$27, MATCH('Baseline Calcs &amp; EFs'!$B$192,$B$11:$B$27,0))*INDEX('Baseline Calcs &amp; EFs'!$C$341:$C$358, MATCH('Baseline Calcs &amp; EFs'!$B$192,'Baseline Calcs &amp; EFs'!$B$341:$B$358,0))*1000*'Conversions and Lists'!$O$44*'Baseline Calcs &amp; EFs'!$F$437*'Conversions and Lists'!$F$51*1000),"")</f>
        <v/>
      </c>
      <c r="X193" s="140" t="str">
        <f>IFERROR((INDEX($D$11:$D$27, MATCH('Baseline Calcs &amp; EFs'!$B$192,$B$11:$B$27,0))*INDEX('Baseline Calcs &amp; EFs'!$C$341:$C$358, MATCH('Baseline Calcs &amp; EFs'!$B$192,'Baseline Calcs &amp; EFs'!$B$341:$B$358,0))*1000*'Conversions and Lists'!$O$44*'Baseline Calcs &amp; EFs'!$F$437*'Conversions and Lists'!$F$51*1000),"")</f>
        <v/>
      </c>
      <c r="Y193" s="140" t="str">
        <f>IFERROR((INDEX($D$11:$D$27, MATCH('Baseline Calcs &amp; EFs'!$B$192,$B$11:$B$27,0))*INDEX('Baseline Calcs &amp; EFs'!$C$341:$C$358, MATCH('Baseline Calcs &amp; EFs'!$B$192,'Baseline Calcs &amp; EFs'!$B$341:$B$358,0))*1000*'Conversions and Lists'!$O$44*'Baseline Calcs &amp; EFs'!$F$437*'Conversions and Lists'!$F$51*1000),"")</f>
        <v/>
      </c>
      <c r="Z193" s="140" t="str">
        <f>IFERROR((INDEX($D$11:$D$27, MATCH('Baseline Calcs &amp; EFs'!$B$192,$B$11:$B$27,0))*INDEX('Baseline Calcs &amp; EFs'!$C$341:$C$358, MATCH('Baseline Calcs &amp; EFs'!$B$192,'Baseline Calcs &amp; EFs'!$B$341:$B$358,0))*1000*'Conversions and Lists'!$O$44*'Baseline Calcs &amp; EFs'!$F$437*'Conversions and Lists'!$F$51*1000),"")</f>
        <v/>
      </c>
      <c r="AA193" s="140" t="str">
        <f>IFERROR((INDEX($D$11:$D$27, MATCH('Baseline Calcs &amp; EFs'!$B$192,$B$11:$B$27,0))*INDEX('Baseline Calcs &amp; EFs'!$C$341:$C$358, MATCH('Baseline Calcs &amp; EFs'!$B$192,'Baseline Calcs &amp; EFs'!$B$341:$B$358,0))*1000*'Conversions and Lists'!$O$44*'Baseline Calcs &amp; EFs'!$F$437*'Conversions and Lists'!$F$51*1000),"")</f>
        <v/>
      </c>
      <c r="AB193" s="140" t="str">
        <f>IFERROR((INDEX($D$11:$D$27, MATCH('Baseline Calcs &amp; EFs'!$B$192,$B$11:$B$27,0))*INDEX('Baseline Calcs &amp; EFs'!$C$341:$C$358, MATCH('Baseline Calcs &amp; EFs'!$B$192,'Baseline Calcs &amp; EFs'!$B$341:$B$358,0))*1000*'Conversions and Lists'!$O$44*'Baseline Calcs &amp; EFs'!$F$437*'Conversions and Lists'!$F$51*1000),"")</f>
        <v/>
      </c>
      <c r="AC193" s="140" t="str">
        <f>IFERROR((INDEX($D$11:$D$27, MATCH('Baseline Calcs &amp; EFs'!$B$192,$B$11:$B$27,0))*INDEX('Baseline Calcs &amp; EFs'!$C$341:$C$358, MATCH('Baseline Calcs &amp; EFs'!$B$192,'Baseline Calcs &amp; EFs'!$B$341:$B$358,0))*1000*'Conversions and Lists'!$O$44*'Baseline Calcs &amp; EFs'!$F$437*'Conversions and Lists'!$F$51*1000),"")</f>
        <v/>
      </c>
      <c r="AD193" s="140" t="str">
        <f>IFERROR((INDEX($D$11:$D$27, MATCH('Baseline Calcs &amp; EFs'!$B$192,$B$11:$B$27,0))*INDEX('Baseline Calcs &amp; EFs'!$C$341:$C$358, MATCH('Baseline Calcs &amp; EFs'!$B$192,'Baseline Calcs &amp; EFs'!$B$341:$B$358,0))*1000*'Conversions and Lists'!$O$44*'Baseline Calcs &amp; EFs'!$F$437*'Conversions and Lists'!$F$51*1000),"")</f>
        <v/>
      </c>
      <c r="AE193" s="140" t="str">
        <f>IFERROR((INDEX($D$11:$D$27, MATCH('Baseline Calcs &amp; EFs'!$B$192,$B$11:$B$27,0))*INDEX('Baseline Calcs &amp; EFs'!$C$341:$C$358, MATCH('Baseline Calcs &amp; EFs'!$B$192,'Baseline Calcs &amp; EFs'!$B$341:$B$358,0))*1000*'Conversions and Lists'!$O$44*'Baseline Calcs &amp; EFs'!$F$437*'Conversions and Lists'!$F$51*1000),"")</f>
        <v/>
      </c>
      <c r="AF193" s="140" t="str">
        <f t="shared" si="1"/>
        <v/>
      </c>
      <c r="AG193" s="135" t="str">
        <f>IFERROR(SUM(INDEX(D193:AF193, MATCH(INDEX($H$6:$H$27,MATCH($B$192,$B$6:$B$27,0)),$D$175:$AE$175,0)):AF193),"")</f>
        <v/>
      </c>
    </row>
    <row r="194" spans="2:33" x14ac:dyDescent="0.25">
      <c r="B194" s="144" t="s">
        <v>136</v>
      </c>
      <c r="C194" s="141" t="s">
        <v>335</v>
      </c>
      <c r="D194" s="142" t="str">
        <f>IFERROR((((INDEX($D$11:$D$27, MATCH('Baseline Calcs &amp; EFs'!$B$194,$B$11:$B$27,0))*INDEX('Baseline Calcs &amp; EFs'!$D$341:$D$358, MATCH('Baseline Calcs &amp; EFs'!$B$194,'Baseline Calcs &amp; EFs'!$B$341:$B$358,0))*10^6*'Conversions and Lists'!$F$44)-(INDEX($G$6:$G$27, MATCH($B$194,$B$6:$B$27,0))*'Conversions and Lists'!$F$37))*'Baseline Calcs &amp; EFs'!K$381),"")</f>
        <v/>
      </c>
      <c r="E194" s="142" t="str">
        <f>IFERROR((((INDEX($D$11:$D$27, MATCH('Baseline Calcs &amp; EFs'!$B$194,$B$11:$B$27,0))*INDEX('Baseline Calcs &amp; EFs'!$D$341:$D$358, MATCH('Baseline Calcs &amp; EFs'!$B$194,'Baseline Calcs &amp; EFs'!$B$341:$B$358,0))*10^6*'Conversions and Lists'!$F$44)-(INDEX($G$6:$G$27, MATCH($B$194,$B$6:$B$27,0))*'Conversions and Lists'!$F$37))*'Baseline Calcs &amp; EFs'!L$381),"")</f>
        <v/>
      </c>
      <c r="F194" s="142" t="str">
        <f>IFERROR((((INDEX($D$11:$D$27, MATCH('Baseline Calcs &amp; EFs'!$B$194,$B$11:$B$27,0))*INDEX('Baseline Calcs &amp; EFs'!$D$341:$D$358, MATCH('Baseline Calcs &amp; EFs'!$B$194,'Baseline Calcs &amp; EFs'!$B$341:$B$358,0))*10^6*'Conversions and Lists'!$F$44)-(INDEX($G$6:$G$27, MATCH($B$194,$B$6:$B$27,0))*'Conversions and Lists'!$F$37))*'Baseline Calcs &amp; EFs'!M$381),"")</f>
        <v/>
      </c>
      <c r="G194" s="142" t="str">
        <f>IFERROR((((INDEX($D$11:$D$27, MATCH('Baseline Calcs &amp; EFs'!$B$194,$B$11:$B$27,0))*INDEX('Baseline Calcs &amp; EFs'!$D$341:$D$358, MATCH('Baseline Calcs &amp; EFs'!$B$194,'Baseline Calcs &amp; EFs'!$B$341:$B$358,0))*10^6*'Conversions and Lists'!$F$44)-(INDEX($G$6:$G$27, MATCH($B$194,$B$6:$B$27,0))*'Conversions and Lists'!$F$37))*'Baseline Calcs &amp; EFs'!N$381),"")</f>
        <v/>
      </c>
      <c r="H194" s="142" t="str">
        <f>IFERROR((((INDEX($D$11:$D$27, MATCH('Baseline Calcs &amp; EFs'!$B$194,$B$11:$B$27,0))*INDEX('Baseline Calcs &amp; EFs'!$D$341:$D$358, MATCH('Baseline Calcs &amp; EFs'!$B$194,'Baseline Calcs &amp; EFs'!$B$341:$B$358,0))*10^6*'Conversions and Lists'!$F$44)-(INDEX($G$6:$G$27, MATCH($B$194,$B$6:$B$27,0))*'Conversions and Lists'!$F$37))*'Baseline Calcs &amp; EFs'!O$381),"")</f>
        <v/>
      </c>
      <c r="I194" s="142" t="str">
        <f>IFERROR((((INDEX($D$11:$D$27, MATCH('Baseline Calcs &amp; EFs'!$B$194,$B$11:$B$27,0))*INDEX('Baseline Calcs &amp; EFs'!$D$341:$D$358, MATCH('Baseline Calcs &amp; EFs'!$B$194,'Baseline Calcs &amp; EFs'!$B$341:$B$358,0))*10^6*'Conversions and Lists'!$F$44)-(INDEX($G$6:$G$27, MATCH($B$194,$B$6:$B$27,0))*'Conversions and Lists'!$F$37))*'Baseline Calcs &amp; EFs'!P$381),"")</f>
        <v/>
      </c>
      <c r="J194" s="142" t="str">
        <f>IFERROR((((INDEX($D$11:$D$27, MATCH('Baseline Calcs &amp; EFs'!$B$194,$B$11:$B$27,0))*INDEX('Baseline Calcs &amp; EFs'!$D$341:$D$358, MATCH('Baseline Calcs &amp; EFs'!$B$194,'Baseline Calcs &amp; EFs'!$B$341:$B$358,0))*10^6*'Conversions and Lists'!$F$44)-(INDEX($G$6:$G$27, MATCH($B$194,$B$6:$B$27,0))*'Conversions and Lists'!$F$37))*'Baseline Calcs &amp; EFs'!Q$381),"")</f>
        <v/>
      </c>
      <c r="K194" s="142" t="str">
        <f>IFERROR((((INDEX($D$11:$D$27, MATCH('Baseline Calcs &amp; EFs'!$B$194,$B$11:$B$27,0))*INDEX('Baseline Calcs &amp; EFs'!$D$341:$D$358, MATCH('Baseline Calcs &amp; EFs'!$B$194,'Baseline Calcs &amp; EFs'!$B$341:$B$358,0))*10^6*'Conversions and Lists'!$F$44)-(INDEX($G$6:$G$27, MATCH($B$194,$B$6:$B$27,0))*'Conversions and Lists'!$F$37))*'Baseline Calcs &amp; EFs'!R$381),"")</f>
        <v/>
      </c>
      <c r="L194" s="142" t="str">
        <f>IFERROR((((INDEX($D$11:$D$27, MATCH('Baseline Calcs &amp; EFs'!$B$194,$B$11:$B$27,0))*INDEX('Baseline Calcs &amp; EFs'!$D$341:$D$358, MATCH('Baseline Calcs &amp; EFs'!$B$194,'Baseline Calcs &amp; EFs'!$B$341:$B$358,0))*10^6*'Conversions and Lists'!$F$44)-(INDEX($G$6:$G$27, MATCH($B$194,$B$6:$B$27,0))*'Conversions and Lists'!$F$37))*'Baseline Calcs &amp; EFs'!S$381),"")</f>
        <v/>
      </c>
      <c r="M194" s="142" t="str">
        <f>IFERROR((((INDEX($D$11:$D$27, MATCH('Baseline Calcs &amp; EFs'!$B$194,$B$11:$B$27,0))*INDEX('Baseline Calcs &amp; EFs'!$D$341:$D$358, MATCH('Baseline Calcs &amp; EFs'!$B$194,'Baseline Calcs &amp; EFs'!$B$341:$B$358,0))*10^6*'Conversions and Lists'!$F$44)-(INDEX($G$6:$G$27, MATCH($B$194,$B$6:$B$27,0))*'Conversions and Lists'!$F$37))*'Baseline Calcs &amp; EFs'!T$381),"")</f>
        <v/>
      </c>
      <c r="N194" s="142" t="str">
        <f>IFERROR((((INDEX($D$11:$D$27, MATCH('Baseline Calcs &amp; EFs'!$B$194,$B$11:$B$27,0))*INDEX('Baseline Calcs &amp; EFs'!$D$341:$D$358, MATCH('Baseline Calcs &amp; EFs'!$B$194,'Baseline Calcs &amp; EFs'!$B$341:$B$358,0))*10^6*'Conversions and Lists'!$F$44)-(INDEX($G$6:$G$27, MATCH($B$194,$B$6:$B$27,0))*'Conversions and Lists'!$F$37))*'Baseline Calcs &amp; EFs'!U$381),"")</f>
        <v/>
      </c>
      <c r="O194" s="142" t="str">
        <f>IFERROR((((INDEX($D$11:$D$27, MATCH('Baseline Calcs &amp; EFs'!$B$194,$B$11:$B$27,0))*INDEX('Baseline Calcs &amp; EFs'!$D$341:$D$358, MATCH('Baseline Calcs &amp; EFs'!$B$194,'Baseline Calcs &amp; EFs'!$B$341:$B$358,0))*10^6*'Conversions and Lists'!$F$44)-(INDEX($G$6:$G$27, MATCH($B$194,$B$6:$B$27,0))*'Conversions and Lists'!$F$37))*'Baseline Calcs &amp; EFs'!V$381),"")</f>
        <v/>
      </c>
      <c r="P194" s="142" t="str">
        <f>IFERROR((((INDEX($D$11:$D$27, MATCH('Baseline Calcs &amp; EFs'!$B$194,$B$11:$B$27,0))*INDEX('Baseline Calcs &amp; EFs'!$D$341:$D$358, MATCH('Baseline Calcs &amp; EFs'!$B$194,'Baseline Calcs &amp; EFs'!$B$341:$B$358,0))*10^6*'Conversions and Lists'!$F$44)-(INDEX($G$6:$G$27, MATCH($B$194,$B$6:$B$27,0))*'Conversions and Lists'!$F$37))*'Baseline Calcs &amp; EFs'!W$381),"")</f>
        <v/>
      </c>
      <c r="Q194" s="142" t="str">
        <f>IFERROR((((INDEX($D$11:$D$27, MATCH('Baseline Calcs &amp; EFs'!$B$194,$B$11:$B$27,0))*INDEX('Baseline Calcs &amp; EFs'!$D$341:$D$358, MATCH('Baseline Calcs &amp; EFs'!$B$194,'Baseline Calcs &amp; EFs'!$B$341:$B$358,0))*10^6*'Conversions and Lists'!$F$44)-(INDEX($G$6:$G$27, MATCH($B$194,$B$6:$B$27,0))*'Conversions and Lists'!$F$37))*'Baseline Calcs &amp; EFs'!X$381),"")</f>
        <v/>
      </c>
      <c r="R194" s="142" t="str">
        <f>IFERROR((((INDEX($D$11:$D$27, MATCH('Baseline Calcs &amp; EFs'!$B$194,$B$11:$B$27,0))*INDEX('Baseline Calcs &amp; EFs'!$D$341:$D$358, MATCH('Baseline Calcs &amp; EFs'!$B$194,'Baseline Calcs &amp; EFs'!$B$341:$B$358,0))*10^6*'Conversions and Lists'!$F$44)-(INDEX($G$6:$G$27, MATCH($B$194,$B$6:$B$27,0))*'Conversions and Lists'!$F$37))*'Baseline Calcs &amp; EFs'!Y$381),"")</f>
        <v/>
      </c>
      <c r="S194" s="142" t="str">
        <f>IFERROR((((INDEX($D$11:$D$27, MATCH('Baseline Calcs &amp; EFs'!$B$194,$B$11:$B$27,0))*INDEX('Baseline Calcs &amp; EFs'!$D$341:$D$358, MATCH('Baseline Calcs &amp; EFs'!$B$194,'Baseline Calcs &amp; EFs'!$B$341:$B$358,0))*10^6*'Conversions and Lists'!$F$44)-(INDEX($G$6:$G$27, MATCH($B$194,$B$6:$B$27,0))*'Conversions and Lists'!$F$37))*'Baseline Calcs &amp; EFs'!Z$381),"")</f>
        <v/>
      </c>
      <c r="T194" s="142" t="str">
        <f>IFERROR((((INDEX($D$11:$D$27, MATCH('Baseline Calcs &amp; EFs'!$B$194,$B$11:$B$27,0))*INDEX('Baseline Calcs &amp; EFs'!$D$341:$D$358, MATCH('Baseline Calcs &amp; EFs'!$B$194,'Baseline Calcs &amp; EFs'!$B$341:$B$358,0))*10^6*'Conversions and Lists'!$F$44)-(INDEX($G$6:$G$27, MATCH($B$194,$B$6:$B$27,0))*'Conversions and Lists'!$F$37))*'Baseline Calcs &amp; EFs'!AA$381),"")</f>
        <v/>
      </c>
      <c r="U194" s="142" t="str">
        <f>IFERROR((((INDEX($D$11:$D$27, MATCH('Baseline Calcs &amp; EFs'!$B$194,$B$11:$B$27,0))*INDEX('Baseline Calcs &amp; EFs'!$D$341:$D$358, MATCH('Baseline Calcs &amp; EFs'!$B$194,'Baseline Calcs &amp; EFs'!$B$341:$B$358,0))*10^6*'Conversions and Lists'!$F$44)-(INDEX($G$6:$G$27, MATCH($B$194,$B$6:$B$27,0))*'Conversions and Lists'!$F$37))*'Baseline Calcs &amp; EFs'!AB$381),"")</f>
        <v/>
      </c>
      <c r="V194" s="142" t="str">
        <f>IFERROR((((INDEX($D$11:$D$27, MATCH('Baseline Calcs &amp; EFs'!$B$194,$B$11:$B$27,0))*INDEX('Baseline Calcs &amp; EFs'!$D$341:$D$358, MATCH('Baseline Calcs &amp; EFs'!$B$194,'Baseline Calcs &amp; EFs'!$B$341:$B$358,0))*10^6*'Conversions and Lists'!$F$44)-(INDEX($G$6:$G$27, MATCH($B$194,$B$6:$B$27,0))*'Conversions and Lists'!$F$37))*'Baseline Calcs &amp; EFs'!AC$381),"")</f>
        <v/>
      </c>
      <c r="W194" s="142" t="str">
        <f>IFERROR((((INDEX($D$11:$D$27, MATCH('Baseline Calcs &amp; EFs'!$B$194,$B$11:$B$27,0))*INDEX('Baseline Calcs &amp; EFs'!$D$341:$D$358, MATCH('Baseline Calcs &amp; EFs'!$B$194,'Baseline Calcs &amp; EFs'!$B$341:$B$358,0))*10^6*'Conversions and Lists'!$F$44)-(INDEX($G$6:$G$27, MATCH($B$194,$B$6:$B$27,0))*'Conversions and Lists'!$F$37))*'Baseline Calcs &amp; EFs'!AD$381),"")</f>
        <v/>
      </c>
      <c r="X194" s="142" t="str">
        <f>IFERROR((((INDEX($D$11:$D$27, MATCH('Baseline Calcs &amp; EFs'!$B$194,$B$11:$B$27,0))*INDEX('Baseline Calcs &amp; EFs'!$D$341:$D$358, MATCH('Baseline Calcs &amp; EFs'!$B$194,'Baseline Calcs &amp; EFs'!$B$341:$B$358,0))*10^6*'Conversions and Lists'!$F$44)-(INDEX($G$6:$G$27, MATCH($B$194,$B$6:$B$27,0))*'Conversions and Lists'!$F$37))*'Baseline Calcs &amp; EFs'!AE$381),"")</f>
        <v/>
      </c>
      <c r="Y194" s="142" t="str">
        <f>IFERROR((((INDEX($D$11:$D$27, MATCH('Baseline Calcs &amp; EFs'!$B$194,$B$11:$B$27,0))*INDEX('Baseline Calcs &amp; EFs'!$D$341:$D$358, MATCH('Baseline Calcs &amp; EFs'!$B$194,'Baseline Calcs &amp; EFs'!$B$341:$B$358,0))*10^6*'Conversions and Lists'!$F$44)-(INDEX($G$6:$G$27, MATCH($B$194,$B$6:$B$27,0))*'Conversions and Lists'!$F$37))*'Baseline Calcs &amp; EFs'!AF$381),"")</f>
        <v/>
      </c>
      <c r="Z194" s="142" t="str">
        <f>IFERROR((((INDEX($D$11:$D$27, MATCH('Baseline Calcs &amp; EFs'!$B$194,$B$11:$B$27,0))*INDEX('Baseline Calcs &amp; EFs'!$D$341:$D$358, MATCH('Baseline Calcs &amp; EFs'!$B$194,'Baseline Calcs &amp; EFs'!$B$341:$B$358,0))*10^6*'Conversions and Lists'!$F$44)-(INDEX($G$6:$G$27, MATCH($B$194,$B$6:$B$27,0))*'Conversions and Lists'!$F$37))*'Baseline Calcs &amp; EFs'!AG$381),"")</f>
        <v/>
      </c>
      <c r="AA194" s="142" t="str">
        <f>IFERROR((((INDEX($D$11:$D$27, MATCH('Baseline Calcs &amp; EFs'!$B$194,$B$11:$B$27,0))*INDEX('Baseline Calcs &amp; EFs'!$D$341:$D$358, MATCH('Baseline Calcs &amp; EFs'!$B$194,'Baseline Calcs &amp; EFs'!$B$341:$B$358,0))*10^6*'Conversions and Lists'!$F$44)-(INDEX($G$6:$G$27, MATCH($B$194,$B$6:$B$27,0))*'Conversions and Lists'!$F$37))*'Baseline Calcs &amp; EFs'!AH$381),"")</f>
        <v/>
      </c>
      <c r="AB194" s="142" t="str">
        <f>IFERROR((((INDEX($D$11:$D$27, MATCH('Baseline Calcs &amp; EFs'!$B$194,$B$11:$B$27,0))*INDEX('Baseline Calcs &amp; EFs'!$D$341:$D$358, MATCH('Baseline Calcs &amp; EFs'!$B$194,'Baseline Calcs &amp; EFs'!$B$341:$B$358,0))*10^6*'Conversions and Lists'!$F$44)-(INDEX($G$6:$G$27, MATCH($B$194,$B$6:$B$27,0))*'Conversions and Lists'!$F$37))*'Baseline Calcs &amp; EFs'!AI$381),"")</f>
        <v/>
      </c>
      <c r="AC194" s="142" t="str">
        <f>IFERROR((((INDEX($D$11:$D$27, MATCH('Baseline Calcs &amp; EFs'!$B$194,$B$11:$B$27,0))*INDEX('Baseline Calcs &amp; EFs'!$D$341:$D$358, MATCH('Baseline Calcs &amp; EFs'!$B$194,'Baseline Calcs &amp; EFs'!$B$341:$B$358,0))*10^6*'Conversions and Lists'!$F$44)-(INDEX($G$6:$G$27, MATCH($B$194,$B$6:$B$27,0))*'Conversions and Lists'!$F$37))*'Baseline Calcs &amp; EFs'!AJ$381),"")</f>
        <v/>
      </c>
      <c r="AD194" s="142" t="str">
        <f>IFERROR((((INDEX($D$11:$D$27, MATCH('Baseline Calcs &amp; EFs'!$B$194,$B$11:$B$27,0))*INDEX('Baseline Calcs &amp; EFs'!$D$341:$D$358, MATCH('Baseline Calcs &amp; EFs'!$B$194,'Baseline Calcs &amp; EFs'!$B$341:$B$358,0))*10^6*'Conversions and Lists'!$F$44)-(INDEX($G$6:$G$27, MATCH($B$194,$B$6:$B$27,0))*'Conversions and Lists'!$F$37))*'Baseline Calcs &amp; EFs'!AK$381),"")</f>
        <v/>
      </c>
      <c r="AE194" s="142" t="str">
        <f>IFERROR((((INDEX($D$11:$D$27, MATCH('Baseline Calcs &amp; EFs'!$B$194,$B$11:$B$27,0))*INDEX('Baseline Calcs &amp; EFs'!$D$341:$D$358, MATCH('Baseline Calcs &amp; EFs'!$B$194,'Baseline Calcs &amp; EFs'!$B$341:$B$358,0))*10^6*'Conversions and Lists'!$F$44)-(INDEX($G$6:$G$27, MATCH($B$194,$B$6:$B$27,0))*'Conversions and Lists'!$F$37))*'Baseline Calcs &amp; EFs'!AL$381),"")</f>
        <v/>
      </c>
      <c r="AF194" s="142" t="str">
        <f t="shared" si="1"/>
        <v/>
      </c>
      <c r="AG194" s="143" t="str">
        <f>IFERROR(SUM(INDEX(D194:AF194, MATCH(INDEX($H$6:$H$27,MATCH($B$194,$B$6:$B$27,0)),$D$175:$AE$175,0)):AF194),"")</f>
        <v/>
      </c>
    </row>
    <row r="195" spans="2:33" ht="14.4" thickBot="1" x14ac:dyDescent="0.3">
      <c r="B195" s="138" t="s">
        <v>136</v>
      </c>
      <c r="C195" s="139" t="s">
        <v>336</v>
      </c>
      <c r="D195" s="140" t="str">
        <f>IFERROR((INDEX($D$11:$D$27, MATCH('Baseline Calcs &amp; EFs'!$B$194,$B$11:$B$27,0))*INDEX('Baseline Calcs &amp; EFs'!$C$341:$C$358, MATCH('Baseline Calcs &amp; EFs'!$B$194,'Baseline Calcs &amp; EFs'!$B$341:$B$358,0))*1000*'Conversions and Lists'!$O$44*'Baseline Calcs &amp; EFs'!$F$437*'Conversions and Lists'!$F$51*1000),"")</f>
        <v/>
      </c>
      <c r="E195" s="140" t="str">
        <f>IFERROR((INDEX($D$11:$D$27, MATCH('Baseline Calcs &amp; EFs'!$B$194,$B$11:$B$27,0))*INDEX('Baseline Calcs &amp; EFs'!$C$341:$C$358, MATCH('Baseline Calcs &amp; EFs'!$B$194,'Baseline Calcs &amp; EFs'!$B$341:$B$358,0))*1000*'Conversions and Lists'!$O$44*'Baseline Calcs &amp; EFs'!$F$437*'Conversions and Lists'!$F$51*1000),"")</f>
        <v/>
      </c>
      <c r="F195" s="140" t="str">
        <f>IFERROR((INDEX($D$11:$D$27, MATCH('Baseline Calcs &amp; EFs'!$B$194,$B$11:$B$27,0))*INDEX('Baseline Calcs &amp; EFs'!$C$341:$C$358, MATCH('Baseline Calcs &amp; EFs'!$B$194,'Baseline Calcs &amp; EFs'!$B$341:$B$358,0))*1000*'Conversions and Lists'!$O$44*'Baseline Calcs &amp; EFs'!$F$437*'Conversions and Lists'!$F$51*1000),"")</f>
        <v/>
      </c>
      <c r="G195" s="140" t="str">
        <f>IFERROR((INDEX($D$11:$D$27, MATCH('Baseline Calcs &amp; EFs'!$B$194,$B$11:$B$27,0))*INDEX('Baseline Calcs &amp; EFs'!$C$341:$C$358, MATCH('Baseline Calcs &amp; EFs'!$B$194,'Baseline Calcs &amp; EFs'!$B$341:$B$358,0))*1000*'Conversions and Lists'!$O$44*'Baseline Calcs &amp; EFs'!$F$437*'Conversions and Lists'!$F$51*1000),"")</f>
        <v/>
      </c>
      <c r="H195" s="140" t="str">
        <f>IFERROR((INDEX($D$11:$D$27, MATCH('Baseline Calcs &amp; EFs'!$B$194,$B$11:$B$27,0))*INDEX('Baseline Calcs &amp; EFs'!$C$341:$C$358, MATCH('Baseline Calcs &amp; EFs'!$B$194,'Baseline Calcs &amp; EFs'!$B$341:$B$358,0))*1000*'Conversions and Lists'!$O$44*'Baseline Calcs &amp; EFs'!$F$437*'Conversions and Lists'!$F$51*1000),"")</f>
        <v/>
      </c>
      <c r="I195" s="140" t="str">
        <f>IFERROR((INDEX($D$11:$D$27, MATCH('Baseline Calcs &amp; EFs'!$B$194,$B$11:$B$27,0))*INDEX('Baseline Calcs &amp; EFs'!$C$341:$C$358, MATCH('Baseline Calcs &amp; EFs'!$B$194,'Baseline Calcs &amp; EFs'!$B$341:$B$358,0))*1000*'Conversions and Lists'!$O$44*'Baseline Calcs &amp; EFs'!$F$437*'Conversions and Lists'!$F$51*1000),"")</f>
        <v/>
      </c>
      <c r="J195" s="140" t="str">
        <f>IFERROR((INDEX($D$11:$D$27, MATCH('Baseline Calcs &amp; EFs'!$B$194,$B$11:$B$27,0))*INDEX('Baseline Calcs &amp; EFs'!$C$341:$C$358, MATCH('Baseline Calcs &amp; EFs'!$B$194,'Baseline Calcs &amp; EFs'!$B$341:$B$358,0))*1000*'Conversions and Lists'!$O$44*'Baseline Calcs &amp; EFs'!$F$437*'Conversions and Lists'!$F$51*1000),"")</f>
        <v/>
      </c>
      <c r="K195" s="140" t="str">
        <f>IFERROR((INDEX($D$11:$D$27, MATCH('Baseline Calcs &amp; EFs'!$B$194,$B$11:$B$27,0))*INDEX('Baseline Calcs &amp; EFs'!$C$341:$C$358, MATCH('Baseline Calcs &amp; EFs'!$B$194,'Baseline Calcs &amp; EFs'!$B$341:$B$358,0))*1000*'Conversions and Lists'!$O$44*'Baseline Calcs &amp; EFs'!$F$437*'Conversions and Lists'!$F$51*1000),"")</f>
        <v/>
      </c>
      <c r="L195" s="140" t="str">
        <f>IFERROR((INDEX($D$11:$D$27, MATCH('Baseline Calcs &amp; EFs'!$B$194,$B$11:$B$27,0))*INDEX('Baseline Calcs &amp; EFs'!$C$341:$C$358, MATCH('Baseline Calcs &amp; EFs'!$B$194,'Baseline Calcs &amp; EFs'!$B$341:$B$358,0))*1000*'Conversions and Lists'!$O$44*'Baseline Calcs &amp; EFs'!$F$437*'Conversions and Lists'!$F$51*1000),"")</f>
        <v/>
      </c>
      <c r="M195" s="140" t="str">
        <f>IFERROR((INDEX($D$11:$D$27, MATCH('Baseline Calcs &amp; EFs'!$B$194,$B$11:$B$27,0))*INDEX('Baseline Calcs &amp; EFs'!$C$341:$C$358, MATCH('Baseline Calcs &amp; EFs'!$B$194,'Baseline Calcs &amp; EFs'!$B$341:$B$358,0))*1000*'Conversions and Lists'!$O$44*'Baseline Calcs &amp; EFs'!$F$437*'Conversions and Lists'!$F$51*1000),"")</f>
        <v/>
      </c>
      <c r="N195" s="140" t="str">
        <f>IFERROR((INDEX($D$11:$D$27, MATCH('Baseline Calcs &amp; EFs'!$B$194,$B$11:$B$27,0))*INDEX('Baseline Calcs &amp; EFs'!$C$341:$C$358, MATCH('Baseline Calcs &amp; EFs'!$B$194,'Baseline Calcs &amp; EFs'!$B$341:$B$358,0))*1000*'Conversions and Lists'!$O$44*'Baseline Calcs &amp; EFs'!$F$437*'Conversions and Lists'!$F$51*1000),"")</f>
        <v/>
      </c>
      <c r="O195" s="140" t="str">
        <f>IFERROR((INDEX($D$11:$D$27, MATCH('Baseline Calcs &amp; EFs'!$B$194,$B$11:$B$27,0))*INDEX('Baseline Calcs &amp; EFs'!$C$341:$C$358, MATCH('Baseline Calcs &amp; EFs'!$B$194,'Baseline Calcs &amp; EFs'!$B$341:$B$358,0))*1000*'Conversions and Lists'!$O$44*'Baseline Calcs &amp; EFs'!$F$437*'Conversions and Lists'!$F$51*1000),"")</f>
        <v/>
      </c>
      <c r="P195" s="140" t="str">
        <f>IFERROR((INDEX($D$11:$D$27, MATCH('Baseline Calcs &amp; EFs'!$B$194,$B$11:$B$27,0))*INDEX('Baseline Calcs &amp; EFs'!$C$341:$C$358, MATCH('Baseline Calcs &amp; EFs'!$B$194,'Baseline Calcs &amp; EFs'!$B$341:$B$358,0))*1000*'Conversions and Lists'!$O$44*'Baseline Calcs &amp; EFs'!$F$437*'Conversions and Lists'!$F$51*1000),"")</f>
        <v/>
      </c>
      <c r="Q195" s="140" t="str">
        <f>IFERROR((INDEX($D$11:$D$27, MATCH('Baseline Calcs &amp; EFs'!$B$194,$B$11:$B$27,0))*INDEX('Baseline Calcs &amp; EFs'!$C$341:$C$358, MATCH('Baseline Calcs &amp; EFs'!$B$194,'Baseline Calcs &amp; EFs'!$B$341:$B$358,0))*1000*'Conversions and Lists'!$O$44*'Baseline Calcs &amp; EFs'!$F$437*'Conversions and Lists'!$F$51*1000),"")</f>
        <v/>
      </c>
      <c r="R195" s="140" t="str">
        <f>IFERROR((INDEX($D$11:$D$27, MATCH('Baseline Calcs &amp; EFs'!$B$194,$B$11:$B$27,0))*INDEX('Baseline Calcs &amp; EFs'!$C$341:$C$358, MATCH('Baseline Calcs &amp; EFs'!$B$194,'Baseline Calcs &amp; EFs'!$B$341:$B$358,0))*1000*'Conversions and Lists'!$O$44*'Baseline Calcs &amp; EFs'!$F$437*'Conversions and Lists'!$F$51*1000),"")</f>
        <v/>
      </c>
      <c r="S195" s="140" t="str">
        <f>IFERROR((INDEX($D$11:$D$27, MATCH('Baseline Calcs &amp; EFs'!$B$194,$B$11:$B$27,0))*INDEX('Baseline Calcs &amp; EFs'!$C$341:$C$358, MATCH('Baseline Calcs &amp; EFs'!$B$194,'Baseline Calcs &amp; EFs'!$B$341:$B$358,0))*1000*'Conversions and Lists'!$O$44*'Baseline Calcs &amp; EFs'!$F$437*'Conversions and Lists'!$F$51*1000),"")</f>
        <v/>
      </c>
      <c r="T195" s="140" t="str">
        <f>IFERROR((INDEX($D$11:$D$27, MATCH('Baseline Calcs &amp; EFs'!$B$194,$B$11:$B$27,0))*INDEX('Baseline Calcs &amp; EFs'!$C$341:$C$358, MATCH('Baseline Calcs &amp; EFs'!$B$194,'Baseline Calcs &amp; EFs'!$B$341:$B$358,0))*1000*'Conversions and Lists'!$O$44*'Baseline Calcs &amp; EFs'!$F$437*'Conversions and Lists'!$F$51*1000),"")</f>
        <v/>
      </c>
      <c r="U195" s="140" t="str">
        <f>IFERROR((INDEX($D$11:$D$27, MATCH('Baseline Calcs &amp; EFs'!$B$194,$B$11:$B$27,0))*INDEX('Baseline Calcs &amp; EFs'!$C$341:$C$358, MATCH('Baseline Calcs &amp; EFs'!$B$194,'Baseline Calcs &amp; EFs'!$B$341:$B$358,0))*1000*'Conversions and Lists'!$O$44*'Baseline Calcs &amp; EFs'!$F$437*'Conversions and Lists'!$F$51*1000),"")</f>
        <v/>
      </c>
      <c r="V195" s="140" t="str">
        <f>IFERROR((INDEX($D$11:$D$27, MATCH('Baseline Calcs &amp; EFs'!$B$194,$B$11:$B$27,0))*INDEX('Baseline Calcs &amp; EFs'!$C$341:$C$358, MATCH('Baseline Calcs &amp; EFs'!$B$194,'Baseline Calcs &amp; EFs'!$B$341:$B$358,0))*1000*'Conversions and Lists'!$O$44*'Baseline Calcs &amp; EFs'!$F$437*'Conversions and Lists'!$F$51*1000),"")</f>
        <v/>
      </c>
      <c r="W195" s="140" t="str">
        <f>IFERROR((INDEX($D$11:$D$27, MATCH('Baseline Calcs &amp; EFs'!$B$194,$B$11:$B$27,0))*INDEX('Baseline Calcs &amp; EFs'!$C$341:$C$358, MATCH('Baseline Calcs &amp; EFs'!$B$194,'Baseline Calcs &amp; EFs'!$B$341:$B$358,0))*1000*'Conversions and Lists'!$O$44*'Baseline Calcs &amp; EFs'!$F$437*'Conversions and Lists'!$F$51*1000),"")</f>
        <v/>
      </c>
      <c r="X195" s="140" t="str">
        <f>IFERROR((INDEX($D$11:$D$27, MATCH('Baseline Calcs &amp; EFs'!$B$194,$B$11:$B$27,0))*INDEX('Baseline Calcs &amp; EFs'!$C$341:$C$358, MATCH('Baseline Calcs &amp; EFs'!$B$194,'Baseline Calcs &amp; EFs'!$B$341:$B$358,0))*1000*'Conversions and Lists'!$O$44*'Baseline Calcs &amp; EFs'!$F$437*'Conversions and Lists'!$F$51*1000),"")</f>
        <v/>
      </c>
      <c r="Y195" s="140" t="str">
        <f>IFERROR((INDEX($D$11:$D$27, MATCH('Baseline Calcs &amp; EFs'!$B$194,$B$11:$B$27,0))*INDEX('Baseline Calcs &amp; EFs'!$C$341:$C$358, MATCH('Baseline Calcs &amp; EFs'!$B$194,'Baseline Calcs &amp; EFs'!$B$341:$B$358,0))*1000*'Conversions and Lists'!$O$44*'Baseline Calcs &amp; EFs'!$F$437*'Conversions and Lists'!$F$51*1000),"")</f>
        <v/>
      </c>
      <c r="Z195" s="140" t="str">
        <f>IFERROR((INDEX($D$11:$D$27, MATCH('Baseline Calcs &amp; EFs'!$B$194,$B$11:$B$27,0))*INDEX('Baseline Calcs &amp; EFs'!$C$341:$C$358, MATCH('Baseline Calcs &amp; EFs'!$B$194,'Baseline Calcs &amp; EFs'!$B$341:$B$358,0))*1000*'Conversions and Lists'!$O$44*'Baseline Calcs &amp; EFs'!$F$437*'Conversions and Lists'!$F$51*1000),"")</f>
        <v/>
      </c>
      <c r="AA195" s="140" t="str">
        <f>IFERROR((INDEX($D$11:$D$27, MATCH('Baseline Calcs &amp; EFs'!$B$194,$B$11:$B$27,0))*INDEX('Baseline Calcs &amp; EFs'!$C$341:$C$358, MATCH('Baseline Calcs &amp; EFs'!$B$194,'Baseline Calcs &amp; EFs'!$B$341:$B$358,0))*1000*'Conversions and Lists'!$O$44*'Baseline Calcs &amp; EFs'!$F$437*'Conversions and Lists'!$F$51*1000),"")</f>
        <v/>
      </c>
      <c r="AB195" s="140" t="str">
        <f>IFERROR((INDEX($D$11:$D$27, MATCH('Baseline Calcs &amp; EFs'!$B$194,$B$11:$B$27,0))*INDEX('Baseline Calcs &amp; EFs'!$C$341:$C$358, MATCH('Baseline Calcs &amp; EFs'!$B$194,'Baseline Calcs &amp; EFs'!$B$341:$B$358,0))*1000*'Conversions and Lists'!$O$44*'Baseline Calcs &amp; EFs'!$F$437*'Conversions and Lists'!$F$51*1000),"")</f>
        <v/>
      </c>
      <c r="AC195" s="140" t="str">
        <f>IFERROR((INDEX($D$11:$D$27, MATCH('Baseline Calcs &amp; EFs'!$B$194,$B$11:$B$27,0))*INDEX('Baseline Calcs &amp; EFs'!$C$341:$C$358, MATCH('Baseline Calcs &amp; EFs'!$B$194,'Baseline Calcs &amp; EFs'!$B$341:$B$358,0))*1000*'Conversions and Lists'!$O$44*'Baseline Calcs &amp; EFs'!$F$437*'Conversions and Lists'!$F$51*1000),"")</f>
        <v/>
      </c>
      <c r="AD195" s="140" t="str">
        <f>IFERROR((INDEX($D$11:$D$27, MATCH('Baseline Calcs &amp; EFs'!$B$194,$B$11:$B$27,0))*INDEX('Baseline Calcs &amp; EFs'!$C$341:$C$358, MATCH('Baseline Calcs &amp; EFs'!$B$194,'Baseline Calcs &amp; EFs'!$B$341:$B$358,0))*1000*'Conversions and Lists'!$O$44*'Baseline Calcs &amp; EFs'!$F$437*'Conversions and Lists'!$F$51*1000),"")</f>
        <v/>
      </c>
      <c r="AE195" s="140" t="str">
        <f>IFERROR((INDEX($D$11:$D$27, MATCH('Baseline Calcs &amp; EFs'!$B$194,$B$11:$B$27,0))*INDEX('Baseline Calcs &amp; EFs'!$C$341:$C$358, MATCH('Baseline Calcs &amp; EFs'!$B$194,'Baseline Calcs &amp; EFs'!$B$341:$B$358,0))*1000*'Conversions and Lists'!$O$44*'Baseline Calcs &amp; EFs'!$F$437*'Conversions and Lists'!$F$51*1000),"")</f>
        <v/>
      </c>
      <c r="AF195" s="140" t="str">
        <f t="shared" si="1"/>
        <v/>
      </c>
      <c r="AG195" s="135" t="str">
        <f>IFERROR(SUM(INDEX(D195:AF195, MATCH(INDEX($H$6:$H$27,MATCH($B$194,$B$6:$B$27,0)),$D$175:$AE$175,0)):AF195),"")</f>
        <v/>
      </c>
    </row>
    <row r="196" spans="2:33" x14ac:dyDescent="0.25">
      <c r="B196" s="144" t="s">
        <v>126</v>
      </c>
      <c r="C196" s="141" t="s">
        <v>335</v>
      </c>
      <c r="D196" s="142" t="str">
        <f>IFERROR((((INDEX($D$11:$D$27, MATCH('Baseline Calcs &amp; EFs'!$B$196,$B$11:$B$27,0))*INDEX('Baseline Calcs &amp; EFs'!$D$341:$D$358, MATCH('Baseline Calcs &amp; EFs'!$B$196,'Baseline Calcs &amp; EFs'!$B$341:$B$358,0))*10^6*'Conversions and Lists'!$F$44)-(INDEX($G$6:$G$27, MATCH($B$196,$B$6:$B$27,0))*'Conversions and Lists'!$F$37))*'Baseline Calcs &amp; EFs'!K$381),"")</f>
        <v/>
      </c>
      <c r="E196" s="142" t="str">
        <f>IFERROR((((INDEX($D$11:$D$27, MATCH('Baseline Calcs &amp; EFs'!$B$196,$B$11:$B$27,0))*INDEX('Baseline Calcs &amp; EFs'!$D$341:$D$358, MATCH('Baseline Calcs &amp; EFs'!$B$196,'Baseline Calcs &amp; EFs'!$B$341:$B$358,0))*10^6*'Conversions and Lists'!$F$44)-(INDEX($G$6:$G$27, MATCH($B$196,$B$6:$B$27,0))*'Conversions and Lists'!$F$37))*'Baseline Calcs &amp; EFs'!L$381),"")</f>
        <v/>
      </c>
      <c r="F196" s="142" t="str">
        <f>IFERROR((((INDEX($D$11:$D$27, MATCH('Baseline Calcs &amp; EFs'!$B$196,$B$11:$B$27,0))*INDEX('Baseline Calcs &amp; EFs'!$D$341:$D$358, MATCH('Baseline Calcs &amp; EFs'!$B$196,'Baseline Calcs &amp; EFs'!$B$341:$B$358,0))*10^6*'Conversions and Lists'!$F$44)-(INDEX($G$6:$G$27, MATCH($B$196,$B$6:$B$27,0))*'Conversions and Lists'!$F$37))*'Baseline Calcs &amp; EFs'!M$381),"")</f>
        <v/>
      </c>
      <c r="G196" s="142" t="str">
        <f>IFERROR((((INDEX($D$11:$D$27, MATCH('Baseline Calcs &amp; EFs'!$B$196,$B$11:$B$27,0))*INDEX('Baseline Calcs &amp; EFs'!$D$341:$D$358, MATCH('Baseline Calcs &amp; EFs'!$B$196,'Baseline Calcs &amp; EFs'!$B$341:$B$358,0))*10^6*'Conversions and Lists'!$F$44)-(INDEX($G$6:$G$27, MATCH($B$196,$B$6:$B$27,0))*'Conversions and Lists'!$F$37))*'Baseline Calcs &amp; EFs'!N$381),"")</f>
        <v/>
      </c>
      <c r="H196" s="142" t="str">
        <f>IFERROR((((INDEX($D$11:$D$27, MATCH('Baseline Calcs &amp; EFs'!$B$196,$B$11:$B$27,0))*INDEX('Baseline Calcs &amp; EFs'!$D$341:$D$358, MATCH('Baseline Calcs &amp; EFs'!$B$196,'Baseline Calcs &amp; EFs'!$B$341:$B$358,0))*10^6*'Conversions and Lists'!$F$44)-(INDEX($G$6:$G$27, MATCH($B$196,$B$6:$B$27,0))*'Conversions and Lists'!$F$37))*'Baseline Calcs &amp; EFs'!O$381),"")</f>
        <v/>
      </c>
      <c r="I196" s="142" t="str">
        <f>IFERROR((((INDEX($D$11:$D$27, MATCH('Baseline Calcs &amp; EFs'!$B$196,$B$11:$B$27,0))*INDEX('Baseline Calcs &amp; EFs'!$D$341:$D$358, MATCH('Baseline Calcs &amp; EFs'!$B$196,'Baseline Calcs &amp; EFs'!$B$341:$B$358,0))*10^6*'Conversions and Lists'!$F$44)-(INDEX($G$6:$G$27, MATCH($B$196,$B$6:$B$27,0))*'Conversions and Lists'!$F$37))*'Baseline Calcs &amp; EFs'!P$381),"")</f>
        <v/>
      </c>
      <c r="J196" s="142" t="str">
        <f>IFERROR((((INDEX($D$11:$D$27, MATCH('Baseline Calcs &amp; EFs'!$B$196,$B$11:$B$27,0))*INDEX('Baseline Calcs &amp; EFs'!$D$341:$D$358, MATCH('Baseline Calcs &amp; EFs'!$B$196,'Baseline Calcs &amp; EFs'!$B$341:$B$358,0))*10^6*'Conversions and Lists'!$F$44)-(INDEX($G$6:$G$27, MATCH($B$196,$B$6:$B$27,0))*'Conversions and Lists'!$F$37))*'Baseline Calcs &amp; EFs'!Q$381),"")</f>
        <v/>
      </c>
      <c r="K196" s="142" t="str">
        <f>IFERROR((((INDEX($D$11:$D$27, MATCH('Baseline Calcs &amp; EFs'!$B$196,$B$11:$B$27,0))*INDEX('Baseline Calcs &amp; EFs'!$D$341:$D$358, MATCH('Baseline Calcs &amp; EFs'!$B$196,'Baseline Calcs &amp; EFs'!$B$341:$B$358,0))*10^6*'Conversions and Lists'!$F$44)-(INDEX($G$6:$G$27, MATCH($B$196,$B$6:$B$27,0))*'Conversions and Lists'!$F$37))*'Baseline Calcs &amp; EFs'!R$381),"")</f>
        <v/>
      </c>
      <c r="L196" s="142" t="str">
        <f>IFERROR((((INDEX($D$11:$D$27, MATCH('Baseline Calcs &amp; EFs'!$B$196,$B$11:$B$27,0))*INDEX('Baseline Calcs &amp; EFs'!$D$341:$D$358, MATCH('Baseline Calcs &amp; EFs'!$B$196,'Baseline Calcs &amp; EFs'!$B$341:$B$358,0))*10^6*'Conversions and Lists'!$F$44)-(INDEX($G$6:$G$27, MATCH($B$196,$B$6:$B$27,0))*'Conversions and Lists'!$F$37))*'Baseline Calcs &amp; EFs'!S$381),"")</f>
        <v/>
      </c>
      <c r="M196" s="142" t="str">
        <f>IFERROR((((INDEX($D$11:$D$27, MATCH('Baseline Calcs &amp; EFs'!$B$196,$B$11:$B$27,0))*INDEX('Baseline Calcs &amp; EFs'!$D$341:$D$358, MATCH('Baseline Calcs &amp; EFs'!$B$196,'Baseline Calcs &amp; EFs'!$B$341:$B$358,0))*10^6*'Conversions and Lists'!$F$44)-(INDEX($G$6:$G$27, MATCH($B$196,$B$6:$B$27,0))*'Conversions and Lists'!$F$37))*'Baseline Calcs &amp; EFs'!T$381),"")</f>
        <v/>
      </c>
      <c r="N196" s="142" t="str">
        <f>IFERROR((((INDEX($D$11:$D$27, MATCH('Baseline Calcs &amp; EFs'!$B$196,$B$11:$B$27,0))*INDEX('Baseline Calcs &amp; EFs'!$D$341:$D$358, MATCH('Baseline Calcs &amp; EFs'!$B$196,'Baseline Calcs &amp; EFs'!$B$341:$B$358,0))*10^6*'Conversions and Lists'!$F$44)-(INDEX($G$6:$G$27, MATCH($B$196,$B$6:$B$27,0))*'Conversions and Lists'!$F$37))*'Baseline Calcs &amp; EFs'!U$381),"")</f>
        <v/>
      </c>
      <c r="O196" s="142" t="str">
        <f>IFERROR((((INDEX($D$11:$D$27, MATCH('Baseline Calcs &amp; EFs'!$B$196,$B$11:$B$27,0))*INDEX('Baseline Calcs &amp; EFs'!$D$341:$D$358, MATCH('Baseline Calcs &amp; EFs'!$B$196,'Baseline Calcs &amp; EFs'!$B$341:$B$358,0))*10^6*'Conversions and Lists'!$F$44)-(INDEX($G$6:$G$27, MATCH($B$196,$B$6:$B$27,0))*'Conversions and Lists'!$F$37))*'Baseline Calcs &amp; EFs'!V$381),"")</f>
        <v/>
      </c>
      <c r="P196" s="142" t="str">
        <f>IFERROR((((INDEX($D$11:$D$27, MATCH('Baseline Calcs &amp; EFs'!$B$196,$B$11:$B$27,0))*INDEX('Baseline Calcs &amp; EFs'!$D$341:$D$358, MATCH('Baseline Calcs &amp; EFs'!$B$196,'Baseline Calcs &amp; EFs'!$B$341:$B$358,0))*10^6*'Conversions and Lists'!$F$44)-(INDEX($G$6:$G$27, MATCH($B$196,$B$6:$B$27,0))*'Conversions and Lists'!$F$37))*'Baseline Calcs &amp; EFs'!W$381),"")</f>
        <v/>
      </c>
      <c r="Q196" s="142" t="str">
        <f>IFERROR((((INDEX($D$11:$D$27, MATCH('Baseline Calcs &amp; EFs'!$B$196,$B$11:$B$27,0))*INDEX('Baseline Calcs &amp; EFs'!$D$341:$D$358, MATCH('Baseline Calcs &amp; EFs'!$B$196,'Baseline Calcs &amp; EFs'!$B$341:$B$358,0))*10^6*'Conversions and Lists'!$F$44)-(INDEX($G$6:$G$27, MATCH($B$196,$B$6:$B$27,0))*'Conversions and Lists'!$F$37))*'Baseline Calcs &amp; EFs'!X$381),"")</f>
        <v/>
      </c>
      <c r="R196" s="142" t="str">
        <f>IFERROR((((INDEX($D$11:$D$27, MATCH('Baseline Calcs &amp; EFs'!$B$196,$B$11:$B$27,0))*INDEX('Baseline Calcs &amp; EFs'!$D$341:$D$358, MATCH('Baseline Calcs &amp; EFs'!$B$196,'Baseline Calcs &amp; EFs'!$B$341:$B$358,0))*10^6*'Conversions and Lists'!$F$44)-(INDEX($G$6:$G$27, MATCH($B$196,$B$6:$B$27,0))*'Conversions and Lists'!$F$37))*'Baseline Calcs &amp; EFs'!Y$381),"")</f>
        <v/>
      </c>
      <c r="S196" s="142" t="str">
        <f>IFERROR((((INDEX($D$11:$D$27, MATCH('Baseline Calcs &amp; EFs'!$B$196,$B$11:$B$27,0))*INDEX('Baseline Calcs &amp; EFs'!$D$341:$D$358, MATCH('Baseline Calcs &amp; EFs'!$B$196,'Baseline Calcs &amp; EFs'!$B$341:$B$358,0))*10^6*'Conversions and Lists'!$F$44)-(INDEX($G$6:$G$27, MATCH($B$196,$B$6:$B$27,0))*'Conversions and Lists'!$F$37))*'Baseline Calcs &amp; EFs'!Z$381),"")</f>
        <v/>
      </c>
      <c r="T196" s="142" t="str">
        <f>IFERROR((((INDEX($D$11:$D$27, MATCH('Baseline Calcs &amp; EFs'!$B$196,$B$11:$B$27,0))*INDEX('Baseline Calcs &amp; EFs'!$D$341:$D$358, MATCH('Baseline Calcs &amp; EFs'!$B$196,'Baseline Calcs &amp; EFs'!$B$341:$B$358,0))*10^6*'Conversions and Lists'!$F$44)-(INDEX($G$6:$G$27, MATCH($B$196,$B$6:$B$27,0))*'Conversions and Lists'!$F$37))*'Baseline Calcs &amp; EFs'!AA$381),"")</f>
        <v/>
      </c>
      <c r="U196" s="142" t="str">
        <f>IFERROR((((INDEX($D$11:$D$27, MATCH('Baseline Calcs &amp; EFs'!$B$196,$B$11:$B$27,0))*INDEX('Baseline Calcs &amp; EFs'!$D$341:$D$358, MATCH('Baseline Calcs &amp; EFs'!$B$196,'Baseline Calcs &amp; EFs'!$B$341:$B$358,0))*10^6*'Conversions and Lists'!$F$44)-(INDEX($G$6:$G$27, MATCH($B$196,$B$6:$B$27,0))*'Conversions and Lists'!$F$37))*'Baseline Calcs &amp; EFs'!AB$381),"")</f>
        <v/>
      </c>
      <c r="V196" s="142" t="str">
        <f>IFERROR((((INDEX($D$11:$D$27, MATCH('Baseline Calcs &amp; EFs'!$B$196,$B$11:$B$27,0))*INDEX('Baseline Calcs &amp; EFs'!$D$341:$D$358, MATCH('Baseline Calcs &amp; EFs'!$B$196,'Baseline Calcs &amp; EFs'!$B$341:$B$358,0))*10^6*'Conversions and Lists'!$F$44)-(INDEX($G$6:$G$27, MATCH($B$196,$B$6:$B$27,0))*'Conversions and Lists'!$F$37))*'Baseline Calcs &amp; EFs'!AC$381),"")</f>
        <v/>
      </c>
      <c r="W196" s="142" t="str">
        <f>IFERROR((((INDEX($D$11:$D$27, MATCH('Baseline Calcs &amp; EFs'!$B$196,$B$11:$B$27,0))*INDEX('Baseline Calcs &amp; EFs'!$D$341:$D$358, MATCH('Baseline Calcs &amp; EFs'!$B$196,'Baseline Calcs &amp; EFs'!$B$341:$B$358,0))*10^6*'Conversions and Lists'!$F$44)-(INDEX($G$6:$G$27, MATCH($B$196,$B$6:$B$27,0))*'Conversions and Lists'!$F$37))*'Baseline Calcs &amp; EFs'!AD$381),"")</f>
        <v/>
      </c>
      <c r="X196" s="142" t="str">
        <f>IFERROR((((INDEX($D$11:$D$27, MATCH('Baseline Calcs &amp; EFs'!$B$196,$B$11:$B$27,0))*INDEX('Baseline Calcs &amp; EFs'!$D$341:$D$358, MATCH('Baseline Calcs &amp; EFs'!$B$196,'Baseline Calcs &amp; EFs'!$B$341:$B$358,0))*10^6*'Conversions and Lists'!$F$44)-(INDEX($G$6:$G$27, MATCH($B$196,$B$6:$B$27,0))*'Conversions and Lists'!$F$37))*'Baseline Calcs &amp; EFs'!AE$381),"")</f>
        <v/>
      </c>
      <c r="Y196" s="142" t="str">
        <f>IFERROR((((INDEX($D$11:$D$27, MATCH('Baseline Calcs &amp; EFs'!$B$196,$B$11:$B$27,0))*INDEX('Baseline Calcs &amp; EFs'!$D$341:$D$358, MATCH('Baseline Calcs &amp; EFs'!$B$196,'Baseline Calcs &amp; EFs'!$B$341:$B$358,0))*10^6*'Conversions and Lists'!$F$44)-(INDEX($G$6:$G$27, MATCH($B$196,$B$6:$B$27,0))*'Conversions and Lists'!$F$37))*'Baseline Calcs &amp; EFs'!AF$381),"")</f>
        <v/>
      </c>
      <c r="Z196" s="142" t="str">
        <f>IFERROR((((INDEX($D$11:$D$27, MATCH('Baseline Calcs &amp; EFs'!$B$196,$B$11:$B$27,0))*INDEX('Baseline Calcs &amp; EFs'!$D$341:$D$358, MATCH('Baseline Calcs &amp; EFs'!$B$196,'Baseline Calcs &amp; EFs'!$B$341:$B$358,0))*10^6*'Conversions and Lists'!$F$44)-(INDEX($G$6:$G$27, MATCH($B$196,$B$6:$B$27,0))*'Conversions and Lists'!$F$37))*'Baseline Calcs &amp; EFs'!AG$381),"")</f>
        <v/>
      </c>
      <c r="AA196" s="142" t="str">
        <f>IFERROR((((INDEX($D$11:$D$27, MATCH('Baseline Calcs &amp; EFs'!$B$196,$B$11:$B$27,0))*INDEX('Baseline Calcs &amp; EFs'!$D$341:$D$358, MATCH('Baseline Calcs &amp; EFs'!$B$196,'Baseline Calcs &amp; EFs'!$B$341:$B$358,0))*10^6*'Conversions and Lists'!$F$44)-(INDEX($G$6:$G$27, MATCH($B$196,$B$6:$B$27,0))*'Conversions and Lists'!$F$37))*'Baseline Calcs &amp; EFs'!AH$381),"")</f>
        <v/>
      </c>
      <c r="AB196" s="142" t="str">
        <f>IFERROR((((INDEX($D$11:$D$27, MATCH('Baseline Calcs &amp; EFs'!$B$196,$B$11:$B$27,0))*INDEX('Baseline Calcs &amp; EFs'!$D$341:$D$358, MATCH('Baseline Calcs &amp; EFs'!$B$196,'Baseline Calcs &amp; EFs'!$B$341:$B$358,0))*10^6*'Conversions and Lists'!$F$44)-(INDEX($G$6:$G$27, MATCH($B$196,$B$6:$B$27,0))*'Conversions and Lists'!$F$37))*'Baseline Calcs &amp; EFs'!AI$381),"")</f>
        <v/>
      </c>
      <c r="AC196" s="142" t="str">
        <f>IFERROR((((INDEX($D$11:$D$27, MATCH('Baseline Calcs &amp; EFs'!$B$196,$B$11:$B$27,0))*INDEX('Baseline Calcs &amp; EFs'!$D$341:$D$358, MATCH('Baseline Calcs &amp; EFs'!$B$196,'Baseline Calcs &amp; EFs'!$B$341:$B$358,0))*10^6*'Conversions and Lists'!$F$44)-(INDEX($G$6:$G$27, MATCH($B$196,$B$6:$B$27,0))*'Conversions and Lists'!$F$37))*'Baseline Calcs &amp; EFs'!AJ$381),"")</f>
        <v/>
      </c>
      <c r="AD196" s="142" t="str">
        <f>IFERROR((((INDEX($D$11:$D$27, MATCH('Baseline Calcs &amp; EFs'!$B$196,$B$11:$B$27,0))*INDEX('Baseline Calcs &amp; EFs'!$D$341:$D$358, MATCH('Baseline Calcs &amp; EFs'!$B$196,'Baseline Calcs &amp; EFs'!$B$341:$B$358,0))*10^6*'Conversions and Lists'!$F$44)-(INDEX($G$6:$G$27, MATCH($B$196,$B$6:$B$27,0))*'Conversions and Lists'!$F$37))*'Baseline Calcs &amp; EFs'!AK$381),"")</f>
        <v/>
      </c>
      <c r="AE196" s="142" t="str">
        <f>IFERROR((((INDEX($D$11:$D$27, MATCH('Baseline Calcs &amp; EFs'!$B$196,$B$11:$B$27,0))*INDEX('Baseline Calcs &amp; EFs'!$D$341:$D$358, MATCH('Baseline Calcs &amp; EFs'!$B$196,'Baseline Calcs &amp; EFs'!$B$341:$B$358,0))*10^6*'Conversions and Lists'!$F$44)-(INDEX($G$6:$G$27, MATCH($B$196,$B$6:$B$27,0))*'Conversions and Lists'!$F$37))*'Baseline Calcs &amp; EFs'!AL$381),"")</f>
        <v/>
      </c>
      <c r="AF196" s="142" t="str">
        <f t="shared" si="1"/>
        <v/>
      </c>
      <c r="AG196" s="143" t="str">
        <f>IFERROR(SUM(INDEX(D196:AF196, MATCH(INDEX($H$6:$H$27,MATCH($B$196,$B$6:$B$27,0)),$D$175:$AE$175,0)):AF196),"")</f>
        <v/>
      </c>
    </row>
    <row r="197" spans="2:33" ht="14.4" thickBot="1" x14ac:dyDescent="0.3">
      <c r="B197" s="138" t="s">
        <v>126</v>
      </c>
      <c r="C197" s="139" t="s">
        <v>336</v>
      </c>
      <c r="D197" s="140" t="str">
        <f>IFERROR((INDEX($D$11:$D$27, MATCH('Baseline Calcs &amp; EFs'!$B$196,$B$11:$B$27,0))*INDEX('Baseline Calcs &amp; EFs'!$C$341:$C$358, MATCH('Baseline Calcs &amp; EFs'!$B$196,'Baseline Calcs &amp; EFs'!$B$341:$B$358,0))*1000*'Conversions and Lists'!$O$44*'Baseline Calcs &amp; EFs'!$F$437*'Conversions and Lists'!$F$51*1000),"")</f>
        <v/>
      </c>
      <c r="E197" s="140" t="str">
        <f>IFERROR((INDEX($D$11:$D$27, MATCH('Baseline Calcs &amp; EFs'!$B$196,$B$11:$B$27,0))*INDEX('Baseline Calcs &amp; EFs'!$C$341:$C$358, MATCH('Baseline Calcs &amp; EFs'!$B$196,'Baseline Calcs &amp; EFs'!$B$341:$B$358,0))*1000*'Conversions and Lists'!$O$44*'Baseline Calcs &amp; EFs'!$F$437*'Conversions and Lists'!$F$51*1000),"")</f>
        <v/>
      </c>
      <c r="F197" s="140" t="str">
        <f>IFERROR((INDEX($D$11:$D$27, MATCH('Baseline Calcs &amp; EFs'!$B$196,$B$11:$B$27,0))*INDEX('Baseline Calcs &amp; EFs'!$C$341:$C$358, MATCH('Baseline Calcs &amp; EFs'!$B$196,'Baseline Calcs &amp; EFs'!$B$341:$B$358,0))*1000*'Conversions and Lists'!$O$44*'Baseline Calcs &amp; EFs'!$F$437*'Conversions and Lists'!$F$51*1000),"")</f>
        <v/>
      </c>
      <c r="G197" s="140" t="str">
        <f>IFERROR((INDEX($D$11:$D$27, MATCH('Baseline Calcs &amp; EFs'!$B$196,$B$11:$B$27,0))*INDEX('Baseline Calcs &amp; EFs'!$C$341:$C$358, MATCH('Baseline Calcs &amp; EFs'!$B$196,'Baseline Calcs &amp; EFs'!$B$341:$B$358,0))*1000*'Conversions and Lists'!$O$44*'Baseline Calcs &amp; EFs'!$F$437*'Conversions and Lists'!$F$51*1000),"")</f>
        <v/>
      </c>
      <c r="H197" s="140" t="str">
        <f>IFERROR((INDEX($D$11:$D$27, MATCH('Baseline Calcs &amp; EFs'!$B$196,$B$11:$B$27,0))*INDEX('Baseline Calcs &amp; EFs'!$C$341:$C$358, MATCH('Baseline Calcs &amp; EFs'!$B$196,'Baseline Calcs &amp; EFs'!$B$341:$B$358,0))*1000*'Conversions and Lists'!$O$44*'Baseline Calcs &amp; EFs'!$F$437*'Conversions and Lists'!$F$51*1000),"")</f>
        <v/>
      </c>
      <c r="I197" s="140" t="str">
        <f>IFERROR((INDEX($D$11:$D$27, MATCH('Baseline Calcs &amp; EFs'!$B$196,$B$11:$B$27,0))*INDEX('Baseline Calcs &amp; EFs'!$C$341:$C$358, MATCH('Baseline Calcs &amp; EFs'!$B$196,'Baseline Calcs &amp; EFs'!$B$341:$B$358,0))*1000*'Conversions and Lists'!$O$44*'Baseline Calcs &amp; EFs'!$F$437*'Conversions and Lists'!$F$51*1000),"")</f>
        <v/>
      </c>
      <c r="J197" s="140" t="str">
        <f>IFERROR((INDEX($D$11:$D$27, MATCH('Baseline Calcs &amp; EFs'!$B$196,$B$11:$B$27,0))*INDEX('Baseline Calcs &amp; EFs'!$C$341:$C$358, MATCH('Baseline Calcs &amp; EFs'!$B$196,'Baseline Calcs &amp; EFs'!$B$341:$B$358,0))*1000*'Conversions and Lists'!$O$44*'Baseline Calcs &amp; EFs'!$F$437*'Conversions and Lists'!$F$51*1000),"")</f>
        <v/>
      </c>
      <c r="K197" s="140" t="str">
        <f>IFERROR((INDEX($D$11:$D$27, MATCH('Baseline Calcs &amp; EFs'!$B$196,$B$11:$B$27,0))*INDEX('Baseline Calcs &amp; EFs'!$C$341:$C$358, MATCH('Baseline Calcs &amp; EFs'!$B$196,'Baseline Calcs &amp; EFs'!$B$341:$B$358,0))*1000*'Conversions and Lists'!$O$44*'Baseline Calcs &amp; EFs'!$F$437*'Conversions and Lists'!$F$51*1000),"")</f>
        <v/>
      </c>
      <c r="L197" s="140" t="str">
        <f>IFERROR((INDEX($D$11:$D$27, MATCH('Baseline Calcs &amp; EFs'!$B$196,$B$11:$B$27,0))*INDEX('Baseline Calcs &amp; EFs'!$C$341:$C$358, MATCH('Baseline Calcs &amp; EFs'!$B$196,'Baseline Calcs &amp; EFs'!$B$341:$B$358,0))*1000*'Conversions and Lists'!$O$44*'Baseline Calcs &amp; EFs'!$F$437*'Conversions and Lists'!$F$51*1000),"")</f>
        <v/>
      </c>
      <c r="M197" s="140" t="str">
        <f>IFERROR((INDEX($D$11:$D$27, MATCH('Baseline Calcs &amp; EFs'!$B$196,$B$11:$B$27,0))*INDEX('Baseline Calcs &amp; EFs'!$C$341:$C$358, MATCH('Baseline Calcs &amp; EFs'!$B$196,'Baseline Calcs &amp; EFs'!$B$341:$B$358,0))*1000*'Conversions and Lists'!$O$44*'Baseline Calcs &amp; EFs'!$F$437*'Conversions and Lists'!$F$51*1000),"")</f>
        <v/>
      </c>
      <c r="N197" s="140" t="str">
        <f>IFERROR((INDEX($D$11:$D$27, MATCH('Baseline Calcs &amp; EFs'!$B$196,$B$11:$B$27,0))*INDEX('Baseline Calcs &amp; EFs'!$C$341:$C$358, MATCH('Baseline Calcs &amp; EFs'!$B$196,'Baseline Calcs &amp; EFs'!$B$341:$B$358,0))*1000*'Conversions and Lists'!$O$44*'Baseline Calcs &amp; EFs'!$F$437*'Conversions and Lists'!$F$51*1000),"")</f>
        <v/>
      </c>
      <c r="O197" s="140" t="str">
        <f>IFERROR((INDEX($D$11:$D$27, MATCH('Baseline Calcs &amp; EFs'!$B$196,$B$11:$B$27,0))*INDEX('Baseline Calcs &amp; EFs'!$C$341:$C$358, MATCH('Baseline Calcs &amp; EFs'!$B$196,'Baseline Calcs &amp; EFs'!$B$341:$B$358,0))*1000*'Conversions and Lists'!$O$44*'Baseline Calcs &amp; EFs'!$F$437*'Conversions and Lists'!$F$51*1000),"")</f>
        <v/>
      </c>
      <c r="P197" s="140" t="str">
        <f>IFERROR((INDEX($D$11:$D$27, MATCH('Baseline Calcs &amp; EFs'!$B$196,$B$11:$B$27,0))*INDEX('Baseline Calcs &amp; EFs'!$C$341:$C$358, MATCH('Baseline Calcs &amp; EFs'!$B$196,'Baseline Calcs &amp; EFs'!$B$341:$B$358,0))*1000*'Conversions and Lists'!$O$44*'Baseline Calcs &amp; EFs'!$F$437*'Conversions and Lists'!$F$51*1000),"")</f>
        <v/>
      </c>
      <c r="Q197" s="140" t="str">
        <f>IFERROR((INDEX($D$11:$D$27, MATCH('Baseline Calcs &amp; EFs'!$B$196,$B$11:$B$27,0))*INDEX('Baseline Calcs &amp; EFs'!$C$341:$C$358, MATCH('Baseline Calcs &amp; EFs'!$B$196,'Baseline Calcs &amp; EFs'!$B$341:$B$358,0))*1000*'Conversions and Lists'!$O$44*'Baseline Calcs &amp; EFs'!$F$437*'Conversions and Lists'!$F$51*1000),"")</f>
        <v/>
      </c>
      <c r="R197" s="140" t="str">
        <f>IFERROR((INDEX($D$11:$D$27, MATCH('Baseline Calcs &amp; EFs'!$B$196,$B$11:$B$27,0))*INDEX('Baseline Calcs &amp; EFs'!$C$341:$C$358, MATCH('Baseline Calcs &amp; EFs'!$B$196,'Baseline Calcs &amp; EFs'!$B$341:$B$358,0))*1000*'Conversions and Lists'!$O$44*'Baseline Calcs &amp; EFs'!$F$437*'Conversions and Lists'!$F$51*1000),"")</f>
        <v/>
      </c>
      <c r="S197" s="140" t="str">
        <f>IFERROR((INDEX($D$11:$D$27, MATCH('Baseline Calcs &amp; EFs'!$B$196,$B$11:$B$27,0))*INDEX('Baseline Calcs &amp; EFs'!$C$341:$C$358, MATCH('Baseline Calcs &amp; EFs'!$B$196,'Baseline Calcs &amp; EFs'!$B$341:$B$358,0))*1000*'Conversions and Lists'!$O$44*'Baseline Calcs &amp; EFs'!$F$437*'Conversions and Lists'!$F$51*1000),"")</f>
        <v/>
      </c>
      <c r="T197" s="140" t="str">
        <f>IFERROR((INDEX($D$11:$D$27, MATCH('Baseline Calcs &amp; EFs'!$B$196,$B$11:$B$27,0))*INDEX('Baseline Calcs &amp; EFs'!$C$341:$C$358, MATCH('Baseline Calcs &amp; EFs'!$B$196,'Baseline Calcs &amp; EFs'!$B$341:$B$358,0))*1000*'Conversions and Lists'!$O$44*'Baseline Calcs &amp; EFs'!$F$437*'Conversions and Lists'!$F$51*1000),"")</f>
        <v/>
      </c>
      <c r="U197" s="140" t="str">
        <f>IFERROR((INDEX($D$11:$D$27, MATCH('Baseline Calcs &amp; EFs'!$B$196,$B$11:$B$27,0))*INDEX('Baseline Calcs &amp; EFs'!$C$341:$C$358, MATCH('Baseline Calcs &amp; EFs'!$B$196,'Baseline Calcs &amp; EFs'!$B$341:$B$358,0))*1000*'Conversions and Lists'!$O$44*'Baseline Calcs &amp; EFs'!$F$437*'Conversions and Lists'!$F$51*1000),"")</f>
        <v/>
      </c>
      <c r="V197" s="140" t="str">
        <f>IFERROR((INDEX($D$11:$D$27, MATCH('Baseline Calcs &amp; EFs'!$B$196,$B$11:$B$27,0))*INDEX('Baseline Calcs &amp; EFs'!$C$341:$C$358, MATCH('Baseline Calcs &amp; EFs'!$B$196,'Baseline Calcs &amp; EFs'!$B$341:$B$358,0))*1000*'Conversions and Lists'!$O$44*'Baseline Calcs &amp; EFs'!$F$437*'Conversions and Lists'!$F$51*1000),"")</f>
        <v/>
      </c>
      <c r="W197" s="140" t="str">
        <f>IFERROR((INDEX($D$11:$D$27, MATCH('Baseline Calcs &amp; EFs'!$B$196,$B$11:$B$27,0))*INDEX('Baseline Calcs &amp; EFs'!$C$341:$C$358, MATCH('Baseline Calcs &amp; EFs'!$B$196,'Baseline Calcs &amp; EFs'!$B$341:$B$358,0))*1000*'Conversions and Lists'!$O$44*'Baseline Calcs &amp; EFs'!$F$437*'Conversions and Lists'!$F$51*1000),"")</f>
        <v/>
      </c>
      <c r="X197" s="140" t="str">
        <f>IFERROR((INDEX($D$11:$D$27, MATCH('Baseline Calcs &amp; EFs'!$B$196,$B$11:$B$27,0))*INDEX('Baseline Calcs &amp; EFs'!$C$341:$C$358, MATCH('Baseline Calcs &amp; EFs'!$B$196,'Baseline Calcs &amp; EFs'!$B$341:$B$358,0))*1000*'Conversions and Lists'!$O$44*'Baseline Calcs &amp; EFs'!$F$437*'Conversions and Lists'!$F$51*1000),"")</f>
        <v/>
      </c>
      <c r="Y197" s="140" t="str">
        <f>IFERROR((INDEX($D$11:$D$27, MATCH('Baseline Calcs &amp; EFs'!$B$196,$B$11:$B$27,0))*INDEX('Baseline Calcs &amp; EFs'!$C$341:$C$358, MATCH('Baseline Calcs &amp; EFs'!$B$196,'Baseline Calcs &amp; EFs'!$B$341:$B$358,0))*1000*'Conversions and Lists'!$O$44*'Baseline Calcs &amp; EFs'!$F$437*'Conversions and Lists'!$F$51*1000),"")</f>
        <v/>
      </c>
      <c r="Z197" s="140" t="str">
        <f>IFERROR((INDEX($D$11:$D$27, MATCH('Baseline Calcs &amp; EFs'!$B$196,$B$11:$B$27,0))*INDEX('Baseline Calcs &amp; EFs'!$C$341:$C$358, MATCH('Baseline Calcs &amp; EFs'!$B$196,'Baseline Calcs &amp; EFs'!$B$341:$B$358,0))*1000*'Conversions and Lists'!$O$44*'Baseline Calcs &amp; EFs'!$F$437*'Conversions and Lists'!$F$51*1000),"")</f>
        <v/>
      </c>
      <c r="AA197" s="140" t="str">
        <f>IFERROR((INDEX($D$11:$D$27, MATCH('Baseline Calcs &amp; EFs'!$B$196,$B$11:$B$27,0))*INDEX('Baseline Calcs &amp; EFs'!$C$341:$C$358, MATCH('Baseline Calcs &amp; EFs'!$B$196,'Baseline Calcs &amp; EFs'!$B$341:$B$358,0))*1000*'Conversions and Lists'!$O$44*'Baseline Calcs &amp; EFs'!$F$437*'Conversions and Lists'!$F$51*1000),"")</f>
        <v/>
      </c>
      <c r="AB197" s="140" t="str">
        <f>IFERROR((INDEX($D$11:$D$27, MATCH('Baseline Calcs &amp; EFs'!$B$196,$B$11:$B$27,0))*INDEX('Baseline Calcs &amp; EFs'!$C$341:$C$358, MATCH('Baseline Calcs &amp; EFs'!$B$196,'Baseline Calcs &amp; EFs'!$B$341:$B$358,0))*1000*'Conversions and Lists'!$O$44*'Baseline Calcs &amp; EFs'!$F$437*'Conversions and Lists'!$F$51*1000),"")</f>
        <v/>
      </c>
      <c r="AC197" s="140" t="str">
        <f>IFERROR((INDEX($D$11:$D$27, MATCH('Baseline Calcs &amp; EFs'!$B$196,$B$11:$B$27,0))*INDEX('Baseline Calcs &amp; EFs'!$C$341:$C$358, MATCH('Baseline Calcs &amp; EFs'!$B$196,'Baseline Calcs &amp; EFs'!$B$341:$B$358,0))*1000*'Conversions and Lists'!$O$44*'Baseline Calcs &amp; EFs'!$F$437*'Conversions and Lists'!$F$51*1000),"")</f>
        <v/>
      </c>
      <c r="AD197" s="140" t="str">
        <f>IFERROR((INDEX($D$11:$D$27, MATCH('Baseline Calcs &amp; EFs'!$B$196,$B$11:$B$27,0))*INDEX('Baseline Calcs &amp; EFs'!$C$341:$C$358, MATCH('Baseline Calcs &amp; EFs'!$B$196,'Baseline Calcs &amp; EFs'!$B$341:$B$358,0))*1000*'Conversions and Lists'!$O$44*'Baseline Calcs &amp; EFs'!$F$437*'Conversions and Lists'!$F$51*1000),"")</f>
        <v/>
      </c>
      <c r="AE197" s="140" t="str">
        <f>IFERROR((INDEX($D$11:$D$27, MATCH('Baseline Calcs &amp; EFs'!$B$196,$B$11:$B$27,0))*INDEX('Baseline Calcs &amp; EFs'!$C$341:$C$358, MATCH('Baseline Calcs &amp; EFs'!$B$196,'Baseline Calcs &amp; EFs'!$B$341:$B$358,0))*1000*'Conversions and Lists'!$O$44*'Baseline Calcs &amp; EFs'!$F$437*'Conversions and Lists'!$F$51*1000),"")</f>
        <v/>
      </c>
      <c r="AF197" s="140" t="str">
        <f t="shared" si="1"/>
        <v/>
      </c>
      <c r="AG197" s="135" t="str">
        <f>IFERROR(SUM(INDEX(D197:AF197, MATCH(INDEX($H$6:$H$27,MATCH($B$196,$B$6:$B$27,0)),$D$175:$AE$175,0)):AF197),"")</f>
        <v/>
      </c>
    </row>
    <row r="198" spans="2:33" x14ac:dyDescent="0.25">
      <c r="B198" s="144" t="s">
        <v>134</v>
      </c>
      <c r="C198" s="141" t="s">
        <v>335</v>
      </c>
      <c r="D198" s="142" t="str">
        <f>IFERROR((((INDEX($D$11:$D$27, MATCH('Baseline Calcs &amp; EFs'!$B$198,$B$11:$B$27,0))*INDEX('Baseline Calcs &amp; EFs'!$D$341:$D$358, MATCH('Baseline Calcs &amp; EFs'!$B$198,'Baseline Calcs &amp; EFs'!$B$341:$B$358,0))*10^6*'Conversions and Lists'!$F$44)-(INDEX($G$6:$G$27, MATCH($B$198,$B$6:$B$27,0))*'Conversions and Lists'!$F$37))*'Baseline Calcs &amp; EFs'!K$381),"")</f>
        <v/>
      </c>
      <c r="E198" s="142" t="str">
        <f>IFERROR((((INDEX($D$11:$D$27, MATCH('Baseline Calcs &amp; EFs'!$B$198,$B$11:$B$27,0))*INDEX('Baseline Calcs &amp; EFs'!$D$341:$D$358, MATCH('Baseline Calcs &amp; EFs'!$B$198,'Baseline Calcs &amp; EFs'!$B$341:$B$358,0))*10^6*'Conversions and Lists'!$F$44)-(INDEX($G$6:$G$27, MATCH($B$198,$B$6:$B$27,0))*'Conversions and Lists'!$F$37))*'Baseline Calcs &amp; EFs'!L$381),"")</f>
        <v/>
      </c>
      <c r="F198" s="142" t="str">
        <f>IFERROR((((INDEX($D$11:$D$27, MATCH('Baseline Calcs &amp; EFs'!$B$198,$B$11:$B$27,0))*INDEX('Baseline Calcs &amp; EFs'!$D$341:$D$358, MATCH('Baseline Calcs &amp; EFs'!$B$198,'Baseline Calcs &amp; EFs'!$B$341:$B$358,0))*10^6*'Conversions and Lists'!$F$44)-(INDEX($G$6:$G$27, MATCH($B$198,$B$6:$B$27,0))*'Conversions and Lists'!$F$37))*'Baseline Calcs &amp; EFs'!M$381),"")</f>
        <v/>
      </c>
      <c r="G198" s="142" t="str">
        <f>IFERROR((((INDEX($D$11:$D$27, MATCH('Baseline Calcs &amp; EFs'!$B$198,$B$11:$B$27,0))*INDEX('Baseline Calcs &amp; EFs'!$D$341:$D$358, MATCH('Baseline Calcs &amp; EFs'!$B$198,'Baseline Calcs &amp; EFs'!$B$341:$B$358,0))*10^6*'Conversions and Lists'!$F$44)-(INDEX($G$6:$G$27, MATCH($B$198,$B$6:$B$27,0))*'Conversions and Lists'!$F$37))*'Baseline Calcs &amp; EFs'!N$381),"")</f>
        <v/>
      </c>
      <c r="H198" s="142" t="str">
        <f>IFERROR((((INDEX($D$11:$D$27, MATCH('Baseline Calcs &amp; EFs'!$B$198,$B$11:$B$27,0))*INDEX('Baseline Calcs &amp; EFs'!$D$341:$D$358, MATCH('Baseline Calcs &amp; EFs'!$B$198,'Baseline Calcs &amp; EFs'!$B$341:$B$358,0))*10^6*'Conversions and Lists'!$F$44)-(INDEX($G$6:$G$27, MATCH($B$198,$B$6:$B$27,0))*'Conversions and Lists'!$F$37))*'Baseline Calcs &amp; EFs'!O$381),"")</f>
        <v/>
      </c>
      <c r="I198" s="142" t="str">
        <f>IFERROR((((INDEX($D$11:$D$27, MATCH('Baseline Calcs &amp; EFs'!$B$198,$B$11:$B$27,0))*INDEX('Baseline Calcs &amp; EFs'!$D$341:$D$358, MATCH('Baseline Calcs &amp; EFs'!$B$198,'Baseline Calcs &amp; EFs'!$B$341:$B$358,0))*10^6*'Conversions and Lists'!$F$44)-(INDEX($G$6:$G$27, MATCH($B$198,$B$6:$B$27,0))*'Conversions and Lists'!$F$37))*'Baseline Calcs &amp; EFs'!P$381),"")</f>
        <v/>
      </c>
      <c r="J198" s="142" t="str">
        <f>IFERROR((((INDEX($D$11:$D$27, MATCH('Baseline Calcs &amp; EFs'!$B$198,$B$11:$B$27,0))*INDEX('Baseline Calcs &amp; EFs'!$D$341:$D$358, MATCH('Baseline Calcs &amp; EFs'!$B$198,'Baseline Calcs &amp; EFs'!$B$341:$B$358,0))*10^6*'Conversions and Lists'!$F$44)-(INDEX($G$6:$G$27, MATCH($B$198,$B$6:$B$27,0))*'Conversions and Lists'!$F$37))*'Baseline Calcs &amp; EFs'!Q$381),"")</f>
        <v/>
      </c>
      <c r="K198" s="142" t="str">
        <f>IFERROR((((INDEX($D$11:$D$27, MATCH('Baseline Calcs &amp; EFs'!$B$198,$B$11:$B$27,0))*INDEX('Baseline Calcs &amp; EFs'!$D$341:$D$358, MATCH('Baseline Calcs &amp; EFs'!$B$198,'Baseline Calcs &amp; EFs'!$B$341:$B$358,0))*10^6*'Conversions and Lists'!$F$44)-(INDEX($G$6:$G$27, MATCH($B$198,$B$6:$B$27,0))*'Conversions and Lists'!$F$37))*'Baseline Calcs &amp; EFs'!R$381),"")</f>
        <v/>
      </c>
      <c r="L198" s="142" t="str">
        <f>IFERROR((((INDEX($D$11:$D$27, MATCH('Baseline Calcs &amp; EFs'!$B$198,$B$11:$B$27,0))*INDEX('Baseline Calcs &amp; EFs'!$D$341:$D$358, MATCH('Baseline Calcs &amp; EFs'!$B$198,'Baseline Calcs &amp; EFs'!$B$341:$B$358,0))*10^6*'Conversions and Lists'!$F$44)-(INDEX($G$6:$G$27, MATCH($B$198,$B$6:$B$27,0))*'Conversions and Lists'!$F$37))*'Baseline Calcs &amp; EFs'!S$381),"")</f>
        <v/>
      </c>
      <c r="M198" s="142" t="str">
        <f>IFERROR((((INDEX($D$11:$D$27, MATCH('Baseline Calcs &amp; EFs'!$B$198,$B$11:$B$27,0))*INDEX('Baseline Calcs &amp; EFs'!$D$341:$D$358, MATCH('Baseline Calcs &amp; EFs'!$B$198,'Baseline Calcs &amp; EFs'!$B$341:$B$358,0))*10^6*'Conversions and Lists'!$F$44)-(INDEX($G$6:$G$27, MATCH($B$198,$B$6:$B$27,0))*'Conversions and Lists'!$F$37))*'Baseline Calcs &amp; EFs'!T$381),"")</f>
        <v/>
      </c>
      <c r="N198" s="142" t="str">
        <f>IFERROR((((INDEX($D$11:$D$27, MATCH('Baseline Calcs &amp; EFs'!$B$198,$B$11:$B$27,0))*INDEX('Baseline Calcs &amp; EFs'!$D$341:$D$358, MATCH('Baseline Calcs &amp; EFs'!$B$198,'Baseline Calcs &amp; EFs'!$B$341:$B$358,0))*10^6*'Conversions and Lists'!$F$44)-(INDEX($G$6:$G$27, MATCH($B$198,$B$6:$B$27,0))*'Conversions and Lists'!$F$37))*'Baseline Calcs &amp; EFs'!U$381),"")</f>
        <v/>
      </c>
      <c r="O198" s="142" t="str">
        <f>IFERROR((((INDEX($D$11:$D$27, MATCH('Baseline Calcs &amp; EFs'!$B$198,$B$11:$B$27,0))*INDEX('Baseline Calcs &amp; EFs'!$D$341:$D$358, MATCH('Baseline Calcs &amp; EFs'!$B$198,'Baseline Calcs &amp; EFs'!$B$341:$B$358,0))*10^6*'Conversions and Lists'!$F$44)-(INDEX($G$6:$G$27, MATCH($B$198,$B$6:$B$27,0))*'Conversions and Lists'!$F$37))*'Baseline Calcs &amp; EFs'!V$381),"")</f>
        <v/>
      </c>
      <c r="P198" s="142" t="str">
        <f>IFERROR((((INDEX($D$11:$D$27, MATCH('Baseline Calcs &amp; EFs'!$B$198,$B$11:$B$27,0))*INDEX('Baseline Calcs &amp; EFs'!$D$341:$D$358, MATCH('Baseline Calcs &amp; EFs'!$B$198,'Baseline Calcs &amp; EFs'!$B$341:$B$358,0))*10^6*'Conversions and Lists'!$F$44)-(INDEX($G$6:$G$27, MATCH($B$198,$B$6:$B$27,0))*'Conversions and Lists'!$F$37))*'Baseline Calcs &amp; EFs'!W$381),"")</f>
        <v/>
      </c>
      <c r="Q198" s="142" t="str">
        <f>IFERROR((((INDEX($D$11:$D$27, MATCH('Baseline Calcs &amp; EFs'!$B$198,$B$11:$B$27,0))*INDEX('Baseline Calcs &amp; EFs'!$D$341:$D$358, MATCH('Baseline Calcs &amp; EFs'!$B$198,'Baseline Calcs &amp; EFs'!$B$341:$B$358,0))*10^6*'Conversions and Lists'!$F$44)-(INDEX($G$6:$G$27, MATCH($B$198,$B$6:$B$27,0))*'Conversions and Lists'!$F$37))*'Baseline Calcs &amp; EFs'!X$381),"")</f>
        <v/>
      </c>
      <c r="R198" s="142" t="str">
        <f>IFERROR((((INDEX($D$11:$D$27, MATCH('Baseline Calcs &amp; EFs'!$B$198,$B$11:$B$27,0))*INDEX('Baseline Calcs &amp; EFs'!$D$341:$D$358, MATCH('Baseline Calcs &amp; EFs'!$B$198,'Baseline Calcs &amp; EFs'!$B$341:$B$358,0))*10^6*'Conversions and Lists'!$F$44)-(INDEX($G$6:$G$27, MATCH($B$198,$B$6:$B$27,0))*'Conversions and Lists'!$F$37))*'Baseline Calcs &amp; EFs'!Y$381),"")</f>
        <v/>
      </c>
      <c r="S198" s="142" t="str">
        <f>IFERROR((((INDEX($D$11:$D$27, MATCH('Baseline Calcs &amp; EFs'!$B$198,$B$11:$B$27,0))*INDEX('Baseline Calcs &amp; EFs'!$D$341:$D$358, MATCH('Baseline Calcs &amp; EFs'!$B$198,'Baseline Calcs &amp; EFs'!$B$341:$B$358,0))*10^6*'Conversions and Lists'!$F$44)-(INDEX($G$6:$G$27, MATCH($B$198,$B$6:$B$27,0))*'Conversions and Lists'!$F$37))*'Baseline Calcs &amp; EFs'!Z$381),"")</f>
        <v/>
      </c>
      <c r="T198" s="142" t="str">
        <f>IFERROR((((INDEX($D$11:$D$27, MATCH('Baseline Calcs &amp; EFs'!$B$198,$B$11:$B$27,0))*INDEX('Baseline Calcs &amp; EFs'!$D$341:$D$358, MATCH('Baseline Calcs &amp; EFs'!$B$198,'Baseline Calcs &amp; EFs'!$B$341:$B$358,0))*10^6*'Conversions and Lists'!$F$44)-(INDEX($G$6:$G$27, MATCH($B$198,$B$6:$B$27,0))*'Conversions and Lists'!$F$37))*'Baseline Calcs &amp; EFs'!AA$381),"")</f>
        <v/>
      </c>
      <c r="U198" s="142" t="str">
        <f>IFERROR((((INDEX($D$11:$D$27, MATCH('Baseline Calcs &amp; EFs'!$B$198,$B$11:$B$27,0))*INDEX('Baseline Calcs &amp; EFs'!$D$341:$D$358, MATCH('Baseline Calcs &amp; EFs'!$B$198,'Baseline Calcs &amp; EFs'!$B$341:$B$358,0))*10^6*'Conversions and Lists'!$F$44)-(INDEX($G$6:$G$27, MATCH($B$198,$B$6:$B$27,0))*'Conversions and Lists'!$F$37))*'Baseline Calcs &amp; EFs'!AB$381),"")</f>
        <v/>
      </c>
      <c r="V198" s="142" t="str">
        <f>IFERROR((((INDEX($D$11:$D$27, MATCH('Baseline Calcs &amp; EFs'!$B$198,$B$11:$B$27,0))*INDEX('Baseline Calcs &amp; EFs'!$D$341:$D$358, MATCH('Baseline Calcs &amp; EFs'!$B$198,'Baseline Calcs &amp; EFs'!$B$341:$B$358,0))*10^6*'Conversions and Lists'!$F$44)-(INDEX($G$6:$G$27, MATCH($B$198,$B$6:$B$27,0))*'Conversions and Lists'!$F$37))*'Baseline Calcs &amp; EFs'!AC$381),"")</f>
        <v/>
      </c>
      <c r="W198" s="142" t="str">
        <f>IFERROR((((INDEX($D$11:$D$27, MATCH('Baseline Calcs &amp; EFs'!$B$198,$B$11:$B$27,0))*INDEX('Baseline Calcs &amp; EFs'!$D$341:$D$358, MATCH('Baseline Calcs &amp; EFs'!$B$198,'Baseline Calcs &amp; EFs'!$B$341:$B$358,0))*10^6*'Conversions and Lists'!$F$44)-(INDEX($G$6:$G$27, MATCH($B$198,$B$6:$B$27,0))*'Conversions and Lists'!$F$37))*'Baseline Calcs &amp; EFs'!AD$381),"")</f>
        <v/>
      </c>
      <c r="X198" s="142" t="str">
        <f>IFERROR((((INDEX($D$11:$D$27, MATCH('Baseline Calcs &amp; EFs'!$B$198,$B$11:$B$27,0))*INDEX('Baseline Calcs &amp; EFs'!$D$341:$D$358, MATCH('Baseline Calcs &amp; EFs'!$B$198,'Baseline Calcs &amp; EFs'!$B$341:$B$358,0))*10^6*'Conversions and Lists'!$F$44)-(INDEX($G$6:$G$27, MATCH($B$198,$B$6:$B$27,0))*'Conversions and Lists'!$F$37))*'Baseline Calcs &amp; EFs'!AE$381),"")</f>
        <v/>
      </c>
      <c r="Y198" s="142" t="str">
        <f>IFERROR((((INDEX($D$11:$D$27, MATCH('Baseline Calcs &amp; EFs'!$B$198,$B$11:$B$27,0))*INDEX('Baseline Calcs &amp; EFs'!$D$341:$D$358, MATCH('Baseline Calcs &amp; EFs'!$B$198,'Baseline Calcs &amp; EFs'!$B$341:$B$358,0))*10^6*'Conversions and Lists'!$F$44)-(INDEX($G$6:$G$27, MATCH($B$198,$B$6:$B$27,0))*'Conversions and Lists'!$F$37))*'Baseline Calcs &amp; EFs'!AF$381),"")</f>
        <v/>
      </c>
      <c r="Z198" s="142" t="str">
        <f>IFERROR((((INDEX($D$11:$D$27, MATCH('Baseline Calcs &amp; EFs'!$B$198,$B$11:$B$27,0))*INDEX('Baseline Calcs &amp; EFs'!$D$341:$D$358, MATCH('Baseline Calcs &amp; EFs'!$B$198,'Baseline Calcs &amp; EFs'!$B$341:$B$358,0))*10^6*'Conversions and Lists'!$F$44)-(INDEX($G$6:$G$27, MATCH($B$198,$B$6:$B$27,0))*'Conversions and Lists'!$F$37))*'Baseline Calcs &amp; EFs'!AG$381),"")</f>
        <v/>
      </c>
      <c r="AA198" s="142" t="str">
        <f>IFERROR((((INDEX($D$11:$D$27, MATCH('Baseline Calcs &amp; EFs'!$B$198,$B$11:$B$27,0))*INDEX('Baseline Calcs &amp; EFs'!$D$341:$D$358, MATCH('Baseline Calcs &amp; EFs'!$B$198,'Baseline Calcs &amp; EFs'!$B$341:$B$358,0))*10^6*'Conversions and Lists'!$F$44)-(INDEX($G$6:$G$27, MATCH($B$198,$B$6:$B$27,0))*'Conversions and Lists'!$F$37))*'Baseline Calcs &amp; EFs'!AH$381),"")</f>
        <v/>
      </c>
      <c r="AB198" s="142" t="str">
        <f>IFERROR((((INDEX($D$11:$D$27, MATCH('Baseline Calcs &amp; EFs'!$B$198,$B$11:$B$27,0))*INDEX('Baseline Calcs &amp; EFs'!$D$341:$D$358, MATCH('Baseline Calcs &amp; EFs'!$B$198,'Baseline Calcs &amp; EFs'!$B$341:$B$358,0))*10^6*'Conversions and Lists'!$F$44)-(INDEX($G$6:$G$27, MATCH($B$198,$B$6:$B$27,0))*'Conversions and Lists'!$F$37))*'Baseline Calcs &amp; EFs'!AI$381),"")</f>
        <v/>
      </c>
      <c r="AC198" s="142" t="str">
        <f>IFERROR((((INDEX($D$11:$D$27, MATCH('Baseline Calcs &amp; EFs'!$B$198,$B$11:$B$27,0))*INDEX('Baseline Calcs &amp; EFs'!$D$341:$D$358, MATCH('Baseline Calcs &amp; EFs'!$B$198,'Baseline Calcs &amp; EFs'!$B$341:$B$358,0))*10^6*'Conversions and Lists'!$F$44)-(INDEX($G$6:$G$27, MATCH($B$198,$B$6:$B$27,0))*'Conversions and Lists'!$F$37))*'Baseline Calcs &amp; EFs'!AJ$381),"")</f>
        <v/>
      </c>
      <c r="AD198" s="142" t="str">
        <f>IFERROR((((INDEX($D$11:$D$27, MATCH('Baseline Calcs &amp; EFs'!$B$198,$B$11:$B$27,0))*INDEX('Baseline Calcs &amp; EFs'!$D$341:$D$358, MATCH('Baseline Calcs &amp; EFs'!$B$198,'Baseline Calcs &amp; EFs'!$B$341:$B$358,0))*10^6*'Conversions and Lists'!$F$44)-(INDEX($G$6:$G$27, MATCH($B$198,$B$6:$B$27,0))*'Conversions and Lists'!$F$37))*'Baseline Calcs &amp; EFs'!AK$381),"")</f>
        <v/>
      </c>
      <c r="AE198" s="142" t="str">
        <f>IFERROR((((INDEX($D$11:$D$27, MATCH('Baseline Calcs &amp; EFs'!$B$198,$B$11:$B$27,0))*INDEX('Baseline Calcs &amp; EFs'!$D$341:$D$358, MATCH('Baseline Calcs &amp; EFs'!$B$198,'Baseline Calcs &amp; EFs'!$B$341:$B$358,0))*10^6*'Conversions and Lists'!$F$44)-(INDEX($G$6:$G$27, MATCH($B$198,$B$6:$B$27,0))*'Conversions and Lists'!$F$37))*'Baseline Calcs &amp; EFs'!AL$381),"")</f>
        <v/>
      </c>
      <c r="AF198" s="142" t="str">
        <f t="shared" si="1"/>
        <v/>
      </c>
      <c r="AG198" s="143" t="str">
        <f>IFERROR(SUM(INDEX(D198:AF198, MATCH(INDEX($H$6:$H$27,MATCH($B$198,$B$6:$B$27,0)),$D$175:$AE$175,0)):AF198),"")</f>
        <v/>
      </c>
    </row>
    <row r="199" spans="2:33" ht="14.4" thickBot="1" x14ac:dyDescent="0.3">
      <c r="B199" s="138" t="s">
        <v>134</v>
      </c>
      <c r="C199" s="139" t="s">
        <v>336</v>
      </c>
      <c r="D199" s="140" t="str">
        <f>IFERROR((INDEX($D$11:$D$27, MATCH('Baseline Calcs &amp; EFs'!$B$198,$B$11:$B$27,0))*INDEX('Baseline Calcs &amp; EFs'!$C$341:$C$358, MATCH('Baseline Calcs &amp; EFs'!$B$198,'Baseline Calcs &amp; EFs'!$B$341:$B$358,0))*1000*'Conversions and Lists'!$O$44*'Baseline Calcs &amp; EFs'!$F$437*'Conversions and Lists'!$F$51*1000),"")</f>
        <v/>
      </c>
      <c r="E199" s="140" t="str">
        <f>IFERROR((INDEX($D$11:$D$27, MATCH('Baseline Calcs &amp; EFs'!$B$198,$B$11:$B$27,0))*INDEX('Baseline Calcs &amp; EFs'!$C$341:$C$358, MATCH('Baseline Calcs &amp; EFs'!$B$198,'Baseline Calcs &amp; EFs'!$B$341:$B$358,0))*1000*'Conversions and Lists'!$O$44*'Baseline Calcs &amp; EFs'!$F$437*'Conversions and Lists'!$F$51*1000),"")</f>
        <v/>
      </c>
      <c r="F199" s="140" t="str">
        <f>IFERROR((INDEX($D$11:$D$27, MATCH('Baseline Calcs &amp; EFs'!$B$198,$B$11:$B$27,0))*INDEX('Baseline Calcs &amp; EFs'!$C$341:$C$358, MATCH('Baseline Calcs &amp; EFs'!$B$198,'Baseline Calcs &amp; EFs'!$B$341:$B$358,0))*1000*'Conversions and Lists'!$O$44*'Baseline Calcs &amp; EFs'!$F$437*'Conversions and Lists'!$F$51*1000),"")</f>
        <v/>
      </c>
      <c r="G199" s="140" t="str">
        <f>IFERROR((INDEX($D$11:$D$27, MATCH('Baseline Calcs &amp; EFs'!$B$198,$B$11:$B$27,0))*INDEX('Baseline Calcs &amp; EFs'!$C$341:$C$358, MATCH('Baseline Calcs &amp; EFs'!$B$198,'Baseline Calcs &amp; EFs'!$B$341:$B$358,0))*1000*'Conversions and Lists'!$O$44*'Baseline Calcs &amp; EFs'!$F$437*'Conversions and Lists'!$F$51*1000),"")</f>
        <v/>
      </c>
      <c r="H199" s="140" t="str">
        <f>IFERROR((INDEX($D$11:$D$27, MATCH('Baseline Calcs &amp; EFs'!$B$198,$B$11:$B$27,0))*INDEX('Baseline Calcs &amp; EFs'!$C$341:$C$358, MATCH('Baseline Calcs &amp; EFs'!$B$198,'Baseline Calcs &amp; EFs'!$B$341:$B$358,0))*1000*'Conversions and Lists'!$O$44*'Baseline Calcs &amp; EFs'!$F$437*'Conversions and Lists'!$F$51*1000),"")</f>
        <v/>
      </c>
      <c r="I199" s="140" t="str">
        <f>IFERROR((INDEX($D$11:$D$27, MATCH('Baseline Calcs &amp; EFs'!$B$198,$B$11:$B$27,0))*INDEX('Baseline Calcs &amp; EFs'!$C$341:$C$358, MATCH('Baseline Calcs &amp; EFs'!$B$198,'Baseline Calcs &amp; EFs'!$B$341:$B$358,0))*1000*'Conversions and Lists'!$O$44*'Baseline Calcs &amp; EFs'!$F$437*'Conversions and Lists'!$F$51*1000),"")</f>
        <v/>
      </c>
      <c r="J199" s="140" t="str">
        <f>IFERROR((INDEX($D$11:$D$27, MATCH('Baseline Calcs &amp; EFs'!$B$198,$B$11:$B$27,0))*INDEX('Baseline Calcs &amp; EFs'!$C$341:$C$358, MATCH('Baseline Calcs &amp; EFs'!$B$198,'Baseline Calcs &amp; EFs'!$B$341:$B$358,0))*1000*'Conversions and Lists'!$O$44*'Baseline Calcs &amp; EFs'!$F$437*'Conversions and Lists'!$F$51*1000),"")</f>
        <v/>
      </c>
      <c r="K199" s="140" t="str">
        <f>IFERROR((INDEX($D$11:$D$27, MATCH('Baseline Calcs &amp; EFs'!$B$198,$B$11:$B$27,0))*INDEX('Baseline Calcs &amp; EFs'!$C$341:$C$358, MATCH('Baseline Calcs &amp; EFs'!$B$198,'Baseline Calcs &amp; EFs'!$B$341:$B$358,0))*1000*'Conversions and Lists'!$O$44*'Baseline Calcs &amp; EFs'!$F$437*'Conversions and Lists'!$F$51*1000),"")</f>
        <v/>
      </c>
      <c r="L199" s="140" t="str">
        <f>IFERROR((INDEX($D$11:$D$27, MATCH('Baseline Calcs &amp; EFs'!$B$198,$B$11:$B$27,0))*INDEX('Baseline Calcs &amp; EFs'!$C$341:$C$358, MATCH('Baseline Calcs &amp; EFs'!$B$198,'Baseline Calcs &amp; EFs'!$B$341:$B$358,0))*1000*'Conversions and Lists'!$O$44*'Baseline Calcs &amp; EFs'!$F$437*'Conversions and Lists'!$F$51*1000),"")</f>
        <v/>
      </c>
      <c r="M199" s="140" t="str">
        <f>IFERROR((INDEX($D$11:$D$27, MATCH('Baseline Calcs &amp; EFs'!$B$198,$B$11:$B$27,0))*INDEX('Baseline Calcs &amp; EFs'!$C$341:$C$358, MATCH('Baseline Calcs &amp; EFs'!$B$198,'Baseline Calcs &amp; EFs'!$B$341:$B$358,0))*1000*'Conversions and Lists'!$O$44*'Baseline Calcs &amp; EFs'!$F$437*'Conversions and Lists'!$F$51*1000),"")</f>
        <v/>
      </c>
      <c r="N199" s="140" t="str">
        <f>IFERROR((INDEX($D$11:$D$27, MATCH('Baseline Calcs &amp; EFs'!$B$198,$B$11:$B$27,0))*INDEX('Baseline Calcs &amp; EFs'!$C$341:$C$358, MATCH('Baseline Calcs &amp; EFs'!$B$198,'Baseline Calcs &amp; EFs'!$B$341:$B$358,0))*1000*'Conversions and Lists'!$O$44*'Baseline Calcs &amp; EFs'!$F$437*'Conversions and Lists'!$F$51*1000),"")</f>
        <v/>
      </c>
      <c r="O199" s="140" t="str">
        <f>IFERROR((INDEX($D$11:$D$27, MATCH('Baseline Calcs &amp; EFs'!$B$198,$B$11:$B$27,0))*INDEX('Baseline Calcs &amp; EFs'!$C$341:$C$358, MATCH('Baseline Calcs &amp; EFs'!$B$198,'Baseline Calcs &amp; EFs'!$B$341:$B$358,0))*1000*'Conversions and Lists'!$O$44*'Baseline Calcs &amp; EFs'!$F$437*'Conversions and Lists'!$F$51*1000),"")</f>
        <v/>
      </c>
      <c r="P199" s="140" t="str">
        <f>IFERROR((INDEX($D$11:$D$27, MATCH('Baseline Calcs &amp; EFs'!$B$198,$B$11:$B$27,0))*INDEX('Baseline Calcs &amp; EFs'!$C$341:$C$358, MATCH('Baseline Calcs &amp; EFs'!$B$198,'Baseline Calcs &amp; EFs'!$B$341:$B$358,0))*1000*'Conversions and Lists'!$O$44*'Baseline Calcs &amp; EFs'!$F$437*'Conversions and Lists'!$F$51*1000),"")</f>
        <v/>
      </c>
      <c r="Q199" s="140" t="str">
        <f>IFERROR((INDEX($D$11:$D$27, MATCH('Baseline Calcs &amp; EFs'!$B$198,$B$11:$B$27,0))*INDEX('Baseline Calcs &amp; EFs'!$C$341:$C$358, MATCH('Baseline Calcs &amp; EFs'!$B$198,'Baseline Calcs &amp; EFs'!$B$341:$B$358,0))*1000*'Conversions and Lists'!$O$44*'Baseline Calcs &amp; EFs'!$F$437*'Conversions and Lists'!$F$51*1000),"")</f>
        <v/>
      </c>
      <c r="R199" s="140" t="str">
        <f>IFERROR((INDEX($D$11:$D$27, MATCH('Baseline Calcs &amp; EFs'!$B$198,$B$11:$B$27,0))*INDEX('Baseline Calcs &amp; EFs'!$C$341:$C$358, MATCH('Baseline Calcs &amp; EFs'!$B$198,'Baseline Calcs &amp; EFs'!$B$341:$B$358,0))*1000*'Conversions and Lists'!$O$44*'Baseline Calcs &amp; EFs'!$F$437*'Conversions and Lists'!$F$51*1000),"")</f>
        <v/>
      </c>
      <c r="S199" s="140" t="str">
        <f>IFERROR((INDEX($D$11:$D$27, MATCH('Baseline Calcs &amp; EFs'!$B$198,$B$11:$B$27,0))*INDEX('Baseline Calcs &amp; EFs'!$C$341:$C$358, MATCH('Baseline Calcs &amp; EFs'!$B$198,'Baseline Calcs &amp; EFs'!$B$341:$B$358,0))*1000*'Conversions and Lists'!$O$44*'Baseline Calcs &amp; EFs'!$F$437*'Conversions and Lists'!$F$51*1000),"")</f>
        <v/>
      </c>
      <c r="T199" s="140" t="str">
        <f>IFERROR((INDEX($D$11:$D$27, MATCH('Baseline Calcs &amp; EFs'!$B$198,$B$11:$B$27,0))*INDEX('Baseline Calcs &amp; EFs'!$C$341:$C$358, MATCH('Baseline Calcs &amp; EFs'!$B$198,'Baseline Calcs &amp; EFs'!$B$341:$B$358,0))*1000*'Conversions and Lists'!$O$44*'Baseline Calcs &amp; EFs'!$F$437*'Conversions and Lists'!$F$51*1000),"")</f>
        <v/>
      </c>
      <c r="U199" s="140" t="str">
        <f>IFERROR((INDEX($D$11:$D$27, MATCH('Baseline Calcs &amp; EFs'!$B$198,$B$11:$B$27,0))*INDEX('Baseline Calcs &amp; EFs'!$C$341:$C$358, MATCH('Baseline Calcs &amp; EFs'!$B$198,'Baseline Calcs &amp; EFs'!$B$341:$B$358,0))*1000*'Conversions and Lists'!$O$44*'Baseline Calcs &amp; EFs'!$F$437*'Conversions and Lists'!$F$51*1000),"")</f>
        <v/>
      </c>
      <c r="V199" s="140" t="str">
        <f>IFERROR((INDEX($D$11:$D$27, MATCH('Baseline Calcs &amp; EFs'!$B$198,$B$11:$B$27,0))*INDEX('Baseline Calcs &amp; EFs'!$C$341:$C$358, MATCH('Baseline Calcs &amp; EFs'!$B$198,'Baseline Calcs &amp; EFs'!$B$341:$B$358,0))*1000*'Conversions and Lists'!$O$44*'Baseline Calcs &amp; EFs'!$F$437*'Conversions and Lists'!$F$51*1000),"")</f>
        <v/>
      </c>
      <c r="W199" s="140" t="str">
        <f>IFERROR((INDEX($D$11:$D$27, MATCH('Baseline Calcs &amp; EFs'!$B$198,$B$11:$B$27,0))*INDEX('Baseline Calcs &amp; EFs'!$C$341:$C$358, MATCH('Baseline Calcs &amp; EFs'!$B$198,'Baseline Calcs &amp; EFs'!$B$341:$B$358,0))*1000*'Conversions and Lists'!$O$44*'Baseline Calcs &amp; EFs'!$F$437*'Conversions and Lists'!$F$51*1000),"")</f>
        <v/>
      </c>
      <c r="X199" s="140" t="str">
        <f>IFERROR((INDEX($D$11:$D$27, MATCH('Baseline Calcs &amp; EFs'!$B$198,$B$11:$B$27,0))*INDEX('Baseline Calcs &amp; EFs'!$C$341:$C$358, MATCH('Baseline Calcs &amp; EFs'!$B$198,'Baseline Calcs &amp; EFs'!$B$341:$B$358,0))*1000*'Conversions and Lists'!$O$44*'Baseline Calcs &amp; EFs'!$F$437*'Conversions and Lists'!$F$51*1000),"")</f>
        <v/>
      </c>
      <c r="Y199" s="140" t="str">
        <f>IFERROR((INDEX($D$11:$D$27, MATCH('Baseline Calcs &amp; EFs'!$B$198,$B$11:$B$27,0))*INDEX('Baseline Calcs &amp; EFs'!$C$341:$C$358, MATCH('Baseline Calcs &amp; EFs'!$B$198,'Baseline Calcs &amp; EFs'!$B$341:$B$358,0))*1000*'Conversions and Lists'!$O$44*'Baseline Calcs &amp; EFs'!$F$437*'Conversions and Lists'!$F$51*1000),"")</f>
        <v/>
      </c>
      <c r="Z199" s="140" t="str">
        <f>IFERROR((INDEX($D$11:$D$27, MATCH('Baseline Calcs &amp; EFs'!$B$198,$B$11:$B$27,0))*INDEX('Baseline Calcs &amp; EFs'!$C$341:$C$358, MATCH('Baseline Calcs &amp; EFs'!$B$198,'Baseline Calcs &amp; EFs'!$B$341:$B$358,0))*1000*'Conversions and Lists'!$O$44*'Baseline Calcs &amp; EFs'!$F$437*'Conversions and Lists'!$F$51*1000),"")</f>
        <v/>
      </c>
      <c r="AA199" s="140" t="str">
        <f>IFERROR((INDEX($D$11:$D$27, MATCH('Baseline Calcs &amp; EFs'!$B$198,$B$11:$B$27,0))*INDEX('Baseline Calcs &amp; EFs'!$C$341:$C$358, MATCH('Baseline Calcs &amp; EFs'!$B$198,'Baseline Calcs &amp; EFs'!$B$341:$B$358,0))*1000*'Conversions and Lists'!$O$44*'Baseline Calcs &amp; EFs'!$F$437*'Conversions and Lists'!$F$51*1000),"")</f>
        <v/>
      </c>
      <c r="AB199" s="140" t="str">
        <f>IFERROR((INDEX($D$11:$D$27, MATCH('Baseline Calcs &amp; EFs'!$B$198,$B$11:$B$27,0))*INDEX('Baseline Calcs &amp; EFs'!$C$341:$C$358, MATCH('Baseline Calcs &amp; EFs'!$B$198,'Baseline Calcs &amp; EFs'!$B$341:$B$358,0))*1000*'Conversions and Lists'!$O$44*'Baseline Calcs &amp; EFs'!$F$437*'Conversions and Lists'!$F$51*1000),"")</f>
        <v/>
      </c>
      <c r="AC199" s="140" t="str">
        <f>IFERROR((INDEX($D$11:$D$27, MATCH('Baseline Calcs &amp; EFs'!$B$198,$B$11:$B$27,0))*INDEX('Baseline Calcs &amp; EFs'!$C$341:$C$358, MATCH('Baseline Calcs &amp; EFs'!$B$198,'Baseline Calcs &amp; EFs'!$B$341:$B$358,0))*1000*'Conversions and Lists'!$O$44*'Baseline Calcs &amp; EFs'!$F$437*'Conversions and Lists'!$F$51*1000),"")</f>
        <v/>
      </c>
      <c r="AD199" s="140" t="str">
        <f>IFERROR((INDEX($D$11:$D$27, MATCH('Baseline Calcs &amp; EFs'!$B$198,$B$11:$B$27,0))*INDEX('Baseline Calcs &amp; EFs'!$C$341:$C$358, MATCH('Baseline Calcs &amp; EFs'!$B$198,'Baseline Calcs &amp; EFs'!$B$341:$B$358,0))*1000*'Conversions and Lists'!$O$44*'Baseline Calcs &amp; EFs'!$F$437*'Conversions and Lists'!$F$51*1000),"")</f>
        <v/>
      </c>
      <c r="AE199" s="140" t="str">
        <f>IFERROR((INDEX($D$11:$D$27, MATCH('Baseline Calcs &amp; EFs'!$B$198,$B$11:$B$27,0))*INDEX('Baseline Calcs &amp; EFs'!$C$341:$C$358, MATCH('Baseline Calcs &amp; EFs'!$B$198,'Baseline Calcs &amp; EFs'!$B$341:$B$358,0))*1000*'Conversions and Lists'!$O$44*'Baseline Calcs &amp; EFs'!$F$437*'Conversions and Lists'!$F$51*1000),"")</f>
        <v/>
      </c>
      <c r="AF199" s="140" t="str">
        <f t="shared" si="1"/>
        <v/>
      </c>
      <c r="AG199" s="135" t="str">
        <f>IFERROR(SUM(INDEX(D199:AF199, MATCH(INDEX($H$6:$H$27,MATCH($B$198,$B$6:$B$27,0)),$D$175:$AE$175,0)):AF199),"")</f>
        <v/>
      </c>
    </row>
    <row r="200" spans="2:33" x14ac:dyDescent="0.25">
      <c r="B200" s="144" t="s">
        <v>146</v>
      </c>
      <c r="C200" s="141" t="s">
        <v>335</v>
      </c>
      <c r="D200" s="142" t="str">
        <f>IFERROR((((INDEX($D$11:$D$27, MATCH('Baseline Calcs &amp; EFs'!$B$200,$B$11:$B$27,0))*INDEX('Baseline Calcs &amp; EFs'!$D$341:$D$358, MATCH('Baseline Calcs &amp; EFs'!$B$200,'Baseline Calcs &amp; EFs'!$B$341:$B$358,0))*10^6*'Conversions and Lists'!$F$44)-(INDEX($G$6:$G$27, MATCH($B$200,$B$6:$B$27,0))*'Conversions and Lists'!$F$37))*'Baseline Calcs &amp; EFs'!K$381),"")</f>
        <v/>
      </c>
      <c r="E200" s="142" t="str">
        <f>IFERROR((((INDEX($D$11:$D$27, MATCH('Baseline Calcs &amp; EFs'!$B$200,$B$11:$B$27,0))*INDEX('Baseline Calcs &amp; EFs'!$D$341:$D$358, MATCH('Baseline Calcs &amp; EFs'!$B$200,'Baseline Calcs &amp; EFs'!$B$341:$B$358,0))*10^6*'Conversions and Lists'!$F$44)-(INDEX($G$6:$G$27, MATCH($B$200,$B$6:$B$27,0))*'Conversions and Lists'!$F$37))*'Baseline Calcs &amp; EFs'!L$381),"")</f>
        <v/>
      </c>
      <c r="F200" s="142" t="str">
        <f>IFERROR((((INDEX($D$11:$D$27, MATCH('Baseline Calcs &amp; EFs'!$B$200,$B$11:$B$27,0))*INDEX('Baseline Calcs &amp; EFs'!$D$341:$D$358, MATCH('Baseline Calcs &amp; EFs'!$B$200,'Baseline Calcs &amp; EFs'!$B$341:$B$358,0))*10^6*'Conversions and Lists'!$F$44)-(INDEX($G$6:$G$27, MATCH($B$200,$B$6:$B$27,0))*'Conversions and Lists'!$F$37))*'Baseline Calcs &amp; EFs'!M$381),"")</f>
        <v/>
      </c>
      <c r="G200" s="142" t="str">
        <f>IFERROR((((INDEX($D$11:$D$27, MATCH('Baseline Calcs &amp; EFs'!$B$200,$B$11:$B$27,0))*INDEX('Baseline Calcs &amp; EFs'!$D$341:$D$358, MATCH('Baseline Calcs &amp; EFs'!$B$200,'Baseline Calcs &amp; EFs'!$B$341:$B$358,0))*10^6*'Conversions and Lists'!$F$44)-(INDEX($G$6:$G$27, MATCH($B$200,$B$6:$B$27,0))*'Conversions and Lists'!$F$37))*'Baseline Calcs &amp; EFs'!N$381),"")</f>
        <v/>
      </c>
      <c r="H200" s="142" t="str">
        <f>IFERROR((((INDEX($D$11:$D$27, MATCH('Baseline Calcs &amp; EFs'!$B$200,$B$11:$B$27,0))*INDEX('Baseline Calcs &amp; EFs'!$D$341:$D$358, MATCH('Baseline Calcs &amp; EFs'!$B$200,'Baseline Calcs &amp; EFs'!$B$341:$B$358,0))*10^6*'Conversions and Lists'!$F$44)-(INDEX($G$6:$G$27, MATCH($B$200,$B$6:$B$27,0))*'Conversions and Lists'!$F$37))*'Baseline Calcs &amp; EFs'!O$381),"")</f>
        <v/>
      </c>
      <c r="I200" s="142" t="str">
        <f>IFERROR((((INDEX($D$11:$D$27, MATCH('Baseline Calcs &amp; EFs'!$B$200,$B$11:$B$27,0))*INDEX('Baseline Calcs &amp; EFs'!$D$341:$D$358, MATCH('Baseline Calcs &amp; EFs'!$B$200,'Baseline Calcs &amp; EFs'!$B$341:$B$358,0))*10^6*'Conversions and Lists'!$F$44)-(INDEX($G$6:$G$27, MATCH($B$200,$B$6:$B$27,0))*'Conversions and Lists'!$F$37))*'Baseline Calcs &amp; EFs'!P$381),"")</f>
        <v/>
      </c>
      <c r="J200" s="142" t="str">
        <f>IFERROR((((INDEX($D$11:$D$27, MATCH('Baseline Calcs &amp; EFs'!$B$200,$B$11:$B$27,0))*INDEX('Baseline Calcs &amp; EFs'!$D$341:$D$358, MATCH('Baseline Calcs &amp; EFs'!$B$200,'Baseline Calcs &amp; EFs'!$B$341:$B$358,0))*10^6*'Conversions and Lists'!$F$44)-(INDEX($G$6:$G$27, MATCH($B$200,$B$6:$B$27,0))*'Conversions and Lists'!$F$37))*'Baseline Calcs &amp; EFs'!Q$381),"")</f>
        <v/>
      </c>
      <c r="K200" s="142" t="str">
        <f>IFERROR((((INDEX($D$11:$D$27, MATCH('Baseline Calcs &amp; EFs'!$B$200,$B$11:$B$27,0))*INDEX('Baseline Calcs &amp; EFs'!$D$341:$D$358, MATCH('Baseline Calcs &amp; EFs'!$B$200,'Baseline Calcs &amp; EFs'!$B$341:$B$358,0))*10^6*'Conversions and Lists'!$F$44)-(INDEX($G$6:$G$27, MATCH($B$200,$B$6:$B$27,0))*'Conversions and Lists'!$F$37))*'Baseline Calcs &amp; EFs'!R$381),"")</f>
        <v/>
      </c>
      <c r="L200" s="142" t="str">
        <f>IFERROR((((INDEX($D$11:$D$27, MATCH('Baseline Calcs &amp; EFs'!$B$200,$B$11:$B$27,0))*INDEX('Baseline Calcs &amp; EFs'!$D$341:$D$358, MATCH('Baseline Calcs &amp; EFs'!$B$200,'Baseline Calcs &amp; EFs'!$B$341:$B$358,0))*10^6*'Conversions and Lists'!$F$44)-(INDEX($G$6:$G$27, MATCH($B$200,$B$6:$B$27,0))*'Conversions and Lists'!$F$37))*'Baseline Calcs &amp; EFs'!S$381),"")</f>
        <v/>
      </c>
      <c r="M200" s="142" t="str">
        <f>IFERROR((((INDEX($D$11:$D$27, MATCH('Baseline Calcs &amp; EFs'!$B$200,$B$11:$B$27,0))*INDEX('Baseline Calcs &amp; EFs'!$D$341:$D$358, MATCH('Baseline Calcs &amp; EFs'!$B$200,'Baseline Calcs &amp; EFs'!$B$341:$B$358,0))*10^6*'Conversions and Lists'!$F$44)-(INDEX($G$6:$G$27, MATCH($B$200,$B$6:$B$27,0))*'Conversions and Lists'!$F$37))*'Baseline Calcs &amp; EFs'!T$381),"")</f>
        <v/>
      </c>
      <c r="N200" s="142" t="str">
        <f>IFERROR((((INDEX($D$11:$D$27, MATCH('Baseline Calcs &amp; EFs'!$B$200,$B$11:$B$27,0))*INDEX('Baseline Calcs &amp; EFs'!$D$341:$D$358, MATCH('Baseline Calcs &amp; EFs'!$B$200,'Baseline Calcs &amp; EFs'!$B$341:$B$358,0))*10^6*'Conversions and Lists'!$F$44)-(INDEX($G$6:$G$27, MATCH($B$200,$B$6:$B$27,0))*'Conversions and Lists'!$F$37))*'Baseline Calcs &amp; EFs'!U$381),"")</f>
        <v/>
      </c>
      <c r="O200" s="142" t="str">
        <f>IFERROR((((INDEX($D$11:$D$27, MATCH('Baseline Calcs &amp; EFs'!$B$200,$B$11:$B$27,0))*INDEX('Baseline Calcs &amp; EFs'!$D$341:$D$358, MATCH('Baseline Calcs &amp; EFs'!$B$200,'Baseline Calcs &amp; EFs'!$B$341:$B$358,0))*10^6*'Conversions and Lists'!$F$44)-(INDEX($G$6:$G$27, MATCH($B$200,$B$6:$B$27,0))*'Conversions and Lists'!$F$37))*'Baseline Calcs &amp; EFs'!V$381),"")</f>
        <v/>
      </c>
      <c r="P200" s="142" t="str">
        <f>IFERROR((((INDEX($D$11:$D$27, MATCH('Baseline Calcs &amp; EFs'!$B$200,$B$11:$B$27,0))*INDEX('Baseline Calcs &amp; EFs'!$D$341:$D$358, MATCH('Baseline Calcs &amp; EFs'!$B$200,'Baseline Calcs &amp; EFs'!$B$341:$B$358,0))*10^6*'Conversions and Lists'!$F$44)-(INDEX($G$6:$G$27, MATCH($B$200,$B$6:$B$27,0))*'Conversions and Lists'!$F$37))*'Baseline Calcs &amp; EFs'!W$381),"")</f>
        <v/>
      </c>
      <c r="Q200" s="142" t="str">
        <f>IFERROR((((INDEX($D$11:$D$27, MATCH('Baseline Calcs &amp; EFs'!$B$200,$B$11:$B$27,0))*INDEX('Baseline Calcs &amp; EFs'!$D$341:$D$358, MATCH('Baseline Calcs &amp; EFs'!$B$200,'Baseline Calcs &amp; EFs'!$B$341:$B$358,0))*10^6*'Conversions and Lists'!$F$44)-(INDEX($G$6:$G$27, MATCH($B$200,$B$6:$B$27,0))*'Conversions and Lists'!$F$37))*'Baseline Calcs &amp; EFs'!X$381),"")</f>
        <v/>
      </c>
      <c r="R200" s="142" t="str">
        <f>IFERROR((((INDEX($D$11:$D$27, MATCH('Baseline Calcs &amp; EFs'!$B$200,$B$11:$B$27,0))*INDEX('Baseline Calcs &amp; EFs'!$D$341:$D$358, MATCH('Baseline Calcs &amp; EFs'!$B$200,'Baseline Calcs &amp; EFs'!$B$341:$B$358,0))*10^6*'Conversions and Lists'!$F$44)-(INDEX($G$6:$G$27, MATCH($B$200,$B$6:$B$27,0))*'Conversions and Lists'!$F$37))*'Baseline Calcs &amp; EFs'!Y$381),"")</f>
        <v/>
      </c>
      <c r="S200" s="142" t="str">
        <f>IFERROR((((INDEX($D$11:$D$27, MATCH('Baseline Calcs &amp; EFs'!$B$200,$B$11:$B$27,0))*INDEX('Baseline Calcs &amp; EFs'!$D$341:$D$358, MATCH('Baseline Calcs &amp; EFs'!$B$200,'Baseline Calcs &amp; EFs'!$B$341:$B$358,0))*10^6*'Conversions and Lists'!$F$44)-(INDEX($G$6:$G$27, MATCH($B$200,$B$6:$B$27,0))*'Conversions and Lists'!$F$37))*'Baseline Calcs &amp; EFs'!Z$381),"")</f>
        <v/>
      </c>
      <c r="T200" s="142" t="str">
        <f>IFERROR((((INDEX($D$11:$D$27, MATCH('Baseline Calcs &amp; EFs'!$B$200,$B$11:$B$27,0))*INDEX('Baseline Calcs &amp; EFs'!$D$341:$D$358, MATCH('Baseline Calcs &amp; EFs'!$B$200,'Baseline Calcs &amp; EFs'!$B$341:$B$358,0))*10^6*'Conversions and Lists'!$F$44)-(INDEX($G$6:$G$27, MATCH($B$200,$B$6:$B$27,0))*'Conversions and Lists'!$F$37))*'Baseline Calcs &amp; EFs'!AA$381),"")</f>
        <v/>
      </c>
      <c r="U200" s="142" t="str">
        <f>IFERROR((((INDEX($D$11:$D$27, MATCH('Baseline Calcs &amp; EFs'!$B$200,$B$11:$B$27,0))*INDEX('Baseline Calcs &amp; EFs'!$D$341:$D$358, MATCH('Baseline Calcs &amp; EFs'!$B$200,'Baseline Calcs &amp; EFs'!$B$341:$B$358,0))*10^6*'Conversions and Lists'!$F$44)-(INDEX($G$6:$G$27, MATCH($B$200,$B$6:$B$27,0))*'Conversions and Lists'!$F$37))*'Baseline Calcs &amp; EFs'!AB$381),"")</f>
        <v/>
      </c>
      <c r="V200" s="142" t="str">
        <f>IFERROR((((INDEX($D$11:$D$27, MATCH('Baseline Calcs &amp; EFs'!$B$200,$B$11:$B$27,0))*INDEX('Baseline Calcs &amp; EFs'!$D$341:$D$358, MATCH('Baseline Calcs &amp; EFs'!$B$200,'Baseline Calcs &amp; EFs'!$B$341:$B$358,0))*10^6*'Conversions and Lists'!$F$44)-(INDEX($G$6:$G$27, MATCH($B$200,$B$6:$B$27,0))*'Conversions and Lists'!$F$37))*'Baseline Calcs &amp; EFs'!AC$381),"")</f>
        <v/>
      </c>
      <c r="W200" s="142" t="str">
        <f>IFERROR((((INDEX($D$11:$D$27, MATCH('Baseline Calcs &amp; EFs'!$B$200,$B$11:$B$27,0))*INDEX('Baseline Calcs &amp; EFs'!$D$341:$D$358, MATCH('Baseline Calcs &amp; EFs'!$B$200,'Baseline Calcs &amp; EFs'!$B$341:$B$358,0))*10^6*'Conversions and Lists'!$F$44)-(INDEX($G$6:$G$27, MATCH($B$200,$B$6:$B$27,0))*'Conversions and Lists'!$F$37))*'Baseline Calcs &amp; EFs'!AD$381),"")</f>
        <v/>
      </c>
      <c r="X200" s="142" t="str">
        <f>IFERROR((((INDEX($D$11:$D$27, MATCH('Baseline Calcs &amp; EFs'!$B$200,$B$11:$B$27,0))*INDEX('Baseline Calcs &amp; EFs'!$D$341:$D$358, MATCH('Baseline Calcs &amp; EFs'!$B$200,'Baseline Calcs &amp; EFs'!$B$341:$B$358,0))*10^6*'Conversions and Lists'!$F$44)-(INDEX($G$6:$G$27, MATCH($B$200,$B$6:$B$27,0))*'Conversions and Lists'!$F$37))*'Baseline Calcs &amp; EFs'!AE$381),"")</f>
        <v/>
      </c>
      <c r="Y200" s="142" t="str">
        <f>IFERROR((((INDEX($D$11:$D$27, MATCH('Baseline Calcs &amp; EFs'!$B$200,$B$11:$B$27,0))*INDEX('Baseline Calcs &amp; EFs'!$D$341:$D$358, MATCH('Baseline Calcs &amp; EFs'!$B$200,'Baseline Calcs &amp; EFs'!$B$341:$B$358,0))*10^6*'Conversions and Lists'!$F$44)-(INDEX($G$6:$G$27, MATCH($B$200,$B$6:$B$27,0))*'Conversions and Lists'!$F$37))*'Baseline Calcs &amp; EFs'!AF$381),"")</f>
        <v/>
      </c>
      <c r="Z200" s="142" t="str">
        <f>IFERROR((((INDEX($D$11:$D$27, MATCH('Baseline Calcs &amp; EFs'!$B$200,$B$11:$B$27,0))*INDEX('Baseline Calcs &amp; EFs'!$D$341:$D$358, MATCH('Baseline Calcs &amp; EFs'!$B$200,'Baseline Calcs &amp; EFs'!$B$341:$B$358,0))*10^6*'Conversions and Lists'!$F$44)-(INDEX($G$6:$G$27, MATCH($B$200,$B$6:$B$27,0))*'Conversions and Lists'!$F$37))*'Baseline Calcs &amp; EFs'!AG$381),"")</f>
        <v/>
      </c>
      <c r="AA200" s="142" t="str">
        <f>IFERROR((((INDEX($D$11:$D$27, MATCH('Baseline Calcs &amp; EFs'!$B$200,$B$11:$B$27,0))*INDEX('Baseline Calcs &amp; EFs'!$D$341:$D$358, MATCH('Baseline Calcs &amp; EFs'!$B$200,'Baseline Calcs &amp; EFs'!$B$341:$B$358,0))*10^6*'Conversions and Lists'!$F$44)-(INDEX($G$6:$G$27, MATCH($B$200,$B$6:$B$27,0))*'Conversions and Lists'!$F$37))*'Baseline Calcs &amp; EFs'!AH$381),"")</f>
        <v/>
      </c>
      <c r="AB200" s="142" t="str">
        <f>IFERROR((((INDEX($D$11:$D$27, MATCH('Baseline Calcs &amp; EFs'!$B$200,$B$11:$B$27,0))*INDEX('Baseline Calcs &amp; EFs'!$D$341:$D$358, MATCH('Baseline Calcs &amp; EFs'!$B$200,'Baseline Calcs &amp; EFs'!$B$341:$B$358,0))*10^6*'Conversions and Lists'!$F$44)-(INDEX($G$6:$G$27, MATCH($B$200,$B$6:$B$27,0))*'Conversions and Lists'!$F$37))*'Baseline Calcs &amp; EFs'!AI$381),"")</f>
        <v/>
      </c>
      <c r="AC200" s="142" t="str">
        <f>IFERROR((((INDEX($D$11:$D$27, MATCH('Baseline Calcs &amp; EFs'!$B$200,$B$11:$B$27,0))*INDEX('Baseline Calcs &amp; EFs'!$D$341:$D$358, MATCH('Baseline Calcs &amp; EFs'!$B$200,'Baseline Calcs &amp; EFs'!$B$341:$B$358,0))*10^6*'Conversions and Lists'!$F$44)-(INDEX($G$6:$G$27, MATCH($B$200,$B$6:$B$27,0))*'Conversions and Lists'!$F$37))*'Baseline Calcs &amp; EFs'!AJ$381),"")</f>
        <v/>
      </c>
      <c r="AD200" s="142" t="str">
        <f>IFERROR((((INDEX($D$11:$D$27, MATCH('Baseline Calcs &amp; EFs'!$B$200,$B$11:$B$27,0))*INDEX('Baseline Calcs &amp; EFs'!$D$341:$D$358, MATCH('Baseline Calcs &amp; EFs'!$B$200,'Baseline Calcs &amp; EFs'!$B$341:$B$358,0))*10^6*'Conversions and Lists'!$F$44)-(INDEX($G$6:$G$27, MATCH($B$200,$B$6:$B$27,0))*'Conversions and Lists'!$F$37))*'Baseline Calcs &amp; EFs'!AK$381),"")</f>
        <v/>
      </c>
      <c r="AE200" s="142" t="str">
        <f>IFERROR((((INDEX($D$11:$D$27, MATCH('Baseline Calcs &amp; EFs'!$B$200,$B$11:$B$27,0))*INDEX('Baseline Calcs &amp; EFs'!$D$341:$D$358, MATCH('Baseline Calcs &amp; EFs'!$B$200,'Baseline Calcs &amp; EFs'!$B$341:$B$358,0))*10^6*'Conversions and Lists'!$F$44)-(INDEX($G$6:$G$27, MATCH($B$200,$B$6:$B$27,0))*'Conversions and Lists'!$F$37))*'Baseline Calcs &amp; EFs'!AL$381),"")</f>
        <v/>
      </c>
      <c r="AF200" s="142" t="str">
        <f t="shared" si="1"/>
        <v/>
      </c>
      <c r="AG200" s="143" t="str">
        <f>IFERROR(SUM(INDEX(D200:AF200, MATCH(INDEX($H$6:$H$27,MATCH($B$200,$B$6:$B$27,0)),$D$175:$AE$175,0)):AF200),"")</f>
        <v/>
      </c>
    </row>
    <row r="201" spans="2:33" ht="14.4" thickBot="1" x14ac:dyDescent="0.3">
      <c r="B201" s="138" t="s">
        <v>146</v>
      </c>
      <c r="C201" s="139" t="s">
        <v>336</v>
      </c>
      <c r="D201" s="140" t="str">
        <f>IFERROR((INDEX($D$11:$D$27, MATCH('Baseline Calcs &amp; EFs'!$B$200,$B$11:$B$27,0))*INDEX('Baseline Calcs &amp; EFs'!$C$341:$C$358, MATCH('Baseline Calcs &amp; EFs'!$B$200,'Baseline Calcs &amp; EFs'!$B$341:$B$358,0))*1000*'Conversions and Lists'!$O$44*'Baseline Calcs &amp; EFs'!$F$437*'Conversions and Lists'!$F$51*1000),"")</f>
        <v/>
      </c>
      <c r="E201" s="140" t="str">
        <f>IFERROR((INDEX($D$11:$D$27, MATCH('Baseline Calcs &amp; EFs'!$B$200,$B$11:$B$27,0))*INDEX('Baseline Calcs &amp; EFs'!$C$341:$C$358, MATCH('Baseline Calcs &amp; EFs'!$B$200,'Baseline Calcs &amp; EFs'!$B$341:$B$358,0))*1000*'Conversions and Lists'!$O$44*'Baseline Calcs &amp; EFs'!$F$437*'Conversions and Lists'!$F$51*1000),"")</f>
        <v/>
      </c>
      <c r="F201" s="140" t="str">
        <f>IFERROR((INDEX($D$11:$D$27, MATCH('Baseline Calcs &amp; EFs'!$B$200,$B$11:$B$27,0))*INDEX('Baseline Calcs &amp; EFs'!$C$341:$C$358, MATCH('Baseline Calcs &amp; EFs'!$B$200,'Baseline Calcs &amp; EFs'!$B$341:$B$358,0))*1000*'Conversions and Lists'!$O$44*'Baseline Calcs &amp; EFs'!$F$437*'Conversions and Lists'!$F$51*1000),"")</f>
        <v/>
      </c>
      <c r="G201" s="140" t="str">
        <f>IFERROR((INDEX($D$11:$D$27, MATCH('Baseline Calcs &amp; EFs'!$B$200,$B$11:$B$27,0))*INDEX('Baseline Calcs &amp; EFs'!$C$341:$C$358, MATCH('Baseline Calcs &amp; EFs'!$B$200,'Baseline Calcs &amp; EFs'!$B$341:$B$358,0))*1000*'Conversions and Lists'!$O$44*'Baseline Calcs &amp; EFs'!$F$437*'Conversions and Lists'!$F$51*1000),"")</f>
        <v/>
      </c>
      <c r="H201" s="140" t="str">
        <f>IFERROR((INDEX($D$11:$D$27, MATCH('Baseline Calcs &amp; EFs'!$B$200,$B$11:$B$27,0))*INDEX('Baseline Calcs &amp; EFs'!$C$341:$C$358, MATCH('Baseline Calcs &amp; EFs'!$B$200,'Baseline Calcs &amp; EFs'!$B$341:$B$358,0))*1000*'Conversions and Lists'!$O$44*'Baseline Calcs &amp; EFs'!$F$437*'Conversions and Lists'!$F$51*1000),"")</f>
        <v/>
      </c>
      <c r="I201" s="140" t="str">
        <f>IFERROR((INDEX($D$11:$D$27, MATCH('Baseline Calcs &amp; EFs'!$B$200,$B$11:$B$27,0))*INDEX('Baseline Calcs &amp; EFs'!$C$341:$C$358, MATCH('Baseline Calcs &amp; EFs'!$B$200,'Baseline Calcs &amp; EFs'!$B$341:$B$358,0))*1000*'Conversions and Lists'!$O$44*'Baseline Calcs &amp; EFs'!$F$437*'Conversions and Lists'!$F$51*1000),"")</f>
        <v/>
      </c>
      <c r="J201" s="140" t="str">
        <f>IFERROR((INDEX($D$11:$D$27, MATCH('Baseline Calcs &amp; EFs'!$B$200,$B$11:$B$27,0))*INDEX('Baseline Calcs &amp; EFs'!$C$341:$C$358, MATCH('Baseline Calcs &amp; EFs'!$B$200,'Baseline Calcs &amp; EFs'!$B$341:$B$358,0))*1000*'Conversions and Lists'!$O$44*'Baseline Calcs &amp; EFs'!$F$437*'Conversions and Lists'!$F$51*1000),"")</f>
        <v/>
      </c>
      <c r="K201" s="140" t="str">
        <f>IFERROR((INDEX($D$11:$D$27, MATCH('Baseline Calcs &amp; EFs'!$B$200,$B$11:$B$27,0))*INDEX('Baseline Calcs &amp; EFs'!$C$341:$C$358, MATCH('Baseline Calcs &amp; EFs'!$B$200,'Baseline Calcs &amp; EFs'!$B$341:$B$358,0))*1000*'Conversions and Lists'!$O$44*'Baseline Calcs &amp; EFs'!$F$437*'Conversions and Lists'!$F$51*1000),"")</f>
        <v/>
      </c>
      <c r="L201" s="140" t="str">
        <f>IFERROR((INDEX($D$11:$D$27, MATCH('Baseline Calcs &amp; EFs'!$B$200,$B$11:$B$27,0))*INDEX('Baseline Calcs &amp; EFs'!$C$341:$C$358, MATCH('Baseline Calcs &amp; EFs'!$B$200,'Baseline Calcs &amp; EFs'!$B$341:$B$358,0))*1000*'Conversions and Lists'!$O$44*'Baseline Calcs &amp; EFs'!$F$437*'Conversions and Lists'!$F$51*1000),"")</f>
        <v/>
      </c>
      <c r="M201" s="140" t="str">
        <f>IFERROR((INDEX($D$11:$D$27, MATCH('Baseline Calcs &amp; EFs'!$B$200,$B$11:$B$27,0))*INDEX('Baseline Calcs &amp; EFs'!$C$341:$C$358, MATCH('Baseline Calcs &amp; EFs'!$B$200,'Baseline Calcs &amp; EFs'!$B$341:$B$358,0))*1000*'Conversions and Lists'!$O$44*'Baseline Calcs &amp; EFs'!$F$437*'Conversions and Lists'!$F$51*1000),"")</f>
        <v/>
      </c>
      <c r="N201" s="140" t="str">
        <f>IFERROR((INDEX($D$11:$D$27, MATCH('Baseline Calcs &amp; EFs'!$B$200,$B$11:$B$27,0))*INDEX('Baseline Calcs &amp; EFs'!$C$341:$C$358, MATCH('Baseline Calcs &amp; EFs'!$B$200,'Baseline Calcs &amp; EFs'!$B$341:$B$358,0))*1000*'Conversions and Lists'!$O$44*'Baseline Calcs &amp; EFs'!$F$437*'Conversions and Lists'!$F$51*1000),"")</f>
        <v/>
      </c>
      <c r="O201" s="140" t="str">
        <f>IFERROR((INDEX($D$11:$D$27, MATCH('Baseline Calcs &amp; EFs'!$B$200,$B$11:$B$27,0))*INDEX('Baseline Calcs &amp; EFs'!$C$341:$C$358, MATCH('Baseline Calcs &amp; EFs'!$B$200,'Baseline Calcs &amp; EFs'!$B$341:$B$358,0))*1000*'Conversions and Lists'!$O$44*'Baseline Calcs &amp; EFs'!$F$437*'Conversions and Lists'!$F$51*1000),"")</f>
        <v/>
      </c>
      <c r="P201" s="140" t="str">
        <f>IFERROR((INDEX($D$11:$D$27, MATCH('Baseline Calcs &amp; EFs'!$B$200,$B$11:$B$27,0))*INDEX('Baseline Calcs &amp; EFs'!$C$341:$C$358, MATCH('Baseline Calcs &amp; EFs'!$B$200,'Baseline Calcs &amp; EFs'!$B$341:$B$358,0))*1000*'Conversions and Lists'!$O$44*'Baseline Calcs &amp; EFs'!$F$437*'Conversions and Lists'!$F$51*1000),"")</f>
        <v/>
      </c>
      <c r="Q201" s="140" t="str">
        <f>IFERROR((INDEX($D$11:$D$27, MATCH('Baseline Calcs &amp; EFs'!$B$200,$B$11:$B$27,0))*INDEX('Baseline Calcs &amp; EFs'!$C$341:$C$358, MATCH('Baseline Calcs &amp; EFs'!$B$200,'Baseline Calcs &amp; EFs'!$B$341:$B$358,0))*1000*'Conversions and Lists'!$O$44*'Baseline Calcs &amp; EFs'!$F$437*'Conversions and Lists'!$F$51*1000),"")</f>
        <v/>
      </c>
      <c r="R201" s="140" t="str">
        <f>IFERROR((INDEX($D$11:$D$27, MATCH('Baseline Calcs &amp; EFs'!$B$200,$B$11:$B$27,0))*INDEX('Baseline Calcs &amp; EFs'!$C$341:$C$358, MATCH('Baseline Calcs &amp; EFs'!$B$200,'Baseline Calcs &amp; EFs'!$B$341:$B$358,0))*1000*'Conversions and Lists'!$O$44*'Baseline Calcs &amp; EFs'!$F$437*'Conversions and Lists'!$F$51*1000),"")</f>
        <v/>
      </c>
      <c r="S201" s="140" t="str">
        <f>IFERROR((INDEX($D$11:$D$27, MATCH('Baseline Calcs &amp; EFs'!$B$200,$B$11:$B$27,0))*INDEX('Baseline Calcs &amp; EFs'!$C$341:$C$358, MATCH('Baseline Calcs &amp; EFs'!$B$200,'Baseline Calcs &amp; EFs'!$B$341:$B$358,0))*1000*'Conversions and Lists'!$O$44*'Baseline Calcs &amp; EFs'!$F$437*'Conversions and Lists'!$F$51*1000),"")</f>
        <v/>
      </c>
      <c r="T201" s="140" t="str">
        <f>IFERROR((INDEX($D$11:$D$27, MATCH('Baseline Calcs &amp; EFs'!$B$200,$B$11:$B$27,0))*INDEX('Baseline Calcs &amp; EFs'!$C$341:$C$358, MATCH('Baseline Calcs &amp; EFs'!$B$200,'Baseline Calcs &amp; EFs'!$B$341:$B$358,0))*1000*'Conversions and Lists'!$O$44*'Baseline Calcs &amp; EFs'!$F$437*'Conversions and Lists'!$F$51*1000),"")</f>
        <v/>
      </c>
      <c r="U201" s="140" t="str">
        <f>IFERROR((INDEX($D$11:$D$27, MATCH('Baseline Calcs &amp; EFs'!$B$200,$B$11:$B$27,0))*INDEX('Baseline Calcs &amp; EFs'!$C$341:$C$358, MATCH('Baseline Calcs &amp; EFs'!$B$200,'Baseline Calcs &amp; EFs'!$B$341:$B$358,0))*1000*'Conversions and Lists'!$O$44*'Baseline Calcs &amp; EFs'!$F$437*'Conversions and Lists'!$F$51*1000),"")</f>
        <v/>
      </c>
      <c r="V201" s="140" t="str">
        <f>IFERROR((INDEX($D$11:$D$27, MATCH('Baseline Calcs &amp; EFs'!$B$200,$B$11:$B$27,0))*INDEX('Baseline Calcs &amp; EFs'!$C$341:$C$358, MATCH('Baseline Calcs &amp; EFs'!$B$200,'Baseline Calcs &amp; EFs'!$B$341:$B$358,0))*1000*'Conversions and Lists'!$O$44*'Baseline Calcs &amp; EFs'!$F$437*'Conversions and Lists'!$F$51*1000),"")</f>
        <v/>
      </c>
      <c r="W201" s="140" t="str">
        <f>IFERROR((INDEX($D$11:$D$27, MATCH('Baseline Calcs &amp; EFs'!$B$200,$B$11:$B$27,0))*INDEX('Baseline Calcs &amp; EFs'!$C$341:$C$358, MATCH('Baseline Calcs &amp; EFs'!$B$200,'Baseline Calcs &amp; EFs'!$B$341:$B$358,0))*1000*'Conversions and Lists'!$O$44*'Baseline Calcs &amp; EFs'!$F$437*'Conversions and Lists'!$F$51*1000),"")</f>
        <v/>
      </c>
      <c r="X201" s="140" t="str">
        <f>IFERROR((INDEX($D$11:$D$27, MATCH('Baseline Calcs &amp; EFs'!$B$200,$B$11:$B$27,0))*INDEX('Baseline Calcs &amp; EFs'!$C$341:$C$358, MATCH('Baseline Calcs &amp; EFs'!$B$200,'Baseline Calcs &amp; EFs'!$B$341:$B$358,0))*1000*'Conversions and Lists'!$O$44*'Baseline Calcs &amp; EFs'!$F$437*'Conversions and Lists'!$F$51*1000),"")</f>
        <v/>
      </c>
      <c r="Y201" s="140" t="str">
        <f>IFERROR((INDEX($D$11:$D$27, MATCH('Baseline Calcs &amp; EFs'!$B$200,$B$11:$B$27,0))*INDEX('Baseline Calcs &amp; EFs'!$C$341:$C$358, MATCH('Baseline Calcs &amp; EFs'!$B$200,'Baseline Calcs &amp; EFs'!$B$341:$B$358,0))*1000*'Conversions and Lists'!$O$44*'Baseline Calcs &amp; EFs'!$F$437*'Conversions and Lists'!$F$51*1000),"")</f>
        <v/>
      </c>
      <c r="Z201" s="140" t="str">
        <f>IFERROR((INDEX($D$11:$D$27, MATCH('Baseline Calcs &amp; EFs'!$B$200,$B$11:$B$27,0))*INDEX('Baseline Calcs &amp; EFs'!$C$341:$C$358, MATCH('Baseline Calcs &amp; EFs'!$B$200,'Baseline Calcs &amp; EFs'!$B$341:$B$358,0))*1000*'Conversions and Lists'!$O$44*'Baseline Calcs &amp; EFs'!$F$437*'Conversions and Lists'!$F$51*1000),"")</f>
        <v/>
      </c>
      <c r="AA201" s="140" t="str">
        <f>IFERROR((INDEX($D$11:$D$27, MATCH('Baseline Calcs &amp; EFs'!$B$200,$B$11:$B$27,0))*INDEX('Baseline Calcs &amp; EFs'!$C$341:$C$358, MATCH('Baseline Calcs &amp; EFs'!$B$200,'Baseline Calcs &amp; EFs'!$B$341:$B$358,0))*1000*'Conversions and Lists'!$O$44*'Baseline Calcs &amp; EFs'!$F$437*'Conversions and Lists'!$F$51*1000),"")</f>
        <v/>
      </c>
      <c r="AB201" s="140" t="str">
        <f>IFERROR((INDEX($D$11:$D$27, MATCH('Baseline Calcs &amp; EFs'!$B$200,$B$11:$B$27,0))*INDEX('Baseline Calcs &amp; EFs'!$C$341:$C$358, MATCH('Baseline Calcs &amp; EFs'!$B$200,'Baseline Calcs &amp; EFs'!$B$341:$B$358,0))*1000*'Conversions and Lists'!$O$44*'Baseline Calcs &amp; EFs'!$F$437*'Conversions and Lists'!$F$51*1000),"")</f>
        <v/>
      </c>
      <c r="AC201" s="140" t="str">
        <f>IFERROR((INDEX($D$11:$D$27, MATCH('Baseline Calcs &amp; EFs'!$B$200,$B$11:$B$27,0))*INDEX('Baseline Calcs &amp; EFs'!$C$341:$C$358, MATCH('Baseline Calcs &amp; EFs'!$B$200,'Baseline Calcs &amp; EFs'!$B$341:$B$358,0))*1000*'Conversions and Lists'!$O$44*'Baseline Calcs &amp; EFs'!$F$437*'Conversions and Lists'!$F$51*1000),"")</f>
        <v/>
      </c>
      <c r="AD201" s="140" t="str">
        <f>IFERROR((INDEX($D$11:$D$27, MATCH('Baseline Calcs &amp; EFs'!$B$200,$B$11:$B$27,0))*INDEX('Baseline Calcs &amp; EFs'!$C$341:$C$358, MATCH('Baseline Calcs &amp; EFs'!$B$200,'Baseline Calcs &amp; EFs'!$B$341:$B$358,0))*1000*'Conversions and Lists'!$O$44*'Baseline Calcs &amp; EFs'!$F$437*'Conversions and Lists'!$F$51*1000),"")</f>
        <v/>
      </c>
      <c r="AE201" s="140" t="str">
        <f>IFERROR((INDEX($D$11:$D$27, MATCH('Baseline Calcs &amp; EFs'!$B$200,$B$11:$B$27,0))*INDEX('Baseline Calcs &amp; EFs'!$C$341:$C$358, MATCH('Baseline Calcs &amp; EFs'!$B$200,'Baseline Calcs &amp; EFs'!$B$341:$B$358,0))*1000*'Conversions and Lists'!$O$44*'Baseline Calcs &amp; EFs'!$F$437*'Conversions and Lists'!$F$51*1000),"")</f>
        <v/>
      </c>
      <c r="AF201" s="140" t="str">
        <f t="shared" si="1"/>
        <v/>
      </c>
      <c r="AG201" s="135" t="str">
        <f>IFERROR(SUM(INDEX(D201:AF201, MATCH(INDEX($H$6:$H$27,MATCH($B$200,$B$6:$B$27,0)),$D$175:$AE$175,0)):AF201),"")</f>
        <v/>
      </c>
    </row>
    <row r="202" spans="2:33" x14ac:dyDescent="0.25">
      <c r="B202" s="144" t="s">
        <v>138</v>
      </c>
      <c r="C202" s="141" t="s">
        <v>335</v>
      </c>
      <c r="D202" s="142" t="str">
        <f>IFERROR((((INDEX($D$11:$D$27, MATCH('Baseline Calcs &amp; EFs'!$B$202,$B$11:$B$27,0))*INDEX('Baseline Calcs &amp; EFs'!$D$341:$D$358, MATCH('Baseline Calcs &amp; EFs'!$B$202,'Baseline Calcs &amp; EFs'!$B$341:$B$358,0))*10^6*'Conversions and Lists'!$F$44)-(INDEX($G$6:$G$27, MATCH($B$202,$B$6:$B$27,0))*'Conversions and Lists'!$F$37))*'Baseline Calcs &amp; EFs'!K$381),"")</f>
        <v/>
      </c>
      <c r="E202" s="142" t="str">
        <f>IFERROR((((INDEX($D$11:$D$27, MATCH('Baseline Calcs &amp; EFs'!$B$202,$B$11:$B$27,0))*INDEX('Baseline Calcs &amp; EFs'!$D$341:$D$358, MATCH('Baseline Calcs &amp; EFs'!$B$202,'Baseline Calcs &amp; EFs'!$B$341:$B$358,0))*10^6*'Conversions and Lists'!$F$44)-(INDEX($G$6:$G$27, MATCH($B$202,$B$6:$B$27,0))*'Conversions and Lists'!$F$37))*'Baseline Calcs &amp; EFs'!L$381),"")</f>
        <v/>
      </c>
      <c r="F202" s="142" t="str">
        <f>IFERROR((((INDEX($D$11:$D$27, MATCH('Baseline Calcs &amp; EFs'!$B$202,$B$11:$B$27,0))*INDEX('Baseline Calcs &amp; EFs'!$D$341:$D$358, MATCH('Baseline Calcs &amp; EFs'!$B$202,'Baseline Calcs &amp; EFs'!$B$341:$B$358,0))*10^6*'Conversions and Lists'!$F$44)-(INDEX($G$6:$G$27, MATCH($B$202,$B$6:$B$27,0))*'Conversions and Lists'!$F$37))*'Baseline Calcs &amp; EFs'!M$381),"")</f>
        <v/>
      </c>
      <c r="G202" s="142" t="str">
        <f>IFERROR((((INDEX($D$11:$D$27, MATCH('Baseline Calcs &amp; EFs'!$B$202,$B$11:$B$27,0))*INDEX('Baseline Calcs &amp; EFs'!$D$341:$D$358, MATCH('Baseline Calcs &amp; EFs'!$B$202,'Baseline Calcs &amp; EFs'!$B$341:$B$358,0))*10^6*'Conversions and Lists'!$F$44)-(INDEX($G$6:$G$27, MATCH($B$202,$B$6:$B$27,0))*'Conversions and Lists'!$F$37))*'Baseline Calcs &amp; EFs'!N$381),"")</f>
        <v/>
      </c>
      <c r="H202" s="142" t="str">
        <f>IFERROR((((INDEX($D$11:$D$27, MATCH('Baseline Calcs &amp; EFs'!$B$202,$B$11:$B$27,0))*INDEX('Baseline Calcs &amp; EFs'!$D$341:$D$358, MATCH('Baseline Calcs &amp; EFs'!$B$202,'Baseline Calcs &amp; EFs'!$B$341:$B$358,0))*10^6*'Conversions and Lists'!$F$44)-(INDEX($G$6:$G$27, MATCH($B$202,$B$6:$B$27,0))*'Conversions and Lists'!$F$37))*'Baseline Calcs &amp; EFs'!O$381),"")</f>
        <v/>
      </c>
      <c r="I202" s="142" t="str">
        <f>IFERROR((((INDEX($D$11:$D$27, MATCH('Baseline Calcs &amp; EFs'!$B$202,$B$11:$B$27,0))*INDEX('Baseline Calcs &amp; EFs'!$D$341:$D$358, MATCH('Baseline Calcs &amp; EFs'!$B$202,'Baseline Calcs &amp; EFs'!$B$341:$B$358,0))*10^6*'Conversions and Lists'!$F$44)-(INDEX($G$6:$G$27, MATCH($B$202,$B$6:$B$27,0))*'Conversions and Lists'!$F$37))*'Baseline Calcs &amp; EFs'!P$381),"")</f>
        <v/>
      </c>
      <c r="J202" s="142" t="str">
        <f>IFERROR((((INDEX($D$11:$D$27, MATCH('Baseline Calcs &amp; EFs'!$B$202,$B$11:$B$27,0))*INDEX('Baseline Calcs &amp; EFs'!$D$341:$D$358, MATCH('Baseline Calcs &amp; EFs'!$B$202,'Baseline Calcs &amp; EFs'!$B$341:$B$358,0))*10^6*'Conversions and Lists'!$F$44)-(INDEX($G$6:$G$27, MATCH($B$202,$B$6:$B$27,0))*'Conversions and Lists'!$F$37))*'Baseline Calcs &amp; EFs'!Q$381),"")</f>
        <v/>
      </c>
      <c r="K202" s="142" t="str">
        <f>IFERROR((((INDEX($D$11:$D$27, MATCH('Baseline Calcs &amp; EFs'!$B$202,$B$11:$B$27,0))*INDEX('Baseline Calcs &amp; EFs'!$D$341:$D$358, MATCH('Baseline Calcs &amp; EFs'!$B$202,'Baseline Calcs &amp; EFs'!$B$341:$B$358,0))*10^6*'Conversions and Lists'!$F$44)-(INDEX($G$6:$G$27, MATCH($B$202,$B$6:$B$27,0))*'Conversions and Lists'!$F$37))*'Baseline Calcs &amp; EFs'!R$381),"")</f>
        <v/>
      </c>
      <c r="L202" s="142" t="str">
        <f>IFERROR((((INDEX($D$11:$D$27, MATCH('Baseline Calcs &amp; EFs'!$B$202,$B$11:$B$27,0))*INDEX('Baseline Calcs &amp; EFs'!$D$341:$D$358, MATCH('Baseline Calcs &amp; EFs'!$B$202,'Baseline Calcs &amp; EFs'!$B$341:$B$358,0))*10^6*'Conversions and Lists'!$F$44)-(INDEX($G$6:$G$27, MATCH($B$202,$B$6:$B$27,0))*'Conversions and Lists'!$F$37))*'Baseline Calcs &amp; EFs'!S$381),"")</f>
        <v/>
      </c>
      <c r="M202" s="142" t="str">
        <f>IFERROR((((INDEX($D$11:$D$27, MATCH('Baseline Calcs &amp; EFs'!$B$202,$B$11:$B$27,0))*INDEX('Baseline Calcs &amp; EFs'!$D$341:$D$358, MATCH('Baseline Calcs &amp; EFs'!$B$202,'Baseline Calcs &amp; EFs'!$B$341:$B$358,0))*10^6*'Conversions and Lists'!$F$44)-(INDEX($G$6:$G$27, MATCH($B$202,$B$6:$B$27,0))*'Conversions and Lists'!$F$37))*'Baseline Calcs &amp; EFs'!T$381),"")</f>
        <v/>
      </c>
      <c r="N202" s="142" t="str">
        <f>IFERROR((((INDEX($D$11:$D$27, MATCH('Baseline Calcs &amp; EFs'!$B$202,$B$11:$B$27,0))*INDEX('Baseline Calcs &amp; EFs'!$D$341:$D$358, MATCH('Baseline Calcs &amp; EFs'!$B$202,'Baseline Calcs &amp; EFs'!$B$341:$B$358,0))*10^6*'Conversions and Lists'!$F$44)-(INDEX($G$6:$G$27, MATCH($B$202,$B$6:$B$27,0))*'Conversions and Lists'!$F$37))*'Baseline Calcs &amp; EFs'!U$381),"")</f>
        <v/>
      </c>
      <c r="O202" s="142" t="str">
        <f>IFERROR((((INDEX($D$11:$D$27, MATCH('Baseline Calcs &amp; EFs'!$B$202,$B$11:$B$27,0))*INDEX('Baseline Calcs &amp; EFs'!$D$341:$D$358, MATCH('Baseline Calcs &amp; EFs'!$B$202,'Baseline Calcs &amp; EFs'!$B$341:$B$358,0))*10^6*'Conversions and Lists'!$F$44)-(INDEX($G$6:$G$27, MATCH($B$202,$B$6:$B$27,0))*'Conversions and Lists'!$F$37))*'Baseline Calcs &amp; EFs'!V$381),"")</f>
        <v/>
      </c>
      <c r="P202" s="142" t="str">
        <f>IFERROR((((INDEX($D$11:$D$27, MATCH('Baseline Calcs &amp; EFs'!$B$202,$B$11:$B$27,0))*INDEX('Baseline Calcs &amp; EFs'!$D$341:$D$358, MATCH('Baseline Calcs &amp; EFs'!$B$202,'Baseline Calcs &amp; EFs'!$B$341:$B$358,0))*10^6*'Conversions and Lists'!$F$44)-(INDEX($G$6:$G$27, MATCH($B$202,$B$6:$B$27,0))*'Conversions and Lists'!$F$37))*'Baseline Calcs &amp; EFs'!W$381),"")</f>
        <v/>
      </c>
      <c r="Q202" s="142" t="str">
        <f>IFERROR((((INDEX($D$11:$D$27, MATCH('Baseline Calcs &amp; EFs'!$B$202,$B$11:$B$27,0))*INDEX('Baseline Calcs &amp; EFs'!$D$341:$D$358, MATCH('Baseline Calcs &amp; EFs'!$B$202,'Baseline Calcs &amp; EFs'!$B$341:$B$358,0))*10^6*'Conversions and Lists'!$F$44)-(INDEX($G$6:$G$27, MATCH($B$202,$B$6:$B$27,0))*'Conversions and Lists'!$F$37))*'Baseline Calcs &amp; EFs'!X$381),"")</f>
        <v/>
      </c>
      <c r="R202" s="142" t="str">
        <f>IFERROR((((INDEX($D$11:$D$27, MATCH('Baseline Calcs &amp; EFs'!$B$202,$B$11:$B$27,0))*INDEX('Baseline Calcs &amp; EFs'!$D$341:$D$358, MATCH('Baseline Calcs &amp; EFs'!$B$202,'Baseline Calcs &amp; EFs'!$B$341:$B$358,0))*10^6*'Conversions and Lists'!$F$44)-(INDEX($G$6:$G$27, MATCH($B$202,$B$6:$B$27,0))*'Conversions and Lists'!$F$37))*'Baseline Calcs &amp; EFs'!Y$381),"")</f>
        <v/>
      </c>
      <c r="S202" s="142" t="str">
        <f>IFERROR((((INDEX($D$11:$D$27, MATCH('Baseline Calcs &amp; EFs'!$B$202,$B$11:$B$27,0))*INDEX('Baseline Calcs &amp; EFs'!$D$341:$D$358, MATCH('Baseline Calcs &amp; EFs'!$B$202,'Baseline Calcs &amp; EFs'!$B$341:$B$358,0))*10^6*'Conversions and Lists'!$F$44)-(INDEX($G$6:$G$27, MATCH($B$202,$B$6:$B$27,0))*'Conversions and Lists'!$F$37))*'Baseline Calcs &amp; EFs'!Z$381),"")</f>
        <v/>
      </c>
      <c r="T202" s="142" t="str">
        <f>IFERROR((((INDEX($D$11:$D$27, MATCH('Baseline Calcs &amp; EFs'!$B$202,$B$11:$B$27,0))*INDEX('Baseline Calcs &amp; EFs'!$D$341:$D$358, MATCH('Baseline Calcs &amp; EFs'!$B$202,'Baseline Calcs &amp; EFs'!$B$341:$B$358,0))*10^6*'Conversions and Lists'!$F$44)-(INDEX($G$6:$G$27, MATCH($B$202,$B$6:$B$27,0))*'Conversions and Lists'!$F$37))*'Baseline Calcs &amp; EFs'!AA$381),"")</f>
        <v/>
      </c>
      <c r="U202" s="142" t="str">
        <f>IFERROR((((INDEX($D$11:$D$27, MATCH('Baseline Calcs &amp; EFs'!$B$202,$B$11:$B$27,0))*INDEX('Baseline Calcs &amp; EFs'!$D$341:$D$358, MATCH('Baseline Calcs &amp; EFs'!$B$202,'Baseline Calcs &amp; EFs'!$B$341:$B$358,0))*10^6*'Conversions and Lists'!$F$44)-(INDEX($G$6:$G$27, MATCH($B$202,$B$6:$B$27,0))*'Conversions and Lists'!$F$37))*'Baseline Calcs &amp; EFs'!AB$381),"")</f>
        <v/>
      </c>
      <c r="V202" s="142" t="str">
        <f>IFERROR((((INDEX($D$11:$D$27, MATCH('Baseline Calcs &amp; EFs'!$B$202,$B$11:$B$27,0))*INDEX('Baseline Calcs &amp; EFs'!$D$341:$D$358, MATCH('Baseline Calcs &amp; EFs'!$B$202,'Baseline Calcs &amp; EFs'!$B$341:$B$358,0))*10^6*'Conversions and Lists'!$F$44)-(INDEX($G$6:$G$27, MATCH($B$202,$B$6:$B$27,0))*'Conversions and Lists'!$F$37))*'Baseline Calcs &amp; EFs'!AC$381),"")</f>
        <v/>
      </c>
      <c r="W202" s="142" t="str">
        <f>IFERROR((((INDEX($D$11:$D$27, MATCH('Baseline Calcs &amp; EFs'!$B$202,$B$11:$B$27,0))*INDEX('Baseline Calcs &amp; EFs'!$D$341:$D$358, MATCH('Baseline Calcs &amp; EFs'!$B$202,'Baseline Calcs &amp; EFs'!$B$341:$B$358,0))*10^6*'Conversions and Lists'!$F$44)-(INDEX($G$6:$G$27, MATCH($B$202,$B$6:$B$27,0))*'Conversions and Lists'!$F$37))*'Baseline Calcs &amp; EFs'!AD$381),"")</f>
        <v/>
      </c>
      <c r="X202" s="142" t="str">
        <f>IFERROR((((INDEX($D$11:$D$27, MATCH('Baseline Calcs &amp; EFs'!$B$202,$B$11:$B$27,0))*INDEX('Baseline Calcs &amp; EFs'!$D$341:$D$358, MATCH('Baseline Calcs &amp; EFs'!$B$202,'Baseline Calcs &amp; EFs'!$B$341:$B$358,0))*10^6*'Conversions and Lists'!$F$44)-(INDEX($G$6:$G$27, MATCH($B$202,$B$6:$B$27,0))*'Conversions and Lists'!$F$37))*'Baseline Calcs &amp; EFs'!AE$381),"")</f>
        <v/>
      </c>
      <c r="Y202" s="142" t="str">
        <f>IFERROR((((INDEX($D$11:$D$27, MATCH('Baseline Calcs &amp; EFs'!$B$202,$B$11:$B$27,0))*INDEX('Baseline Calcs &amp; EFs'!$D$341:$D$358, MATCH('Baseline Calcs &amp; EFs'!$B$202,'Baseline Calcs &amp; EFs'!$B$341:$B$358,0))*10^6*'Conversions and Lists'!$F$44)-(INDEX($G$6:$G$27, MATCH($B$202,$B$6:$B$27,0))*'Conversions and Lists'!$F$37))*'Baseline Calcs &amp; EFs'!AF$381),"")</f>
        <v/>
      </c>
      <c r="Z202" s="142" t="str">
        <f>IFERROR((((INDEX($D$11:$D$27, MATCH('Baseline Calcs &amp; EFs'!$B$202,$B$11:$B$27,0))*INDEX('Baseline Calcs &amp; EFs'!$D$341:$D$358, MATCH('Baseline Calcs &amp; EFs'!$B$202,'Baseline Calcs &amp; EFs'!$B$341:$B$358,0))*10^6*'Conversions and Lists'!$F$44)-(INDEX($G$6:$G$27, MATCH($B$202,$B$6:$B$27,0))*'Conversions and Lists'!$F$37))*'Baseline Calcs &amp; EFs'!AG$381),"")</f>
        <v/>
      </c>
      <c r="AA202" s="142" t="str">
        <f>IFERROR((((INDEX($D$11:$D$27, MATCH('Baseline Calcs &amp; EFs'!$B$202,$B$11:$B$27,0))*INDEX('Baseline Calcs &amp; EFs'!$D$341:$D$358, MATCH('Baseline Calcs &amp; EFs'!$B$202,'Baseline Calcs &amp; EFs'!$B$341:$B$358,0))*10^6*'Conversions and Lists'!$F$44)-(INDEX($G$6:$G$27, MATCH($B$202,$B$6:$B$27,0))*'Conversions and Lists'!$F$37))*'Baseline Calcs &amp; EFs'!AH$381),"")</f>
        <v/>
      </c>
      <c r="AB202" s="142" t="str">
        <f>IFERROR((((INDEX($D$11:$D$27, MATCH('Baseline Calcs &amp; EFs'!$B$202,$B$11:$B$27,0))*INDEX('Baseline Calcs &amp; EFs'!$D$341:$D$358, MATCH('Baseline Calcs &amp; EFs'!$B$202,'Baseline Calcs &amp; EFs'!$B$341:$B$358,0))*10^6*'Conversions and Lists'!$F$44)-(INDEX($G$6:$G$27, MATCH($B$202,$B$6:$B$27,0))*'Conversions and Lists'!$F$37))*'Baseline Calcs &amp; EFs'!AI$381),"")</f>
        <v/>
      </c>
      <c r="AC202" s="142" t="str">
        <f>IFERROR((((INDEX($D$11:$D$27, MATCH('Baseline Calcs &amp; EFs'!$B$202,$B$11:$B$27,0))*INDEX('Baseline Calcs &amp; EFs'!$D$341:$D$358, MATCH('Baseline Calcs &amp; EFs'!$B$202,'Baseline Calcs &amp; EFs'!$B$341:$B$358,0))*10^6*'Conversions and Lists'!$F$44)-(INDEX($G$6:$G$27, MATCH($B$202,$B$6:$B$27,0))*'Conversions and Lists'!$F$37))*'Baseline Calcs &amp; EFs'!AJ$381),"")</f>
        <v/>
      </c>
      <c r="AD202" s="142" t="str">
        <f>IFERROR((((INDEX($D$11:$D$27, MATCH('Baseline Calcs &amp; EFs'!$B$202,$B$11:$B$27,0))*INDEX('Baseline Calcs &amp; EFs'!$D$341:$D$358, MATCH('Baseline Calcs &amp; EFs'!$B$202,'Baseline Calcs &amp; EFs'!$B$341:$B$358,0))*10^6*'Conversions and Lists'!$F$44)-(INDEX($G$6:$G$27, MATCH($B$202,$B$6:$B$27,0))*'Conversions and Lists'!$F$37))*'Baseline Calcs &amp; EFs'!AK$381),"")</f>
        <v/>
      </c>
      <c r="AE202" s="142" t="str">
        <f>IFERROR((((INDEX($D$11:$D$27, MATCH('Baseline Calcs &amp; EFs'!$B$202,$B$11:$B$27,0))*INDEX('Baseline Calcs &amp; EFs'!$D$341:$D$358, MATCH('Baseline Calcs &amp; EFs'!$B$202,'Baseline Calcs &amp; EFs'!$B$341:$B$358,0))*10^6*'Conversions and Lists'!$F$44)-(INDEX($G$6:$G$27, MATCH($B$202,$B$6:$B$27,0))*'Conversions and Lists'!$F$37))*'Baseline Calcs &amp; EFs'!AL$381),"")</f>
        <v/>
      </c>
      <c r="AF202" s="142" t="str">
        <f t="shared" si="1"/>
        <v/>
      </c>
      <c r="AG202" s="143" t="str">
        <f>IFERROR(SUM(INDEX(D202:AF202, MATCH(INDEX($H$6:$H$27,MATCH($B$202,$B$6:$B$27,0)),$D$175:$AE$175,0)):AF202),"")</f>
        <v/>
      </c>
    </row>
    <row r="203" spans="2:33" ht="14.4" thickBot="1" x14ac:dyDescent="0.3">
      <c r="B203" s="138" t="s">
        <v>138</v>
      </c>
      <c r="C203" s="139" t="s">
        <v>336</v>
      </c>
      <c r="D203" s="140" t="str">
        <f>IFERROR((INDEX($D$11:$D$27, MATCH('Baseline Calcs &amp; EFs'!$B$202,$B$11:$B$27,0))*INDEX('Baseline Calcs &amp; EFs'!$C$341:$C$358, MATCH('Baseline Calcs &amp; EFs'!$B$202,'Baseline Calcs &amp; EFs'!$B$341:$B$358,0))*1000*'Conversions and Lists'!$O$44*'Baseline Calcs &amp; EFs'!$F$437*'Conversions and Lists'!$F$51*1000),"")</f>
        <v/>
      </c>
      <c r="E203" s="140" t="str">
        <f>IFERROR((INDEX($D$11:$D$27, MATCH('Baseline Calcs &amp; EFs'!$B$202,$B$11:$B$27,0))*INDEX('Baseline Calcs &amp; EFs'!$C$341:$C$358, MATCH('Baseline Calcs &amp; EFs'!$B$202,'Baseline Calcs &amp; EFs'!$B$341:$B$358,0))*1000*'Conversions and Lists'!$O$44*'Baseline Calcs &amp; EFs'!$F$437*'Conversions and Lists'!$F$51*1000),"")</f>
        <v/>
      </c>
      <c r="F203" s="140" t="str">
        <f>IFERROR((INDEX($D$11:$D$27, MATCH('Baseline Calcs &amp; EFs'!$B$202,$B$11:$B$27,0))*INDEX('Baseline Calcs &amp; EFs'!$C$341:$C$358, MATCH('Baseline Calcs &amp; EFs'!$B$202,'Baseline Calcs &amp; EFs'!$B$341:$B$358,0))*1000*'Conversions and Lists'!$O$44*'Baseline Calcs &amp; EFs'!$F$437*'Conversions and Lists'!$F$51*1000),"")</f>
        <v/>
      </c>
      <c r="G203" s="140" t="str">
        <f>IFERROR((INDEX($D$11:$D$27, MATCH('Baseline Calcs &amp; EFs'!$B$202,$B$11:$B$27,0))*INDEX('Baseline Calcs &amp; EFs'!$C$341:$C$358, MATCH('Baseline Calcs &amp; EFs'!$B$202,'Baseline Calcs &amp; EFs'!$B$341:$B$358,0))*1000*'Conversions and Lists'!$O$44*'Baseline Calcs &amp; EFs'!$F$437*'Conversions and Lists'!$F$51*1000),"")</f>
        <v/>
      </c>
      <c r="H203" s="140" t="str">
        <f>IFERROR((INDEX($D$11:$D$27, MATCH('Baseline Calcs &amp; EFs'!$B$202,$B$11:$B$27,0))*INDEX('Baseline Calcs &amp; EFs'!$C$341:$C$358, MATCH('Baseline Calcs &amp; EFs'!$B$202,'Baseline Calcs &amp; EFs'!$B$341:$B$358,0))*1000*'Conversions and Lists'!$O$44*'Baseline Calcs &amp; EFs'!$F$437*'Conversions and Lists'!$F$51*1000),"")</f>
        <v/>
      </c>
      <c r="I203" s="140" t="str">
        <f>IFERROR((INDEX($D$11:$D$27, MATCH('Baseline Calcs &amp; EFs'!$B$202,$B$11:$B$27,0))*INDEX('Baseline Calcs &amp; EFs'!$C$341:$C$358, MATCH('Baseline Calcs &amp; EFs'!$B$202,'Baseline Calcs &amp; EFs'!$B$341:$B$358,0))*1000*'Conversions and Lists'!$O$44*'Baseline Calcs &amp; EFs'!$F$437*'Conversions and Lists'!$F$51*1000),"")</f>
        <v/>
      </c>
      <c r="J203" s="140" t="str">
        <f>IFERROR((INDEX($D$11:$D$27, MATCH('Baseline Calcs &amp; EFs'!$B$202,$B$11:$B$27,0))*INDEX('Baseline Calcs &amp; EFs'!$C$341:$C$358, MATCH('Baseline Calcs &amp; EFs'!$B$202,'Baseline Calcs &amp; EFs'!$B$341:$B$358,0))*1000*'Conversions and Lists'!$O$44*'Baseline Calcs &amp; EFs'!$F$437*'Conversions and Lists'!$F$51*1000),"")</f>
        <v/>
      </c>
      <c r="K203" s="140" t="str">
        <f>IFERROR((INDEX($D$11:$D$27, MATCH('Baseline Calcs &amp; EFs'!$B$202,$B$11:$B$27,0))*INDEX('Baseline Calcs &amp; EFs'!$C$341:$C$358, MATCH('Baseline Calcs &amp; EFs'!$B$202,'Baseline Calcs &amp; EFs'!$B$341:$B$358,0))*1000*'Conversions and Lists'!$O$44*'Baseline Calcs &amp; EFs'!$F$437*'Conversions and Lists'!$F$51*1000),"")</f>
        <v/>
      </c>
      <c r="L203" s="140" t="str">
        <f>IFERROR((INDEX($D$11:$D$27, MATCH('Baseline Calcs &amp; EFs'!$B$202,$B$11:$B$27,0))*INDEX('Baseline Calcs &amp; EFs'!$C$341:$C$358, MATCH('Baseline Calcs &amp; EFs'!$B$202,'Baseline Calcs &amp; EFs'!$B$341:$B$358,0))*1000*'Conversions and Lists'!$O$44*'Baseline Calcs &amp; EFs'!$F$437*'Conversions and Lists'!$F$51*1000),"")</f>
        <v/>
      </c>
      <c r="M203" s="140" t="str">
        <f>IFERROR((INDEX($D$11:$D$27, MATCH('Baseline Calcs &amp; EFs'!$B$202,$B$11:$B$27,0))*INDEX('Baseline Calcs &amp; EFs'!$C$341:$C$358, MATCH('Baseline Calcs &amp; EFs'!$B$202,'Baseline Calcs &amp; EFs'!$B$341:$B$358,0))*1000*'Conversions and Lists'!$O$44*'Baseline Calcs &amp; EFs'!$F$437*'Conversions and Lists'!$F$51*1000),"")</f>
        <v/>
      </c>
      <c r="N203" s="140" t="str">
        <f>IFERROR((INDEX($D$11:$D$27, MATCH('Baseline Calcs &amp; EFs'!$B$202,$B$11:$B$27,0))*INDEX('Baseline Calcs &amp; EFs'!$C$341:$C$358, MATCH('Baseline Calcs &amp; EFs'!$B$202,'Baseline Calcs &amp; EFs'!$B$341:$B$358,0))*1000*'Conversions and Lists'!$O$44*'Baseline Calcs &amp; EFs'!$F$437*'Conversions and Lists'!$F$51*1000),"")</f>
        <v/>
      </c>
      <c r="O203" s="140" t="str">
        <f>IFERROR((INDEX($D$11:$D$27, MATCH('Baseline Calcs &amp; EFs'!$B$202,$B$11:$B$27,0))*INDEX('Baseline Calcs &amp; EFs'!$C$341:$C$358, MATCH('Baseline Calcs &amp; EFs'!$B$202,'Baseline Calcs &amp; EFs'!$B$341:$B$358,0))*1000*'Conversions and Lists'!$O$44*'Baseline Calcs &amp; EFs'!$F$437*'Conversions and Lists'!$F$51*1000),"")</f>
        <v/>
      </c>
      <c r="P203" s="140" t="str">
        <f>IFERROR((INDEX($D$11:$D$27, MATCH('Baseline Calcs &amp; EFs'!$B$202,$B$11:$B$27,0))*INDEX('Baseline Calcs &amp; EFs'!$C$341:$C$358, MATCH('Baseline Calcs &amp; EFs'!$B$202,'Baseline Calcs &amp; EFs'!$B$341:$B$358,0))*1000*'Conversions and Lists'!$O$44*'Baseline Calcs &amp; EFs'!$F$437*'Conversions and Lists'!$F$51*1000),"")</f>
        <v/>
      </c>
      <c r="Q203" s="140" t="str">
        <f>IFERROR((INDEX($D$11:$D$27, MATCH('Baseline Calcs &amp; EFs'!$B$202,$B$11:$B$27,0))*INDEX('Baseline Calcs &amp; EFs'!$C$341:$C$358, MATCH('Baseline Calcs &amp; EFs'!$B$202,'Baseline Calcs &amp; EFs'!$B$341:$B$358,0))*1000*'Conversions and Lists'!$O$44*'Baseline Calcs &amp; EFs'!$F$437*'Conversions and Lists'!$F$51*1000),"")</f>
        <v/>
      </c>
      <c r="R203" s="140" t="str">
        <f>IFERROR((INDEX($D$11:$D$27, MATCH('Baseline Calcs &amp; EFs'!$B$202,$B$11:$B$27,0))*INDEX('Baseline Calcs &amp; EFs'!$C$341:$C$358, MATCH('Baseline Calcs &amp; EFs'!$B$202,'Baseline Calcs &amp; EFs'!$B$341:$B$358,0))*1000*'Conversions and Lists'!$O$44*'Baseline Calcs &amp; EFs'!$F$437*'Conversions and Lists'!$F$51*1000),"")</f>
        <v/>
      </c>
      <c r="S203" s="140" t="str">
        <f>IFERROR((INDEX($D$11:$D$27, MATCH('Baseline Calcs &amp; EFs'!$B$202,$B$11:$B$27,0))*INDEX('Baseline Calcs &amp; EFs'!$C$341:$C$358, MATCH('Baseline Calcs &amp; EFs'!$B$202,'Baseline Calcs &amp; EFs'!$B$341:$B$358,0))*1000*'Conversions and Lists'!$O$44*'Baseline Calcs &amp; EFs'!$F$437*'Conversions and Lists'!$F$51*1000),"")</f>
        <v/>
      </c>
      <c r="T203" s="140" t="str">
        <f>IFERROR((INDEX($D$11:$D$27, MATCH('Baseline Calcs &amp; EFs'!$B$202,$B$11:$B$27,0))*INDEX('Baseline Calcs &amp; EFs'!$C$341:$C$358, MATCH('Baseline Calcs &amp; EFs'!$B$202,'Baseline Calcs &amp; EFs'!$B$341:$B$358,0))*1000*'Conversions and Lists'!$O$44*'Baseline Calcs &amp; EFs'!$F$437*'Conversions and Lists'!$F$51*1000),"")</f>
        <v/>
      </c>
      <c r="U203" s="140" t="str">
        <f>IFERROR((INDEX($D$11:$D$27, MATCH('Baseline Calcs &amp; EFs'!$B$202,$B$11:$B$27,0))*INDEX('Baseline Calcs &amp; EFs'!$C$341:$C$358, MATCH('Baseline Calcs &amp; EFs'!$B$202,'Baseline Calcs &amp; EFs'!$B$341:$B$358,0))*1000*'Conversions and Lists'!$O$44*'Baseline Calcs &amp; EFs'!$F$437*'Conversions and Lists'!$F$51*1000),"")</f>
        <v/>
      </c>
      <c r="V203" s="140" t="str">
        <f>IFERROR((INDEX($D$11:$D$27, MATCH('Baseline Calcs &amp; EFs'!$B$202,$B$11:$B$27,0))*INDEX('Baseline Calcs &amp; EFs'!$C$341:$C$358, MATCH('Baseline Calcs &amp; EFs'!$B$202,'Baseline Calcs &amp; EFs'!$B$341:$B$358,0))*1000*'Conversions and Lists'!$O$44*'Baseline Calcs &amp; EFs'!$F$437*'Conversions and Lists'!$F$51*1000),"")</f>
        <v/>
      </c>
      <c r="W203" s="140" t="str">
        <f>IFERROR((INDEX($D$11:$D$27, MATCH('Baseline Calcs &amp; EFs'!$B$202,$B$11:$B$27,0))*INDEX('Baseline Calcs &amp; EFs'!$C$341:$C$358, MATCH('Baseline Calcs &amp; EFs'!$B$202,'Baseline Calcs &amp; EFs'!$B$341:$B$358,0))*1000*'Conversions and Lists'!$O$44*'Baseline Calcs &amp; EFs'!$F$437*'Conversions and Lists'!$F$51*1000),"")</f>
        <v/>
      </c>
      <c r="X203" s="140" t="str">
        <f>IFERROR((INDEX($D$11:$D$27, MATCH('Baseline Calcs &amp; EFs'!$B$202,$B$11:$B$27,0))*INDEX('Baseline Calcs &amp; EFs'!$C$341:$C$358, MATCH('Baseline Calcs &amp; EFs'!$B$202,'Baseline Calcs &amp; EFs'!$B$341:$B$358,0))*1000*'Conversions and Lists'!$O$44*'Baseline Calcs &amp; EFs'!$F$437*'Conversions and Lists'!$F$51*1000),"")</f>
        <v/>
      </c>
      <c r="Y203" s="140" t="str">
        <f>IFERROR((INDEX($D$11:$D$27, MATCH('Baseline Calcs &amp; EFs'!$B$202,$B$11:$B$27,0))*INDEX('Baseline Calcs &amp; EFs'!$C$341:$C$358, MATCH('Baseline Calcs &amp; EFs'!$B$202,'Baseline Calcs &amp; EFs'!$B$341:$B$358,0))*1000*'Conversions and Lists'!$O$44*'Baseline Calcs &amp; EFs'!$F$437*'Conversions and Lists'!$F$51*1000),"")</f>
        <v/>
      </c>
      <c r="Z203" s="140" t="str">
        <f>IFERROR((INDEX($D$11:$D$27, MATCH('Baseline Calcs &amp; EFs'!$B$202,$B$11:$B$27,0))*INDEX('Baseline Calcs &amp; EFs'!$C$341:$C$358, MATCH('Baseline Calcs &amp; EFs'!$B$202,'Baseline Calcs &amp; EFs'!$B$341:$B$358,0))*1000*'Conversions and Lists'!$O$44*'Baseline Calcs &amp; EFs'!$F$437*'Conversions and Lists'!$F$51*1000),"")</f>
        <v/>
      </c>
      <c r="AA203" s="140" t="str">
        <f>IFERROR((INDEX($D$11:$D$27, MATCH('Baseline Calcs &amp; EFs'!$B$202,$B$11:$B$27,0))*INDEX('Baseline Calcs &amp; EFs'!$C$341:$C$358, MATCH('Baseline Calcs &amp; EFs'!$B$202,'Baseline Calcs &amp; EFs'!$B$341:$B$358,0))*1000*'Conversions and Lists'!$O$44*'Baseline Calcs &amp; EFs'!$F$437*'Conversions and Lists'!$F$51*1000),"")</f>
        <v/>
      </c>
      <c r="AB203" s="140" t="str">
        <f>IFERROR((INDEX($D$11:$D$27, MATCH('Baseline Calcs &amp; EFs'!$B$202,$B$11:$B$27,0))*INDEX('Baseline Calcs &amp; EFs'!$C$341:$C$358, MATCH('Baseline Calcs &amp; EFs'!$B$202,'Baseline Calcs &amp; EFs'!$B$341:$B$358,0))*1000*'Conversions and Lists'!$O$44*'Baseline Calcs &amp; EFs'!$F$437*'Conversions and Lists'!$F$51*1000),"")</f>
        <v/>
      </c>
      <c r="AC203" s="140" t="str">
        <f>IFERROR((INDEX($D$11:$D$27, MATCH('Baseline Calcs &amp; EFs'!$B$202,$B$11:$B$27,0))*INDEX('Baseline Calcs &amp; EFs'!$C$341:$C$358, MATCH('Baseline Calcs &amp; EFs'!$B$202,'Baseline Calcs &amp; EFs'!$B$341:$B$358,0))*1000*'Conversions and Lists'!$O$44*'Baseline Calcs &amp; EFs'!$F$437*'Conversions and Lists'!$F$51*1000),"")</f>
        <v/>
      </c>
      <c r="AD203" s="140" t="str">
        <f>IFERROR((INDEX($D$11:$D$27, MATCH('Baseline Calcs &amp; EFs'!$B$202,$B$11:$B$27,0))*INDEX('Baseline Calcs &amp; EFs'!$C$341:$C$358, MATCH('Baseline Calcs &amp; EFs'!$B$202,'Baseline Calcs &amp; EFs'!$B$341:$B$358,0))*1000*'Conversions and Lists'!$O$44*'Baseline Calcs &amp; EFs'!$F$437*'Conversions and Lists'!$F$51*1000),"")</f>
        <v/>
      </c>
      <c r="AE203" s="140" t="str">
        <f>IFERROR((INDEX($D$11:$D$27, MATCH('Baseline Calcs &amp; EFs'!$B$202,$B$11:$B$27,0))*INDEX('Baseline Calcs &amp; EFs'!$C$341:$C$358, MATCH('Baseline Calcs &amp; EFs'!$B$202,'Baseline Calcs &amp; EFs'!$B$341:$B$358,0))*1000*'Conversions and Lists'!$O$44*'Baseline Calcs &amp; EFs'!$F$437*'Conversions and Lists'!$F$51*1000),"")</f>
        <v/>
      </c>
      <c r="AF203" s="140" t="str">
        <f t="shared" si="1"/>
        <v/>
      </c>
      <c r="AG203" s="135" t="str">
        <f>IFERROR(SUM(INDEX(D203:AF203, MATCH(INDEX($H$6:$H$27,MATCH($B$202,$B$6:$B$27,0)),$D$175:$AE$175,0)):AF203),"")</f>
        <v/>
      </c>
    </row>
    <row r="204" spans="2:33" x14ac:dyDescent="0.25">
      <c r="B204" s="144" t="s">
        <v>132</v>
      </c>
      <c r="C204" s="141" t="s">
        <v>335</v>
      </c>
      <c r="D204" s="142" t="str">
        <f>IFERROR((((INDEX($D$11:$D$27, MATCH('Baseline Calcs &amp; EFs'!$B$204,$B$11:$B$27,0))*INDEX('Baseline Calcs &amp; EFs'!$D$341:$D$358, MATCH('Baseline Calcs &amp; EFs'!$B$204,'Baseline Calcs &amp; EFs'!$B$341:$B$358,0))*10^6*'Conversions and Lists'!$F$44)-(INDEX($G$6:$G$27, MATCH($B$204,$B$6:$B$27,0))*'Conversions and Lists'!$F$37))*'Baseline Calcs &amp; EFs'!K$381),"")</f>
        <v/>
      </c>
      <c r="E204" s="142" t="str">
        <f>IFERROR((((INDEX($D$11:$D$27, MATCH('Baseline Calcs &amp; EFs'!$B$204,$B$11:$B$27,0))*INDEX('Baseline Calcs &amp; EFs'!$D$341:$D$358, MATCH('Baseline Calcs &amp; EFs'!$B$204,'Baseline Calcs &amp; EFs'!$B$341:$B$358,0))*10^6*'Conversions and Lists'!$F$44)-(INDEX($G$6:$G$27, MATCH($B$204,$B$6:$B$27,0))*'Conversions and Lists'!$F$37))*'Baseline Calcs &amp; EFs'!L$381),"")</f>
        <v/>
      </c>
      <c r="F204" s="142" t="str">
        <f>IFERROR((((INDEX($D$11:$D$27, MATCH('Baseline Calcs &amp; EFs'!$B$204,$B$11:$B$27,0))*INDEX('Baseline Calcs &amp; EFs'!$D$341:$D$358, MATCH('Baseline Calcs &amp; EFs'!$B$204,'Baseline Calcs &amp; EFs'!$B$341:$B$358,0))*10^6*'Conversions and Lists'!$F$44)-(INDEX($G$6:$G$27, MATCH($B$204,$B$6:$B$27,0))*'Conversions and Lists'!$F$37))*'Baseline Calcs &amp; EFs'!M$381),"")</f>
        <v/>
      </c>
      <c r="G204" s="142" t="str">
        <f>IFERROR((((INDEX($D$11:$D$27, MATCH('Baseline Calcs &amp; EFs'!$B$204,$B$11:$B$27,0))*INDEX('Baseline Calcs &amp; EFs'!$D$341:$D$358, MATCH('Baseline Calcs &amp; EFs'!$B$204,'Baseline Calcs &amp; EFs'!$B$341:$B$358,0))*10^6*'Conversions and Lists'!$F$44)-(INDEX($G$6:$G$27, MATCH($B$204,$B$6:$B$27,0))*'Conversions and Lists'!$F$37))*'Baseline Calcs &amp; EFs'!N$381),"")</f>
        <v/>
      </c>
      <c r="H204" s="142" t="str">
        <f>IFERROR((((INDEX($D$11:$D$27, MATCH('Baseline Calcs &amp; EFs'!$B$204,$B$11:$B$27,0))*INDEX('Baseline Calcs &amp; EFs'!$D$341:$D$358, MATCH('Baseline Calcs &amp; EFs'!$B$204,'Baseline Calcs &amp; EFs'!$B$341:$B$358,0))*10^6*'Conversions and Lists'!$F$44)-(INDEX($G$6:$G$27, MATCH($B$204,$B$6:$B$27,0))*'Conversions and Lists'!$F$37))*'Baseline Calcs &amp; EFs'!O$381),"")</f>
        <v/>
      </c>
      <c r="I204" s="142" t="str">
        <f>IFERROR((((INDEX($D$11:$D$27, MATCH('Baseline Calcs &amp; EFs'!$B$204,$B$11:$B$27,0))*INDEX('Baseline Calcs &amp; EFs'!$D$341:$D$358, MATCH('Baseline Calcs &amp; EFs'!$B$204,'Baseline Calcs &amp; EFs'!$B$341:$B$358,0))*10^6*'Conversions and Lists'!$F$44)-(INDEX($G$6:$G$27, MATCH($B$204,$B$6:$B$27,0))*'Conversions and Lists'!$F$37))*'Baseline Calcs &amp; EFs'!P$381),"")</f>
        <v/>
      </c>
      <c r="J204" s="142" t="str">
        <f>IFERROR((((INDEX($D$11:$D$27, MATCH('Baseline Calcs &amp; EFs'!$B$204,$B$11:$B$27,0))*INDEX('Baseline Calcs &amp; EFs'!$D$341:$D$358, MATCH('Baseline Calcs &amp; EFs'!$B$204,'Baseline Calcs &amp; EFs'!$B$341:$B$358,0))*10^6*'Conversions and Lists'!$F$44)-(INDEX($G$6:$G$27, MATCH($B$204,$B$6:$B$27,0))*'Conversions and Lists'!$F$37))*'Baseline Calcs &amp; EFs'!Q$381),"")</f>
        <v/>
      </c>
      <c r="K204" s="142" t="str">
        <f>IFERROR((((INDEX($D$11:$D$27, MATCH('Baseline Calcs &amp; EFs'!$B$204,$B$11:$B$27,0))*INDEX('Baseline Calcs &amp; EFs'!$D$341:$D$358, MATCH('Baseline Calcs &amp; EFs'!$B$204,'Baseline Calcs &amp; EFs'!$B$341:$B$358,0))*10^6*'Conversions and Lists'!$F$44)-(INDEX($G$6:$G$27, MATCH($B$204,$B$6:$B$27,0))*'Conversions and Lists'!$F$37))*'Baseline Calcs &amp; EFs'!R$381),"")</f>
        <v/>
      </c>
      <c r="L204" s="142" t="str">
        <f>IFERROR((((INDEX($D$11:$D$27, MATCH('Baseline Calcs &amp; EFs'!$B$204,$B$11:$B$27,0))*INDEX('Baseline Calcs &amp; EFs'!$D$341:$D$358, MATCH('Baseline Calcs &amp; EFs'!$B$204,'Baseline Calcs &amp; EFs'!$B$341:$B$358,0))*10^6*'Conversions and Lists'!$F$44)-(INDEX($G$6:$G$27, MATCH($B$204,$B$6:$B$27,0))*'Conversions and Lists'!$F$37))*'Baseline Calcs &amp; EFs'!S$381),"")</f>
        <v/>
      </c>
      <c r="M204" s="142" t="str">
        <f>IFERROR((((INDEX($D$11:$D$27, MATCH('Baseline Calcs &amp; EFs'!$B$204,$B$11:$B$27,0))*INDEX('Baseline Calcs &amp; EFs'!$D$341:$D$358, MATCH('Baseline Calcs &amp; EFs'!$B$204,'Baseline Calcs &amp; EFs'!$B$341:$B$358,0))*10^6*'Conversions and Lists'!$F$44)-(INDEX($G$6:$G$27, MATCH($B$204,$B$6:$B$27,0))*'Conversions and Lists'!$F$37))*'Baseline Calcs &amp; EFs'!T$381),"")</f>
        <v/>
      </c>
      <c r="N204" s="142" t="str">
        <f>IFERROR((((INDEX($D$11:$D$27, MATCH('Baseline Calcs &amp; EFs'!$B$204,$B$11:$B$27,0))*INDEX('Baseline Calcs &amp; EFs'!$D$341:$D$358, MATCH('Baseline Calcs &amp; EFs'!$B$204,'Baseline Calcs &amp; EFs'!$B$341:$B$358,0))*10^6*'Conversions and Lists'!$F$44)-(INDEX($G$6:$G$27, MATCH($B$204,$B$6:$B$27,0))*'Conversions and Lists'!$F$37))*'Baseline Calcs &amp; EFs'!U$381),"")</f>
        <v/>
      </c>
      <c r="O204" s="142" t="str">
        <f>IFERROR((((INDEX($D$11:$D$27, MATCH('Baseline Calcs &amp; EFs'!$B$204,$B$11:$B$27,0))*INDEX('Baseline Calcs &amp; EFs'!$D$341:$D$358, MATCH('Baseline Calcs &amp; EFs'!$B$204,'Baseline Calcs &amp; EFs'!$B$341:$B$358,0))*10^6*'Conversions and Lists'!$F$44)-(INDEX($G$6:$G$27, MATCH($B$204,$B$6:$B$27,0))*'Conversions and Lists'!$F$37))*'Baseline Calcs &amp; EFs'!V$381),"")</f>
        <v/>
      </c>
      <c r="P204" s="142" t="str">
        <f>IFERROR((((INDEX($D$11:$D$27, MATCH('Baseline Calcs &amp; EFs'!$B$204,$B$11:$B$27,0))*INDEX('Baseline Calcs &amp; EFs'!$D$341:$D$358, MATCH('Baseline Calcs &amp; EFs'!$B$204,'Baseline Calcs &amp; EFs'!$B$341:$B$358,0))*10^6*'Conversions and Lists'!$F$44)-(INDEX($G$6:$G$27, MATCH($B$204,$B$6:$B$27,0))*'Conversions and Lists'!$F$37))*'Baseline Calcs &amp; EFs'!W$381),"")</f>
        <v/>
      </c>
      <c r="Q204" s="142" t="str">
        <f>IFERROR((((INDEX($D$11:$D$27, MATCH('Baseline Calcs &amp; EFs'!$B$204,$B$11:$B$27,0))*INDEX('Baseline Calcs &amp; EFs'!$D$341:$D$358, MATCH('Baseline Calcs &amp; EFs'!$B$204,'Baseline Calcs &amp; EFs'!$B$341:$B$358,0))*10^6*'Conversions and Lists'!$F$44)-(INDEX($G$6:$G$27, MATCH($B$204,$B$6:$B$27,0))*'Conversions and Lists'!$F$37))*'Baseline Calcs &amp; EFs'!X$381),"")</f>
        <v/>
      </c>
      <c r="R204" s="142" t="str">
        <f>IFERROR((((INDEX($D$11:$D$27, MATCH('Baseline Calcs &amp; EFs'!$B$204,$B$11:$B$27,0))*INDEX('Baseline Calcs &amp; EFs'!$D$341:$D$358, MATCH('Baseline Calcs &amp; EFs'!$B$204,'Baseline Calcs &amp; EFs'!$B$341:$B$358,0))*10^6*'Conversions and Lists'!$F$44)-(INDEX($G$6:$G$27, MATCH($B$204,$B$6:$B$27,0))*'Conversions and Lists'!$F$37))*'Baseline Calcs &amp; EFs'!Y$381),"")</f>
        <v/>
      </c>
      <c r="S204" s="142" t="str">
        <f>IFERROR((((INDEX($D$11:$D$27, MATCH('Baseline Calcs &amp; EFs'!$B$204,$B$11:$B$27,0))*INDEX('Baseline Calcs &amp; EFs'!$D$341:$D$358, MATCH('Baseline Calcs &amp; EFs'!$B$204,'Baseline Calcs &amp; EFs'!$B$341:$B$358,0))*10^6*'Conversions and Lists'!$F$44)-(INDEX($G$6:$G$27, MATCH($B$204,$B$6:$B$27,0))*'Conversions and Lists'!$F$37))*'Baseline Calcs &amp; EFs'!Z$381),"")</f>
        <v/>
      </c>
      <c r="T204" s="142" t="str">
        <f>IFERROR((((INDEX($D$11:$D$27, MATCH('Baseline Calcs &amp; EFs'!$B$204,$B$11:$B$27,0))*INDEX('Baseline Calcs &amp; EFs'!$D$341:$D$358, MATCH('Baseline Calcs &amp; EFs'!$B$204,'Baseline Calcs &amp; EFs'!$B$341:$B$358,0))*10^6*'Conversions and Lists'!$F$44)-(INDEX($G$6:$G$27, MATCH($B$204,$B$6:$B$27,0))*'Conversions and Lists'!$F$37))*'Baseline Calcs &amp; EFs'!AA$381),"")</f>
        <v/>
      </c>
      <c r="U204" s="142" t="str">
        <f>IFERROR((((INDEX($D$11:$D$27, MATCH('Baseline Calcs &amp; EFs'!$B$204,$B$11:$B$27,0))*INDEX('Baseline Calcs &amp; EFs'!$D$341:$D$358, MATCH('Baseline Calcs &amp; EFs'!$B$204,'Baseline Calcs &amp; EFs'!$B$341:$B$358,0))*10^6*'Conversions and Lists'!$F$44)-(INDEX($G$6:$G$27, MATCH($B$204,$B$6:$B$27,0))*'Conversions and Lists'!$F$37))*'Baseline Calcs &amp; EFs'!AB$381),"")</f>
        <v/>
      </c>
      <c r="V204" s="142" t="str">
        <f>IFERROR((((INDEX($D$11:$D$27, MATCH('Baseline Calcs &amp; EFs'!$B$204,$B$11:$B$27,0))*INDEX('Baseline Calcs &amp; EFs'!$D$341:$D$358, MATCH('Baseline Calcs &amp; EFs'!$B$204,'Baseline Calcs &amp; EFs'!$B$341:$B$358,0))*10^6*'Conversions and Lists'!$F$44)-(INDEX($G$6:$G$27, MATCH($B$204,$B$6:$B$27,0))*'Conversions and Lists'!$F$37))*'Baseline Calcs &amp; EFs'!AC$381),"")</f>
        <v/>
      </c>
      <c r="W204" s="142" t="str">
        <f>IFERROR((((INDEX($D$11:$D$27, MATCH('Baseline Calcs &amp; EFs'!$B$204,$B$11:$B$27,0))*INDEX('Baseline Calcs &amp; EFs'!$D$341:$D$358, MATCH('Baseline Calcs &amp; EFs'!$B$204,'Baseline Calcs &amp; EFs'!$B$341:$B$358,0))*10^6*'Conversions and Lists'!$F$44)-(INDEX($G$6:$G$27, MATCH($B$204,$B$6:$B$27,0))*'Conversions and Lists'!$F$37))*'Baseline Calcs &amp; EFs'!AD$381),"")</f>
        <v/>
      </c>
      <c r="X204" s="142" t="str">
        <f>IFERROR((((INDEX($D$11:$D$27, MATCH('Baseline Calcs &amp; EFs'!$B$204,$B$11:$B$27,0))*INDEX('Baseline Calcs &amp; EFs'!$D$341:$D$358, MATCH('Baseline Calcs &amp; EFs'!$B$204,'Baseline Calcs &amp; EFs'!$B$341:$B$358,0))*10^6*'Conversions and Lists'!$F$44)-(INDEX($G$6:$G$27, MATCH($B$204,$B$6:$B$27,0))*'Conversions and Lists'!$F$37))*'Baseline Calcs &amp; EFs'!AE$381),"")</f>
        <v/>
      </c>
      <c r="Y204" s="142" t="str">
        <f>IFERROR((((INDEX($D$11:$D$27, MATCH('Baseline Calcs &amp; EFs'!$B$204,$B$11:$B$27,0))*INDEX('Baseline Calcs &amp; EFs'!$D$341:$D$358, MATCH('Baseline Calcs &amp; EFs'!$B$204,'Baseline Calcs &amp; EFs'!$B$341:$B$358,0))*10^6*'Conversions and Lists'!$F$44)-(INDEX($G$6:$G$27, MATCH($B$204,$B$6:$B$27,0))*'Conversions and Lists'!$F$37))*'Baseline Calcs &amp; EFs'!AF$381),"")</f>
        <v/>
      </c>
      <c r="Z204" s="142" t="str">
        <f>IFERROR((((INDEX($D$11:$D$27, MATCH('Baseline Calcs &amp; EFs'!$B$204,$B$11:$B$27,0))*INDEX('Baseline Calcs &amp; EFs'!$D$341:$D$358, MATCH('Baseline Calcs &amp; EFs'!$B$204,'Baseline Calcs &amp; EFs'!$B$341:$B$358,0))*10^6*'Conversions and Lists'!$F$44)-(INDEX($G$6:$G$27, MATCH($B$204,$B$6:$B$27,0))*'Conversions and Lists'!$F$37))*'Baseline Calcs &amp; EFs'!AG$381),"")</f>
        <v/>
      </c>
      <c r="AA204" s="142" t="str">
        <f>IFERROR((((INDEX($D$11:$D$27, MATCH('Baseline Calcs &amp; EFs'!$B$204,$B$11:$B$27,0))*INDEX('Baseline Calcs &amp; EFs'!$D$341:$D$358, MATCH('Baseline Calcs &amp; EFs'!$B$204,'Baseline Calcs &amp; EFs'!$B$341:$B$358,0))*10^6*'Conversions and Lists'!$F$44)-(INDEX($G$6:$G$27, MATCH($B$204,$B$6:$B$27,0))*'Conversions and Lists'!$F$37))*'Baseline Calcs &amp; EFs'!AH$381),"")</f>
        <v/>
      </c>
      <c r="AB204" s="142" t="str">
        <f>IFERROR((((INDEX($D$11:$D$27, MATCH('Baseline Calcs &amp; EFs'!$B$204,$B$11:$B$27,0))*INDEX('Baseline Calcs &amp; EFs'!$D$341:$D$358, MATCH('Baseline Calcs &amp; EFs'!$B$204,'Baseline Calcs &amp; EFs'!$B$341:$B$358,0))*10^6*'Conversions and Lists'!$F$44)-(INDEX($G$6:$G$27, MATCH($B$204,$B$6:$B$27,0))*'Conversions and Lists'!$F$37))*'Baseline Calcs &amp; EFs'!AI$381),"")</f>
        <v/>
      </c>
      <c r="AC204" s="142" t="str">
        <f>IFERROR((((INDEX($D$11:$D$27, MATCH('Baseline Calcs &amp; EFs'!$B$204,$B$11:$B$27,0))*INDEX('Baseline Calcs &amp; EFs'!$D$341:$D$358, MATCH('Baseline Calcs &amp; EFs'!$B$204,'Baseline Calcs &amp; EFs'!$B$341:$B$358,0))*10^6*'Conversions and Lists'!$F$44)-(INDEX($G$6:$G$27, MATCH($B$204,$B$6:$B$27,0))*'Conversions and Lists'!$F$37))*'Baseline Calcs &amp; EFs'!AJ$381),"")</f>
        <v/>
      </c>
      <c r="AD204" s="142" t="str">
        <f>IFERROR((((INDEX($D$11:$D$27, MATCH('Baseline Calcs &amp; EFs'!$B$204,$B$11:$B$27,0))*INDEX('Baseline Calcs &amp; EFs'!$D$341:$D$358, MATCH('Baseline Calcs &amp; EFs'!$B$204,'Baseline Calcs &amp; EFs'!$B$341:$B$358,0))*10^6*'Conversions and Lists'!$F$44)-(INDEX($G$6:$G$27, MATCH($B$204,$B$6:$B$27,0))*'Conversions and Lists'!$F$37))*'Baseline Calcs &amp; EFs'!AK$381),"")</f>
        <v/>
      </c>
      <c r="AE204" s="142" t="str">
        <f>IFERROR((((INDEX($D$11:$D$27, MATCH('Baseline Calcs &amp; EFs'!$B$204,$B$11:$B$27,0))*INDEX('Baseline Calcs &amp; EFs'!$D$341:$D$358, MATCH('Baseline Calcs &amp; EFs'!$B$204,'Baseline Calcs &amp; EFs'!$B$341:$B$358,0))*10^6*'Conversions and Lists'!$F$44)-(INDEX($G$6:$G$27, MATCH($B$204,$B$6:$B$27,0))*'Conversions and Lists'!$F$37))*'Baseline Calcs &amp; EFs'!AL$381),"")</f>
        <v/>
      </c>
      <c r="AF204" s="142" t="str">
        <f t="shared" si="1"/>
        <v/>
      </c>
      <c r="AG204" s="143" t="str">
        <f>IFERROR(SUM(INDEX(D204:AF204, MATCH(INDEX($H$6:$H$27,MATCH($B$204,$B$6:$B$27,0)),$D$175:$AE$175,0)):AF204),"")</f>
        <v/>
      </c>
    </row>
    <row r="205" spans="2:33" ht="14.4" thickBot="1" x14ac:dyDescent="0.3">
      <c r="B205" s="138" t="s">
        <v>132</v>
      </c>
      <c r="C205" s="139" t="s">
        <v>336</v>
      </c>
      <c r="D205" s="140" t="str">
        <f>IFERROR((INDEX($D$11:$D$27, MATCH('Baseline Calcs &amp; EFs'!$B$204,$B$11:$B$27,0))*INDEX('Baseline Calcs &amp; EFs'!$C$341:$C$358, MATCH('Baseline Calcs &amp; EFs'!$B$204,'Baseline Calcs &amp; EFs'!$B$341:$B$358,0))*1000*'Conversions and Lists'!$O$44*'Baseline Calcs &amp; EFs'!$F$437*'Conversions and Lists'!$F$51*1000),"")</f>
        <v/>
      </c>
      <c r="E205" s="140" t="str">
        <f>IFERROR((INDEX($D$11:$D$27, MATCH('Baseline Calcs &amp; EFs'!$B$204,$B$11:$B$27,0))*INDEX('Baseline Calcs &amp; EFs'!$C$341:$C$358, MATCH('Baseline Calcs &amp; EFs'!$B$204,'Baseline Calcs &amp; EFs'!$B$341:$B$358,0))*1000*'Conversions and Lists'!$O$44*'Baseline Calcs &amp; EFs'!$F$437*'Conversions and Lists'!$F$51*1000),"")</f>
        <v/>
      </c>
      <c r="F205" s="140" t="str">
        <f>IFERROR((INDEX($D$11:$D$27, MATCH('Baseline Calcs &amp; EFs'!$B$204,$B$11:$B$27,0))*INDEX('Baseline Calcs &amp; EFs'!$C$341:$C$358, MATCH('Baseline Calcs &amp; EFs'!$B$204,'Baseline Calcs &amp; EFs'!$B$341:$B$358,0))*1000*'Conversions and Lists'!$O$44*'Baseline Calcs &amp; EFs'!$F$437*'Conversions and Lists'!$F$51*1000),"")</f>
        <v/>
      </c>
      <c r="G205" s="140" t="str">
        <f>IFERROR((INDEX($D$11:$D$27, MATCH('Baseline Calcs &amp; EFs'!$B$204,$B$11:$B$27,0))*INDEX('Baseline Calcs &amp; EFs'!$C$341:$C$358, MATCH('Baseline Calcs &amp; EFs'!$B$204,'Baseline Calcs &amp; EFs'!$B$341:$B$358,0))*1000*'Conversions and Lists'!$O$44*'Baseline Calcs &amp; EFs'!$F$437*'Conversions and Lists'!$F$51*1000),"")</f>
        <v/>
      </c>
      <c r="H205" s="140" t="str">
        <f>IFERROR((INDEX($D$11:$D$27, MATCH('Baseline Calcs &amp; EFs'!$B$204,$B$11:$B$27,0))*INDEX('Baseline Calcs &amp; EFs'!$C$341:$C$358, MATCH('Baseline Calcs &amp; EFs'!$B$204,'Baseline Calcs &amp; EFs'!$B$341:$B$358,0))*1000*'Conversions and Lists'!$O$44*'Baseline Calcs &amp; EFs'!$F$437*'Conversions and Lists'!$F$51*1000),"")</f>
        <v/>
      </c>
      <c r="I205" s="140" t="str">
        <f>IFERROR((INDEX($D$11:$D$27, MATCH('Baseline Calcs &amp; EFs'!$B$204,$B$11:$B$27,0))*INDEX('Baseline Calcs &amp; EFs'!$C$341:$C$358, MATCH('Baseline Calcs &amp; EFs'!$B$204,'Baseline Calcs &amp; EFs'!$B$341:$B$358,0))*1000*'Conversions and Lists'!$O$44*'Baseline Calcs &amp; EFs'!$F$437*'Conversions and Lists'!$F$51*1000),"")</f>
        <v/>
      </c>
      <c r="J205" s="140" t="str">
        <f>IFERROR((INDEX($D$11:$D$27, MATCH('Baseline Calcs &amp; EFs'!$B$204,$B$11:$B$27,0))*INDEX('Baseline Calcs &amp; EFs'!$C$341:$C$358, MATCH('Baseline Calcs &amp; EFs'!$B$204,'Baseline Calcs &amp; EFs'!$B$341:$B$358,0))*1000*'Conversions and Lists'!$O$44*'Baseline Calcs &amp; EFs'!$F$437*'Conversions and Lists'!$F$51*1000),"")</f>
        <v/>
      </c>
      <c r="K205" s="140" t="str">
        <f>IFERROR((INDEX($D$11:$D$27, MATCH('Baseline Calcs &amp; EFs'!$B$204,$B$11:$B$27,0))*INDEX('Baseline Calcs &amp; EFs'!$C$341:$C$358, MATCH('Baseline Calcs &amp; EFs'!$B$204,'Baseline Calcs &amp; EFs'!$B$341:$B$358,0))*1000*'Conversions and Lists'!$O$44*'Baseline Calcs &amp; EFs'!$F$437*'Conversions and Lists'!$F$51*1000),"")</f>
        <v/>
      </c>
      <c r="L205" s="140" t="str">
        <f>IFERROR((INDEX($D$11:$D$27, MATCH('Baseline Calcs &amp; EFs'!$B$204,$B$11:$B$27,0))*INDEX('Baseline Calcs &amp; EFs'!$C$341:$C$358, MATCH('Baseline Calcs &amp; EFs'!$B$204,'Baseline Calcs &amp; EFs'!$B$341:$B$358,0))*1000*'Conversions and Lists'!$O$44*'Baseline Calcs &amp; EFs'!$F$437*'Conversions and Lists'!$F$51*1000),"")</f>
        <v/>
      </c>
      <c r="M205" s="140" t="str">
        <f>IFERROR((INDEX($D$11:$D$27, MATCH('Baseline Calcs &amp; EFs'!$B$204,$B$11:$B$27,0))*INDEX('Baseline Calcs &amp; EFs'!$C$341:$C$358, MATCH('Baseline Calcs &amp; EFs'!$B$204,'Baseline Calcs &amp; EFs'!$B$341:$B$358,0))*1000*'Conversions and Lists'!$O$44*'Baseline Calcs &amp; EFs'!$F$437*'Conversions and Lists'!$F$51*1000),"")</f>
        <v/>
      </c>
      <c r="N205" s="140" t="str">
        <f>IFERROR((INDEX($D$11:$D$27, MATCH('Baseline Calcs &amp; EFs'!$B$204,$B$11:$B$27,0))*INDEX('Baseline Calcs &amp; EFs'!$C$341:$C$358, MATCH('Baseline Calcs &amp; EFs'!$B$204,'Baseline Calcs &amp; EFs'!$B$341:$B$358,0))*1000*'Conversions and Lists'!$O$44*'Baseline Calcs &amp; EFs'!$F$437*'Conversions and Lists'!$F$51*1000),"")</f>
        <v/>
      </c>
      <c r="O205" s="140" t="str">
        <f>IFERROR((INDEX($D$11:$D$27, MATCH('Baseline Calcs &amp; EFs'!$B$204,$B$11:$B$27,0))*INDEX('Baseline Calcs &amp; EFs'!$C$341:$C$358, MATCH('Baseline Calcs &amp; EFs'!$B$204,'Baseline Calcs &amp; EFs'!$B$341:$B$358,0))*1000*'Conversions and Lists'!$O$44*'Baseline Calcs &amp; EFs'!$F$437*'Conversions and Lists'!$F$51*1000),"")</f>
        <v/>
      </c>
      <c r="P205" s="140" t="str">
        <f>IFERROR((INDEX($D$11:$D$27, MATCH('Baseline Calcs &amp; EFs'!$B$204,$B$11:$B$27,0))*INDEX('Baseline Calcs &amp; EFs'!$C$341:$C$358, MATCH('Baseline Calcs &amp; EFs'!$B$204,'Baseline Calcs &amp; EFs'!$B$341:$B$358,0))*1000*'Conversions and Lists'!$O$44*'Baseline Calcs &amp; EFs'!$F$437*'Conversions and Lists'!$F$51*1000),"")</f>
        <v/>
      </c>
      <c r="Q205" s="140" t="str">
        <f>IFERROR((INDEX($D$11:$D$27, MATCH('Baseline Calcs &amp; EFs'!$B$204,$B$11:$B$27,0))*INDEX('Baseline Calcs &amp; EFs'!$C$341:$C$358, MATCH('Baseline Calcs &amp; EFs'!$B$204,'Baseline Calcs &amp; EFs'!$B$341:$B$358,0))*1000*'Conversions and Lists'!$O$44*'Baseline Calcs &amp; EFs'!$F$437*'Conversions and Lists'!$F$51*1000),"")</f>
        <v/>
      </c>
      <c r="R205" s="140" t="str">
        <f>IFERROR((INDEX($D$11:$D$27, MATCH('Baseline Calcs &amp; EFs'!$B$204,$B$11:$B$27,0))*INDEX('Baseline Calcs &amp; EFs'!$C$341:$C$358, MATCH('Baseline Calcs &amp; EFs'!$B$204,'Baseline Calcs &amp; EFs'!$B$341:$B$358,0))*1000*'Conversions and Lists'!$O$44*'Baseline Calcs &amp; EFs'!$F$437*'Conversions and Lists'!$F$51*1000),"")</f>
        <v/>
      </c>
      <c r="S205" s="140" t="str">
        <f>IFERROR((INDEX($D$11:$D$27, MATCH('Baseline Calcs &amp; EFs'!$B$204,$B$11:$B$27,0))*INDEX('Baseline Calcs &amp; EFs'!$C$341:$C$358, MATCH('Baseline Calcs &amp; EFs'!$B$204,'Baseline Calcs &amp; EFs'!$B$341:$B$358,0))*1000*'Conversions and Lists'!$O$44*'Baseline Calcs &amp; EFs'!$F$437*'Conversions and Lists'!$F$51*1000),"")</f>
        <v/>
      </c>
      <c r="T205" s="140" t="str">
        <f>IFERROR((INDEX($D$11:$D$27, MATCH('Baseline Calcs &amp; EFs'!$B$204,$B$11:$B$27,0))*INDEX('Baseline Calcs &amp; EFs'!$C$341:$C$358, MATCH('Baseline Calcs &amp; EFs'!$B$204,'Baseline Calcs &amp; EFs'!$B$341:$B$358,0))*1000*'Conversions and Lists'!$O$44*'Baseline Calcs &amp; EFs'!$F$437*'Conversions and Lists'!$F$51*1000),"")</f>
        <v/>
      </c>
      <c r="U205" s="140" t="str">
        <f>IFERROR((INDEX($D$11:$D$27, MATCH('Baseline Calcs &amp; EFs'!$B$204,$B$11:$B$27,0))*INDEX('Baseline Calcs &amp; EFs'!$C$341:$C$358, MATCH('Baseline Calcs &amp; EFs'!$B$204,'Baseline Calcs &amp; EFs'!$B$341:$B$358,0))*1000*'Conversions and Lists'!$O$44*'Baseline Calcs &amp; EFs'!$F$437*'Conversions and Lists'!$F$51*1000),"")</f>
        <v/>
      </c>
      <c r="V205" s="140" t="str">
        <f>IFERROR((INDEX($D$11:$D$27, MATCH('Baseline Calcs &amp; EFs'!$B$204,$B$11:$B$27,0))*INDEX('Baseline Calcs &amp; EFs'!$C$341:$C$358, MATCH('Baseline Calcs &amp; EFs'!$B$204,'Baseline Calcs &amp; EFs'!$B$341:$B$358,0))*1000*'Conversions and Lists'!$O$44*'Baseline Calcs &amp; EFs'!$F$437*'Conversions and Lists'!$F$51*1000),"")</f>
        <v/>
      </c>
      <c r="W205" s="140" t="str">
        <f>IFERROR((INDEX($D$11:$D$27, MATCH('Baseline Calcs &amp; EFs'!$B$204,$B$11:$B$27,0))*INDEX('Baseline Calcs &amp; EFs'!$C$341:$C$358, MATCH('Baseline Calcs &amp; EFs'!$B$204,'Baseline Calcs &amp; EFs'!$B$341:$B$358,0))*1000*'Conversions and Lists'!$O$44*'Baseline Calcs &amp; EFs'!$F$437*'Conversions and Lists'!$F$51*1000),"")</f>
        <v/>
      </c>
      <c r="X205" s="140" t="str">
        <f>IFERROR((INDEX($D$11:$D$27, MATCH('Baseline Calcs &amp; EFs'!$B$204,$B$11:$B$27,0))*INDEX('Baseline Calcs &amp; EFs'!$C$341:$C$358, MATCH('Baseline Calcs &amp; EFs'!$B$204,'Baseline Calcs &amp; EFs'!$B$341:$B$358,0))*1000*'Conversions and Lists'!$O$44*'Baseline Calcs &amp; EFs'!$F$437*'Conversions and Lists'!$F$51*1000),"")</f>
        <v/>
      </c>
      <c r="Y205" s="140" t="str">
        <f>IFERROR((INDEX($D$11:$D$27, MATCH('Baseline Calcs &amp; EFs'!$B$204,$B$11:$B$27,0))*INDEX('Baseline Calcs &amp; EFs'!$C$341:$C$358, MATCH('Baseline Calcs &amp; EFs'!$B$204,'Baseline Calcs &amp; EFs'!$B$341:$B$358,0))*1000*'Conversions and Lists'!$O$44*'Baseline Calcs &amp; EFs'!$F$437*'Conversions and Lists'!$F$51*1000),"")</f>
        <v/>
      </c>
      <c r="Z205" s="140" t="str">
        <f>IFERROR((INDEX($D$11:$D$27, MATCH('Baseline Calcs &amp; EFs'!$B$204,$B$11:$B$27,0))*INDEX('Baseline Calcs &amp; EFs'!$C$341:$C$358, MATCH('Baseline Calcs &amp; EFs'!$B$204,'Baseline Calcs &amp; EFs'!$B$341:$B$358,0))*1000*'Conversions and Lists'!$O$44*'Baseline Calcs &amp; EFs'!$F$437*'Conversions and Lists'!$F$51*1000),"")</f>
        <v/>
      </c>
      <c r="AA205" s="140" t="str">
        <f>IFERROR((INDEX($D$11:$D$27, MATCH('Baseline Calcs &amp; EFs'!$B$204,$B$11:$B$27,0))*INDEX('Baseline Calcs &amp; EFs'!$C$341:$C$358, MATCH('Baseline Calcs &amp; EFs'!$B$204,'Baseline Calcs &amp; EFs'!$B$341:$B$358,0))*1000*'Conversions and Lists'!$O$44*'Baseline Calcs &amp; EFs'!$F$437*'Conversions and Lists'!$F$51*1000),"")</f>
        <v/>
      </c>
      <c r="AB205" s="140" t="str">
        <f>IFERROR((INDEX($D$11:$D$27, MATCH('Baseline Calcs &amp; EFs'!$B$204,$B$11:$B$27,0))*INDEX('Baseline Calcs &amp; EFs'!$C$341:$C$358, MATCH('Baseline Calcs &amp; EFs'!$B$204,'Baseline Calcs &amp; EFs'!$B$341:$B$358,0))*1000*'Conversions and Lists'!$O$44*'Baseline Calcs &amp; EFs'!$F$437*'Conversions and Lists'!$F$51*1000),"")</f>
        <v/>
      </c>
      <c r="AC205" s="140" t="str">
        <f>IFERROR((INDEX($D$11:$D$27, MATCH('Baseline Calcs &amp; EFs'!$B$204,$B$11:$B$27,0))*INDEX('Baseline Calcs &amp; EFs'!$C$341:$C$358, MATCH('Baseline Calcs &amp; EFs'!$B$204,'Baseline Calcs &amp; EFs'!$B$341:$B$358,0))*1000*'Conversions and Lists'!$O$44*'Baseline Calcs &amp; EFs'!$F$437*'Conversions and Lists'!$F$51*1000),"")</f>
        <v/>
      </c>
      <c r="AD205" s="140" t="str">
        <f>IFERROR((INDEX($D$11:$D$27, MATCH('Baseline Calcs &amp; EFs'!$B$204,$B$11:$B$27,0))*INDEX('Baseline Calcs &amp; EFs'!$C$341:$C$358, MATCH('Baseline Calcs &amp; EFs'!$B$204,'Baseline Calcs &amp; EFs'!$B$341:$B$358,0))*1000*'Conversions and Lists'!$O$44*'Baseline Calcs &amp; EFs'!$F$437*'Conversions and Lists'!$F$51*1000),"")</f>
        <v/>
      </c>
      <c r="AE205" s="140" t="str">
        <f>IFERROR((INDEX($D$11:$D$27, MATCH('Baseline Calcs &amp; EFs'!$B$204,$B$11:$B$27,0))*INDEX('Baseline Calcs &amp; EFs'!$C$341:$C$358, MATCH('Baseline Calcs &amp; EFs'!$B$204,'Baseline Calcs &amp; EFs'!$B$341:$B$358,0))*1000*'Conversions and Lists'!$O$44*'Baseline Calcs &amp; EFs'!$F$437*'Conversions and Lists'!$F$51*1000),"")</f>
        <v/>
      </c>
      <c r="AF205" s="140" t="str">
        <f t="shared" si="1"/>
        <v/>
      </c>
      <c r="AG205" s="135" t="str">
        <f>IFERROR(SUM(INDEX(D205:AF205, MATCH(INDEX($H$6:$H$27,MATCH($B$204,$B$6:$B$27,0)),$D$175:$AE$175,0)):AF205),"")</f>
        <v/>
      </c>
    </row>
    <row r="206" spans="2:33" x14ac:dyDescent="0.25">
      <c r="B206" s="144" t="s">
        <v>122</v>
      </c>
      <c r="C206" s="141" t="s">
        <v>335</v>
      </c>
      <c r="D206" s="142" t="str">
        <f>IFERROR((((INDEX($D$11:$D$27, MATCH('Baseline Calcs &amp; EFs'!$B$206,$B$11:$B$27,0))*INDEX('Baseline Calcs &amp; EFs'!$D$341:$D$358, MATCH('Baseline Calcs &amp; EFs'!$B$206,'Baseline Calcs &amp; EFs'!$B$341:$B$358,0))*10^6*'Conversions and Lists'!$F$44)-(INDEX($G$6:$G$27, MATCH($B$206,$B$6:$B$27,0))*'Conversions and Lists'!$F$37))*'Baseline Calcs &amp; EFs'!K$381),"")</f>
        <v/>
      </c>
      <c r="E206" s="142" t="str">
        <f>IFERROR((((INDEX($D$11:$D$27, MATCH('Baseline Calcs &amp; EFs'!$B$206,$B$11:$B$27,0))*INDEX('Baseline Calcs &amp; EFs'!$D$341:$D$358, MATCH('Baseline Calcs &amp; EFs'!$B$206,'Baseline Calcs &amp; EFs'!$B$341:$B$358,0))*10^6*'Conversions and Lists'!$F$44)-(INDEX($G$6:$G$27, MATCH($B$206,$B$6:$B$27,0))*'Conversions and Lists'!$F$37))*'Baseline Calcs &amp; EFs'!L$381),"")</f>
        <v/>
      </c>
      <c r="F206" s="142" t="str">
        <f>IFERROR((((INDEX($D$11:$D$27, MATCH('Baseline Calcs &amp; EFs'!$B$206,$B$11:$B$27,0))*INDEX('Baseline Calcs &amp; EFs'!$D$341:$D$358, MATCH('Baseline Calcs &amp; EFs'!$B$206,'Baseline Calcs &amp; EFs'!$B$341:$B$358,0))*10^6*'Conversions and Lists'!$F$44)-(INDEX($G$6:$G$27, MATCH($B$206,$B$6:$B$27,0))*'Conversions and Lists'!$F$37))*'Baseline Calcs &amp; EFs'!M$381),"")</f>
        <v/>
      </c>
      <c r="G206" s="142" t="str">
        <f>IFERROR((((INDEX($D$11:$D$27, MATCH('Baseline Calcs &amp; EFs'!$B$206,$B$11:$B$27,0))*INDEX('Baseline Calcs &amp; EFs'!$D$341:$D$358, MATCH('Baseline Calcs &amp; EFs'!$B$206,'Baseline Calcs &amp; EFs'!$B$341:$B$358,0))*10^6*'Conversions and Lists'!$F$44)-(INDEX($G$6:$G$27, MATCH($B$206,$B$6:$B$27,0))*'Conversions and Lists'!$F$37))*'Baseline Calcs &amp; EFs'!N$381),"")</f>
        <v/>
      </c>
      <c r="H206" s="142" t="str">
        <f>IFERROR((((INDEX($D$11:$D$27, MATCH('Baseline Calcs &amp; EFs'!$B$206,$B$11:$B$27,0))*INDEX('Baseline Calcs &amp; EFs'!$D$341:$D$358, MATCH('Baseline Calcs &amp; EFs'!$B$206,'Baseline Calcs &amp; EFs'!$B$341:$B$358,0))*10^6*'Conversions and Lists'!$F$44)-(INDEX($G$6:$G$27, MATCH($B$206,$B$6:$B$27,0))*'Conversions and Lists'!$F$37))*'Baseline Calcs &amp; EFs'!O$381),"")</f>
        <v/>
      </c>
      <c r="I206" s="142" t="str">
        <f>IFERROR((((INDEX($D$11:$D$27, MATCH('Baseline Calcs &amp; EFs'!$B$206,$B$11:$B$27,0))*INDEX('Baseline Calcs &amp; EFs'!$D$341:$D$358, MATCH('Baseline Calcs &amp; EFs'!$B$206,'Baseline Calcs &amp; EFs'!$B$341:$B$358,0))*10^6*'Conversions and Lists'!$F$44)-(INDEX($G$6:$G$27, MATCH($B$206,$B$6:$B$27,0))*'Conversions and Lists'!$F$37))*'Baseline Calcs &amp; EFs'!P$381),"")</f>
        <v/>
      </c>
      <c r="J206" s="142" t="str">
        <f>IFERROR((((INDEX($D$11:$D$27, MATCH('Baseline Calcs &amp; EFs'!$B$206,$B$11:$B$27,0))*INDEX('Baseline Calcs &amp; EFs'!$D$341:$D$358, MATCH('Baseline Calcs &amp; EFs'!$B$206,'Baseline Calcs &amp; EFs'!$B$341:$B$358,0))*10^6*'Conversions and Lists'!$F$44)-(INDEX($G$6:$G$27, MATCH($B$206,$B$6:$B$27,0))*'Conversions and Lists'!$F$37))*'Baseline Calcs &amp; EFs'!Q$381),"")</f>
        <v/>
      </c>
      <c r="K206" s="142" t="str">
        <f>IFERROR((((INDEX($D$11:$D$27, MATCH('Baseline Calcs &amp; EFs'!$B$206,$B$11:$B$27,0))*INDEX('Baseline Calcs &amp; EFs'!$D$341:$D$358, MATCH('Baseline Calcs &amp; EFs'!$B$206,'Baseline Calcs &amp; EFs'!$B$341:$B$358,0))*10^6*'Conversions and Lists'!$F$44)-(INDEX($G$6:$G$27, MATCH($B$206,$B$6:$B$27,0))*'Conversions and Lists'!$F$37))*'Baseline Calcs &amp; EFs'!R$381),"")</f>
        <v/>
      </c>
      <c r="L206" s="142" t="str">
        <f>IFERROR((((INDEX($D$11:$D$27, MATCH('Baseline Calcs &amp; EFs'!$B$206,$B$11:$B$27,0))*INDEX('Baseline Calcs &amp; EFs'!$D$341:$D$358, MATCH('Baseline Calcs &amp; EFs'!$B$206,'Baseline Calcs &amp; EFs'!$B$341:$B$358,0))*10^6*'Conversions and Lists'!$F$44)-(INDEX($G$6:$G$27, MATCH($B$206,$B$6:$B$27,0))*'Conversions and Lists'!$F$37))*'Baseline Calcs &amp; EFs'!S$381),"")</f>
        <v/>
      </c>
      <c r="M206" s="142" t="str">
        <f>IFERROR((((INDEX($D$11:$D$27, MATCH('Baseline Calcs &amp; EFs'!$B$206,$B$11:$B$27,0))*INDEX('Baseline Calcs &amp; EFs'!$D$341:$D$358, MATCH('Baseline Calcs &amp; EFs'!$B$206,'Baseline Calcs &amp; EFs'!$B$341:$B$358,0))*10^6*'Conversions and Lists'!$F$44)-(INDEX($G$6:$G$27, MATCH($B$206,$B$6:$B$27,0))*'Conversions and Lists'!$F$37))*'Baseline Calcs &amp; EFs'!T$381),"")</f>
        <v/>
      </c>
      <c r="N206" s="142" t="str">
        <f>IFERROR((((INDEX($D$11:$D$27, MATCH('Baseline Calcs &amp; EFs'!$B$206,$B$11:$B$27,0))*INDEX('Baseline Calcs &amp; EFs'!$D$341:$D$358, MATCH('Baseline Calcs &amp; EFs'!$B$206,'Baseline Calcs &amp; EFs'!$B$341:$B$358,0))*10^6*'Conversions and Lists'!$F$44)-(INDEX($G$6:$G$27, MATCH($B$206,$B$6:$B$27,0))*'Conversions and Lists'!$F$37))*'Baseline Calcs &amp; EFs'!U$381),"")</f>
        <v/>
      </c>
      <c r="O206" s="142" t="str">
        <f>IFERROR((((INDEX($D$11:$D$27, MATCH('Baseline Calcs &amp; EFs'!$B$206,$B$11:$B$27,0))*INDEX('Baseline Calcs &amp; EFs'!$D$341:$D$358, MATCH('Baseline Calcs &amp; EFs'!$B$206,'Baseline Calcs &amp; EFs'!$B$341:$B$358,0))*10^6*'Conversions and Lists'!$F$44)-(INDEX($G$6:$G$27, MATCH($B$206,$B$6:$B$27,0))*'Conversions and Lists'!$F$37))*'Baseline Calcs &amp; EFs'!V$381),"")</f>
        <v/>
      </c>
      <c r="P206" s="142" t="str">
        <f>IFERROR((((INDEX($D$11:$D$27, MATCH('Baseline Calcs &amp; EFs'!$B$206,$B$11:$B$27,0))*INDEX('Baseline Calcs &amp; EFs'!$D$341:$D$358, MATCH('Baseline Calcs &amp; EFs'!$B$206,'Baseline Calcs &amp; EFs'!$B$341:$B$358,0))*10^6*'Conversions and Lists'!$F$44)-(INDEX($G$6:$G$27, MATCH($B$206,$B$6:$B$27,0))*'Conversions and Lists'!$F$37))*'Baseline Calcs &amp; EFs'!W$381),"")</f>
        <v/>
      </c>
      <c r="Q206" s="142" t="str">
        <f>IFERROR((((INDEX($D$11:$D$27, MATCH('Baseline Calcs &amp; EFs'!$B$206,$B$11:$B$27,0))*INDEX('Baseline Calcs &amp; EFs'!$D$341:$D$358, MATCH('Baseline Calcs &amp; EFs'!$B$206,'Baseline Calcs &amp; EFs'!$B$341:$B$358,0))*10^6*'Conversions and Lists'!$F$44)-(INDEX($G$6:$G$27, MATCH($B$206,$B$6:$B$27,0))*'Conversions and Lists'!$F$37))*'Baseline Calcs &amp; EFs'!X$381),"")</f>
        <v/>
      </c>
      <c r="R206" s="142" t="str">
        <f>IFERROR((((INDEX($D$11:$D$27, MATCH('Baseline Calcs &amp; EFs'!$B$206,$B$11:$B$27,0))*INDEX('Baseline Calcs &amp; EFs'!$D$341:$D$358, MATCH('Baseline Calcs &amp; EFs'!$B$206,'Baseline Calcs &amp; EFs'!$B$341:$B$358,0))*10^6*'Conversions and Lists'!$F$44)-(INDEX($G$6:$G$27, MATCH($B$206,$B$6:$B$27,0))*'Conversions and Lists'!$F$37))*'Baseline Calcs &amp; EFs'!Y$381),"")</f>
        <v/>
      </c>
      <c r="S206" s="142" t="str">
        <f>IFERROR((((INDEX($D$11:$D$27, MATCH('Baseline Calcs &amp; EFs'!$B$206,$B$11:$B$27,0))*INDEX('Baseline Calcs &amp; EFs'!$D$341:$D$358, MATCH('Baseline Calcs &amp; EFs'!$B$206,'Baseline Calcs &amp; EFs'!$B$341:$B$358,0))*10^6*'Conversions and Lists'!$F$44)-(INDEX($G$6:$G$27, MATCH($B$206,$B$6:$B$27,0))*'Conversions and Lists'!$F$37))*'Baseline Calcs &amp; EFs'!Z$381),"")</f>
        <v/>
      </c>
      <c r="T206" s="142" t="str">
        <f>IFERROR((((INDEX($D$11:$D$27, MATCH('Baseline Calcs &amp; EFs'!$B$206,$B$11:$B$27,0))*INDEX('Baseline Calcs &amp; EFs'!$D$341:$D$358, MATCH('Baseline Calcs &amp; EFs'!$B$206,'Baseline Calcs &amp; EFs'!$B$341:$B$358,0))*10^6*'Conversions and Lists'!$F$44)-(INDEX($G$6:$G$27, MATCH($B$206,$B$6:$B$27,0))*'Conversions and Lists'!$F$37))*'Baseline Calcs &amp; EFs'!AA$381),"")</f>
        <v/>
      </c>
      <c r="U206" s="142" t="str">
        <f>IFERROR((((INDEX($D$11:$D$27, MATCH('Baseline Calcs &amp; EFs'!$B$206,$B$11:$B$27,0))*INDEX('Baseline Calcs &amp; EFs'!$D$341:$D$358, MATCH('Baseline Calcs &amp; EFs'!$B$206,'Baseline Calcs &amp; EFs'!$B$341:$B$358,0))*10^6*'Conversions and Lists'!$F$44)-(INDEX($G$6:$G$27, MATCH($B$206,$B$6:$B$27,0))*'Conversions and Lists'!$F$37))*'Baseline Calcs &amp; EFs'!AB$381),"")</f>
        <v/>
      </c>
      <c r="V206" s="142" t="str">
        <f>IFERROR((((INDEX($D$11:$D$27, MATCH('Baseline Calcs &amp; EFs'!$B$206,$B$11:$B$27,0))*INDEX('Baseline Calcs &amp; EFs'!$D$341:$D$358, MATCH('Baseline Calcs &amp; EFs'!$B$206,'Baseline Calcs &amp; EFs'!$B$341:$B$358,0))*10^6*'Conversions and Lists'!$F$44)-(INDEX($G$6:$G$27, MATCH($B$206,$B$6:$B$27,0))*'Conversions and Lists'!$F$37))*'Baseline Calcs &amp; EFs'!AC$381),"")</f>
        <v/>
      </c>
      <c r="W206" s="142" t="str">
        <f>IFERROR((((INDEX($D$11:$D$27, MATCH('Baseline Calcs &amp; EFs'!$B$206,$B$11:$B$27,0))*INDEX('Baseline Calcs &amp; EFs'!$D$341:$D$358, MATCH('Baseline Calcs &amp; EFs'!$B$206,'Baseline Calcs &amp; EFs'!$B$341:$B$358,0))*10^6*'Conversions and Lists'!$F$44)-(INDEX($G$6:$G$27, MATCH($B$206,$B$6:$B$27,0))*'Conversions and Lists'!$F$37))*'Baseline Calcs &amp; EFs'!AD$381),"")</f>
        <v/>
      </c>
      <c r="X206" s="142" t="str">
        <f>IFERROR((((INDEX($D$11:$D$27, MATCH('Baseline Calcs &amp; EFs'!$B$206,$B$11:$B$27,0))*INDEX('Baseline Calcs &amp; EFs'!$D$341:$D$358, MATCH('Baseline Calcs &amp; EFs'!$B$206,'Baseline Calcs &amp; EFs'!$B$341:$B$358,0))*10^6*'Conversions and Lists'!$F$44)-(INDEX($G$6:$G$27, MATCH($B$206,$B$6:$B$27,0))*'Conversions and Lists'!$F$37))*'Baseline Calcs &amp; EFs'!AE$381),"")</f>
        <v/>
      </c>
      <c r="Y206" s="142" t="str">
        <f>IFERROR((((INDEX($D$11:$D$27, MATCH('Baseline Calcs &amp; EFs'!$B$206,$B$11:$B$27,0))*INDEX('Baseline Calcs &amp; EFs'!$D$341:$D$358, MATCH('Baseline Calcs &amp; EFs'!$B$206,'Baseline Calcs &amp; EFs'!$B$341:$B$358,0))*10^6*'Conversions and Lists'!$F$44)-(INDEX($G$6:$G$27, MATCH($B$206,$B$6:$B$27,0))*'Conversions and Lists'!$F$37))*'Baseline Calcs &amp; EFs'!AF$381),"")</f>
        <v/>
      </c>
      <c r="Z206" s="142" t="str">
        <f>IFERROR((((INDEX($D$11:$D$27, MATCH('Baseline Calcs &amp; EFs'!$B$206,$B$11:$B$27,0))*INDEX('Baseline Calcs &amp; EFs'!$D$341:$D$358, MATCH('Baseline Calcs &amp; EFs'!$B$206,'Baseline Calcs &amp; EFs'!$B$341:$B$358,0))*10^6*'Conversions and Lists'!$F$44)-(INDEX($G$6:$G$27, MATCH($B$206,$B$6:$B$27,0))*'Conversions and Lists'!$F$37))*'Baseline Calcs &amp; EFs'!AG$381),"")</f>
        <v/>
      </c>
      <c r="AA206" s="142" t="str">
        <f>IFERROR((((INDEX($D$11:$D$27, MATCH('Baseline Calcs &amp; EFs'!$B$206,$B$11:$B$27,0))*INDEX('Baseline Calcs &amp; EFs'!$D$341:$D$358, MATCH('Baseline Calcs &amp; EFs'!$B$206,'Baseline Calcs &amp; EFs'!$B$341:$B$358,0))*10^6*'Conversions and Lists'!$F$44)-(INDEX($G$6:$G$27, MATCH($B$206,$B$6:$B$27,0))*'Conversions and Lists'!$F$37))*'Baseline Calcs &amp; EFs'!AH$381),"")</f>
        <v/>
      </c>
      <c r="AB206" s="142" t="str">
        <f>IFERROR((((INDEX($D$11:$D$27, MATCH('Baseline Calcs &amp; EFs'!$B$206,$B$11:$B$27,0))*INDEX('Baseline Calcs &amp; EFs'!$D$341:$D$358, MATCH('Baseline Calcs &amp; EFs'!$B$206,'Baseline Calcs &amp; EFs'!$B$341:$B$358,0))*10^6*'Conversions and Lists'!$F$44)-(INDEX($G$6:$G$27, MATCH($B$206,$B$6:$B$27,0))*'Conversions and Lists'!$F$37))*'Baseline Calcs &amp; EFs'!AI$381),"")</f>
        <v/>
      </c>
      <c r="AC206" s="142" t="str">
        <f>IFERROR((((INDEX($D$11:$D$27, MATCH('Baseline Calcs &amp; EFs'!$B$206,$B$11:$B$27,0))*INDEX('Baseline Calcs &amp; EFs'!$D$341:$D$358, MATCH('Baseline Calcs &amp; EFs'!$B$206,'Baseline Calcs &amp; EFs'!$B$341:$B$358,0))*10^6*'Conversions and Lists'!$F$44)-(INDEX($G$6:$G$27, MATCH($B$206,$B$6:$B$27,0))*'Conversions and Lists'!$F$37))*'Baseline Calcs &amp; EFs'!AJ$381),"")</f>
        <v/>
      </c>
      <c r="AD206" s="142" t="str">
        <f>IFERROR((((INDEX($D$11:$D$27, MATCH('Baseline Calcs &amp; EFs'!$B$206,$B$11:$B$27,0))*INDEX('Baseline Calcs &amp; EFs'!$D$341:$D$358, MATCH('Baseline Calcs &amp; EFs'!$B$206,'Baseline Calcs &amp; EFs'!$B$341:$B$358,0))*10^6*'Conversions and Lists'!$F$44)-(INDEX($G$6:$G$27, MATCH($B$206,$B$6:$B$27,0))*'Conversions and Lists'!$F$37))*'Baseline Calcs &amp; EFs'!AK$381),"")</f>
        <v/>
      </c>
      <c r="AE206" s="142" t="str">
        <f>IFERROR((((INDEX($D$11:$D$27, MATCH('Baseline Calcs &amp; EFs'!$B$206,$B$11:$B$27,0))*INDEX('Baseline Calcs &amp; EFs'!$D$341:$D$358, MATCH('Baseline Calcs &amp; EFs'!$B$206,'Baseline Calcs &amp; EFs'!$B$341:$B$358,0))*10^6*'Conversions and Lists'!$F$44)-(INDEX($G$6:$G$27, MATCH($B$206,$B$6:$B$27,0))*'Conversions and Lists'!$F$37))*'Baseline Calcs &amp; EFs'!AL$381),"")</f>
        <v/>
      </c>
      <c r="AF206" s="142" t="str">
        <f t="shared" si="1"/>
        <v/>
      </c>
      <c r="AG206" s="143" t="str">
        <f>IFERROR(SUM(INDEX(D206:AF206, MATCH(INDEX($H$6:$H$27,MATCH($B$206,$B$6:$B$27,0)),$D$175:$AE$175,0)):AF206),"")</f>
        <v/>
      </c>
    </row>
    <row r="207" spans="2:33" ht="14.4" thickBot="1" x14ac:dyDescent="0.3">
      <c r="B207" s="138" t="s">
        <v>122</v>
      </c>
      <c r="C207" s="139" t="s">
        <v>336</v>
      </c>
      <c r="D207" s="140" t="str">
        <f>IFERROR((INDEX($D$11:$D$27, MATCH('Baseline Calcs &amp; EFs'!$B$206,$B$11:$B$27,0))*INDEX('Baseline Calcs &amp; EFs'!$C$341:$C$358, MATCH('Baseline Calcs &amp; EFs'!$B$206,'Baseline Calcs &amp; EFs'!$B$341:$B$358,0))*1000*'Conversions and Lists'!$O$44*'Baseline Calcs &amp; EFs'!$F$437*'Conversions and Lists'!$F$51*1000),"")</f>
        <v/>
      </c>
      <c r="E207" s="140" t="str">
        <f>IFERROR((INDEX($D$11:$D$27, MATCH('Baseline Calcs &amp; EFs'!$B$206,$B$11:$B$27,0))*INDEX('Baseline Calcs &amp; EFs'!$C$341:$C$358, MATCH('Baseline Calcs &amp; EFs'!$B$206,'Baseline Calcs &amp; EFs'!$B$341:$B$358,0))*1000*'Conversions and Lists'!$O$44*'Baseline Calcs &amp; EFs'!$F$437*'Conversions and Lists'!$F$51*1000),"")</f>
        <v/>
      </c>
      <c r="F207" s="140" t="str">
        <f>IFERROR((INDEX($D$11:$D$27, MATCH('Baseline Calcs &amp; EFs'!$B$206,$B$11:$B$27,0))*INDEX('Baseline Calcs &amp; EFs'!$C$341:$C$358, MATCH('Baseline Calcs &amp; EFs'!$B$206,'Baseline Calcs &amp; EFs'!$B$341:$B$358,0))*1000*'Conversions and Lists'!$O$44*'Baseline Calcs &amp; EFs'!$F$437*'Conversions and Lists'!$F$51*1000),"")</f>
        <v/>
      </c>
      <c r="G207" s="140" t="str">
        <f>IFERROR((INDEX($D$11:$D$27, MATCH('Baseline Calcs &amp; EFs'!$B$206,$B$11:$B$27,0))*INDEX('Baseline Calcs &amp; EFs'!$C$341:$C$358, MATCH('Baseline Calcs &amp; EFs'!$B$206,'Baseline Calcs &amp; EFs'!$B$341:$B$358,0))*1000*'Conversions and Lists'!$O$44*'Baseline Calcs &amp; EFs'!$F$437*'Conversions and Lists'!$F$51*1000),"")</f>
        <v/>
      </c>
      <c r="H207" s="140" t="str">
        <f>IFERROR((INDEX($D$11:$D$27, MATCH('Baseline Calcs &amp; EFs'!$B$206,$B$11:$B$27,0))*INDEX('Baseline Calcs &amp; EFs'!$C$341:$C$358, MATCH('Baseline Calcs &amp; EFs'!$B$206,'Baseline Calcs &amp; EFs'!$B$341:$B$358,0))*1000*'Conversions and Lists'!$O$44*'Baseline Calcs &amp; EFs'!$F$437*'Conversions and Lists'!$F$51*1000),"")</f>
        <v/>
      </c>
      <c r="I207" s="140" t="str">
        <f>IFERROR((INDEX($D$11:$D$27, MATCH('Baseline Calcs &amp; EFs'!$B$206,$B$11:$B$27,0))*INDEX('Baseline Calcs &amp; EFs'!$C$341:$C$358, MATCH('Baseline Calcs &amp; EFs'!$B$206,'Baseline Calcs &amp; EFs'!$B$341:$B$358,0))*1000*'Conversions and Lists'!$O$44*'Baseline Calcs &amp; EFs'!$F$437*'Conversions and Lists'!$F$51*1000),"")</f>
        <v/>
      </c>
      <c r="J207" s="140" t="str">
        <f>IFERROR((INDEX($D$11:$D$27, MATCH('Baseline Calcs &amp; EFs'!$B$206,$B$11:$B$27,0))*INDEX('Baseline Calcs &amp; EFs'!$C$341:$C$358, MATCH('Baseline Calcs &amp; EFs'!$B$206,'Baseline Calcs &amp; EFs'!$B$341:$B$358,0))*1000*'Conversions and Lists'!$O$44*'Baseline Calcs &amp; EFs'!$F$437*'Conversions and Lists'!$F$51*1000),"")</f>
        <v/>
      </c>
      <c r="K207" s="140" t="str">
        <f>IFERROR((INDEX($D$11:$D$27, MATCH('Baseline Calcs &amp; EFs'!$B$206,$B$11:$B$27,0))*INDEX('Baseline Calcs &amp; EFs'!$C$341:$C$358, MATCH('Baseline Calcs &amp; EFs'!$B$206,'Baseline Calcs &amp; EFs'!$B$341:$B$358,0))*1000*'Conversions and Lists'!$O$44*'Baseline Calcs &amp; EFs'!$F$437*'Conversions and Lists'!$F$51*1000),"")</f>
        <v/>
      </c>
      <c r="L207" s="140" t="str">
        <f>IFERROR((INDEX($D$11:$D$27, MATCH('Baseline Calcs &amp; EFs'!$B$206,$B$11:$B$27,0))*INDEX('Baseline Calcs &amp; EFs'!$C$341:$C$358, MATCH('Baseline Calcs &amp; EFs'!$B$206,'Baseline Calcs &amp; EFs'!$B$341:$B$358,0))*1000*'Conversions and Lists'!$O$44*'Baseline Calcs &amp; EFs'!$F$437*'Conversions and Lists'!$F$51*1000),"")</f>
        <v/>
      </c>
      <c r="M207" s="140" t="str">
        <f>IFERROR((INDEX($D$11:$D$27, MATCH('Baseline Calcs &amp; EFs'!$B$206,$B$11:$B$27,0))*INDEX('Baseline Calcs &amp; EFs'!$C$341:$C$358, MATCH('Baseline Calcs &amp; EFs'!$B$206,'Baseline Calcs &amp; EFs'!$B$341:$B$358,0))*1000*'Conversions and Lists'!$O$44*'Baseline Calcs &amp; EFs'!$F$437*'Conversions and Lists'!$F$51*1000),"")</f>
        <v/>
      </c>
      <c r="N207" s="140" t="str">
        <f>IFERROR((INDEX($D$11:$D$27, MATCH('Baseline Calcs &amp; EFs'!$B$206,$B$11:$B$27,0))*INDEX('Baseline Calcs &amp; EFs'!$C$341:$C$358, MATCH('Baseline Calcs &amp; EFs'!$B$206,'Baseline Calcs &amp; EFs'!$B$341:$B$358,0))*1000*'Conversions and Lists'!$O$44*'Baseline Calcs &amp; EFs'!$F$437*'Conversions and Lists'!$F$51*1000),"")</f>
        <v/>
      </c>
      <c r="O207" s="140" t="str">
        <f>IFERROR((INDEX($D$11:$D$27, MATCH('Baseline Calcs &amp; EFs'!$B$206,$B$11:$B$27,0))*INDEX('Baseline Calcs &amp; EFs'!$C$341:$C$358, MATCH('Baseline Calcs &amp; EFs'!$B$206,'Baseline Calcs &amp; EFs'!$B$341:$B$358,0))*1000*'Conversions and Lists'!$O$44*'Baseline Calcs &amp; EFs'!$F$437*'Conversions and Lists'!$F$51*1000),"")</f>
        <v/>
      </c>
      <c r="P207" s="140" t="str">
        <f>IFERROR((INDEX($D$11:$D$27, MATCH('Baseline Calcs &amp; EFs'!$B$206,$B$11:$B$27,0))*INDEX('Baseline Calcs &amp; EFs'!$C$341:$C$358, MATCH('Baseline Calcs &amp; EFs'!$B$206,'Baseline Calcs &amp; EFs'!$B$341:$B$358,0))*1000*'Conversions and Lists'!$O$44*'Baseline Calcs &amp; EFs'!$F$437*'Conversions and Lists'!$F$51*1000),"")</f>
        <v/>
      </c>
      <c r="Q207" s="140" t="str">
        <f>IFERROR((INDEX($D$11:$D$27, MATCH('Baseline Calcs &amp; EFs'!$B$206,$B$11:$B$27,0))*INDEX('Baseline Calcs &amp; EFs'!$C$341:$C$358, MATCH('Baseline Calcs &amp; EFs'!$B$206,'Baseline Calcs &amp; EFs'!$B$341:$B$358,0))*1000*'Conversions and Lists'!$O$44*'Baseline Calcs &amp; EFs'!$F$437*'Conversions and Lists'!$F$51*1000),"")</f>
        <v/>
      </c>
      <c r="R207" s="140" t="str">
        <f>IFERROR((INDEX($D$11:$D$27, MATCH('Baseline Calcs &amp; EFs'!$B$206,$B$11:$B$27,0))*INDEX('Baseline Calcs &amp; EFs'!$C$341:$C$358, MATCH('Baseline Calcs &amp; EFs'!$B$206,'Baseline Calcs &amp; EFs'!$B$341:$B$358,0))*1000*'Conversions and Lists'!$O$44*'Baseline Calcs &amp; EFs'!$F$437*'Conversions and Lists'!$F$51*1000),"")</f>
        <v/>
      </c>
      <c r="S207" s="140" t="str">
        <f>IFERROR((INDEX($D$11:$D$27, MATCH('Baseline Calcs &amp; EFs'!$B$206,$B$11:$B$27,0))*INDEX('Baseline Calcs &amp; EFs'!$C$341:$C$358, MATCH('Baseline Calcs &amp; EFs'!$B$206,'Baseline Calcs &amp; EFs'!$B$341:$B$358,0))*1000*'Conversions and Lists'!$O$44*'Baseline Calcs &amp; EFs'!$F$437*'Conversions and Lists'!$F$51*1000),"")</f>
        <v/>
      </c>
      <c r="T207" s="140" t="str">
        <f>IFERROR((INDEX($D$11:$D$27, MATCH('Baseline Calcs &amp; EFs'!$B$206,$B$11:$B$27,0))*INDEX('Baseline Calcs &amp; EFs'!$C$341:$C$358, MATCH('Baseline Calcs &amp; EFs'!$B$206,'Baseline Calcs &amp; EFs'!$B$341:$B$358,0))*1000*'Conversions and Lists'!$O$44*'Baseline Calcs &amp; EFs'!$F$437*'Conversions and Lists'!$F$51*1000),"")</f>
        <v/>
      </c>
      <c r="U207" s="140" t="str">
        <f>IFERROR((INDEX($D$11:$D$27, MATCH('Baseline Calcs &amp; EFs'!$B$206,$B$11:$B$27,0))*INDEX('Baseline Calcs &amp; EFs'!$C$341:$C$358, MATCH('Baseline Calcs &amp; EFs'!$B$206,'Baseline Calcs &amp; EFs'!$B$341:$B$358,0))*1000*'Conversions and Lists'!$O$44*'Baseline Calcs &amp; EFs'!$F$437*'Conversions and Lists'!$F$51*1000),"")</f>
        <v/>
      </c>
      <c r="V207" s="140" t="str">
        <f>IFERROR((INDEX($D$11:$D$27, MATCH('Baseline Calcs &amp; EFs'!$B$206,$B$11:$B$27,0))*INDEX('Baseline Calcs &amp; EFs'!$C$341:$C$358, MATCH('Baseline Calcs &amp; EFs'!$B$206,'Baseline Calcs &amp; EFs'!$B$341:$B$358,0))*1000*'Conversions and Lists'!$O$44*'Baseline Calcs &amp; EFs'!$F$437*'Conversions and Lists'!$F$51*1000),"")</f>
        <v/>
      </c>
      <c r="W207" s="140" t="str">
        <f>IFERROR((INDEX($D$11:$D$27, MATCH('Baseline Calcs &amp; EFs'!$B$206,$B$11:$B$27,0))*INDEX('Baseline Calcs &amp; EFs'!$C$341:$C$358, MATCH('Baseline Calcs &amp; EFs'!$B$206,'Baseline Calcs &amp; EFs'!$B$341:$B$358,0))*1000*'Conversions and Lists'!$O$44*'Baseline Calcs &amp; EFs'!$F$437*'Conversions and Lists'!$F$51*1000),"")</f>
        <v/>
      </c>
      <c r="X207" s="140" t="str">
        <f>IFERROR((INDEX($D$11:$D$27, MATCH('Baseline Calcs &amp; EFs'!$B$206,$B$11:$B$27,0))*INDEX('Baseline Calcs &amp; EFs'!$C$341:$C$358, MATCH('Baseline Calcs &amp; EFs'!$B$206,'Baseline Calcs &amp; EFs'!$B$341:$B$358,0))*1000*'Conversions and Lists'!$O$44*'Baseline Calcs &amp; EFs'!$F$437*'Conversions and Lists'!$F$51*1000),"")</f>
        <v/>
      </c>
      <c r="Y207" s="140" t="str">
        <f>IFERROR((INDEX($D$11:$D$27, MATCH('Baseline Calcs &amp; EFs'!$B$206,$B$11:$B$27,0))*INDEX('Baseline Calcs &amp; EFs'!$C$341:$C$358, MATCH('Baseline Calcs &amp; EFs'!$B$206,'Baseline Calcs &amp; EFs'!$B$341:$B$358,0))*1000*'Conversions and Lists'!$O$44*'Baseline Calcs &amp; EFs'!$F$437*'Conversions and Lists'!$F$51*1000),"")</f>
        <v/>
      </c>
      <c r="Z207" s="140" t="str">
        <f>IFERROR((INDEX($D$11:$D$27, MATCH('Baseline Calcs &amp; EFs'!$B$206,$B$11:$B$27,0))*INDEX('Baseline Calcs &amp; EFs'!$C$341:$C$358, MATCH('Baseline Calcs &amp; EFs'!$B$206,'Baseline Calcs &amp; EFs'!$B$341:$B$358,0))*1000*'Conversions and Lists'!$O$44*'Baseline Calcs &amp; EFs'!$F$437*'Conversions and Lists'!$F$51*1000),"")</f>
        <v/>
      </c>
      <c r="AA207" s="140" t="str">
        <f>IFERROR((INDEX($D$11:$D$27, MATCH('Baseline Calcs &amp; EFs'!$B$206,$B$11:$B$27,0))*INDEX('Baseline Calcs &amp; EFs'!$C$341:$C$358, MATCH('Baseline Calcs &amp; EFs'!$B$206,'Baseline Calcs &amp; EFs'!$B$341:$B$358,0))*1000*'Conversions and Lists'!$O$44*'Baseline Calcs &amp; EFs'!$F$437*'Conversions and Lists'!$F$51*1000),"")</f>
        <v/>
      </c>
      <c r="AB207" s="140" t="str">
        <f>IFERROR((INDEX($D$11:$D$27, MATCH('Baseline Calcs &amp; EFs'!$B$206,$B$11:$B$27,0))*INDEX('Baseline Calcs &amp; EFs'!$C$341:$C$358, MATCH('Baseline Calcs &amp; EFs'!$B$206,'Baseline Calcs &amp; EFs'!$B$341:$B$358,0))*1000*'Conversions and Lists'!$O$44*'Baseline Calcs &amp; EFs'!$F$437*'Conversions and Lists'!$F$51*1000),"")</f>
        <v/>
      </c>
      <c r="AC207" s="140" t="str">
        <f>IFERROR((INDEX($D$11:$D$27, MATCH('Baseline Calcs &amp; EFs'!$B$206,$B$11:$B$27,0))*INDEX('Baseline Calcs &amp; EFs'!$C$341:$C$358, MATCH('Baseline Calcs &amp; EFs'!$B$206,'Baseline Calcs &amp; EFs'!$B$341:$B$358,0))*1000*'Conversions and Lists'!$O$44*'Baseline Calcs &amp; EFs'!$F$437*'Conversions and Lists'!$F$51*1000),"")</f>
        <v/>
      </c>
      <c r="AD207" s="140" t="str">
        <f>IFERROR((INDEX($D$11:$D$27, MATCH('Baseline Calcs &amp; EFs'!$B$206,$B$11:$B$27,0))*INDEX('Baseline Calcs &amp; EFs'!$C$341:$C$358, MATCH('Baseline Calcs &amp; EFs'!$B$206,'Baseline Calcs &amp; EFs'!$B$341:$B$358,0))*1000*'Conversions and Lists'!$O$44*'Baseline Calcs &amp; EFs'!$F$437*'Conversions and Lists'!$F$51*1000),"")</f>
        <v/>
      </c>
      <c r="AE207" s="140" t="str">
        <f>IFERROR((INDEX($D$11:$D$27, MATCH('Baseline Calcs &amp; EFs'!$B$206,$B$11:$B$27,0))*INDEX('Baseline Calcs &amp; EFs'!$C$341:$C$358, MATCH('Baseline Calcs &amp; EFs'!$B$206,'Baseline Calcs &amp; EFs'!$B$341:$B$358,0))*1000*'Conversions and Lists'!$O$44*'Baseline Calcs &amp; EFs'!$F$437*'Conversions and Lists'!$F$51*1000),"")</f>
        <v/>
      </c>
      <c r="AF207" s="140" t="str">
        <f t="shared" si="1"/>
        <v/>
      </c>
      <c r="AG207" s="135" t="str">
        <f>IFERROR(SUM(INDEX(D207:AF207, MATCH(INDEX($H$6:$H$27,MATCH($B$206,$B$6:$B$27,0)),$D$175:$AE$175,0)):AF207),"")</f>
        <v/>
      </c>
    </row>
    <row r="208" spans="2:33" x14ac:dyDescent="0.25">
      <c r="B208" s="144" t="s">
        <v>160</v>
      </c>
      <c r="C208" s="141" t="s">
        <v>335</v>
      </c>
      <c r="D208" s="142" t="str">
        <f>IFERROR((((INDEX($D$11:$D$27, MATCH('Baseline Calcs &amp; EFs'!$B$208,$B$11:$B$27,0))*INDEX('Baseline Calcs &amp; EFs'!$D$341:$D$358, MATCH('Baseline Calcs &amp; EFs'!$B$208,'Baseline Calcs &amp; EFs'!$B$341:$B$358,0))*10^6*'Conversions and Lists'!$F$44)-(INDEX($G$6:$G$27, MATCH($B$208,$B$6:$B$27,0))*'Conversions and Lists'!$F$37))*'Baseline Calcs &amp; EFs'!K$381),"")</f>
        <v/>
      </c>
      <c r="E208" s="142" t="str">
        <f>IFERROR((((INDEX($D$11:$D$27, MATCH('Baseline Calcs &amp; EFs'!$B$208,$B$11:$B$27,0))*INDEX('Baseline Calcs &amp; EFs'!$D$341:$D$358, MATCH('Baseline Calcs &amp; EFs'!$B$208,'Baseline Calcs &amp; EFs'!$B$341:$B$358,0))*10^6*'Conversions and Lists'!$F$44)-(INDEX($G$6:$G$27, MATCH($B$208,$B$6:$B$27,0))*'Conversions and Lists'!$F$37))*'Baseline Calcs &amp; EFs'!L$381),"")</f>
        <v/>
      </c>
      <c r="F208" s="142" t="str">
        <f>IFERROR((((INDEX($D$11:$D$27, MATCH('Baseline Calcs &amp; EFs'!$B$208,$B$11:$B$27,0))*INDEX('Baseline Calcs &amp; EFs'!$D$341:$D$358, MATCH('Baseline Calcs &amp; EFs'!$B$208,'Baseline Calcs &amp; EFs'!$B$341:$B$358,0))*10^6*'Conversions and Lists'!$F$44)-(INDEX($G$6:$G$27, MATCH($B$208,$B$6:$B$27,0))*'Conversions and Lists'!$F$37))*'Baseline Calcs &amp; EFs'!M$381),"")</f>
        <v/>
      </c>
      <c r="G208" s="142" t="str">
        <f>IFERROR((((INDEX($D$11:$D$27, MATCH('Baseline Calcs &amp; EFs'!$B$208,$B$11:$B$27,0))*INDEX('Baseline Calcs &amp; EFs'!$D$341:$D$358, MATCH('Baseline Calcs &amp; EFs'!$B$208,'Baseline Calcs &amp; EFs'!$B$341:$B$358,0))*10^6*'Conversions and Lists'!$F$44)-(INDEX($G$6:$G$27, MATCH($B$208,$B$6:$B$27,0))*'Conversions and Lists'!$F$37))*'Baseline Calcs &amp; EFs'!N$381),"")</f>
        <v/>
      </c>
      <c r="H208" s="142" t="str">
        <f>IFERROR((((INDEX($D$11:$D$27, MATCH('Baseline Calcs &amp; EFs'!$B$208,$B$11:$B$27,0))*INDEX('Baseline Calcs &amp; EFs'!$D$341:$D$358, MATCH('Baseline Calcs &amp; EFs'!$B$208,'Baseline Calcs &amp; EFs'!$B$341:$B$358,0))*10^6*'Conversions and Lists'!$F$44)-(INDEX($G$6:$G$27, MATCH($B$208,$B$6:$B$27,0))*'Conversions and Lists'!$F$37))*'Baseline Calcs &amp; EFs'!O$381),"")</f>
        <v/>
      </c>
      <c r="I208" s="142" t="str">
        <f>IFERROR((((INDEX($D$11:$D$27, MATCH('Baseline Calcs &amp; EFs'!$B$208,$B$11:$B$27,0))*INDEX('Baseline Calcs &amp; EFs'!$D$341:$D$358, MATCH('Baseline Calcs &amp; EFs'!$B$208,'Baseline Calcs &amp; EFs'!$B$341:$B$358,0))*10^6*'Conversions and Lists'!$F$44)-(INDEX($G$6:$G$27, MATCH($B$208,$B$6:$B$27,0))*'Conversions and Lists'!$F$37))*'Baseline Calcs &amp; EFs'!P$381),"")</f>
        <v/>
      </c>
      <c r="J208" s="142" t="str">
        <f>IFERROR((((INDEX($D$11:$D$27, MATCH('Baseline Calcs &amp; EFs'!$B$208,$B$11:$B$27,0))*INDEX('Baseline Calcs &amp; EFs'!$D$341:$D$358, MATCH('Baseline Calcs &amp; EFs'!$B$208,'Baseline Calcs &amp; EFs'!$B$341:$B$358,0))*10^6*'Conversions and Lists'!$F$44)-(INDEX($G$6:$G$27, MATCH($B$208,$B$6:$B$27,0))*'Conversions and Lists'!$F$37))*'Baseline Calcs &amp; EFs'!Q$381),"")</f>
        <v/>
      </c>
      <c r="K208" s="142" t="str">
        <f>IFERROR((((INDEX($D$11:$D$27, MATCH('Baseline Calcs &amp; EFs'!$B$208,$B$11:$B$27,0))*INDEX('Baseline Calcs &amp; EFs'!$D$341:$D$358, MATCH('Baseline Calcs &amp; EFs'!$B$208,'Baseline Calcs &amp; EFs'!$B$341:$B$358,0))*10^6*'Conversions and Lists'!$F$44)-(INDEX($G$6:$G$27, MATCH($B$208,$B$6:$B$27,0))*'Conversions and Lists'!$F$37))*'Baseline Calcs &amp; EFs'!R$381),"")</f>
        <v/>
      </c>
      <c r="L208" s="142" t="str">
        <f>IFERROR((((INDEX($D$11:$D$27, MATCH('Baseline Calcs &amp; EFs'!$B$208,$B$11:$B$27,0))*INDEX('Baseline Calcs &amp; EFs'!$D$341:$D$358, MATCH('Baseline Calcs &amp; EFs'!$B$208,'Baseline Calcs &amp; EFs'!$B$341:$B$358,0))*10^6*'Conversions and Lists'!$F$44)-(INDEX($G$6:$G$27, MATCH($B$208,$B$6:$B$27,0))*'Conversions and Lists'!$F$37))*'Baseline Calcs &amp; EFs'!S$381),"")</f>
        <v/>
      </c>
      <c r="M208" s="142" t="str">
        <f>IFERROR((((INDEX($D$11:$D$27, MATCH('Baseline Calcs &amp; EFs'!$B$208,$B$11:$B$27,0))*INDEX('Baseline Calcs &amp; EFs'!$D$341:$D$358, MATCH('Baseline Calcs &amp; EFs'!$B$208,'Baseline Calcs &amp; EFs'!$B$341:$B$358,0))*10^6*'Conversions and Lists'!$F$44)-(INDEX($G$6:$G$27, MATCH($B$208,$B$6:$B$27,0))*'Conversions and Lists'!$F$37))*'Baseline Calcs &amp; EFs'!T$381),"")</f>
        <v/>
      </c>
      <c r="N208" s="142" t="str">
        <f>IFERROR((((INDEX($D$11:$D$27, MATCH('Baseline Calcs &amp; EFs'!$B$208,$B$11:$B$27,0))*INDEX('Baseline Calcs &amp; EFs'!$D$341:$D$358, MATCH('Baseline Calcs &amp; EFs'!$B$208,'Baseline Calcs &amp; EFs'!$B$341:$B$358,0))*10^6*'Conversions and Lists'!$F$44)-(INDEX($G$6:$G$27, MATCH($B$208,$B$6:$B$27,0))*'Conversions and Lists'!$F$37))*'Baseline Calcs &amp; EFs'!U$381),"")</f>
        <v/>
      </c>
      <c r="O208" s="142" t="str">
        <f>IFERROR((((INDEX($D$11:$D$27, MATCH('Baseline Calcs &amp; EFs'!$B$208,$B$11:$B$27,0))*INDEX('Baseline Calcs &amp; EFs'!$D$341:$D$358, MATCH('Baseline Calcs &amp; EFs'!$B$208,'Baseline Calcs &amp; EFs'!$B$341:$B$358,0))*10^6*'Conversions and Lists'!$F$44)-(INDEX($G$6:$G$27, MATCH($B$208,$B$6:$B$27,0))*'Conversions and Lists'!$F$37))*'Baseline Calcs &amp; EFs'!V$381),"")</f>
        <v/>
      </c>
      <c r="P208" s="142" t="str">
        <f>IFERROR((((INDEX($D$11:$D$27, MATCH('Baseline Calcs &amp; EFs'!$B$208,$B$11:$B$27,0))*INDEX('Baseline Calcs &amp; EFs'!$D$341:$D$358, MATCH('Baseline Calcs &amp; EFs'!$B$208,'Baseline Calcs &amp; EFs'!$B$341:$B$358,0))*10^6*'Conversions and Lists'!$F$44)-(INDEX($G$6:$G$27, MATCH($B$208,$B$6:$B$27,0))*'Conversions and Lists'!$F$37))*'Baseline Calcs &amp; EFs'!W$381),"")</f>
        <v/>
      </c>
      <c r="Q208" s="142" t="str">
        <f>IFERROR((((INDEX($D$11:$D$27, MATCH('Baseline Calcs &amp; EFs'!$B$208,$B$11:$B$27,0))*INDEX('Baseline Calcs &amp; EFs'!$D$341:$D$358, MATCH('Baseline Calcs &amp; EFs'!$B$208,'Baseline Calcs &amp; EFs'!$B$341:$B$358,0))*10^6*'Conversions and Lists'!$F$44)-(INDEX($G$6:$G$27, MATCH($B$208,$B$6:$B$27,0))*'Conversions and Lists'!$F$37))*'Baseline Calcs &amp; EFs'!X$381),"")</f>
        <v/>
      </c>
      <c r="R208" s="142" t="str">
        <f>IFERROR((((INDEX($D$11:$D$27, MATCH('Baseline Calcs &amp; EFs'!$B$208,$B$11:$B$27,0))*INDEX('Baseline Calcs &amp; EFs'!$D$341:$D$358, MATCH('Baseline Calcs &amp; EFs'!$B$208,'Baseline Calcs &amp; EFs'!$B$341:$B$358,0))*10^6*'Conversions and Lists'!$F$44)-(INDEX($G$6:$G$27, MATCH($B$208,$B$6:$B$27,0))*'Conversions and Lists'!$F$37))*'Baseline Calcs &amp; EFs'!Y$381),"")</f>
        <v/>
      </c>
      <c r="S208" s="142" t="str">
        <f>IFERROR((((INDEX($D$11:$D$27, MATCH('Baseline Calcs &amp; EFs'!$B$208,$B$11:$B$27,0))*INDEX('Baseline Calcs &amp; EFs'!$D$341:$D$358, MATCH('Baseline Calcs &amp; EFs'!$B$208,'Baseline Calcs &amp; EFs'!$B$341:$B$358,0))*10^6*'Conversions and Lists'!$F$44)-(INDEX($G$6:$G$27, MATCH($B$208,$B$6:$B$27,0))*'Conversions and Lists'!$F$37))*'Baseline Calcs &amp; EFs'!Z$381),"")</f>
        <v/>
      </c>
      <c r="T208" s="142" t="str">
        <f>IFERROR((((INDEX($D$11:$D$27, MATCH('Baseline Calcs &amp; EFs'!$B$208,$B$11:$B$27,0))*INDEX('Baseline Calcs &amp; EFs'!$D$341:$D$358, MATCH('Baseline Calcs &amp; EFs'!$B$208,'Baseline Calcs &amp; EFs'!$B$341:$B$358,0))*10^6*'Conversions and Lists'!$F$44)-(INDEX($G$6:$G$27, MATCH($B$208,$B$6:$B$27,0))*'Conversions and Lists'!$F$37))*'Baseline Calcs &amp; EFs'!AA$381),"")</f>
        <v/>
      </c>
      <c r="U208" s="142" t="str">
        <f>IFERROR((((INDEX($D$11:$D$27, MATCH('Baseline Calcs &amp; EFs'!$B$208,$B$11:$B$27,0))*INDEX('Baseline Calcs &amp; EFs'!$D$341:$D$358, MATCH('Baseline Calcs &amp; EFs'!$B$208,'Baseline Calcs &amp; EFs'!$B$341:$B$358,0))*10^6*'Conversions and Lists'!$F$44)-(INDEX($G$6:$G$27, MATCH($B$208,$B$6:$B$27,0))*'Conversions and Lists'!$F$37))*'Baseline Calcs &amp; EFs'!AB$381),"")</f>
        <v/>
      </c>
      <c r="V208" s="142" t="str">
        <f>IFERROR((((INDEX($D$11:$D$27, MATCH('Baseline Calcs &amp; EFs'!$B$208,$B$11:$B$27,0))*INDEX('Baseline Calcs &amp; EFs'!$D$341:$D$358, MATCH('Baseline Calcs &amp; EFs'!$B$208,'Baseline Calcs &amp; EFs'!$B$341:$B$358,0))*10^6*'Conversions and Lists'!$F$44)-(INDEX($G$6:$G$27, MATCH($B$208,$B$6:$B$27,0))*'Conversions and Lists'!$F$37))*'Baseline Calcs &amp; EFs'!AC$381),"")</f>
        <v/>
      </c>
      <c r="W208" s="142" t="str">
        <f>IFERROR((((INDEX($D$11:$D$27, MATCH('Baseline Calcs &amp; EFs'!$B$208,$B$11:$B$27,0))*INDEX('Baseline Calcs &amp; EFs'!$D$341:$D$358, MATCH('Baseline Calcs &amp; EFs'!$B$208,'Baseline Calcs &amp; EFs'!$B$341:$B$358,0))*10^6*'Conversions and Lists'!$F$44)-(INDEX($G$6:$G$27, MATCH($B$208,$B$6:$B$27,0))*'Conversions and Lists'!$F$37))*'Baseline Calcs &amp; EFs'!AD$381),"")</f>
        <v/>
      </c>
      <c r="X208" s="142" t="str">
        <f>IFERROR((((INDEX($D$11:$D$27, MATCH('Baseline Calcs &amp; EFs'!$B$208,$B$11:$B$27,0))*INDEX('Baseline Calcs &amp; EFs'!$D$341:$D$358, MATCH('Baseline Calcs &amp; EFs'!$B$208,'Baseline Calcs &amp; EFs'!$B$341:$B$358,0))*10^6*'Conversions and Lists'!$F$44)-(INDEX($G$6:$G$27, MATCH($B$208,$B$6:$B$27,0))*'Conversions and Lists'!$F$37))*'Baseline Calcs &amp; EFs'!AE$381),"")</f>
        <v/>
      </c>
      <c r="Y208" s="142" t="str">
        <f>IFERROR((((INDEX($D$11:$D$27, MATCH('Baseline Calcs &amp; EFs'!$B$208,$B$11:$B$27,0))*INDEX('Baseline Calcs &amp; EFs'!$D$341:$D$358, MATCH('Baseline Calcs &amp; EFs'!$B$208,'Baseline Calcs &amp; EFs'!$B$341:$B$358,0))*10^6*'Conversions and Lists'!$F$44)-(INDEX($G$6:$G$27, MATCH($B$208,$B$6:$B$27,0))*'Conversions and Lists'!$F$37))*'Baseline Calcs &amp; EFs'!AF$381),"")</f>
        <v/>
      </c>
      <c r="Z208" s="142" t="str">
        <f>IFERROR((((INDEX($D$11:$D$27, MATCH('Baseline Calcs &amp; EFs'!$B$208,$B$11:$B$27,0))*INDEX('Baseline Calcs &amp; EFs'!$D$341:$D$358, MATCH('Baseline Calcs &amp; EFs'!$B$208,'Baseline Calcs &amp; EFs'!$B$341:$B$358,0))*10^6*'Conversions and Lists'!$F$44)-(INDEX($G$6:$G$27, MATCH($B$208,$B$6:$B$27,0))*'Conversions and Lists'!$F$37))*'Baseline Calcs &amp; EFs'!AG$381),"")</f>
        <v/>
      </c>
      <c r="AA208" s="142" t="str">
        <f>IFERROR((((INDEX($D$11:$D$27, MATCH('Baseline Calcs &amp; EFs'!$B$208,$B$11:$B$27,0))*INDEX('Baseline Calcs &amp; EFs'!$D$341:$D$358, MATCH('Baseline Calcs &amp; EFs'!$B$208,'Baseline Calcs &amp; EFs'!$B$341:$B$358,0))*10^6*'Conversions and Lists'!$F$44)-(INDEX($G$6:$G$27, MATCH($B$208,$B$6:$B$27,0))*'Conversions and Lists'!$F$37))*'Baseline Calcs &amp; EFs'!AH$381),"")</f>
        <v/>
      </c>
      <c r="AB208" s="142" t="str">
        <f>IFERROR((((INDEX($D$11:$D$27, MATCH('Baseline Calcs &amp; EFs'!$B$208,$B$11:$B$27,0))*INDEX('Baseline Calcs &amp; EFs'!$D$341:$D$358, MATCH('Baseline Calcs &amp; EFs'!$B$208,'Baseline Calcs &amp; EFs'!$B$341:$B$358,0))*10^6*'Conversions and Lists'!$F$44)-(INDEX($G$6:$G$27, MATCH($B$208,$B$6:$B$27,0))*'Conversions and Lists'!$F$37))*'Baseline Calcs &amp; EFs'!AI$381),"")</f>
        <v/>
      </c>
      <c r="AC208" s="142" t="str">
        <f>IFERROR((((INDEX($D$11:$D$27, MATCH('Baseline Calcs &amp; EFs'!$B$208,$B$11:$B$27,0))*INDEX('Baseline Calcs &amp; EFs'!$D$341:$D$358, MATCH('Baseline Calcs &amp; EFs'!$B$208,'Baseline Calcs &amp; EFs'!$B$341:$B$358,0))*10^6*'Conversions and Lists'!$F$44)-(INDEX($G$6:$G$27, MATCH($B$208,$B$6:$B$27,0))*'Conversions and Lists'!$F$37))*'Baseline Calcs &amp; EFs'!AJ$381),"")</f>
        <v/>
      </c>
      <c r="AD208" s="142" t="str">
        <f>IFERROR((((INDEX($D$11:$D$27, MATCH('Baseline Calcs &amp; EFs'!$B$208,$B$11:$B$27,0))*INDEX('Baseline Calcs &amp; EFs'!$D$341:$D$358, MATCH('Baseline Calcs &amp; EFs'!$B$208,'Baseline Calcs &amp; EFs'!$B$341:$B$358,0))*10^6*'Conversions and Lists'!$F$44)-(INDEX($G$6:$G$27, MATCH($B$208,$B$6:$B$27,0))*'Conversions and Lists'!$F$37))*'Baseline Calcs &amp; EFs'!AK$381),"")</f>
        <v/>
      </c>
      <c r="AE208" s="142" t="str">
        <f>IFERROR((((INDEX($D$11:$D$27, MATCH('Baseline Calcs &amp; EFs'!$B$208,$B$11:$B$27,0))*INDEX('Baseline Calcs &amp; EFs'!$D$341:$D$358, MATCH('Baseline Calcs &amp; EFs'!$B$208,'Baseline Calcs &amp; EFs'!$B$341:$B$358,0))*10^6*'Conversions and Lists'!$F$44)-(INDEX($G$6:$G$27, MATCH($B$208,$B$6:$B$27,0))*'Conversions and Lists'!$F$37))*'Baseline Calcs &amp; EFs'!AL$381),"")</f>
        <v/>
      </c>
      <c r="AF208" s="142" t="str">
        <f t="shared" si="1"/>
        <v/>
      </c>
      <c r="AG208" s="143" t="str">
        <f>IFERROR(SUM(INDEX(D208:AF208, MATCH(INDEX($H$6:$H$27,MATCH($B$208,$B$6:$B$27,0)),$D$175:$AE$175,0)):AF208),"")</f>
        <v/>
      </c>
    </row>
    <row r="209" spans="2:33" ht="14.4" thickBot="1" x14ac:dyDescent="0.3">
      <c r="B209" s="138" t="s">
        <v>160</v>
      </c>
      <c r="C209" s="139" t="s">
        <v>336</v>
      </c>
      <c r="D209" s="140" t="str">
        <f>IFERROR((INDEX($D$11:$D$27, MATCH('Baseline Calcs &amp; EFs'!$B$208,$B$11:$B$27,0))*INDEX('Baseline Calcs &amp; EFs'!$C$341:$C$358, MATCH('Baseline Calcs &amp; EFs'!$B$208,'Baseline Calcs &amp; EFs'!$B$341:$B$358,0))*1000*'Conversions and Lists'!$O$44*'Baseline Calcs &amp; EFs'!$F$437*'Conversions and Lists'!$F$51*1000),"")</f>
        <v/>
      </c>
      <c r="E209" s="140" t="str">
        <f>IFERROR((INDEX($D$11:$D$27, MATCH('Baseline Calcs &amp; EFs'!$B$208,$B$11:$B$27,0))*INDEX('Baseline Calcs &amp; EFs'!$C$341:$C$358, MATCH('Baseline Calcs &amp; EFs'!$B$208,'Baseline Calcs &amp; EFs'!$B$341:$B$358,0))*1000*'Conversions and Lists'!$O$44*'Baseline Calcs &amp; EFs'!$F$437*'Conversions and Lists'!$F$51*1000),"")</f>
        <v/>
      </c>
      <c r="F209" s="140" t="str">
        <f>IFERROR((INDEX($D$11:$D$27, MATCH('Baseline Calcs &amp; EFs'!$B$208,$B$11:$B$27,0))*INDEX('Baseline Calcs &amp; EFs'!$C$341:$C$358, MATCH('Baseline Calcs &amp; EFs'!$B$208,'Baseline Calcs &amp; EFs'!$B$341:$B$358,0))*1000*'Conversions and Lists'!$O$44*'Baseline Calcs &amp; EFs'!$F$437*'Conversions and Lists'!$F$51*1000),"")</f>
        <v/>
      </c>
      <c r="G209" s="140" t="str">
        <f>IFERROR((INDEX($D$11:$D$27, MATCH('Baseline Calcs &amp; EFs'!$B$208,$B$11:$B$27,0))*INDEX('Baseline Calcs &amp; EFs'!$C$341:$C$358, MATCH('Baseline Calcs &amp; EFs'!$B$208,'Baseline Calcs &amp; EFs'!$B$341:$B$358,0))*1000*'Conversions and Lists'!$O$44*'Baseline Calcs &amp; EFs'!$F$437*'Conversions and Lists'!$F$51*1000),"")</f>
        <v/>
      </c>
      <c r="H209" s="140" t="str">
        <f>IFERROR((INDEX($D$11:$D$27, MATCH('Baseline Calcs &amp; EFs'!$B$208,$B$11:$B$27,0))*INDEX('Baseline Calcs &amp; EFs'!$C$341:$C$358, MATCH('Baseline Calcs &amp; EFs'!$B$208,'Baseline Calcs &amp; EFs'!$B$341:$B$358,0))*1000*'Conversions and Lists'!$O$44*'Baseline Calcs &amp; EFs'!$F$437*'Conversions and Lists'!$F$51*1000),"")</f>
        <v/>
      </c>
      <c r="I209" s="140" t="str">
        <f>IFERROR((INDEX($D$11:$D$27, MATCH('Baseline Calcs &amp; EFs'!$B$208,$B$11:$B$27,0))*INDEX('Baseline Calcs &amp; EFs'!$C$341:$C$358, MATCH('Baseline Calcs &amp; EFs'!$B$208,'Baseline Calcs &amp; EFs'!$B$341:$B$358,0))*1000*'Conversions and Lists'!$O$44*'Baseline Calcs &amp; EFs'!$F$437*'Conversions and Lists'!$F$51*1000),"")</f>
        <v/>
      </c>
      <c r="J209" s="140" t="str">
        <f>IFERROR((INDEX($D$11:$D$27, MATCH('Baseline Calcs &amp; EFs'!$B$208,$B$11:$B$27,0))*INDEX('Baseline Calcs &amp; EFs'!$C$341:$C$358, MATCH('Baseline Calcs &amp; EFs'!$B$208,'Baseline Calcs &amp; EFs'!$B$341:$B$358,0))*1000*'Conversions and Lists'!$O$44*'Baseline Calcs &amp; EFs'!$F$437*'Conversions and Lists'!$F$51*1000),"")</f>
        <v/>
      </c>
      <c r="K209" s="140" t="str">
        <f>IFERROR((INDEX($D$11:$D$27, MATCH('Baseline Calcs &amp; EFs'!$B$208,$B$11:$B$27,0))*INDEX('Baseline Calcs &amp; EFs'!$C$341:$C$358, MATCH('Baseline Calcs &amp; EFs'!$B$208,'Baseline Calcs &amp; EFs'!$B$341:$B$358,0))*1000*'Conversions and Lists'!$O$44*'Baseline Calcs &amp; EFs'!$F$437*'Conversions and Lists'!$F$51*1000),"")</f>
        <v/>
      </c>
      <c r="L209" s="140" t="str">
        <f>IFERROR((INDEX($D$11:$D$27, MATCH('Baseline Calcs &amp; EFs'!$B$208,$B$11:$B$27,0))*INDEX('Baseline Calcs &amp; EFs'!$C$341:$C$358, MATCH('Baseline Calcs &amp; EFs'!$B$208,'Baseline Calcs &amp; EFs'!$B$341:$B$358,0))*1000*'Conversions and Lists'!$O$44*'Baseline Calcs &amp; EFs'!$F$437*'Conversions and Lists'!$F$51*1000),"")</f>
        <v/>
      </c>
      <c r="M209" s="140" t="str">
        <f>IFERROR((INDEX($D$11:$D$27, MATCH('Baseline Calcs &amp; EFs'!$B$208,$B$11:$B$27,0))*INDEX('Baseline Calcs &amp; EFs'!$C$341:$C$358, MATCH('Baseline Calcs &amp; EFs'!$B$208,'Baseline Calcs &amp; EFs'!$B$341:$B$358,0))*1000*'Conversions and Lists'!$O$44*'Baseline Calcs &amp; EFs'!$F$437*'Conversions and Lists'!$F$51*1000),"")</f>
        <v/>
      </c>
      <c r="N209" s="140" t="str">
        <f>IFERROR((INDEX($D$11:$D$27, MATCH('Baseline Calcs &amp; EFs'!$B$208,$B$11:$B$27,0))*INDEX('Baseline Calcs &amp; EFs'!$C$341:$C$358, MATCH('Baseline Calcs &amp; EFs'!$B$208,'Baseline Calcs &amp; EFs'!$B$341:$B$358,0))*1000*'Conversions and Lists'!$O$44*'Baseline Calcs &amp; EFs'!$F$437*'Conversions and Lists'!$F$51*1000),"")</f>
        <v/>
      </c>
      <c r="O209" s="140" t="str">
        <f>IFERROR((INDEX($D$11:$D$27, MATCH('Baseline Calcs &amp; EFs'!$B$208,$B$11:$B$27,0))*INDEX('Baseline Calcs &amp; EFs'!$C$341:$C$358, MATCH('Baseline Calcs &amp; EFs'!$B$208,'Baseline Calcs &amp; EFs'!$B$341:$B$358,0))*1000*'Conversions and Lists'!$O$44*'Baseline Calcs &amp; EFs'!$F$437*'Conversions and Lists'!$F$51*1000),"")</f>
        <v/>
      </c>
      <c r="P209" s="140" t="str">
        <f>IFERROR((INDEX($D$11:$D$27, MATCH('Baseline Calcs &amp; EFs'!$B$208,$B$11:$B$27,0))*INDEX('Baseline Calcs &amp; EFs'!$C$341:$C$358, MATCH('Baseline Calcs &amp; EFs'!$B$208,'Baseline Calcs &amp; EFs'!$B$341:$B$358,0))*1000*'Conversions and Lists'!$O$44*'Baseline Calcs &amp; EFs'!$F$437*'Conversions and Lists'!$F$51*1000),"")</f>
        <v/>
      </c>
      <c r="Q209" s="140" t="str">
        <f>IFERROR((INDEX($D$11:$D$27, MATCH('Baseline Calcs &amp; EFs'!$B$208,$B$11:$B$27,0))*INDEX('Baseline Calcs &amp; EFs'!$C$341:$C$358, MATCH('Baseline Calcs &amp; EFs'!$B$208,'Baseline Calcs &amp; EFs'!$B$341:$B$358,0))*1000*'Conversions and Lists'!$O$44*'Baseline Calcs &amp; EFs'!$F$437*'Conversions and Lists'!$F$51*1000),"")</f>
        <v/>
      </c>
      <c r="R209" s="140" t="str">
        <f>IFERROR((INDEX($D$11:$D$27, MATCH('Baseline Calcs &amp; EFs'!$B$208,$B$11:$B$27,0))*INDEX('Baseline Calcs &amp; EFs'!$C$341:$C$358, MATCH('Baseline Calcs &amp; EFs'!$B$208,'Baseline Calcs &amp; EFs'!$B$341:$B$358,0))*1000*'Conversions and Lists'!$O$44*'Baseline Calcs &amp; EFs'!$F$437*'Conversions and Lists'!$F$51*1000),"")</f>
        <v/>
      </c>
      <c r="S209" s="140" t="str">
        <f>IFERROR((INDEX($D$11:$D$27, MATCH('Baseline Calcs &amp; EFs'!$B$208,$B$11:$B$27,0))*INDEX('Baseline Calcs &amp; EFs'!$C$341:$C$358, MATCH('Baseline Calcs &amp; EFs'!$B$208,'Baseline Calcs &amp; EFs'!$B$341:$B$358,0))*1000*'Conversions and Lists'!$O$44*'Baseline Calcs &amp; EFs'!$F$437*'Conversions and Lists'!$F$51*1000),"")</f>
        <v/>
      </c>
      <c r="T209" s="140" t="str">
        <f>IFERROR((INDEX($D$11:$D$27, MATCH('Baseline Calcs &amp; EFs'!$B$208,$B$11:$B$27,0))*INDEX('Baseline Calcs &amp; EFs'!$C$341:$C$358, MATCH('Baseline Calcs &amp; EFs'!$B$208,'Baseline Calcs &amp; EFs'!$B$341:$B$358,0))*1000*'Conversions and Lists'!$O$44*'Baseline Calcs &amp; EFs'!$F$437*'Conversions and Lists'!$F$51*1000),"")</f>
        <v/>
      </c>
      <c r="U209" s="140" t="str">
        <f>IFERROR((INDEX($D$11:$D$27, MATCH('Baseline Calcs &amp; EFs'!$B$208,$B$11:$B$27,0))*INDEX('Baseline Calcs &amp; EFs'!$C$341:$C$358, MATCH('Baseline Calcs &amp; EFs'!$B$208,'Baseline Calcs &amp; EFs'!$B$341:$B$358,0))*1000*'Conversions and Lists'!$O$44*'Baseline Calcs &amp; EFs'!$F$437*'Conversions and Lists'!$F$51*1000),"")</f>
        <v/>
      </c>
      <c r="V209" s="140" t="str">
        <f>IFERROR((INDEX($D$11:$D$27, MATCH('Baseline Calcs &amp; EFs'!$B$208,$B$11:$B$27,0))*INDEX('Baseline Calcs &amp; EFs'!$C$341:$C$358, MATCH('Baseline Calcs &amp; EFs'!$B$208,'Baseline Calcs &amp; EFs'!$B$341:$B$358,0))*1000*'Conversions and Lists'!$O$44*'Baseline Calcs &amp; EFs'!$F$437*'Conversions and Lists'!$F$51*1000),"")</f>
        <v/>
      </c>
      <c r="W209" s="140" t="str">
        <f>IFERROR((INDEX($D$11:$D$27, MATCH('Baseline Calcs &amp; EFs'!$B$208,$B$11:$B$27,0))*INDEX('Baseline Calcs &amp; EFs'!$C$341:$C$358, MATCH('Baseline Calcs &amp; EFs'!$B$208,'Baseline Calcs &amp; EFs'!$B$341:$B$358,0))*1000*'Conversions and Lists'!$O$44*'Baseline Calcs &amp; EFs'!$F$437*'Conversions and Lists'!$F$51*1000),"")</f>
        <v/>
      </c>
      <c r="X209" s="140" t="str">
        <f>IFERROR((INDEX($D$11:$D$27, MATCH('Baseline Calcs &amp; EFs'!$B$208,$B$11:$B$27,0))*INDEX('Baseline Calcs &amp; EFs'!$C$341:$C$358, MATCH('Baseline Calcs &amp; EFs'!$B$208,'Baseline Calcs &amp; EFs'!$B$341:$B$358,0))*1000*'Conversions and Lists'!$O$44*'Baseline Calcs &amp; EFs'!$F$437*'Conversions and Lists'!$F$51*1000),"")</f>
        <v/>
      </c>
      <c r="Y209" s="140" t="str">
        <f>IFERROR((INDEX($D$11:$D$27, MATCH('Baseline Calcs &amp; EFs'!$B$208,$B$11:$B$27,0))*INDEX('Baseline Calcs &amp; EFs'!$C$341:$C$358, MATCH('Baseline Calcs &amp; EFs'!$B$208,'Baseline Calcs &amp; EFs'!$B$341:$B$358,0))*1000*'Conversions and Lists'!$O$44*'Baseline Calcs &amp; EFs'!$F$437*'Conversions and Lists'!$F$51*1000),"")</f>
        <v/>
      </c>
      <c r="Z209" s="140" t="str">
        <f>IFERROR((INDEX($D$11:$D$27, MATCH('Baseline Calcs &amp; EFs'!$B$208,$B$11:$B$27,0))*INDEX('Baseline Calcs &amp; EFs'!$C$341:$C$358, MATCH('Baseline Calcs &amp; EFs'!$B$208,'Baseline Calcs &amp; EFs'!$B$341:$B$358,0))*1000*'Conversions and Lists'!$O$44*'Baseline Calcs &amp; EFs'!$F$437*'Conversions and Lists'!$F$51*1000),"")</f>
        <v/>
      </c>
      <c r="AA209" s="140" t="str">
        <f>IFERROR((INDEX($D$11:$D$27, MATCH('Baseline Calcs &amp; EFs'!$B$208,$B$11:$B$27,0))*INDEX('Baseline Calcs &amp; EFs'!$C$341:$C$358, MATCH('Baseline Calcs &amp; EFs'!$B$208,'Baseline Calcs &amp; EFs'!$B$341:$B$358,0))*1000*'Conversions and Lists'!$O$44*'Baseline Calcs &amp; EFs'!$F$437*'Conversions and Lists'!$F$51*1000),"")</f>
        <v/>
      </c>
      <c r="AB209" s="140" t="str">
        <f>IFERROR((INDEX($D$11:$D$27, MATCH('Baseline Calcs &amp; EFs'!$B$208,$B$11:$B$27,0))*INDEX('Baseline Calcs &amp; EFs'!$C$341:$C$358, MATCH('Baseline Calcs &amp; EFs'!$B$208,'Baseline Calcs &amp; EFs'!$B$341:$B$358,0))*1000*'Conversions and Lists'!$O$44*'Baseline Calcs &amp; EFs'!$F$437*'Conversions and Lists'!$F$51*1000),"")</f>
        <v/>
      </c>
      <c r="AC209" s="140" t="str">
        <f>IFERROR((INDEX($D$11:$D$27, MATCH('Baseline Calcs &amp; EFs'!$B$208,$B$11:$B$27,0))*INDEX('Baseline Calcs &amp; EFs'!$C$341:$C$358, MATCH('Baseline Calcs &amp; EFs'!$B$208,'Baseline Calcs &amp; EFs'!$B$341:$B$358,0))*1000*'Conversions and Lists'!$O$44*'Baseline Calcs &amp; EFs'!$F$437*'Conversions and Lists'!$F$51*1000),"")</f>
        <v/>
      </c>
      <c r="AD209" s="140" t="str">
        <f>IFERROR((INDEX($D$11:$D$27, MATCH('Baseline Calcs &amp; EFs'!$B$208,$B$11:$B$27,0))*INDEX('Baseline Calcs &amp; EFs'!$C$341:$C$358, MATCH('Baseline Calcs &amp; EFs'!$B$208,'Baseline Calcs &amp; EFs'!$B$341:$B$358,0))*1000*'Conversions and Lists'!$O$44*'Baseline Calcs &amp; EFs'!$F$437*'Conversions and Lists'!$F$51*1000),"")</f>
        <v/>
      </c>
      <c r="AE209" s="140" t="str">
        <f>IFERROR((INDEX($D$11:$D$27, MATCH('Baseline Calcs &amp; EFs'!$B$208,$B$11:$B$27,0))*INDEX('Baseline Calcs &amp; EFs'!$C$341:$C$358, MATCH('Baseline Calcs &amp; EFs'!$B$208,'Baseline Calcs &amp; EFs'!$B$341:$B$358,0))*1000*'Conversions and Lists'!$O$44*'Baseline Calcs &amp; EFs'!$F$437*'Conversions and Lists'!$F$51*1000),"")</f>
        <v/>
      </c>
      <c r="AF209" s="140" t="str">
        <f t="shared" si="1"/>
        <v/>
      </c>
      <c r="AG209" s="135" t="str">
        <f>IFERROR(SUM(INDEX(D209:AF209, MATCH(INDEX($H$6:$H$27,MATCH($B$208,$B$6:$B$27,0)),$D$175:$AE$175,0)):AF209),"")</f>
        <v/>
      </c>
    </row>
    <row r="210" spans="2:33" x14ac:dyDescent="0.25">
      <c r="B210" s="144" t="s">
        <v>150</v>
      </c>
      <c r="C210" s="141" t="s">
        <v>335</v>
      </c>
      <c r="D210" s="142" t="str">
        <f>IFERROR((((INDEX($D$11:$D$27, MATCH('Baseline Calcs &amp; EFs'!$B$210,$B$11:$B$27,0))*INDEX('Baseline Calcs &amp; EFs'!$D$341:$D$358, MATCH('Baseline Calcs &amp; EFs'!$B$210,'Baseline Calcs &amp; EFs'!$B$341:$B$358,0))*10^6*'Conversions and Lists'!$F$44)-(INDEX($G$6:$G$27, MATCH($B$210,$B$6:$B$27,0))*'Conversions and Lists'!$F$37))*'Baseline Calcs &amp; EFs'!K$381),"")</f>
        <v/>
      </c>
      <c r="E210" s="142" t="str">
        <f>IFERROR((((INDEX($D$11:$D$27, MATCH('Baseline Calcs &amp; EFs'!$B$210,$B$11:$B$27,0))*INDEX('Baseline Calcs &amp; EFs'!$D$341:$D$358, MATCH('Baseline Calcs &amp; EFs'!$B$210,'Baseline Calcs &amp; EFs'!$B$341:$B$358,0))*10^6*'Conversions and Lists'!$F$44)-(INDEX($G$6:$G$27, MATCH($B$210,$B$6:$B$27,0))*'Conversions and Lists'!$F$37))*'Baseline Calcs &amp; EFs'!L$381),"")</f>
        <v/>
      </c>
      <c r="F210" s="142" t="str">
        <f>IFERROR((((INDEX($D$11:$D$27, MATCH('Baseline Calcs &amp; EFs'!$B$210,$B$11:$B$27,0))*INDEX('Baseline Calcs &amp; EFs'!$D$341:$D$358, MATCH('Baseline Calcs &amp; EFs'!$B$210,'Baseline Calcs &amp; EFs'!$B$341:$B$358,0))*10^6*'Conversions and Lists'!$F$44)-(INDEX($G$6:$G$27, MATCH($B$210,$B$6:$B$27,0))*'Conversions and Lists'!$F$37))*'Baseline Calcs &amp; EFs'!M$381),"")</f>
        <v/>
      </c>
      <c r="G210" s="142" t="str">
        <f>IFERROR((((INDEX($D$11:$D$27, MATCH('Baseline Calcs &amp; EFs'!$B$210,$B$11:$B$27,0))*INDEX('Baseline Calcs &amp; EFs'!$D$341:$D$358, MATCH('Baseline Calcs &amp; EFs'!$B$210,'Baseline Calcs &amp; EFs'!$B$341:$B$358,0))*10^6*'Conversions and Lists'!$F$44)-(INDEX($G$6:$G$27, MATCH($B$210,$B$6:$B$27,0))*'Conversions and Lists'!$F$37))*'Baseline Calcs &amp; EFs'!N$381),"")</f>
        <v/>
      </c>
      <c r="H210" s="142" t="str">
        <f>IFERROR((((INDEX($D$11:$D$27, MATCH('Baseline Calcs &amp; EFs'!$B$210,$B$11:$B$27,0))*INDEX('Baseline Calcs &amp; EFs'!$D$341:$D$358, MATCH('Baseline Calcs &amp; EFs'!$B$210,'Baseline Calcs &amp; EFs'!$B$341:$B$358,0))*10^6*'Conversions and Lists'!$F$44)-(INDEX($G$6:$G$27, MATCH($B$210,$B$6:$B$27,0))*'Conversions and Lists'!$F$37))*'Baseline Calcs &amp; EFs'!O$381),"")</f>
        <v/>
      </c>
      <c r="I210" s="142" t="str">
        <f>IFERROR((((INDEX($D$11:$D$27, MATCH('Baseline Calcs &amp; EFs'!$B$210,$B$11:$B$27,0))*INDEX('Baseline Calcs &amp; EFs'!$D$341:$D$358, MATCH('Baseline Calcs &amp; EFs'!$B$210,'Baseline Calcs &amp; EFs'!$B$341:$B$358,0))*10^6*'Conversions and Lists'!$F$44)-(INDEX($G$6:$G$27, MATCH($B$210,$B$6:$B$27,0))*'Conversions and Lists'!$F$37))*'Baseline Calcs &amp; EFs'!P$381),"")</f>
        <v/>
      </c>
      <c r="J210" s="142" t="str">
        <f>IFERROR((((INDEX($D$11:$D$27, MATCH('Baseline Calcs &amp; EFs'!$B$210,$B$11:$B$27,0))*INDEX('Baseline Calcs &amp; EFs'!$D$341:$D$358, MATCH('Baseline Calcs &amp; EFs'!$B$210,'Baseline Calcs &amp; EFs'!$B$341:$B$358,0))*10^6*'Conversions and Lists'!$F$44)-(INDEX($G$6:$G$27, MATCH($B$210,$B$6:$B$27,0))*'Conversions and Lists'!$F$37))*'Baseline Calcs &amp; EFs'!Q$381),"")</f>
        <v/>
      </c>
      <c r="K210" s="142" t="str">
        <f>IFERROR((((INDEX($D$11:$D$27, MATCH('Baseline Calcs &amp; EFs'!$B$210,$B$11:$B$27,0))*INDEX('Baseline Calcs &amp; EFs'!$D$341:$D$358, MATCH('Baseline Calcs &amp; EFs'!$B$210,'Baseline Calcs &amp; EFs'!$B$341:$B$358,0))*10^6*'Conversions and Lists'!$F$44)-(INDEX($G$6:$G$27, MATCH($B$210,$B$6:$B$27,0))*'Conversions and Lists'!$F$37))*'Baseline Calcs &amp; EFs'!R$381),"")</f>
        <v/>
      </c>
      <c r="L210" s="142" t="str">
        <f>IFERROR((((INDEX($D$11:$D$27, MATCH('Baseline Calcs &amp; EFs'!$B$210,$B$11:$B$27,0))*INDEX('Baseline Calcs &amp; EFs'!$D$341:$D$358, MATCH('Baseline Calcs &amp; EFs'!$B$210,'Baseline Calcs &amp; EFs'!$B$341:$B$358,0))*10^6*'Conversions and Lists'!$F$44)-(INDEX($G$6:$G$27, MATCH($B$210,$B$6:$B$27,0))*'Conversions and Lists'!$F$37))*'Baseline Calcs &amp; EFs'!S$381),"")</f>
        <v/>
      </c>
      <c r="M210" s="142" t="str">
        <f>IFERROR((((INDEX($D$11:$D$27, MATCH('Baseline Calcs &amp; EFs'!$B$210,$B$11:$B$27,0))*INDEX('Baseline Calcs &amp; EFs'!$D$341:$D$358, MATCH('Baseline Calcs &amp; EFs'!$B$210,'Baseline Calcs &amp; EFs'!$B$341:$B$358,0))*10^6*'Conversions and Lists'!$F$44)-(INDEX($G$6:$G$27, MATCH($B$210,$B$6:$B$27,0))*'Conversions and Lists'!$F$37))*'Baseline Calcs &amp; EFs'!T$381),"")</f>
        <v/>
      </c>
      <c r="N210" s="142" t="str">
        <f>IFERROR((((INDEX($D$11:$D$27, MATCH('Baseline Calcs &amp; EFs'!$B$210,$B$11:$B$27,0))*INDEX('Baseline Calcs &amp; EFs'!$D$341:$D$358, MATCH('Baseline Calcs &amp; EFs'!$B$210,'Baseline Calcs &amp; EFs'!$B$341:$B$358,0))*10^6*'Conversions and Lists'!$F$44)-(INDEX($G$6:$G$27, MATCH($B$210,$B$6:$B$27,0))*'Conversions and Lists'!$F$37))*'Baseline Calcs &amp; EFs'!U$381),"")</f>
        <v/>
      </c>
      <c r="O210" s="142" t="str">
        <f>IFERROR((((INDEX($D$11:$D$27, MATCH('Baseline Calcs &amp; EFs'!$B$210,$B$11:$B$27,0))*INDEX('Baseline Calcs &amp; EFs'!$D$341:$D$358, MATCH('Baseline Calcs &amp; EFs'!$B$210,'Baseline Calcs &amp; EFs'!$B$341:$B$358,0))*10^6*'Conversions and Lists'!$F$44)-(INDEX($G$6:$G$27, MATCH($B$210,$B$6:$B$27,0))*'Conversions and Lists'!$F$37))*'Baseline Calcs &amp; EFs'!V$381),"")</f>
        <v/>
      </c>
      <c r="P210" s="142" t="str">
        <f>IFERROR((((INDEX($D$11:$D$27, MATCH('Baseline Calcs &amp; EFs'!$B$210,$B$11:$B$27,0))*INDEX('Baseline Calcs &amp; EFs'!$D$341:$D$358, MATCH('Baseline Calcs &amp; EFs'!$B$210,'Baseline Calcs &amp; EFs'!$B$341:$B$358,0))*10^6*'Conversions and Lists'!$F$44)-(INDEX($G$6:$G$27, MATCH($B$210,$B$6:$B$27,0))*'Conversions and Lists'!$F$37))*'Baseline Calcs &amp; EFs'!W$381),"")</f>
        <v/>
      </c>
      <c r="Q210" s="142" t="str">
        <f>IFERROR((((INDEX($D$11:$D$27, MATCH('Baseline Calcs &amp; EFs'!$B$210,$B$11:$B$27,0))*INDEX('Baseline Calcs &amp; EFs'!$D$341:$D$358, MATCH('Baseline Calcs &amp; EFs'!$B$210,'Baseline Calcs &amp; EFs'!$B$341:$B$358,0))*10^6*'Conversions and Lists'!$F$44)-(INDEX($G$6:$G$27, MATCH($B$210,$B$6:$B$27,0))*'Conversions and Lists'!$F$37))*'Baseline Calcs &amp; EFs'!X$381),"")</f>
        <v/>
      </c>
      <c r="R210" s="142" t="str">
        <f>IFERROR((((INDEX($D$11:$D$27, MATCH('Baseline Calcs &amp; EFs'!$B$210,$B$11:$B$27,0))*INDEX('Baseline Calcs &amp; EFs'!$D$341:$D$358, MATCH('Baseline Calcs &amp; EFs'!$B$210,'Baseline Calcs &amp; EFs'!$B$341:$B$358,0))*10^6*'Conversions and Lists'!$F$44)-(INDEX($G$6:$G$27, MATCH($B$210,$B$6:$B$27,0))*'Conversions and Lists'!$F$37))*'Baseline Calcs &amp; EFs'!Y$381),"")</f>
        <v/>
      </c>
      <c r="S210" s="142" t="str">
        <f>IFERROR((((INDEX($D$11:$D$27, MATCH('Baseline Calcs &amp; EFs'!$B$210,$B$11:$B$27,0))*INDEX('Baseline Calcs &amp; EFs'!$D$341:$D$358, MATCH('Baseline Calcs &amp; EFs'!$B$210,'Baseline Calcs &amp; EFs'!$B$341:$B$358,0))*10^6*'Conversions and Lists'!$F$44)-(INDEX($G$6:$G$27, MATCH($B$210,$B$6:$B$27,0))*'Conversions and Lists'!$F$37))*'Baseline Calcs &amp; EFs'!Z$381),"")</f>
        <v/>
      </c>
      <c r="T210" s="142" t="str">
        <f>IFERROR((((INDEX($D$11:$D$27, MATCH('Baseline Calcs &amp; EFs'!$B$210,$B$11:$B$27,0))*INDEX('Baseline Calcs &amp; EFs'!$D$341:$D$358, MATCH('Baseline Calcs &amp; EFs'!$B$210,'Baseline Calcs &amp; EFs'!$B$341:$B$358,0))*10^6*'Conversions and Lists'!$F$44)-(INDEX($G$6:$G$27, MATCH($B$210,$B$6:$B$27,0))*'Conversions and Lists'!$F$37))*'Baseline Calcs &amp; EFs'!AA$381),"")</f>
        <v/>
      </c>
      <c r="U210" s="142" t="str">
        <f>IFERROR((((INDEX($D$11:$D$27, MATCH('Baseline Calcs &amp; EFs'!$B$210,$B$11:$B$27,0))*INDEX('Baseline Calcs &amp; EFs'!$D$341:$D$358, MATCH('Baseline Calcs &amp; EFs'!$B$210,'Baseline Calcs &amp; EFs'!$B$341:$B$358,0))*10^6*'Conversions and Lists'!$F$44)-(INDEX($G$6:$G$27, MATCH($B$210,$B$6:$B$27,0))*'Conversions and Lists'!$F$37))*'Baseline Calcs &amp; EFs'!AB$381),"")</f>
        <v/>
      </c>
      <c r="V210" s="142" t="str">
        <f>IFERROR((((INDEX($D$11:$D$27, MATCH('Baseline Calcs &amp; EFs'!$B$210,$B$11:$B$27,0))*INDEX('Baseline Calcs &amp; EFs'!$D$341:$D$358, MATCH('Baseline Calcs &amp; EFs'!$B$210,'Baseline Calcs &amp; EFs'!$B$341:$B$358,0))*10^6*'Conversions and Lists'!$F$44)-(INDEX($G$6:$G$27, MATCH($B$210,$B$6:$B$27,0))*'Conversions and Lists'!$F$37))*'Baseline Calcs &amp; EFs'!AC$381),"")</f>
        <v/>
      </c>
      <c r="W210" s="142" t="str">
        <f>IFERROR((((INDEX($D$11:$D$27, MATCH('Baseline Calcs &amp; EFs'!$B$210,$B$11:$B$27,0))*INDEX('Baseline Calcs &amp; EFs'!$D$341:$D$358, MATCH('Baseline Calcs &amp; EFs'!$B$210,'Baseline Calcs &amp; EFs'!$B$341:$B$358,0))*10^6*'Conversions and Lists'!$F$44)-(INDEX($G$6:$G$27, MATCH($B$210,$B$6:$B$27,0))*'Conversions and Lists'!$F$37))*'Baseline Calcs &amp; EFs'!AD$381),"")</f>
        <v/>
      </c>
      <c r="X210" s="142" t="str">
        <f>IFERROR((((INDEX($D$11:$D$27, MATCH('Baseline Calcs &amp; EFs'!$B$210,$B$11:$B$27,0))*INDEX('Baseline Calcs &amp; EFs'!$D$341:$D$358, MATCH('Baseline Calcs &amp; EFs'!$B$210,'Baseline Calcs &amp; EFs'!$B$341:$B$358,0))*10^6*'Conversions and Lists'!$F$44)-(INDEX($G$6:$G$27, MATCH($B$210,$B$6:$B$27,0))*'Conversions and Lists'!$F$37))*'Baseline Calcs &amp; EFs'!AE$381),"")</f>
        <v/>
      </c>
      <c r="Y210" s="142" t="str">
        <f>IFERROR((((INDEX($D$11:$D$27, MATCH('Baseline Calcs &amp; EFs'!$B$210,$B$11:$B$27,0))*INDEX('Baseline Calcs &amp; EFs'!$D$341:$D$358, MATCH('Baseline Calcs &amp; EFs'!$B$210,'Baseline Calcs &amp; EFs'!$B$341:$B$358,0))*10^6*'Conversions and Lists'!$F$44)-(INDEX($G$6:$G$27, MATCH($B$210,$B$6:$B$27,0))*'Conversions and Lists'!$F$37))*'Baseline Calcs &amp; EFs'!AF$381),"")</f>
        <v/>
      </c>
      <c r="Z210" s="142" t="str">
        <f>IFERROR((((INDEX($D$11:$D$27, MATCH('Baseline Calcs &amp; EFs'!$B$210,$B$11:$B$27,0))*INDEX('Baseline Calcs &amp; EFs'!$D$341:$D$358, MATCH('Baseline Calcs &amp; EFs'!$B$210,'Baseline Calcs &amp; EFs'!$B$341:$B$358,0))*10^6*'Conversions and Lists'!$F$44)-(INDEX($G$6:$G$27, MATCH($B$210,$B$6:$B$27,0))*'Conversions and Lists'!$F$37))*'Baseline Calcs &amp; EFs'!AG$381),"")</f>
        <v/>
      </c>
      <c r="AA210" s="142" t="str">
        <f>IFERROR((((INDEX($D$11:$D$27, MATCH('Baseline Calcs &amp; EFs'!$B$210,$B$11:$B$27,0))*INDEX('Baseline Calcs &amp; EFs'!$D$341:$D$358, MATCH('Baseline Calcs &amp; EFs'!$B$210,'Baseline Calcs &amp; EFs'!$B$341:$B$358,0))*10^6*'Conversions and Lists'!$F$44)-(INDEX($G$6:$G$27, MATCH($B$210,$B$6:$B$27,0))*'Conversions and Lists'!$F$37))*'Baseline Calcs &amp; EFs'!AH$381),"")</f>
        <v/>
      </c>
      <c r="AB210" s="142" t="str">
        <f>IFERROR((((INDEX($D$11:$D$27, MATCH('Baseline Calcs &amp; EFs'!$B$210,$B$11:$B$27,0))*INDEX('Baseline Calcs &amp; EFs'!$D$341:$D$358, MATCH('Baseline Calcs &amp; EFs'!$B$210,'Baseline Calcs &amp; EFs'!$B$341:$B$358,0))*10^6*'Conversions and Lists'!$F$44)-(INDEX($G$6:$G$27, MATCH($B$210,$B$6:$B$27,0))*'Conversions and Lists'!$F$37))*'Baseline Calcs &amp; EFs'!AI$381),"")</f>
        <v/>
      </c>
      <c r="AC210" s="142" t="str">
        <f>IFERROR((((INDEX($D$11:$D$27, MATCH('Baseline Calcs &amp; EFs'!$B$210,$B$11:$B$27,0))*INDEX('Baseline Calcs &amp; EFs'!$D$341:$D$358, MATCH('Baseline Calcs &amp; EFs'!$B$210,'Baseline Calcs &amp; EFs'!$B$341:$B$358,0))*10^6*'Conversions and Lists'!$F$44)-(INDEX($G$6:$G$27, MATCH($B$210,$B$6:$B$27,0))*'Conversions and Lists'!$F$37))*'Baseline Calcs &amp; EFs'!AJ$381),"")</f>
        <v/>
      </c>
      <c r="AD210" s="142" t="str">
        <f>IFERROR((((INDEX($D$11:$D$27, MATCH('Baseline Calcs &amp; EFs'!$B$210,$B$11:$B$27,0))*INDEX('Baseline Calcs &amp; EFs'!$D$341:$D$358, MATCH('Baseline Calcs &amp; EFs'!$B$210,'Baseline Calcs &amp; EFs'!$B$341:$B$358,0))*10^6*'Conversions and Lists'!$F$44)-(INDEX($G$6:$G$27, MATCH($B$210,$B$6:$B$27,0))*'Conversions and Lists'!$F$37))*'Baseline Calcs &amp; EFs'!AK$381),"")</f>
        <v/>
      </c>
      <c r="AE210" s="142" t="str">
        <f>IFERROR((((INDEX($D$11:$D$27, MATCH('Baseline Calcs &amp; EFs'!$B$210,$B$11:$B$27,0))*INDEX('Baseline Calcs &amp; EFs'!$D$341:$D$358, MATCH('Baseline Calcs &amp; EFs'!$B$210,'Baseline Calcs &amp; EFs'!$B$341:$B$358,0))*10^6*'Conversions and Lists'!$F$44)-(INDEX($G$6:$G$27, MATCH($B$210,$B$6:$B$27,0))*'Conversions and Lists'!$F$37))*'Baseline Calcs &amp; EFs'!AL$381),"")</f>
        <v/>
      </c>
      <c r="AF210" s="142" t="str">
        <f t="shared" si="1"/>
        <v/>
      </c>
      <c r="AG210" s="143" t="str">
        <f>IFERROR(SUM(INDEX(D210:AF210, MATCH(INDEX($H$6:$H$27,MATCH($B$210,$B$6:$B$27,0)),$D$175:$AE$175,0)):AF210),"")</f>
        <v/>
      </c>
    </row>
    <row r="211" spans="2:33" ht="14.4" thickBot="1" x14ac:dyDescent="0.3">
      <c r="B211" s="138" t="s">
        <v>150</v>
      </c>
      <c r="C211" s="139" t="s">
        <v>336</v>
      </c>
      <c r="D211" s="140" t="str">
        <f>IFERROR((INDEX($D$11:$D$27, MATCH('Baseline Calcs &amp; EFs'!$B$210,$B$11:$B$27,0))*INDEX('Baseline Calcs &amp; EFs'!$C$341:$C$358, MATCH('Baseline Calcs &amp; EFs'!$B$210,'Baseline Calcs &amp; EFs'!$B$341:$B$358,0))*1000*'Conversions and Lists'!$O$44*'Baseline Calcs &amp; EFs'!$F$437*'Conversions and Lists'!$F$51*1000),"")</f>
        <v/>
      </c>
      <c r="E211" s="140" t="str">
        <f>IFERROR((INDEX($D$11:$D$27, MATCH('Baseline Calcs &amp; EFs'!$B$210,$B$11:$B$27,0))*INDEX('Baseline Calcs &amp; EFs'!$C$341:$C$358, MATCH('Baseline Calcs &amp; EFs'!$B$210,'Baseline Calcs &amp; EFs'!$B$341:$B$358,0))*1000*'Conversions and Lists'!$O$44*'Baseline Calcs &amp; EFs'!$F$437*'Conversions and Lists'!$F$51*1000),"")</f>
        <v/>
      </c>
      <c r="F211" s="140" t="str">
        <f>IFERROR((INDEX($D$11:$D$27, MATCH('Baseline Calcs &amp; EFs'!$B$210,$B$11:$B$27,0))*INDEX('Baseline Calcs &amp; EFs'!$C$341:$C$358, MATCH('Baseline Calcs &amp; EFs'!$B$210,'Baseline Calcs &amp; EFs'!$B$341:$B$358,0))*1000*'Conversions and Lists'!$O$44*'Baseline Calcs &amp; EFs'!$F$437*'Conversions and Lists'!$F$51*1000),"")</f>
        <v/>
      </c>
      <c r="G211" s="140" t="str">
        <f>IFERROR((INDEX($D$11:$D$27, MATCH('Baseline Calcs &amp; EFs'!$B$210,$B$11:$B$27,0))*INDEX('Baseline Calcs &amp; EFs'!$C$341:$C$358, MATCH('Baseline Calcs &amp; EFs'!$B$210,'Baseline Calcs &amp; EFs'!$B$341:$B$358,0))*1000*'Conversions and Lists'!$O$44*'Baseline Calcs &amp; EFs'!$F$437*'Conversions and Lists'!$F$51*1000),"")</f>
        <v/>
      </c>
      <c r="H211" s="140" t="str">
        <f>IFERROR((INDEX($D$11:$D$27, MATCH('Baseline Calcs &amp; EFs'!$B$210,$B$11:$B$27,0))*INDEX('Baseline Calcs &amp; EFs'!$C$341:$C$358, MATCH('Baseline Calcs &amp; EFs'!$B$210,'Baseline Calcs &amp; EFs'!$B$341:$B$358,0))*1000*'Conversions and Lists'!$O$44*'Baseline Calcs &amp; EFs'!$F$437*'Conversions and Lists'!$F$51*1000),"")</f>
        <v/>
      </c>
      <c r="I211" s="140" t="str">
        <f>IFERROR((INDEX($D$11:$D$27, MATCH('Baseline Calcs &amp; EFs'!$B$210,$B$11:$B$27,0))*INDEX('Baseline Calcs &amp; EFs'!$C$341:$C$358, MATCH('Baseline Calcs &amp; EFs'!$B$210,'Baseline Calcs &amp; EFs'!$B$341:$B$358,0))*1000*'Conversions and Lists'!$O$44*'Baseline Calcs &amp; EFs'!$F$437*'Conversions and Lists'!$F$51*1000),"")</f>
        <v/>
      </c>
      <c r="J211" s="140" t="str">
        <f>IFERROR((INDEX($D$11:$D$27, MATCH('Baseline Calcs &amp; EFs'!$B$210,$B$11:$B$27,0))*INDEX('Baseline Calcs &amp; EFs'!$C$341:$C$358, MATCH('Baseline Calcs &amp; EFs'!$B$210,'Baseline Calcs &amp; EFs'!$B$341:$B$358,0))*1000*'Conversions and Lists'!$O$44*'Baseline Calcs &amp; EFs'!$F$437*'Conversions and Lists'!$F$51*1000),"")</f>
        <v/>
      </c>
      <c r="K211" s="140" t="str">
        <f>IFERROR((INDEX($D$11:$D$27, MATCH('Baseline Calcs &amp; EFs'!$B$210,$B$11:$B$27,0))*INDEX('Baseline Calcs &amp; EFs'!$C$341:$C$358, MATCH('Baseline Calcs &amp; EFs'!$B$210,'Baseline Calcs &amp; EFs'!$B$341:$B$358,0))*1000*'Conversions and Lists'!$O$44*'Baseline Calcs &amp; EFs'!$F$437*'Conversions and Lists'!$F$51*1000),"")</f>
        <v/>
      </c>
      <c r="L211" s="140" t="str">
        <f>IFERROR((INDEX($D$11:$D$27, MATCH('Baseline Calcs &amp; EFs'!$B$210,$B$11:$B$27,0))*INDEX('Baseline Calcs &amp; EFs'!$C$341:$C$358, MATCH('Baseline Calcs &amp; EFs'!$B$210,'Baseline Calcs &amp; EFs'!$B$341:$B$358,0))*1000*'Conversions and Lists'!$O$44*'Baseline Calcs &amp; EFs'!$F$437*'Conversions and Lists'!$F$51*1000),"")</f>
        <v/>
      </c>
      <c r="M211" s="140" t="str">
        <f>IFERROR((INDEX($D$11:$D$27, MATCH('Baseline Calcs &amp; EFs'!$B$210,$B$11:$B$27,0))*INDEX('Baseline Calcs &amp; EFs'!$C$341:$C$358, MATCH('Baseline Calcs &amp; EFs'!$B$210,'Baseline Calcs &amp; EFs'!$B$341:$B$358,0))*1000*'Conversions and Lists'!$O$44*'Baseline Calcs &amp; EFs'!$F$437*'Conversions and Lists'!$F$51*1000),"")</f>
        <v/>
      </c>
      <c r="N211" s="140" t="str">
        <f>IFERROR((INDEX($D$11:$D$27, MATCH('Baseline Calcs &amp; EFs'!$B$210,$B$11:$B$27,0))*INDEX('Baseline Calcs &amp; EFs'!$C$341:$C$358, MATCH('Baseline Calcs &amp; EFs'!$B$210,'Baseline Calcs &amp; EFs'!$B$341:$B$358,0))*1000*'Conversions and Lists'!$O$44*'Baseline Calcs &amp; EFs'!$F$437*'Conversions and Lists'!$F$51*1000),"")</f>
        <v/>
      </c>
      <c r="O211" s="140" t="str">
        <f>IFERROR((INDEX($D$11:$D$27, MATCH('Baseline Calcs &amp; EFs'!$B$210,$B$11:$B$27,0))*INDEX('Baseline Calcs &amp; EFs'!$C$341:$C$358, MATCH('Baseline Calcs &amp; EFs'!$B$210,'Baseline Calcs &amp; EFs'!$B$341:$B$358,0))*1000*'Conversions and Lists'!$O$44*'Baseline Calcs &amp; EFs'!$F$437*'Conversions and Lists'!$F$51*1000),"")</f>
        <v/>
      </c>
      <c r="P211" s="140" t="str">
        <f>IFERROR((INDEX($D$11:$D$27, MATCH('Baseline Calcs &amp; EFs'!$B$210,$B$11:$B$27,0))*INDEX('Baseline Calcs &amp; EFs'!$C$341:$C$358, MATCH('Baseline Calcs &amp; EFs'!$B$210,'Baseline Calcs &amp; EFs'!$B$341:$B$358,0))*1000*'Conversions and Lists'!$O$44*'Baseline Calcs &amp; EFs'!$F$437*'Conversions and Lists'!$F$51*1000),"")</f>
        <v/>
      </c>
      <c r="Q211" s="140" t="str">
        <f>IFERROR((INDEX($D$11:$D$27, MATCH('Baseline Calcs &amp; EFs'!$B$210,$B$11:$B$27,0))*INDEX('Baseline Calcs &amp; EFs'!$C$341:$C$358, MATCH('Baseline Calcs &amp; EFs'!$B$210,'Baseline Calcs &amp; EFs'!$B$341:$B$358,0))*1000*'Conversions and Lists'!$O$44*'Baseline Calcs &amp; EFs'!$F$437*'Conversions and Lists'!$F$51*1000),"")</f>
        <v/>
      </c>
      <c r="R211" s="140" t="str">
        <f>IFERROR((INDEX($D$11:$D$27, MATCH('Baseline Calcs &amp; EFs'!$B$210,$B$11:$B$27,0))*INDEX('Baseline Calcs &amp; EFs'!$C$341:$C$358, MATCH('Baseline Calcs &amp; EFs'!$B$210,'Baseline Calcs &amp; EFs'!$B$341:$B$358,0))*1000*'Conversions and Lists'!$O$44*'Baseline Calcs &amp; EFs'!$F$437*'Conversions and Lists'!$F$51*1000),"")</f>
        <v/>
      </c>
      <c r="S211" s="140" t="str">
        <f>IFERROR((INDEX($D$11:$D$27, MATCH('Baseline Calcs &amp; EFs'!$B$210,$B$11:$B$27,0))*INDEX('Baseline Calcs &amp; EFs'!$C$341:$C$358, MATCH('Baseline Calcs &amp; EFs'!$B$210,'Baseline Calcs &amp; EFs'!$B$341:$B$358,0))*1000*'Conversions and Lists'!$O$44*'Baseline Calcs &amp; EFs'!$F$437*'Conversions and Lists'!$F$51*1000),"")</f>
        <v/>
      </c>
      <c r="T211" s="140" t="str">
        <f>IFERROR((INDEX($D$11:$D$27, MATCH('Baseline Calcs &amp; EFs'!$B$210,$B$11:$B$27,0))*INDEX('Baseline Calcs &amp; EFs'!$C$341:$C$358, MATCH('Baseline Calcs &amp; EFs'!$B$210,'Baseline Calcs &amp; EFs'!$B$341:$B$358,0))*1000*'Conversions and Lists'!$O$44*'Baseline Calcs &amp; EFs'!$F$437*'Conversions and Lists'!$F$51*1000),"")</f>
        <v/>
      </c>
      <c r="U211" s="140" t="str">
        <f>IFERROR((INDEX($D$11:$D$27, MATCH('Baseline Calcs &amp; EFs'!$B$210,$B$11:$B$27,0))*INDEX('Baseline Calcs &amp; EFs'!$C$341:$C$358, MATCH('Baseline Calcs &amp; EFs'!$B$210,'Baseline Calcs &amp; EFs'!$B$341:$B$358,0))*1000*'Conversions and Lists'!$O$44*'Baseline Calcs &amp; EFs'!$F$437*'Conversions and Lists'!$F$51*1000),"")</f>
        <v/>
      </c>
      <c r="V211" s="140" t="str">
        <f>IFERROR((INDEX($D$11:$D$27, MATCH('Baseline Calcs &amp; EFs'!$B$210,$B$11:$B$27,0))*INDEX('Baseline Calcs &amp; EFs'!$C$341:$C$358, MATCH('Baseline Calcs &amp; EFs'!$B$210,'Baseline Calcs &amp; EFs'!$B$341:$B$358,0))*1000*'Conversions and Lists'!$O$44*'Baseline Calcs &amp; EFs'!$F$437*'Conversions and Lists'!$F$51*1000),"")</f>
        <v/>
      </c>
      <c r="W211" s="140" t="str">
        <f>IFERROR((INDEX($D$11:$D$27, MATCH('Baseline Calcs &amp; EFs'!$B$210,$B$11:$B$27,0))*INDEX('Baseline Calcs &amp; EFs'!$C$341:$C$358, MATCH('Baseline Calcs &amp; EFs'!$B$210,'Baseline Calcs &amp; EFs'!$B$341:$B$358,0))*1000*'Conversions and Lists'!$O$44*'Baseline Calcs &amp; EFs'!$F$437*'Conversions and Lists'!$F$51*1000),"")</f>
        <v/>
      </c>
      <c r="X211" s="140" t="str">
        <f>IFERROR((INDEX($D$11:$D$27, MATCH('Baseline Calcs &amp; EFs'!$B$210,$B$11:$B$27,0))*INDEX('Baseline Calcs &amp; EFs'!$C$341:$C$358, MATCH('Baseline Calcs &amp; EFs'!$B$210,'Baseline Calcs &amp; EFs'!$B$341:$B$358,0))*1000*'Conversions and Lists'!$O$44*'Baseline Calcs &amp; EFs'!$F$437*'Conversions and Lists'!$F$51*1000),"")</f>
        <v/>
      </c>
      <c r="Y211" s="140" t="str">
        <f>IFERROR((INDEX($D$11:$D$27, MATCH('Baseline Calcs &amp; EFs'!$B$210,$B$11:$B$27,0))*INDEX('Baseline Calcs &amp; EFs'!$C$341:$C$358, MATCH('Baseline Calcs &amp; EFs'!$B$210,'Baseline Calcs &amp; EFs'!$B$341:$B$358,0))*1000*'Conversions and Lists'!$O$44*'Baseline Calcs &amp; EFs'!$F$437*'Conversions and Lists'!$F$51*1000),"")</f>
        <v/>
      </c>
      <c r="Z211" s="140" t="str">
        <f>IFERROR((INDEX($D$11:$D$27, MATCH('Baseline Calcs &amp; EFs'!$B$210,$B$11:$B$27,0))*INDEX('Baseline Calcs &amp; EFs'!$C$341:$C$358, MATCH('Baseline Calcs &amp; EFs'!$B$210,'Baseline Calcs &amp; EFs'!$B$341:$B$358,0))*1000*'Conversions and Lists'!$O$44*'Baseline Calcs &amp; EFs'!$F$437*'Conversions and Lists'!$F$51*1000),"")</f>
        <v/>
      </c>
      <c r="AA211" s="140" t="str">
        <f>IFERROR((INDEX($D$11:$D$27, MATCH('Baseline Calcs &amp; EFs'!$B$210,$B$11:$B$27,0))*INDEX('Baseline Calcs &amp; EFs'!$C$341:$C$358, MATCH('Baseline Calcs &amp; EFs'!$B$210,'Baseline Calcs &amp; EFs'!$B$341:$B$358,0))*1000*'Conversions and Lists'!$O$44*'Baseline Calcs &amp; EFs'!$F$437*'Conversions and Lists'!$F$51*1000),"")</f>
        <v/>
      </c>
      <c r="AB211" s="140" t="str">
        <f>IFERROR((INDEX($D$11:$D$27, MATCH('Baseline Calcs &amp; EFs'!$B$210,$B$11:$B$27,0))*INDEX('Baseline Calcs &amp; EFs'!$C$341:$C$358, MATCH('Baseline Calcs &amp; EFs'!$B$210,'Baseline Calcs &amp; EFs'!$B$341:$B$358,0))*1000*'Conversions and Lists'!$O$44*'Baseline Calcs &amp; EFs'!$F$437*'Conversions and Lists'!$F$51*1000),"")</f>
        <v/>
      </c>
      <c r="AC211" s="140" t="str">
        <f>IFERROR((INDEX($D$11:$D$27, MATCH('Baseline Calcs &amp; EFs'!$B$210,$B$11:$B$27,0))*INDEX('Baseline Calcs &amp; EFs'!$C$341:$C$358, MATCH('Baseline Calcs &amp; EFs'!$B$210,'Baseline Calcs &amp; EFs'!$B$341:$B$358,0))*1000*'Conversions and Lists'!$O$44*'Baseline Calcs &amp; EFs'!$F$437*'Conversions and Lists'!$F$51*1000),"")</f>
        <v/>
      </c>
      <c r="AD211" s="140" t="str">
        <f>IFERROR((INDEX($D$11:$D$27, MATCH('Baseline Calcs &amp; EFs'!$B$210,$B$11:$B$27,0))*INDEX('Baseline Calcs &amp; EFs'!$C$341:$C$358, MATCH('Baseline Calcs &amp; EFs'!$B$210,'Baseline Calcs &amp; EFs'!$B$341:$B$358,0))*1000*'Conversions and Lists'!$O$44*'Baseline Calcs &amp; EFs'!$F$437*'Conversions and Lists'!$F$51*1000),"")</f>
        <v/>
      </c>
      <c r="AE211" s="140" t="str">
        <f>IFERROR((INDEX($D$11:$D$27, MATCH('Baseline Calcs &amp; EFs'!$B$210,$B$11:$B$27,0))*INDEX('Baseline Calcs &amp; EFs'!$C$341:$C$358, MATCH('Baseline Calcs &amp; EFs'!$B$210,'Baseline Calcs &amp; EFs'!$B$341:$B$358,0))*1000*'Conversions and Lists'!$O$44*'Baseline Calcs &amp; EFs'!$F$437*'Conversions and Lists'!$F$51*1000),"")</f>
        <v/>
      </c>
      <c r="AF211" s="140" t="str">
        <f t="shared" si="1"/>
        <v/>
      </c>
      <c r="AG211" s="135" t="str">
        <f>IFERROR(SUM(INDEX(D211:AF211, MATCH(INDEX($H$6:$H$27,MATCH($B$210,$B$6:$B$27,0)),$D$175:$AE$175,0)):AF211),"")</f>
        <v/>
      </c>
    </row>
    <row r="212" spans="2:33" x14ac:dyDescent="0.25">
      <c r="B212" s="144" t="s">
        <v>119</v>
      </c>
      <c r="C212" s="141" t="s">
        <v>335</v>
      </c>
      <c r="D212" s="142" t="str">
        <f>IFERROR((((INDEX($D$11:$D$27, MATCH('Baseline Calcs &amp; EFs'!$B$212,$B$11:$B$27,0))*INDEX('Baseline Calcs &amp; EFs'!$D$341:$D$358, MATCH('Baseline Calcs &amp; EFs'!$B$212,'Baseline Calcs &amp; EFs'!$B$341:$B$358,0))*10^6*'Conversions and Lists'!$F$44)-(INDEX($G$6:$G$27, MATCH($B$212,$B$6:$B$27,0))*'Conversions and Lists'!$F$37))*'Baseline Calcs &amp; EFs'!K$381),"")</f>
        <v/>
      </c>
      <c r="E212" s="142" t="str">
        <f>IFERROR((((INDEX($D$11:$D$27, MATCH('Baseline Calcs &amp; EFs'!$B$212,$B$11:$B$27,0))*INDEX('Baseline Calcs &amp; EFs'!$D$341:$D$358, MATCH('Baseline Calcs &amp; EFs'!$B$212,'Baseline Calcs &amp; EFs'!$B$341:$B$358,0))*10^6*'Conversions and Lists'!$F$44)-(INDEX($G$6:$G$27, MATCH($B$212,$B$6:$B$27,0))*'Conversions and Lists'!$F$37))*'Baseline Calcs &amp; EFs'!L$381),"")</f>
        <v/>
      </c>
      <c r="F212" s="142" t="str">
        <f>IFERROR((((INDEX($D$11:$D$27, MATCH('Baseline Calcs &amp; EFs'!$B$212,$B$11:$B$27,0))*INDEX('Baseline Calcs &amp; EFs'!$D$341:$D$358, MATCH('Baseline Calcs &amp; EFs'!$B$212,'Baseline Calcs &amp; EFs'!$B$341:$B$358,0))*10^6*'Conversions and Lists'!$F$44)-(INDEX($G$6:$G$27, MATCH($B$212,$B$6:$B$27,0))*'Conversions and Lists'!$F$37))*'Baseline Calcs &amp; EFs'!M$381),"")</f>
        <v/>
      </c>
      <c r="G212" s="142" t="str">
        <f>IFERROR((((INDEX($D$11:$D$27, MATCH('Baseline Calcs &amp; EFs'!$B$212,$B$11:$B$27,0))*INDEX('Baseline Calcs &amp; EFs'!$D$341:$D$358, MATCH('Baseline Calcs &amp; EFs'!$B$212,'Baseline Calcs &amp; EFs'!$B$341:$B$358,0))*10^6*'Conversions and Lists'!$F$44)-(INDEX($G$6:$G$27, MATCH($B$212,$B$6:$B$27,0))*'Conversions and Lists'!$F$37))*'Baseline Calcs &amp; EFs'!N$381),"")</f>
        <v/>
      </c>
      <c r="H212" s="142" t="str">
        <f>IFERROR((((INDEX($D$11:$D$27, MATCH('Baseline Calcs &amp; EFs'!$B$212,$B$11:$B$27,0))*INDEX('Baseline Calcs &amp; EFs'!$D$341:$D$358, MATCH('Baseline Calcs &amp; EFs'!$B$212,'Baseline Calcs &amp; EFs'!$B$341:$B$358,0))*10^6*'Conversions and Lists'!$F$44)-(INDEX($G$6:$G$27, MATCH($B$212,$B$6:$B$27,0))*'Conversions and Lists'!$F$37))*'Baseline Calcs &amp; EFs'!O$381),"")</f>
        <v/>
      </c>
      <c r="I212" s="142" t="str">
        <f>IFERROR((((INDEX($D$11:$D$27, MATCH('Baseline Calcs &amp; EFs'!$B$212,$B$11:$B$27,0))*INDEX('Baseline Calcs &amp; EFs'!$D$341:$D$358, MATCH('Baseline Calcs &amp; EFs'!$B$212,'Baseline Calcs &amp; EFs'!$B$341:$B$358,0))*10^6*'Conversions and Lists'!$F$44)-(INDEX($G$6:$G$27, MATCH($B$212,$B$6:$B$27,0))*'Conversions and Lists'!$F$37))*'Baseline Calcs &amp; EFs'!P$381),"")</f>
        <v/>
      </c>
      <c r="J212" s="142" t="str">
        <f>IFERROR((((INDEX($D$11:$D$27, MATCH('Baseline Calcs &amp; EFs'!$B$212,$B$11:$B$27,0))*INDEX('Baseline Calcs &amp; EFs'!$D$341:$D$358, MATCH('Baseline Calcs &amp; EFs'!$B$212,'Baseline Calcs &amp; EFs'!$B$341:$B$358,0))*10^6*'Conversions and Lists'!$F$44)-(INDEX($G$6:$G$27, MATCH($B$212,$B$6:$B$27,0))*'Conversions and Lists'!$F$37))*'Baseline Calcs &amp; EFs'!Q$381),"")</f>
        <v/>
      </c>
      <c r="K212" s="142" t="str">
        <f>IFERROR((((INDEX($D$11:$D$27, MATCH('Baseline Calcs &amp; EFs'!$B$212,$B$11:$B$27,0))*INDEX('Baseline Calcs &amp; EFs'!$D$341:$D$358, MATCH('Baseline Calcs &amp; EFs'!$B$212,'Baseline Calcs &amp; EFs'!$B$341:$B$358,0))*10^6*'Conversions and Lists'!$F$44)-(INDEX($G$6:$G$27, MATCH($B$212,$B$6:$B$27,0))*'Conversions and Lists'!$F$37))*'Baseline Calcs &amp; EFs'!R$381),"")</f>
        <v/>
      </c>
      <c r="L212" s="142" t="str">
        <f>IFERROR((((INDEX($D$11:$D$27, MATCH('Baseline Calcs &amp; EFs'!$B$212,$B$11:$B$27,0))*INDEX('Baseline Calcs &amp; EFs'!$D$341:$D$358, MATCH('Baseline Calcs &amp; EFs'!$B$212,'Baseline Calcs &amp; EFs'!$B$341:$B$358,0))*10^6*'Conversions and Lists'!$F$44)-(INDEX($G$6:$G$27, MATCH($B$212,$B$6:$B$27,0))*'Conversions and Lists'!$F$37))*'Baseline Calcs &amp; EFs'!S$381),"")</f>
        <v/>
      </c>
      <c r="M212" s="142" t="str">
        <f>IFERROR((((INDEX($D$11:$D$27, MATCH('Baseline Calcs &amp; EFs'!$B$212,$B$11:$B$27,0))*INDEX('Baseline Calcs &amp; EFs'!$D$341:$D$358, MATCH('Baseline Calcs &amp; EFs'!$B$212,'Baseline Calcs &amp; EFs'!$B$341:$B$358,0))*10^6*'Conversions and Lists'!$F$44)-(INDEX($G$6:$G$27, MATCH($B$212,$B$6:$B$27,0))*'Conversions and Lists'!$F$37))*'Baseline Calcs &amp; EFs'!T$381),"")</f>
        <v/>
      </c>
      <c r="N212" s="142" t="str">
        <f>IFERROR((((INDEX($D$11:$D$27, MATCH('Baseline Calcs &amp; EFs'!$B$212,$B$11:$B$27,0))*INDEX('Baseline Calcs &amp; EFs'!$D$341:$D$358, MATCH('Baseline Calcs &amp; EFs'!$B$212,'Baseline Calcs &amp; EFs'!$B$341:$B$358,0))*10^6*'Conversions and Lists'!$F$44)-(INDEX($G$6:$G$27, MATCH($B$212,$B$6:$B$27,0))*'Conversions and Lists'!$F$37))*'Baseline Calcs &amp; EFs'!U$381),"")</f>
        <v/>
      </c>
      <c r="O212" s="142" t="str">
        <f>IFERROR((((INDEX($D$11:$D$27, MATCH('Baseline Calcs &amp; EFs'!$B$212,$B$11:$B$27,0))*INDEX('Baseline Calcs &amp; EFs'!$D$341:$D$358, MATCH('Baseline Calcs &amp; EFs'!$B$212,'Baseline Calcs &amp; EFs'!$B$341:$B$358,0))*10^6*'Conversions and Lists'!$F$44)-(INDEX($G$6:$G$27, MATCH($B$212,$B$6:$B$27,0))*'Conversions and Lists'!$F$37))*'Baseline Calcs &amp; EFs'!V$381),"")</f>
        <v/>
      </c>
      <c r="P212" s="142" t="str">
        <f>IFERROR((((INDEX($D$11:$D$27, MATCH('Baseline Calcs &amp; EFs'!$B$212,$B$11:$B$27,0))*INDEX('Baseline Calcs &amp; EFs'!$D$341:$D$358, MATCH('Baseline Calcs &amp; EFs'!$B$212,'Baseline Calcs &amp; EFs'!$B$341:$B$358,0))*10^6*'Conversions and Lists'!$F$44)-(INDEX($G$6:$G$27, MATCH($B$212,$B$6:$B$27,0))*'Conversions and Lists'!$F$37))*'Baseline Calcs &amp; EFs'!W$381),"")</f>
        <v/>
      </c>
      <c r="Q212" s="142" t="str">
        <f>IFERROR((((INDEX($D$11:$D$27, MATCH('Baseline Calcs &amp; EFs'!$B$212,$B$11:$B$27,0))*INDEX('Baseline Calcs &amp; EFs'!$D$341:$D$358, MATCH('Baseline Calcs &amp; EFs'!$B$212,'Baseline Calcs &amp; EFs'!$B$341:$B$358,0))*10^6*'Conversions and Lists'!$F$44)-(INDEX($G$6:$G$27, MATCH($B$212,$B$6:$B$27,0))*'Conversions and Lists'!$F$37))*'Baseline Calcs &amp; EFs'!X$381),"")</f>
        <v/>
      </c>
      <c r="R212" s="142" t="str">
        <f>IFERROR((((INDEX($D$11:$D$27, MATCH('Baseline Calcs &amp; EFs'!$B$212,$B$11:$B$27,0))*INDEX('Baseline Calcs &amp; EFs'!$D$341:$D$358, MATCH('Baseline Calcs &amp; EFs'!$B$212,'Baseline Calcs &amp; EFs'!$B$341:$B$358,0))*10^6*'Conversions and Lists'!$F$44)-(INDEX($G$6:$G$27, MATCH($B$212,$B$6:$B$27,0))*'Conversions and Lists'!$F$37))*'Baseline Calcs &amp; EFs'!Y$381),"")</f>
        <v/>
      </c>
      <c r="S212" s="142" t="str">
        <f>IFERROR((((INDEX($D$11:$D$27, MATCH('Baseline Calcs &amp; EFs'!$B$212,$B$11:$B$27,0))*INDEX('Baseline Calcs &amp; EFs'!$D$341:$D$358, MATCH('Baseline Calcs &amp; EFs'!$B$212,'Baseline Calcs &amp; EFs'!$B$341:$B$358,0))*10^6*'Conversions and Lists'!$F$44)-(INDEX($G$6:$G$27, MATCH($B$212,$B$6:$B$27,0))*'Conversions and Lists'!$F$37))*'Baseline Calcs &amp; EFs'!Z$381),"")</f>
        <v/>
      </c>
      <c r="T212" s="142" t="str">
        <f>IFERROR((((INDEX($D$11:$D$27, MATCH('Baseline Calcs &amp; EFs'!$B$212,$B$11:$B$27,0))*INDEX('Baseline Calcs &amp; EFs'!$D$341:$D$358, MATCH('Baseline Calcs &amp; EFs'!$B$212,'Baseline Calcs &amp; EFs'!$B$341:$B$358,0))*10^6*'Conversions and Lists'!$F$44)-(INDEX($G$6:$G$27, MATCH($B$212,$B$6:$B$27,0))*'Conversions and Lists'!$F$37))*'Baseline Calcs &amp; EFs'!AA$381),"")</f>
        <v/>
      </c>
      <c r="U212" s="142" t="str">
        <f>IFERROR((((INDEX($D$11:$D$27, MATCH('Baseline Calcs &amp; EFs'!$B$212,$B$11:$B$27,0))*INDEX('Baseline Calcs &amp; EFs'!$D$341:$D$358, MATCH('Baseline Calcs &amp; EFs'!$B$212,'Baseline Calcs &amp; EFs'!$B$341:$B$358,0))*10^6*'Conversions and Lists'!$F$44)-(INDEX($G$6:$G$27, MATCH($B$212,$B$6:$B$27,0))*'Conversions and Lists'!$F$37))*'Baseline Calcs &amp; EFs'!AB$381),"")</f>
        <v/>
      </c>
      <c r="V212" s="142" t="str">
        <f>IFERROR((((INDEX($D$11:$D$27, MATCH('Baseline Calcs &amp; EFs'!$B$212,$B$11:$B$27,0))*INDEX('Baseline Calcs &amp; EFs'!$D$341:$D$358, MATCH('Baseline Calcs &amp; EFs'!$B$212,'Baseline Calcs &amp; EFs'!$B$341:$B$358,0))*10^6*'Conversions and Lists'!$F$44)-(INDEX($G$6:$G$27, MATCH($B$212,$B$6:$B$27,0))*'Conversions and Lists'!$F$37))*'Baseline Calcs &amp; EFs'!AC$381),"")</f>
        <v/>
      </c>
      <c r="W212" s="142" t="str">
        <f>IFERROR((((INDEX($D$11:$D$27, MATCH('Baseline Calcs &amp; EFs'!$B$212,$B$11:$B$27,0))*INDEX('Baseline Calcs &amp; EFs'!$D$341:$D$358, MATCH('Baseline Calcs &amp; EFs'!$B$212,'Baseline Calcs &amp; EFs'!$B$341:$B$358,0))*10^6*'Conversions and Lists'!$F$44)-(INDEX($G$6:$G$27, MATCH($B$212,$B$6:$B$27,0))*'Conversions and Lists'!$F$37))*'Baseline Calcs &amp; EFs'!AD$381),"")</f>
        <v/>
      </c>
      <c r="X212" s="142" t="str">
        <f>IFERROR((((INDEX($D$11:$D$27, MATCH('Baseline Calcs &amp; EFs'!$B$212,$B$11:$B$27,0))*INDEX('Baseline Calcs &amp; EFs'!$D$341:$D$358, MATCH('Baseline Calcs &amp; EFs'!$B$212,'Baseline Calcs &amp; EFs'!$B$341:$B$358,0))*10^6*'Conversions and Lists'!$F$44)-(INDEX($G$6:$G$27, MATCH($B$212,$B$6:$B$27,0))*'Conversions and Lists'!$F$37))*'Baseline Calcs &amp; EFs'!AE$381),"")</f>
        <v/>
      </c>
      <c r="Y212" s="142" t="str">
        <f>IFERROR((((INDEX($D$11:$D$27, MATCH('Baseline Calcs &amp; EFs'!$B$212,$B$11:$B$27,0))*INDEX('Baseline Calcs &amp; EFs'!$D$341:$D$358, MATCH('Baseline Calcs &amp; EFs'!$B$212,'Baseline Calcs &amp; EFs'!$B$341:$B$358,0))*10^6*'Conversions and Lists'!$F$44)-(INDEX($G$6:$G$27, MATCH($B$212,$B$6:$B$27,0))*'Conversions and Lists'!$F$37))*'Baseline Calcs &amp; EFs'!AF$381),"")</f>
        <v/>
      </c>
      <c r="Z212" s="142" t="str">
        <f>IFERROR((((INDEX($D$11:$D$27, MATCH('Baseline Calcs &amp; EFs'!$B$212,$B$11:$B$27,0))*INDEX('Baseline Calcs &amp; EFs'!$D$341:$D$358, MATCH('Baseline Calcs &amp; EFs'!$B$212,'Baseline Calcs &amp; EFs'!$B$341:$B$358,0))*10^6*'Conversions and Lists'!$F$44)-(INDEX($G$6:$G$27, MATCH($B$212,$B$6:$B$27,0))*'Conversions and Lists'!$F$37))*'Baseline Calcs &amp; EFs'!AG$381),"")</f>
        <v/>
      </c>
      <c r="AA212" s="142" t="str">
        <f>IFERROR((((INDEX($D$11:$D$27, MATCH('Baseline Calcs &amp; EFs'!$B$212,$B$11:$B$27,0))*INDEX('Baseline Calcs &amp; EFs'!$D$341:$D$358, MATCH('Baseline Calcs &amp; EFs'!$B$212,'Baseline Calcs &amp; EFs'!$B$341:$B$358,0))*10^6*'Conversions and Lists'!$F$44)-(INDEX($G$6:$G$27, MATCH($B$212,$B$6:$B$27,0))*'Conversions and Lists'!$F$37))*'Baseline Calcs &amp; EFs'!AH$381),"")</f>
        <v/>
      </c>
      <c r="AB212" s="142" t="str">
        <f>IFERROR((((INDEX($D$11:$D$27, MATCH('Baseline Calcs &amp; EFs'!$B$212,$B$11:$B$27,0))*INDEX('Baseline Calcs &amp; EFs'!$D$341:$D$358, MATCH('Baseline Calcs &amp; EFs'!$B$212,'Baseline Calcs &amp; EFs'!$B$341:$B$358,0))*10^6*'Conversions and Lists'!$F$44)-(INDEX($G$6:$G$27, MATCH($B$212,$B$6:$B$27,0))*'Conversions and Lists'!$F$37))*'Baseline Calcs &amp; EFs'!AI$381),"")</f>
        <v/>
      </c>
      <c r="AC212" s="142" t="str">
        <f>IFERROR((((INDEX($D$11:$D$27, MATCH('Baseline Calcs &amp; EFs'!$B$212,$B$11:$B$27,0))*INDEX('Baseline Calcs &amp; EFs'!$D$341:$D$358, MATCH('Baseline Calcs &amp; EFs'!$B$212,'Baseline Calcs &amp; EFs'!$B$341:$B$358,0))*10^6*'Conversions and Lists'!$F$44)-(INDEX($G$6:$G$27, MATCH($B$212,$B$6:$B$27,0))*'Conversions and Lists'!$F$37))*'Baseline Calcs &amp; EFs'!AJ$381),"")</f>
        <v/>
      </c>
      <c r="AD212" s="142" t="str">
        <f>IFERROR((((INDEX($D$11:$D$27, MATCH('Baseline Calcs &amp; EFs'!$B$212,$B$11:$B$27,0))*INDEX('Baseline Calcs &amp; EFs'!$D$341:$D$358, MATCH('Baseline Calcs &amp; EFs'!$B$212,'Baseline Calcs &amp; EFs'!$B$341:$B$358,0))*10^6*'Conversions and Lists'!$F$44)-(INDEX($G$6:$G$27, MATCH($B$212,$B$6:$B$27,0))*'Conversions and Lists'!$F$37))*'Baseline Calcs &amp; EFs'!AK$381),"")</f>
        <v/>
      </c>
      <c r="AE212" s="142" t="str">
        <f>IFERROR((((INDEX($D$11:$D$27, MATCH('Baseline Calcs &amp; EFs'!$B$212,$B$11:$B$27,0))*INDEX('Baseline Calcs &amp; EFs'!$D$341:$D$358, MATCH('Baseline Calcs &amp; EFs'!$B$212,'Baseline Calcs &amp; EFs'!$B$341:$B$358,0))*10^6*'Conversions and Lists'!$F$44)-(INDEX($G$6:$G$27, MATCH($B$212,$B$6:$B$27,0))*'Conversions and Lists'!$F$37))*'Baseline Calcs &amp; EFs'!AL$381),"")</f>
        <v/>
      </c>
      <c r="AF212" s="142" t="str">
        <f t="shared" si="1"/>
        <v/>
      </c>
      <c r="AG212" s="143" t="str">
        <f>IFERROR(SUM(INDEX(D212:AF212, MATCH(INDEX($H$6:$H$27,MATCH($B$212,$B$6:$B$27,0)),$D$175:$AE$175,0)):AF212),"")</f>
        <v/>
      </c>
    </row>
    <row r="213" spans="2:33" ht="14.4" thickBot="1" x14ac:dyDescent="0.3">
      <c r="B213" s="138" t="s">
        <v>119</v>
      </c>
      <c r="C213" s="139" t="s">
        <v>336</v>
      </c>
      <c r="D213" s="140" t="str">
        <f>IFERROR((INDEX($D$11:$D$27, MATCH('Baseline Calcs &amp; EFs'!$B$212,$B$11:$B$27,0))*INDEX('Baseline Calcs &amp; EFs'!$C$341:$C$358, MATCH('Baseline Calcs &amp; EFs'!$B$212,'Baseline Calcs &amp; EFs'!$B$341:$B$358,0))*1000*'Conversions and Lists'!$O$44*'Baseline Calcs &amp; EFs'!$F$437*'Conversions and Lists'!$F$51*1000),"")</f>
        <v/>
      </c>
      <c r="E213" s="140" t="str">
        <f>IFERROR((INDEX($D$11:$D$27, MATCH('Baseline Calcs &amp; EFs'!$B$212,$B$11:$B$27,0))*INDEX('Baseline Calcs &amp; EFs'!$C$341:$C$358, MATCH('Baseline Calcs &amp; EFs'!$B$212,'Baseline Calcs &amp; EFs'!$B$341:$B$358,0))*1000*'Conversions and Lists'!$O$44*'Baseline Calcs &amp; EFs'!$F$437*'Conversions and Lists'!$F$51*1000),"")</f>
        <v/>
      </c>
      <c r="F213" s="140" t="str">
        <f>IFERROR((INDEX($D$11:$D$27, MATCH('Baseline Calcs &amp; EFs'!$B$212,$B$11:$B$27,0))*INDEX('Baseline Calcs &amp; EFs'!$C$341:$C$358, MATCH('Baseline Calcs &amp; EFs'!$B$212,'Baseline Calcs &amp; EFs'!$B$341:$B$358,0))*1000*'Conversions and Lists'!$O$44*'Baseline Calcs &amp; EFs'!$F$437*'Conversions and Lists'!$F$51*1000),"")</f>
        <v/>
      </c>
      <c r="G213" s="140" t="str">
        <f>IFERROR((INDEX($D$11:$D$27, MATCH('Baseline Calcs &amp; EFs'!$B$212,$B$11:$B$27,0))*INDEX('Baseline Calcs &amp; EFs'!$C$341:$C$358, MATCH('Baseline Calcs &amp; EFs'!$B$212,'Baseline Calcs &amp; EFs'!$B$341:$B$358,0))*1000*'Conversions and Lists'!$O$44*'Baseline Calcs &amp; EFs'!$F$437*'Conversions and Lists'!$F$51*1000),"")</f>
        <v/>
      </c>
      <c r="H213" s="140" t="str">
        <f>IFERROR((INDEX($D$11:$D$27, MATCH('Baseline Calcs &amp; EFs'!$B$212,$B$11:$B$27,0))*INDEX('Baseline Calcs &amp; EFs'!$C$341:$C$358, MATCH('Baseline Calcs &amp; EFs'!$B$212,'Baseline Calcs &amp; EFs'!$B$341:$B$358,0))*1000*'Conversions and Lists'!$O$44*'Baseline Calcs &amp; EFs'!$F$437*'Conversions and Lists'!$F$51*1000),"")</f>
        <v/>
      </c>
      <c r="I213" s="140" t="str">
        <f>IFERROR((INDEX($D$11:$D$27, MATCH('Baseline Calcs &amp; EFs'!$B$212,$B$11:$B$27,0))*INDEX('Baseline Calcs &amp; EFs'!$C$341:$C$358, MATCH('Baseline Calcs &amp; EFs'!$B$212,'Baseline Calcs &amp; EFs'!$B$341:$B$358,0))*1000*'Conversions and Lists'!$O$44*'Baseline Calcs &amp; EFs'!$F$437*'Conversions and Lists'!$F$51*1000),"")</f>
        <v/>
      </c>
      <c r="J213" s="140" t="str">
        <f>IFERROR((INDEX($D$11:$D$27, MATCH('Baseline Calcs &amp; EFs'!$B$212,$B$11:$B$27,0))*INDEX('Baseline Calcs &amp; EFs'!$C$341:$C$358, MATCH('Baseline Calcs &amp; EFs'!$B$212,'Baseline Calcs &amp; EFs'!$B$341:$B$358,0))*1000*'Conversions and Lists'!$O$44*'Baseline Calcs &amp; EFs'!$F$437*'Conversions and Lists'!$F$51*1000),"")</f>
        <v/>
      </c>
      <c r="K213" s="140" t="str">
        <f>IFERROR((INDEX($D$11:$D$27, MATCH('Baseline Calcs &amp; EFs'!$B$212,$B$11:$B$27,0))*INDEX('Baseline Calcs &amp; EFs'!$C$341:$C$358, MATCH('Baseline Calcs &amp; EFs'!$B$212,'Baseline Calcs &amp; EFs'!$B$341:$B$358,0))*1000*'Conversions and Lists'!$O$44*'Baseline Calcs &amp; EFs'!$F$437*'Conversions and Lists'!$F$51*1000),"")</f>
        <v/>
      </c>
      <c r="L213" s="140" t="str">
        <f>IFERROR((INDEX($D$11:$D$27, MATCH('Baseline Calcs &amp; EFs'!$B$212,$B$11:$B$27,0))*INDEX('Baseline Calcs &amp; EFs'!$C$341:$C$358, MATCH('Baseline Calcs &amp; EFs'!$B$212,'Baseline Calcs &amp; EFs'!$B$341:$B$358,0))*1000*'Conversions and Lists'!$O$44*'Baseline Calcs &amp; EFs'!$F$437*'Conversions and Lists'!$F$51*1000),"")</f>
        <v/>
      </c>
      <c r="M213" s="140" t="str">
        <f>IFERROR((INDEX($D$11:$D$27, MATCH('Baseline Calcs &amp; EFs'!$B$212,$B$11:$B$27,0))*INDEX('Baseline Calcs &amp; EFs'!$C$341:$C$358, MATCH('Baseline Calcs &amp; EFs'!$B$212,'Baseline Calcs &amp; EFs'!$B$341:$B$358,0))*1000*'Conversions and Lists'!$O$44*'Baseline Calcs &amp; EFs'!$F$437*'Conversions and Lists'!$F$51*1000),"")</f>
        <v/>
      </c>
      <c r="N213" s="140" t="str">
        <f>IFERROR((INDEX($D$11:$D$27, MATCH('Baseline Calcs &amp; EFs'!$B$212,$B$11:$B$27,0))*INDEX('Baseline Calcs &amp; EFs'!$C$341:$C$358, MATCH('Baseline Calcs &amp; EFs'!$B$212,'Baseline Calcs &amp; EFs'!$B$341:$B$358,0))*1000*'Conversions and Lists'!$O$44*'Baseline Calcs &amp; EFs'!$F$437*'Conversions and Lists'!$F$51*1000),"")</f>
        <v/>
      </c>
      <c r="O213" s="140" t="str">
        <f>IFERROR((INDEX($D$11:$D$27, MATCH('Baseline Calcs &amp; EFs'!$B$212,$B$11:$B$27,0))*INDEX('Baseline Calcs &amp; EFs'!$C$341:$C$358, MATCH('Baseline Calcs &amp; EFs'!$B$212,'Baseline Calcs &amp; EFs'!$B$341:$B$358,0))*1000*'Conversions and Lists'!$O$44*'Baseline Calcs &amp; EFs'!$F$437*'Conversions and Lists'!$F$51*1000),"")</f>
        <v/>
      </c>
      <c r="P213" s="140" t="str">
        <f>IFERROR((INDEX($D$11:$D$27, MATCH('Baseline Calcs &amp; EFs'!$B$212,$B$11:$B$27,0))*INDEX('Baseline Calcs &amp; EFs'!$C$341:$C$358, MATCH('Baseline Calcs &amp; EFs'!$B$212,'Baseline Calcs &amp; EFs'!$B$341:$B$358,0))*1000*'Conversions and Lists'!$O$44*'Baseline Calcs &amp; EFs'!$F$437*'Conversions and Lists'!$F$51*1000),"")</f>
        <v/>
      </c>
      <c r="Q213" s="140" t="str">
        <f>IFERROR((INDEX($D$11:$D$27, MATCH('Baseline Calcs &amp; EFs'!$B$212,$B$11:$B$27,0))*INDEX('Baseline Calcs &amp; EFs'!$C$341:$C$358, MATCH('Baseline Calcs &amp; EFs'!$B$212,'Baseline Calcs &amp; EFs'!$B$341:$B$358,0))*1000*'Conversions and Lists'!$O$44*'Baseline Calcs &amp; EFs'!$F$437*'Conversions and Lists'!$F$51*1000),"")</f>
        <v/>
      </c>
      <c r="R213" s="140" t="str">
        <f>IFERROR((INDEX($D$11:$D$27, MATCH('Baseline Calcs &amp; EFs'!$B$212,$B$11:$B$27,0))*INDEX('Baseline Calcs &amp; EFs'!$C$341:$C$358, MATCH('Baseline Calcs &amp; EFs'!$B$212,'Baseline Calcs &amp; EFs'!$B$341:$B$358,0))*1000*'Conversions and Lists'!$O$44*'Baseline Calcs &amp; EFs'!$F$437*'Conversions and Lists'!$F$51*1000),"")</f>
        <v/>
      </c>
      <c r="S213" s="140" t="str">
        <f>IFERROR((INDEX($D$11:$D$27, MATCH('Baseline Calcs &amp; EFs'!$B$212,$B$11:$B$27,0))*INDEX('Baseline Calcs &amp; EFs'!$C$341:$C$358, MATCH('Baseline Calcs &amp; EFs'!$B$212,'Baseline Calcs &amp; EFs'!$B$341:$B$358,0))*1000*'Conversions and Lists'!$O$44*'Baseline Calcs &amp; EFs'!$F$437*'Conversions and Lists'!$F$51*1000),"")</f>
        <v/>
      </c>
      <c r="T213" s="140" t="str">
        <f>IFERROR((INDEX($D$11:$D$27, MATCH('Baseline Calcs &amp; EFs'!$B$212,$B$11:$B$27,0))*INDEX('Baseline Calcs &amp; EFs'!$C$341:$C$358, MATCH('Baseline Calcs &amp; EFs'!$B$212,'Baseline Calcs &amp; EFs'!$B$341:$B$358,0))*1000*'Conversions and Lists'!$O$44*'Baseline Calcs &amp; EFs'!$F$437*'Conversions and Lists'!$F$51*1000),"")</f>
        <v/>
      </c>
      <c r="U213" s="140" t="str">
        <f>IFERROR((INDEX($D$11:$D$27, MATCH('Baseline Calcs &amp; EFs'!$B$212,$B$11:$B$27,0))*INDEX('Baseline Calcs &amp; EFs'!$C$341:$C$358, MATCH('Baseline Calcs &amp; EFs'!$B$212,'Baseline Calcs &amp; EFs'!$B$341:$B$358,0))*1000*'Conversions and Lists'!$O$44*'Baseline Calcs &amp; EFs'!$F$437*'Conversions and Lists'!$F$51*1000),"")</f>
        <v/>
      </c>
      <c r="V213" s="140" t="str">
        <f>IFERROR((INDEX($D$11:$D$27, MATCH('Baseline Calcs &amp; EFs'!$B$212,$B$11:$B$27,0))*INDEX('Baseline Calcs &amp; EFs'!$C$341:$C$358, MATCH('Baseline Calcs &amp; EFs'!$B$212,'Baseline Calcs &amp; EFs'!$B$341:$B$358,0))*1000*'Conversions and Lists'!$O$44*'Baseline Calcs &amp; EFs'!$F$437*'Conversions and Lists'!$F$51*1000),"")</f>
        <v/>
      </c>
      <c r="W213" s="140" t="str">
        <f>IFERROR((INDEX($D$11:$D$27, MATCH('Baseline Calcs &amp; EFs'!$B$212,$B$11:$B$27,0))*INDEX('Baseline Calcs &amp; EFs'!$C$341:$C$358, MATCH('Baseline Calcs &amp; EFs'!$B$212,'Baseline Calcs &amp; EFs'!$B$341:$B$358,0))*1000*'Conversions and Lists'!$O$44*'Baseline Calcs &amp; EFs'!$F$437*'Conversions and Lists'!$F$51*1000),"")</f>
        <v/>
      </c>
      <c r="X213" s="140" t="str">
        <f>IFERROR((INDEX($D$11:$D$27, MATCH('Baseline Calcs &amp; EFs'!$B$212,$B$11:$B$27,0))*INDEX('Baseline Calcs &amp; EFs'!$C$341:$C$358, MATCH('Baseline Calcs &amp; EFs'!$B$212,'Baseline Calcs &amp; EFs'!$B$341:$B$358,0))*1000*'Conversions and Lists'!$O$44*'Baseline Calcs &amp; EFs'!$F$437*'Conversions and Lists'!$F$51*1000),"")</f>
        <v/>
      </c>
      <c r="Y213" s="140" t="str">
        <f>IFERROR((INDEX($D$11:$D$27, MATCH('Baseline Calcs &amp; EFs'!$B$212,$B$11:$B$27,0))*INDEX('Baseline Calcs &amp; EFs'!$C$341:$C$358, MATCH('Baseline Calcs &amp; EFs'!$B$212,'Baseline Calcs &amp; EFs'!$B$341:$B$358,0))*1000*'Conversions and Lists'!$O$44*'Baseline Calcs &amp; EFs'!$F$437*'Conversions and Lists'!$F$51*1000),"")</f>
        <v/>
      </c>
      <c r="Z213" s="140" t="str">
        <f>IFERROR((INDEX($D$11:$D$27, MATCH('Baseline Calcs &amp; EFs'!$B$212,$B$11:$B$27,0))*INDEX('Baseline Calcs &amp; EFs'!$C$341:$C$358, MATCH('Baseline Calcs &amp; EFs'!$B$212,'Baseline Calcs &amp; EFs'!$B$341:$B$358,0))*1000*'Conversions and Lists'!$O$44*'Baseline Calcs &amp; EFs'!$F$437*'Conversions and Lists'!$F$51*1000),"")</f>
        <v/>
      </c>
      <c r="AA213" s="140" t="str">
        <f>IFERROR((INDEX($D$11:$D$27, MATCH('Baseline Calcs &amp; EFs'!$B$212,$B$11:$B$27,0))*INDEX('Baseline Calcs &amp; EFs'!$C$341:$C$358, MATCH('Baseline Calcs &amp; EFs'!$B$212,'Baseline Calcs &amp; EFs'!$B$341:$B$358,0))*1000*'Conversions and Lists'!$O$44*'Baseline Calcs &amp; EFs'!$F$437*'Conversions and Lists'!$F$51*1000),"")</f>
        <v/>
      </c>
      <c r="AB213" s="140" t="str">
        <f>IFERROR((INDEX($D$11:$D$27, MATCH('Baseline Calcs &amp; EFs'!$B$212,$B$11:$B$27,0))*INDEX('Baseline Calcs &amp; EFs'!$C$341:$C$358, MATCH('Baseline Calcs &amp; EFs'!$B$212,'Baseline Calcs &amp; EFs'!$B$341:$B$358,0))*1000*'Conversions and Lists'!$O$44*'Baseline Calcs &amp; EFs'!$F$437*'Conversions and Lists'!$F$51*1000),"")</f>
        <v/>
      </c>
      <c r="AC213" s="140" t="str">
        <f>IFERROR((INDEX($D$11:$D$27, MATCH('Baseline Calcs &amp; EFs'!$B$212,$B$11:$B$27,0))*INDEX('Baseline Calcs &amp; EFs'!$C$341:$C$358, MATCH('Baseline Calcs &amp; EFs'!$B$212,'Baseline Calcs &amp; EFs'!$B$341:$B$358,0))*1000*'Conversions and Lists'!$O$44*'Baseline Calcs &amp; EFs'!$F$437*'Conversions and Lists'!$F$51*1000),"")</f>
        <v/>
      </c>
      <c r="AD213" s="140" t="str">
        <f>IFERROR((INDEX($D$11:$D$27, MATCH('Baseline Calcs &amp; EFs'!$B$212,$B$11:$B$27,0))*INDEX('Baseline Calcs &amp; EFs'!$C$341:$C$358, MATCH('Baseline Calcs &amp; EFs'!$B$212,'Baseline Calcs &amp; EFs'!$B$341:$B$358,0))*1000*'Conversions and Lists'!$O$44*'Baseline Calcs &amp; EFs'!$F$437*'Conversions and Lists'!$F$51*1000),"")</f>
        <v/>
      </c>
      <c r="AE213" s="140" t="str">
        <f>IFERROR((INDEX($D$11:$D$27, MATCH('Baseline Calcs &amp; EFs'!$B$212,$B$11:$B$27,0))*INDEX('Baseline Calcs &amp; EFs'!$C$341:$C$358, MATCH('Baseline Calcs &amp; EFs'!$B$212,'Baseline Calcs &amp; EFs'!$B$341:$B$358,0))*1000*'Conversions and Lists'!$O$44*'Baseline Calcs &amp; EFs'!$F$437*'Conversions and Lists'!$F$51*1000),"")</f>
        <v/>
      </c>
      <c r="AF213" s="140" t="str">
        <f t="shared" si="1"/>
        <v/>
      </c>
      <c r="AG213" s="135" t="str">
        <f>IFERROR(SUM(INDEX(D213:AF213, MATCH(INDEX($H$6:$H$27,MATCH($B$212,$B$6:$B$27,0)),$D$175:$AE$175,0)):AF213),"")</f>
        <v/>
      </c>
    </row>
    <row r="214" spans="2:33" x14ac:dyDescent="0.25">
      <c r="B214" s="144" t="s">
        <v>148</v>
      </c>
      <c r="C214" s="141" t="s">
        <v>335</v>
      </c>
      <c r="D214" s="142" t="str">
        <f>IFERROR((((INDEX($D$11:$D$27, MATCH('Baseline Calcs &amp; EFs'!$B$214,$B$11:$B$27,0))*INDEX('Baseline Calcs &amp; EFs'!$D$341:$D$358, MATCH('Baseline Calcs &amp; EFs'!$B$214,'Baseline Calcs &amp; EFs'!$B$341:$B$358,0))*10^6*'Conversions and Lists'!$F$44)-(INDEX($G$6:$G$27, MATCH($B$214,$B$6:$B$27,0))*'Conversions and Lists'!$F$37))*'Baseline Calcs &amp; EFs'!K$381),"")</f>
        <v/>
      </c>
      <c r="E214" s="142" t="str">
        <f>IFERROR((((INDEX($D$11:$D$27, MATCH('Baseline Calcs &amp; EFs'!$B$214,$B$11:$B$27,0))*INDEX('Baseline Calcs &amp; EFs'!$D$341:$D$358, MATCH('Baseline Calcs &amp; EFs'!$B$214,'Baseline Calcs &amp; EFs'!$B$341:$B$358,0))*10^6*'Conversions and Lists'!$F$44)-(INDEX($G$6:$G$27, MATCH($B$214,$B$6:$B$27,0))*'Conversions and Lists'!$F$37))*'Baseline Calcs &amp; EFs'!L$381),"")</f>
        <v/>
      </c>
      <c r="F214" s="142" t="str">
        <f>IFERROR((((INDEX($D$11:$D$27, MATCH('Baseline Calcs &amp; EFs'!$B$214,$B$11:$B$27,0))*INDEX('Baseline Calcs &amp; EFs'!$D$341:$D$358, MATCH('Baseline Calcs &amp; EFs'!$B$214,'Baseline Calcs &amp; EFs'!$B$341:$B$358,0))*10^6*'Conversions and Lists'!$F$44)-(INDEX($G$6:$G$27, MATCH($B$214,$B$6:$B$27,0))*'Conversions and Lists'!$F$37))*'Baseline Calcs &amp; EFs'!M$381),"")</f>
        <v/>
      </c>
      <c r="G214" s="142" t="str">
        <f>IFERROR((((INDEX($D$11:$D$27, MATCH('Baseline Calcs &amp; EFs'!$B$214,$B$11:$B$27,0))*INDEX('Baseline Calcs &amp; EFs'!$D$341:$D$358, MATCH('Baseline Calcs &amp; EFs'!$B$214,'Baseline Calcs &amp; EFs'!$B$341:$B$358,0))*10^6*'Conversions and Lists'!$F$44)-(INDEX($G$6:$G$27, MATCH($B$214,$B$6:$B$27,0))*'Conversions and Lists'!$F$37))*'Baseline Calcs &amp; EFs'!N$381),"")</f>
        <v/>
      </c>
      <c r="H214" s="142" t="str">
        <f>IFERROR((((INDEX($D$11:$D$27, MATCH('Baseline Calcs &amp; EFs'!$B$214,$B$11:$B$27,0))*INDEX('Baseline Calcs &amp; EFs'!$D$341:$D$358, MATCH('Baseline Calcs &amp; EFs'!$B$214,'Baseline Calcs &amp; EFs'!$B$341:$B$358,0))*10^6*'Conversions and Lists'!$F$44)-(INDEX($G$6:$G$27, MATCH($B$214,$B$6:$B$27,0))*'Conversions and Lists'!$F$37))*'Baseline Calcs &amp; EFs'!O$381),"")</f>
        <v/>
      </c>
      <c r="I214" s="142" t="str">
        <f>IFERROR((((INDEX($D$11:$D$27, MATCH('Baseline Calcs &amp; EFs'!$B$214,$B$11:$B$27,0))*INDEX('Baseline Calcs &amp; EFs'!$D$341:$D$358, MATCH('Baseline Calcs &amp; EFs'!$B$214,'Baseline Calcs &amp; EFs'!$B$341:$B$358,0))*10^6*'Conversions and Lists'!$F$44)-(INDEX($G$6:$G$27, MATCH($B$214,$B$6:$B$27,0))*'Conversions and Lists'!$F$37))*'Baseline Calcs &amp; EFs'!P$381),"")</f>
        <v/>
      </c>
      <c r="J214" s="142" t="str">
        <f>IFERROR((((INDEX($D$11:$D$27, MATCH('Baseline Calcs &amp; EFs'!$B$214,$B$11:$B$27,0))*INDEX('Baseline Calcs &amp; EFs'!$D$341:$D$358, MATCH('Baseline Calcs &amp; EFs'!$B$214,'Baseline Calcs &amp; EFs'!$B$341:$B$358,0))*10^6*'Conversions and Lists'!$F$44)-(INDEX($G$6:$G$27, MATCH($B$214,$B$6:$B$27,0))*'Conversions and Lists'!$F$37))*'Baseline Calcs &amp; EFs'!Q$381),"")</f>
        <v/>
      </c>
      <c r="K214" s="142" t="str">
        <f>IFERROR((((INDEX($D$11:$D$27, MATCH('Baseline Calcs &amp; EFs'!$B$214,$B$11:$B$27,0))*INDEX('Baseline Calcs &amp; EFs'!$D$341:$D$358, MATCH('Baseline Calcs &amp; EFs'!$B$214,'Baseline Calcs &amp; EFs'!$B$341:$B$358,0))*10^6*'Conversions and Lists'!$F$44)-(INDEX($G$6:$G$27, MATCH($B$214,$B$6:$B$27,0))*'Conversions and Lists'!$F$37))*'Baseline Calcs &amp; EFs'!R$381),"")</f>
        <v/>
      </c>
      <c r="L214" s="142" t="str">
        <f>IFERROR((((INDEX($D$11:$D$27, MATCH('Baseline Calcs &amp; EFs'!$B$214,$B$11:$B$27,0))*INDEX('Baseline Calcs &amp; EFs'!$D$341:$D$358, MATCH('Baseline Calcs &amp; EFs'!$B$214,'Baseline Calcs &amp; EFs'!$B$341:$B$358,0))*10^6*'Conversions and Lists'!$F$44)-(INDEX($G$6:$G$27, MATCH($B$214,$B$6:$B$27,0))*'Conversions and Lists'!$F$37))*'Baseline Calcs &amp; EFs'!S$381),"")</f>
        <v/>
      </c>
      <c r="M214" s="142" t="str">
        <f>IFERROR((((INDEX($D$11:$D$27, MATCH('Baseline Calcs &amp; EFs'!$B$214,$B$11:$B$27,0))*INDEX('Baseline Calcs &amp; EFs'!$D$341:$D$358, MATCH('Baseline Calcs &amp; EFs'!$B$214,'Baseline Calcs &amp; EFs'!$B$341:$B$358,0))*10^6*'Conversions and Lists'!$F$44)-(INDEX($G$6:$G$27, MATCH($B$214,$B$6:$B$27,0))*'Conversions and Lists'!$F$37))*'Baseline Calcs &amp; EFs'!T$381),"")</f>
        <v/>
      </c>
      <c r="N214" s="142" t="str">
        <f>IFERROR((((INDEX($D$11:$D$27, MATCH('Baseline Calcs &amp; EFs'!$B$214,$B$11:$B$27,0))*INDEX('Baseline Calcs &amp; EFs'!$D$341:$D$358, MATCH('Baseline Calcs &amp; EFs'!$B$214,'Baseline Calcs &amp; EFs'!$B$341:$B$358,0))*10^6*'Conversions and Lists'!$F$44)-(INDEX($G$6:$G$27, MATCH($B$214,$B$6:$B$27,0))*'Conversions and Lists'!$F$37))*'Baseline Calcs &amp; EFs'!U$381),"")</f>
        <v/>
      </c>
      <c r="O214" s="142" t="str">
        <f>IFERROR((((INDEX($D$11:$D$27, MATCH('Baseline Calcs &amp; EFs'!$B$214,$B$11:$B$27,0))*INDEX('Baseline Calcs &amp; EFs'!$D$341:$D$358, MATCH('Baseline Calcs &amp; EFs'!$B$214,'Baseline Calcs &amp; EFs'!$B$341:$B$358,0))*10^6*'Conversions and Lists'!$F$44)-(INDEX($G$6:$G$27, MATCH($B$214,$B$6:$B$27,0))*'Conversions and Lists'!$F$37))*'Baseline Calcs &amp; EFs'!V$381),"")</f>
        <v/>
      </c>
      <c r="P214" s="142" t="str">
        <f>IFERROR((((INDEX($D$11:$D$27, MATCH('Baseline Calcs &amp; EFs'!$B$214,$B$11:$B$27,0))*INDEX('Baseline Calcs &amp; EFs'!$D$341:$D$358, MATCH('Baseline Calcs &amp; EFs'!$B$214,'Baseline Calcs &amp; EFs'!$B$341:$B$358,0))*10^6*'Conversions and Lists'!$F$44)-(INDEX($G$6:$G$27, MATCH($B$214,$B$6:$B$27,0))*'Conversions and Lists'!$F$37))*'Baseline Calcs &amp; EFs'!W$381),"")</f>
        <v/>
      </c>
      <c r="Q214" s="142" t="str">
        <f>IFERROR((((INDEX($D$11:$D$27, MATCH('Baseline Calcs &amp; EFs'!$B$214,$B$11:$B$27,0))*INDEX('Baseline Calcs &amp; EFs'!$D$341:$D$358, MATCH('Baseline Calcs &amp; EFs'!$B$214,'Baseline Calcs &amp; EFs'!$B$341:$B$358,0))*10^6*'Conversions and Lists'!$F$44)-(INDEX($G$6:$G$27, MATCH($B$214,$B$6:$B$27,0))*'Conversions and Lists'!$F$37))*'Baseline Calcs &amp; EFs'!X$381),"")</f>
        <v/>
      </c>
      <c r="R214" s="142" t="str">
        <f>IFERROR((((INDEX($D$11:$D$27, MATCH('Baseline Calcs &amp; EFs'!$B$214,$B$11:$B$27,0))*INDEX('Baseline Calcs &amp; EFs'!$D$341:$D$358, MATCH('Baseline Calcs &amp; EFs'!$B$214,'Baseline Calcs &amp; EFs'!$B$341:$B$358,0))*10^6*'Conversions and Lists'!$F$44)-(INDEX($G$6:$G$27, MATCH($B$214,$B$6:$B$27,0))*'Conversions and Lists'!$F$37))*'Baseline Calcs &amp; EFs'!Y$381),"")</f>
        <v/>
      </c>
      <c r="S214" s="142" t="str">
        <f>IFERROR((((INDEX($D$11:$D$27, MATCH('Baseline Calcs &amp; EFs'!$B$214,$B$11:$B$27,0))*INDEX('Baseline Calcs &amp; EFs'!$D$341:$D$358, MATCH('Baseline Calcs &amp; EFs'!$B$214,'Baseline Calcs &amp; EFs'!$B$341:$B$358,0))*10^6*'Conversions and Lists'!$F$44)-(INDEX($G$6:$G$27, MATCH($B$214,$B$6:$B$27,0))*'Conversions and Lists'!$F$37))*'Baseline Calcs &amp; EFs'!Z$381),"")</f>
        <v/>
      </c>
      <c r="T214" s="142" t="str">
        <f>IFERROR((((INDEX($D$11:$D$27, MATCH('Baseline Calcs &amp; EFs'!$B$214,$B$11:$B$27,0))*INDEX('Baseline Calcs &amp; EFs'!$D$341:$D$358, MATCH('Baseline Calcs &amp; EFs'!$B$214,'Baseline Calcs &amp; EFs'!$B$341:$B$358,0))*10^6*'Conversions and Lists'!$F$44)-(INDEX($G$6:$G$27, MATCH($B$214,$B$6:$B$27,0))*'Conversions and Lists'!$F$37))*'Baseline Calcs &amp; EFs'!AA$381),"")</f>
        <v/>
      </c>
      <c r="U214" s="142" t="str">
        <f>IFERROR((((INDEX($D$11:$D$27, MATCH('Baseline Calcs &amp; EFs'!$B$214,$B$11:$B$27,0))*INDEX('Baseline Calcs &amp; EFs'!$D$341:$D$358, MATCH('Baseline Calcs &amp; EFs'!$B$214,'Baseline Calcs &amp; EFs'!$B$341:$B$358,0))*10^6*'Conversions and Lists'!$F$44)-(INDEX($G$6:$G$27, MATCH($B$214,$B$6:$B$27,0))*'Conversions and Lists'!$F$37))*'Baseline Calcs &amp; EFs'!AB$381),"")</f>
        <v/>
      </c>
      <c r="V214" s="142" t="str">
        <f>IFERROR((((INDEX($D$11:$D$27, MATCH('Baseline Calcs &amp; EFs'!$B$214,$B$11:$B$27,0))*INDEX('Baseline Calcs &amp; EFs'!$D$341:$D$358, MATCH('Baseline Calcs &amp; EFs'!$B$214,'Baseline Calcs &amp; EFs'!$B$341:$B$358,0))*10^6*'Conversions and Lists'!$F$44)-(INDEX($G$6:$G$27, MATCH($B$214,$B$6:$B$27,0))*'Conversions and Lists'!$F$37))*'Baseline Calcs &amp; EFs'!AC$381),"")</f>
        <v/>
      </c>
      <c r="W214" s="142" t="str">
        <f>IFERROR((((INDEX($D$11:$D$27, MATCH('Baseline Calcs &amp; EFs'!$B$214,$B$11:$B$27,0))*INDEX('Baseline Calcs &amp; EFs'!$D$341:$D$358, MATCH('Baseline Calcs &amp; EFs'!$B$214,'Baseline Calcs &amp; EFs'!$B$341:$B$358,0))*10^6*'Conversions and Lists'!$F$44)-(INDEX($G$6:$G$27, MATCH($B$214,$B$6:$B$27,0))*'Conversions and Lists'!$F$37))*'Baseline Calcs &amp; EFs'!AD$381),"")</f>
        <v/>
      </c>
      <c r="X214" s="142" t="str">
        <f>IFERROR((((INDEX($D$11:$D$27, MATCH('Baseline Calcs &amp; EFs'!$B$214,$B$11:$B$27,0))*INDEX('Baseline Calcs &amp; EFs'!$D$341:$D$358, MATCH('Baseline Calcs &amp; EFs'!$B$214,'Baseline Calcs &amp; EFs'!$B$341:$B$358,0))*10^6*'Conversions and Lists'!$F$44)-(INDEX($G$6:$G$27, MATCH($B$214,$B$6:$B$27,0))*'Conversions and Lists'!$F$37))*'Baseline Calcs &amp; EFs'!AE$381),"")</f>
        <v/>
      </c>
      <c r="Y214" s="142" t="str">
        <f>IFERROR((((INDEX($D$11:$D$27, MATCH('Baseline Calcs &amp; EFs'!$B$214,$B$11:$B$27,0))*INDEX('Baseline Calcs &amp; EFs'!$D$341:$D$358, MATCH('Baseline Calcs &amp; EFs'!$B$214,'Baseline Calcs &amp; EFs'!$B$341:$B$358,0))*10^6*'Conversions and Lists'!$F$44)-(INDEX($G$6:$G$27, MATCH($B$214,$B$6:$B$27,0))*'Conversions and Lists'!$F$37))*'Baseline Calcs &amp; EFs'!AF$381),"")</f>
        <v/>
      </c>
      <c r="Z214" s="142" t="str">
        <f>IFERROR((((INDEX($D$11:$D$27, MATCH('Baseline Calcs &amp; EFs'!$B$214,$B$11:$B$27,0))*INDEX('Baseline Calcs &amp; EFs'!$D$341:$D$358, MATCH('Baseline Calcs &amp; EFs'!$B$214,'Baseline Calcs &amp; EFs'!$B$341:$B$358,0))*10^6*'Conversions and Lists'!$F$44)-(INDEX($G$6:$G$27, MATCH($B$214,$B$6:$B$27,0))*'Conversions and Lists'!$F$37))*'Baseline Calcs &amp; EFs'!AG$381),"")</f>
        <v/>
      </c>
      <c r="AA214" s="142" t="str">
        <f>IFERROR((((INDEX($D$11:$D$27, MATCH('Baseline Calcs &amp; EFs'!$B$214,$B$11:$B$27,0))*INDEX('Baseline Calcs &amp; EFs'!$D$341:$D$358, MATCH('Baseline Calcs &amp; EFs'!$B$214,'Baseline Calcs &amp; EFs'!$B$341:$B$358,0))*10^6*'Conversions and Lists'!$F$44)-(INDEX($G$6:$G$27, MATCH($B$214,$B$6:$B$27,0))*'Conversions and Lists'!$F$37))*'Baseline Calcs &amp; EFs'!AH$381),"")</f>
        <v/>
      </c>
      <c r="AB214" s="142" t="str">
        <f>IFERROR((((INDEX($D$11:$D$27, MATCH('Baseline Calcs &amp; EFs'!$B$214,$B$11:$B$27,0))*INDEX('Baseline Calcs &amp; EFs'!$D$341:$D$358, MATCH('Baseline Calcs &amp; EFs'!$B$214,'Baseline Calcs &amp; EFs'!$B$341:$B$358,0))*10^6*'Conversions and Lists'!$F$44)-(INDEX($G$6:$G$27, MATCH($B$214,$B$6:$B$27,0))*'Conversions and Lists'!$F$37))*'Baseline Calcs &amp; EFs'!AI$381),"")</f>
        <v/>
      </c>
      <c r="AC214" s="142" t="str">
        <f>IFERROR((((INDEX($D$11:$D$27, MATCH('Baseline Calcs &amp; EFs'!$B$214,$B$11:$B$27,0))*INDEX('Baseline Calcs &amp; EFs'!$D$341:$D$358, MATCH('Baseline Calcs &amp; EFs'!$B$214,'Baseline Calcs &amp; EFs'!$B$341:$B$358,0))*10^6*'Conversions and Lists'!$F$44)-(INDEX($G$6:$G$27, MATCH($B$214,$B$6:$B$27,0))*'Conversions and Lists'!$F$37))*'Baseline Calcs &amp; EFs'!AJ$381),"")</f>
        <v/>
      </c>
      <c r="AD214" s="142" t="str">
        <f>IFERROR((((INDEX($D$11:$D$27, MATCH('Baseline Calcs &amp; EFs'!$B$214,$B$11:$B$27,0))*INDEX('Baseline Calcs &amp; EFs'!$D$341:$D$358, MATCH('Baseline Calcs &amp; EFs'!$B$214,'Baseline Calcs &amp; EFs'!$B$341:$B$358,0))*10^6*'Conversions and Lists'!$F$44)-(INDEX($G$6:$G$27, MATCH($B$214,$B$6:$B$27,0))*'Conversions and Lists'!$F$37))*'Baseline Calcs &amp; EFs'!AK$381),"")</f>
        <v/>
      </c>
      <c r="AE214" s="142" t="str">
        <f>IFERROR((((INDEX($D$11:$D$27, MATCH('Baseline Calcs &amp; EFs'!$B$214,$B$11:$B$27,0))*INDEX('Baseline Calcs &amp; EFs'!$D$341:$D$358, MATCH('Baseline Calcs &amp; EFs'!$B$214,'Baseline Calcs &amp; EFs'!$B$341:$B$358,0))*10^6*'Conversions and Lists'!$F$44)-(INDEX($G$6:$G$27, MATCH($B$214,$B$6:$B$27,0))*'Conversions and Lists'!$F$37))*'Baseline Calcs &amp; EFs'!AL$381),"")</f>
        <v/>
      </c>
      <c r="AF214" s="142" t="str">
        <f t="shared" si="1"/>
        <v/>
      </c>
      <c r="AG214" s="143" t="str">
        <f>IFERROR(SUM(INDEX(D214:AF214, MATCH(INDEX($H$6:$H$27,MATCH($B$214,$B$6:$B$27,0)),$D$175:$AE$175,0)):AF214),"")</f>
        <v/>
      </c>
    </row>
    <row r="215" spans="2:33" ht="14.4" thickBot="1" x14ac:dyDescent="0.3">
      <c r="B215" s="138" t="s">
        <v>148</v>
      </c>
      <c r="C215" s="139" t="s">
        <v>336</v>
      </c>
      <c r="D215" s="140" t="str">
        <f>IFERROR((INDEX($D$11:$D$27, MATCH('Baseline Calcs &amp; EFs'!$B$214,$B$11:$B$27,0))*INDEX('Baseline Calcs &amp; EFs'!$C$341:$C$358, MATCH('Baseline Calcs &amp; EFs'!$B$214,'Baseline Calcs &amp; EFs'!$B$341:$B$358,0))*1000*'Conversions and Lists'!$O$44*'Baseline Calcs &amp; EFs'!$F$437*'Conversions and Lists'!$F$51*1000),"")</f>
        <v/>
      </c>
      <c r="E215" s="140" t="str">
        <f>IFERROR((INDEX($D$11:$D$27, MATCH('Baseline Calcs &amp; EFs'!$B$214,$B$11:$B$27,0))*INDEX('Baseline Calcs &amp; EFs'!$C$341:$C$358, MATCH('Baseline Calcs &amp; EFs'!$B$214,'Baseline Calcs &amp; EFs'!$B$341:$B$358,0))*1000*'Conversions and Lists'!$O$44*'Baseline Calcs &amp; EFs'!$F$437*'Conversions and Lists'!$F$51*1000),"")</f>
        <v/>
      </c>
      <c r="F215" s="140" t="str">
        <f>IFERROR((INDEX($D$11:$D$27, MATCH('Baseline Calcs &amp; EFs'!$B$214,$B$11:$B$27,0))*INDEX('Baseline Calcs &amp; EFs'!$C$341:$C$358, MATCH('Baseline Calcs &amp; EFs'!$B$214,'Baseline Calcs &amp; EFs'!$B$341:$B$358,0))*1000*'Conversions and Lists'!$O$44*'Baseline Calcs &amp; EFs'!$F$437*'Conversions and Lists'!$F$51*1000),"")</f>
        <v/>
      </c>
      <c r="G215" s="140" t="str">
        <f>IFERROR((INDEX($D$11:$D$27, MATCH('Baseline Calcs &amp; EFs'!$B$214,$B$11:$B$27,0))*INDEX('Baseline Calcs &amp; EFs'!$C$341:$C$358, MATCH('Baseline Calcs &amp; EFs'!$B$214,'Baseline Calcs &amp; EFs'!$B$341:$B$358,0))*1000*'Conversions and Lists'!$O$44*'Baseline Calcs &amp; EFs'!$F$437*'Conversions and Lists'!$F$51*1000),"")</f>
        <v/>
      </c>
      <c r="H215" s="140" t="str">
        <f>IFERROR((INDEX($D$11:$D$27, MATCH('Baseline Calcs &amp; EFs'!$B$214,$B$11:$B$27,0))*INDEX('Baseline Calcs &amp; EFs'!$C$341:$C$358, MATCH('Baseline Calcs &amp; EFs'!$B$214,'Baseline Calcs &amp; EFs'!$B$341:$B$358,0))*1000*'Conversions and Lists'!$O$44*'Baseline Calcs &amp; EFs'!$F$437*'Conversions and Lists'!$F$51*1000),"")</f>
        <v/>
      </c>
      <c r="I215" s="140" t="str">
        <f>IFERROR((INDEX($D$11:$D$27, MATCH('Baseline Calcs &amp; EFs'!$B$214,$B$11:$B$27,0))*INDEX('Baseline Calcs &amp; EFs'!$C$341:$C$358, MATCH('Baseline Calcs &amp; EFs'!$B$214,'Baseline Calcs &amp; EFs'!$B$341:$B$358,0))*1000*'Conversions and Lists'!$O$44*'Baseline Calcs &amp; EFs'!$F$437*'Conversions and Lists'!$F$51*1000),"")</f>
        <v/>
      </c>
      <c r="J215" s="140" t="str">
        <f>IFERROR((INDEX($D$11:$D$27, MATCH('Baseline Calcs &amp; EFs'!$B$214,$B$11:$B$27,0))*INDEX('Baseline Calcs &amp; EFs'!$C$341:$C$358, MATCH('Baseline Calcs &amp; EFs'!$B$214,'Baseline Calcs &amp; EFs'!$B$341:$B$358,0))*1000*'Conversions and Lists'!$O$44*'Baseline Calcs &amp; EFs'!$F$437*'Conversions and Lists'!$F$51*1000),"")</f>
        <v/>
      </c>
      <c r="K215" s="140" t="str">
        <f>IFERROR((INDEX($D$11:$D$27, MATCH('Baseline Calcs &amp; EFs'!$B$214,$B$11:$B$27,0))*INDEX('Baseline Calcs &amp; EFs'!$C$341:$C$358, MATCH('Baseline Calcs &amp; EFs'!$B$214,'Baseline Calcs &amp; EFs'!$B$341:$B$358,0))*1000*'Conversions and Lists'!$O$44*'Baseline Calcs &amp; EFs'!$F$437*'Conversions and Lists'!$F$51*1000),"")</f>
        <v/>
      </c>
      <c r="L215" s="140" t="str">
        <f>IFERROR((INDEX($D$11:$D$27, MATCH('Baseline Calcs &amp; EFs'!$B$214,$B$11:$B$27,0))*INDEX('Baseline Calcs &amp; EFs'!$C$341:$C$358, MATCH('Baseline Calcs &amp; EFs'!$B$214,'Baseline Calcs &amp; EFs'!$B$341:$B$358,0))*1000*'Conversions and Lists'!$O$44*'Baseline Calcs &amp; EFs'!$F$437*'Conversions and Lists'!$F$51*1000),"")</f>
        <v/>
      </c>
      <c r="M215" s="140" t="str">
        <f>IFERROR((INDEX($D$11:$D$27, MATCH('Baseline Calcs &amp; EFs'!$B$214,$B$11:$B$27,0))*INDEX('Baseline Calcs &amp; EFs'!$C$341:$C$358, MATCH('Baseline Calcs &amp; EFs'!$B$214,'Baseline Calcs &amp; EFs'!$B$341:$B$358,0))*1000*'Conversions and Lists'!$O$44*'Baseline Calcs &amp; EFs'!$F$437*'Conversions and Lists'!$F$51*1000),"")</f>
        <v/>
      </c>
      <c r="N215" s="140" t="str">
        <f>IFERROR((INDEX($D$11:$D$27, MATCH('Baseline Calcs &amp; EFs'!$B$214,$B$11:$B$27,0))*INDEX('Baseline Calcs &amp; EFs'!$C$341:$C$358, MATCH('Baseline Calcs &amp; EFs'!$B$214,'Baseline Calcs &amp; EFs'!$B$341:$B$358,0))*1000*'Conversions and Lists'!$O$44*'Baseline Calcs &amp; EFs'!$F$437*'Conversions and Lists'!$F$51*1000),"")</f>
        <v/>
      </c>
      <c r="O215" s="140" t="str">
        <f>IFERROR((INDEX($D$11:$D$27, MATCH('Baseline Calcs &amp; EFs'!$B$214,$B$11:$B$27,0))*INDEX('Baseline Calcs &amp; EFs'!$C$341:$C$358, MATCH('Baseline Calcs &amp; EFs'!$B$214,'Baseline Calcs &amp; EFs'!$B$341:$B$358,0))*1000*'Conversions and Lists'!$O$44*'Baseline Calcs &amp; EFs'!$F$437*'Conversions and Lists'!$F$51*1000),"")</f>
        <v/>
      </c>
      <c r="P215" s="140" t="str">
        <f>IFERROR((INDEX($D$11:$D$27, MATCH('Baseline Calcs &amp; EFs'!$B$214,$B$11:$B$27,0))*INDEX('Baseline Calcs &amp; EFs'!$C$341:$C$358, MATCH('Baseline Calcs &amp; EFs'!$B$214,'Baseline Calcs &amp; EFs'!$B$341:$B$358,0))*1000*'Conversions and Lists'!$O$44*'Baseline Calcs &amp; EFs'!$F$437*'Conversions and Lists'!$F$51*1000),"")</f>
        <v/>
      </c>
      <c r="Q215" s="140" t="str">
        <f>IFERROR((INDEX($D$11:$D$27, MATCH('Baseline Calcs &amp; EFs'!$B$214,$B$11:$B$27,0))*INDEX('Baseline Calcs &amp; EFs'!$C$341:$C$358, MATCH('Baseline Calcs &amp; EFs'!$B$214,'Baseline Calcs &amp; EFs'!$B$341:$B$358,0))*1000*'Conversions and Lists'!$O$44*'Baseline Calcs &amp; EFs'!$F$437*'Conversions and Lists'!$F$51*1000),"")</f>
        <v/>
      </c>
      <c r="R215" s="140" t="str">
        <f>IFERROR((INDEX($D$11:$D$27, MATCH('Baseline Calcs &amp; EFs'!$B$214,$B$11:$B$27,0))*INDEX('Baseline Calcs &amp; EFs'!$C$341:$C$358, MATCH('Baseline Calcs &amp; EFs'!$B$214,'Baseline Calcs &amp; EFs'!$B$341:$B$358,0))*1000*'Conversions and Lists'!$O$44*'Baseline Calcs &amp; EFs'!$F$437*'Conversions and Lists'!$F$51*1000),"")</f>
        <v/>
      </c>
      <c r="S215" s="140" t="str">
        <f>IFERROR((INDEX($D$11:$D$27, MATCH('Baseline Calcs &amp; EFs'!$B$214,$B$11:$B$27,0))*INDEX('Baseline Calcs &amp; EFs'!$C$341:$C$358, MATCH('Baseline Calcs &amp; EFs'!$B$214,'Baseline Calcs &amp; EFs'!$B$341:$B$358,0))*1000*'Conversions and Lists'!$O$44*'Baseline Calcs &amp; EFs'!$F$437*'Conversions and Lists'!$F$51*1000),"")</f>
        <v/>
      </c>
      <c r="T215" s="140" t="str">
        <f>IFERROR((INDEX($D$11:$D$27, MATCH('Baseline Calcs &amp; EFs'!$B$214,$B$11:$B$27,0))*INDEX('Baseline Calcs &amp; EFs'!$C$341:$C$358, MATCH('Baseline Calcs &amp; EFs'!$B$214,'Baseline Calcs &amp; EFs'!$B$341:$B$358,0))*1000*'Conversions and Lists'!$O$44*'Baseline Calcs &amp; EFs'!$F$437*'Conversions and Lists'!$F$51*1000),"")</f>
        <v/>
      </c>
      <c r="U215" s="140" t="str">
        <f>IFERROR((INDEX($D$11:$D$27, MATCH('Baseline Calcs &amp; EFs'!$B$214,$B$11:$B$27,0))*INDEX('Baseline Calcs &amp; EFs'!$C$341:$C$358, MATCH('Baseline Calcs &amp; EFs'!$B$214,'Baseline Calcs &amp; EFs'!$B$341:$B$358,0))*1000*'Conversions and Lists'!$O$44*'Baseline Calcs &amp; EFs'!$F$437*'Conversions and Lists'!$F$51*1000),"")</f>
        <v/>
      </c>
      <c r="V215" s="140" t="str">
        <f>IFERROR((INDEX($D$11:$D$27, MATCH('Baseline Calcs &amp; EFs'!$B$214,$B$11:$B$27,0))*INDEX('Baseline Calcs &amp; EFs'!$C$341:$C$358, MATCH('Baseline Calcs &amp; EFs'!$B$214,'Baseline Calcs &amp; EFs'!$B$341:$B$358,0))*1000*'Conversions and Lists'!$O$44*'Baseline Calcs &amp; EFs'!$F$437*'Conversions and Lists'!$F$51*1000),"")</f>
        <v/>
      </c>
      <c r="W215" s="140" t="str">
        <f>IFERROR((INDEX($D$11:$D$27, MATCH('Baseline Calcs &amp; EFs'!$B$214,$B$11:$B$27,0))*INDEX('Baseline Calcs &amp; EFs'!$C$341:$C$358, MATCH('Baseline Calcs &amp; EFs'!$B$214,'Baseline Calcs &amp; EFs'!$B$341:$B$358,0))*1000*'Conversions and Lists'!$O$44*'Baseline Calcs &amp; EFs'!$F$437*'Conversions and Lists'!$F$51*1000),"")</f>
        <v/>
      </c>
      <c r="X215" s="140" t="str">
        <f>IFERROR((INDEX($D$11:$D$27, MATCH('Baseline Calcs &amp; EFs'!$B$214,$B$11:$B$27,0))*INDEX('Baseline Calcs &amp; EFs'!$C$341:$C$358, MATCH('Baseline Calcs &amp; EFs'!$B$214,'Baseline Calcs &amp; EFs'!$B$341:$B$358,0))*1000*'Conversions and Lists'!$O$44*'Baseline Calcs &amp; EFs'!$F$437*'Conversions and Lists'!$F$51*1000),"")</f>
        <v/>
      </c>
      <c r="Y215" s="140" t="str">
        <f>IFERROR((INDEX($D$11:$D$27, MATCH('Baseline Calcs &amp; EFs'!$B$214,$B$11:$B$27,0))*INDEX('Baseline Calcs &amp; EFs'!$C$341:$C$358, MATCH('Baseline Calcs &amp; EFs'!$B$214,'Baseline Calcs &amp; EFs'!$B$341:$B$358,0))*1000*'Conversions and Lists'!$O$44*'Baseline Calcs &amp; EFs'!$F$437*'Conversions and Lists'!$F$51*1000),"")</f>
        <v/>
      </c>
      <c r="Z215" s="140" t="str">
        <f>IFERROR((INDEX($D$11:$D$27, MATCH('Baseline Calcs &amp; EFs'!$B$214,$B$11:$B$27,0))*INDEX('Baseline Calcs &amp; EFs'!$C$341:$C$358, MATCH('Baseline Calcs &amp; EFs'!$B$214,'Baseline Calcs &amp; EFs'!$B$341:$B$358,0))*1000*'Conversions and Lists'!$O$44*'Baseline Calcs &amp; EFs'!$F$437*'Conversions and Lists'!$F$51*1000),"")</f>
        <v/>
      </c>
      <c r="AA215" s="140" t="str">
        <f>IFERROR((INDEX($D$11:$D$27, MATCH('Baseline Calcs &amp; EFs'!$B$214,$B$11:$B$27,0))*INDEX('Baseline Calcs &amp; EFs'!$C$341:$C$358, MATCH('Baseline Calcs &amp; EFs'!$B$214,'Baseline Calcs &amp; EFs'!$B$341:$B$358,0))*1000*'Conversions and Lists'!$O$44*'Baseline Calcs &amp; EFs'!$F$437*'Conversions and Lists'!$F$51*1000),"")</f>
        <v/>
      </c>
      <c r="AB215" s="140" t="str">
        <f>IFERROR((INDEX($D$11:$D$27, MATCH('Baseline Calcs &amp; EFs'!$B$214,$B$11:$B$27,0))*INDEX('Baseline Calcs &amp; EFs'!$C$341:$C$358, MATCH('Baseline Calcs &amp; EFs'!$B$214,'Baseline Calcs &amp; EFs'!$B$341:$B$358,0))*1000*'Conversions and Lists'!$O$44*'Baseline Calcs &amp; EFs'!$F$437*'Conversions and Lists'!$F$51*1000),"")</f>
        <v/>
      </c>
      <c r="AC215" s="140" t="str">
        <f>IFERROR((INDEX($D$11:$D$27, MATCH('Baseline Calcs &amp; EFs'!$B$214,$B$11:$B$27,0))*INDEX('Baseline Calcs &amp; EFs'!$C$341:$C$358, MATCH('Baseline Calcs &amp; EFs'!$B$214,'Baseline Calcs &amp; EFs'!$B$341:$B$358,0))*1000*'Conversions and Lists'!$O$44*'Baseline Calcs &amp; EFs'!$F$437*'Conversions and Lists'!$F$51*1000),"")</f>
        <v/>
      </c>
      <c r="AD215" s="140" t="str">
        <f>IFERROR((INDEX($D$11:$D$27, MATCH('Baseline Calcs &amp; EFs'!$B$214,$B$11:$B$27,0))*INDEX('Baseline Calcs &amp; EFs'!$C$341:$C$358, MATCH('Baseline Calcs &amp; EFs'!$B$214,'Baseline Calcs &amp; EFs'!$B$341:$B$358,0))*1000*'Conversions and Lists'!$O$44*'Baseline Calcs &amp; EFs'!$F$437*'Conversions and Lists'!$F$51*1000),"")</f>
        <v/>
      </c>
      <c r="AE215" s="140" t="str">
        <f>IFERROR((INDEX($D$11:$D$27, MATCH('Baseline Calcs &amp; EFs'!$B$214,$B$11:$B$27,0))*INDEX('Baseline Calcs &amp; EFs'!$C$341:$C$358, MATCH('Baseline Calcs &amp; EFs'!$B$214,'Baseline Calcs &amp; EFs'!$B$341:$B$358,0))*1000*'Conversions and Lists'!$O$44*'Baseline Calcs &amp; EFs'!$F$437*'Conversions and Lists'!$F$51*1000),"")</f>
        <v/>
      </c>
      <c r="AF215" s="140" t="str">
        <f t="shared" si="1"/>
        <v/>
      </c>
      <c r="AG215" s="135" t="str">
        <f>IFERROR(SUM(INDEX(D215:AF215, MATCH(INDEX($H$6:$H$27,MATCH($B$214,$B$6:$B$27,0)),$D$175:$AE$175,0)):AF215),"")</f>
        <v/>
      </c>
    </row>
    <row r="216" spans="2:33" x14ac:dyDescent="0.25">
      <c r="B216" s="144" t="s">
        <v>128</v>
      </c>
      <c r="C216" s="141" t="s">
        <v>335</v>
      </c>
      <c r="D216" s="142" t="str">
        <f>IFERROR((((INDEX($D$11:$D$27, MATCH('Baseline Calcs &amp; EFs'!$B$216,$B$11:$B$27,0))*INDEX('Baseline Calcs &amp; EFs'!$D$341:$D$358, MATCH('Baseline Calcs &amp; EFs'!$B$216,'Baseline Calcs &amp; EFs'!$B$341:$B$358,0))*10^6*'Conversions and Lists'!$F$44)-(INDEX($G$6:$G$27, MATCH($B$216,$B$6:$B$27,0))*'Conversions and Lists'!$F$37))*'Baseline Calcs &amp; EFs'!K$381),"")</f>
        <v/>
      </c>
      <c r="E216" s="142" t="str">
        <f>IFERROR((((INDEX($D$11:$D$27, MATCH('Baseline Calcs &amp; EFs'!$B$216,$B$11:$B$27,0))*INDEX('Baseline Calcs &amp; EFs'!$D$341:$D$358, MATCH('Baseline Calcs &amp; EFs'!$B$216,'Baseline Calcs &amp; EFs'!$B$341:$B$358,0))*10^6*'Conversions and Lists'!$F$44)-(INDEX($G$6:$G$27, MATCH($B$216,$B$6:$B$27,0))*'Conversions and Lists'!$F$37))*'Baseline Calcs &amp; EFs'!L$381),"")</f>
        <v/>
      </c>
      <c r="F216" s="142" t="str">
        <f>IFERROR((((INDEX($D$11:$D$27, MATCH('Baseline Calcs &amp; EFs'!$B$216,$B$11:$B$27,0))*INDEX('Baseline Calcs &amp; EFs'!$D$341:$D$358, MATCH('Baseline Calcs &amp; EFs'!$B$216,'Baseline Calcs &amp; EFs'!$B$341:$B$358,0))*10^6*'Conversions and Lists'!$F$44)-(INDEX($G$6:$G$27, MATCH($B$216,$B$6:$B$27,0))*'Conversions and Lists'!$F$37))*'Baseline Calcs &amp; EFs'!M$381),"")</f>
        <v/>
      </c>
      <c r="G216" s="142" t="str">
        <f>IFERROR((((INDEX($D$11:$D$27, MATCH('Baseline Calcs &amp; EFs'!$B$216,$B$11:$B$27,0))*INDEX('Baseline Calcs &amp; EFs'!$D$341:$D$358, MATCH('Baseline Calcs &amp; EFs'!$B$216,'Baseline Calcs &amp; EFs'!$B$341:$B$358,0))*10^6*'Conversions and Lists'!$F$44)-(INDEX($G$6:$G$27, MATCH($B$216,$B$6:$B$27,0))*'Conversions and Lists'!$F$37))*'Baseline Calcs &amp; EFs'!N$381),"")</f>
        <v/>
      </c>
      <c r="H216" s="142" t="str">
        <f>IFERROR((((INDEX($D$11:$D$27, MATCH('Baseline Calcs &amp; EFs'!$B$216,$B$11:$B$27,0))*INDEX('Baseline Calcs &amp; EFs'!$D$341:$D$358, MATCH('Baseline Calcs &amp; EFs'!$B$216,'Baseline Calcs &amp; EFs'!$B$341:$B$358,0))*10^6*'Conversions and Lists'!$F$44)-(INDEX($G$6:$G$27, MATCH($B$216,$B$6:$B$27,0))*'Conversions and Lists'!$F$37))*'Baseline Calcs &amp; EFs'!O$381),"")</f>
        <v/>
      </c>
      <c r="I216" s="142" t="str">
        <f>IFERROR((((INDEX($D$11:$D$27, MATCH('Baseline Calcs &amp; EFs'!$B$216,$B$11:$B$27,0))*INDEX('Baseline Calcs &amp; EFs'!$D$341:$D$358, MATCH('Baseline Calcs &amp; EFs'!$B$216,'Baseline Calcs &amp; EFs'!$B$341:$B$358,0))*10^6*'Conversions and Lists'!$F$44)-(INDEX($G$6:$G$27, MATCH($B$216,$B$6:$B$27,0))*'Conversions and Lists'!$F$37))*'Baseline Calcs &amp; EFs'!P$381),"")</f>
        <v/>
      </c>
      <c r="J216" s="142" t="str">
        <f>IFERROR((((INDEX($D$11:$D$27, MATCH('Baseline Calcs &amp; EFs'!$B$216,$B$11:$B$27,0))*INDEX('Baseline Calcs &amp; EFs'!$D$341:$D$358, MATCH('Baseline Calcs &amp; EFs'!$B$216,'Baseline Calcs &amp; EFs'!$B$341:$B$358,0))*10^6*'Conversions and Lists'!$F$44)-(INDEX($G$6:$G$27, MATCH($B$216,$B$6:$B$27,0))*'Conversions and Lists'!$F$37))*'Baseline Calcs &amp; EFs'!Q$381),"")</f>
        <v/>
      </c>
      <c r="K216" s="142" t="str">
        <f>IFERROR((((INDEX($D$11:$D$27, MATCH('Baseline Calcs &amp; EFs'!$B$216,$B$11:$B$27,0))*INDEX('Baseline Calcs &amp; EFs'!$D$341:$D$358, MATCH('Baseline Calcs &amp; EFs'!$B$216,'Baseline Calcs &amp; EFs'!$B$341:$B$358,0))*10^6*'Conversions and Lists'!$F$44)-(INDEX($G$6:$G$27, MATCH($B$216,$B$6:$B$27,0))*'Conversions and Lists'!$F$37))*'Baseline Calcs &amp; EFs'!R$381),"")</f>
        <v/>
      </c>
      <c r="L216" s="142" t="str">
        <f>IFERROR((((INDEX($D$11:$D$27, MATCH('Baseline Calcs &amp; EFs'!$B$216,$B$11:$B$27,0))*INDEX('Baseline Calcs &amp; EFs'!$D$341:$D$358, MATCH('Baseline Calcs &amp; EFs'!$B$216,'Baseline Calcs &amp; EFs'!$B$341:$B$358,0))*10^6*'Conversions and Lists'!$F$44)-(INDEX($G$6:$G$27, MATCH($B$216,$B$6:$B$27,0))*'Conversions and Lists'!$F$37))*'Baseline Calcs &amp; EFs'!S$381),"")</f>
        <v/>
      </c>
      <c r="M216" s="142" t="str">
        <f>IFERROR((((INDEX($D$11:$D$27, MATCH('Baseline Calcs &amp; EFs'!$B$216,$B$11:$B$27,0))*INDEX('Baseline Calcs &amp; EFs'!$D$341:$D$358, MATCH('Baseline Calcs &amp; EFs'!$B$216,'Baseline Calcs &amp; EFs'!$B$341:$B$358,0))*10^6*'Conversions and Lists'!$F$44)-(INDEX($G$6:$G$27, MATCH($B$216,$B$6:$B$27,0))*'Conversions and Lists'!$F$37))*'Baseline Calcs &amp; EFs'!T$381),"")</f>
        <v/>
      </c>
      <c r="N216" s="142" t="str">
        <f>IFERROR((((INDEX($D$11:$D$27, MATCH('Baseline Calcs &amp; EFs'!$B$216,$B$11:$B$27,0))*INDEX('Baseline Calcs &amp; EFs'!$D$341:$D$358, MATCH('Baseline Calcs &amp; EFs'!$B$216,'Baseline Calcs &amp; EFs'!$B$341:$B$358,0))*10^6*'Conversions and Lists'!$F$44)-(INDEX($G$6:$G$27, MATCH($B$216,$B$6:$B$27,0))*'Conversions and Lists'!$F$37))*'Baseline Calcs &amp; EFs'!U$381),"")</f>
        <v/>
      </c>
      <c r="O216" s="142" t="str">
        <f>IFERROR((((INDEX($D$11:$D$27, MATCH('Baseline Calcs &amp; EFs'!$B$216,$B$11:$B$27,0))*INDEX('Baseline Calcs &amp; EFs'!$D$341:$D$358, MATCH('Baseline Calcs &amp; EFs'!$B$216,'Baseline Calcs &amp; EFs'!$B$341:$B$358,0))*10^6*'Conversions and Lists'!$F$44)-(INDEX($G$6:$G$27, MATCH($B$216,$B$6:$B$27,0))*'Conversions and Lists'!$F$37))*'Baseline Calcs &amp; EFs'!V$381),"")</f>
        <v/>
      </c>
      <c r="P216" s="142" t="str">
        <f>IFERROR((((INDEX($D$11:$D$27, MATCH('Baseline Calcs &amp; EFs'!$B$216,$B$11:$B$27,0))*INDEX('Baseline Calcs &amp; EFs'!$D$341:$D$358, MATCH('Baseline Calcs &amp; EFs'!$B$216,'Baseline Calcs &amp; EFs'!$B$341:$B$358,0))*10^6*'Conversions and Lists'!$F$44)-(INDEX($G$6:$G$27, MATCH($B$216,$B$6:$B$27,0))*'Conversions and Lists'!$F$37))*'Baseline Calcs &amp; EFs'!W$381),"")</f>
        <v/>
      </c>
      <c r="Q216" s="142" t="str">
        <f>IFERROR((((INDEX($D$11:$D$27, MATCH('Baseline Calcs &amp; EFs'!$B$216,$B$11:$B$27,0))*INDEX('Baseline Calcs &amp; EFs'!$D$341:$D$358, MATCH('Baseline Calcs &amp; EFs'!$B$216,'Baseline Calcs &amp; EFs'!$B$341:$B$358,0))*10^6*'Conversions and Lists'!$F$44)-(INDEX($G$6:$G$27, MATCH($B$216,$B$6:$B$27,0))*'Conversions and Lists'!$F$37))*'Baseline Calcs &amp; EFs'!X$381),"")</f>
        <v/>
      </c>
      <c r="R216" s="142" t="str">
        <f>IFERROR((((INDEX($D$11:$D$27, MATCH('Baseline Calcs &amp; EFs'!$B$216,$B$11:$B$27,0))*INDEX('Baseline Calcs &amp; EFs'!$D$341:$D$358, MATCH('Baseline Calcs &amp; EFs'!$B$216,'Baseline Calcs &amp; EFs'!$B$341:$B$358,0))*10^6*'Conversions and Lists'!$F$44)-(INDEX($G$6:$G$27, MATCH($B$216,$B$6:$B$27,0))*'Conversions and Lists'!$F$37))*'Baseline Calcs &amp; EFs'!Y$381),"")</f>
        <v/>
      </c>
      <c r="S216" s="142" t="str">
        <f>IFERROR((((INDEX($D$11:$D$27, MATCH('Baseline Calcs &amp; EFs'!$B$216,$B$11:$B$27,0))*INDEX('Baseline Calcs &amp; EFs'!$D$341:$D$358, MATCH('Baseline Calcs &amp; EFs'!$B$216,'Baseline Calcs &amp; EFs'!$B$341:$B$358,0))*10^6*'Conversions and Lists'!$F$44)-(INDEX($G$6:$G$27, MATCH($B$216,$B$6:$B$27,0))*'Conversions and Lists'!$F$37))*'Baseline Calcs &amp; EFs'!Z$381),"")</f>
        <v/>
      </c>
      <c r="T216" s="142" t="str">
        <f>IFERROR((((INDEX($D$11:$D$27, MATCH('Baseline Calcs &amp; EFs'!$B$216,$B$11:$B$27,0))*INDEX('Baseline Calcs &amp; EFs'!$D$341:$D$358, MATCH('Baseline Calcs &amp; EFs'!$B$216,'Baseline Calcs &amp; EFs'!$B$341:$B$358,0))*10^6*'Conversions and Lists'!$F$44)-(INDEX($G$6:$G$27, MATCH($B$216,$B$6:$B$27,0))*'Conversions and Lists'!$F$37))*'Baseline Calcs &amp; EFs'!AA$381),"")</f>
        <v/>
      </c>
      <c r="U216" s="142" t="str">
        <f>IFERROR((((INDEX($D$11:$D$27, MATCH('Baseline Calcs &amp; EFs'!$B$216,$B$11:$B$27,0))*INDEX('Baseline Calcs &amp; EFs'!$D$341:$D$358, MATCH('Baseline Calcs &amp; EFs'!$B$216,'Baseline Calcs &amp; EFs'!$B$341:$B$358,0))*10^6*'Conversions and Lists'!$F$44)-(INDEX($G$6:$G$27, MATCH($B$216,$B$6:$B$27,0))*'Conversions and Lists'!$F$37))*'Baseline Calcs &amp; EFs'!AB$381),"")</f>
        <v/>
      </c>
      <c r="V216" s="142" t="str">
        <f>IFERROR((((INDEX($D$11:$D$27, MATCH('Baseline Calcs &amp; EFs'!$B$216,$B$11:$B$27,0))*INDEX('Baseline Calcs &amp; EFs'!$D$341:$D$358, MATCH('Baseline Calcs &amp; EFs'!$B$216,'Baseline Calcs &amp; EFs'!$B$341:$B$358,0))*10^6*'Conversions and Lists'!$F$44)-(INDEX($G$6:$G$27, MATCH($B$216,$B$6:$B$27,0))*'Conversions and Lists'!$F$37))*'Baseline Calcs &amp; EFs'!AC$381),"")</f>
        <v/>
      </c>
      <c r="W216" s="142" t="str">
        <f>IFERROR((((INDEX($D$11:$D$27, MATCH('Baseline Calcs &amp; EFs'!$B$216,$B$11:$B$27,0))*INDEX('Baseline Calcs &amp; EFs'!$D$341:$D$358, MATCH('Baseline Calcs &amp; EFs'!$B$216,'Baseline Calcs &amp; EFs'!$B$341:$B$358,0))*10^6*'Conversions and Lists'!$F$44)-(INDEX($G$6:$G$27, MATCH($B$216,$B$6:$B$27,0))*'Conversions and Lists'!$F$37))*'Baseline Calcs &amp; EFs'!AD$381),"")</f>
        <v/>
      </c>
      <c r="X216" s="142" t="str">
        <f>IFERROR((((INDEX($D$11:$D$27, MATCH('Baseline Calcs &amp; EFs'!$B$216,$B$11:$B$27,0))*INDEX('Baseline Calcs &amp; EFs'!$D$341:$D$358, MATCH('Baseline Calcs &amp; EFs'!$B$216,'Baseline Calcs &amp; EFs'!$B$341:$B$358,0))*10^6*'Conversions and Lists'!$F$44)-(INDEX($G$6:$G$27, MATCH($B$216,$B$6:$B$27,0))*'Conversions and Lists'!$F$37))*'Baseline Calcs &amp; EFs'!AE$381),"")</f>
        <v/>
      </c>
      <c r="Y216" s="142" t="str">
        <f>IFERROR((((INDEX($D$11:$D$27, MATCH('Baseline Calcs &amp; EFs'!$B$216,$B$11:$B$27,0))*INDEX('Baseline Calcs &amp; EFs'!$D$341:$D$358, MATCH('Baseline Calcs &amp; EFs'!$B$216,'Baseline Calcs &amp; EFs'!$B$341:$B$358,0))*10^6*'Conversions and Lists'!$F$44)-(INDEX($G$6:$G$27, MATCH($B$216,$B$6:$B$27,0))*'Conversions and Lists'!$F$37))*'Baseline Calcs &amp; EFs'!AF$381),"")</f>
        <v/>
      </c>
      <c r="Z216" s="142" t="str">
        <f>IFERROR((((INDEX($D$11:$D$27, MATCH('Baseline Calcs &amp; EFs'!$B$216,$B$11:$B$27,0))*INDEX('Baseline Calcs &amp; EFs'!$D$341:$D$358, MATCH('Baseline Calcs &amp; EFs'!$B$216,'Baseline Calcs &amp; EFs'!$B$341:$B$358,0))*10^6*'Conversions and Lists'!$F$44)-(INDEX($G$6:$G$27, MATCH($B$216,$B$6:$B$27,0))*'Conversions and Lists'!$F$37))*'Baseline Calcs &amp; EFs'!AG$381),"")</f>
        <v/>
      </c>
      <c r="AA216" s="142" t="str">
        <f>IFERROR((((INDEX($D$11:$D$27, MATCH('Baseline Calcs &amp; EFs'!$B$216,$B$11:$B$27,0))*INDEX('Baseline Calcs &amp; EFs'!$D$341:$D$358, MATCH('Baseline Calcs &amp; EFs'!$B$216,'Baseline Calcs &amp; EFs'!$B$341:$B$358,0))*10^6*'Conversions and Lists'!$F$44)-(INDEX($G$6:$G$27, MATCH($B$216,$B$6:$B$27,0))*'Conversions and Lists'!$F$37))*'Baseline Calcs &amp; EFs'!AH$381),"")</f>
        <v/>
      </c>
      <c r="AB216" s="142" t="str">
        <f>IFERROR((((INDEX($D$11:$D$27, MATCH('Baseline Calcs &amp; EFs'!$B$216,$B$11:$B$27,0))*INDEX('Baseline Calcs &amp; EFs'!$D$341:$D$358, MATCH('Baseline Calcs &amp; EFs'!$B$216,'Baseline Calcs &amp; EFs'!$B$341:$B$358,0))*10^6*'Conversions and Lists'!$F$44)-(INDEX($G$6:$G$27, MATCH($B$216,$B$6:$B$27,0))*'Conversions and Lists'!$F$37))*'Baseline Calcs &amp; EFs'!AI$381),"")</f>
        <v/>
      </c>
      <c r="AC216" s="142" t="str">
        <f>IFERROR((((INDEX($D$11:$D$27, MATCH('Baseline Calcs &amp; EFs'!$B$216,$B$11:$B$27,0))*INDEX('Baseline Calcs &amp; EFs'!$D$341:$D$358, MATCH('Baseline Calcs &amp; EFs'!$B$216,'Baseline Calcs &amp; EFs'!$B$341:$B$358,0))*10^6*'Conversions and Lists'!$F$44)-(INDEX($G$6:$G$27, MATCH($B$216,$B$6:$B$27,0))*'Conversions and Lists'!$F$37))*'Baseline Calcs &amp; EFs'!AJ$381),"")</f>
        <v/>
      </c>
      <c r="AD216" s="142" t="str">
        <f>IFERROR((((INDEX($D$11:$D$27, MATCH('Baseline Calcs &amp; EFs'!$B$216,$B$11:$B$27,0))*INDEX('Baseline Calcs &amp; EFs'!$D$341:$D$358, MATCH('Baseline Calcs &amp; EFs'!$B$216,'Baseline Calcs &amp; EFs'!$B$341:$B$358,0))*10^6*'Conversions and Lists'!$F$44)-(INDEX($G$6:$G$27, MATCH($B$216,$B$6:$B$27,0))*'Conversions and Lists'!$F$37))*'Baseline Calcs &amp; EFs'!AK$381),"")</f>
        <v/>
      </c>
      <c r="AE216" s="142" t="str">
        <f>IFERROR((((INDEX($D$11:$D$27, MATCH('Baseline Calcs &amp; EFs'!$B$216,$B$11:$B$27,0))*INDEX('Baseline Calcs &amp; EFs'!$D$341:$D$358, MATCH('Baseline Calcs &amp; EFs'!$B$216,'Baseline Calcs &amp; EFs'!$B$341:$B$358,0))*10^6*'Conversions and Lists'!$F$44)-(INDEX($G$6:$G$27, MATCH($B$216,$B$6:$B$27,0))*'Conversions and Lists'!$F$37))*'Baseline Calcs &amp; EFs'!AL$381),"")</f>
        <v/>
      </c>
      <c r="AF216" s="142" t="str">
        <f t="shared" si="1"/>
        <v/>
      </c>
      <c r="AG216" s="143" t="str">
        <f>IFERROR(SUM(INDEX(D216:AF216, MATCH(INDEX($H$6:$H$27,MATCH($B$216,$B$6:$B$27,0)),$D$175:$AE$175,0)):AF216),"")</f>
        <v/>
      </c>
    </row>
    <row r="217" spans="2:33" ht="14.4" thickBot="1" x14ac:dyDescent="0.3">
      <c r="B217" s="138" t="s">
        <v>128</v>
      </c>
      <c r="C217" s="139" t="s">
        <v>336</v>
      </c>
      <c r="D217" s="140" t="str">
        <f>IFERROR((INDEX($D$11:$D$27, MATCH('Baseline Calcs &amp; EFs'!$B$216,$B$11:$B$27,0))*INDEX('Baseline Calcs &amp; EFs'!$C$341:$C$358, MATCH('Baseline Calcs &amp; EFs'!$B$216,'Baseline Calcs &amp; EFs'!$B$341:$B$358,0))*1000*'Conversions and Lists'!$O$44*'Baseline Calcs &amp; EFs'!$F$437*'Conversions and Lists'!$F$51*1000),"")</f>
        <v/>
      </c>
      <c r="E217" s="140" t="str">
        <f>IFERROR((INDEX($D$11:$D$27, MATCH('Baseline Calcs &amp; EFs'!$B$216,$B$11:$B$27,0))*INDEX('Baseline Calcs &amp; EFs'!$C$341:$C$358, MATCH('Baseline Calcs &amp; EFs'!$B$216,'Baseline Calcs &amp; EFs'!$B$341:$B$358,0))*1000*'Conversions and Lists'!$O$44*'Baseline Calcs &amp; EFs'!$F$437*'Conversions and Lists'!$F$51*1000),"")</f>
        <v/>
      </c>
      <c r="F217" s="140" t="str">
        <f>IFERROR((INDEX($D$11:$D$27, MATCH('Baseline Calcs &amp; EFs'!$B$216,$B$11:$B$27,0))*INDEX('Baseline Calcs &amp; EFs'!$C$341:$C$358, MATCH('Baseline Calcs &amp; EFs'!$B$216,'Baseline Calcs &amp; EFs'!$B$341:$B$358,0))*1000*'Conversions and Lists'!$O$44*'Baseline Calcs &amp; EFs'!$F$437*'Conversions and Lists'!$F$51*1000),"")</f>
        <v/>
      </c>
      <c r="G217" s="140" t="str">
        <f>IFERROR((INDEX($D$11:$D$27, MATCH('Baseline Calcs &amp; EFs'!$B$216,$B$11:$B$27,0))*INDEX('Baseline Calcs &amp; EFs'!$C$341:$C$358, MATCH('Baseline Calcs &amp; EFs'!$B$216,'Baseline Calcs &amp; EFs'!$B$341:$B$358,0))*1000*'Conversions and Lists'!$O$44*'Baseline Calcs &amp; EFs'!$F$437*'Conversions and Lists'!$F$51*1000),"")</f>
        <v/>
      </c>
      <c r="H217" s="140" t="str">
        <f>IFERROR((INDEX($D$11:$D$27, MATCH('Baseline Calcs &amp; EFs'!$B$216,$B$11:$B$27,0))*INDEX('Baseline Calcs &amp; EFs'!$C$341:$C$358, MATCH('Baseline Calcs &amp; EFs'!$B$216,'Baseline Calcs &amp; EFs'!$B$341:$B$358,0))*1000*'Conversions and Lists'!$O$44*'Baseline Calcs &amp; EFs'!$F$437*'Conversions and Lists'!$F$51*1000),"")</f>
        <v/>
      </c>
      <c r="I217" s="140" t="str">
        <f>IFERROR((INDEX($D$11:$D$27, MATCH('Baseline Calcs &amp; EFs'!$B$216,$B$11:$B$27,0))*INDEX('Baseline Calcs &amp; EFs'!$C$341:$C$358, MATCH('Baseline Calcs &amp; EFs'!$B$216,'Baseline Calcs &amp; EFs'!$B$341:$B$358,0))*1000*'Conversions and Lists'!$O$44*'Baseline Calcs &amp; EFs'!$F$437*'Conversions and Lists'!$F$51*1000),"")</f>
        <v/>
      </c>
      <c r="J217" s="140" t="str">
        <f>IFERROR((INDEX($D$11:$D$27, MATCH('Baseline Calcs &amp; EFs'!$B$216,$B$11:$B$27,0))*INDEX('Baseline Calcs &amp; EFs'!$C$341:$C$358, MATCH('Baseline Calcs &amp; EFs'!$B$216,'Baseline Calcs &amp; EFs'!$B$341:$B$358,0))*1000*'Conversions and Lists'!$O$44*'Baseline Calcs &amp; EFs'!$F$437*'Conversions and Lists'!$F$51*1000),"")</f>
        <v/>
      </c>
      <c r="K217" s="140" t="str">
        <f>IFERROR((INDEX($D$11:$D$27, MATCH('Baseline Calcs &amp; EFs'!$B$216,$B$11:$B$27,0))*INDEX('Baseline Calcs &amp; EFs'!$C$341:$C$358, MATCH('Baseline Calcs &amp; EFs'!$B$216,'Baseline Calcs &amp; EFs'!$B$341:$B$358,0))*1000*'Conversions and Lists'!$O$44*'Baseline Calcs &amp; EFs'!$F$437*'Conversions and Lists'!$F$51*1000),"")</f>
        <v/>
      </c>
      <c r="L217" s="140" t="str">
        <f>IFERROR((INDEX($D$11:$D$27, MATCH('Baseline Calcs &amp; EFs'!$B$216,$B$11:$B$27,0))*INDEX('Baseline Calcs &amp; EFs'!$C$341:$C$358, MATCH('Baseline Calcs &amp; EFs'!$B$216,'Baseline Calcs &amp; EFs'!$B$341:$B$358,0))*1000*'Conversions and Lists'!$O$44*'Baseline Calcs &amp; EFs'!$F$437*'Conversions and Lists'!$F$51*1000),"")</f>
        <v/>
      </c>
      <c r="M217" s="140" t="str">
        <f>IFERROR((INDEX($D$11:$D$27, MATCH('Baseline Calcs &amp; EFs'!$B$216,$B$11:$B$27,0))*INDEX('Baseline Calcs &amp; EFs'!$C$341:$C$358, MATCH('Baseline Calcs &amp; EFs'!$B$216,'Baseline Calcs &amp; EFs'!$B$341:$B$358,0))*1000*'Conversions and Lists'!$O$44*'Baseline Calcs &amp; EFs'!$F$437*'Conversions and Lists'!$F$51*1000),"")</f>
        <v/>
      </c>
      <c r="N217" s="140" t="str">
        <f>IFERROR((INDEX($D$11:$D$27, MATCH('Baseline Calcs &amp; EFs'!$B$216,$B$11:$B$27,0))*INDEX('Baseline Calcs &amp; EFs'!$C$341:$C$358, MATCH('Baseline Calcs &amp; EFs'!$B$216,'Baseline Calcs &amp; EFs'!$B$341:$B$358,0))*1000*'Conversions and Lists'!$O$44*'Baseline Calcs &amp; EFs'!$F$437*'Conversions and Lists'!$F$51*1000),"")</f>
        <v/>
      </c>
      <c r="O217" s="140" t="str">
        <f>IFERROR((INDEX($D$11:$D$27, MATCH('Baseline Calcs &amp; EFs'!$B$216,$B$11:$B$27,0))*INDEX('Baseline Calcs &amp; EFs'!$C$341:$C$358, MATCH('Baseline Calcs &amp; EFs'!$B$216,'Baseline Calcs &amp; EFs'!$B$341:$B$358,0))*1000*'Conversions and Lists'!$O$44*'Baseline Calcs &amp; EFs'!$F$437*'Conversions and Lists'!$F$51*1000),"")</f>
        <v/>
      </c>
      <c r="P217" s="140" t="str">
        <f>IFERROR((INDEX($D$11:$D$27, MATCH('Baseline Calcs &amp; EFs'!$B$216,$B$11:$B$27,0))*INDEX('Baseline Calcs &amp; EFs'!$C$341:$C$358, MATCH('Baseline Calcs &amp; EFs'!$B$216,'Baseline Calcs &amp; EFs'!$B$341:$B$358,0))*1000*'Conversions and Lists'!$O$44*'Baseline Calcs &amp; EFs'!$F$437*'Conversions and Lists'!$F$51*1000),"")</f>
        <v/>
      </c>
      <c r="Q217" s="140" t="str">
        <f>IFERROR((INDEX($D$11:$D$27, MATCH('Baseline Calcs &amp; EFs'!$B$216,$B$11:$B$27,0))*INDEX('Baseline Calcs &amp; EFs'!$C$341:$C$358, MATCH('Baseline Calcs &amp; EFs'!$B$216,'Baseline Calcs &amp; EFs'!$B$341:$B$358,0))*1000*'Conversions and Lists'!$O$44*'Baseline Calcs &amp; EFs'!$F$437*'Conversions and Lists'!$F$51*1000),"")</f>
        <v/>
      </c>
      <c r="R217" s="140" t="str">
        <f>IFERROR((INDEX($D$11:$D$27, MATCH('Baseline Calcs &amp; EFs'!$B$216,$B$11:$B$27,0))*INDEX('Baseline Calcs &amp; EFs'!$C$341:$C$358, MATCH('Baseline Calcs &amp; EFs'!$B$216,'Baseline Calcs &amp; EFs'!$B$341:$B$358,0))*1000*'Conversions and Lists'!$O$44*'Baseline Calcs &amp; EFs'!$F$437*'Conversions and Lists'!$F$51*1000),"")</f>
        <v/>
      </c>
      <c r="S217" s="140" t="str">
        <f>IFERROR((INDEX($D$11:$D$27, MATCH('Baseline Calcs &amp; EFs'!$B$216,$B$11:$B$27,0))*INDEX('Baseline Calcs &amp; EFs'!$C$341:$C$358, MATCH('Baseline Calcs &amp; EFs'!$B$216,'Baseline Calcs &amp; EFs'!$B$341:$B$358,0))*1000*'Conversions and Lists'!$O$44*'Baseline Calcs &amp; EFs'!$F$437*'Conversions and Lists'!$F$51*1000),"")</f>
        <v/>
      </c>
      <c r="T217" s="140" t="str">
        <f>IFERROR((INDEX($D$11:$D$27, MATCH('Baseline Calcs &amp; EFs'!$B$216,$B$11:$B$27,0))*INDEX('Baseline Calcs &amp; EFs'!$C$341:$C$358, MATCH('Baseline Calcs &amp; EFs'!$B$216,'Baseline Calcs &amp; EFs'!$B$341:$B$358,0))*1000*'Conversions and Lists'!$O$44*'Baseline Calcs &amp; EFs'!$F$437*'Conversions and Lists'!$F$51*1000),"")</f>
        <v/>
      </c>
      <c r="U217" s="140" t="str">
        <f>IFERROR((INDEX($D$11:$D$27, MATCH('Baseline Calcs &amp; EFs'!$B$216,$B$11:$B$27,0))*INDEX('Baseline Calcs &amp; EFs'!$C$341:$C$358, MATCH('Baseline Calcs &amp; EFs'!$B$216,'Baseline Calcs &amp; EFs'!$B$341:$B$358,0))*1000*'Conversions and Lists'!$O$44*'Baseline Calcs &amp; EFs'!$F$437*'Conversions and Lists'!$F$51*1000),"")</f>
        <v/>
      </c>
      <c r="V217" s="140" t="str">
        <f>IFERROR((INDEX($D$11:$D$27, MATCH('Baseline Calcs &amp; EFs'!$B$216,$B$11:$B$27,0))*INDEX('Baseline Calcs &amp; EFs'!$C$341:$C$358, MATCH('Baseline Calcs &amp; EFs'!$B$216,'Baseline Calcs &amp; EFs'!$B$341:$B$358,0))*1000*'Conversions and Lists'!$O$44*'Baseline Calcs &amp; EFs'!$F$437*'Conversions and Lists'!$F$51*1000),"")</f>
        <v/>
      </c>
      <c r="W217" s="140" t="str">
        <f>IFERROR((INDEX($D$11:$D$27, MATCH('Baseline Calcs &amp; EFs'!$B$216,$B$11:$B$27,0))*INDEX('Baseline Calcs &amp; EFs'!$C$341:$C$358, MATCH('Baseline Calcs &amp; EFs'!$B$216,'Baseline Calcs &amp; EFs'!$B$341:$B$358,0))*1000*'Conversions and Lists'!$O$44*'Baseline Calcs &amp; EFs'!$F$437*'Conversions and Lists'!$F$51*1000),"")</f>
        <v/>
      </c>
      <c r="X217" s="140" t="str">
        <f>IFERROR((INDEX($D$11:$D$27, MATCH('Baseline Calcs &amp; EFs'!$B$216,$B$11:$B$27,0))*INDEX('Baseline Calcs &amp; EFs'!$C$341:$C$358, MATCH('Baseline Calcs &amp; EFs'!$B$216,'Baseline Calcs &amp; EFs'!$B$341:$B$358,0))*1000*'Conversions and Lists'!$O$44*'Baseline Calcs &amp; EFs'!$F$437*'Conversions and Lists'!$F$51*1000),"")</f>
        <v/>
      </c>
      <c r="Y217" s="140" t="str">
        <f>IFERROR((INDEX($D$11:$D$27, MATCH('Baseline Calcs &amp; EFs'!$B$216,$B$11:$B$27,0))*INDEX('Baseline Calcs &amp; EFs'!$C$341:$C$358, MATCH('Baseline Calcs &amp; EFs'!$B$216,'Baseline Calcs &amp; EFs'!$B$341:$B$358,0))*1000*'Conversions and Lists'!$O$44*'Baseline Calcs &amp; EFs'!$F$437*'Conversions and Lists'!$F$51*1000),"")</f>
        <v/>
      </c>
      <c r="Z217" s="140" t="str">
        <f>IFERROR((INDEX($D$11:$D$27, MATCH('Baseline Calcs &amp; EFs'!$B$216,$B$11:$B$27,0))*INDEX('Baseline Calcs &amp; EFs'!$C$341:$C$358, MATCH('Baseline Calcs &amp; EFs'!$B$216,'Baseline Calcs &amp; EFs'!$B$341:$B$358,0))*1000*'Conversions and Lists'!$O$44*'Baseline Calcs &amp; EFs'!$F$437*'Conversions and Lists'!$F$51*1000),"")</f>
        <v/>
      </c>
      <c r="AA217" s="140" t="str">
        <f>IFERROR((INDEX($D$11:$D$27, MATCH('Baseline Calcs &amp; EFs'!$B$216,$B$11:$B$27,0))*INDEX('Baseline Calcs &amp; EFs'!$C$341:$C$358, MATCH('Baseline Calcs &amp; EFs'!$B$216,'Baseline Calcs &amp; EFs'!$B$341:$B$358,0))*1000*'Conversions and Lists'!$O$44*'Baseline Calcs &amp; EFs'!$F$437*'Conversions and Lists'!$F$51*1000),"")</f>
        <v/>
      </c>
      <c r="AB217" s="140" t="str">
        <f>IFERROR((INDEX($D$11:$D$27, MATCH('Baseline Calcs &amp; EFs'!$B$216,$B$11:$B$27,0))*INDEX('Baseline Calcs &amp; EFs'!$C$341:$C$358, MATCH('Baseline Calcs &amp; EFs'!$B$216,'Baseline Calcs &amp; EFs'!$B$341:$B$358,0))*1000*'Conversions and Lists'!$O$44*'Baseline Calcs &amp; EFs'!$F$437*'Conversions and Lists'!$F$51*1000),"")</f>
        <v/>
      </c>
      <c r="AC217" s="140" t="str">
        <f>IFERROR((INDEX($D$11:$D$27, MATCH('Baseline Calcs &amp; EFs'!$B$216,$B$11:$B$27,0))*INDEX('Baseline Calcs &amp; EFs'!$C$341:$C$358, MATCH('Baseline Calcs &amp; EFs'!$B$216,'Baseline Calcs &amp; EFs'!$B$341:$B$358,0))*1000*'Conversions and Lists'!$O$44*'Baseline Calcs &amp; EFs'!$F$437*'Conversions and Lists'!$F$51*1000),"")</f>
        <v/>
      </c>
      <c r="AD217" s="140" t="str">
        <f>IFERROR((INDEX($D$11:$D$27, MATCH('Baseline Calcs &amp; EFs'!$B$216,$B$11:$B$27,0))*INDEX('Baseline Calcs &amp; EFs'!$C$341:$C$358, MATCH('Baseline Calcs &amp; EFs'!$B$216,'Baseline Calcs &amp; EFs'!$B$341:$B$358,0))*1000*'Conversions and Lists'!$O$44*'Baseline Calcs &amp; EFs'!$F$437*'Conversions and Lists'!$F$51*1000),"")</f>
        <v/>
      </c>
      <c r="AE217" s="140" t="str">
        <f>IFERROR((INDEX($D$11:$D$27, MATCH('Baseline Calcs &amp; EFs'!$B$216,$B$11:$B$27,0))*INDEX('Baseline Calcs &amp; EFs'!$C$341:$C$358, MATCH('Baseline Calcs &amp; EFs'!$B$216,'Baseline Calcs &amp; EFs'!$B$341:$B$358,0))*1000*'Conversions and Lists'!$O$44*'Baseline Calcs &amp; EFs'!$F$437*'Conversions and Lists'!$F$51*1000),"")</f>
        <v/>
      </c>
      <c r="AF217" s="140" t="str">
        <f t="shared" si="1"/>
        <v/>
      </c>
      <c r="AG217" s="135" t="str">
        <f>IFERROR(SUM(INDEX(D217:AF217, MATCH(INDEX($H$6:$H$27,MATCH($B$216,$B$6:$B$27,0)),$D$175:$AE$175,0)):AF217),"")</f>
        <v/>
      </c>
    </row>
    <row r="218" spans="2:33" x14ac:dyDescent="0.25">
      <c r="B218" s="144" t="s">
        <v>152</v>
      </c>
      <c r="C218" s="141" t="s">
        <v>335</v>
      </c>
      <c r="D218" s="142" t="str">
        <f>IFERROR((((INDEX($D$11:$D$27, MATCH('Baseline Calcs &amp; EFs'!$B$218,$B$11:$B$27,0))*INDEX('Baseline Calcs &amp; EFs'!$D$341:$D$358, MATCH('Baseline Calcs &amp; EFs'!$B$218,'Baseline Calcs &amp; EFs'!$B$341:$B$358,0))*10^6*'Conversions and Lists'!$F$44)-(INDEX($G$6:$G$27, MATCH($B$218,$B$6:$B$27,0))*'Conversions and Lists'!$F$37))*'Baseline Calcs &amp; EFs'!K$381),"")</f>
        <v/>
      </c>
      <c r="E218" s="142" t="str">
        <f>IFERROR((((INDEX($D$11:$D$27, MATCH('Baseline Calcs &amp; EFs'!$B$218,$B$11:$B$27,0))*INDEX('Baseline Calcs &amp; EFs'!$D$341:$D$358, MATCH('Baseline Calcs &amp; EFs'!$B$218,'Baseline Calcs &amp; EFs'!$B$341:$B$358,0))*10^6*'Conversions and Lists'!$F$44)-(INDEX($G$6:$G$27, MATCH($B$218,$B$6:$B$27,0))*'Conversions and Lists'!$F$37))*'Baseline Calcs &amp; EFs'!L$381),"")</f>
        <v/>
      </c>
      <c r="F218" s="142" t="str">
        <f>IFERROR((((INDEX($D$11:$D$27, MATCH('Baseline Calcs &amp; EFs'!$B$218,$B$11:$B$27,0))*INDEX('Baseline Calcs &amp; EFs'!$D$341:$D$358, MATCH('Baseline Calcs &amp; EFs'!$B$218,'Baseline Calcs &amp; EFs'!$B$341:$B$358,0))*10^6*'Conversions and Lists'!$F$44)-(INDEX($G$6:$G$27, MATCH($B$218,$B$6:$B$27,0))*'Conversions and Lists'!$F$37))*'Baseline Calcs &amp; EFs'!M$381),"")</f>
        <v/>
      </c>
      <c r="G218" s="142" t="str">
        <f>IFERROR((((INDEX($D$11:$D$27, MATCH('Baseline Calcs &amp; EFs'!$B$218,$B$11:$B$27,0))*INDEX('Baseline Calcs &amp; EFs'!$D$341:$D$358, MATCH('Baseline Calcs &amp; EFs'!$B$218,'Baseline Calcs &amp; EFs'!$B$341:$B$358,0))*10^6*'Conversions and Lists'!$F$44)-(INDEX($G$6:$G$27, MATCH($B$218,$B$6:$B$27,0))*'Conversions and Lists'!$F$37))*'Baseline Calcs &amp; EFs'!N$381),"")</f>
        <v/>
      </c>
      <c r="H218" s="142" t="str">
        <f>IFERROR((((INDEX($D$11:$D$27, MATCH('Baseline Calcs &amp; EFs'!$B$218,$B$11:$B$27,0))*INDEX('Baseline Calcs &amp; EFs'!$D$341:$D$358, MATCH('Baseline Calcs &amp; EFs'!$B$218,'Baseline Calcs &amp; EFs'!$B$341:$B$358,0))*10^6*'Conversions and Lists'!$F$44)-(INDEX($G$6:$G$27, MATCH($B$218,$B$6:$B$27,0))*'Conversions and Lists'!$F$37))*'Baseline Calcs &amp; EFs'!O$381),"")</f>
        <v/>
      </c>
      <c r="I218" s="142" t="str">
        <f>IFERROR((((INDEX($D$11:$D$27, MATCH('Baseline Calcs &amp; EFs'!$B$218,$B$11:$B$27,0))*INDEX('Baseline Calcs &amp; EFs'!$D$341:$D$358, MATCH('Baseline Calcs &amp; EFs'!$B$218,'Baseline Calcs &amp; EFs'!$B$341:$B$358,0))*10^6*'Conversions and Lists'!$F$44)-(INDEX($G$6:$G$27, MATCH($B$218,$B$6:$B$27,0))*'Conversions and Lists'!$F$37))*'Baseline Calcs &amp; EFs'!P$381),"")</f>
        <v/>
      </c>
      <c r="J218" s="142" t="str">
        <f>IFERROR((((INDEX($D$11:$D$27, MATCH('Baseline Calcs &amp; EFs'!$B$218,$B$11:$B$27,0))*INDEX('Baseline Calcs &amp; EFs'!$D$341:$D$358, MATCH('Baseline Calcs &amp; EFs'!$B$218,'Baseline Calcs &amp; EFs'!$B$341:$B$358,0))*10^6*'Conversions and Lists'!$F$44)-(INDEX($G$6:$G$27, MATCH($B$218,$B$6:$B$27,0))*'Conversions and Lists'!$F$37))*'Baseline Calcs &amp; EFs'!Q$381),"")</f>
        <v/>
      </c>
      <c r="K218" s="142" t="str">
        <f>IFERROR((((INDEX($D$11:$D$27, MATCH('Baseline Calcs &amp; EFs'!$B$218,$B$11:$B$27,0))*INDEX('Baseline Calcs &amp; EFs'!$D$341:$D$358, MATCH('Baseline Calcs &amp; EFs'!$B$218,'Baseline Calcs &amp; EFs'!$B$341:$B$358,0))*10^6*'Conversions and Lists'!$F$44)-(INDEX($G$6:$G$27, MATCH($B$218,$B$6:$B$27,0))*'Conversions and Lists'!$F$37))*'Baseline Calcs &amp; EFs'!R$381),"")</f>
        <v/>
      </c>
      <c r="L218" s="142" t="str">
        <f>IFERROR((((INDEX($D$11:$D$27, MATCH('Baseline Calcs &amp; EFs'!$B$218,$B$11:$B$27,0))*INDEX('Baseline Calcs &amp; EFs'!$D$341:$D$358, MATCH('Baseline Calcs &amp; EFs'!$B$218,'Baseline Calcs &amp; EFs'!$B$341:$B$358,0))*10^6*'Conversions and Lists'!$F$44)-(INDEX($G$6:$G$27, MATCH($B$218,$B$6:$B$27,0))*'Conversions and Lists'!$F$37))*'Baseline Calcs &amp; EFs'!S$381),"")</f>
        <v/>
      </c>
      <c r="M218" s="142" t="str">
        <f>IFERROR((((INDEX($D$11:$D$27, MATCH('Baseline Calcs &amp; EFs'!$B$218,$B$11:$B$27,0))*INDEX('Baseline Calcs &amp; EFs'!$D$341:$D$358, MATCH('Baseline Calcs &amp; EFs'!$B$218,'Baseline Calcs &amp; EFs'!$B$341:$B$358,0))*10^6*'Conversions and Lists'!$F$44)-(INDEX($G$6:$G$27, MATCH($B$218,$B$6:$B$27,0))*'Conversions and Lists'!$F$37))*'Baseline Calcs &amp; EFs'!T$381),"")</f>
        <v/>
      </c>
      <c r="N218" s="142" t="str">
        <f>IFERROR((((INDEX($D$11:$D$27, MATCH('Baseline Calcs &amp; EFs'!$B$218,$B$11:$B$27,0))*INDEX('Baseline Calcs &amp; EFs'!$D$341:$D$358, MATCH('Baseline Calcs &amp; EFs'!$B$218,'Baseline Calcs &amp; EFs'!$B$341:$B$358,0))*10^6*'Conversions and Lists'!$F$44)-(INDEX($G$6:$G$27, MATCH($B$218,$B$6:$B$27,0))*'Conversions and Lists'!$F$37))*'Baseline Calcs &amp; EFs'!U$381),"")</f>
        <v/>
      </c>
      <c r="O218" s="142" t="str">
        <f>IFERROR((((INDEX($D$11:$D$27, MATCH('Baseline Calcs &amp; EFs'!$B$218,$B$11:$B$27,0))*INDEX('Baseline Calcs &amp; EFs'!$D$341:$D$358, MATCH('Baseline Calcs &amp; EFs'!$B$218,'Baseline Calcs &amp; EFs'!$B$341:$B$358,0))*10^6*'Conversions and Lists'!$F$44)-(INDEX($G$6:$G$27, MATCH($B$218,$B$6:$B$27,0))*'Conversions and Lists'!$F$37))*'Baseline Calcs &amp; EFs'!V$381),"")</f>
        <v/>
      </c>
      <c r="P218" s="142" t="str">
        <f>IFERROR((((INDEX($D$11:$D$27, MATCH('Baseline Calcs &amp; EFs'!$B$218,$B$11:$B$27,0))*INDEX('Baseline Calcs &amp; EFs'!$D$341:$D$358, MATCH('Baseline Calcs &amp; EFs'!$B$218,'Baseline Calcs &amp; EFs'!$B$341:$B$358,0))*10^6*'Conversions and Lists'!$F$44)-(INDEX($G$6:$G$27, MATCH($B$218,$B$6:$B$27,0))*'Conversions and Lists'!$F$37))*'Baseline Calcs &amp; EFs'!W$381),"")</f>
        <v/>
      </c>
      <c r="Q218" s="142" t="str">
        <f>IFERROR((((INDEX($D$11:$D$27, MATCH('Baseline Calcs &amp; EFs'!$B$218,$B$11:$B$27,0))*INDEX('Baseline Calcs &amp; EFs'!$D$341:$D$358, MATCH('Baseline Calcs &amp; EFs'!$B$218,'Baseline Calcs &amp; EFs'!$B$341:$B$358,0))*10^6*'Conversions and Lists'!$F$44)-(INDEX($G$6:$G$27, MATCH($B$218,$B$6:$B$27,0))*'Conversions and Lists'!$F$37))*'Baseline Calcs &amp; EFs'!X$381),"")</f>
        <v/>
      </c>
      <c r="R218" s="142" t="str">
        <f>IFERROR((((INDEX($D$11:$D$27, MATCH('Baseline Calcs &amp; EFs'!$B$218,$B$11:$B$27,0))*INDEX('Baseline Calcs &amp; EFs'!$D$341:$D$358, MATCH('Baseline Calcs &amp; EFs'!$B$218,'Baseline Calcs &amp; EFs'!$B$341:$B$358,0))*10^6*'Conversions and Lists'!$F$44)-(INDEX($G$6:$G$27, MATCH($B$218,$B$6:$B$27,0))*'Conversions and Lists'!$F$37))*'Baseline Calcs &amp; EFs'!Y$381),"")</f>
        <v/>
      </c>
      <c r="S218" s="142" t="str">
        <f>IFERROR((((INDEX($D$11:$D$27, MATCH('Baseline Calcs &amp; EFs'!$B$218,$B$11:$B$27,0))*INDEX('Baseline Calcs &amp; EFs'!$D$341:$D$358, MATCH('Baseline Calcs &amp; EFs'!$B$218,'Baseline Calcs &amp; EFs'!$B$341:$B$358,0))*10^6*'Conversions and Lists'!$F$44)-(INDEX($G$6:$G$27, MATCH($B$218,$B$6:$B$27,0))*'Conversions and Lists'!$F$37))*'Baseline Calcs &amp; EFs'!Z$381),"")</f>
        <v/>
      </c>
      <c r="T218" s="142" t="str">
        <f>IFERROR((((INDEX($D$11:$D$27, MATCH('Baseline Calcs &amp; EFs'!$B$218,$B$11:$B$27,0))*INDEX('Baseline Calcs &amp; EFs'!$D$341:$D$358, MATCH('Baseline Calcs &amp; EFs'!$B$218,'Baseline Calcs &amp; EFs'!$B$341:$B$358,0))*10^6*'Conversions and Lists'!$F$44)-(INDEX($G$6:$G$27, MATCH($B$218,$B$6:$B$27,0))*'Conversions and Lists'!$F$37))*'Baseline Calcs &amp; EFs'!AA$381),"")</f>
        <v/>
      </c>
      <c r="U218" s="142" t="str">
        <f>IFERROR((((INDEX($D$11:$D$27, MATCH('Baseline Calcs &amp; EFs'!$B$218,$B$11:$B$27,0))*INDEX('Baseline Calcs &amp; EFs'!$D$341:$D$358, MATCH('Baseline Calcs &amp; EFs'!$B$218,'Baseline Calcs &amp; EFs'!$B$341:$B$358,0))*10^6*'Conversions and Lists'!$F$44)-(INDEX($G$6:$G$27, MATCH($B$218,$B$6:$B$27,0))*'Conversions and Lists'!$F$37))*'Baseline Calcs &amp; EFs'!AB$381),"")</f>
        <v/>
      </c>
      <c r="V218" s="142" t="str">
        <f>IFERROR((((INDEX($D$11:$D$27, MATCH('Baseline Calcs &amp; EFs'!$B$218,$B$11:$B$27,0))*INDEX('Baseline Calcs &amp; EFs'!$D$341:$D$358, MATCH('Baseline Calcs &amp; EFs'!$B$218,'Baseline Calcs &amp; EFs'!$B$341:$B$358,0))*10^6*'Conversions and Lists'!$F$44)-(INDEX($G$6:$G$27, MATCH($B$218,$B$6:$B$27,0))*'Conversions and Lists'!$F$37))*'Baseline Calcs &amp; EFs'!AC$381),"")</f>
        <v/>
      </c>
      <c r="W218" s="142" t="str">
        <f>IFERROR((((INDEX($D$11:$D$27, MATCH('Baseline Calcs &amp; EFs'!$B$218,$B$11:$B$27,0))*INDEX('Baseline Calcs &amp; EFs'!$D$341:$D$358, MATCH('Baseline Calcs &amp; EFs'!$B$218,'Baseline Calcs &amp; EFs'!$B$341:$B$358,0))*10^6*'Conversions and Lists'!$F$44)-(INDEX($G$6:$G$27, MATCH($B$218,$B$6:$B$27,0))*'Conversions and Lists'!$F$37))*'Baseline Calcs &amp; EFs'!AD$381),"")</f>
        <v/>
      </c>
      <c r="X218" s="142" t="str">
        <f>IFERROR((((INDEX($D$11:$D$27, MATCH('Baseline Calcs &amp; EFs'!$B$218,$B$11:$B$27,0))*INDEX('Baseline Calcs &amp; EFs'!$D$341:$D$358, MATCH('Baseline Calcs &amp; EFs'!$B$218,'Baseline Calcs &amp; EFs'!$B$341:$B$358,0))*10^6*'Conversions and Lists'!$F$44)-(INDEX($G$6:$G$27, MATCH($B$218,$B$6:$B$27,0))*'Conversions and Lists'!$F$37))*'Baseline Calcs &amp; EFs'!AE$381),"")</f>
        <v/>
      </c>
      <c r="Y218" s="142" t="str">
        <f>IFERROR((((INDEX($D$11:$D$27, MATCH('Baseline Calcs &amp; EFs'!$B$218,$B$11:$B$27,0))*INDEX('Baseline Calcs &amp; EFs'!$D$341:$D$358, MATCH('Baseline Calcs &amp; EFs'!$B$218,'Baseline Calcs &amp; EFs'!$B$341:$B$358,0))*10^6*'Conversions and Lists'!$F$44)-(INDEX($G$6:$G$27, MATCH($B$218,$B$6:$B$27,0))*'Conversions and Lists'!$F$37))*'Baseline Calcs &amp; EFs'!AF$381),"")</f>
        <v/>
      </c>
      <c r="Z218" s="142" t="str">
        <f>IFERROR((((INDEX($D$11:$D$27, MATCH('Baseline Calcs &amp; EFs'!$B$218,$B$11:$B$27,0))*INDEX('Baseline Calcs &amp; EFs'!$D$341:$D$358, MATCH('Baseline Calcs &amp; EFs'!$B$218,'Baseline Calcs &amp; EFs'!$B$341:$B$358,0))*10^6*'Conversions and Lists'!$F$44)-(INDEX($G$6:$G$27, MATCH($B$218,$B$6:$B$27,0))*'Conversions and Lists'!$F$37))*'Baseline Calcs &amp; EFs'!AG$381),"")</f>
        <v/>
      </c>
      <c r="AA218" s="142" t="str">
        <f>IFERROR((((INDEX($D$11:$D$27, MATCH('Baseline Calcs &amp; EFs'!$B$218,$B$11:$B$27,0))*INDEX('Baseline Calcs &amp; EFs'!$D$341:$D$358, MATCH('Baseline Calcs &amp; EFs'!$B$218,'Baseline Calcs &amp; EFs'!$B$341:$B$358,0))*10^6*'Conversions and Lists'!$F$44)-(INDEX($G$6:$G$27, MATCH($B$218,$B$6:$B$27,0))*'Conversions and Lists'!$F$37))*'Baseline Calcs &amp; EFs'!AH$381),"")</f>
        <v/>
      </c>
      <c r="AB218" s="142" t="str">
        <f>IFERROR((((INDEX($D$11:$D$27, MATCH('Baseline Calcs &amp; EFs'!$B$218,$B$11:$B$27,0))*INDEX('Baseline Calcs &amp; EFs'!$D$341:$D$358, MATCH('Baseline Calcs &amp; EFs'!$B$218,'Baseline Calcs &amp; EFs'!$B$341:$B$358,0))*10^6*'Conversions and Lists'!$F$44)-(INDEX($G$6:$G$27, MATCH($B$218,$B$6:$B$27,0))*'Conversions and Lists'!$F$37))*'Baseline Calcs &amp; EFs'!AI$381),"")</f>
        <v/>
      </c>
      <c r="AC218" s="142" t="str">
        <f>IFERROR((((INDEX($D$11:$D$27, MATCH('Baseline Calcs &amp; EFs'!$B$218,$B$11:$B$27,0))*INDEX('Baseline Calcs &amp; EFs'!$D$341:$D$358, MATCH('Baseline Calcs &amp; EFs'!$B$218,'Baseline Calcs &amp; EFs'!$B$341:$B$358,0))*10^6*'Conversions and Lists'!$F$44)-(INDEX($G$6:$G$27, MATCH($B$218,$B$6:$B$27,0))*'Conversions and Lists'!$F$37))*'Baseline Calcs &amp; EFs'!AJ$381),"")</f>
        <v/>
      </c>
      <c r="AD218" s="142" t="str">
        <f>IFERROR((((INDEX($D$11:$D$27, MATCH('Baseline Calcs &amp; EFs'!$B$218,$B$11:$B$27,0))*INDEX('Baseline Calcs &amp; EFs'!$D$341:$D$358, MATCH('Baseline Calcs &amp; EFs'!$B$218,'Baseline Calcs &amp; EFs'!$B$341:$B$358,0))*10^6*'Conversions and Lists'!$F$44)-(INDEX($G$6:$G$27, MATCH($B$218,$B$6:$B$27,0))*'Conversions and Lists'!$F$37))*'Baseline Calcs &amp; EFs'!AK$381),"")</f>
        <v/>
      </c>
      <c r="AE218" s="142" t="str">
        <f>IFERROR((((INDEX($D$11:$D$27, MATCH('Baseline Calcs &amp; EFs'!$B$218,$B$11:$B$27,0))*INDEX('Baseline Calcs &amp; EFs'!$D$341:$D$358, MATCH('Baseline Calcs &amp; EFs'!$B$218,'Baseline Calcs &amp; EFs'!$B$341:$B$358,0))*10^6*'Conversions and Lists'!$F$44)-(INDEX($G$6:$G$27, MATCH($B$218,$B$6:$B$27,0))*'Conversions and Lists'!$F$37))*'Baseline Calcs &amp; EFs'!AL$381),"")</f>
        <v/>
      </c>
      <c r="AF218" s="142" t="str">
        <f t="shared" si="1"/>
        <v/>
      </c>
      <c r="AG218" s="143" t="str">
        <f>IFERROR(SUM(INDEX(D218:AF218, MATCH(INDEX($H$6:$H$27,MATCH($B$218,$B$6:$B$27,0)),$D$175:$AE$175,0)):AF218),"")</f>
        <v/>
      </c>
    </row>
    <row r="219" spans="2:33" ht="14.4" thickBot="1" x14ac:dyDescent="0.3">
      <c r="B219" s="138" t="s">
        <v>152</v>
      </c>
      <c r="C219" s="139" t="s">
        <v>336</v>
      </c>
      <c r="D219" s="140" t="str">
        <f>IFERROR((INDEX($D$11:$D$27, MATCH('Baseline Calcs &amp; EFs'!$B$218,$B$11:$B$27,0))*INDEX('Baseline Calcs &amp; EFs'!$C$341:$C$358, MATCH('Baseline Calcs &amp; EFs'!$B$218,'Baseline Calcs &amp; EFs'!$B$341:$B$358,0))*1000*'Conversions and Lists'!$O$44*'Baseline Calcs &amp; EFs'!$F$437*'Conversions and Lists'!$F$51*1000),"")</f>
        <v/>
      </c>
      <c r="E219" s="140" t="str">
        <f>IFERROR((INDEX($D$11:$D$27, MATCH('Baseline Calcs &amp; EFs'!$B$218,$B$11:$B$27,0))*INDEX('Baseline Calcs &amp; EFs'!$C$341:$C$358, MATCH('Baseline Calcs &amp; EFs'!$B$218,'Baseline Calcs &amp; EFs'!$B$341:$B$358,0))*1000*'Conversions and Lists'!$O$44*'Baseline Calcs &amp; EFs'!$F$437*'Conversions and Lists'!$F$51*1000),"")</f>
        <v/>
      </c>
      <c r="F219" s="140" t="str">
        <f>IFERROR((INDEX($D$11:$D$27, MATCH('Baseline Calcs &amp; EFs'!$B$218,$B$11:$B$27,0))*INDEX('Baseline Calcs &amp; EFs'!$C$341:$C$358, MATCH('Baseline Calcs &amp; EFs'!$B$218,'Baseline Calcs &amp; EFs'!$B$341:$B$358,0))*1000*'Conversions and Lists'!$O$44*'Baseline Calcs &amp; EFs'!$F$437*'Conversions and Lists'!$F$51*1000),"")</f>
        <v/>
      </c>
      <c r="G219" s="140" t="str">
        <f>IFERROR((INDEX($D$11:$D$27, MATCH('Baseline Calcs &amp; EFs'!$B$218,$B$11:$B$27,0))*INDEX('Baseline Calcs &amp; EFs'!$C$341:$C$358, MATCH('Baseline Calcs &amp; EFs'!$B$218,'Baseline Calcs &amp; EFs'!$B$341:$B$358,0))*1000*'Conversions and Lists'!$O$44*'Baseline Calcs &amp; EFs'!$F$437*'Conversions and Lists'!$F$51*1000),"")</f>
        <v/>
      </c>
      <c r="H219" s="140" t="str">
        <f>IFERROR((INDEX($D$11:$D$27, MATCH('Baseline Calcs &amp; EFs'!$B$218,$B$11:$B$27,0))*INDEX('Baseline Calcs &amp; EFs'!$C$341:$C$358, MATCH('Baseline Calcs &amp; EFs'!$B$218,'Baseline Calcs &amp; EFs'!$B$341:$B$358,0))*1000*'Conversions and Lists'!$O$44*'Baseline Calcs &amp; EFs'!$F$437*'Conversions and Lists'!$F$51*1000),"")</f>
        <v/>
      </c>
      <c r="I219" s="140" t="str">
        <f>IFERROR((INDEX($D$11:$D$27, MATCH('Baseline Calcs &amp; EFs'!$B$218,$B$11:$B$27,0))*INDEX('Baseline Calcs &amp; EFs'!$C$341:$C$358, MATCH('Baseline Calcs &amp; EFs'!$B$218,'Baseline Calcs &amp; EFs'!$B$341:$B$358,0))*1000*'Conversions and Lists'!$O$44*'Baseline Calcs &amp; EFs'!$F$437*'Conversions and Lists'!$F$51*1000),"")</f>
        <v/>
      </c>
      <c r="J219" s="140" t="str">
        <f>IFERROR((INDEX($D$11:$D$27, MATCH('Baseline Calcs &amp; EFs'!$B$218,$B$11:$B$27,0))*INDEX('Baseline Calcs &amp; EFs'!$C$341:$C$358, MATCH('Baseline Calcs &amp; EFs'!$B$218,'Baseline Calcs &amp; EFs'!$B$341:$B$358,0))*1000*'Conversions and Lists'!$O$44*'Baseline Calcs &amp; EFs'!$F$437*'Conversions and Lists'!$F$51*1000),"")</f>
        <v/>
      </c>
      <c r="K219" s="140" t="str">
        <f>IFERROR((INDEX($D$11:$D$27, MATCH('Baseline Calcs &amp; EFs'!$B$218,$B$11:$B$27,0))*INDEX('Baseline Calcs &amp; EFs'!$C$341:$C$358, MATCH('Baseline Calcs &amp; EFs'!$B$218,'Baseline Calcs &amp; EFs'!$B$341:$B$358,0))*1000*'Conversions and Lists'!$O$44*'Baseline Calcs &amp; EFs'!$F$437*'Conversions and Lists'!$F$51*1000),"")</f>
        <v/>
      </c>
      <c r="L219" s="140" t="str">
        <f>IFERROR((INDEX($D$11:$D$27, MATCH('Baseline Calcs &amp; EFs'!$B$218,$B$11:$B$27,0))*INDEX('Baseline Calcs &amp; EFs'!$C$341:$C$358, MATCH('Baseline Calcs &amp; EFs'!$B$218,'Baseline Calcs &amp; EFs'!$B$341:$B$358,0))*1000*'Conversions and Lists'!$O$44*'Baseline Calcs &amp; EFs'!$F$437*'Conversions and Lists'!$F$51*1000),"")</f>
        <v/>
      </c>
      <c r="M219" s="140" t="str">
        <f>IFERROR((INDEX($D$11:$D$27, MATCH('Baseline Calcs &amp; EFs'!$B$218,$B$11:$B$27,0))*INDEX('Baseline Calcs &amp; EFs'!$C$341:$C$358, MATCH('Baseline Calcs &amp; EFs'!$B$218,'Baseline Calcs &amp; EFs'!$B$341:$B$358,0))*1000*'Conversions and Lists'!$O$44*'Baseline Calcs &amp; EFs'!$F$437*'Conversions and Lists'!$F$51*1000),"")</f>
        <v/>
      </c>
      <c r="N219" s="140" t="str">
        <f>IFERROR((INDEX($D$11:$D$27, MATCH('Baseline Calcs &amp; EFs'!$B$218,$B$11:$B$27,0))*INDEX('Baseline Calcs &amp; EFs'!$C$341:$C$358, MATCH('Baseline Calcs &amp; EFs'!$B$218,'Baseline Calcs &amp; EFs'!$B$341:$B$358,0))*1000*'Conversions and Lists'!$O$44*'Baseline Calcs &amp; EFs'!$F$437*'Conversions and Lists'!$F$51*1000),"")</f>
        <v/>
      </c>
      <c r="O219" s="140" t="str">
        <f>IFERROR((INDEX($D$11:$D$27, MATCH('Baseline Calcs &amp; EFs'!$B$218,$B$11:$B$27,0))*INDEX('Baseline Calcs &amp; EFs'!$C$341:$C$358, MATCH('Baseline Calcs &amp; EFs'!$B$218,'Baseline Calcs &amp; EFs'!$B$341:$B$358,0))*1000*'Conversions and Lists'!$O$44*'Baseline Calcs &amp; EFs'!$F$437*'Conversions and Lists'!$F$51*1000),"")</f>
        <v/>
      </c>
      <c r="P219" s="140" t="str">
        <f>IFERROR((INDEX($D$11:$D$27, MATCH('Baseline Calcs &amp; EFs'!$B$218,$B$11:$B$27,0))*INDEX('Baseline Calcs &amp; EFs'!$C$341:$C$358, MATCH('Baseline Calcs &amp; EFs'!$B$218,'Baseline Calcs &amp; EFs'!$B$341:$B$358,0))*1000*'Conversions and Lists'!$O$44*'Baseline Calcs &amp; EFs'!$F$437*'Conversions and Lists'!$F$51*1000),"")</f>
        <v/>
      </c>
      <c r="Q219" s="140" t="str">
        <f>IFERROR((INDEX($D$11:$D$27, MATCH('Baseline Calcs &amp; EFs'!$B$218,$B$11:$B$27,0))*INDEX('Baseline Calcs &amp; EFs'!$C$341:$C$358, MATCH('Baseline Calcs &amp; EFs'!$B$218,'Baseline Calcs &amp; EFs'!$B$341:$B$358,0))*1000*'Conversions and Lists'!$O$44*'Baseline Calcs &amp; EFs'!$F$437*'Conversions and Lists'!$F$51*1000),"")</f>
        <v/>
      </c>
      <c r="R219" s="140" t="str">
        <f>IFERROR((INDEX($D$11:$D$27, MATCH('Baseline Calcs &amp; EFs'!$B$218,$B$11:$B$27,0))*INDEX('Baseline Calcs &amp; EFs'!$C$341:$C$358, MATCH('Baseline Calcs &amp; EFs'!$B$218,'Baseline Calcs &amp; EFs'!$B$341:$B$358,0))*1000*'Conversions and Lists'!$O$44*'Baseline Calcs &amp; EFs'!$F$437*'Conversions and Lists'!$F$51*1000),"")</f>
        <v/>
      </c>
      <c r="S219" s="140" t="str">
        <f>IFERROR((INDEX($D$11:$D$27, MATCH('Baseline Calcs &amp; EFs'!$B$218,$B$11:$B$27,0))*INDEX('Baseline Calcs &amp; EFs'!$C$341:$C$358, MATCH('Baseline Calcs &amp; EFs'!$B$218,'Baseline Calcs &amp; EFs'!$B$341:$B$358,0))*1000*'Conversions and Lists'!$O$44*'Baseline Calcs &amp; EFs'!$F$437*'Conversions and Lists'!$F$51*1000),"")</f>
        <v/>
      </c>
      <c r="T219" s="140" t="str">
        <f>IFERROR((INDEX($D$11:$D$27, MATCH('Baseline Calcs &amp; EFs'!$B$218,$B$11:$B$27,0))*INDEX('Baseline Calcs &amp; EFs'!$C$341:$C$358, MATCH('Baseline Calcs &amp; EFs'!$B$218,'Baseline Calcs &amp; EFs'!$B$341:$B$358,0))*1000*'Conversions and Lists'!$O$44*'Baseline Calcs &amp; EFs'!$F$437*'Conversions and Lists'!$F$51*1000),"")</f>
        <v/>
      </c>
      <c r="U219" s="140" t="str">
        <f>IFERROR((INDEX($D$11:$D$27, MATCH('Baseline Calcs &amp; EFs'!$B$218,$B$11:$B$27,0))*INDEX('Baseline Calcs &amp; EFs'!$C$341:$C$358, MATCH('Baseline Calcs &amp; EFs'!$B$218,'Baseline Calcs &amp; EFs'!$B$341:$B$358,0))*1000*'Conversions and Lists'!$O$44*'Baseline Calcs &amp; EFs'!$F$437*'Conversions and Lists'!$F$51*1000),"")</f>
        <v/>
      </c>
      <c r="V219" s="140" t="str">
        <f>IFERROR((INDEX($D$11:$D$27, MATCH('Baseline Calcs &amp; EFs'!$B$218,$B$11:$B$27,0))*INDEX('Baseline Calcs &amp; EFs'!$C$341:$C$358, MATCH('Baseline Calcs &amp; EFs'!$B$218,'Baseline Calcs &amp; EFs'!$B$341:$B$358,0))*1000*'Conversions and Lists'!$O$44*'Baseline Calcs &amp; EFs'!$F$437*'Conversions and Lists'!$F$51*1000),"")</f>
        <v/>
      </c>
      <c r="W219" s="140" t="str">
        <f>IFERROR((INDEX($D$11:$D$27, MATCH('Baseline Calcs &amp; EFs'!$B$218,$B$11:$B$27,0))*INDEX('Baseline Calcs &amp; EFs'!$C$341:$C$358, MATCH('Baseline Calcs &amp; EFs'!$B$218,'Baseline Calcs &amp; EFs'!$B$341:$B$358,0))*1000*'Conversions and Lists'!$O$44*'Baseline Calcs &amp; EFs'!$F$437*'Conversions and Lists'!$F$51*1000),"")</f>
        <v/>
      </c>
      <c r="X219" s="140" t="str">
        <f>IFERROR((INDEX($D$11:$D$27, MATCH('Baseline Calcs &amp; EFs'!$B$218,$B$11:$B$27,0))*INDEX('Baseline Calcs &amp; EFs'!$C$341:$C$358, MATCH('Baseline Calcs &amp; EFs'!$B$218,'Baseline Calcs &amp; EFs'!$B$341:$B$358,0))*1000*'Conversions and Lists'!$O$44*'Baseline Calcs &amp; EFs'!$F$437*'Conversions and Lists'!$F$51*1000),"")</f>
        <v/>
      </c>
      <c r="Y219" s="140" t="str">
        <f>IFERROR((INDEX($D$11:$D$27, MATCH('Baseline Calcs &amp; EFs'!$B$218,$B$11:$B$27,0))*INDEX('Baseline Calcs &amp; EFs'!$C$341:$C$358, MATCH('Baseline Calcs &amp; EFs'!$B$218,'Baseline Calcs &amp; EFs'!$B$341:$B$358,0))*1000*'Conversions and Lists'!$O$44*'Baseline Calcs &amp; EFs'!$F$437*'Conversions and Lists'!$F$51*1000),"")</f>
        <v/>
      </c>
      <c r="Z219" s="140" t="str">
        <f>IFERROR((INDEX($D$11:$D$27, MATCH('Baseline Calcs &amp; EFs'!$B$218,$B$11:$B$27,0))*INDEX('Baseline Calcs &amp; EFs'!$C$341:$C$358, MATCH('Baseline Calcs &amp; EFs'!$B$218,'Baseline Calcs &amp; EFs'!$B$341:$B$358,0))*1000*'Conversions and Lists'!$O$44*'Baseline Calcs &amp; EFs'!$F$437*'Conversions and Lists'!$F$51*1000),"")</f>
        <v/>
      </c>
      <c r="AA219" s="140" t="str">
        <f>IFERROR((INDEX($D$11:$D$27, MATCH('Baseline Calcs &amp; EFs'!$B$218,$B$11:$B$27,0))*INDEX('Baseline Calcs &amp; EFs'!$C$341:$C$358, MATCH('Baseline Calcs &amp; EFs'!$B$218,'Baseline Calcs &amp; EFs'!$B$341:$B$358,0))*1000*'Conversions and Lists'!$O$44*'Baseline Calcs &amp; EFs'!$F$437*'Conversions and Lists'!$F$51*1000),"")</f>
        <v/>
      </c>
      <c r="AB219" s="140" t="str">
        <f>IFERROR((INDEX($D$11:$D$27, MATCH('Baseline Calcs &amp; EFs'!$B$218,$B$11:$B$27,0))*INDEX('Baseline Calcs &amp; EFs'!$C$341:$C$358, MATCH('Baseline Calcs &amp; EFs'!$B$218,'Baseline Calcs &amp; EFs'!$B$341:$B$358,0))*1000*'Conversions and Lists'!$O$44*'Baseline Calcs &amp; EFs'!$F$437*'Conversions and Lists'!$F$51*1000),"")</f>
        <v/>
      </c>
      <c r="AC219" s="140" t="str">
        <f>IFERROR((INDEX($D$11:$D$27, MATCH('Baseline Calcs &amp; EFs'!$B$218,$B$11:$B$27,0))*INDEX('Baseline Calcs &amp; EFs'!$C$341:$C$358, MATCH('Baseline Calcs &amp; EFs'!$B$218,'Baseline Calcs &amp; EFs'!$B$341:$B$358,0))*1000*'Conversions and Lists'!$O$44*'Baseline Calcs &amp; EFs'!$F$437*'Conversions and Lists'!$F$51*1000),"")</f>
        <v/>
      </c>
      <c r="AD219" s="140" t="str">
        <f>IFERROR((INDEX($D$11:$D$27, MATCH('Baseline Calcs &amp; EFs'!$B$218,$B$11:$B$27,0))*INDEX('Baseline Calcs &amp; EFs'!$C$341:$C$358, MATCH('Baseline Calcs &amp; EFs'!$B$218,'Baseline Calcs &amp; EFs'!$B$341:$B$358,0))*1000*'Conversions and Lists'!$O$44*'Baseline Calcs &amp; EFs'!$F$437*'Conversions and Lists'!$F$51*1000),"")</f>
        <v/>
      </c>
      <c r="AE219" s="140" t="str">
        <f>IFERROR((INDEX($D$11:$D$27, MATCH('Baseline Calcs &amp; EFs'!$B$218,$B$11:$B$27,0))*INDEX('Baseline Calcs &amp; EFs'!$C$341:$C$358, MATCH('Baseline Calcs &amp; EFs'!$B$218,'Baseline Calcs &amp; EFs'!$B$341:$B$358,0))*1000*'Conversions and Lists'!$O$44*'Baseline Calcs &amp; EFs'!$F$437*'Conversions and Lists'!$F$51*1000),"")</f>
        <v/>
      </c>
      <c r="AF219" s="140" t="str">
        <f t="shared" si="1"/>
        <v/>
      </c>
      <c r="AG219" s="135" t="str">
        <f>IFERROR(SUM(INDEX(D219:AF219, MATCH(INDEX($H$6:$H$27,MATCH($B$218,$B$6:$B$27,0)),$D$175:$AE$175,0)):AF219),"")</f>
        <v/>
      </c>
    </row>
    <row r="220" spans="2:33" ht="14.4" thickBot="1" x14ac:dyDescent="0.3">
      <c r="B220" s="59" t="s">
        <v>158</v>
      </c>
      <c r="C220" s="59" t="s">
        <v>339</v>
      </c>
      <c r="D220" s="137" t="str">
        <f>IFERROR((((INDEX($D$11:$D$27, MATCH('Baseline Calcs &amp; EFs'!$B$220,$B$11:$B$27,0))*INDEX('Baseline Calcs &amp; EFs'!$D$341:$D$358, MATCH('Baseline Calcs &amp; EFs'!$B$220,'Baseline Calcs &amp; EFs'!$B$341:$B$358,0))*10^6)-(INDEX($G$6:$G$27, MATCH($B$220,$B$6:$B$27,0))))*'Conversions and Lists'!$F$44*'Baseline Calcs &amp; EFs'!K$381)+(INDEX($D$11:$D$27, MATCH('Baseline Calcs &amp; EFs'!$B$220,$B$11:$B$27,0))*INDEX('Baseline Calcs &amp; EFs'!$C$341:$C$358, MATCH('Baseline Calcs &amp; EFs'!$B$220,'Baseline Calcs &amp; EFs'!$B$341:$B$358,0))*1000*'Conversions and Lists'!$O$44*'Baseline Calcs &amp; EFs'!$F$437*'Conversions and Lists'!$F$51*1000),"")</f>
        <v/>
      </c>
      <c r="E220" s="137" t="str">
        <f>IFERROR((((INDEX($D$11:$D$27, MATCH('Baseline Calcs &amp; EFs'!$B$220,$B$11:$B$27,0))*INDEX('Baseline Calcs &amp; EFs'!$D$341:$D$358, MATCH('Baseline Calcs &amp; EFs'!$B$220,'Baseline Calcs &amp; EFs'!$B$341:$B$358,0))*10^6)-(INDEX($G$6:$G$27, MATCH($B$220,$B$6:$B$27,0))))*'Conversions and Lists'!$F$44*'Baseline Calcs &amp; EFs'!L$381)+(INDEX($D$11:$D$27, MATCH('Baseline Calcs &amp; EFs'!$B$220,$B$11:$B$27,0))*INDEX('Baseline Calcs &amp; EFs'!$C$341:$C$358, MATCH('Baseline Calcs &amp; EFs'!$B$220,'Baseline Calcs &amp; EFs'!$B$341:$B$358,0))*1000*'Conversions and Lists'!$O$44*'Baseline Calcs &amp; EFs'!$F$437*'Conversions and Lists'!$F$51*1000),"")</f>
        <v/>
      </c>
      <c r="F220" s="137" t="str">
        <f>IFERROR((((INDEX($D$11:$D$27, MATCH('Baseline Calcs &amp; EFs'!$B$220,$B$11:$B$27,0))*INDEX('Baseline Calcs &amp; EFs'!$D$341:$D$358, MATCH('Baseline Calcs &amp; EFs'!$B$220,'Baseline Calcs &amp; EFs'!$B$341:$B$358,0))*10^6)-(INDEX($G$6:$G$27, MATCH($B$220,$B$6:$B$27,0))))*'Conversions and Lists'!$F$44*'Baseline Calcs &amp; EFs'!M$381)+(INDEX($D$11:$D$27, MATCH('Baseline Calcs &amp; EFs'!$B$220,$B$11:$B$27,0))*INDEX('Baseline Calcs &amp; EFs'!$C$341:$C$358, MATCH('Baseline Calcs &amp; EFs'!$B$220,'Baseline Calcs &amp; EFs'!$B$341:$B$358,0))*1000*'Conversions and Lists'!$O$44*'Baseline Calcs &amp; EFs'!$F$437*'Conversions and Lists'!$F$51*1000),"")</f>
        <v/>
      </c>
      <c r="G220" s="137" t="str">
        <f>IFERROR((((INDEX($D$11:$D$27, MATCH('Baseline Calcs &amp; EFs'!$B$220,$B$11:$B$27,0))*INDEX('Baseline Calcs &amp; EFs'!$D$341:$D$358, MATCH('Baseline Calcs &amp; EFs'!$B$220,'Baseline Calcs &amp; EFs'!$B$341:$B$358,0))*10^6)-(INDEX($G$6:$G$27, MATCH($B$220,$B$6:$B$27,0))))*'Conversions and Lists'!$F$44*'Baseline Calcs &amp; EFs'!N$381)+(INDEX($D$11:$D$27, MATCH('Baseline Calcs &amp; EFs'!$B$220,$B$11:$B$27,0))*INDEX('Baseline Calcs &amp; EFs'!$C$341:$C$358, MATCH('Baseline Calcs &amp; EFs'!$B$220,'Baseline Calcs &amp; EFs'!$B$341:$B$358,0))*1000*'Conversions and Lists'!$O$44*'Baseline Calcs &amp; EFs'!$F$437*'Conversions and Lists'!$F$51*1000),"")</f>
        <v/>
      </c>
      <c r="H220" s="137" t="str">
        <f>IFERROR((((INDEX($D$11:$D$27, MATCH('Baseline Calcs &amp; EFs'!$B$220,$B$11:$B$27,0))*INDEX('Baseline Calcs &amp; EFs'!$D$341:$D$358, MATCH('Baseline Calcs &amp; EFs'!$B$220,'Baseline Calcs &amp; EFs'!$B$341:$B$358,0))*10^6)-(INDEX($G$6:$G$27, MATCH($B$220,$B$6:$B$27,0))))*'Conversions and Lists'!$F$44*'Baseline Calcs &amp; EFs'!O$381)+(INDEX($D$11:$D$27, MATCH('Baseline Calcs &amp; EFs'!$B$220,$B$11:$B$27,0))*INDEX('Baseline Calcs &amp; EFs'!$C$341:$C$358, MATCH('Baseline Calcs &amp; EFs'!$B$220,'Baseline Calcs &amp; EFs'!$B$341:$B$358,0))*1000*'Conversions and Lists'!$O$44*'Baseline Calcs &amp; EFs'!$F$437*'Conversions and Lists'!$F$51*1000),"")</f>
        <v/>
      </c>
      <c r="I220" s="137" t="str">
        <f>IFERROR((((INDEX($D$11:$D$27, MATCH('Baseline Calcs &amp; EFs'!$B$220,$B$11:$B$27,0))*INDEX('Baseline Calcs &amp; EFs'!$D$341:$D$358, MATCH('Baseline Calcs &amp; EFs'!$B$220,'Baseline Calcs &amp; EFs'!$B$341:$B$358,0))*10^6)-(INDEX($G$6:$G$27, MATCH($B$220,$B$6:$B$27,0))))*'Conversions and Lists'!$F$44*'Baseline Calcs &amp; EFs'!P$381)+(INDEX($D$11:$D$27, MATCH('Baseline Calcs &amp; EFs'!$B$220,$B$11:$B$27,0))*INDEX('Baseline Calcs &amp; EFs'!$C$341:$C$358, MATCH('Baseline Calcs &amp; EFs'!$B$220,'Baseline Calcs &amp; EFs'!$B$341:$B$358,0))*1000*'Conversions and Lists'!$O$44*'Baseline Calcs &amp; EFs'!$F$437*'Conversions and Lists'!$F$51*1000),"")</f>
        <v/>
      </c>
      <c r="J220" s="137" t="str">
        <f>IFERROR((((INDEX($D$11:$D$27, MATCH('Baseline Calcs &amp; EFs'!$B$220,$B$11:$B$27,0))*INDEX('Baseline Calcs &amp; EFs'!$D$341:$D$358, MATCH('Baseline Calcs &amp; EFs'!$B$220,'Baseline Calcs &amp; EFs'!$B$341:$B$358,0))*10^6)-(INDEX($G$6:$G$27, MATCH($B$220,$B$6:$B$27,0))))*'Conversions and Lists'!$F$44*'Baseline Calcs &amp; EFs'!Q$381)+(INDEX($D$11:$D$27, MATCH('Baseline Calcs &amp; EFs'!$B$220,$B$11:$B$27,0))*INDEX('Baseline Calcs &amp; EFs'!$C$341:$C$358, MATCH('Baseline Calcs &amp; EFs'!$B$220,'Baseline Calcs &amp; EFs'!$B$341:$B$358,0))*1000*'Conversions and Lists'!$O$44*'Baseline Calcs &amp; EFs'!$F$437*'Conversions and Lists'!$F$51*1000),"")</f>
        <v/>
      </c>
      <c r="K220" s="137" t="str">
        <f>IFERROR((((INDEX($D$11:$D$27, MATCH('Baseline Calcs &amp; EFs'!$B$220,$B$11:$B$27,0))*INDEX('Baseline Calcs &amp; EFs'!$D$341:$D$358, MATCH('Baseline Calcs &amp; EFs'!$B$220,'Baseline Calcs &amp; EFs'!$B$341:$B$358,0))*10^6)-(INDEX($G$6:$G$27, MATCH($B$220,$B$6:$B$27,0))))*'Conversions and Lists'!$F$44*'Baseline Calcs &amp; EFs'!R$381)+(INDEX($D$11:$D$27, MATCH('Baseline Calcs &amp; EFs'!$B$220,$B$11:$B$27,0))*INDEX('Baseline Calcs &amp; EFs'!$C$341:$C$358, MATCH('Baseline Calcs &amp; EFs'!$B$220,'Baseline Calcs &amp; EFs'!$B$341:$B$358,0))*1000*'Conversions and Lists'!$O$44*'Baseline Calcs &amp; EFs'!$F$437*'Conversions and Lists'!$F$51*1000),"")</f>
        <v/>
      </c>
      <c r="L220" s="137" t="str">
        <f>IFERROR((((INDEX($D$11:$D$27, MATCH('Baseline Calcs &amp; EFs'!$B$220,$B$11:$B$27,0))*INDEX('Baseline Calcs &amp; EFs'!$D$341:$D$358, MATCH('Baseline Calcs &amp; EFs'!$B$220,'Baseline Calcs &amp; EFs'!$B$341:$B$358,0))*10^6)-(INDEX($G$6:$G$27, MATCH($B$220,$B$6:$B$27,0))))*'Conversions and Lists'!$F$44*'Baseline Calcs &amp; EFs'!S$381)+(INDEX($D$11:$D$27, MATCH('Baseline Calcs &amp; EFs'!$B$220,$B$11:$B$27,0))*INDEX('Baseline Calcs &amp; EFs'!$C$341:$C$358, MATCH('Baseline Calcs &amp; EFs'!$B$220,'Baseline Calcs &amp; EFs'!$B$341:$B$358,0))*1000*'Conversions and Lists'!$O$44*'Baseline Calcs &amp; EFs'!$F$437*'Conversions and Lists'!$F$51*1000),"")</f>
        <v/>
      </c>
      <c r="M220" s="137" t="str">
        <f>IFERROR((((INDEX($D$11:$D$27, MATCH('Baseline Calcs &amp; EFs'!$B$220,$B$11:$B$27,0))*INDEX('Baseline Calcs &amp; EFs'!$D$341:$D$358, MATCH('Baseline Calcs &amp; EFs'!$B$220,'Baseline Calcs &amp; EFs'!$B$341:$B$358,0))*10^6)-(INDEX($G$6:$G$27, MATCH($B$220,$B$6:$B$27,0))))*'Conversions and Lists'!$F$44*'Baseline Calcs &amp; EFs'!T$381)+(INDEX($D$11:$D$27, MATCH('Baseline Calcs &amp; EFs'!$B$220,$B$11:$B$27,0))*INDEX('Baseline Calcs &amp; EFs'!$C$341:$C$358, MATCH('Baseline Calcs &amp; EFs'!$B$220,'Baseline Calcs &amp; EFs'!$B$341:$B$358,0))*1000*'Conversions and Lists'!$O$44*'Baseline Calcs &amp; EFs'!$F$437*'Conversions and Lists'!$F$51*1000),"")</f>
        <v/>
      </c>
      <c r="N220" s="137" t="str">
        <f>IFERROR((((INDEX($D$11:$D$27, MATCH('Baseline Calcs &amp; EFs'!$B$220,$B$11:$B$27,0))*INDEX('Baseline Calcs &amp; EFs'!$D$341:$D$358, MATCH('Baseline Calcs &amp; EFs'!$B$220,'Baseline Calcs &amp; EFs'!$B$341:$B$358,0))*10^6)-(INDEX($G$6:$G$27, MATCH($B$220,$B$6:$B$27,0))))*'Conversions and Lists'!$F$44*'Baseline Calcs &amp; EFs'!U$381)+(INDEX($D$11:$D$27, MATCH('Baseline Calcs &amp; EFs'!$B$220,$B$11:$B$27,0))*INDEX('Baseline Calcs &amp; EFs'!$C$341:$C$358, MATCH('Baseline Calcs &amp; EFs'!$B$220,'Baseline Calcs &amp; EFs'!$B$341:$B$358,0))*1000*'Conversions and Lists'!$O$44*'Baseline Calcs &amp; EFs'!$F$437*'Conversions and Lists'!$F$51*1000),"")</f>
        <v/>
      </c>
      <c r="O220" s="137" t="str">
        <f>IFERROR((((INDEX($D$11:$D$27, MATCH('Baseline Calcs &amp; EFs'!$B$220,$B$11:$B$27,0))*INDEX('Baseline Calcs &amp; EFs'!$D$341:$D$358, MATCH('Baseline Calcs &amp; EFs'!$B$220,'Baseline Calcs &amp; EFs'!$B$341:$B$358,0))*10^6)-(INDEX($G$6:$G$27, MATCH($B$220,$B$6:$B$27,0))))*'Conversions and Lists'!$F$44*'Baseline Calcs &amp; EFs'!V$381)+(INDEX($D$11:$D$27, MATCH('Baseline Calcs &amp; EFs'!$B$220,$B$11:$B$27,0))*INDEX('Baseline Calcs &amp; EFs'!$C$341:$C$358, MATCH('Baseline Calcs &amp; EFs'!$B$220,'Baseline Calcs &amp; EFs'!$B$341:$B$358,0))*1000*'Conversions and Lists'!$O$44*'Baseline Calcs &amp; EFs'!$F$437*'Conversions and Lists'!$F$51*1000),"")</f>
        <v/>
      </c>
      <c r="P220" s="137" t="str">
        <f>IFERROR((((INDEX($D$11:$D$27, MATCH('Baseline Calcs &amp; EFs'!$B$220,$B$11:$B$27,0))*INDEX('Baseline Calcs &amp; EFs'!$D$341:$D$358, MATCH('Baseline Calcs &amp; EFs'!$B$220,'Baseline Calcs &amp; EFs'!$B$341:$B$358,0))*10^6)-(INDEX($G$6:$G$27, MATCH($B$220,$B$6:$B$27,0))))*'Conversions and Lists'!$F$44*'Baseline Calcs &amp; EFs'!W$381)+(INDEX($D$11:$D$27, MATCH('Baseline Calcs &amp; EFs'!$B$220,$B$11:$B$27,0))*INDEX('Baseline Calcs &amp; EFs'!$C$341:$C$358, MATCH('Baseline Calcs &amp; EFs'!$B$220,'Baseline Calcs &amp; EFs'!$B$341:$B$358,0))*1000*'Conversions and Lists'!$O$44*'Baseline Calcs &amp; EFs'!$F$437*'Conversions and Lists'!$F$51*1000),"")</f>
        <v/>
      </c>
      <c r="Q220" s="137" t="str">
        <f>IFERROR((((INDEX($D$11:$D$27, MATCH('Baseline Calcs &amp; EFs'!$B$220,$B$11:$B$27,0))*INDEX('Baseline Calcs &amp; EFs'!$D$341:$D$358, MATCH('Baseline Calcs &amp; EFs'!$B$220,'Baseline Calcs &amp; EFs'!$B$341:$B$358,0))*10^6)-(INDEX($G$6:$G$27, MATCH($B$220,$B$6:$B$27,0))))*'Conversions and Lists'!$F$44*'Baseline Calcs &amp; EFs'!X$381)+(INDEX($D$11:$D$27, MATCH('Baseline Calcs &amp; EFs'!$B$220,$B$11:$B$27,0))*INDEX('Baseline Calcs &amp; EFs'!$C$341:$C$358, MATCH('Baseline Calcs &amp; EFs'!$B$220,'Baseline Calcs &amp; EFs'!$B$341:$B$358,0))*1000*'Conversions and Lists'!$O$44*'Baseline Calcs &amp; EFs'!$F$437*'Conversions and Lists'!$F$51*1000),"")</f>
        <v/>
      </c>
      <c r="R220" s="137" t="str">
        <f>IFERROR((((INDEX($D$11:$D$27, MATCH('Baseline Calcs &amp; EFs'!$B$220,$B$11:$B$27,0))*INDEX('Baseline Calcs &amp; EFs'!$D$341:$D$358, MATCH('Baseline Calcs &amp; EFs'!$B$220,'Baseline Calcs &amp; EFs'!$B$341:$B$358,0))*10^6)-(INDEX($G$6:$G$27, MATCH($B$220,$B$6:$B$27,0))))*'Conversions and Lists'!$F$44*'Baseline Calcs &amp; EFs'!Y$381)+(INDEX($D$11:$D$27, MATCH('Baseline Calcs &amp; EFs'!$B$220,$B$11:$B$27,0))*INDEX('Baseline Calcs &amp; EFs'!$C$341:$C$358, MATCH('Baseline Calcs &amp; EFs'!$B$220,'Baseline Calcs &amp; EFs'!$B$341:$B$358,0))*1000*'Conversions and Lists'!$O$44*'Baseline Calcs &amp; EFs'!$F$437*'Conversions and Lists'!$F$51*1000),"")</f>
        <v/>
      </c>
      <c r="S220" s="137" t="str">
        <f>IFERROR((((INDEX($D$11:$D$27, MATCH('Baseline Calcs &amp; EFs'!$B$220,$B$11:$B$27,0))*INDEX('Baseline Calcs &amp; EFs'!$D$341:$D$358, MATCH('Baseline Calcs &amp; EFs'!$B$220,'Baseline Calcs &amp; EFs'!$B$341:$B$358,0))*10^6)-(INDEX($G$6:$G$27, MATCH($B$220,$B$6:$B$27,0))))*'Conversions and Lists'!$F$44*'Baseline Calcs &amp; EFs'!Z$381)+(INDEX($D$11:$D$27, MATCH('Baseline Calcs &amp; EFs'!$B$220,$B$11:$B$27,0))*INDEX('Baseline Calcs &amp; EFs'!$C$341:$C$358, MATCH('Baseline Calcs &amp; EFs'!$B$220,'Baseline Calcs &amp; EFs'!$B$341:$B$358,0))*1000*'Conversions and Lists'!$O$44*'Baseline Calcs &amp; EFs'!$F$437*'Conversions and Lists'!$F$51*1000),"")</f>
        <v/>
      </c>
      <c r="T220" s="137" t="str">
        <f>IFERROR((((INDEX($D$11:$D$27, MATCH('Baseline Calcs &amp; EFs'!$B$220,$B$11:$B$27,0))*INDEX('Baseline Calcs &amp; EFs'!$D$341:$D$358, MATCH('Baseline Calcs &amp; EFs'!$B$220,'Baseline Calcs &amp; EFs'!$B$341:$B$358,0))*10^6)-(INDEX($G$6:$G$27, MATCH($B$220,$B$6:$B$27,0))))*'Conversions and Lists'!$F$44*'Baseline Calcs &amp; EFs'!AA$381)+(INDEX($D$11:$D$27, MATCH('Baseline Calcs &amp; EFs'!$B$220,$B$11:$B$27,0))*INDEX('Baseline Calcs &amp; EFs'!$C$341:$C$358, MATCH('Baseline Calcs &amp; EFs'!$B$220,'Baseline Calcs &amp; EFs'!$B$341:$B$358,0))*1000*'Conversions and Lists'!$O$44*'Baseline Calcs &amp; EFs'!$F$437*'Conversions and Lists'!$F$51*1000),"")</f>
        <v/>
      </c>
      <c r="U220" s="137" t="str">
        <f>IFERROR((((INDEX($D$11:$D$27, MATCH('Baseline Calcs &amp; EFs'!$B$220,$B$11:$B$27,0))*INDEX('Baseline Calcs &amp; EFs'!$D$341:$D$358, MATCH('Baseline Calcs &amp; EFs'!$B$220,'Baseline Calcs &amp; EFs'!$B$341:$B$358,0))*10^6)-(INDEX($G$6:$G$27, MATCH($B$220,$B$6:$B$27,0))))*'Conversions and Lists'!$F$44*'Baseline Calcs &amp; EFs'!AB$381)+(INDEX($D$11:$D$27, MATCH('Baseline Calcs &amp; EFs'!$B$220,$B$11:$B$27,0))*INDEX('Baseline Calcs &amp; EFs'!$C$341:$C$358, MATCH('Baseline Calcs &amp; EFs'!$B$220,'Baseline Calcs &amp; EFs'!$B$341:$B$358,0))*1000*'Conversions and Lists'!$O$44*'Baseline Calcs &amp; EFs'!$F$437*'Conversions and Lists'!$F$51*1000),"")</f>
        <v/>
      </c>
      <c r="V220" s="137" t="str">
        <f>IFERROR((((INDEX($D$11:$D$27, MATCH('Baseline Calcs &amp; EFs'!$B$220,$B$11:$B$27,0))*INDEX('Baseline Calcs &amp; EFs'!$D$341:$D$358, MATCH('Baseline Calcs &amp; EFs'!$B$220,'Baseline Calcs &amp; EFs'!$B$341:$B$358,0))*10^6)-(INDEX($G$6:$G$27, MATCH($B$220,$B$6:$B$27,0))))*'Conversions and Lists'!$F$44*'Baseline Calcs &amp; EFs'!AC$381)+(INDEX($D$11:$D$27, MATCH('Baseline Calcs &amp; EFs'!$B$220,$B$11:$B$27,0))*INDEX('Baseline Calcs &amp; EFs'!$C$341:$C$358, MATCH('Baseline Calcs &amp; EFs'!$B$220,'Baseline Calcs &amp; EFs'!$B$341:$B$358,0))*1000*'Conversions and Lists'!$O$44*'Baseline Calcs &amp; EFs'!$F$437*'Conversions and Lists'!$F$51*1000),"")</f>
        <v/>
      </c>
      <c r="W220" s="137" t="str">
        <f>IFERROR((((INDEX($D$11:$D$27, MATCH('Baseline Calcs &amp; EFs'!$B$220,$B$11:$B$27,0))*INDEX('Baseline Calcs &amp; EFs'!$D$341:$D$358, MATCH('Baseline Calcs &amp; EFs'!$B$220,'Baseline Calcs &amp; EFs'!$B$341:$B$358,0))*10^6)-(INDEX($G$6:$G$27, MATCH($B$220,$B$6:$B$27,0))))*'Conversions and Lists'!$F$44*'Baseline Calcs &amp; EFs'!AD$381)+(INDEX($D$11:$D$27, MATCH('Baseline Calcs &amp; EFs'!$B$220,$B$11:$B$27,0))*INDEX('Baseline Calcs &amp; EFs'!$C$341:$C$358, MATCH('Baseline Calcs &amp; EFs'!$B$220,'Baseline Calcs &amp; EFs'!$B$341:$B$358,0))*1000*'Conversions and Lists'!$O$44*'Baseline Calcs &amp; EFs'!$F$437*'Conversions and Lists'!$F$51*1000),"")</f>
        <v/>
      </c>
      <c r="X220" s="137" t="str">
        <f>IFERROR((((INDEX($D$11:$D$27, MATCH('Baseline Calcs &amp; EFs'!$B$220,$B$11:$B$27,0))*INDEX('Baseline Calcs &amp; EFs'!$D$341:$D$358, MATCH('Baseline Calcs &amp; EFs'!$B$220,'Baseline Calcs &amp; EFs'!$B$341:$B$358,0))*10^6)-(INDEX($G$6:$G$27, MATCH($B$220,$B$6:$B$27,0))))*'Conversions and Lists'!$F$44*'Baseline Calcs &amp; EFs'!AE$381)+(INDEX($D$11:$D$27, MATCH('Baseline Calcs &amp; EFs'!$B$220,$B$11:$B$27,0))*INDEX('Baseline Calcs &amp; EFs'!$C$341:$C$358, MATCH('Baseline Calcs &amp; EFs'!$B$220,'Baseline Calcs &amp; EFs'!$B$341:$B$358,0))*1000*'Conversions and Lists'!$O$44*'Baseline Calcs &amp; EFs'!$F$437*'Conversions and Lists'!$F$51*1000),"")</f>
        <v/>
      </c>
      <c r="Y220" s="137" t="str">
        <f>IFERROR((((INDEX($D$11:$D$27, MATCH('Baseline Calcs &amp; EFs'!$B$220,$B$11:$B$27,0))*INDEX('Baseline Calcs &amp; EFs'!$D$341:$D$358, MATCH('Baseline Calcs &amp; EFs'!$B$220,'Baseline Calcs &amp; EFs'!$B$341:$B$358,0))*10^6)-(INDEX($G$6:$G$27, MATCH($B$220,$B$6:$B$27,0))))*'Conversions and Lists'!$F$44*'Baseline Calcs &amp; EFs'!AF$381)+(INDEX($D$11:$D$27, MATCH('Baseline Calcs &amp; EFs'!$B$220,$B$11:$B$27,0))*INDEX('Baseline Calcs &amp; EFs'!$C$341:$C$358, MATCH('Baseline Calcs &amp; EFs'!$B$220,'Baseline Calcs &amp; EFs'!$B$341:$B$358,0))*1000*'Conversions and Lists'!$O$44*'Baseline Calcs &amp; EFs'!$F$437*'Conversions and Lists'!$F$51*1000),"")</f>
        <v/>
      </c>
      <c r="Z220" s="137" t="str">
        <f>IFERROR((((INDEX($D$11:$D$27, MATCH('Baseline Calcs &amp; EFs'!$B$220,$B$11:$B$27,0))*INDEX('Baseline Calcs &amp; EFs'!$D$341:$D$358, MATCH('Baseline Calcs &amp; EFs'!$B$220,'Baseline Calcs &amp; EFs'!$B$341:$B$358,0))*10^6)-(INDEX($G$6:$G$27, MATCH($B$220,$B$6:$B$27,0))))*'Conversions and Lists'!$F$44*'Baseline Calcs &amp; EFs'!AG$381)+(INDEX($D$11:$D$27, MATCH('Baseline Calcs &amp; EFs'!$B$220,$B$11:$B$27,0))*INDEX('Baseline Calcs &amp; EFs'!$C$341:$C$358, MATCH('Baseline Calcs &amp; EFs'!$B$220,'Baseline Calcs &amp; EFs'!$B$341:$B$358,0))*1000*'Conversions and Lists'!$O$44*'Baseline Calcs &amp; EFs'!$F$437*'Conversions and Lists'!$F$51*1000),"")</f>
        <v/>
      </c>
      <c r="AA220" s="137" t="str">
        <f>IFERROR((((INDEX($D$11:$D$27, MATCH('Baseline Calcs &amp; EFs'!$B$220,$B$11:$B$27,0))*INDEX('Baseline Calcs &amp; EFs'!$D$341:$D$358, MATCH('Baseline Calcs &amp; EFs'!$B$220,'Baseline Calcs &amp; EFs'!$B$341:$B$358,0))*10^6)-(INDEX($G$6:$G$27, MATCH($B$220,$B$6:$B$27,0))))*'Conversions and Lists'!$F$44*'Baseline Calcs &amp; EFs'!AH$381)+(INDEX($D$11:$D$27, MATCH('Baseline Calcs &amp; EFs'!$B$220,$B$11:$B$27,0))*INDEX('Baseline Calcs &amp; EFs'!$C$341:$C$358, MATCH('Baseline Calcs &amp; EFs'!$B$220,'Baseline Calcs &amp; EFs'!$B$341:$B$358,0))*1000*'Conversions and Lists'!$O$44*'Baseline Calcs &amp; EFs'!$F$437*'Conversions and Lists'!$F$51*1000),"")</f>
        <v/>
      </c>
      <c r="AB220" s="137" t="str">
        <f>IFERROR((((INDEX($D$11:$D$27, MATCH('Baseline Calcs &amp; EFs'!$B$220,$B$11:$B$27,0))*INDEX('Baseline Calcs &amp; EFs'!$D$341:$D$358, MATCH('Baseline Calcs &amp; EFs'!$B$220,'Baseline Calcs &amp; EFs'!$B$341:$B$358,0))*10^6)-(INDEX($G$6:$G$27, MATCH($B$220,$B$6:$B$27,0))))*'Conversions and Lists'!$F$44*'Baseline Calcs &amp; EFs'!AI$381)+(INDEX($D$11:$D$27, MATCH('Baseline Calcs &amp; EFs'!$B$220,$B$11:$B$27,0))*INDEX('Baseline Calcs &amp; EFs'!$C$341:$C$358, MATCH('Baseline Calcs &amp; EFs'!$B$220,'Baseline Calcs &amp; EFs'!$B$341:$B$358,0))*1000*'Conversions and Lists'!$O$44*'Baseline Calcs &amp; EFs'!$F$437*'Conversions and Lists'!$F$51*1000),"")</f>
        <v/>
      </c>
      <c r="AC220" s="137" t="str">
        <f>IFERROR((((INDEX($D$11:$D$27, MATCH('Baseline Calcs &amp; EFs'!$B$220,$B$11:$B$27,0))*INDEX('Baseline Calcs &amp; EFs'!$D$341:$D$358, MATCH('Baseline Calcs &amp; EFs'!$B$220,'Baseline Calcs &amp; EFs'!$B$341:$B$358,0))*10^6)-(INDEX($G$6:$G$27, MATCH($B$220,$B$6:$B$27,0))))*'Conversions and Lists'!$F$44*'Baseline Calcs &amp; EFs'!AJ$381)+(INDEX($D$11:$D$27, MATCH('Baseline Calcs &amp; EFs'!$B$220,$B$11:$B$27,0))*INDEX('Baseline Calcs &amp; EFs'!$C$341:$C$358, MATCH('Baseline Calcs &amp; EFs'!$B$220,'Baseline Calcs &amp; EFs'!$B$341:$B$358,0))*1000*'Conversions and Lists'!$O$44*'Baseline Calcs &amp; EFs'!$F$437*'Conversions and Lists'!$F$51*1000),"")</f>
        <v/>
      </c>
      <c r="AD220" s="137" t="str">
        <f>IFERROR((((INDEX($D$11:$D$27, MATCH('Baseline Calcs &amp; EFs'!$B$220,$B$11:$B$27,0))*INDEX('Baseline Calcs &amp; EFs'!$D$341:$D$358, MATCH('Baseline Calcs &amp; EFs'!$B$220,'Baseline Calcs &amp; EFs'!$B$341:$B$358,0))*10^6)-(INDEX($G$6:$G$27, MATCH($B$220,$B$6:$B$27,0))))*'Conversions and Lists'!$F$44*'Baseline Calcs &amp; EFs'!AK$381)+(INDEX($D$11:$D$27, MATCH('Baseline Calcs &amp; EFs'!$B$220,$B$11:$B$27,0))*INDEX('Baseline Calcs &amp; EFs'!$C$341:$C$358, MATCH('Baseline Calcs &amp; EFs'!$B$220,'Baseline Calcs &amp; EFs'!$B$341:$B$358,0))*1000*'Conversions and Lists'!$O$44*'Baseline Calcs &amp; EFs'!$F$437*'Conversions and Lists'!$F$51*1000),"")</f>
        <v/>
      </c>
      <c r="AE220" s="137" t="str">
        <f>IFERROR((((INDEX($D$11:$D$27, MATCH('Baseline Calcs &amp; EFs'!$B$220,$B$11:$B$27,0))*INDEX('Baseline Calcs &amp; EFs'!$D$341:$D$358, MATCH('Baseline Calcs &amp; EFs'!$B$220,'Baseline Calcs &amp; EFs'!$B$341:$B$358,0))*10^6)-(INDEX($G$6:$G$27, MATCH($B$220,$B$6:$B$27,0))))*'Conversions and Lists'!$F$44*'Baseline Calcs &amp; EFs'!AL$381)+(INDEX($D$11:$D$27, MATCH('Baseline Calcs &amp; EFs'!$B$220,$B$11:$B$27,0))*INDEX('Baseline Calcs &amp; EFs'!$C$341:$C$358, MATCH('Baseline Calcs &amp; EFs'!$B$220,'Baseline Calcs &amp; EFs'!$B$341:$B$358,0))*1000*'Conversions and Lists'!$O$44*'Baseline Calcs &amp; EFs'!$F$437*'Conversions and Lists'!$F$51*1000),"")</f>
        <v/>
      </c>
      <c r="AF220" s="135" t="str">
        <f t="shared" si="1"/>
        <v/>
      </c>
      <c r="AG220" s="143" t="str">
        <f>IFERROR(SUM(INDEX(D220:AF220, MATCH(INDEX($H$6:$H$27,MATCH(B220,$B$6:$B$27,0)),$D$175:$AE$175,0)):AF220),"")</f>
        <v/>
      </c>
    </row>
    <row r="221" spans="2:33" ht="14.4" thickTop="1" x14ac:dyDescent="0.25">
      <c r="B221" s="56" t="s">
        <v>196</v>
      </c>
      <c r="C221" s="56"/>
      <c r="D221" s="145">
        <f t="shared" ref="D221:AG221" si="2">SUM(D176:D220)</f>
        <v>0</v>
      </c>
      <c r="E221" s="145">
        <f t="shared" si="2"/>
        <v>0</v>
      </c>
      <c r="F221" s="145">
        <f t="shared" si="2"/>
        <v>0</v>
      </c>
      <c r="G221" s="145">
        <f t="shared" si="2"/>
        <v>0</v>
      </c>
      <c r="H221" s="145">
        <f t="shared" si="2"/>
        <v>0</v>
      </c>
      <c r="I221" s="145">
        <f t="shared" si="2"/>
        <v>0</v>
      </c>
      <c r="J221" s="145">
        <f t="shared" si="2"/>
        <v>0</v>
      </c>
      <c r="K221" s="145">
        <f t="shared" si="2"/>
        <v>0</v>
      </c>
      <c r="L221" s="145">
        <f t="shared" si="2"/>
        <v>0</v>
      </c>
      <c r="M221" s="145">
        <f t="shared" si="2"/>
        <v>0</v>
      </c>
      <c r="N221" s="145">
        <f t="shared" si="2"/>
        <v>0</v>
      </c>
      <c r="O221" s="145">
        <f t="shared" si="2"/>
        <v>0</v>
      </c>
      <c r="P221" s="145">
        <f t="shared" si="2"/>
        <v>0</v>
      </c>
      <c r="Q221" s="145">
        <f t="shared" si="2"/>
        <v>0</v>
      </c>
      <c r="R221" s="145">
        <f t="shared" si="2"/>
        <v>0</v>
      </c>
      <c r="S221" s="145">
        <f t="shared" si="2"/>
        <v>0</v>
      </c>
      <c r="T221" s="145">
        <f t="shared" si="2"/>
        <v>0</v>
      </c>
      <c r="U221" s="145">
        <f t="shared" si="2"/>
        <v>0</v>
      </c>
      <c r="V221" s="145">
        <f t="shared" si="2"/>
        <v>0</v>
      </c>
      <c r="W221" s="145">
        <f t="shared" si="2"/>
        <v>0</v>
      </c>
      <c r="X221" s="145">
        <f t="shared" si="2"/>
        <v>0</v>
      </c>
      <c r="Y221" s="145">
        <f t="shared" si="2"/>
        <v>0</v>
      </c>
      <c r="Z221" s="145">
        <f t="shared" si="2"/>
        <v>0</v>
      </c>
      <c r="AA221" s="145">
        <f t="shared" si="2"/>
        <v>0</v>
      </c>
      <c r="AB221" s="145">
        <f t="shared" si="2"/>
        <v>0</v>
      </c>
      <c r="AC221" s="145">
        <f t="shared" si="2"/>
        <v>0</v>
      </c>
      <c r="AD221" s="145">
        <f t="shared" si="2"/>
        <v>0</v>
      </c>
      <c r="AE221" s="145">
        <f t="shared" si="2"/>
        <v>0</v>
      </c>
      <c r="AF221" s="145">
        <f t="shared" si="2"/>
        <v>0</v>
      </c>
      <c r="AG221" s="145">
        <f t="shared" si="2"/>
        <v>0</v>
      </c>
    </row>
    <row r="222" spans="2:33" ht="14.4" x14ac:dyDescent="0.3">
      <c r="AG222" s="146" t="s">
        <v>340</v>
      </c>
    </row>
    <row r="224" spans="2:33" ht="15.6" x14ac:dyDescent="0.3">
      <c r="B224" s="129" t="s">
        <v>124</v>
      </c>
    </row>
    <row r="225" spans="2:34" x14ac:dyDescent="0.25">
      <c r="D225" s="431" t="s">
        <v>329</v>
      </c>
      <c r="E225" s="432"/>
      <c r="F225" s="432"/>
      <c r="G225" s="432"/>
      <c r="H225" s="432"/>
      <c r="I225" s="432"/>
      <c r="J225" s="432"/>
      <c r="K225" s="432"/>
      <c r="L225" s="432"/>
      <c r="M225" s="432"/>
      <c r="N225" s="432"/>
      <c r="O225" s="432"/>
      <c r="P225" s="432"/>
      <c r="Q225" s="432"/>
      <c r="R225" s="432"/>
      <c r="S225" s="432"/>
      <c r="T225" s="432"/>
      <c r="U225" s="432"/>
      <c r="V225" s="432"/>
      <c r="W225" s="432"/>
      <c r="X225" s="432"/>
      <c r="Y225" s="432"/>
      <c r="Z225" s="432"/>
      <c r="AA225" s="432"/>
      <c r="AB225" s="432"/>
      <c r="AC225" s="432"/>
      <c r="AD225" s="432"/>
      <c r="AE225" s="432"/>
      <c r="AF225" s="433"/>
    </row>
    <row r="226" spans="2:34" x14ac:dyDescent="0.25">
      <c r="D226" s="431" t="s">
        <v>330</v>
      </c>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2"/>
      <c r="AD226" s="432"/>
      <c r="AE226" s="432"/>
      <c r="AF226" s="433"/>
    </row>
    <row r="227" spans="2:34" ht="41.4" x14ac:dyDescent="0.25">
      <c r="B227" s="131" t="s">
        <v>331</v>
      </c>
      <c r="C227" s="131"/>
      <c r="D227" s="132">
        <v>2023</v>
      </c>
      <c r="E227" s="132">
        <v>2024</v>
      </c>
      <c r="F227" s="132">
        <v>2025</v>
      </c>
      <c r="G227" s="132">
        <v>2026</v>
      </c>
      <c r="H227" s="132">
        <v>2027</v>
      </c>
      <c r="I227" s="132">
        <v>2028</v>
      </c>
      <c r="J227" s="132">
        <v>2029</v>
      </c>
      <c r="K227" s="132">
        <v>2030</v>
      </c>
      <c r="L227" s="132">
        <v>2031</v>
      </c>
      <c r="M227" s="132">
        <v>2032</v>
      </c>
      <c r="N227" s="132">
        <v>2033</v>
      </c>
      <c r="O227" s="132">
        <v>2034</v>
      </c>
      <c r="P227" s="132">
        <v>2035</v>
      </c>
      <c r="Q227" s="132">
        <v>2036</v>
      </c>
      <c r="R227" s="132">
        <v>2037</v>
      </c>
      <c r="S227" s="132">
        <v>2038</v>
      </c>
      <c r="T227" s="132">
        <v>2039</v>
      </c>
      <c r="U227" s="132">
        <v>2040</v>
      </c>
      <c r="V227" s="132">
        <v>2041</v>
      </c>
      <c r="W227" s="132">
        <v>2042</v>
      </c>
      <c r="X227" s="132">
        <v>2043</v>
      </c>
      <c r="Y227" s="132">
        <v>2044</v>
      </c>
      <c r="Z227" s="132">
        <v>2045</v>
      </c>
      <c r="AA227" s="132">
        <v>2046</v>
      </c>
      <c r="AB227" s="132">
        <v>2047</v>
      </c>
      <c r="AC227" s="132">
        <v>2048</v>
      </c>
      <c r="AD227" s="132">
        <v>2049</v>
      </c>
      <c r="AE227" s="132">
        <v>2050</v>
      </c>
      <c r="AF227" s="132" t="s">
        <v>333</v>
      </c>
      <c r="AG227" s="132" t="s">
        <v>334</v>
      </c>
    </row>
    <row r="228" spans="2:34" x14ac:dyDescent="0.25">
      <c r="B228" s="147" t="s">
        <v>156</v>
      </c>
      <c r="C228" s="133" t="s">
        <v>335</v>
      </c>
      <c r="D228" s="134" t="str">
        <f t="shared" ref="D228:AG233" si="3">D176</f>
        <v/>
      </c>
      <c r="E228" s="134" t="str">
        <f t="shared" si="3"/>
        <v/>
      </c>
      <c r="F228" s="134" t="str">
        <f t="shared" si="3"/>
        <v/>
      </c>
      <c r="G228" s="134" t="str">
        <f t="shared" si="3"/>
        <v/>
      </c>
      <c r="H228" s="134" t="str">
        <f t="shared" si="3"/>
        <v/>
      </c>
      <c r="I228" s="134" t="str">
        <f t="shared" si="3"/>
        <v/>
      </c>
      <c r="J228" s="134" t="str">
        <f t="shared" si="3"/>
        <v/>
      </c>
      <c r="K228" s="134" t="str">
        <f t="shared" si="3"/>
        <v/>
      </c>
      <c r="L228" s="134" t="str">
        <f t="shared" si="3"/>
        <v/>
      </c>
      <c r="M228" s="134" t="str">
        <f t="shared" si="3"/>
        <v/>
      </c>
      <c r="N228" s="134" t="str">
        <f t="shared" si="3"/>
        <v/>
      </c>
      <c r="O228" s="134" t="str">
        <f t="shared" si="3"/>
        <v/>
      </c>
      <c r="P228" s="134" t="str">
        <f t="shared" si="3"/>
        <v/>
      </c>
      <c r="Q228" s="134" t="str">
        <f t="shared" si="3"/>
        <v/>
      </c>
      <c r="R228" s="134" t="str">
        <f t="shared" si="3"/>
        <v/>
      </c>
      <c r="S228" s="134" t="str">
        <f t="shared" si="3"/>
        <v/>
      </c>
      <c r="T228" s="134" t="str">
        <f t="shared" si="3"/>
        <v/>
      </c>
      <c r="U228" s="134" t="str">
        <f t="shared" si="3"/>
        <v/>
      </c>
      <c r="V228" s="134" t="str">
        <f t="shared" si="3"/>
        <v/>
      </c>
      <c r="W228" s="134" t="str">
        <f t="shared" si="3"/>
        <v/>
      </c>
      <c r="X228" s="134" t="str">
        <f t="shared" si="3"/>
        <v/>
      </c>
      <c r="Y228" s="134" t="str">
        <f t="shared" si="3"/>
        <v/>
      </c>
      <c r="Z228" s="134" t="str">
        <f t="shared" si="3"/>
        <v/>
      </c>
      <c r="AA228" s="134" t="str">
        <f t="shared" si="3"/>
        <v/>
      </c>
      <c r="AB228" s="134" t="str">
        <f t="shared" si="3"/>
        <v/>
      </c>
      <c r="AC228" s="134" t="str">
        <f t="shared" si="3"/>
        <v/>
      </c>
      <c r="AD228" s="134" t="str">
        <f t="shared" si="3"/>
        <v/>
      </c>
      <c r="AE228" s="134" t="str">
        <f t="shared" si="3"/>
        <v/>
      </c>
      <c r="AF228" s="134" t="str">
        <f t="shared" si="3"/>
        <v/>
      </c>
      <c r="AG228" s="134" t="str">
        <f t="shared" si="3"/>
        <v/>
      </c>
      <c r="AH228" s="69"/>
    </row>
    <row r="229" spans="2:34" x14ac:dyDescent="0.25">
      <c r="B229" s="136" t="s">
        <v>156</v>
      </c>
      <c r="C229" s="59" t="s">
        <v>336</v>
      </c>
      <c r="D229" s="134" t="str">
        <f t="shared" si="3"/>
        <v/>
      </c>
      <c r="E229" s="134" t="str">
        <f t="shared" si="3"/>
        <v/>
      </c>
      <c r="F229" s="134" t="str">
        <f t="shared" si="3"/>
        <v/>
      </c>
      <c r="G229" s="134" t="str">
        <f t="shared" si="3"/>
        <v/>
      </c>
      <c r="H229" s="134" t="str">
        <f t="shared" si="3"/>
        <v/>
      </c>
      <c r="I229" s="134" t="str">
        <f t="shared" si="3"/>
        <v/>
      </c>
      <c r="J229" s="134" t="str">
        <f t="shared" si="3"/>
        <v/>
      </c>
      <c r="K229" s="134" t="str">
        <f t="shared" si="3"/>
        <v/>
      </c>
      <c r="L229" s="134" t="str">
        <f t="shared" si="3"/>
        <v/>
      </c>
      <c r="M229" s="134" t="str">
        <f t="shared" si="3"/>
        <v/>
      </c>
      <c r="N229" s="134" t="str">
        <f t="shared" si="3"/>
        <v/>
      </c>
      <c r="O229" s="134" t="str">
        <f t="shared" si="3"/>
        <v/>
      </c>
      <c r="P229" s="134" t="str">
        <f t="shared" si="3"/>
        <v/>
      </c>
      <c r="Q229" s="134" t="str">
        <f t="shared" si="3"/>
        <v/>
      </c>
      <c r="R229" s="134" t="str">
        <f t="shared" si="3"/>
        <v/>
      </c>
      <c r="S229" s="134" t="str">
        <f t="shared" si="3"/>
        <v/>
      </c>
      <c r="T229" s="134" t="str">
        <f t="shared" si="3"/>
        <v/>
      </c>
      <c r="U229" s="134" t="str">
        <f t="shared" si="3"/>
        <v/>
      </c>
      <c r="V229" s="134" t="str">
        <f t="shared" si="3"/>
        <v/>
      </c>
      <c r="W229" s="134" t="str">
        <f t="shared" si="3"/>
        <v/>
      </c>
      <c r="X229" s="134" t="str">
        <f t="shared" si="3"/>
        <v/>
      </c>
      <c r="Y229" s="134" t="str">
        <f t="shared" si="3"/>
        <v/>
      </c>
      <c r="Z229" s="134" t="str">
        <f t="shared" si="3"/>
        <v/>
      </c>
      <c r="AA229" s="134" t="str">
        <f t="shared" si="3"/>
        <v/>
      </c>
      <c r="AB229" s="134" t="str">
        <f t="shared" si="3"/>
        <v/>
      </c>
      <c r="AC229" s="134" t="str">
        <f t="shared" si="3"/>
        <v/>
      </c>
      <c r="AD229" s="134" t="str">
        <f t="shared" si="3"/>
        <v/>
      </c>
      <c r="AE229" s="134" t="str">
        <f t="shared" si="3"/>
        <v/>
      </c>
      <c r="AF229" s="134" t="str">
        <f t="shared" si="3"/>
        <v/>
      </c>
      <c r="AG229" s="134" t="str">
        <f t="shared" si="3"/>
        <v/>
      </c>
      <c r="AH229" s="69"/>
    </row>
    <row r="230" spans="2:34" x14ac:dyDescent="0.25">
      <c r="B230" s="136" t="s">
        <v>156</v>
      </c>
      <c r="C230" s="59" t="s">
        <v>337</v>
      </c>
      <c r="D230" s="134" t="str">
        <f t="shared" si="3"/>
        <v/>
      </c>
      <c r="E230" s="134" t="str">
        <f t="shared" si="3"/>
        <v/>
      </c>
      <c r="F230" s="134" t="str">
        <f t="shared" si="3"/>
        <v/>
      </c>
      <c r="G230" s="134" t="str">
        <f t="shared" si="3"/>
        <v/>
      </c>
      <c r="H230" s="134" t="str">
        <f t="shared" si="3"/>
        <v/>
      </c>
      <c r="I230" s="134" t="str">
        <f t="shared" si="3"/>
        <v/>
      </c>
      <c r="J230" s="134" t="str">
        <f t="shared" si="3"/>
        <v/>
      </c>
      <c r="K230" s="134" t="str">
        <f t="shared" si="3"/>
        <v/>
      </c>
      <c r="L230" s="134" t="str">
        <f t="shared" si="3"/>
        <v/>
      </c>
      <c r="M230" s="134" t="str">
        <f t="shared" si="3"/>
        <v/>
      </c>
      <c r="N230" s="134" t="str">
        <f t="shared" si="3"/>
        <v/>
      </c>
      <c r="O230" s="134" t="str">
        <f t="shared" si="3"/>
        <v/>
      </c>
      <c r="P230" s="134" t="str">
        <f t="shared" si="3"/>
        <v/>
      </c>
      <c r="Q230" s="134" t="str">
        <f t="shared" si="3"/>
        <v/>
      </c>
      <c r="R230" s="134" t="str">
        <f t="shared" si="3"/>
        <v/>
      </c>
      <c r="S230" s="134" t="str">
        <f t="shared" si="3"/>
        <v/>
      </c>
      <c r="T230" s="134" t="str">
        <f t="shared" si="3"/>
        <v/>
      </c>
      <c r="U230" s="134" t="str">
        <f t="shared" si="3"/>
        <v/>
      </c>
      <c r="V230" s="134" t="str">
        <f t="shared" si="3"/>
        <v/>
      </c>
      <c r="W230" s="134" t="str">
        <f t="shared" si="3"/>
        <v/>
      </c>
      <c r="X230" s="134" t="str">
        <f t="shared" si="3"/>
        <v/>
      </c>
      <c r="Y230" s="134" t="str">
        <f t="shared" si="3"/>
        <v/>
      </c>
      <c r="Z230" s="134" t="str">
        <f t="shared" si="3"/>
        <v/>
      </c>
      <c r="AA230" s="134" t="str">
        <f t="shared" si="3"/>
        <v/>
      </c>
      <c r="AB230" s="134" t="str">
        <f t="shared" si="3"/>
        <v/>
      </c>
      <c r="AC230" s="134" t="str">
        <f t="shared" si="3"/>
        <v/>
      </c>
      <c r="AD230" s="134" t="str">
        <f t="shared" si="3"/>
        <v/>
      </c>
      <c r="AE230" s="134" t="str">
        <f t="shared" si="3"/>
        <v/>
      </c>
      <c r="AF230" s="134" t="str">
        <f t="shared" si="3"/>
        <v/>
      </c>
      <c r="AG230" s="134" t="str">
        <f t="shared" si="3"/>
        <v/>
      </c>
      <c r="AH230" s="69"/>
    </row>
    <row r="231" spans="2:34" ht="14.4" thickBot="1" x14ac:dyDescent="0.3">
      <c r="B231" s="138" t="s">
        <v>156</v>
      </c>
      <c r="C231" s="139" t="s">
        <v>338</v>
      </c>
      <c r="D231" s="148" t="str">
        <f t="shared" si="3"/>
        <v/>
      </c>
      <c r="E231" s="148" t="str">
        <f t="shared" si="3"/>
        <v/>
      </c>
      <c r="F231" s="148" t="str">
        <f t="shared" si="3"/>
        <v/>
      </c>
      <c r="G231" s="148" t="str">
        <f t="shared" si="3"/>
        <v/>
      </c>
      <c r="H231" s="148" t="str">
        <f t="shared" si="3"/>
        <v/>
      </c>
      <c r="I231" s="148" t="str">
        <f t="shared" si="3"/>
        <v/>
      </c>
      <c r="J231" s="148" t="str">
        <f t="shared" si="3"/>
        <v/>
      </c>
      <c r="K231" s="148" t="str">
        <f t="shared" si="3"/>
        <v/>
      </c>
      <c r="L231" s="148" t="str">
        <f t="shared" si="3"/>
        <v/>
      </c>
      <c r="M231" s="148" t="str">
        <f t="shared" si="3"/>
        <v/>
      </c>
      <c r="N231" s="148" t="str">
        <f t="shared" si="3"/>
        <v/>
      </c>
      <c r="O231" s="148" t="str">
        <f t="shared" si="3"/>
        <v/>
      </c>
      <c r="P231" s="148" t="str">
        <f t="shared" si="3"/>
        <v/>
      </c>
      <c r="Q231" s="148" t="str">
        <f t="shared" si="3"/>
        <v/>
      </c>
      <c r="R231" s="148" t="str">
        <f t="shared" si="3"/>
        <v/>
      </c>
      <c r="S231" s="148" t="str">
        <f t="shared" si="3"/>
        <v/>
      </c>
      <c r="T231" s="148" t="str">
        <f t="shared" si="3"/>
        <v/>
      </c>
      <c r="U231" s="148" t="str">
        <f t="shared" si="3"/>
        <v/>
      </c>
      <c r="V231" s="148" t="str">
        <f t="shared" si="3"/>
        <v/>
      </c>
      <c r="W231" s="148" t="str">
        <f t="shared" si="3"/>
        <v/>
      </c>
      <c r="X231" s="148" t="str">
        <f t="shared" si="3"/>
        <v/>
      </c>
      <c r="Y231" s="148" t="str">
        <f t="shared" si="3"/>
        <v/>
      </c>
      <c r="Z231" s="148" t="str">
        <f t="shared" si="3"/>
        <v/>
      </c>
      <c r="AA231" s="148" t="str">
        <f t="shared" si="3"/>
        <v/>
      </c>
      <c r="AB231" s="148" t="str">
        <f t="shared" si="3"/>
        <v/>
      </c>
      <c r="AC231" s="148" t="str">
        <f t="shared" si="3"/>
        <v/>
      </c>
      <c r="AD231" s="148" t="str">
        <f t="shared" si="3"/>
        <v/>
      </c>
      <c r="AE231" s="148" t="str">
        <f t="shared" si="3"/>
        <v/>
      </c>
      <c r="AF231" s="148" t="str">
        <f t="shared" si="3"/>
        <v/>
      </c>
      <c r="AG231" s="148" t="str">
        <f t="shared" si="3"/>
        <v/>
      </c>
      <c r="AH231" s="69"/>
    </row>
    <row r="232" spans="2:34" x14ac:dyDescent="0.25">
      <c r="B232" s="144" t="s">
        <v>154</v>
      </c>
      <c r="C232" s="141" t="s">
        <v>335</v>
      </c>
      <c r="D232" s="142" t="str">
        <f t="shared" si="3"/>
        <v/>
      </c>
      <c r="E232" s="142" t="str">
        <f t="shared" si="3"/>
        <v/>
      </c>
      <c r="F232" s="142" t="str">
        <f t="shared" si="3"/>
        <v/>
      </c>
      <c r="G232" s="142" t="str">
        <f t="shared" si="3"/>
        <v/>
      </c>
      <c r="H232" s="142" t="str">
        <f t="shared" si="3"/>
        <v/>
      </c>
      <c r="I232" s="142" t="str">
        <f t="shared" si="3"/>
        <v/>
      </c>
      <c r="J232" s="142" t="str">
        <f t="shared" si="3"/>
        <v/>
      </c>
      <c r="K232" s="142" t="str">
        <f t="shared" si="3"/>
        <v/>
      </c>
      <c r="L232" s="142" t="str">
        <f t="shared" si="3"/>
        <v/>
      </c>
      <c r="M232" s="142" t="str">
        <f t="shared" si="3"/>
        <v/>
      </c>
      <c r="N232" s="142" t="str">
        <f t="shared" si="3"/>
        <v/>
      </c>
      <c r="O232" s="142" t="str">
        <f t="shared" si="3"/>
        <v/>
      </c>
      <c r="P232" s="142" t="str">
        <f t="shared" si="3"/>
        <v/>
      </c>
      <c r="Q232" s="142" t="str">
        <f t="shared" si="3"/>
        <v/>
      </c>
      <c r="R232" s="142" t="str">
        <f t="shared" si="3"/>
        <v/>
      </c>
      <c r="S232" s="142" t="str">
        <f t="shared" si="3"/>
        <v/>
      </c>
      <c r="T232" s="142" t="str">
        <f t="shared" si="3"/>
        <v/>
      </c>
      <c r="U232" s="142" t="str">
        <f t="shared" si="3"/>
        <v/>
      </c>
      <c r="V232" s="142" t="str">
        <f t="shared" si="3"/>
        <v/>
      </c>
      <c r="W232" s="142" t="str">
        <f t="shared" si="3"/>
        <v/>
      </c>
      <c r="X232" s="142" t="str">
        <f t="shared" si="3"/>
        <v/>
      </c>
      <c r="Y232" s="142" t="str">
        <f t="shared" si="3"/>
        <v/>
      </c>
      <c r="Z232" s="142" t="str">
        <f t="shared" si="3"/>
        <v/>
      </c>
      <c r="AA232" s="142" t="str">
        <f t="shared" si="3"/>
        <v/>
      </c>
      <c r="AB232" s="142" t="str">
        <f t="shared" si="3"/>
        <v/>
      </c>
      <c r="AC232" s="142" t="str">
        <f t="shared" si="3"/>
        <v/>
      </c>
      <c r="AD232" s="142" t="str">
        <f t="shared" si="3"/>
        <v/>
      </c>
      <c r="AE232" s="142" t="str">
        <f t="shared" si="3"/>
        <v/>
      </c>
      <c r="AF232" s="142" t="str">
        <f t="shared" si="3"/>
        <v/>
      </c>
      <c r="AG232" s="142" t="str">
        <f t="shared" si="3"/>
        <v/>
      </c>
    </row>
    <row r="233" spans="2:34" ht="14.4" thickBot="1" x14ac:dyDescent="0.3">
      <c r="B233" s="138" t="s">
        <v>154</v>
      </c>
      <c r="C233" s="139" t="s">
        <v>336</v>
      </c>
      <c r="D233" s="148" t="str">
        <f t="shared" si="3"/>
        <v/>
      </c>
      <c r="E233" s="148" t="str">
        <f t="shared" si="3"/>
        <v/>
      </c>
      <c r="F233" s="148" t="str">
        <f t="shared" si="3"/>
        <v/>
      </c>
      <c r="G233" s="148" t="str">
        <f t="shared" si="3"/>
        <v/>
      </c>
      <c r="H233" s="148" t="str">
        <f t="shared" si="3"/>
        <v/>
      </c>
      <c r="I233" s="148" t="str">
        <f t="shared" si="3"/>
        <v/>
      </c>
      <c r="J233" s="148" t="str">
        <f t="shared" si="3"/>
        <v/>
      </c>
      <c r="K233" s="148" t="str">
        <f t="shared" si="3"/>
        <v/>
      </c>
      <c r="L233" s="148" t="str">
        <f t="shared" si="3"/>
        <v/>
      </c>
      <c r="M233" s="148" t="str">
        <f t="shared" si="3"/>
        <v/>
      </c>
      <c r="N233" s="148" t="str">
        <f t="shared" si="3"/>
        <v/>
      </c>
      <c r="O233" s="148" t="str">
        <f t="shared" si="3"/>
        <v/>
      </c>
      <c r="P233" s="148" t="str">
        <f t="shared" si="3"/>
        <v/>
      </c>
      <c r="Q233" s="148" t="str">
        <f t="shared" si="3"/>
        <v/>
      </c>
      <c r="R233" s="148" t="str">
        <f t="shared" si="3"/>
        <v/>
      </c>
      <c r="S233" s="148" t="str">
        <f t="shared" si="3"/>
        <v/>
      </c>
      <c r="T233" s="148" t="str">
        <f t="shared" si="3"/>
        <v/>
      </c>
      <c r="U233" s="148" t="str">
        <f t="shared" si="3"/>
        <v/>
      </c>
      <c r="V233" s="148" t="str">
        <f t="shared" si="3"/>
        <v/>
      </c>
      <c r="W233" s="148" t="str">
        <f t="shared" si="3"/>
        <v/>
      </c>
      <c r="X233" s="148" t="str">
        <f t="shared" si="3"/>
        <v/>
      </c>
      <c r="Y233" s="148" t="str">
        <f t="shared" si="3"/>
        <v/>
      </c>
      <c r="Z233" s="148" t="str">
        <f t="shared" si="3"/>
        <v/>
      </c>
      <c r="AA233" s="148" t="str">
        <f t="shared" si="3"/>
        <v/>
      </c>
      <c r="AB233" s="148" t="str">
        <f t="shared" si="3"/>
        <v/>
      </c>
      <c r="AC233" s="148" t="str">
        <f t="shared" si="3"/>
        <v/>
      </c>
      <c r="AD233" s="148" t="str">
        <f t="shared" si="3"/>
        <v/>
      </c>
      <c r="AE233" s="148" t="str">
        <f t="shared" si="3"/>
        <v/>
      </c>
      <c r="AF233" s="148" t="str">
        <f t="shared" si="3"/>
        <v/>
      </c>
      <c r="AG233" s="148" t="str">
        <f t="shared" si="3"/>
        <v/>
      </c>
    </row>
    <row r="234" spans="2:34" x14ac:dyDescent="0.25">
      <c r="B234" s="144" t="s">
        <v>100</v>
      </c>
      <c r="C234" s="141" t="s">
        <v>335</v>
      </c>
      <c r="D234" s="142" t="str" cm="1">
        <f t="array" ref="D234">IFERROR(((_xlfn.IFS(D$227&lt;INDEX($J$395:$J$413,MATCH($B$234,$C$395:$C$413,0)),INDEX('Baseline Calcs &amp; EFs'!$D$341:$D$358, MATCH("Multifamily",'Baseline Calcs &amp; EFs'!$B$341:$B$358,0)),D$227&lt;INDEX($K$395:$K$413,MATCH($B$234,$C$395:$C$413,0)),INDEX('Baseline Calcs &amp; EFs'!$D$341:$D$358, MATCH("Multifamily",'Baseline Calcs &amp; EFs'!$B$341:$B$358,0))-(((INDEX('Baseline Calcs &amp; EFs'!$D$341:$D$358, MATCH("Multifamily",'Baseline Calcs &amp; EFs'!$B$341:$B$358,0)))-(INDEX($E$394:$E$411, MATCH("Multifamily",$C$394:$C$411,0))))/3),D$227&lt;INDEX($I$395:$I$413,MATCH($B$234,$C$395:$C$413,0)),INDEX('Baseline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EFs'!K$381,"")</f>
        <v/>
      </c>
      <c r="E234" s="142" t="str" cm="1">
        <f t="array" ref="E234">IFERROR(((_xlfn.IFS(E$227&lt;INDEX($J$395:$J$413,MATCH($B$234,$C$395:$C$413,0)),INDEX('Baseline Calcs &amp; EFs'!$D$341:$D$358, MATCH("Multifamily",'Baseline Calcs &amp; EFs'!$B$341:$B$358,0)),E$227&lt;INDEX($K$395:$K$413,MATCH($B$234,$C$395:$C$413,0)),INDEX('Baseline Calcs &amp; EFs'!$D$341:$D$358, MATCH("Multifamily",'Baseline Calcs &amp; EFs'!$B$341:$B$358,0))-(((INDEX('Baseline Calcs &amp; EFs'!$D$341:$D$358, MATCH("Multifamily",'Baseline Calcs &amp; EFs'!$B$341:$B$358,0)))-(INDEX($E$394:$E$411, MATCH("Multifamily",$C$394:$C$411,0))))/3),E$227&lt;INDEX($I$395:$I$413,MATCH($B$234,$C$395:$C$413,0)),INDEX('Baseline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EFs'!L$381,"")</f>
        <v/>
      </c>
      <c r="F234" s="142" t="str" cm="1">
        <f t="array" ref="F234">IFERROR(((_xlfn.IFS(F$227&lt;INDEX($J$395:$J$413,MATCH($B$234,$C$395:$C$413,0)),INDEX('Baseline Calcs &amp; EFs'!$D$341:$D$358, MATCH("Multifamily",'Baseline Calcs &amp; EFs'!$B$341:$B$358,0)),F$227&lt;INDEX($K$395:$K$413,MATCH($B$234,$C$395:$C$413,0)),INDEX('Baseline Calcs &amp; EFs'!$D$341:$D$358, MATCH("Multifamily",'Baseline Calcs &amp; EFs'!$B$341:$B$358,0))-(((INDEX('Baseline Calcs &amp; EFs'!$D$341:$D$358, MATCH("Multifamily",'Baseline Calcs &amp; EFs'!$B$341:$B$358,0)))-(INDEX($E$394:$E$411, MATCH("Multifamily",$C$394:$C$411,0))))/3),F$227&lt;INDEX($I$395:$I$413,MATCH($B$234,$C$395:$C$413,0)),INDEX('Baseline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EFs'!M$381,"")</f>
        <v/>
      </c>
      <c r="G234" s="142" t="str" cm="1">
        <f t="array" ref="G234">IFERROR(((_xlfn.IFS(G$227&lt;INDEX($J$395:$J$413,MATCH($B$234,$C$395:$C$413,0)),INDEX('Baseline Calcs &amp; EFs'!$D$341:$D$358, MATCH("Multifamily",'Baseline Calcs &amp; EFs'!$B$341:$B$358,0)),G$227&lt;INDEX($K$395:$K$413,MATCH($B$234,$C$395:$C$413,0)),INDEX('Baseline Calcs &amp; EFs'!$D$341:$D$358, MATCH("Multifamily",'Baseline Calcs &amp; EFs'!$B$341:$B$358,0))-(((INDEX('Baseline Calcs &amp; EFs'!$D$341:$D$358, MATCH("Multifamily",'Baseline Calcs &amp; EFs'!$B$341:$B$358,0)))-(INDEX($E$394:$E$411, MATCH("Multifamily",$C$394:$C$411,0))))/3),G$227&lt;INDEX($I$395:$I$413,MATCH($B$234,$C$395:$C$413,0)),INDEX('Baseline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EFs'!N$381,"")</f>
        <v/>
      </c>
      <c r="H234" s="142" t="str" cm="1">
        <f t="array" ref="H234">IFERROR(((_xlfn.IFS(H$227&lt;INDEX($J$395:$J$413,MATCH($B$234,$C$395:$C$413,0)),INDEX('Baseline Calcs &amp; EFs'!$D$341:$D$358, MATCH("Multifamily",'Baseline Calcs &amp; EFs'!$B$341:$B$358,0)),H$227&lt;INDEX($K$395:$K$413,MATCH($B$234,$C$395:$C$413,0)),INDEX('Baseline Calcs &amp; EFs'!$D$341:$D$358, MATCH("Multifamily",'Baseline Calcs &amp; EFs'!$B$341:$B$358,0))-(((INDEX('Baseline Calcs &amp; EFs'!$D$341:$D$358, MATCH("Multifamily",'Baseline Calcs &amp; EFs'!$B$341:$B$358,0)))-(INDEX($E$394:$E$411, MATCH("Multifamily",$C$394:$C$411,0))))/3),H$227&lt;INDEX($I$395:$I$413,MATCH($B$234,$C$395:$C$413,0)),INDEX('Baseline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EFs'!O$381,"")</f>
        <v/>
      </c>
      <c r="I234" s="142" t="str" cm="1">
        <f t="array" ref="I234">IFERROR(((_xlfn.IFS(I$227&lt;INDEX($J$395:$J$413,MATCH($B$234,$C$395:$C$413,0)),INDEX('Baseline Calcs &amp; EFs'!$D$341:$D$358, MATCH("Multifamily",'Baseline Calcs &amp; EFs'!$B$341:$B$358,0)),I$227&lt;INDEX($K$395:$K$413,MATCH($B$234,$C$395:$C$413,0)),INDEX('Baseline Calcs &amp; EFs'!$D$341:$D$358, MATCH("Multifamily",'Baseline Calcs &amp; EFs'!$B$341:$B$358,0))-(((INDEX('Baseline Calcs &amp; EFs'!$D$341:$D$358, MATCH("Multifamily",'Baseline Calcs &amp; EFs'!$B$341:$B$358,0)))-(INDEX($E$394:$E$411, MATCH("Multifamily",$C$394:$C$411,0))))/3),I$227&lt;INDEX($I$395:$I$413,MATCH($B$234,$C$395:$C$413,0)),INDEX('Baseline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EFs'!P$381,"")</f>
        <v/>
      </c>
      <c r="J234" s="142" t="str" cm="1">
        <f t="array" ref="J234">IFERROR(((_xlfn.IFS(J$227&lt;INDEX($J$395:$J$413,MATCH($B$234,$C$395:$C$413,0)),INDEX('Baseline Calcs &amp; EFs'!$D$341:$D$358, MATCH("Multifamily",'Baseline Calcs &amp; EFs'!$B$341:$B$358,0)),J$227&lt;INDEX($K$395:$K$413,MATCH($B$234,$C$395:$C$413,0)),INDEX('Baseline Calcs &amp; EFs'!$D$341:$D$358, MATCH("Multifamily",'Baseline Calcs &amp; EFs'!$B$341:$B$358,0))-(((INDEX('Baseline Calcs &amp; EFs'!$D$341:$D$358, MATCH("Multifamily",'Baseline Calcs &amp; EFs'!$B$341:$B$358,0)))-(INDEX($E$394:$E$411, MATCH("Multifamily",$C$394:$C$411,0))))/3),J$227&lt;INDEX($I$395:$I$413,MATCH($B$234,$C$395:$C$413,0)),INDEX('Baseline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EFs'!Q$381,"")</f>
        <v/>
      </c>
      <c r="K234" s="142" t="str" cm="1">
        <f t="array" ref="K234">IFERROR(((_xlfn.IFS(K$227&lt;INDEX($J$395:$J$413,MATCH($B$234,$C$395:$C$413,0)),INDEX('Baseline Calcs &amp; EFs'!$D$341:$D$358, MATCH("Multifamily",'Baseline Calcs &amp; EFs'!$B$341:$B$358,0)),K$227&lt;INDEX($K$395:$K$413,MATCH($B$234,$C$395:$C$413,0)),INDEX('Baseline Calcs &amp; EFs'!$D$341:$D$358, MATCH("Multifamily",'Baseline Calcs &amp; EFs'!$B$341:$B$358,0))-(((INDEX('Baseline Calcs &amp; EFs'!$D$341:$D$358, MATCH("Multifamily",'Baseline Calcs &amp; EFs'!$B$341:$B$358,0)))-(INDEX($E$394:$E$411, MATCH("Multifamily",$C$394:$C$411,0))))/3),K$227&lt;INDEX($I$395:$I$413,MATCH($B$234,$C$395:$C$413,0)),INDEX('Baseline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EFs'!R$381,"")</f>
        <v/>
      </c>
      <c r="L234" s="142" t="str" cm="1">
        <f t="array" ref="L234">IFERROR(((_xlfn.IFS(L$227&lt;INDEX($J$395:$J$413,MATCH($B$234,$C$395:$C$413,0)),INDEX('Baseline Calcs &amp; EFs'!$D$341:$D$358, MATCH("Multifamily",'Baseline Calcs &amp; EFs'!$B$341:$B$358,0)),L$227&lt;INDEX($K$395:$K$413,MATCH($B$234,$C$395:$C$413,0)),INDEX('Baseline Calcs &amp; EFs'!$D$341:$D$358, MATCH("Multifamily",'Baseline Calcs &amp; EFs'!$B$341:$B$358,0))-(((INDEX('Baseline Calcs &amp; EFs'!$D$341:$D$358, MATCH("Multifamily",'Baseline Calcs &amp; EFs'!$B$341:$B$358,0)))-(INDEX($E$394:$E$411, MATCH("Multifamily",$C$394:$C$411,0))))/3),L$227&lt;INDEX($I$395:$I$413,MATCH($B$234,$C$395:$C$413,0)),INDEX('Baseline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EFs'!S$381,"")</f>
        <v/>
      </c>
      <c r="M234" s="142" t="str" cm="1">
        <f t="array" ref="M234">IFERROR(((_xlfn.IFS(M$227&lt;INDEX($J$395:$J$413,MATCH($B$234,$C$395:$C$413,0)),INDEX('Baseline Calcs &amp; EFs'!$D$341:$D$358, MATCH("Multifamily",'Baseline Calcs &amp; EFs'!$B$341:$B$358,0)),M$227&lt;INDEX($K$395:$K$413,MATCH($B$234,$C$395:$C$413,0)),INDEX('Baseline Calcs &amp; EFs'!$D$341:$D$358, MATCH("Multifamily",'Baseline Calcs &amp; EFs'!$B$341:$B$358,0))-(((INDEX('Baseline Calcs &amp; EFs'!$D$341:$D$358, MATCH("Multifamily",'Baseline Calcs &amp; EFs'!$B$341:$B$358,0)))-(INDEX($E$394:$E$411, MATCH("Multifamily",$C$394:$C$411,0))))/3),M$227&lt;INDEX($I$395:$I$413,MATCH($B$234,$C$395:$C$413,0)),INDEX('Baseline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EFs'!T$381,"")</f>
        <v/>
      </c>
      <c r="N234" s="142" t="str" cm="1">
        <f t="array" ref="N234">IFERROR(((_xlfn.IFS(N$227&lt;INDEX($J$395:$J$413,MATCH($B$234,$C$395:$C$413,0)),INDEX('Baseline Calcs &amp; EFs'!$D$341:$D$358, MATCH("Multifamily",'Baseline Calcs &amp; EFs'!$B$341:$B$358,0)),N$227&lt;INDEX($K$395:$K$413,MATCH($B$234,$C$395:$C$413,0)),INDEX('Baseline Calcs &amp; EFs'!$D$341:$D$358, MATCH("Multifamily",'Baseline Calcs &amp; EFs'!$B$341:$B$358,0))-(((INDEX('Baseline Calcs &amp; EFs'!$D$341:$D$358, MATCH("Multifamily",'Baseline Calcs &amp; EFs'!$B$341:$B$358,0)))-(INDEX($E$394:$E$411, MATCH("Multifamily",$C$394:$C$411,0))))/3),N$227&lt;INDEX($I$395:$I$413,MATCH($B$234,$C$395:$C$413,0)),INDEX('Baseline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EFs'!U$381,"")</f>
        <v/>
      </c>
      <c r="O234" s="142" t="str" cm="1">
        <f t="array" ref="O234">IFERROR(((_xlfn.IFS(O$227&lt;INDEX($J$395:$J$413,MATCH($B$234,$C$395:$C$413,0)),INDEX('Baseline Calcs &amp; EFs'!$D$341:$D$358, MATCH("Multifamily",'Baseline Calcs &amp; EFs'!$B$341:$B$358,0)),O$227&lt;INDEX($K$395:$K$413,MATCH($B$234,$C$395:$C$413,0)),INDEX('Baseline Calcs &amp; EFs'!$D$341:$D$358, MATCH("Multifamily",'Baseline Calcs &amp; EFs'!$B$341:$B$358,0))-(((INDEX('Baseline Calcs &amp; EFs'!$D$341:$D$358, MATCH("Multifamily",'Baseline Calcs &amp; EFs'!$B$341:$B$358,0)))-(INDEX($E$394:$E$411, MATCH("Multifamily",$C$394:$C$411,0))))/3),O$227&lt;INDEX($I$395:$I$413,MATCH($B$234,$C$395:$C$413,0)),INDEX('Baseline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EFs'!V$381,"")</f>
        <v/>
      </c>
      <c r="P234" s="142" t="str" cm="1">
        <f t="array" ref="P234">IFERROR(((_xlfn.IFS(P$227&lt;INDEX($J$395:$J$413,MATCH($B$234,$C$395:$C$413,0)),INDEX('Baseline Calcs &amp; EFs'!$D$341:$D$358, MATCH("Multifamily",'Baseline Calcs &amp; EFs'!$B$341:$B$358,0)),P$227&lt;INDEX($K$395:$K$413,MATCH($B$234,$C$395:$C$413,0)),INDEX('Baseline Calcs &amp; EFs'!$D$341:$D$358, MATCH("Multifamily",'Baseline Calcs &amp; EFs'!$B$341:$B$358,0))-(((INDEX('Baseline Calcs &amp; EFs'!$D$341:$D$358, MATCH("Multifamily",'Baseline Calcs &amp; EFs'!$B$341:$B$358,0)))-(INDEX($E$394:$E$411, MATCH("Multifamily",$C$394:$C$411,0))))/3),P$227&lt;INDEX($I$395:$I$413,MATCH($B$234,$C$395:$C$413,0)),INDEX('Baseline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EFs'!W$381,"")</f>
        <v/>
      </c>
      <c r="Q234" s="142" t="str" cm="1">
        <f t="array" ref="Q234">IFERROR(((_xlfn.IFS(Q$227&lt;INDEX($J$395:$J$413,MATCH($B$234,$C$395:$C$413,0)),INDEX('Baseline Calcs &amp; EFs'!$D$341:$D$358, MATCH("Multifamily",'Baseline Calcs &amp; EFs'!$B$341:$B$358,0)),Q$227&lt;INDEX($K$395:$K$413,MATCH($B$234,$C$395:$C$413,0)),INDEX('Baseline Calcs &amp; EFs'!$D$341:$D$358, MATCH("Multifamily",'Baseline Calcs &amp; EFs'!$B$341:$B$358,0))-(((INDEX('Baseline Calcs &amp; EFs'!$D$341:$D$358, MATCH("Multifamily",'Baseline Calcs &amp; EFs'!$B$341:$B$358,0)))-(INDEX($E$394:$E$411, MATCH("Multifamily",$C$394:$C$411,0))))/3),Q$227&lt;INDEX($I$395:$I$413,MATCH($B$234,$C$395:$C$413,0)),INDEX('Baseline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EFs'!X$381,"")</f>
        <v/>
      </c>
      <c r="R234" s="142" t="str" cm="1">
        <f t="array" ref="R234">IFERROR(((_xlfn.IFS(R$227&lt;INDEX($J$395:$J$413,MATCH($B$234,$C$395:$C$413,0)),INDEX('Baseline Calcs &amp; EFs'!$D$341:$D$358, MATCH("Multifamily",'Baseline Calcs &amp; EFs'!$B$341:$B$358,0)),R$227&lt;INDEX($K$395:$K$413,MATCH($B$234,$C$395:$C$413,0)),INDEX('Baseline Calcs &amp; EFs'!$D$341:$D$358, MATCH("Multifamily",'Baseline Calcs &amp; EFs'!$B$341:$B$358,0))-(((INDEX('Baseline Calcs &amp; EFs'!$D$341:$D$358, MATCH("Multifamily",'Baseline Calcs &amp; EFs'!$B$341:$B$358,0)))-(INDEX($E$394:$E$411, MATCH("Multifamily",$C$394:$C$411,0))))/3),R$227&lt;INDEX($I$395:$I$413,MATCH($B$234,$C$395:$C$413,0)),INDEX('Baseline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EFs'!Y$381,"")</f>
        <v/>
      </c>
      <c r="S234" s="142" t="str" cm="1">
        <f t="array" ref="S234">IFERROR(((_xlfn.IFS(S$227&lt;INDEX($J$395:$J$413,MATCH($B$234,$C$395:$C$413,0)),INDEX('Baseline Calcs &amp; EFs'!$D$341:$D$358, MATCH("Multifamily",'Baseline Calcs &amp; EFs'!$B$341:$B$358,0)),S$227&lt;INDEX($K$395:$K$413,MATCH($B$234,$C$395:$C$413,0)),INDEX('Baseline Calcs &amp; EFs'!$D$341:$D$358, MATCH("Multifamily",'Baseline Calcs &amp; EFs'!$B$341:$B$358,0))-(((INDEX('Baseline Calcs &amp; EFs'!$D$341:$D$358, MATCH("Multifamily",'Baseline Calcs &amp; EFs'!$B$341:$B$358,0)))-(INDEX($E$394:$E$411, MATCH("Multifamily",$C$394:$C$411,0))))/3),S$227&lt;INDEX($I$395:$I$413,MATCH($B$234,$C$395:$C$413,0)),INDEX('Baseline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EFs'!Z$381,"")</f>
        <v/>
      </c>
      <c r="T234" s="142" t="str" cm="1">
        <f t="array" ref="T234">IFERROR(((_xlfn.IFS(T$227&lt;INDEX($J$395:$J$413,MATCH($B$234,$C$395:$C$413,0)),INDEX('Baseline Calcs &amp; EFs'!$D$341:$D$358, MATCH("Multifamily",'Baseline Calcs &amp; EFs'!$B$341:$B$358,0)),T$227&lt;INDEX($K$395:$K$413,MATCH($B$234,$C$395:$C$413,0)),INDEX('Baseline Calcs &amp; EFs'!$D$341:$D$358, MATCH("Multifamily",'Baseline Calcs &amp; EFs'!$B$341:$B$358,0))-(((INDEX('Baseline Calcs &amp; EFs'!$D$341:$D$358, MATCH("Multifamily",'Baseline Calcs &amp; EFs'!$B$341:$B$358,0)))-(INDEX($E$394:$E$411, MATCH("Multifamily",$C$394:$C$411,0))))/3),T$227&lt;INDEX($I$395:$I$413,MATCH($B$234,$C$395:$C$413,0)),INDEX('Baseline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EFs'!AA$381,"")</f>
        <v/>
      </c>
      <c r="U234" s="142" t="str" cm="1">
        <f t="array" ref="U234">IFERROR(((_xlfn.IFS(U$227&lt;INDEX($J$395:$J$413,MATCH($B$234,$C$395:$C$413,0)),INDEX('Baseline Calcs &amp; EFs'!$D$341:$D$358, MATCH("Multifamily",'Baseline Calcs &amp; EFs'!$B$341:$B$358,0)),U$227&lt;INDEX($K$395:$K$413,MATCH($B$234,$C$395:$C$413,0)),INDEX('Baseline Calcs &amp; EFs'!$D$341:$D$358, MATCH("Multifamily",'Baseline Calcs &amp; EFs'!$B$341:$B$358,0))-(((INDEX('Baseline Calcs &amp; EFs'!$D$341:$D$358, MATCH("Multifamily",'Baseline Calcs &amp; EFs'!$B$341:$B$358,0)))-(INDEX($E$394:$E$411, MATCH("Multifamily",$C$394:$C$411,0))))/3),U$227&lt;INDEX($I$395:$I$413,MATCH($B$234,$C$395:$C$413,0)),INDEX('Baseline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EFs'!AB$381,"")</f>
        <v/>
      </c>
      <c r="V234" s="142" t="str" cm="1">
        <f t="array" ref="V234">IFERROR(((_xlfn.IFS(V$227&lt;INDEX($J$395:$J$413,MATCH($B$234,$C$395:$C$413,0)),INDEX('Baseline Calcs &amp; EFs'!$D$341:$D$358, MATCH("Multifamily",'Baseline Calcs &amp; EFs'!$B$341:$B$358,0)),V$227&lt;INDEX($K$395:$K$413,MATCH($B$234,$C$395:$C$413,0)),INDEX('Baseline Calcs &amp; EFs'!$D$341:$D$358, MATCH("Multifamily",'Baseline Calcs &amp; EFs'!$B$341:$B$358,0))-(((INDEX('Baseline Calcs &amp; EFs'!$D$341:$D$358, MATCH("Multifamily",'Baseline Calcs &amp; EFs'!$B$341:$B$358,0)))-(INDEX($E$394:$E$411, MATCH("Multifamily",$C$394:$C$411,0))))/3),V$227&lt;INDEX($I$395:$I$413,MATCH($B$234,$C$395:$C$413,0)),INDEX('Baseline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EFs'!AC$381,"")</f>
        <v/>
      </c>
      <c r="W234" s="142" t="str" cm="1">
        <f t="array" ref="W234">IFERROR(((_xlfn.IFS(W$227&lt;INDEX($J$395:$J$413,MATCH($B$234,$C$395:$C$413,0)),INDEX('Baseline Calcs &amp; EFs'!$D$341:$D$358, MATCH("Multifamily",'Baseline Calcs &amp; EFs'!$B$341:$B$358,0)),W$227&lt;INDEX($K$395:$K$413,MATCH($B$234,$C$395:$C$413,0)),INDEX('Baseline Calcs &amp; EFs'!$D$341:$D$358, MATCH("Multifamily",'Baseline Calcs &amp; EFs'!$B$341:$B$358,0))-(((INDEX('Baseline Calcs &amp; EFs'!$D$341:$D$358, MATCH("Multifamily",'Baseline Calcs &amp; EFs'!$B$341:$B$358,0)))-(INDEX($E$394:$E$411, MATCH("Multifamily",$C$394:$C$411,0))))/3),W$227&lt;INDEX($I$395:$I$413,MATCH($B$234,$C$395:$C$413,0)),INDEX('Baseline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EFs'!AD$381,"")</f>
        <v/>
      </c>
      <c r="X234" s="142" t="str" cm="1">
        <f t="array" ref="X234">IFERROR(((_xlfn.IFS(X$227&lt;INDEX($J$395:$J$413,MATCH($B$234,$C$395:$C$413,0)),INDEX('Baseline Calcs &amp; EFs'!$D$341:$D$358, MATCH("Multifamily",'Baseline Calcs &amp; EFs'!$B$341:$B$358,0)),X$227&lt;INDEX($K$395:$K$413,MATCH($B$234,$C$395:$C$413,0)),INDEX('Baseline Calcs &amp; EFs'!$D$341:$D$358, MATCH("Multifamily",'Baseline Calcs &amp; EFs'!$B$341:$B$358,0))-(((INDEX('Baseline Calcs &amp; EFs'!$D$341:$D$358, MATCH("Multifamily",'Baseline Calcs &amp; EFs'!$B$341:$B$358,0)))-(INDEX($E$394:$E$411, MATCH("Multifamily",$C$394:$C$411,0))))/3),X$227&lt;INDEX($I$395:$I$413,MATCH($B$234,$C$395:$C$413,0)),INDEX('Baseline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EFs'!AE$381,"")</f>
        <v/>
      </c>
      <c r="Y234" s="142" t="str" cm="1">
        <f t="array" ref="Y234">IFERROR(((_xlfn.IFS(Y$227&lt;INDEX($J$395:$J$413,MATCH($B$234,$C$395:$C$413,0)),INDEX('Baseline Calcs &amp; EFs'!$D$341:$D$358, MATCH("Multifamily",'Baseline Calcs &amp; EFs'!$B$341:$B$358,0)),Y$227&lt;INDEX($K$395:$K$413,MATCH($B$234,$C$395:$C$413,0)),INDEX('Baseline Calcs &amp; EFs'!$D$341:$D$358, MATCH("Multifamily",'Baseline Calcs &amp; EFs'!$B$341:$B$358,0))-(((INDEX('Baseline Calcs &amp; EFs'!$D$341:$D$358, MATCH("Multifamily",'Baseline Calcs &amp; EFs'!$B$341:$B$358,0)))-(INDEX($E$394:$E$411, MATCH("Multifamily",$C$394:$C$411,0))))/3),Y$227&lt;INDEX($I$395:$I$413,MATCH($B$234,$C$395:$C$413,0)),INDEX('Baseline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EFs'!AF$381,"")</f>
        <v/>
      </c>
      <c r="Z234" s="142" t="str" cm="1">
        <f t="array" ref="Z234">IFERROR(((_xlfn.IFS(Z$227&lt;INDEX($J$395:$J$413,MATCH($B$234,$C$395:$C$413,0)),INDEX('Baseline Calcs &amp; EFs'!$D$341:$D$358, MATCH("Multifamily",'Baseline Calcs &amp; EFs'!$B$341:$B$358,0)),Z$227&lt;INDEX($K$395:$K$413,MATCH($B$234,$C$395:$C$413,0)),INDEX('Baseline Calcs &amp; EFs'!$D$341:$D$358, MATCH("Multifamily",'Baseline Calcs &amp; EFs'!$B$341:$B$358,0))-(((INDEX('Baseline Calcs &amp; EFs'!$D$341:$D$358, MATCH("Multifamily",'Baseline Calcs &amp; EFs'!$B$341:$B$358,0)))-(INDEX($E$394:$E$411, MATCH("Multifamily",$C$394:$C$411,0))))/3),Z$227&lt;INDEX($I$395:$I$413,MATCH($B$234,$C$395:$C$413,0)),INDEX('Baseline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EFs'!AG$381,"")</f>
        <v/>
      </c>
      <c r="AA234" s="142" t="str" cm="1">
        <f t="array" ref="AA234">IFERROR(((_xlfn.IFS(AA$227&lt;INDEX($J$395:$J$413,MATCH($B$234,$C$395:$C$413,0)),INDEX('Baseline Calcs &amp; EFs'!$D$341:$D$358, MATCH("Multifamily",'Baseline Calcs &amp; EFs'!$B$341:$B$358,0)),AA$227&lt;INDEX($K$395:$K$413,MATCH($B$234,$C$395:$C$413,0)),INDEX('Baseline Calcs &amp; EFs'!$D$341:$D$358, MATCH("Multifamily",'Baseline Calcs &amp; EFs'!$B$341:$B$358,0))-(((INDEX('Baseline Calcs &amp; EFs'!$D$341:$D$358, MATCH("Multifamily",'Baseline Calcs &amp; EFs'!$B$341:$B$358,0)))-(INDEX($E$394:$E$411, MATCH("Multifamily",$C$394:$C$411,0))))/3),AA$227&lt;INDEX($I$395:$I$413,MATCH($B$234,$C$395:$C$413,0)),INDEX('Baseline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EFs'!AH$381,"")</f>
        <v/>
      </c>
      <c r="AB234" s="142" t="str" cm="1">
        <f t="array" ref="AB234">IFERROR(((_xlfn.IFS(AB$227&lt;INDEX($J$395:$J$413,MATCH($B$234,$C$395:$C$413,0)),INDEX('Baseline Calcs &amp; EFs'!$D$341:$D$358, MATCH("Multifamily",'Baseline Calcs &amp; EFs'!$B$341:$B$358,0)),AB$227&lt;INDEX($K$395:$K$413,MATCH($B$234,$C$395:$C$413,0)),INDEX('Baseline Calcs &amp; EFs'!$D$341:$D$358, MATCH("Multifamily",'Baseline Calcs &amp; EFs'!$B$341:$B$358,0))-(((INDEX('Baseline Calcs &amp; EFs'!$D$341:$D$358, MATCH("Multifamily",'Baseline Calcs &amp; EFs'!$B$341:$B$358,0)))-(INDEX($E$394:$E$411, MATCH("Multifamily",$C$394:$C$411,0))))/3),AB$227&lt;INDEX($I$395:$I$413,MATCH($B$234,$C$395:$C$413,0)),INDEX('Baseline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EFs'!AI$381,"")</f>
        <v/>
      </c>
      <c r="AC234" s="142" t="str" cm="1">
        <f t="array" ref="AC234">IFERROR(((_xlfn.IFS(AC$227&lt;INDEX($J$395:$J$413,MATCH($B$234,$C$395:$C$413,0)),INDEX('Baseline Calcs &amp; EFs'!$D$341:$D$358, MATCH("Multifamily",'Baseline Calcs &amp; EFs'!$B$341:$B$358,0)),AC$227&lt;INDEX($K$395:$K$413,MATCH($B$234,$C$395:$C$413,0)),INDEX('Baseline Calcs &amp; EFs'!$D$341:$D$358, MATCH("Multifamily",'Baseline Calcs &amp; EFs'!$B$341:$B$358,0))-(((INDEX('Baseline Calcs &amp; EFs'!$D$341:$D$358, MATCH("Multifamily",'Baseline Calcs &amp; EFs'!$B$341:$B$358,0)))-(INDEX($E$394:$E$411, MATCH("Multifamily",$C$394:$C$411,0))))/3),AC$227&lt;INDEX($I$395:$I$413,MATCH($B$234,$C$395:$C$413,0)),INDEX('Baseline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EFs'!AJ$381,"")</f>
        <v/>
      </c>
      <c r="AD234" s="142" t="str" cm="1">
        <f t="array" ref="AD234">IFERROR(((_xlfn.IFS(AD$227&lt;INDEX($J$395:$J$413,MATCH($B$234,$C$395:$C$413,0)),INDEX('Baseline Calcs &amp; EFs'!$D$341:$D$358, MATCH("Multifamily",'Baseline Calcs &amp; EFs'!$B$341:$B$358,0)),AD$227&lt;INDEX($K$395:$K$413,MATCH($B$234,$C$395:$C$413,0)),INDEX('Baseline Calcs &amp; EFs'!$D$341:$D$358, MATCH("Multifamily",'Baseline Calcs &amp; EFs'!$B$341:$B$358,0))-(((INDEX('Baseline Calcs &amp; EFs'!$D$341:$D$358, MATCH("Multifamily",'Baseline Calcs &amp; EFs'!$B$341:$B$358,0)))-(INDEX($E$394:$E$411, MATCH("Multifamily",$C$394:$C$411,0))))/3),AD$227&lt;INDEX($I$395:$I$413,MATCH($B$234,$C$395:$C$413,0)),INDEX('Baseline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EFs'!AK$381,"")</f>
        <v/>
      </c>
      <c r="AE234" s="142" t="str" cm="1">
        <f t="array" ref="AE234">IFERROR(((_xlfn.IFS(AE$227&lt;INDEX($J$395:$J$413,MATCH($B$234,$C$395:$C$413,0)),INDEX('Baseline Calcs &amp; EFs'!$D$341:$D$358, MATCH("Multifamily",'Baseline Calcs &amp; EFs'!$B$341:$B$358,0)),AE$227&lt;INDEX($K$395:$K$413,MATCH($B$234,$C$395:$C$413,0)),INDEX('Baseline Calcs &amp; EFs'!$D$341:$D$358, MATCH("Multifamily",'Baseline Calcs &amp; EFs'!$B$341:$B$358,0))-(((INDEX('Baseline Calcs &amp; EFs'!$D$341:$D$358, MATCH("Multifamily",'Baseline Calcs &amp; EFs'!$B$341:$B$358,0)))-(INDEX($E$394:$E$411, MATCH("Multifamily",$C$394:$C$411,0))))/3),AE$227&lt;INDEX($I$395:$I$413,MATCH($B$234,$C$395:$C$413,0)),INDEX('Baseline Calcs &amp; EFs'!$D$341:$D$358, MATCH("Multifamily",'Baseline Calcs &amp; EFs'!$B$341:$B$358,0))-(((INDEX('Baseline Calcs &amp; EFs'!$D$341:$D$358, MATCH("Multifamily",'Baseline Calcs &amp; EFs'!$B$341:$B$358,0)))-(INDEX($E$394:$E$411, MATCH("Multifamily",$C$394:$C$411,0))))*2/3),TRUE,INDEX($E$394:$E$411, MATCH("Multifamily",$C$394:$C$411,0)))*INDEX($C$6:$C$10, MATCH($B$234,$B$6:$B$10,0))*$C$89*10^6*'Conversions and Lists'!$F$44)-(INDEX($G$6:$G$27, MATCH($B$234,$B$6:$B$27,0))*'Conversions and Lists'!$F$37))*'Baseline Calcs &amp; EFs'!AL$381,"")</f>
        <v/>
      </c>
      <c r="AF234" s="142" t="str">
        <f t="shared" ref="AF234:AF273" si="4">IFERROR(IF(((INDEX($F$6:$F$27,MATCH(B234,$B$6:$B$27,0))-($AE$227-INDEX($H$6:$H$27, MATCH(B234,$B$6:$B$27,0))))*AE234)&lt;0,0,((INDEX($F$6:$F$27,MATCH(B234,$B$6:$B$27,0))-($AE$227-INDEX($H$6:$H$27, MATCH(B234,$B$6:$B$27,0))))*AE234)),"")</f>
        <v/>
      </c>
      <c r="AG234" s="142" t="str">
        <f>IFERROR(SUM(INDEX(D234:AF234, MATCH(INDEX($H$6:$H$27,MATCH(B234,$B$6:$B$27,0)),$D$227:$AE$227,0)):AF234),"")</f>
        <v/>
      </c>
    </row>
    <row r="235" spans="2:34" ht="14.4" thickBot="1" x14ac:dyDescent="0.3">
      <c r="B235" s="138" t="s">
        <v>100</v>
      </c>
      <c r="C235" s="139" t="s">
        <v>336</v>
      </c>
      <c r="D235" s="140" t="str" cm="1">
        <f t="array" ref="D235">IFERROR((_xlfn.IFS(D$227&lt;INDEX($J$395:$J$413,MATCH($B$234,$C$395:$C$413,0)),INDEX('Baseline Calcs &amp; EFs'!$C$341:$C$358, MATCH("Multifamily",'Baseline Calcs &amp; EFs'!$B$341:$B$358,0)),D$227&lt;INDEX($K$395:$K$413,MATCH($B$234,$C$395:$C$413,0)),INDEX('Baseline Calcs &amp; EFs'!$C$341:$C$358, MATCH("Multifamily",'Baseline Calcs &amp; EFs'!$B$341:$B$358,0))-(((INDEX('Baseline Calcs &amp; EFs'!$C$341:$C$358, MATCH("Multifamily",'Baseline Calcs &amp; EFs'!$B$341:$B$358,0)))-(INDEX($D$394:$D$411, MATCH("Multifamily",$C$394:$C$411,0))))/3),D$227&lt;INDEX($I$395:$I$413,MATCH($B$234,$C$395:$C$413,0)),INDEX('Baseline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E235" s="140" t="str" cm="1">
        <f t="array" ref="E235">IFERROR((_xlfn.IFS(E$227&lt;INDEX($J$395:$J$413,MATCH($B$234,$C$395:$C$413,0)),INDEX('Baseline Calcs &amp; EFs'!$C$341:$C$358, MATCH("Multifamily",'Baseline Calcs &amp; EFs'!$B$341:$B$358,0)),E$227&lt;INDEX($K$395:$K$413,MATCH($B$234,$C$395:$C$413,0)),INDEX('Baseline Calcs &amp; EFs'!$C$341:$C$358, MATCH("Multifamily",'Baseline Calcs &amp; EFs'!$B$341:$B$358,0))-(((INDEX('Baseline Calcs &amp; EFs'!$C$341:$C$358, MATCH("Multifamily",'Baseline Calcs &amp; EFs'!$B$341:$B$358,0)))-(INDEX($D$394:$D$411, MATCH("Multifamily",$C$394:$C$411,0))))/3),E$227&lt;INDEX($I$395:$I$413,MATCH($B$234,$C$395:$C$413,0)),INDEX('Baseline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F235" s="140" t="str" cm="1">
        <f t="array" ref="F235">IFERROR((_xlfn.IFS(F$227&lt;INDEX($J$395:$J$413,MATCH($B$234,$C$395:$C$413,0)),INDEX('Baseline Calcs &amp; EFs'!$C$341:$C$358, MATCH("Multifamily",'Baseline Calcs &amp; EFs'!$B$341:$B$358,0)),F$227&lt;INDEX($K$395:$K$413,MATCH($B$234,$C$395:$C$413,0)),INDEX('Baseline Calcs &amp; EFs'!$C$341:$C$358, MATCH("Multifamily",'Baseline Calcs &amp; EFs'!$B$341:$B$358,0))-(((INDEX('Baseline Calcs &amp; EFs'!$C$341:$C$358, MATCH("Multifamily",'Baseline Calcs &amp; EFs'!$B$341:$B$358,0)))-(INDEX($D$394:$D$411, MATCH("Multifamily",$C$394:$C$411,0))))/3),F$227&lt;INDEX($I$395:$I$413,MATCH($B$234,$C$395:$C$413,0)),INDEX('Baseline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G235" s="140" t="str" cm="1">
        <f t="array" ref="G235">IFERROR((_xlfn.IFS(G$227&lt;INDEX($J$395:$J$413,MATCH($B$234,$C$395:$C$413,0)),INDEX('Baseline Calcs &amp; EFs'!$C$341:$C$358, MATCH("Multifamily",'Baseline Calcs &amp; EFs'!$B$341:$B$358,0)),G$227&lt;INDEX($K$395:$K$413,MATCH($B$234,$C$395:$C$413,0)),INDEX('Baseline Calcs &amp; EFs'!$C$341:$C$358, MATCH("Multifamily",'Baseline Calcs &amp; EFs'!$B$341:$B$358,0))-(((INDEX('Baseline Calcs &amp; EFs'!$C$341:$C$358, MATCH("Multifamily",'Baseline Calcs &amp; EFs'!$B$341:$B$358,0)))-(INDEX($D$394:$D$411, MATCH("Multifamily",$C$394:$C$411,0))))/3),G$227&lt;INDEX($I$395:$I$413,MATCH($B$234,$C$395:$C$413,0)),INDEX('Baseline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H235" s="140" t="str" cm="1">
        <f t="array" ref="H235">IFERROR((_xlfn.IFS(H$227&lt;INDEX($J$395:$J$413,MATCH($B$234,$C$395:$C$413,0)),INDEX('Baseline Calcs &amp; EFs'!$C$341:$C$358, MATCH("Multifamily",'Baseline Calcs &amp; EFs'!$B$341:$B$358,0)),H$227&lt;INDEX($K$395:$K$413,MATCH($B$234,$C$395:$C$413,0)),INDEX('Baseline Calcs &amp; EFs'!$C$341:$C$358, MATCH("Multifamily",'Baseline Calcs &amp; EFs'!$B$341:$B$358,0))-(((INDEX('Baseline Calcs &amp; EFs'!$C$341:$C$358, MATCH("Multifamily",'Baseline Calcs &amp; EFs'!$B$341:$B$358,0)))-(INDEX($D$394:$D$411, MATCH("Multifamily",$C$394:$C$411,0))))/3),H$227&lt;INDEX($I$395:$I$413,MATCH($B$234,$C$395:$C$413,0)),INDEX('Baseline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I235" s="140" t="str" cm="1">
        <f t="array" ref="I235">IFERROR((_xlfn.IFS(I$227&lt;INDEX($J$395:$J$413,MATCH($B$234,$C$395:$C$413,0)),INDEX('Baseline Calcs &amp; EFs'!$C$341:$C$358, MATCH("Multifamily",'Baseline Calcs &amp; EFs'!$B$341:$B$358,0)),I$227&lt;INDEX($K$395:$K$413,MATCH($B$234,$C$395:$C$413,0)),INDEX('Baseline Calcs &amp; EFs'!$C$341:$C$358, MATCH("Multifamily",'Baseline Calcs &amp; EFs'!$B$341:$B$358,0))-(((INDEX('Baseline Calcs &amp; EFs'!$C$341:$C$358, MATCH("Multifamily",'Baseline Calcs &amp; EFs'!$B$341:$B$358,0)))-(INDEX($D$394:$D$411, MATCH("Multifamily",$C$394:$C$411,0))))/3),I$227&lt;INDEX($I$395:$I$413,MATCH($B$234,$C$395:$C$413,0)),INDEX('Baseline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J235" s="140" t="str" cm="1">
        <f t="array" ref="J235">IFERROR((_xlfn.IFS(J$227&lt;INDEX($J$395:$J$413,MATCH($B$234,$C$395:$C$413,0)),INDEX('Baseline Calcs &amp; EFs'!$C$341:$C$358, MATCH("Multifamily",'Baseline Calcs &amp; EFs'!$B$341:$B$358,0)),J$227&lt;INDEX($K$395:$K$413,MATCH($B$234,$C$395:$C$413,0)),INDEX('Baseline Calcs &amp; EFs'!$C$341:$C$358, MATCH("Multifamily",'Baseline Calcs &amp; EFs'!$B$341:$B$358,0))-(((INDEX('Baseline Calcs &amp; EFs'!$C$341:$C$358, MATCH("Multifamily",'Baseline Calcs &amp; EFs'!$B$341:$B$358,0)))-(INDEX($D$394:$D$411, MATCH("Multifamily",$C$394:$C$411,0))))/3),J$227&lt;INDEX($I$395:$I$413,MATCH($B$234,$C$395:$C$413,0)),INDEX('Baseline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K235" s="140" t="str" cm="1">
        <f t="array" ref="K235">IFERROR((_xlfn.IFS(K$227&lt;INDEX($J$395:$J$413,MATCH($B$234,$C$395:$C$413,0)),INDEX('Baseline Calcs &amp; EFs'!$C$341:$C$358, MATCH("Multifamily",'Baseline Calcs &amp; EFs'!$B$341:$B$358,0)),K$227&lt;INDEX($K$395:$K$413,MATCH($B$234,$C$395:$C$413,0)),INDEX('Baseline Calcs &amp; EFs'!$C$341:$C$358, MATCH("Multifamily",'Baseline Calcs &amp; EFs'!$B$341:$B$358,0))-(((INDEX('Baseline Calcs &amp; EFs'!$C$341:$C$358, MATCH("Multifamily",'Baseline Calcs &amp; EFs'!$B$341:$B$358,0)))-(INDEX($D$394:$D$411, MATCH("Multifamily",$C$394:$C$411,0))))/3),K$227&lt;INDEX($I$395:$I$413,MATCH($B$234,$C$395:$C$413,0)),INDEX('Baseline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L235" s="140" t="str" cm="1">
        <f t="array" ref="L235">IFERROR((_xlfn.IFS(L$227&lt;INDEX($J$395:$J$413,MATCH($B$234,$C$395:$C$413,0)),INDEX('Baseline Calcs &amp; EFs'!$C$341:$C$358, MATCH("Multifamily",'Baseline Calcs &amp; EFs'!$B$341:$B$358,0)),L$227&lt;INDEX($K$395:$K$413,MATCH($B$234,$C$395:$C$413,0)),INDEX('Baseline Calcs &amp; EFs'!$C$341:$C$358, MATCH("Multifamily",'Baseline Calcs &amp; EFs'!$B$341:$B$358,0))-(((INDEX('Baseline Calcs &amp; EFs'!$C$341:$C$358, MATCH("Multifamily",'Baseline Calcs &amp; EFs'!$B$341:$B$358,0)))-(INDEX($D$394:$D$411, MATCH("Multifamily",$C$394:$C$411,0))))/3),L$227&lt;INDEX($I$395:$I$413,MATCH($B$234,$C$395:$C$413,0)),INDEX('Baseline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M235" s="140" t="str" cm="1">
        <f t="array" ref="M235">IFERROR((_xlfn.IFS(M$227&lt;INDEX($J$395:$J$413,MATCH($B$234,$C$395:$C$413,0)),INDEX('Baseline Calcs &amp; EFs'!$C$341:$C$358, MATCH("Multifamily",'Baseline Calcs &amp; EFs'!$B$341:$B$358,0)),M$227&lt;INDEX($K$395:$K$413,MATCH($B$234,$C$395:$C$413,0)),INDEX('Baseline Calcs &amp; EFs'!$C$341:$C$358, MATCH("Multifamily",'Baseline Calcs &amp; EFs'!$B$341:$B$358,0))-(((INDEX('Baseline Calcs &amp; EFs'!$C$341:$C$358, MATCH("Multifamily",'Baseline Calcs &amp; EFs'!$B$341:$B$358,0)))-(INDEX($D$394:$D$411, MATCH("Multifamily",$C$394:$C$411,0))))/3),M$227&lt;INDEX($I$395:$I$413,MATCH($B$234,$C$395:$C$413,0)),INDEX('Baseline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N235" s="140" t="str" cm="1">
        <f t="array" ref="N235">IFERROR((_xlfn.IFS(N$227&lt;INDEX($J$395:$J$413,MATCH($B$234,$C$395:$C$413,0)),INDEX('Baseline Calcs &amp; EFs'!$C$341:$C$358, MATCH("Multifamily",'Baseline Calcs &amp; EFs'!$B$341:$B$358,0)),N$227&lt;INDEX($K$395:$K$413,MATCH($B$234,$C$395:$C$413,0)),INDEX('Baseline Calcs &amp; EFs'!$C$341:$C$358, MATCH("Multifamily",'Baseline Calcs &amp; EFs'!$B$341:$B$358,0))-(((INDEX('Baseline Calcs &amp; EFs'!$C$341:$C$358, MATCH("Multifamily",'Baseline Calcs &amp; EFs'!$B$341:$B$358,0)))-(INDEX($D$394:$D$411, MATCH("Multifamily",$C$394:$C$411,0))))/3),N$227&lt;INDEX($I$395:$I$413,MATCH($B$234,$C$395:$C$413,0)),INDEX('Baseline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O235" s="140" t="str" cm="1">
        <f t="array" ref="O235">IFERROR((_xlfn.IFS(O$227&lt;INDEX($J$395:$J$413,MATCH($B$234,$C$395:$C$413,0)),INDEX('Baseline Calcs &amp; EFs'!$C$341:$C$358, MATCH("Multifamily",'Baseline Calcs &amp; EFs'!$B$341:$B$358,0)),O$227&lt;INDEX($K$395:$K$413,MATCH($B$234,$C$395:$C$413,0)),INDEX('Baseline Calcs &amp; EFs'!$C$341:$C$358, MATCH("Multifamily",'Baseline Calcs &amp; EFs'!$B$341:$B$358,0))-(((INDEX('Baseline Calcs &amp; EFs'!$C$341:$C$358, MATCH("Multifamily",'Baseline Calcs &amp; EFs'!$B$341:$B$358,0)))-(INDEX($D$394:$D$411, MATCH("Multifamily",$C$394:$C$411,0))))/3),O$227&lt;INDEX($I$395:$I$413,MATCH($B$234,$C$395:$C$413,0)),INDEX('Baseline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P235" s="140" t="str" cm="1">
        <f t="array" ref="P235">IFERROR((_xlfn.IFS(P$227&lt;INDEX($J$395:$J$413,MATCH($B$234,$C$395:$C$413,0)),INDEX('Baseline Calcs &amp; EFs'!$C$341:$C$358, MATCH("Multifamily",'Baseline Calcs &amp; EFs'!$B$341:$B$358,0)),P$227&lt;INDEX($K$395:$K$413,MATCH($B$234,$C$395:$C$413,0)),INDEX('Baseline Calcs &amp; EFs'!$C$341:$C$358, MATCH("Multifamily",'Baseline Calcs &amp; EFs'!$B$341:$B$358,0))-(((INDEX('Baseline Calcs &amp; EFs'!$C$341:$C$358, MATCH("Multifamily",'Baseline Calcs &amp; EFs'!$B$341:$B$358,0)))-(INDEX($D$394:$D$411, MATCH("Multifamily",$C$394:$C$411,0))))/3),P$227&lt;INDEX($I$395:$I$413,MATCH($B$234,$C$395:$C$413,0)),INDEX('Baseline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Q235" s="140" t="str" cm="1">
        <f t="array" ref="Q235">IFERROR((_xlfn.IFS(Q$227&lt;INDEX($J$395:$J$413,MATCH($B$234,$C$395:$C$413,0)),INDEX('Baseline Calcs &amp; EFs'!$C$341:$C$358, MATCH("Multifamily",'Baseline Calcs &amp; EFs'!$B$341:$B$358,0)),Q$227&lt;INDEX($K$395:$K$413,MATCH($B$234,$C$395:$C$413,0)),INDEX('Baseline Calcs &amp; EFs'!$C$341:$C$358, MATCH("Multifamily",'Baseline Calcs &amp; EFs'!$B$341:$B$358,0))-(((INDEX('Baseline Calcs &amp; EFs'!$C$341:$C$358, MATCH("Multifamily",'Baseline Calcs &amp; EFs'!$B$341:$B$358,0)))-(INDEX($D$394:$D$411, MATCH("Multifamily",$C$394:$C$411,0))))/3),Q$227&lt;INDEX($I$395:$I$413,MATCH($B$234,$C$395:$C$413,0)),INDEX('Baseline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R235" s="140" t="str" cm="1">
        <f t="array" ref="R235">IFERROR((_xlfn.IFS(R$227&lt;INDEX($J$395:$J$413,MATCH($B$234,$C$395:$C$413,0)),INDEX('Baseline Calcs &amp; EFs'!$C$341:$C$358, MATCH("Multifamily",'Baseline Calcs &amp; EFs'!$B$341:$B$358,0)),R$227&lt;INDEX($K$395:$K$413,MATCH($B$234,$C$395:$C$413,0)),INDEX('Baseline Calcs &amp; EFs'!$C$341:$C$358, MATCH("Multifamily",'Baseline Calcs &amp; EFs'!$B$341:$B$358,0))-(((INDEX('Baseline Calcs &amp; EFs'!$C$341:$C$358, MATCH("Multifamily",'Baseline Calcs &amp; EFs'!$B$341:$B$358,0)))-(INDEX($D$394:$D$411, MATCH("Multifamily",$C$394:$C$411,0))))/3),R$227&lt;INDEX($I$395:$I$413,MATCH($B$234,$C$395:$C$413,0)),INDEX('Baseline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S235" s="140" t="str" cm="1">
        <f t="array" ref="S235">IFERROR((_xlfn.IFS(S$227&lt;INDEX($J$395:$J$413,MATCH($B$234,$C$395:$C$413,0)),INDEX('Baseline Calcs &amp; EFs'!$C$341:$C$358, MATCH("Multifamily",'Baseline Calcs &amp; EFs'!$B$341:$B$358,0)),S$227&lt;INDEX($K$395:$K$413,MATCH($B$234,$C$395:$C$413,0)),INDEX('Baseline Calcs &amp; EFs'!$C$341:$C$358, MATCH("Multifamily",'Baseline Calcs &amp; EFs'!$B$341:$B$358,0))-(((INDEX('Baseline Calcs &amp; EFs'!$C$341:$C$358, MATCH("Multifamily",'Baseline Calcs &amp; EFs'!$B$341:$B$358,0)))-(INDEX($D$394:$D$411, MATCH("Multifamily",$C$394:$C$411,0))))/3),S$227&lt;INDEX($I$395:$I$413,MATCH($B$234,$C$395:$C$413,0)),INDEX('Baseline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T235" s="140" t="str" cm="1">
        <f t="array" ref="T235">IFERROR((_xlfn.IFS(T$227&lt;INDEX($J$395:$J$413,MATCH($B$234,$C$395:$C$413,0)),INDEX('Baseline Calcs &amp; EFs'!$C$341:$C$358, MATCH("Multifamily",'Baseline Calcs &amp; EFs'!$B$341:$B$358,0)),T$227&lt;INDEX($K$395:$K$413,MATCH($B$234,$C$395:$C$413,0)),INDEX('Baseline Calcs &amp; EFs'!$C$341:$C$358, MATCH("Multifamily",'Baseline Calcs &amp; EFs'!$B$341:$B$358,0))-(((INDEX('Baseline Calcs &amp; EFs'!$C$341:$C$358, MATCH("Multifamily",'Baseline Calcs &amp; EFs'!$B$341:$B$358,0)))-(INDEX($D$394:$D$411, MATCH("Multifamily",$C$394:$C$411,0))))/3),T$227&lt;INDEX($I$395:$I$413,MATCH($B$234,$C$395:$C$413,0)),INDEX('Baseline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U235" s="140" t="str" cm="1">
        <f t="array" ref="U235">IFERROR((_xlfn.IFS(U$227&lt;INDEX($J$395:$J$413,MATCH($B$234,$C$395:$C$413,0)),INDEX('Baseline Calcs &amp; EFs'!$C$341:$C$358, MATCH("Multifamily",'Baseline Calcs &amp; EFs'!$B$341:$B$358,0)),U$227&lt;INDEX($K$395:$K$413,MATCH($B$234,$C$395:$C$413,0)),INDEX('Baseline Calcs &amp; EFs'!$C$341:$C$358, MATCH("Multifamily",'Baseline Calcs &amp; EFs'!$B$341:$B$358,0))-(((INDEX('Baseline Calcs &amp; EFs'!$C$341:$C$358, MATCH("Multifamily",'Baseline Calcs &amp; EFs'!$B$341:$B$358,0)))-(INDEX($D$394:$D$411, MATCH("Multifamily",$C$394:$C$411,0))))/3),U$227&lt;INDEX($I$395:$I$413,MATCH($B$234,$C$395:$C$413,0)),INDEX('Baseline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V235" s="140" t="str" cm="1">
        <f t="array" ref="V235">IFERROR((_xlfn.IFS(V$227&lt;INDEX($J$395:$J$413,MATCH($B$234,$C$395:$C$413,0)),INDEX('Baseline Calcs &amp; EFs'!$C$341:$C$358, MATCH("Multifamily",'Baseline Calcs &amp; EFs'!$B$341:$B$358,0)),V$227&lt;INDEX($K$395:$K$413,MATCH($B$234,$C$395:$C$413,0)),INDEX('Baseline Calcs &amp; EFs'!$C$341:$C$358, MATCH("Multifamily",'Baseline Calcs &amp; EFs'!$B$341:$B$358,0))-(((INDEX('Baseline Calcs &amp; EFs'!$C$341:$C$358, MATCH("Multifamily",'Baseline Calcs &amp; EFs'!$B$341:$B$358,0)))-(INDEX($D$394:$D$411, MATCH("Multifamily",$C$394:$C$411,0))))/3),V$227&lt;INDEX($I$395:$I$413,MATCH($B$234,$C$395:$C$413,0)),INDEX('Baseline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W235" s="140" t="str" cm="1">
        <f t="array" ref="W235">IFERROR((_xlfn.IFS(W$227&lt;INDEX($J$395:$J$413,MATCH($B$234,$C$395:$C$413,0)),INDEX('Baseline Calcs &amp; EFs'!$C$341:$C$358, MATCH("Multifamily",'Baseline Calcs &amp; EFs'!$B$341:$B$358,0)),W$227&lt;INDEX($K$395:$K$413,MATCH($B$234,$C$395:$C$413,0)),INDEX('Baseline Calcs &amp; EFs'!$C$341:$C$358, MATCH("Multifamily",'Baseline Calcs &amp; EFs'!$B$341:$B$358,0))-(((INDEX('Baseline Calcs &amp; EFs'!$C$341:$C$358, MATCH("Multifamily",'Baseline Calcs &amp; EFs'!$B$341:$B$358,0)))-(INDEX($D$394:$D$411, MATCH("Multifamily",$C$394:$C$411,0))))/3),W$227&lt;INDEX($I$395:$I$413,MATCH($B$234,$C$395:$C$413,0)),INDEX('Baseline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X235" s="140" t="str" cm="1">
        <f t="array" ref="X235">IFERROR((_xlfn.IFS(X$227&lt;INDEX($J$395:$J$413,MATCH($B$234,$C$395:$C$413,0)),INDEX('Baseline Calcs &amp; EFs'!$C$341:$C$358, MATCH("Multifamily",'Baseline Calcs &amp; EFs'!$B$341:$B$358,0)),X$227&lt;INDEX($K$395:$K$413,MATCH($B$234,$C$395:$C$413,0)),INDEX('Baseline Calcs &amp; EFs'!$C$341:$C$358, MATCH("Multifamily",'Baseline Calcs &amp; EFs'!$B$341:$B$358,0))-(((INDEX('Baseline Calcs &amp; EFs'!$C$341:$C$358, MATCH("Multifamily",'Baseline Calcs &amp; EFs'!$B$341:$B$358,0)))-(INDEX($D$394:$D$411, MATCH("Multifamily",$C$394:$C$411,0))))/3),X$227&lt;INDEX($I$395:$I$413,MATCH($B$234,$C$395:$C$413,0)),INDEX('Baseline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Y235" s="140" t="str" cm="1">
        <f t="array" ref="Y235">IFERROR((_xlfn.IFS(Y$227&lt;INDEX($J$395:$J$413,MATCH($B$234,$C$395:$C$413,0)),INDEX('Baseline Calcs &amp; EFs'!$C$341:$C$358, MATCH("Multifamily",'Baseline Calcs &amp; EFs'!$B$341:$B$358,0)),Y$227&lt;INDEX($K$395:$K$413,MATCH($B$234,$C$395:$C$413,0)),INDEX('Baseline Calcs &amp; EFs'!$C$341:$C$358, MATCH("Multifamily",'Baseline Calcs &amp; EFs'!$B$341:$B$358,0))-(((INDEX('Baseline Calcs &amp; EFs'!$C$341:$C$358, MATCH("Multifamily",'Baseline Calcs &amp; EFs'!$B$341:$B$358,0)))-(INDEX($D$394:$D$411, MATCH("Multifamily",$C$394:$C$411,0))))/3),Y$227&lt;INDEX($I$395:$I$413,MATCH($B$234,$C$395:$C$413,0)),INDEX('Baseline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Z235" s="140" t="str" cm="1">
        <f t="array" ref="Z235">IFERROR((_xlfn.IFS(Z$227&lt;INDEX($J$395:$J$413,MATCH($B$234,$C$395:$C$413,0)),INDEX('Baseline Calcs &amp; EFs'!$C$341:$C$358, MATCH("Multifamily",'Baseline Calcs &amp; EFs'!$B$341:$B$358,0)),Z$227&lt;INDEX($K$395:$K$413,MATCH($B$234,$C$395:$C$413,0)),INDEX('Baseline Calcs &amp; EFs'!$C$341:$C$358, MATCH("Multifamily",'Baseline Calcs &amp; EFs'!$B$341:$B$358,0))-(((INDEX('Baseline Calcs &amp; EFs'!$C$341:$C$358, MATCH("Multifamily",'Baseline Calcs &amp; EFs'!$B$341:$B$358,0)))-(INDEX($D$394:$D$411, MATCH("Multifamily",$C$394:$C$411,0))))/3),Z$227&lt;INDEX($I$395:$I$413,MATCH($B$234,$C$395:$C$413,0)),INDEX('Baseline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AA235" s="140" t="str" cm="1">
        <f t="array" ref="AA235">IFERROR((_xlfn.IFS(AA$227&lt;INDEX($J$395:$J$413,MATCH($B$234,$C$395:$C$413,0)),INDEX('Baseline Calcs &amp; EFs'!$C$341:$C$358, MATCH("Multifamily",'Baseline Calcs &amp; EFs'!$B$341:$B$358,0)),AA$227&lt;INDEX($K$395:$K$413,MATCH($B$234,$C$395:$C$413,0)),INDEX('Baseline Calcs &amp; EFs'!$C$341:$C$358, MATCH("Multifamily",'Baseline Calcs &amp; EFs'!$B$341:$B$358,0))-(((INDEX('Baseline Calcs &amp; EFs'!$C$341:$C$358, MATCH("Multifamily",'Baseline Calcs &amp; EFs'!$B$341:$B$358,0)))-(INDEX($D$394:$D$411, MATCH("Multifamily",$C$394:$C$411,0))))/3),AA$227&lt;INDEX($I$395:$I$413,MATCH($B$234,$C$395:$C$413,0)),INDEX('Baseline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AB235" s="140" t="str" cm="1">
        <f t="array" ref="AB235">IFERROR((_xlfn.IFS(AB$227&lt;INDEX($J$395:$J$413,MATCH($B$234,$C$395:$C$413,0)),INDEX('Baseline Calcs &amp; EFs'!$C$341:$C$358, MATCH("Multifamily",'Baseline Calcs &amp; EFs'!$B$341:$B$358,0)),AB$227&lt;INDEX($K$395:$K$413,MATCH($B$234,$C$395:$C$413,0)),INDEX('Baseline Calcs &amp; EFs'!$C$341:$C$358, MATCH("Multifamily",'Baseline Calcs &amp; EFs'!$B$341:$B$358,0))-(((INDEX('Baseline Calcs &amp; EFs'!$C$341:$C$358, MATCH("Multifamily",'Baseline Calcs &amp; EFs'!$B$341:$B$358,0)))-(INDEX($D$394:$D$411, MATCH("Multifamily",$C$394:$C$411,0))))/3),AB$227&lt;INDEX($I$395:$I$413,MATCH($B$234,$C$395:$C$413,0)),INDEX('Baseline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AC235" s="140" t="str" cm="1">
        <f t="array" ref="AC235">IFERROR((_xlfn.IFS(AC$227&lt;INDEX($J$395:$J$413,MATCH($B$234,$C$395:$C$413,0)),INDEX('Baseline Calcs &amp; EFs'!$C$341:$C$358, MATCH("Multifamily",'Baseline Calcs &amp; EFs'!$B$341:$B$358,0)),AC$227&lt;INDEX($K$395:$K$413,MATCH($B$234,$C$395:$C$413,0)),INDEX('Baseline Calcs &amp; EFs'!$C$341:$C$358, MATCH("Multifamily",'Baseline Calcs &amp; EFs'!$B$341:$B$358,0))-(((INDEX('Baseline Calcs &amp; EFs'!$C$341:$C$358, MATCH("Multifamily",'Baseline Calcs &amp; EFs'!$B$341:$B$358,0)))-(INDEX($D$394:$D$411, MATCH("Multifamily",$C$394:$C$411,0))))/3),AC$227&lt;INDEX($I$395:$I$413,MATCH($B$234,$C$395:$C$413,0)),INDEX('Baseline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AD235" s="140" t="str" cm="1">
        <f t="array" ref="AD235">IFERROR((_xlfn.IFS(AD$227&lt;INDEX($J$395:$J$413,MATCH($B$234,$C$395:$C$413,0)),INDEX('Baseline Calcs &amp; EFs'!$C$341:$C$358, MATCH("Multifamily",'Baseline Calcs &amp; EFs'!$B$341:$B$358,0)),AD$227&lt;INDEX($K$395:$K$413,MATCH($B$234,$C$395:$C$413,0)),INDEX('Baseline Calcs &amp; EFs'!$C$341:$C$358, MATCH("Multifamily",'Baseline Calcs &amp; EFs'!$B$341:$B$358,0))-(((INDEX('Baseline Calcs &amp; EFs'!$C$341:$C$358, MATCH("Multifamily",'Baseline Calcs &amp; EFs'!$B$341:$B$358,0)))-(INDEX($D$394:$D$411, MATCH("Multifamily",$C$394:$C$411,0))))/3),AD$227&lt;INDEX($I$395:$I$413,MATCH($B$234,$C$395:$C$413,0)),INDEX('Baseline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AE235" s="140" t="str" cm="1">
        <f t="array" ref="AE235">IFERROR((_xlfn.IFS(AE$227&lt;INDEX($J$395:$J$413,MATCH($B$234,$C$395:$C$413,0)),INDEX('Baseline Calcs &amp; EFs'!$C$341:$C$358, MATCH("Multifamily",'Baseline Calcs &amp; EFs'!$B$341:$B$358,0)),AE$227&lt;INDEX($K$395:$K$413,MATCH($B$234,$C$395:$C$413,0)),INDEX('Baseline Calcs &amp; EFs'!$C$341:$C$358, MATCH("Multifamily",'Baseline Calcs &amp; EFs'!$B$341:$B$358,0))-(((INDEX('Baseline Calcs &amp; EFs'!$C$341:$C$358, MATCH("Multifamily",'Baseline Calcs &amp; EFs'!$B$341:$B$358,0)))-(INDEX($D$394:$D$411, MATCH("Multifamily",$C$394:$C$411,0))))/3),AE$227&lt;INDEX($I$395:$I$413,MATCH($B$234,$C$395:$C$413,0)),INDEX('Baseline Calcs &amp; EFs'!$C$341:$C$358, MATCH("Multifamily",'Baseline Calcs &amp; EFs'!$B$341:$B$358,0))-(((INDEX('Baseline Calcs &amp; EFs'!$C$341:$C$358, MATCH("Multifamily",'Baseline Calcs &amp; EFs'!$B$341:$B$358,0)))-(INDEX($D$394:$D$411, MATCH("Multifamily",$C$394:$C$411,0))))*2/3),TRUE,INDEX($D$394:$D$411, MATCH("Multifamily",$C$394:$C$411,0)))*INDEX($C$6:$C$10, MATCH($B$234,$B$6:$B$10,0)))*$C$89*10^6*'Conversions and Lists'!$O$44*'Baseline Calcs &amp; EFs'!$F$437*'Conversions and Lists'!$F$51,"")</f>
        <v/>
      </c>
      <c r="AF235" s="148" t="str">
        <f t="shared" si="4"/>
        <v/>
      </c>
      <c r="AG235" s="148" t="str">
        <f>IFERROR(SUM(INDEX(D235:AF235, MATCH(INDEX($H$6:$H$27,MATCH(B235,$B$6:$B$27,0)),$D$227:$AE$227,0)):AF235),"")</f>
        <v/>
      </c>
    </row>
    <row r="236" spans="2:34" x14ac:dyDescent="0.25">
      <c r="B236" s="144" t="s">
        <v>104</v>
      </c>
      <c r="C236" s="141" t="s">
        <v>335</v>
      </c>
      <c r="D236" s="142" t="str" cm="1">
        <f t="array" ref="D236">IFERROR(((_xlfn.IFS(D$227&lt;INDEX($J$395:$J$413,MATCH($B$236,$C$395:$C$413,0)),INDEX('Baseline Calcs &amp; EFs'!$D$341:$D$358, MATCH("Multifamily",'Baseline Calcs &amp; EFs'!$B$341:$B$358,0)),D$227&lt;INDEX($K$395:$K$413,MATCH($B$236,$C$395:$C$413,0)),INDEX('Baseline Calcs &amp; EFs'!$D$341:$D$358, MATCH("Multifamily",'Baseline Calcs &amp; EFs'!$B$341:$B$358,0))-(((INDEX('Baseline Calcs &amp; EFs'!$D$341:$D$358, MATCH("Multifamily",'Baseline Calcs &amp; EFs'!$B$341:$B$358,0)))-(INDEX($E$394:$E$411, MATCH("Multifamily",$C$394:$C$411,0))))/3),D$227&lt;INDEX($I$395:$I$413,MATCH($B$236,$C$395:$C$413,0)),INDEX('Baseline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EFs'!K$381,"")</f>
        <v/>
      </c>
      <c r="E236" s="142" t="str" cm="1">
        <f t="array" ref="E236">IFERROR(((_xlfn.IFS(E$227&lt;INDEX($J$395:$J$413,MATCH($B$236,$C$395:$C$413,0)),INDEX('Baseline Calcs &amp; EFs'!$D$341:$D$358, MATCH("Multifamily",'Baseline Calcs &amp; EFs'!$B$341:$B$358,0)),E$227&lt;INDEX($K$395:$K$413,MATCH($B$236,$C$395:$C$413,0)),INDEX('Baseline Calcs &amp; EFs'!$D$341:$D$358, MATCH("Multifamily",'Baseline Calcs &amp; EFs'!$B$341:$B$358,0))-(((INDEX('Baseline Calcs &amp; EFs'!$D$341:$D$358, MATCH("Multifamily",'Baseline Calcs &amp; EFs'!$B$341:$B$358,0)))-(INDEX($E$394:$E$411, MATCH("Multifamily",$C$394:$C$411,0))))/3),E$227&lt;INDEX($I$395:$I$413,MATCH($B$236,$C$395:$C$413,0)),INDEX('Baseline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EFs'!L$381,"")</f>
        <v/>
      </c>
      <c r="F236" s="142" t="str" cm="1">
        <f t="array" ref="F236">IFERROR(((_xlfn.IFS(F$227&lt;INDEX($J$395:$J$413,MATCH($B$236,$C$395:$C$413,0)),INDEX('Baseline Calcs &amp; EFs'!$D$341:$D$358, MATCH("Multifamily",'Baseline Calcs &amp; EFs'!$B$341:$B$358,0)),F$227&lt;INDEX($K$395:$K$413,MATCH($B$236,$C$395:$C$413,0)),INDEX('Baseline Calcs &amp; EFs'!$D$341:$D$358, MATCH("Multifamily",'Baseline Calcs &amp; EFs'!$B$341:$B$358,0))-(((INDEX('Baseline Calcs &amp; EFs'!$D$341:$D$358, MATCH("Multifamily",'Baseline Calcs &amp; EFs'!$B$341:$B$358,0)))-(INDEX($E$394:$E$411, MATCH("Multifamily",$C$394:$C$411,0))))/3),F$227&lt;INDEX($I$395:$I$413,MATCH($B$236,$C$395:$C$413,0)),INDEX('Baseline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EFs'!M$381,"")</f>
        <v/>
      </c>
      <c r="G236" s="142" t="str" cm="1">
        <f t="array" ref="G236">IFERROR(((_xlfn.IFS(G$227&lt;INDEX($J$395:$J$413,MATCH($B$236,$C$395:$C$413,0)),INDEX('Baseline Calcs &amp; EFs'!$D$341:$D$358, MATCH("Multifamily",'Baseline Calcs &amp; EFs'!$B$341:$B$358,0)),G$227&lt;INDEX($K$395:$K$413,MATCH($B$236,$C$395:$C$413,0)),INDEX('Baseline Calcs &amp; EFs'!$D$341:$D$358, MATCH("Multifamily",'Baseline Calcs &amp; EFs'!$B$341:$B$358,0))-(((INDEX('Baseline Calcs &amp; EFs'!$D$341:$D$358, MATCH("Multifamily",'Baseline Calcs &amp; EFs'!$B$341:$B$358,0)))-(INDEX($E$394:$E$411, MATCH("Multifamily",$C$394:$C$411,0))))/3),G$227&lt;INDEX($I$395:$I$413,MATCH($B$236,$C$395:$C$413,0)),INDEX('Baseline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EFs'!N$381,"")</f>
        <v/>
      </c>
      <c r="H236" s="142" t="str" cm="1">
        <f t="array" ref="H236">IFERROR(((_xlfn.IFS(H$227&lt;INDEX($J$395:$J$413,MATCH($B$236,$C$395:$C$413,0)),INDEX('Baseline Calcs &amp; EFs'!$D$341:$D$358, MATCH("Multifamily",'Baseline Calcs &amp; EFs'!$B$341:$B$358,0)),H$227&lt;INDEX($K$395:$K$413,MATCH($B$236,$C$395:$C$413,0)),INDEX('Baseline Calcs &amp; EFs'!$D$341:$D$358, MATCH("Multifamily",'Baseline Calcs &amp; EFs'!$B$341:$B$358,0))-(((INDEX('Baseline Calcs &amp; EFs'!$D$341:$D$358, MATCH("Multifamily",'Baseline Calcs &amp; EFs'!$B$341:$B$358,0)))-(INDEX($E$394:$E$411, MATCH("Multifamily",$C$394:$C$411,0))))/3),H$227&lt;INDEX($I$395:$I$413,MATCH($B$236,$C$395:$C$413,0)),INDEX('Baseline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EFs'!O$381,"")</f>
        <v/>
      </c>
      <c r="I236" s="142" t="str" cm="1">
        <f t="array" ref="I236">IFERROR(((_xlfn.IFS(I$227&lt;INDEX($J$395:$J$413,MATCH($B$236,$C$395:$C$413,0)),INDEX('Baseline Calcs &amp; EFs'!$D$341:$D$358, MATCH("Multifamily",'Baseline Calcs &amp; EFs'!$B$341:$B$358,0)),I$227&lt;INDEX($K$395:$K$413,MATCH($B$236,$C$395:$C$413,0)),INDEX('Baseline Calcs &amp; EFs'!$D$341:$D$358, MATCH("Multifamily",'Baseline Calcs &amp; EFs'!$B$341:$B$358,0))-(((INDEX('Baseline Calcs &amp; EFs'!$D$341:$D$358, MATCH("Multifamily",'Baseline Calcs &amp; EFs'!$B$341:$B$358,0)))-(INDEX($E$394:$E$411, MATCH("Multifamily",$C$394:$C$411,0))))/3),I$227&lt;INDEX($I$395:$I$413,MATCH($B$236,$C$395:$C$413,0)),INDEX('Baseline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EFs'!P$381,"")</f>
        <v/>
      </c>
      <c r="J236" s="142" t="str" cm="1">
        <f t="array" ref="J236">IFERROR(((_xlfn.IFS(J$227&lt;INDEX($J$395:$J$413,MATCH($B$236,$C$395:$C$413,0)),INDEX('Baseline Calcs &amp; EFs'!$D$341:$D$358, MATCH("Multifamily",'Baseline Calcs &amp; EFs'!$B$341:$B$358,0)),J$227&lt;INDEX($K$395:$K$413,MATCH($B$236,$C$395:$C$413,0)),INDEX('Baseline Calcs &amp; EFs'!$D$341:$D$358, MATCH("Multifamily",'Baseline Calcs &amp; EFs'!$B$341:$B$358,0))-(((INDEX('Baseline Calcs &amp; EFs'!$D$341:$D$358, MATCH("Multifamily",'Baseline Calcs &amp; EFs'!$B$341:$B$358,0)))-(INDEX($E$394:$E$411, MATCH("Multifamily",$C$394:$C$411,0))))/3),J$227&lt;INDEX($I$395:$I$413,MATCH($B$236,$C$395:$C$413,0)),INDEX('Baseline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EFs'!Q$381,"")</f>
        <v/>
      </c>
      <c r="K236" s="142" t="str" cm="1">
        <f t="array" ref="K236">IFERROR(((_xlfn.IFS(K$227&lt;INDEX($J$395:$J$413,MATCH($B$236,$C$395:$C$413,0)),INDEX('Baseline Calcs &amp; EFs'!$D$341:$D$358, MATCH("Multifamily",'Baseline Calcs &amp; EFs'!$B$341:$B$358,0)),K$227&lt;INDEX($K$395:$K$413,MATCH($B$236,$C$395:$C$413,0)),INDEX('Baseline Calcs &amp; EFs'!$D$341:$D$358, MATCH("Multifamily",'Baseline Calcs &amp; EFs'!$B$341:$B$358,0))-(((INDEX('Baseline Calcs &amp; EFs'!$D$341:$D$358, MATCH("Multifamily",'Baseline Calcs &amp; EFs'!$B$341:$B$358,0)))-(INDEX($E$394:$E$411, MATCH("Multifamily",$C$394:$C$411,0))))/3),K$227&lt;INDEX($I$395:$I$413,MATCH($B$236,$C$395:$C$413,0)),INDEX('Baseline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EFs'!R$381,"")</f>
        <v/>
      </c>
      <c r="L236" s="142" t="str" cm="1">
        <f t="array" ref="L236">IFERROR(((_xlfn.IFS(L$227&lt;INDEX($J$395:$J$413,MATCH($B$236,$C$395:$C$413,0)),INDEX('Baseline Calcs &amp; EFs'!$D$341:$D$358, MATCH("Multifamily",'Baseline Calcs &amp; EFs'!$B$341:$B$358,0)),L$227&lt;INDEX($K$395:$K$413,MATCH($B$236,$C$395:$C$413,0)),INDEX('Baseline Calcs &amp; EFs'!$D$341:$D$358, MATCH("Multifamily",'Baseline Calcs &amp; EFs'!$B$341:$B$358,0))-(((INDEX('Baseline Calcs &amp; EFs'!$D$341:$D$358, MATCH("Multifamily",'Baseline Calcs &amp; EFs'!$B$341:$B$358,0)))-(INDEX($E$394:$E$411, MATCH("Multifamily",$C$394:$C$411,0))))/3),L$227&lt;INDEX($I$395:$I$413,MATCH($B$236,$C$395:$C$413,0)),INDEX('Baseline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EFs'!S$381,"")</f>
        <v/>
      </c>
      <c r="M236" s="142" t="str" cm="1">
        <f t="array" ref="M236">IFERROR(((_xlfn.IFS(M$227&lt;INDEX($J$395:$J$413,MATCH($B$236,$C$395:$C$413,0)),INDEX('Baseline Calcs &amp; EFs'!$D$341:$D$358, MATCH("Multifamily",'Baseline Calcs &amp; EFs'!$B$341:$B$358,0)),M$227&lt;INDEX($K$395:$K$413,MATCH($B$236,$C$395:$C$413,0)),INDEX('Baseline Calcs &amp; EFs'!$D$341:$D$358, MATCH("Multifamily",'Baseline Calcs &amp; EFs'!$B$341:$B$358,0))-(((INDEX('Baseline Calcs &amp; EFs'!$D$341:$D$358, MATCH("Multifamily",'Baseline Calcs &amp; EFs'!$B$341:$B$358,0)))-(INDEX($E$394:$E$411, MATCH("Multifamily",$C$394:$C$411,0))))/3),M$227&lt;INDEX($I$395:$I$413,MATCH($B$236,$C$395:$C$413,0)),INDEX('Baseline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EFs'!T$381,"")</f>
        <v/>
      </c>
      <c r="N236" s="142" t="str" cm="1">
        <f t="array" ref="N236">IFERROR(((_xlfn.IFS(N$227&lt;INDEX($J$395:$J$413,MATCH($B$236,$C$395:$C$413,0)),INDEX('Baseline Calcs &amp; EFs'!$D$341:$D$358, MATCH("Multifamily",'Baseline Calcs &amp; EFs'!$B$341:$B$358,0)),N$227&lt;INDEX($K$395:$K$413,MATCH($B$236,$C$395:$C$413,0)),INDEX('Baseline Calcs &amp; EFs'!$D$341:$D$358, MATCH("Multifamily",'Baseline Calcs &amp; EFs'!$B$341:$B$358,0))-(((INDEX('Baseline Calcs &amp; EFs'!$D$341:$D$358, MATCH("Multifamily",'Baseline Calcs &amp; EFs'!$B$341:$B$358,0)))-(INDEX($E$394:$E$411, MATCH("Multifamily",$C$394:$C$411,0))))/3),N$227&lt;INDEX($I$395:$I$413,MATCH($B$236,$C$395:$C$413,0)),INDEX('Baseline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EFs'!U$381,"")</f>
        <v/>
      </c>
      <c r="O236" s="142" t="str" cm="1">
        <f t="array" ref="O236">IFERROR(((_xlfn.IFS(O$227&lt;INDEX($J$395:$J$413,MATCH($B$236,$C$395:$C$413,0)),INDEX('Baseline Calcs &amp; EFs'!$D$341:$D$358, MATCH("Multifamily",'Baseline Calcs &amp; EFs'!$B$341:$B$358,0)),O$227&lt;INDEX($K$395:$K$413,MATCH($B$236,$C$395:$C$413,0)),INDEX('Baseline Calcs &amp; EFs'!$D$341:$D$358, MATCH("Multifamily",'Baseline Calcs &amp; EFs'!$B$341:$B$358,0))-(((INDEX('Baseline Calcs &amp; EFs'!$D$341:$D$358, MATCH("Multifamily",'Baseline Calcs &amp; EFs'!$B$341:$B$358,0)))-(INDEX($E$394:$E$411, MATCH("Multifamily",$C$394:$C$411,0))))/3),O$227&lt;INDEX($I$395:$I$413,MATCH($B$236,$C$395:$C$413,0)),INDEX('Baseline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EFs'!V$381,"")</f>
        <v/>
      </c>
      <c r="P236" s="142" t="str" cm="1">
        <f t="array" ref="P236">IFERROR(((_xlfn.IFS(P$227&lt;INDEX($J$395:$J$413,MATCH($B$236,$C$395:$C$413,0)),INDEX('Baseline Calcs &amp; EFs'!$D$341:$D$358, MATCH("Multifamily",'Baseline Calcs &amp; EFs'!$B$341:$B$358,0)),P$227&lt;INDEX($K$395:$K$413,MATCH($B$236,$C$395:$C$413,0)),INDEX('Baseline Calcs &amp; EFs'!$D$341:$D$358, MATCH("Multifamily",'Baseline Calcs &amp; EFs'!$B$341:$B$358,0))-(((INDEX('Baseline Calcs &amp; EFs'!$D$341:$D$358, MATCH("Multifamily",'Baseline Calcs &amp; EFs'!$B$341:$B$358,0)))-(INDEX($E$394:$E$411, MATCH("Multifamily",$C$394:$C$411,0))))/3),P$227&lt;INDEX($I$395:$I$413,MATCH($B$236,$C$395:$C$413,0)),INDEX('Baseline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EFs'!W$381,"")</f>
        <v/>
      </c>
      <c r="Q236" s="142" t="str" cm="1">
        <f t="array" ref="Q236">IFERROR(((_xlfn.IFS(Q$227&lt;INDEX($J$395:$J$413,MATCH($B$236,$C$395:$C$413,0)),INDEX('Baseline Calcs &amp; EFs'!$D$341:$D$358, MATCH("Multifamily",'Baseline Calcs &amp; EFs'!$B$341:$B$358,0)),Q$227&lt;INDEX($K$395:$K$413,MATCH($B$236,$C$395:$C$413,0)),INDEX('Baseline Calcs &amp; EFs'!$D$341:$D$358, MATCH("Multifamily",'Baseline Calcs &amp; EFs'!$B$341:$B$358,0))-(((INDEX('Baseline Calcs &amp; EFs'!$D$341:$D$358, MATCH("Multifamily",'Baseline Calcs &amp; EFs'!$B$341:$B$358,0)))-(INDEX($E$394:$E$411, MATCH("Multifamily",$C$394:$C$411,0))))/3),Q$227&lt;INDEX($I$395:$I$413,MATCH($B$236,$C$395:$C$413,0)),INDEX('Baseline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EFs'!X$381,"")</f>
        <v/>
      </c>
      <c r="R236" s="142" t="str" cm="1">
        <f t="array" ref="R236">IFERROR(((_xlfn.IFS(R$227&lt;INDEX($J$395:$J$413,MATCH($B$236,$C$395:$C$413,0)),INDEX('Baseline Calcs &amp; EFs'!$D$341:$D$358, MATCH("Multifamily",'Baseline Calcs &amp; EFs'!$B$341:$B$358,0)),R$227&lt;INDEX($K$395:$K$413,MATCH($B$236,$C$395:$C$413,0)),INDEX('Baseline Calcs &amp; EFs'!$D$341:$D$358, MATCH("Multifamily",'Baseline Calcs &amp; EFs'!$B$341:$B$358,0))-(((INDEX('Baseline Calcs &amp; EFs'!$D$341:$D$358, MATCH("Multifamily",'Baseline Calcs &amp; EFs'!$B$341:$B$358,0)))-(INDEX($E$394:$E$411, MATCH("Multifamily",$C$394:$C$411,0))))/3),R$227&lt;INDEX($I$395:$I$413,MATCH($B$236,$C$395:$C$413,0)),INDEX('Baseline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EFs'!Y$381,"")</f>
        <v/>
      </c>
      <c r="S236" s="142" t="str" cm="1">
        <f t="array" ref="S236">IFERROR(((_xlfn.IFS(S$227&lt;INDEX($J$395:$J$413,MATCH($B$236,$C$395:$C$413,0)),INDEX('Baseline Calcs &amp; EFs'!$D$341:$D$358, MATCH("Multifamily",'Baseline Calcs &amp; EFs'!$B$341:$B$358,0)),S$227&lt;INDEX($K$395:$K$413,MATCH($B$236,$C$395:$C$413,0)),INDEX('Baseline Calcs &amp; EFs'!$D$341:$D$358, MATCH("Multifamily",'Baseline Calcs &amp; EFs'!$B$341:$B$358,0))-(((INDEX('Baseline Calcs &amp; EFs'!$D$341:$D$358, MATCH("Multifamily",'Baseline Calcs &amp; EFs'!$B$341:$B$358,0)))-(INDEX($E$394:$E$411, MATCH("Multifamily",$C$394:$C$411,0))))/3),S$227&lt;INDEX($I$395:$I$413,MATCH($B$236,$C$395:$C$413,0)),INDEX('Baseline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EFs'!Z$381,"")</f>
        <v/>
      </c>
      <c r="T236" s="142" t="str" cm="1">
        <f t="array" ref="T236">IFERROR(((_xlfn.IFS(T$227&lt;INDEX($J$395:$J$413,MATCH($B$236,$C$395:$C$413,0)),INDEX('Baseline Calcs &amp; EFs'!$D$341:$D$358, MATCH("Multifamily",'Baseline Calcs &amp; EFs'!$B$341:$B$358,0)),T$227&lt;INDEX($K$395:$K$413,MATCH($B$236,$C$395:$C$413,0)),INDEX('Baseline Calcs &amp; EFs'!$D$341:$D$358, MATCH("Multifamily",'Baseline Calcs &amp; EFs'!$B$341:$B$358,0))-(((INDEX('Baseline Calcs &amp; EFs'!$D$341:$D$358, MATCH("Multifamily",'Baseline Calcs &amp; EFs'!$B$341:$B$358,0)))-(INDEX($E$394:$E$411, MATCH("Multifamily",$C$394:$C$411,0))))/3),T$227&lt;INDEX($I$395:$I$413,MATCH($B$236,$C$395:$C$413,0)),INDEX('Baseline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EFs'!AA$381,"")</f>
        <v/>
      </c>
      <c r="U236" s="142" t="str" cm="1">
        <f t="array" ref="U236">IFERROR(((_xlfn.IFS(U$227&lt;INDEX($J$395:$J$413,MATCH($B$236,$C$395:$C$413,0)),INDEX('Baseline Calcs &amp; EFs'!$D$341:$D$358, MATCH("Multifamily",'Baseline Calcs &amp; EFs'!$B$341:$B$358,0)),U$227&lt;INDEX($K$395:$K$413,MATCH($B$236,$C$395:$C$413,0)),INDEX('Baseline Calcs &amp; EFs'!$D$341:$D$358, MATCH("Multifamily",'Baseline Calcs &amp; EFs'!$B$341:$B$358,0))-(((INDEX('Baseline Calcs &amp; EFs'!$D$341:$D$358, MATCH("Multifamily",'Baseline Calcs &amp; EFs'!$B$341:$B$358,0)))-(INDEX($E$394:$E$411, MATCH("Multifamily",$C$394:$C$411,0))))/3),U$227&lt;INDEX($I$395:$I$413,MATCH($B$236,$C$395:$C$413,0)),INDEX('Baseline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EFs'!AB$381,"")</f>
        <v/>
      </c>
      <c r="V236" s="142" t="str" cm="1">
        <f t="array" ref="V236">IFERROR(((_xlfn.IFS(V$227&lt;INDEX($J$395:$J$413,MATCH($B$236,$C$395:$C$413,0)),INDEX('Baseline Calcs &amp; EFs'!$D$341:$D$358, MATCH("Multifamily",'Baseline Calcs &amp; EFs'!$B$341:$B$358,0)),V$227&lt;INDEX($K$395:$K$413,MATCH($B$236,$C$395:$C$413,0)),INDEX('Baseline Calcs &amp; EFs'!$D$341:$D$358, MATCH("Multifamily",'Baseline Calcs &amp; EFs'!$B$341:$B$358,0))-(((INDEX('Baseline Calcs &amp; EFs'!$D$341:$D$358, MATCH("Multifamily",'Baseline Calcs &amp; EFs'!$B$341:$B$358,0)))-(INDEX($E$394:$E$411, MATCH("Multifamily",$C$394:$C$411,0))))/3),V$227&lt;INDEX($I$395:$I$413,MATCH($B$236,$C$395:$C$413,0)),INDEX('Baseline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EFs'!AC$381,"")</f>
        <v/>
      </c>
      <c r="W236" s="142" t="str" cm="1">
        <f t="array" ref="W236">IFERROR(((_xlfn.IFS(W$227&lt;INDEX($J$395:$J$413,MATCH($B$236,$C$395:$C$413,0)),INDEX('Baseline Calcs &amp; EFs'!$D$341:$D$358, MATCH("Multifamily",'Baseline Calcs &amp; EFs'!$B$341:$B$358,0)),W$227&lt;INDEX($K$395:$K$413,MATCH($B$236,$C$395:$C$413,0)),INDEX('Baseline Calcs &amp; EFs'!$D$341:$D$358, MATCH("Multifamily",'Baseline Calcs &amp; EFs'!$B$341:$B$358,0))-(((INDEX('Baseline Calcs &amp; EFs'!$D$341:$D$358, MATCH("Multifamily",'Baseline Calcs &amp; EFs'!$B$341:$B$358,0)))-(INDEX($E$394:$E$411, MATCH("Multifamily",$C$394:$C$411,0))))/3),W$227&lt;INDEX($I$395:$I$413,MATCH($B$236,$C$395:$C$413,0)),INDEX('Baseline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EFs'!AD$381,"")</f>
        <v/>
      </c>
      <c r="X236" s="142" t="str" cm="1">
        <f t="array" ref="X236">IFERROR(((_xlfn.IFS(X$227&lt;INDEX($J$395:$J$413,MATCH($B$236,$C$395:$C$413,0)),INDEX('Baseline Calcs &amp; EFs'!$D$341:$D$358, MATCH("Multifamily",'Baseline Calcs &amp; EFs'!$B$341:$B$358,0)),X$227&lt;INDEX($K$395:$K$413,MATCH($B$236,$C$395:$C$413,0)),INDEX('Baseline Calcs &amp; EFs'!$D$341:$D$358, MATCH("Multifamily",'Baseline Calcs &amp; EFs'!$B$341:$B$358,0))-(((INDEX('Baseline Calcs &amp; EFs'!$D$341:$D$358, MATCH("Multifamily",'Baseline Calcs &amp; EFs'!$B$341:$B$358,0)))-(INDEX($E$394:$E$411, MATCH("Multifamily",$C$394:$C$411,0))))/3),X$227&lt;INDEX($I$395:$I$413,MATCH($B$236,$C$395:$C$413,0)),INDEX('Baseline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EFs'!AE$381,"")</f>
        <v/>
      </c>
      <c r="Y236" s="142" t="str" cm="1">
        <f t="array" ref="Y236">IFERROR(((_xlfn.IFS(Y$227&lt;INDEX($J$395:$J$413,MATCH($B$236,$C$395:$C$413,0)),INDEX('Baseline Calcs &amp; EFs'!$D$341:$D$358, MATCH("Multifamily",'Baseline Calcs &amp; EFs'!$B$341:$B$358,0)),Y$227&lt;INDEX($K$395:$K$413,MATCH($B$236,$C$395:$C$413,0)),INDEX('Baseline Calcs &amp; EFs'!$D$341:$D$358, MATCH("Multifamily",'Baseline Calcs &amp; EFs'!$B$341:$B$358,0))-(((INDEX('Baseline Calcs &amp; EFs'!$D$341:$D$358, MATCH("Multifamily",'Baseline Calcs &amp; EFs'!$B$341:$B$358,0)))-(INDEX($E$394:$E$411, MATCH("Multifamily",$C$394:$C$411,0))))/3),Y$227&lt;INDEX($I$395:$I$413,MATCH($B$236,$C$395:$C$413,0)),INDEX('Baseline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EFs'!AF$381,"")</f>
        <v/>
      </c>
      <c r="Z236" s="142" t="str" cm="1">
        <f t="array" ref="Z236">IFERROR(((_xlfn.IFS(Z$227&lt;INDEX($J$395:$J$413,MATCH($B$236,$C$395:$C$413,0)),INDEX('Baseline Calcs &amp; EFs'!$D$341:$D$358, MATCH("Multifamily",'Baseline Calcs &amp; EFs'!$B$341:$B$358,0)),Z$227&lt;INDEX($K$395:$K$413,MATCH($B$236,$C$395:$C$413,0)),INDEX('Baseline Calcs &amp; EFs'!$D$341:$D$358, MATCH("Multifamily",'Baseline Calcs &amp; EFs'!$B$341:$B$358,0))-(((INDEX('Baseline Calcs &amp; EFs'!$D$341:$D$358, MATCH("Multifamily",'Baseline Calcs &amp; EFs'!$B$341:$B$358,0)))-(INDEX($E$394:$E$411, MATCH("Multifamily",$C$394:$C$411,0))))/3),Z$227&lt;INDEX($I$395:$I$413,MATCH($B$236,$C$395:$C$413,0)),INDEX('Baseline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EFs'!AG$381,"")</f>
        <v/>
      </c>
      <c r="AA236" s="142" t="str" cm="1">
        <f t="array" ref="AA236">IFERROR(((_xlfn.IFS(AA$227&lt;INDEX($J$395:$J$413,MATCH($B$236,$C$395:$C$413,0)),INDEX('Baseline Calcs &amp; EFs'!$D$341:$D$358, MATCH("Multifamily",'Baseline Calcs &amp; EFs'!$B$341:$B$358,0)),AA$227&lt;INDEX($K$395:$K$413,MATCH($B$236,$C$395:$C$413,0)),INDEX('Baseline Calcs &amp; EFs'!$D$341:$D$358, MATCH("Multifamily",'Baseline Calcs &amp; EFs'!$B$341:$B$358,0))-(((INDEX('Baseline Calcs &amp; EFs'!$D$341:$D$358, MATCH("Multifamily",'Baseline Calcs &amp; EFs'!$B$341:$B$358,0)))-(INDEX($E$394:$E$411, MATCH("Multifamily",$C$394:$C$411,0))))/3),AA$227&lt;INDEX($I$395:$I$413,MATCH($B$236,$C$395:$C$413,0)),INDEX('Baseline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EFs'!AH$381,"")</f>
        <v/>
      </c>
      <c r="AB236" s="142" t="str" cm="1">
        <f t="array" ref="AB236">IFERROR(((_xlfn.IFS(AB$227&lt;INDEX($J$395:$J$413,MATCH($B$236,$C$395:$C$413,0)),INDEX('Baseline Calcs &amp; EFs'!$D$341:$D$358, MATCH("Multifamily",'Baseline Calcs &amp; EFs'!$B$341:$B$358,0)),AB$227&lt;INDEX($K$395:$K$413,MATCH($B$236,$C$395:$C$413,0)),INDEX('Baseline Calcs &amp; EFs'!$D$341:$D$358, MATCH("Multifamily",'Baseline Calcs &amp; EFs'!$B$341:$B$358,0))-(((INDEX('Baseline Calcs &amp; EFs'!$D$341:$D$358, MATCH("Multifamily",'Baseline Calcs &amp; EFs'!$B$341:$B$358,0)))-(INDEX($E$394:$E$411, MATCH("Multifamily",$C$394:$C$411,0))))/3),AB$227&lt;INDEX($I$395:$I$413,MATCH($B$236,$C$395:$C$413,0)),INDEX('Baseline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EFs'!AI$381,"")</f>
        <v/>
      </c>
      <c r="AC236" s="142" t="str" cm="1">
        <f t="array" ref="AC236">IFERROR(((_xlfn.IFS(AC$227&lt;INDEX($J$395:$J$413,MATCH($B$236,$C$395:$C$413,0)),INDEX('Baseline Calcs &amp; EFs'!$D$341:$D$358, MATCH("Multifamily",'Baseline Calcs &amp; EFs'!$B$341:$B$358,0)),AC$227&lt;INDEX($K$395:$K$413,MATCH($B$236,$C$395:$C$413,0)),INDEX('Baseline Calcs &amp; EFs'!$D$341:$D$358, MATCH("Multifamily",'Baseline Calcs &amp; EFs'!$B$341:$B$358,0))-(((INDEX('Baseline Calcs &amp; EFs'!$D$341:$D$358, MATCH("Multifamily",'Baseline Calcs &amp; EFs'!$B$341:$B$358,0)))-(INDEX($E$394:$E$411, MATCH("Multifamily",$C$394:$C$411,0))))/3),AC$227&lt;INDEX($I$395:$I$413,MATCH($B$236,$C$395:$C$413,0)),INDEX('Baseline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EFs'!AJ$381,"")</f>
        <v/>
      </c>
      <c r="AD236" s="142" t="str" cm="1">
        <f t="array" ref="AD236">IFERROR(((_xlfn.IFS(AD$227&lt;INDEX($J$395:$J$413,MATCH($B$236,$C$395:$C$413,0)),INDEX('Baseline Calcs &amp; EFs'!$D$341:$D$358, MATCH("Multifamily",'Baseline Calcs &amp; EFs'!$B$341:$B$358,0)),AD$227&lt;INDEX($K$395:$K$413,MATCH($B$236,$C$395:$C$413,0)),INDEX('Baseline Calcs &amp; EFs'!$D$341:$D$358, MATCH("Multifamily",'Baseline Calcs &amp; EFs'!$B$341:$B$358,0))-(((INDEX('Baseline Calcs &amp; EFs'!$D$341:$D$358, MATCH("Multifamily",'Baseline Calcs &amp; EFs'!$B$341:$B$358,0)))-(INDEX($E$394:$E$411, MATCH("Multifamily",$C$394:$C$411,0))))/3),AD$227&lt;INDEX($I$395:$I$413,MATCH($B$236,$C$395:$C$413,0)),INDEX('Baseline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EFs'!AK$381,"")</f>
        <v/>
      </c>
      <c r="AE236" s="142" t="str" cm="1">
        <f t="array" ref="AE236">IFERROR(((_xlfn.IFS(AE$227&lt;INDEX($J$395:$J$413,MATCH($B$236,$C$395:$C$413,0)),INDEX('Baseline Calcs &amp; EFs'!$D$341:$D$358, MATCH("Multifamily",'Baseline Calcs &amp; EFs'!$B$341:$B$358,0)),AE$227&lt;INDEX($K$395:$K$413,MATCH($B$236,$C$395:$C$413,0)),INDEX('Baseline Calcs &amp; EFs'!$D$341:$D$358, MATCH("Multifamily",'Baseline Calcs &amp; EFs'!$B$341:$B$358,0))-(((INDEX('Baseline Calcs &amp; EFs'!$D$341:$D$358, MATCH("Multifamily",'Baseline Calcs &amp; EFs'!$B$341:$B$358,0)))-(INDEX($E$394:$E$411, MATCH("Multifamily",$C$394:$C$411,0))))/3),AE$227&lt;INDEX($I$395:$I$413,MATCH($B$236,$C$395:$C$413,0)),INDEX('Baseline Calcs &amp; EFs'!$D$341:$D$358, MATCH("Multifamily",'Baseline Calcs &amp; EFs'!$B$341:$B$358,0))-(((INDEX('Baseline Calcs &amp; EFs'!$D$341:$D$358, MATCH("Multifamily",'Baseline Calcs &amp; EFs'!$B$341:$B$358,0)))-(INDEX($E$394:$E$411, MATCH("Multifamily",$C$394:$C$411,0))))*2/3),TRUE,INDEX($E$394:$E$411, MATCH("Multifamily",$C$394:$C$411,0)))*INDEX($C$6:$C$10, MATCH($B$236,$B$6:$B$10,0))*$C$90*10^6*'Conversions and Lists'!$F$44)-(INDEX($G$6:$G$27, MATCH($B$236,$B$6:$B$27,0))*'Conversions and Lists'!$F$37))*'Baseline Calcs &amp; EFs'!AL$381,"")</f>
        <v/>
      </c>
      <c r="AF236" s="142" t="str">
        <f t="shared" si="4"/>
        <v/>
      </c>
      <c r="AG236" s="142" t="str">
        <f>IFERROR(SUM(INDEX(D236:AF236, MATCH(INDEX($H$6:$H$27,MATCH(B236,$B$6:$B$27,0)),$D$227:$AE$227,0)):AF236),"")</f>
        <v/>
      </c>
    </row>
    <row r="237" spans="2:34" ht="14.4" thickBot="1" x14ac:dyDescent="0.3">
      <c r="B237" s="138" t="s">
        <v>104</v>
      </c>
      <c r="C237" s="139" t="s">
        <v>336</v>
      </c>
      <c r="D237" s="140" t="str" cm="1">
        <f t="array" ref="D237">IFERROR((_xlfn.IFS(D$227&lt;INDEX($J$395:$J$413,MATCH($B$236,$C$395:$C$413,0)),INDEX('Baseline Calcs &amp; EFs'!$C$341:$C$358, MATCH("Multifamily",'Baseline Calcs &amp; EFs'!$B$341:$B$358,0)),D$227&lt;INDEX($K$395:$K$413,MATCH($B$236,$C$395:$C$413,0)),INDEX('Baseline Calcs &amp; EFs'!$C$341:$C$358, MATCH("Multifamily",'Baseline Calcs &amp; EFs'!$B$341:$B$358,0))-(((INDEX('Baseline Calcs &amp; EFs'!$C$341:$C$358, MATCH("Multifamily",'Baseline Calcs &amp; EFs'!$B$341:$B$358,0)))-(INDEX($D$394:$D$411, MATCH("Multifamily",$C$394:$C$411,0))))/3),D$227&lt;INDEX($I$395:$I$413,MATCH($B$236,$C$395:$C$413,0)),INDEX('Baseline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E237" s="140" t="str" cm="1">
        <f t="array" ref="E237">IFERROR((_xlfn.IFS(E$227&lt;INDEX($J$395:$J$413,MATCH($B$236,$C$395:$C$413,0)),INDEX('Baseline Calcs &amp; EFs'!$C$341:$C$358, MATCH("Multifamily",'Baseline Calcs &amp; EFs'!$B$341:$B$358,0)),E$227&lt;INDEX($K$395:$K$413,MATCH($B$236,$C$395:$C$413,0)),INDEX('Baseline Calcs &amp; EFs'!$C$341:$C$358, MATCH("Multifamily",'Baseline Calcs &amp; EFs'!$B$341:$B$358,0))-(((INDEX('Baseline Calcs &amp; EFs'!$C$341:$C$358, MATCH("Multifamily",'Baseline Calcs &amp; EFs'!$B$341:$B$358,0)))-(INDEX($D$394:$D$411, MATCH("Multifamily",$C$394:$C$411,0))))/3),E$227&lt;INDEX($I$395:$I$413,MATCH($B$236,$C$395:$C$413,0)),INDEX('Baseline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F237" s="140" t="str" cm="1">
        <f t="array" ref="F237">IFERROR((_xlfn.IFS(F$227&lt;INDEX($J$395:$J$413,MATCH($B$236,$C$395:$C$413,0)),INDEX('Baseline Calcs &amp; EFs'!$C$341:$C$358, MATCH("Multifamily",'Baseline Calcs &amp; EFs'!$B$341:$B$358,0)),F$227&lt;INDEX($K$395:$K$413,MATCH($B$236,$C$395:$C$413,0)),INDEX('Baseline Calcs &amp; EFs'!$C$341:$C$358, MATCH("Multifamily",'Baseline Calcs &amp; EFs'!$B$341:$B$358,0))-(((INDEX('Baseline Calcs &amp; EFs'!$C$341:$C$358, MATCH("Multifamily",'Baseline Calcs &amp; EFs'!$B$341:$B$358,0)))-(INDEX($D$394:$D$411, MATCH("Multifamily",$C$394:$C$411,0))))/3),F$227&lt;INDEX($I$395:$I$413,MATCH($B$236,$C$395:$C$413,0)),INDEX('Baseline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G237" s="140" t="str" cm="1">
        <f t="array" ref="G237">IFERROR((_xlfn.IFS(G$227&lt;INDEX($J$395:$J$413,MATCH($B$236,$C$395:$C$413,0)),INDEX('Baseline Calcs &amp; EFs'!$C$341:$C$358, MATCH("Multifamily",'Baseline Calcs &amp; EFs'!$B$341:$B$358,0)),G$227&lt;INDEX($K$395:$K$413,MATCH($B$236,$C$395:$C$413,0)),INDEX('Baseline Calcs &amp; EFs'!$C$341:$C$358, MATCH("Multifamily",'Baseline Calcs &amp; EFs'!$B$341:$B$358,0))-(((INDEX('Baseline Calcs &amp; EFs'!$C$341:$C$358, MATCH("Multifamily",'Baseline Calcs &amp; EFs'!$B$341:$B$358,0)))-(INDEX($D$394:$D$411, MATCH("Multifamily",$C$394:$C$411,0))))/3),G$227&lt;INDEX($I$395:$I$413,MATCH($B$236,$C$395:$C$413,0)),INDEX('Baseline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H237" s="140" t="str" cm="1">
        <f t="array" ref="H237">IFERROR((_xlfn.IFS(H$227&lt;INDEX($J$395:$J$413,MATCH($B$236,$C$395:$C$413,0)),INDEX('Baseline Calcs &amp; EFs'!$C$341:$C$358, MATCH("Multifamily",'Baseline Calcs &amp; EFs'!$B$341:$B$358,0)),H$227&lt;INDEX($K$395:$K$413,MATCH($B$236,$C$395:$C$413,0)),INDEX('Baseline Calcs &amp; EFs'!$C$341:$C$358, MATCH("Multifamily",'Baseline Calcs &amp; EFs'!$B$341:$B$358,0))-(((INDEX('Baseline Calcs &amp; EFs'!$C$341:$C$358, MATCH("Multifamily",'Baseline Calcs &amp; EFs'!$B$341:$B$358,0)))-(INDEX($D$394:$D$411, MATCH("Multifamily",$C$394:$C$411,0))))/3),H$227&lt;INDEX($I$395:$I$413,MATCH($B$236,$C$395:$C$413,0)),INDEX('Baseline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I237" s="140" t="str" cm="1">
        <f t="array" ref="I237">IFERROR((_xlfn.IFS(I$227&lt;INDEX($J$395:$J$413,MATCH($B$236,$C$395:$C$413,0)),INDEX('Baseline Calcs &amp; EFs'!$C$341:$C$358, MATCH("Multifamily",'Baseline Calcs &amp; EFs'!$B$341:$B$358,0)),I$227&lt;INDEX($K$395:$K$413,MATCH($B$236,$C$395:$C$413,0)),INDEX('Baseline Calcs &amp; EFs'!$C$341:$C$358, MATCH("Multifamily",'Baseline Calcs &amp; EFs'!$B$341:$B$358,0))-(((INDEX('Baseline Calcs &amp; EFs'!$C$341:$C$358, MATCH("Multifamily",'Baseline Calcs &amp; EFs'!$B$341:$B$358,0)))-(INDEX($D$394:$D$411, MATCH("Multifamily",$C$394:$C$411,0))))/3),I$227&lt;INDEX($I$395:$I$413,MATCH($B$236,$C$395:$C$413,0)),INDEX('Baseline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J237" s="140" t="str" cm="1">
        <f t="array" ref="J237">IFERROR((_xlfn.IFS(J$227&lt;INDEX($J$395:$J$413,MATCH($B$236,$C$395:$C$413,0)),INDEX('Baseline Calcs &amp; EFs'!$C$341:$C$358, MATCH("Multifamily",'Baseline Calcs &amp; EFs'!$B$341:$B$358,0)),J$227&lt;INDEX($K$395:$K$413,MATCH($B$236,$C$395:$C$413,0)),INDEX('Baseline Calcs &amp; EFs'!$C$341:$C$358, MATCH("Multifamily",'Baseline Calcs &amp; EFs'!$B$341:$B$358,0))-(((INDEX('Baseline Calcs &amp; EFs'!$C$341:$C$358, MATCH("Multifamily",'Baseline Calcs &amp; EFs'!$B$341:$B$358,0)))-(INDEX($D$394:$D$411, MATCH("Multifamily",$C$394:$C$411,0))))/3),J$227&lt;INDEX($I$395:$I$413,MATCH($B$236,$C$395:$C$413,0)),INDEX('Baseline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K237" s="140" t="str" cm="1">
        <f t="array" ref="K237">IFERROR((_xlfn.IFS(K$227&lt;INDEX($J$395:$J$413,MATCH($B$236,$C$395:$C$413,0)),INDEX('Baseline Calcs &amp; EFs'!$C$341:$C$358, MATCH("Multifamily",'Baseline Calcs &amp; EFs'!$B$341:$B$358,0)),K$227&lt;INDEX($K$395:$K$413,MATCH($B$236,$C$395:$C$413,0)),INDEX('Baseline Calcs &amp; EFs'!$C$341:$C$358, MATCH("Multifamily",'Baseline Calcs &amp; EFs'!$B$341:$B$358,0))-(((INDEX('Baseline Calcs &amp; EFs'!$C$341:$C$358, MATCH("Multifamily",'Baseline Calcs &amp; EFs'!$B$341:$B$358,0)))-(INDEX($D$394:$D$411, MATCH("Multifamily",$C$394:$C$411,0))))/3),K$227&lt;INDEX($I$395:$I$413,MATCH($B$236,$C$395:$C$413,0)),INDEX('Baseline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L237" s="140" t="str" cm="1">
        <f t="array" ref="L237">IFERROR((_xlfn.IFS(L$227&lt;INDEX($J$395:$J$413,MATCH($B$236,$C$395:$C$413,0)),INDEX('Baseline Calcs &amp; EFs'!$C$341:$C$358, MATCH("Multifamily",'Baseline Calcs &amp; EFs'!$B$341:$B$358,0)),L$227&lt;INDEX($K$395:$K$413,MATCH($B$236,$C$395:$C$413,0)),INDEX('Baseline Calcs &amp; EFs'!$C$341:$C$358, MATCH("Multifamily",'Baseline Calcs &amp; EFs'!$B$341:$B$358,0))-(((INDEX('Baseline Calcs &amp; EFs'!$C$341:$C$358, MATCH("Multifamily",'Baseline Calcs &amp; EFs'!$B$341:$B$358,0)))-(INDEX($D$394:$D$411, MATCH("Multifamily",$C$394:$C$411,0))))/3),L$227&lt;INDEX($I$395:$I$413,MATCH($B$236,$C$395:$C$413,0)),INDEX('Baseline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M237" s="140" t="str" cm="1">
        <f t="array" ref="M237">IFERROR((_xlfn.IFS(M$227&lt;INDEX($J$395:$J$413,MATCH($B$236,$C$395:$C$413,0)),INDEX('Baseline Calcs &amp; EFs'!$C$341:$C$358, MATCH("Multifamily",'Baseline Calcs &amp; EFs'!$B$341:$B$358,0)),M$227&lt;INDEX($K$395:$K$413,MATCH($B$236,$C$395:$C$413,0)),INDEX('Baseline Calcs &amp; EFs'!$C$341:$C$358, MATCH("Multifamily",'Baseline Calcs &amp; EFs'!$B$341:$B$358,0))-(((INDEX('Baseline Calcs &amp; EFs'!$C$341:$C$358, MATCH("Multifamily",'Baseline Calcs &amp; EFs'!$B$341:$B$358,0)))-(INDEX($D$394:$D$411, MATCH("Multifamily",$C$394:$C$411,0))))/3),M$227&lt;INDEX($I$395:$I$413,MATCH($B$236,$C$395:$C$413,0)),INDEX('Baseline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N237" s="140" t="str" cm="1">
        <f t="array" ref="N237">IFERROR((_xlfn.IFS(N$227&lt;INDEX($J$395:$J$413,MATCH($B$236,$C$395:$C$413,0)),INDEX('Baseline Calcs &amp; EFs'!$C$341:$C$358, MATCH("Multifamily",'Baseline Calcs &amp; EFs'!$B$341:$B$358,0)),N$227&lt;INDEX($K$395:$K$413,MATCH($B$236,$C$395:$C$413,0)),INDEX('Baseline Calcs &amp; EFs'!$C$341:$C$358, MATCH("Multifamily",'Baseline Calcs &amp; EFs'!$B$341:$B$358,0))-(((INDEX('Baseline Calcs &amp; EFs'!$C$341:$C$358, MATCH("Multifamily",'Baseline Calcs &amp; EFs'!$B$341:$B$358,0)))-(INDEX($D$394:$D$411, MATCH("Multifamily",$C$394:$C$411,0))))/3),N$227&lt;INDEX($I$395:$I$413,MATCH($B$236,$C$395:$C$413,0)),INDEX('Baseline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O237" s="140" t="str" cm="1">
        <f t="array" ref="O237">IFERROR((_xlfn.IFS(O$227&lt;INDEX($J$395:$J$413,MATCH($B$236,$C$395:$C$413,0)),INDEX('Baseline Calcs &amp; EFs'!$C$341:$C$358, MATCH("Multifamily",'Baseline Calcs &amp; EFs'!$B$341:$B$358,0)),O$227&lt;INDEX($K$395:$K$413,MATCH($B$236,$C$395:$C$413,0)),INDEX('Baseline Calcs &amp; EFs'!$C$341:$C$358, MATCH("Multifamily",'Baseline Calcs &amp; EFs'!$B$341:$B$358,0))-(((INDEX('Baseline Calcs &amp; EFs'!$C$341:$C$358, MATCH("Multifamily",'Baseline Calcs &amp; EFs'!$B$341:$B$358,0)))-(INDEX($D$394:$D$411, MATCH("Multifamily",$C$394:$C$411,0))))/3),O$227&lt;INDEX($I$395:$I$413,MATCH($B$236,$C$395:$C$413,0)),INDEX('Baseline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P237" s="140" t="str" cm="1">
        <f t="array" ref="P237">IFERROR((_xlfn.IFS(P$227&lt;INDEX($J$395:$J$413,MATCH($B$236,$C$395:$C$413,0)),INDEX('Baseline Calcs &amp; EFs'!$C$341:$C$358, MATCH("Multifamily",'Baseline Calcs &amp; EFs'!$B$341:$B$358,0)),P$227&lt;INDEX($K$395:$K$413,MATCH($B$236,$C$395:$C$413,0)),INDEX('Baseline Calcs &amp; EFs'!$C$341:$C$358, MATCH("Multifamily",'Baseline Calcs &amp; EFs'!$B$341:$B$358,0))-(((INDEX('Baseline Calcs &amp; EFs'!$C$341:$C$358, MATCH("Multifamily",'Baseline Calcs &amp; EFs'!$B$341:$B$358,0)))-(INDEX($D$394:$D$411, MATCH("Multifamily",$C$394:$C$411,0))))/3),P$227&lt;INDEX($I$395:$I$413,MATCH($B$236,$C$395:$C$413,0)),INDEX('Baseline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Q237" s="140" t="str" cm="1">
        <f t="array" ref="Q237">IFERROR((_xlfn.IFS(Q$227&lt;INDEX($J$395:$J$413,MATCH($B$236,$C$395:$C$413,0)),INDEX('Baseline Calcs &amp; EFs'!$C$341:$C$358, MATCH("Multifamily",'Baseline Calcs &amp; EFs'!$B$341:$B$358,0)),Q$227&lt;INDEX($K$395:$K$413,MATCH($B$236,$C$395:$C$413,0)),INDEX('Baseline Calcs &amp; EFs'!$C$341:$C$358, MATCH("Multifamily",'Baseline Calcs &amp; EFs'!$B$341:$B$358,0))-(((INDEX('Baseline Calcs &amp; EFs'!$C$341:$C$358, MATCH("Multifamily",'Baseline Calcs &amp; EFs'!$B$341:$B$358,0)))-(INDEX($D$394:$D$411, MATCH("Multifamily",$C$394:$C$411,0))))/3),Q$227&lt;INDEX($I$395:$I$413,MATCH($B$236,$C$395:$C$413,0)),INDEX('Baseline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R237" s="140" t="str" cm="1">
        <f t="array" ref="R237">IFERROR((_xlfn.IFS(R$227&lt;INDEX($J$395:$J$413,MATCH($B$236,$C$395:$C$413,0)),INDEX('Baseline Calcs &amp; EFs'!$C$341:$C$358, MATCH("Multifamily",'Baseline Calcs &amp; EFs'!$B$341:$B$358,0)),R$227&lt;INDEX($K$395:$K$413,MATCH($B$236,$C$395:$C$413,0)),INDEX('Baseline Calcs &amp; EFs'!$C$341:$C$358, MATCH("Multifamily",'Baseline Calcs &amp; EFs'!$B$341:$B$358,0))-(((INDEX('Baseline Calcs &amp; EFs'!$C$341:$C$358, MATCH("Multifamily",'Baseline Calcs &amp; EFs'!$B$341:$B$358,0)))-(INDEX($D$394:$D$411, MATCH("Multifamily",$C$394:$C$411,0))))/3),R$227&lt;INDEX($I$395:$I$413,MATCH($B$236,$C$395:$C$413,0)),INDEX('Baseline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S237" s="140" t="str" cm="1">
        <f t="array" ref="S237">IFERROR((_xlfn.IFS(S$227&lt;INDEX($J$395:$J$413,MATCH($B$236,$C$395:$C$413,0)),INDEX('Baseline Calcs &amp; EFs'!$C$341:$C$358, MATCH("Multifamily",'Baseline Calcs &amp; EFs'!$B$341:$B$358,0)),S$227&lt;INDEX($K$395:$K$413,MATCH($B$236,$C$395:$C$413,0)),INDEX('Baseline Calcs &amp; EFs'!$C$341:$C$358, MATCH("Multifamily",'Baseline Calcs &amp; EFs'!$B$341:$B$358,0))-(((INDEX('Baseline Calcs &amp; EFs'!$C$341:$C$358, MATCH("Multifamily",'Baseline Calcs &amp; EFs'!$B$341:$B$358,0)))-(INDEX($D$394:$D$411, MATCH("Multifamily",$C$394:$C$411,0))))/3),S$227&lt;INDEX($I$395:$I$413,MATCH($B$236,$C$395:$C$413,0)),INDEX('Baseline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T237" s="140" t="str" cm="1">
        <f t="array" ref="T237">IFERROR((_xlfn.IFS(T$227&lt;INDEX($J$395:$J$413,MATCH($B$236,$C$395:$C$413,0)),INDEX('Baseline Calcs &amp; EFs'!$C$341:$C$358, MATCH("Multifamily",'Baseline Calcs &amp; EFs'!$B$341:$B$358,0)),T$227&lt;INDEX($K$395:$K$413,MATCH($B$236,$C$395:$C$413,0)),INDEX('Baseline Calcs &amp; EFs'!$C$341:$C$358, MATCH("Multifamily",'Baseline Calcs &amp; EFs'!$B$341:$B$358,0))-(((INDEX('Baseline Calcs &amp; EFs'!$C$341:$C$358, MATCH("Multifamily",'Baseline Calcs &amp; EFs'!$B$341:$B$358,0)))-(INDEX($D$394:$D$411, MATCH("Multifamily",$C$394:$C$411,0))))/3),T$227&lt;INDEX($I$395:$I$413,MATCH($B$236,$C$395:$C$413,0)),INDEX('Baseline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U237" s="140" t="str" cm="1">
        <f t="array" ref="U237">IFERROR((_xlfn.IFS(U$227&lt;INDEX($J$395:$J$413,MATCH($B$236,$C$395:$C$413,0)),INDEX('Baseline Calcs &amp; EFs'!$C$341:$C$358, MATCH("Multifamily",'Baseline Calcs &amp; EFs'!$B$341:$B$358,0)),U$227&lt;INDEX($K$395:$K$413,MATCH($B$236,$C$395:$C$413,0)),INDEX('Baseline Calcs &amp; EFs'!$C$341:$C$358, MATCH("Multifamily",'Baseline Calcs &amp; EFs'!$B$341:$B$358,0))-(((INDEX('Baseline Calcs &amp; EFs'!$C$341:$C$358, MATCH("Multifamily",'Baseline Calcs &amp; EFs'!$B$341:$B$358,0)))-(INDEX($D$394:$D$411, MATCH("Multifamily",$C$394:$C$411,0))))/3),U$227&lt;INDEX($I$395:$I$413,MATCH($B$236,$C$395:$C$413,0)),INDEX('Baseline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V237" s="140" t="str" cm="1">
        <f t="array" ref="V237">IFERROR((_xlfn.IFS(V$227&lt;INDEX($J$395:$J$413,MATCH($B$236,$C$395:$C$413,0)),INDEX('Baseline Calcs &amp; EFs'!$C$341:$C$358, MATCH("Multifamily",'Baseline Calcs &amp; EFs'!$B$341:$B$358,0)),V$227&lt;INDEX($K$395:$K$413,MATCH($B$236,$C$395:$C$413,0)),INDEX('Baseline Calcs &amp; EFs'!$C$341:$C$358, MATCH("Multifamily",'Baseline Calcs &amp; EFs'!$B$341:$B$358,0))-(((INDEX('Baseline Calcs &amp; EFs'!$C$341:$C$358, MATCH("Multifamily",'Baseline Calcs &amp; EFs'!$B$341:$B$358,0)))-(INDEX($D$394:$D$411, MATCH("Multifamily",$C$394:$C$411,0))))/3),V$227&lt;INDEX($I$395:$I$413,MATCH($B$236,$C$395:$C$413,0)),INDEX('Baseline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W237" s="140" t="str" cm="1">
        <f t="array" ref="W237">IFERROR((_xlfn.IFS(W$227&lt;INDEX($J$395:$J$413,MATCH($B$236,$C$395:$C$413,0)),INDEX('Baseline Calcs &amp; EFs'!$C$341:$C$358, MATCH("Multifamily",'Baseline Calcs &amp; EFs'!$B$341:$B$358,0)),W$227&lt;INDEX($K$395:$K$413,MATCH($B$236,$C$395:$C$413,0)),INDEX('Baseline Calcs &amp; EFs'!$C$341:$C$358, MATCH("Multifamily",'Baseline Calcs &amp; EFs'!$B$341:$B$358,0))-(((INDEX('Baseline Calcs &amp; EFs'!$C$341:$C$358, MATCH("Multifamily",'Baseline Calcs &amp; EFs'!$B$341:$B$358,0)))-(INDEX($D$394:$D$411, MATCH("Multifamily",$C$394:$C$411,0))))/3),W$227&lt;INDEX($I$395:$I$413,MATCH($B$236,$C$395:$C$413,0)),INDEX('Baseline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X237" s="140" t="str" cm="1">
        <f t="array" ref="X237">IFERROR((_xlfn.IFS(X$227&lt;INDEX($J$395:$J$413,MATCH($B$236,$C$395:$C$413,0)),INDEX('Baseline Calcs &amp; EFs'!$C$341:$C$358, MATCH("Multifamily",'Baseline Calcs &amp; EFs'!$B$341:$B$358,0)),X$227&lt;INDEX($K$395:$K$413,MATCH($B$236,$C$395:$C$413,0)),INDEX('Baseline Calcs &amp; EFs'!$C$341:$C$358, MATCH("Multifamily",'Baseline Calcs &amp; EFs'!$B$341:$B$358,0))-(((INDEX('Baseline Calcs &amp; EFs'!$C$341:$C$358, MATCH("Multifamily",'Baseline Calcs &amp; EFs'!$B$341:$B$358,0)))-(INDEX($D$394:$D$411, MATCH("Multifamily",$C$394:$C$411,0))))/3),X$227&lt;INDEX($I$395:$I$413,MATCH($B$236,$C$395:$C$413,0)),INDEX('Baseline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Y237" s="140" t="str" cm="1">
        <f t="array" ref="Y237">IFERROR((_xlfn.IFS(Y$227&lt;INDEX($J$395:$J$413,MATCH($B$236,$C$395:$C$413,0)),INDEX('Baseline Calcs &amp; EFs'!$C$341:$C$358, MATCH("Multifamily",'Baseline Calcs &amp; EFs'!$B$341:$B$358,0)),Y$227&lt;INDEX($K$395:$K$413,MATCH($B$236,$C$395:$C$413,0)),INDEX('Baseline Calcs &amp; EFs'!$C$341:$C$358, MATCH("Multifamily",'Baseline Calcs &amp; EFs'!$B$341:$B$358,0))-(((INDEX('Baseline Calcs &amp; EFs'!$C$341:$C$358, MATCH("Multifamily",'Baseline Calcs &amp; EFs'!$B$341:$B$358,0)))-(INDEX($D$394:$D$411, MATCH("Multifamily",$C$394:$C$411,0))))/3),Y$227&lt;INDEX($I$395:$I$413,MATCH($B$236,$C$395:$C$413,0)),INDEX('Baseline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Z237" s="140" t="str" cm="1">
        <f t="array" ref="Z237">IFERROR((_xlfn.IFS(Z$227&lt;INDEX($J$395:$J$413,MATCH($B$236,$C$395:$C$413,0)),INDEX('Baseline Calcs &amp; EFs'!$C$341:$C$358, MATCH("Multifamily",'Baseline Calcs &amp; EFs'!$B$341:$B$358,0)),Z$227&lt;INDEX($K$395:$K$413,MATCH($B$236,$C$395:$C$413,0)),INDEX('Baseline Calcs &amp; EFs'!$C$341:$C$358, MATCH("Multifamily",'Baseline Calcs &amp; EFs'!$B$341:$B$358,0))-(((INDEX('Baseline Calcs &amp; EFs'!$C$341:$C$358, MATCH("Multifamily",'Baseline Calcs &amp; EFs'!$B$341:$B$358,0)))-(INDEX($D$394:$D$411, MATCH("Multifamily",$C$394:$C$411,0))))/3),Z$227&lt;INDEX($I$395:$I$413,MATCH($B$236,$C$395:$C$413,0)),INDEX('Baseline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AA237" s="140" t="str" cm="1">
        <f t="array" ref="AA237">IFERROR((_xlfn.IFS(AA$227&lt;INDEX($J$395:$J$413,MATCH($B$236,$C$395:$C$413,0)),INDEX('Baseline Calcs &amp; EFs'!$C$341:$C$358, MATCH("Multifamily",'Baseline Calcs &amp; EFs'!$B$341:$B$358,0)),AA$227&lt;INDEX($K$395:$K$413,MATCH($B$236,$C$395:$C$413,0)),INDEX('Baseline Calcs &amp; EFs'!$C$341:$C$358, MATCH("Multifamily",'Baseline Calcs &amp; EFs'!$B$341:$B$358,0))-(((INDEX('Baseline Calcs &amp; EFs'!$C$341:$C$358, MATCH("Multifamily",'Baseline Calcs &amp; EFs'!$B$341:$B$358,0)))-(INDEX($D$394:$D$411, MATCH("Multifamily",$C$394:$C$411,0))))/3),AA$227&lt;INDEX($I$395:$I$413,MATCH($B$236,$C$395:$C$413,0)),INDEX('Baseline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AB237" s="140" t="str" cm="1">
        <f t="array" ref="AB237">IFERROR((_xlfn.IFS(AB$227&lt;INDEX($J$395:$J$413,MATCH($B$236,$C$395:$C$413,0)),INDEX('Baseline Calcs &amp; EFs'!$C$341:$C$358, MATCH("Multifamily",'Baseline Calcs &amp; EFs'!$B$341:$B$358,0)),AB$227&lt;INDEX($K$395:$K$413,MATCH($B$236,$C$395:$C$413,0)),INDEX('Baseline Calcs &amp; EFs'!$C$341:$C$358, MATCH("Multifamily",'Baseline Calcs &amp; EFs'!$B$341:$B$358,0))-(((INDEX('Baseline Calcs &amp; EFs'!$C$341:$C$358, MATCH("Multifamily",'Baseline Calcs &amp; EFs'!$B$341:$B$358,0)))-(INDEX($D$394:$D$411, MATCH("Multifamily",$C$394:$C$411,0))))/3),AB$227&lt;INDEX($I$395:$I$413,MATCH($B$236,$C$395:$C$413,0)),INDEX('Baseline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AC237" s="140" t="str" cm="1">
        <f t="array" ref="AC237">IFERROR((_xlfn.IFS(AC$227&lt;INDEX($J$395:$J$413,MATCH($B$236,$C$395:$C$413,0)),INDEX('Baseline Calcs &amp; EFs'!$C$341:$C$358, MATCH("Multifamily",'Baseline Calcs &amp; EFs'!$B$341:$B$358,0)),AC$227&lt;INDEX($K$395:$K$413,MATCH($B$236,$C$395:$C$413,0)),INDEX('Baseline Calcs &amp; EFs'!$C$341:$C$358, MATCH("Multifamily",'Baseline Calcs &amp; EFs'!$B$341:$B$358,0))-(((INDEX('Baseline Calcs &amp; EFs'!$C$341:$C$358, MATCH("Multifamily",'Baseline Calcs &amp; EFs'!$B$341:$B$358,0)))-(INDEX($D$394:$D$411, MATCH("Multifamily",$C$394:$C$411,0))))/3),AC$227&lt;INDEX($I$395:$I$413,MATCH($B$236,$C$395:$C$413,0)),INDEX('Baseline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AD237" s="140" t="str" cm="1">
        <f t="array" ref="AD237">IFERROR((_xlfn.IFS(AD$227&lt;INDEX($J$395:$J$413,MATCH($B$236,$C$395:$C$413,0)),INDEX('Baseline Calcs &amp; EFs'!$C$341:$C$358, MATCH("Multifamily",'Baseline Calcs &amp; EFs'!$B$341:$B$358,0)),AD$227&lt;INDEX($K$395:$K$413,MATCH($B$236,$C$395:$C$413,0)),INDEX('Baseline Calcs &amp; EFs'!$C$341:$C$358, MATCH("Multifamily",'Baseline Calcs &amp; EFs'!$B$341:$B$358,0))-(((INDEX('Baseline Calcs &amp; EFs'!$C$341:$C$358, MATCH("Multifamily",'Baseline Calcs &amp; EFs'!$B$341:$B$358,0)))-(INDEX($D$394:$D$411, MATCH("Multifamily",$C$394:$C$411,0))))/3),AD$227&lt;INDEX($I$395:$I$413,MATCH($B$236,$C$395:$C$413,0)),INDEX('Baseline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AE237" s="140" t="str" cm="1">
        <f t="array" ref="AE237">IFERROR((_xlfn.IFS(AE$227&lt;INDEX($J$395:$J$413,MATCH($B$236,$C$395:$C$413,0)),INDEX('Baseline Calcs &amp; EFs'!$C$341:$C$358, MATCH("Multifamily",'Baseline Calcs &amp; EFs'!$B$341:$B$358,0)),AE$227&lt;INDEX($K$395:$K$413,MATCH($B$236,$C$395:$C$413,0)),INDEX('Baseline Calcs &amp; EFs'!$C$341:$C$358, MATCH("Multifamily",'Baseline Calcs &amp; EFs'!$B$341:$B$358,0))-(((INDEX('Baseline Calcs &amp; EFs'!$C$341:$C$358, MATCH("Multifamily",'Baseline Calcs &amp; EFs'!$B$341:$B$358,0)))-(INDEX($D$394:$D$411, MATCH("Multifamily",$C$394:$C$411,0))))/3),AE$227&lt;INDEX($I$395:$I$413,MATCH($B$236,$C$395:$C$413,0)),INDEX('Baseline Calcs &amp; EFs'!$C$341:$C$358, MATCH("Multifamily",'Baseline Calcs &amp; EFs'!$B$341:$B$358,0))-(((INDEX('Baseline Calcs &amp; EFs'!$C$341:$C$358, MATCH("Multifamily",'Baseline Calcs &amp; EFs'!$B$341:$B$358,0)))-(INDEX($D$394:$D$411, MATCH("Multifamily",$C$394:$C$411,0))))*2/3),TRUE,INDEX($D$394:$D$411, MATCH("Multifamily",$C$394:$C$411,0)))*INDEX($C$6:$C$10, MATCH($B$236,$B$6:$B$10,0)))*$C$90*1000*'Conversions and Lists'!$O$44*'Baseline Calcs &amp; EFs'!$F$437*'Conversions and Lists'!$F$51*1000,"")</f>
        <v/>
      </c>
      <c r="AF237" s="148" t="str">
        <f t="shared" si="4"/>
        <v/>
      </c>
      <c r="AG237" s="148" t="str">
        <f>IFERROR(SUM(INDEX(D237:AF237, MATCH(INDEX($H$6:$H$27,MATCH(B237,$B$6:$B$27,0)),$D$227:$AE$227,0)):AF237),"")</f>
        <v/>
      </c>
    </row>
    <row r="238" spans="2:34" x14ac:dyDescent="0.25">
      <c r="B238" s="144" t="s">
        <v>140</v>
      </c>
      <c r="C238" s="141" t="s">
        <v>335</v>
      </c>
      <c r="D238" s="142" t="str">
        <f t="shared" ref="D238:AE239" si="5">D186</f>
        <v/>
      </c>
      <c r="E238" s="142" t="str">
        <f t="shared" si="5"/>
        <v/>
      </c>
      <c r="F238" s="142" t="str">
        <f t="shared" si="5"/>
        <v/>
      </c>
      <c r="G238" s="142" t="str">
        <f t="shared" si="5"/>
        <v/>
      </c>
      <c r="H238" s="142" t="str">
        <f t="shared" si="5"/>
        <v/>
      </c>
      <c r="I238" s="142" t="str">
        <f t="shared" si="5"/>
        <v/>
      </c>
      <c r="J238" s="142" t="str">
        <f t="shared" si="5"/>
        <v/>
      </c>
      <c r="K238" s="142" t="str">
        <f t="shared" si="5"/>
        <v/>
      </c>
      <c r="L238" s="142" t="str">
        <f t="shared" si="5"/>
        <v/>
      </c>
      <c r="M238" s="142" t="str">
        <f t="shared" si="5"/>
        <v/>
      </c>
      <c r="N238" s="142" t="str">
        <f t="shared" si="5"/>
        <v/>
      </c>
      <c r="O238" s="142" t="str">
        <f t="shared" si="5"/>
        <v/>
      </c>
      <c r="P238" s="142" t="str">
        <f t="shared" si="5"/>
        <v/>
      </c>
      <c r="Q238" s="142" t="str">
        <f t="shared" si="5"/>
        <v/>
      </c>
      <c r="R238" s="142" t="str">
        <f t="shared" si="5"/>
        <v/>
      </c>
      <c r="S238" s="142" t="str">
        <f t="shared" si="5"/>
        <v/>
      </c>
      <c r="T238" s="142" t="str">
        <f t="shared" si="5"/>
        <v/>
      </c>
      <c r="U238" s="142" t="str">
        <f t="shared" si="5"/>
        <v/>
      </c>
      <c r="V238" s="142" t="str">
        <f t="shared" si="5"/>
        <v/>
      </c>
      <c r="W238" s="142" t="str">
        <f t="shared" si="5"/>
        <v/>
      </c>
      <c r="X238" s="142" t="str">
        <f t="shared" si="5"/>
        <v/>
      </c>
      <c r="Y238" s="142" t="str">
        <f t="shared" si="5"/>
        <v/>
      </c>
      <c r="Z238" s="142" t="str">
        <f t="shared" si="5"/>
        <v/>
      </c>
      <c r="AA238" s="142" t="str">
        <f t="shared" si="5"/>
        <v/>
      </c>
      <c r="AB238" s="142" t="str">
        <f t="shared" si="5"/>
        <v/>
      </c>
      <c r="AC238" s="142" t="str">
        <f t="shared" si="5"/>
        <v/>
      </c>
      <c r="AD238" s="142" t="str">
        <f t="shared" si="5"/>
        <v/>
      </c>
      <c r="AE238" s="142" t="str">
        <f t="shared" si="5"/>
        <v/>
      </c>
      <c r="AF238" s="142" t="str">
        <f t="shared" si="4"/>
        <v/>
      </c>
      <c r="AG238" s="142" t="str">
        <f>IFERROR(SUM(INDEX(D238:AF238, MATCH(INDEX($H$6:$H$27,MATCH(B238,$B$6:$B$27,0)),$D$227:$AE$227,0)):AF238),"")</f>
        <v/>
      </c>
    </row>
    <row r="239" spans="2:34" ht="14.4" thickBot="1" x14ac:dyDescent="0.3">
      <c r="B239" s="138" t="s">
        <v>140</v>
      </c>
      <c r="C239" s="139" t="s">
        <v>338</v>
      </c>
      <c r="D239" s="148" t="str">
        <f t="shared" si="5"/>
        <v/>
      </c>
      <c r="E239" s="148" t="str">
        <f t="shared" si="5"/>
        <v/>
      </c>
      <c r="F239" s="148" t="str">
        <f t="shared" si="5"/>
        <v/>
      </c>
      <c r="G239" s="148" t="str">
        <f t="shared" si="5"/>
        <v/>
      </c>
      <c r="H239" s="148" t="str">
        <f t="shared" si="5"/>
        <v/>
      </c>
      <c r="I239" s="148" t="str">
        <f t="shared" si="5"/>
        <v/>
      </c>
      <c r="J239" s="148" t="str">
        <f t="shared" si="5"/>
        <v/>
      </c>
      <c r="K239" s="148" t="str">
        <f t="shared" si="5"/>
        <v/>
      </c>
      <c r="L239" s="148" t="str">
        <f t="shared" si="5"/>
        <v/>
      </c>
      <c r="M239" s="148" t="str">
        <f t="shared" si="5"/>
        <v/>
      </c>
      <c r="N239" s="148" t="str">
        <f t="shared" si="5"/>
        <v/>
      </c>
      <c r="O239" s="148" t="str">
        <f t="shared" si="5"/>
        <v/>
      </c>
      <c r="P239" s="148" t="str">
        <f t="shared" si="5"/>
        <v/>
      </c>
      <c r="Q239" s="148" t="str">
        <f t="shared" si="5"/>
        <v/>
      </c>
      <c r="R239" s="148" t="str">
        <f t="shared" si="5"/>
        <v/>
      </c>
      <c r="S239" s="148" t="str">
        <f t="shared" si="5"/>
        <v/>
      </c>
      <c r="T239" s="148" t="str">
        <f t="shared" si="5"/>
        <v/>
      </c>
      <c r="U239" s="148" t="str">
        <f t="shared" si="5"/>
        <v/>
      </c>
      <c r="V239" s="148" t="str">
        <f t="shared" si="5"/>
        <v/>
      </c>
      <c r="W239" s="148" t="str">
        <f t="shared" si="5"/>
        <v/>
      </c>
      <c r="X239" s="148" t="str">
        <f t="shared" si="5"/>
        <v/>
      </c>
      <c r="Y239" s="148" t="str">
        <f t="shared" si="5"/>
        <v/>
      </c>
      <c r="Z239" s="148" t="str">
        <f t="shared" si="5"/>
        <v/>
      </c>
      <c r="AA239" s="148" t="str">
        <f t="shared" si="5"/>
        <v/>
      </c>
      <c r="AB239" s="148" t="str">
        <f t="shared" si="5"/>
        <v/>
      </c>
      <c r="AC239" s="148" t="str">
        <f t="shared" si="5"/>
        <v/>
      </c>
      <c r="AD239" s="148" t="str">
        <f t="shared" si="5"/>
        <v/>
      </c>
      <c r="AE239" s="148" t="str">
        <f t="shared" si="5"/>
        <v/>
      </c>
      <c r="AF239" s="148" t="str">
        <f t="shared" si="4"/>
        <v/>
      </c>
      <c r="AG239" s="148" t="str">
        <f>IFERROR(SUM(INDEX(D239:AF239, MATCH(INDEX($H$6:$H$27,MATCH(B239,$B$6:$B$27,0)),$D$227:$AE$227,0)):AF239),"")</f>
        <v/>
      </c>
    </row>
    <row r="240" spans="2:34" x14ac:dyDescent="0.25">
      <c r="B240" s="144" t="s">
        <v>142</v>
      </c>
      <c r="C240" s="141" t="s">
        <v>335</v>
      </c>
      <c r="D240" s="142" t="str" cm="1">
        <f t="array" ref="D240">IFERROR(((_xlfn.IFS(D$227&lt;INDEX($J$395:$J$413,MATCH($B$240,$C$395:$C$413,0)),INDEX('Baseline Calcs &amp; EFs'!$D$341:$D$358, MATCH($B$240,'Baseline Calcs &amp; EFs'!$B$341:$B$358,0)),D$227&lt;INDEX($K$395:$K$413,MATCH($B$240,$C$395:$C$413,0)),INDEX('Baseline Calcs &amp; EFs'!$D$341:$D$358, MATCH($B$240,'Baseline Calcs &amp; EFs'!$B$341:$B$358,0))-(((INDEX('Baseline Calcs &amp; EFs'!$D$341:$D$358, MATCH($B$240,'Baseline Calcs &amp; EFs'!$B$341:$B$358,0)))-(INDEX($E$394:$E$411, MATCH($B$240,$C$394:$C$411,0))))/3),D$227&lt;INDEX($I$395:$I$413,MATCH($B$240,$C$395:$C$413,0)),INDEX('Baseline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EFs'!K$381,"")</f>
        <v/>
      </c>
      <c r="E240" s="142" t="str" cm="1">
        <f t="array" ref="E240">IFERROR(((_xlfn.IFS(E$227&lt;INDEX($J$395:$J$413,MATCH($B$240,$C$395:$C$413,0)),INDEX('Baseline Calcs &amp; EFs'!$D$341:$D$358, MATCH($B$240,'Baseline Calcs &amp; EFs'!$B$341:$B$358,0)),E$227&lt;INDEX($K$395:$K$413,MATCH($B$240,$C$395:$C$413,0)),INDEX('Baseline Calcs &amp; EFs'!$D$341:$D$358, MATCH($B$240,'Baseline Calcs &amp; EFs'!$B$341:$B$358,0))-(((INDEX('Baseline Calcs &amp; EFs'!$D$341:$D$358, MATCH($B$240,'Baseline Calcs &amp; EFs'!$B$341:$B$358,0)))-(INDEX($E$394:$E$411, MATCH($B$240,$C$394:$C$411,0))))/3),E$227&lt;INDEX($I$395:$I$413,MATCH($B$240,$C$395:$C$413,0)),INDEX('Baseline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EFs'!L$381,"")</f>
        <v/>
      </c>
      <c r="F240" s="142" t="str" cm="1">
        <f t="array" ref="F240">IFERROR(((_xlfn.IFS(F$227&lt;INDEX($J$395:$J$413,MATCH($B$240,$C$395:$C$413,0)),INDEX('Baseline Calcs &amp; EFs'!$D$341:$D$358, MATCH($B$240,'Baseline Calcs &amp; EFs'!$B$341:$B$358,0)),F$227&lt;INDEX($K$395:$K$413,MATCH($B$240,$C$395:$C$413,0)),INDEX('Baseline Calcs &amp; EFs'!$D$341:$D$358, MATCH($B$240,'Baseline Calcs &amp; EFs'!$B$341:$B$358,0))-(((INDEX('Baseline Calcs &amp; EFs'!$D$341:$D$358, MATCH($B$240,'Baseline Calcs &amp; EFs'!$B$341:$B$358,0)))-(INDEX($E$394:$E$411, MATCH($B$240,$C$394:$C$411,0))))/3),F$227&lt;INDEX($I$395:$I$413,MATCH($B$240,$C$395:$C$413,0)),INDEX('Baseline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EFs'!M$381,"")</f>
        <v/>
      </c>
      <c r="G240" s="142" t="str" cm="1">
        <f t="array" ref="G240">IFERROR(((_xlfn.IFS(G$227&lt;INDEX($J$395:$J$413,MATCH($B$240,$C$395:$C$413,0)),INDEX('Baseline Calcs &amp; EFs'!$D$341:$D$358, MATCH($B$240,'Baseline Calcs &amp; EFs'!$B$341:$B$358,0)),G$227&lt;INDEX($K$395:$K$413,MATCH($B$240,$C$395:$C$413,0)),INDEX('Baseline Calcs &amp; EFs'!$D$341:$D$358, MATCH($B$240,'Baseline Calcs &amp; EFs'!$B$341:$B$358,0))-(((INDEX('Baseline Calcs &amp; EFs'!$D$341:$D$358, MATCH($B$240,'Baseline Calcs &amp; EFs'!$B$341:$B$358,0)))-(INDEX($E$394:$E$411, MATCH($B$240,$C$394:$C$411,0))))/3),G$227&lt;INDEX($I$395:$I$413,MATCH($B$240,$C$395:$C$413,0)),INDEX('Baseline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EFs'!N$381,"")</f>
        <v/>
      </c>
      <c r="H240" s="142" t="str" cm="1">
        <f t="array" ref="H240">IFERROR(((_xlfn.IFS(H$227&lt;INDEX($J$395:$J$413,MATCH($B$240,$C$395:$C$413,0)),INDEX('Baseline Calcs &amp; EFs'!$D$341:$D$358, MATCH($B$240,'Baseline Calcs &amp; EFs'!$B$341:$B$358,0)),H$227&lt;INDEX($K$395:$K$413,MATCH($B$240,$C$395:$C$413,0)),INDEX('Baseline Calcs &amp; EFs'!$D$341:$D$358, MATCH($B$240,'Baseline Calcs &amp; EFs'!$B$341:$B$358,0))-(((INDEX('Baseline Calcs &amp; EFs'!$D$341:$D$358, MATCH($B$240,'Baseline Calcs &amp; EFs'!$B$341:$B$358,0)))-(INDEX($E$394:$E$411, MATCH($B$240,$C$394:$C$411,0))))/3),H$227&lt;INDEX($I$395:$I$413,MATCH($B$240,$C$395:$C$413,0)),INDEX('Baseline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EFs'!O$381,"")</f>
        <v/>
      </c>
      <c r="I240" s="142" t="str" cm="1">
        <f t="array" ref="I240">IFERROR(((_xlfn.IFS(I$227&lt;INDEX($J$395:$J$413,MATCH($B$240,$C$395:$C$413,0)),INDEX('Baseline Calcs &amp; EFs'!$D$341:$D$358, MATCH($B$240,'Baseline Calcs &amp; EFs'!$B$341:$B$358,0)),I$227&lt;INDEX($K$395:$K$413,MATCH($B$240,$C$395:$C$413,0)),INDEX('Baseline Calcs &amp; EFs'!$D$341:$D$358, MATCH($B$240,'Baseline Calcs &amp; EFs'!$B$341:$B$358,0))-(((INDEX('Baseline Calcs &amp; EFs'!$D$341:$D$358, MATCH($B$240,'Baseline Calcs &amp; EFs'!$B$341:$B$358,0)))-(INDEX($E$394:$E$411, MATCH($B$240,$C$394:$C$411,0))))/3),I$227&lt;INDEX($I$395:$I$413,MATCH($B$240,$C$395:$C$413,0)),INDEX('Baseline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EFs'!P$381,"")</f>
        <v/>
      </c>
      <c r="J240" s="142" t="str" cm="1">
        <f t="array" ref="J240">IFERROR(((_xlfn.IFS(J$227&lt;INDEX($J$395:$J$413,MATCH($B$240,$C$395:$C$413,0)),INDEX('Baseline Calcs &amp; EFs'!$D$341:$D$358, MATCH($B$240,'Baseline Calcs &amp; EFs'!$B$341:$B$358,0)),J$227&lt;INDEX($K$395:$K$413,MATCH($B$240,$C$395:$C$413,0)),INDEX('Baseline Calcs &amp; EFs'!$D$341:$D$358, MATCH($B$240,'Baseline Calcs &amp; EFs'!$B$341:$B$358,0))-(((INDEX('Baseline Calcs &amp; EFs'!$D$341:$D$358, MATCH($B$240,'Baseline Calcs &amp; EFs'!$B$341:$B$358,0)))-(INDEX($E$394:$E$411, MATCH($B$240,$C$394:$C$411,0))))/3),J$227&lt;INDEX($I$395:$I$413,MATCH($B$240,$C$395:$C$413,0)),INDEX('Baseline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EFs'!Q$381,"")</f>
        <v/>
      </c>
      <c r="K240" s="142" t="str" cm="1">
        <f t="array" ref="K240">IFERROR(((_xlfn.IFS(K$227&lt;INDEX($J$395:$J$413,MATCH($B$240,$C$395:$C$413,0)),INDEX('Baseline Calcs &amp; EFs'!$D$341:$D$358, MATCH($B$240,'Baseline Calcs &amp; EFs'!$B$341:$B$358,0)),K$227&lt;INDEX($K$395:$K$413,MATCH($B$240,$C$395:$C$413,0)),INDEX('Baseline Calcs &amp; EFs'!$D$341:$D$358, MATCH($B$240,'Baseline Calcs &amp; EFs'!$B$341:$B$358,0))-(((INDEX('Baseline Calcs &amp; EFs'!$D$341:$D$358, MATCH($B$240,'Baseline Calcs &amp; EFs'!$B$341:$B$358,0)))-(INDEX($E$394:$E$411, MATCH($B$240,$C$394:$C$411,0))))/3),K$227&lt;INDEX($I$395:$I$413,MATCH($B$240,$C$395:$C$413,0)),INDEX('Baseline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EFs'!R$381,"")</f>
        <v/>
      </c>
      <c r="L240" s="142" t="str" cm="1">
        <f t="array" ref="L240">IFERROR(((_xlfn.IFS(L$227&lt;INDEX($J$395:$J$413,MATCH($B$240,$C$395:$C$413,0)),INDEX('Baseline Calcs &amp; EFs'!$D$341:$D$358, MATCH($B$240,'Baseline Calcs &amp; EFs'!$B$341:$B$358,0)),L$227&lt;INDEX($K$395:$K$413,MATCH($B$240,$C$395:$C$413,0)),INDEX('Baseline Calcs &amp; EFs'!$D$341:$D$358, MATCH($B$240,'Baseline Calcs &amp; EFs'!$B$341:$B$358,0))-(((INDEX('Baseline Calcs &amp; EFs'!$D$341:$D$358, MATCH($B$240,'Baseline Calcs &amp; EFs'!$B$341:$B$358,0)))-(INDEX($E$394:$E$411, MATCH($B$240,$C$394:$C$411,0))))/3),L$227&lt;INDEX($I$395:$I$413,MATCH($B$240,$C$395:$C$413,0)),INDEX('Baseline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EFs'!S$381,"")</f>
        <v/>
      </c>
      <c r="M240" s="142" t="str" cm="1">
        <f t="array" ref="M240">IFERROR(((_xlfn.IFS(M$227&lt;INDEX($J$395:$J$413,MATCH($B$240,$C$395:$C$413,0)),INDEX('Baseline Calcs &amp; EFs'!$D$341:$D$358, MATCH($B$240,'Baseline Calcs &amp; EFs'!$B$341:$B$358,0)),M$227&lt;INDEX($K$395:$K$413,MATCH($B$240,$C$395:$C$413,0)),INDEX('Baseline Calcs &amp; EFs'!$D$341:$D$358, MATCH($B$240,'Baseline Calcs &amp; EFs'!$B$341:$B$358,0))-(((INDEX('Baseline Calcs &amp; EFs'!$D$341:$D$358, MATCH($B$240,'Baseline Calcs &amp; EFs'!$B$341:$B$358,0)))-(INDEX($E$394:$E$411, MATCH($B$240,$C$394:$C$411,0))))/3),M$227&lt;INDEX($I$395:$I$413,MATCH($B$240,$C$395:$C$413,0)),INDEX('Baseline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EFs'!T$381,"")</f>
        <v/>
      </c>
      <c r="N240" s="142" t="str" cm="1">
        <f t="array" ref="N240">IFERROR(((_xlfn.IFS(N$227&lt;INDEX($J$395:$J$413,MATCH($B$240,$C$395:$C$413,0)),INDEX('Baseline Calcs &amp; EFs'!$D$341:$D$358, MATCH($B$240,'Baseline Calcs &amp; EFs'!$B$341:$B$358,0)),N$227&lt;INDEX($K$395:$K$413,MATCH($B$240,$C$395:$C$413,0)),INDEX('Baseline Calcs &amp; EFs'!$D$341:$D$358, MATCH($B$240,'Baseline Calcs &amp; EFs'!$B$341:$B$358,0))-(((INDEX('Baseline Calcs &amp; EFs'!$D$341:$D$358, MATCH($B$240,'Baseline Calcs &amp; EFs'!$B$341:$B$358,0)))-(INDEX($E$394:$E$411, MATCH($B$240,$C$394:$C$411,0))))/3),N$227&lt;INDEX($I$395:$I$413,MATCH($B$240,$C$395:$C$413,0)),INDEX('Baseline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EFs'!U$381,"")</f>
        <v/>
      </c>
      <c r="O240" s="142" t="str" cm="1">
        <f t="array" ref="O240">IFERROR(((_xlfn.IFS(O$227&lt;INDEX($J$395:$J$413,MATCH($B$240,$C$395:$C$413,0)),INDEX('Baseline Calcs &amp; EFs'!$D$341:$D$358, MATCH($B$240,'Baseline Calcs &amp; EFs'!$B$341:$B$358,0)),O$227&lt;INDEX($K$395:$K$413,MATCH($B$240,$C$395:$C$413,0)),INDEX('Baseline Calcs &amp; EFs'!$D$341:$D$358, MATCH($B$240,'Baseline Calcs &amp; EFs'!$B$341:$B$358,0))-(((INDEX('Baseline Calcs &amp; EFs'!$D$341:$D$358, MATCH($B$240,'Baseline Calcs &amp; EFs'!$B$341:$B$358,0)))-(INDEX($E$394:$E$411, MATCH($B$240,$C$394:$C$411,0))))/3),O$227&lt;INDEX($I$395:$I$413,MATCH($B$240,$C$395:$C$413,0)),INDEX('Baseline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EFs'!V$381,"")</f>
        <v/>
      </c>
      <c r="P240" s="142" t="str" cm="1">
        <f t="array" ref="P240">IFERROR(((_xlfn.IFS(P$227&lt;INDEX($J$395:$J$413,MATCH($B$240,$C$395:$C$413,0)),INDEX('Baseline Calcs &amp; EFs'!$D$341:$D$358, MATCH($B$240,'Baseline Calcs &amp; EFs'!$B$341:$B$358,0)),P$227&lt;INDEX($K$395:$K$413,MATCH($B$240,$C$395:$C$413,0)),INDEX('Baseline Calcs &amp; EFs'!$D$341:$D$358, MATCH($B$240,'Baseline Calcs &amp; EFs'!$B$341:$B$358,0))-(((INDEX('Baseline Calcs &amp; EFs'!$D$341:$D$358, MATCH($B$240,'Baseline Calcs &amp; EFs'!$B$341:$B$358,0)))-(INDEX($E$394:$E$411, MATCH($B$240,$C$394:$C$411,0))))/3),P$227&lt;INDEX($I$395:$I$413,MATCH($B$240,$C$395:$C$413,0)),INDEX('Baseline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EFs'!W$381,"")</f>
        <v/>
      </c>
      <c r="Q240" s="142" t="str" cm="1">
        <f t="array" ref="Q240">IFERROR(((_xlfn.IFS(Q$227&lt;INDEX($J$395:$J$413,MATCH($B$240,$C$395:$C$413,0)),INDEX('Baseline Calcs &amp; EFs'!$D$341:$D$358, MATCH($B$240,'Baseline Calcs &amp; EFs'!$B$341:$B$358,0)),Q$227&lt;INDEX($K$395:$K$413,MATCH($B$240,$C$395:$C$413,0)),INDEX('Baseline Calcs &amp; EFs'!$D$341:$D$358, MATCH($B$240,'Baseline Calcs &amp; EFs'!$B$341:$B$358,0))-(((INDEX('Baseline Calcs &amp; EFs'!$D$341:$D$358, MATCH($B$240,'Baseline Calcs &amp; EFs'!$B$341:$B$358,0)))-(INDEX($E$394:$E$411, MATCH($B$240,$C$394:$C$411,0))))/3),Q$227&lt;INDEX($I$395:$I$413,MATCH($B$240,$C$395:$C$413,0)),INDEX('Baseline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EFs'!X$381,"")</f>
        <v/>
      </c>
      <c r="R240" s="142" t="str" cm="1">
        <f t="array" ref="R240">IFERROR(((_xlfn.IFS(R$227&lt;INDEX($J$395:$J$413,MATCH($B$240,$C$395:$C$413,0)),INDEX('Baseline Calcs &amp; EFs'!$D$341:$D$358, MATCH($B$240,'Baseline Calcs &amp; EFs'!$B$341:$B$358,0)),R$227&lt;INDEX($K$395:$K$413,MATCH($B$240,$C$395:$C$413,0)),INDEX('Baseline Calcs &amp; EFs'!$D$341:$D$358, MATCH($B$240,'Baseline Calcs &amp; EFs'!$B$341:$B$358,0))-(((INDEX('Baseline Calcs &amp; EFs'!$D$341:$D$358, MATCH($B$240,'Baseline Calcs &amp; EFs'!$B$341:$B$358,0)))-(INDEX($E$394:$E$411, MATCH($B$240,$C$394:$C$411,0))))/3),R$227&lt;INDEX($I$395:$I$413,MATCH($B$240,$C$395:$C$413,0)),INDEX('Baseline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EFs'!Y$381,"")</f>
        <v/>
      </c>
      <c r="S240" s="142" t="str" cm="1">
        <f t="array" ref="S240">IFERROR(((_xlfn.IFS(S$227&lt;INDEX($J$395:$J$413,MATCH($B$240,$C$395:$C$413,0)),INDEX('Baseline Calcs &amp; EFs'!$D$341:$D$358, MATCH($B$240,'Baseline Calcs &amp; EFs'!$B$341:$B$358,0)),S$227&lt;INDEX($K$395:$K$413,MATCH($B$240,$C$395:$C$413,0)),INDEX('Baseline Calcs &amp; EFs'!$D$341:$D$358, MATCH($B$240,'Baseline Calcs &amp; EFs'!$B$341:$B$358,0))-(((INDEX('Baseline Calcs &amp; EFs'!$D$341:$D$358, MATCH($B$240,'Baseline Calcs &amp; EFs'!$B$341:$B$358,0)))-(INDEX($E$394:$E$411, MATCH($B$240,$C$394:$C$411,0))))/3),S$227&lt;INDEX($I$395:$I$413,MATCH($B$240,$C$395:$C$413,0)),INDEX('Baseline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EFs'!Z$381,"")</f>
        <v/>
      </c>
      <c r="T240" s="142" t="str" cm="1">
        <f t="array" ref="T240">IFERROR(((_xlfn.IFS(T$227&lt;INDEX($J$395:$J$413,MATCH($B$240,$C$395:$C$413,0)),INDEX('Baseline Calcs &amp; EFs'!$D$341:$D$358, MATCH($B$240,'Baseline Calcs &amp; EFs'!$B$341:$B$358,0)),T$227&lt;INDEX($K$395:$K$413,MATCH($B$240,$C$395:$C$413,0)),INDEX('Baseline Calcs &amp; EFs'!$D$341:$D$358, MATCH($B$240,'Baseline Calcs &amp; EFs'!$B$341:$B$358,0))-(((INDEX('Baseline Calcs &amp; EFs'!$D$341:$D$358, MATCH($B$240,'Baseline Calcs &amp; EFs'!$B$341:$B$358,0)))-(INDEX($E$394:$E$411, MATCH($B$240,$C$394:$C$411,0))))/3),T$227&lt;INDEX($I$395:$I$413,MATCH($B$240,$C$395:$C$413,0)),INDEX('Baseline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EFs'!AA$381,"")</f>
        <v/>
      </c>
      <c r="U240" s="142" t="str" cm="1">
        <f t="array" ref="U240">IFERROR(((_xlfn.IFS(U$227&lt;INDEX($J$395:$J$413,MATCH($B$240,$C$395:$C$413,0)),INDEX('Baseline Calcs &amp; EFs'!$D$341:$D$358, MATCH($B$240,'Baseline Calcs &amp; EFs'!$B$341:$B$358,0)),U$227&lt;INDEX($K$395:$K$413,MATCH($B$240,$C$395:$C$413,0)),INDEX('Baseline Calcs &amp; EFs'!$D$341:$D$358, MATCH($B$240,'Baseline Calcs &amp; EFs'!$B$341:$B$358,0))-(((INDEX('Baseline Calcs &amp; EFs'!$D$341:$D$358, MATCH($B$240,'Baseline Calcs &amp; EFs'!$B$341:$B$358,0)))-(INDEX($E$394:$E$411, MATCH($B$240,$C$394:$C$411,0))))/3),U$227&lt;INDEX($I$395:$I$413,MATCH($B$240,$C$395:$C$413,0)),INDEX('Baseline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EFs'!AB$381,"")</f>
        <v/>
      </c>
      <c r="V240" s="142" t="str" cm="1">
        <f t="array" ref="V240">IFERROR(((_xlfn.IFS(V$227&lt;INDEX($J$395:$J$413,MATCH($B$240,$C$395:$C$413,0)),INDEX('Baseline Calcs &amp; EFs'!$D$341:$D$358, MATCH($B$240,'Baseline Calcs &amp; EFs'!$B$341:$B$358,0)),V$227&lt;INDEX($K$395:$K$413,MATCH($B$240,$C$395:$C$413,0)),INDEX('Baseline Calcs &amp; EFs'!$D$341:$D$358, MATCH($B$240,'Baseline Calcs &amp; EFs'!$B$341:$B$358,0))-(((INDEX('Baseline Calcs &amp; EFs'!$D$341:$D$358, MATCH($B$240,'Baseline Calcs &amp; EFs'!$B$341:$B$358,0)))-(INDEX($E$394:$E$411, MATCH($B$240,$C$394:$C$411,0))))/3),V$227&lt;INDEX($I$395:$I$413,MATCH($B$240,$C$395:$C$413,0)),INDEX('Baseline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EFs'!AC$381,"")</f>
        <v/>
      </c>
      <c r="W240" s="142" t="str" cm="1">
        <f t="array" ref="W240">IFERROR(((_xlfn.IFS(W$227&lt;INDEX($J$395:$J$413,MATCH($B$240,$C$395:$C$413,0)),INDEX('Baseline Calcs &amp; EFs'!$D$341:$D$358, MATCH($B$240,'Baseline Calcs &amp; EFs'!$B$341:$B$358,0)),W$227&lt;INDEX($K$395:$K$413,MATCH($B$240,$C$395:$C$413,0)),INDEX('Baseline Calcs &amp; EFs'!$D$341:$D$358, MATCH($B$240,'Baseline Calcs &amp; EFs'!$B$341:$B$358,0))-(((INDEX('Baseline Calcs &amp; EFs'!$D$341:$D$358, MATCH($B$240,'Baseline Calcs &amp; EFs'!$B$341:$B$358,0)))-(INDEX($E$394:$E$411, MATCH($B$240,$C$394:$C$411,0))))/3),W$227&lt;INDEX($I$395:$I$413,MATCH($B$240,$C$395:$C$413,0)),INDEX('Baseline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EFs'!AD$381,"")</f>
        <v/>
      </c>
      <c r="X240" s="142" t="str" cm="1">
        <f t="array" ref="X240">IFERROR(((_xlfn.IFS(X$227&lt;INDEX($J$395:$J$413,MATCH($B$240,$C$395:$C$413,0)),INDEX('Baseline Calcs &amp; EFs'!$D$341:$D$358, MATCH($B$240,'Baseline Calcs &amp; EFs'!$B$341:$B$358,0)),X$227&lt;INDEX($K$395:$K$413,MATCH($B$240,$C$395:$C$413,0)),INDEX('Baseline Calcs &amp; EFs'!$D$341:$D$358, MATCH($B$240,'Baseline Calcs &amp; EFs'!$B$341:$B$358,0))-(((INDEX('Baseline Calcs &amp; EFs'!$D$341:$D$358, MATCH($B$240,'Baseline Calcs &amp; EFs'!$B$341:$B$358,0)))-(INDEX($E$394:$E$411, MATCH($B$240,$C$394:$C$411,0))))/3),X$227&lt;INDEX($I$395:$I$413,MATCH($B$240,$C$395:$C$413,0)),INDEX('Baseline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EFs'!AE$381,"")</f>
        <v/>
      </c>
      <c r="Y240" s="142" t="str" cm="1">
        <f t="array" ref="Y240">IFERROR(((_xlfn.IFS(Y$227&lt;INDEX($J$395:$J$413,MATCH($B$240,$C$395:$C$413,0)),INDEX('Baseline Calcs &amp; EFs'!$D$341:$D$358, MATCH($B$240,'Baseline Calcs &amp; EFs'!$B$341:$B$358,0)),Y$227&lt;INDEX($K$395:$K$413,MATCH($B$240,$C$395:$C$413,0)),INDEX('Baseline Calcs &amp; EFs'!$D$341:$D$358, MATCH($B$240,'Baseline Calcs &amp; EFs'!$B$341:$B$358,0))-(((INDEX('Baseline Calcs &amp; EFs'!$D$341:$D$358, MATCH($B$240,'Baseline Calcs &amp; EFs'!$B$341:$B$358,0)))-(INDEX($E$394:$E$411, MATCH($B$240,$C$394:$C$411,0))))/3),Y$227&lt;INDEX($I$395:$I$413,MATCH($B$240,$C$395:$C$413,0)),INDEX('Baseline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EFs'!AF$381,"")</f>
        <v/>
      </c>
      <c r="Z240" s="142" t="str" cm="1">
        <f t="array" ref="Z240">IFERROR(((_xlfn.IFS(Z$227&lt;INDEX($J$395:$J$413,MATCH($B$240,$C$395:$C$413,0)),INDEX('Baseline Calcs &amp; EFs'!$D$341:$D$358, MATCH($B$240,'Baseline Calcs &amp; EFs'!$B$341:$B$358,0)),Z$227&lt;INDEX($K$395:$K$413,MATCH($B$240,$C$395:$C$413,0)),INDEX('Baseline Calcs &amp; EFs'!$D$341:$D$358, MATCH($B$240,'Baseline Calcs &amp; EFs'!$B$341:$B$358,0))-(((INDEX('Baseline Calcs &amp; EFs'!$D$341:$D$358, MATCH($B$240,'Baseline Calcs &amp; EFs'!$B$341:$B$358,0)))-(INDEX($E$394:$E$411, MATCH($B$240,$C$394:$C$411,0))))/3),Z$227&lt;INDEX($I$395:$I$413,MATCH($B$240,$C$395:$C$413,0)),INDEX('Baseline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EFs'!AG$381,"")</f>
        <v/>
      </c>
      <c r="AA240" s="142" t="str" cm="1">
        <f t="array" ref="AA240">IFERROR(((_xlfn.IFS(AA$227&lt;INDEX($J$395:$J$413,MATCH($B$240,$C$395:$C$413,0)),INDEX('Baseline Calcs &amp; EFs'!$D$341:$D$358, MATCH($B$240,'Baseline Calcs &amp; EFs'!$B$341:$B$358,0)),AA$227&lt;INDEX($K$395:$K$413,MATCH($B$240,$C$395:$C$413,0)),INDEX('Baseline Calcs &amp; EFs'!$D$341:$D$358, MATCH($B$240,'Baseline Calcs &amp; EFs'!$B$341:$B$358,0))-(((INDEX('Baseline Calcs &amp; EFs'!$D$341:$D$358, MATCH($B$240,'Baseline Calcs &amp; EFs'!$B$341:$B$358,0)))-(INDEX($E$394:$E$411, MATCH($B$240,$C$394:$C$411,0))))/3),AA$227&lt;INDEX($I$395:$I$413,MATCH($B$240,$C$395:$C$413,0)),INDEX('Baseline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EFs'!AH$381,"")</f>
        <v/>
      </c>
      <c r="AB240" s="142" t="str" cm="1">
        <f t="array" ref="AB240">IFERROR(((_xlfn.IFS(AB$227&lt;INDEX($J$395:$J$413,MATCH($B$240,$C$395:$C$413,0)),INDEX('Baseline Calcs &amp; EFs'!$D$341:$D$358, MATCH($B$240,'Baseline Calcs &amp; EFs'!$B$341:$B$358,0)),AB$227&lt;INDEX($K$395:$K$413,MATCH($B$240,$C$395:$C$413,0)),INDEX('Baseline Calcs &amp; EFs'!$D$341:$D$358, MATCH($B$240,'Baseline Calcs &amp; EFs'!$B$341:$B$358,0))-(((INDEX('Baseline Calcs &amp; EFs'!$D$341:$D$358, MATCH($B$240,'Baseline Calcs &amp; EFs'!$B$341:$B$358,0)))-(INDEX($E$394:$E$411, MATCH($B$240,$C$394:$C$411,0))))/3),AB$227&lt;INDEX($I$395:$I$413,MATCH($B$240,$C$395:$C$413,0)),INDEX('Baseline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EFs'!AI$381,"")</f>
        <v/>
      </c>
      <c r="AC240" s="142" t="str" cm="1">
        <f t="array" ref="AC240">IFERROR(((_xlfn.IFS(AC$227&lt;INDEX($J$395:$J$413,MATCH($B$240,$C$395:$C$413,0)),INDEX('Baseline Calcs &amp; EFs'!$D$341:$D$358, MATCH($B$240,'Baseline Calcs &amp; EFs'!$B$341:$B$358,0)),AC$227&lt;INDEX($K$395:$K$413,MATCH($B$240,$C$395:$C$413,0)),INDEX('Baseline Calcs &amp; EFs'!$D$341:$D$358, MATCH($B$240,'Baseline Calcs &amp; EFs'!$B$341:$B$358,0))-(((INDEX('Baseline Calcs &amp; EFs'!$D$341:$D$358, MATCH($B$240,'Baseline Calcs &amp; EFs'!$B$341:$B$358,0)))-(INDEX($E$394:$E$411, MATCH($B$240,$C$394:$C$411,0))))/3),AC$227&lt;INDEX($I$395:$I$413,MATCH($B$240,$C$395:$C$413,0)),INDEX('Baseline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EFs'!AJ$381,"")</f>
        <v/>
      </c>
      <c r="AD240" s="142" t="str" cm="1">
        <f t="array" ref="AD240">IFERROR(((_xlfn.IFS(AD$227&lt;INDEX($J$395:$J$413,MATCH($B$240,$C$395:$C$413,0)),INDEX('Baseline Calcs &amp; EFs'!$D$341:$D$358, MATCH($B$240,'Baseline Calcs &amp; EFs'!$B$341:$B$358,0)),AD$227&lt;INDEX($K$395:$K$413,MATCH($B$240,$C$395:$C$413,0)),INDEX('Baseline Calcs &amp; EFs'!$D$341:$D$358, MATCH($B$240,'Baseline Calcs &amp; EFs'!$B$341:$B$358,0))-(((INDEX('Baseline Calcs &amp; EFs'!$D$341:$D$358, MATCH($B$240,'Baseline Calcs &amp; EFs'!$B$341:$B$358,0)))-(INDEX($E$394:$E$411, MATCH($B$240,$C$394:$C$411,0))))/3),AD$227&lt;INDEX($I$395:$I$413,MATCH($B$240,$C$395:$C$413,0)),INDEX('Baseline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EFs'!AK$381,"")</f>
        <v/>
      </c>
      <c r="AE240" s="142" t="str" cm="1">
        <f t="array" ref="AE240">IFERROR(((_xlfn.IFS(AE$227&lt;INDEX($J$395:$J$413,MATCH($B$240,$C$395:$C$413,0)),INDEX('Baseline Calcs &amp; EFs'!$D$341:$D$358, MATCH($B$240,'Baseline Calcs &amp; EFs'!$B$341:$B$358,0)),AE$227&lt;INDEX($K$395:$K$413,MATCH($B$240,$C$395:$C$413,0)),INDEX('Baseline Calcs &amp; EFs'!$D$341:$D$358, MATCH($B$240,'Baseline Calcs &amp; EFs'!$B$341:$B$358,0))-(((INDEX('Baseline Calcs &amp; EFs'!$D$341:$D$358, MATCH($B$240,'Baseline Calcs &amp; EFs'!$B$341:$B$358,0)))-(INDEX($E$394:$E$411, MATCH($B$240,$C$394:$C$411,0))))/3),AE$227&lt;INDEX($I$395:$I$413,MATCH($B$240,$C$395:$C$413,0)),INDEX('Baseline Calcs &amp; EFs'!$D$341:$D$358, MATCH($B$240,'Baseline Calcs &amp; EFs'!$B$341:$B$358,0))-(((INDEX('Baseline Calcs &amp; EFs'!$D$341:$D$358, MATCH($B$240,'Baseline Calcs &amp; EFs'!$B$341:$B$358,0)))-(INDEX($E$394:$E$411, MATCH($B$240,$C$394:$C$411,0))))*2/3),TRUE,INDEX($E$394:$E$411, MATCH($B$240,$C$394:$C$411,0)))*INDEX($D$11:$D$27, MATCH($B$240,$B$11:$B$27,0))*10^6*'Conversions and Lists'!$F$44)-(INDEX($G$6:$G$27, MATCH($B$240,$B$6:$B$27,0))*'Conversions and Lists'!$F$37))*'Baseline Calcs &amp; EFs'!AL$381,"")</f>
        <v/>
      </c>
      <c r="AF240" s="142" t="str">
        <f t="shared" si="4"/>
        <v/>
      </c>
      <c r="AG240" s="142" t="str">
        <f>IFERROR(SUM(INDEX(D240:AF240, MATCH(INDEX($H$6:$H$27,MATCH(B240,$B$6:$B$27,0)),$D$227:$AE$227,0)):AF240),"")</f>
        <v/>
      </c>
    </row>
    <row r="241" spans="2:33" ht="14.4" thickBot="1" x14ac:dyDescent="0.3">
      <c r="B241" s="138" t="s">
        <v>142</v>
      </c>
      <c r="C241" s="139" t="s">
        <v>336</v>
      </c>
      <c r="D241" s="148" t="str" cm="1">
        <f t="array" ref="D241">IFERROR((_xlfn.IFS(D$227&lt;INDEX($J$395:$J$413,MATCH($B$240,$C$395:$C$413,0)),INDEX('Baseline Calcs &amp; EFs'!$C$341:$C$358, MATCH($B$240,'Baseline Calcs &amp; EFs'!$B$341:$B$358,0)),D$227&lt;INDEX($K$395:$K$413,MATCH($B$240,$C$395:$C$413,0)),INDEX('Baseline Calcs &amp; EFs'!$C$341:$C$358, MATCH($B$240,'Baseline Calcs &amp; EFs'!$B$341:$B$358,0))-(((INDEX('Baseline Calcs &amp; EFs'!$C$341:$C$358, MATCH($B$240,'Baseline Calcs &amp; EFs'!$B$341:$B$358,0)))-(INDEX($D$394:$D$411, MATCH($B$240,$C$394:$C$411,0))))/3),D$227&lt;INDEX($I$395:$I$413,MATCH($B$240,$C$395:$C$413,0)),INDEX('Baseline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E241" s="148" t="str" cm="1">
        <f t="array" ref="E241">IFERROR((_xlfn.IFS(E$227&lt;INDEX($J$395:$J$413,MATCH($B$240,$C$395:$C$413,0)),INDEX('Baseline Calcs &amp; EFs'!$C$341:$C$358, MATCH($B$240,'Baseline Calcs &amp; EFs'!$B$341:$B$358,0)),E$227&lt;INDEX($K$395:$K$413,MATCH($B$240,$C$395:$C$413,0)),INDEX('Baseline Calcs &amp; EFs'!$C$341:$C$358, MATCH($B$240,'Baseline Calcs &amp; EFs'!$B$341:$B$358,0))-(((INDEX('Baseline Calcs &amp; EFs'!$C$341:$C$358, MATCH($B$240,'Baseline Calcs &amp; EFs'!$B$341:$B$358,0)))-(INDEX($D$394:$D$411, MATCH($B$240,$C$394:$C$411,0))))/3),E$227&lt;INDEX($I$395:$I$413,MATCH($B$240,$C$395:$C$413,0)),INDEX('Baseline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F241" s="148" t="str" cm="1">
        <f t="array" ref="F241">IFERROR((_xlfn.IFS(F$227&lt;INDEX($J$395:$J$413,MATCH($B$240,$C$395:$C$413,0)),INDEX('Baseline Calcs &amp; EFs'!$C$341:$C$358, MATCH($B$240,'Baseline Calcs &amp; EFs'!$B$341:$B$358,0)),F$227&lt;INDEX($K$395:$K$413,MATCH($B$240,$C$395:$C$413,0)),INDEX('Baseline Calcs &amp; EFs'!$C$341:$C$358, MATCH($B$240,'Baseline Calcs &amp; EFs'!$B$341:$B$358,0))-(((INDEX('Baseline Calcs &amp; EFs'!$C$341:$C$358, MATCH($B$240,'Baseline Calcs &amp; EFs'!$B$341:$B$358,0)))-(INDEX($D$394:$D$411, MATCH($B$240,$C$394:$C$411,0))))/3),F$227&lt;INDEX($I$395:$I$413,MATCH($B$240,$C$395:$C$413,0)),INDEX('Baseline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G241" s="148" t="str" cm="1">
        <f t="array" ref="G241">IFERROR((_xlfn.IFS(G$227&lt;INDEX($J$395:$J$413,MATCH($B$240,$C$395:$C$413,0)),INDEX('Baseline Calcs &amp; EFs'!$C$341:$C$358, MATCH($B$240,'Baseline Calcs &amp; EFs'!$B$341:$B$358,0)),G$227&lt;INDEX($K$395:$K$413,MATCH($B$240,$C$395:$C$413,0)),INDEX('Baseline Calcs &amp; EFs'!$C$341:$C$358, MATCH($B$240,'Baseline Calcs &amp; EFs'!$B$341:$B$358,0))-(((INDEX('Baseline Calcs &amp; EFs'!$C$341:$C$358, MATCH($B$240,'Baseline Calcs &amp; EFs'!$B$341:$B$358,0)))-(INDEX($D$394:$D$411, MATCH($B$240,$C$394:$C$411,0))))/3),G$227&lt;INDEX($I$395:$I$413,MATCH($B$240,$C$395:$C$413,0)),INDEX('Baseline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H241" s="148" t="str" cm="1">
        <f t="array" ref="H241">IFERROR((_xlfn.IFS(H$227&lt;INDEX($J$395:$J$413,MATCH($B$240,$C$395:$C$413,0)),INDEX('Baseline Calcs &amp; EFs'!$C$341:$C$358, MATCH($B$240,'Baseline Calcs &amp; EFs'!$B$341:$B$358,0)),H$227&lt;INDEX($K$395:$K$413,MATCH($B$240,$C$395:$C$413,0)),INDEX('Baseline Calcs &amp; EFs'!$C$341:$C$358, MATCH($B$240,'Baseline Calcs &amp; EFs'!$B$341:$B$358,0))-(((INDEX('Baseline Calcs &amp; EFs'!$C$341:$C$358, MATCH($B$240,'Baseline Calcs &amp; EFs'!$B$341:$B$358,0)))-(INDEX($D$394:$D$411, MATCH($B$240,$C$394:$C$411,0))))/3),H$227&lt;INDEX($I$395:$I$413,MATCH($B$240,$C$395:$C$413,0)),INDEX('Baseline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I241" s="148" t="str" cm="1">
        <f t="array" ref="I241">IFERROR((_xlfn.IFS(I$227&lt;INDEX($J$395:$J$413,MATCH($B$240,$C$395:$C$413,0)),INDEX('Baseline Calcs &amp; EFs'!$C$341:$C$358, MATCH($B$240,'Baseline Calcs &amp; EFs'!$B$341:$B$358,0)),I$227&lt;INDEX($K$395:$K$413,MATCH($B$240,$C$395:$C$413,0)),INDEX('Baseline Calcs &amp; EFs'!$C$341:$C$358, MATCH($B$240,'Baseline Calcs &amp; EFs'!$B$341:$B$358,0))-(((INDEX('Baseline Calcs &amp; EFs'!$C$341:$C$358, MATCH($B$240,'Baseline Calcs &amp; EFs'!$B$341:$B$358,0)))-(INDEX($D$394:$D$411, MATCH($B$240,$C$394:$C$411,0))))/3),I$227&lt;INDEX($I$395:$I$413,MATCH($B$240,$C$395:$C$413,0)),INDEX('Baseline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J241" s="148" t="str" cm="1">
        <f t="array" ref="J241">IFERROR((_xlfn.IFS(J$227&lt;INDEX($J$395:$J$413,MATCH($B$240,$C$395:$C$413,0)),INDEX('Baseline Calcs &amp; EFs'!$C$341:$C$358, MATCH($B$240,'Baseline Calcs &amp; EFs'!$B$341:$B$358,0)),J$227&lt;INDEX($K$395:$K$413,MATCH($B$240,$C$395:$C$413,0)),INDEX('Baseline Calcs &amp; EFs'!$C$341:$C$358, MATCH($B$240,'Baseline Calcs &amp; EFs'!$B$341:$B$358,0))-(((INDEX('Baseline Calcs &amp; EFs'!$C$341:$C$358, MATCH($B$240,'Baseline Calcs &amp; EFs'!$B$341:$B$358,0)))-(INDEX($D$394:$D$411, MATCH($B$240,$C$394:$C$411,0))))/3),J$227&lt;INDEX($I$395:$I$413,MATCH($B$240,$C$395:$C$413,0)),INDEX('Baseline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K241" s="148" t="str" cm="1">
        <f t="array" ref="K241">IFERROR((_xlfn.IFS(K$227&lt;INDEX($J$395:$J$413,MATCH($B$240,$C$395:$C$413,0)),INDEX('Baseline Calcs &amp; EFs'!$C$341:$C$358, MATCH($B$240,'Baseline Calcs &amp; EFs'!$B$341:$B$358,0)),K$227&lt;INDEX($K$395:$K$413,MATCH($B$240,$C$395:$C$413,0)),INDEX('Baseline Calcs &amp; EFs'!$C$341:$C$358, MATCH($B$240,'Baseline Calcs &amp; EFs'!$B$341:$B$358,0))-(((INDEX('Baseline Calcs &amp; EFs'!$C$341:$C$358, MATCH($B$240,'Baseline Calcs &amp; EFs'!$B$341:$B$358,0)))-(INDEX($D$394:$D$411, MATCH($B$240,$C$394:$C$411,0))))/3),K$227&lt;INDEX($I$395:$I$413,MATCH($B$240,$C$395:$C$413,0)),INDEX('Baseline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L241" s="148" t="str" cm="1">
        <f t="array" ref="L241">IFERROR((_xlfn.IFS(L$227&lt;INDEX($J$395:$J$413,MATCH($B$240,$C$395:$C$413,0)),INDEX('Baseline Calcs &amp; EFs'!$C$341:$C$358, MATCH($B$240,'Baseline Calcs &amp; EFs'!$B$341:$B$358,0)),L$227&lt;INDEX($K$395:$K$413,MATCH($B$240,$C$395:$C$413,0)),INDEX('Baseline Calcs &amp; EFs'!$C$341:$C$358, MATCH($B$240,'Baseline Calcs &amp; EFs'!$B$341:$B$358,0))-(((INDEX('Baseline Calcs &amp; EFs'!$C$341:$C$358, MATCH($B$240,'Baseline Calcs &amp; EFs'!$B$341:$B$358,0)))-(INDEX($D$394:$D$411, MATCH($B$240,$C$394:$C$411,0))))/3),L$227&lt;INDEX($I$395:$I$413,MATCH($B$240,$C$395:$C$413,0)),INDEX('Baseline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M241" s="148" t="str" cm="1">
        <f t="array" ref="M241">IFERROR((_xlfn.IFS(M$227&lt;INDEX($J$395:$J$413,MATCH($B$240,$C$395:$C$413,0)),INDEX('Baseline Calcs &amp; EFs'!$C$341:$C$358, MATCH($B$240,'Baseline Calcs &amp; EFs'!$B$341:$B$358,0)),M$227&lt;INDEX($K$395:$K$413,MATCH($B$240,$C$395:$C$413,0)),INDEX('Baseline Calcs &amp; EFs'!$C$341:$C$358, MATCH($B$240,'Baseline Calcs &amp; EFs'!$B$341:$B$358,0))-(((INDEX('Baseline Calcs &amp; EFs'!$C$341:$C$358, MATCH($B$240,'Baseline Calcs &amp; EFs'!$B$341:$B$358,0)))-(INDEX($D$394:$D$411, MATCH($B$240,$C$394:$C$411,0))))/3),M$227&lt;INDEX($I$395:$I$413,MATCH($B$240,$C$395:$C$413,0)),INDEX('Baseline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N241" s="148" t="str" cm="1">
        <f t="array" ref="N241">IFERROR((_xlfn.IFS(N$227&lt;INDEX($J$395:$J$413,MATCH($B$240,$C$395:$C$413,0)),INDEX('Baseline Calcs &amp; EFs'!$C$341:$C$358, MATCH($B$240,'Baseline Calcs &amp; EFs'!$B$341:$B$358,0)),N$227&lt;INDEX($K$395:$K$413,MATCH($B$240,$C$395:$C$413,0)),INDEX('Baseline Calcs &amp; EFs'!$C$341:$C$358, MATCH($B$240,'Baseline Calcs &amp; EFs'!$B$341:$B$358,0))-(((INDEX('Baseline Calcs &amp; EFs'!$C$341:$C$358, MATCH($B$240,'Baseline Calcs &amp; EFs'!$B$341:$B$358,0)))-(INDEX($D$394:$D$411, MATCH($B$240,$C$394:$C$411,0))))/3),N$227&lt;INDEX($I$395:$I$413,MATCH($B$240,$C$395:$C$413,0)),INDEX('Baseline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O241" s="148" t="str" cm="1">
        <f t="array" ref="O241">IFERROR((_xlfn.IFS(O$227&lt;INDEX($J$395:$J$413,MATCH($B$240,$C$395:$C$413,0)),INDEX('Baseline Calcs &amp; EFs'!$C$341:$C$358, MATCH($B$240,'Baseline Calcs &amp; EFs'!$B$341:$B$358,0)),O$227&lt;INDEX($K$395:$K$413,MATCH($B$240,$C$395:$C$413,0)),INDEX('Baseline Calcs &amp; EFs'!$C$341:$C$358, MATCH($B$240,'Baseline Calcs &amp; EFs'!$B$341:$B$358,0))-(((INDEX('Baseline Calcs &amp; EFs'!$C$341:$C$358, MATCH($B$240,'Baseline Calcs &amp; EFs'!$B$341:$B$358,0)))-(INDEX($D$394:$D$411, MATCH($B$240,$C$394:$C$411,0))))/3),O$227&lt;INDEX($I$395:$I$413,MATCH($B$240,$C$395:$C$413,0)),INDEX('Baseline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P241" s="148" t="str" cm="1">
        <f t="array" ref="P241">IFERROR((_xlfn.IFS(P$227&lt;INDEX($J$395:$J$413,MATCH($B$240,$C$395:$C$413,0)),INDEX('Baseline Calcs &amp; EFs'!$C$341:$C$358, MATCH($B$240,'Baseline Calcs &amp; EFs'!$B$341:$B$358,0)),P$227&lt;INDEX($K$395:$K$413,MATCH($B$240,$C$395:$C$413,0)),INDEX('Baseline Calcs &amp; EFs'!$C$341:$C$358, MATCH($B$240,'Baseline Calcs &amp; EFs'!$B$341:$B$358,0))-(((INDEX('Baseline Calcs &amp; EFs'!$C$341:$C$358, MATCH($B$240,'Baseline Calcs &amp; EFs'!$B$341:$B$358,0)))-(INDEX($D$394:$D$411, MATCH($B$240,$C$394:$C$411,0))))/3),P$227&lt;INDEX($I$395:$I$413,MATCH($B$240,$C$395:$C$413,0)),INDEX('Baseline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Q241" s="148" t="str" cm="1">
        <f t="array" ref="Q241">IFERROR((_xlfn.IFS(Q$227&lt;INDEX($J$395:$J$413,MATCH($B$240,$C$395:$C$413,0)),INDEX('Baseline Calcs &amp; EFs'!$C$341:$C$358, MATCH($B$240,'Baseline Calcs &amp; EFs'!$B$341:$B$358,0)),Q$227&lt;INDEX($K$395:$K$413,MATCH($B$240,$C$395:$C$413,0)),INDEX('Baseline Calcs &amp; EFs'!$C$341:$C$358, MATCH($B$240,'Baseline Calcs &amp; EFs'!$B$341:$B$358,0))-(((INDEX('Baseline Calcs &amp; EFs'!$C$341:$C$358, MATCH($B$240,'Baseline Calcs &amp; EFs'!$B$341:$B$358,0)))-(INDEX($D$394:$D$411, MATCH($B$240,$C$394:$C$411,0))))/3),Q$227&lt;INDEX($I$395:$I$413,MATCH($B$240,$C$395:$C$413,0)),INDEX('Baseline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R241" s="148" t="str" cm="1">
        <f t="array" ref="R241">IFERROR((_xlfn.IFS(R$227&lt;INDEX($J$395:$J$413,MATCH($B$240,$C$395:$C$413,0)),INDEX('Baseline Calcs &amp; EFs'!$C$341:$C$358, MATCH($B$240,'Baseline Calcs &amp; EFs'!$B$341:$B$358,0)),R$227&lt;INDEX($K$395:$K$413,MATCH($B$240,$C$395:$C$413,0)),INDEX('Baseline Calcs &amp; EFs'!$C$341:$C$358, MATCH($B$240,'Baseline Calcs &amp; EFs'!$B$341:$B$358,0))-(((INDEX('Baseline Calcs &amp; EFs'!$C$341:$C$358, MATCH($B$240,'Baseline Calcs &amp; EFs'!$B$341:$B$358,0)))-(INDEX($D$394:$D$411, MATCH($B$240,$C$394:$C$411,0))))/3),R$227&lt;INDEX($I$395:$I$413,MATCH($B$240,$C$395:$C$413,0)),INDEX('Baseline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S241" s="148" t="str" cm="1">
        <f t="array" ref="S241">IFERROR((_xlfn.IFS(S$227&lt;INDEX($J$395:$J$413,MATCH($B$240,$C$395:$C$413,0)),INDEX('Baseline Calcs &amp; EFs'!$C$341:$C$358, MATCH($B$240,'Baseline Calcs &amp; EFs'!$B$341:$B$358,0)),S$227&lt;INDEX($K$395:$K$413,MATCH($B$240,$C$395:$C$413,0)),INDEX('Baseline Calcs &amp; EFs'!$C$341:$C$358, MATCH($B$240,'Baseline Calcs &amp; EFs'!$B$341:$B$358,0))-(((INDEX('Baseline Calcs &amp; EFs'!$C$341:$C$358, MATCH($B$240,'Baseline Calcs &amp; EFs'!$B$341:$B$358,0)))-(INDEX($D$394:$D$411, MATCH($B$240,$C$394:$C$411,0))))/3),S$227&lt;INDEX($I$395:$I$413,MATCH($B$240,$C$395:$C$413,0)),INDEX('Baseline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T241" s="148" t="str" cm="1">
        <f t="array" ref="T241">IFERROR((_xlfn.IFS(T$227&lt;INDEX($J$395:$J$413,MATCH($B$240,$C$395:$C$413,0)),INDEX('Baseline Calcs &amp; EFs'!$C$341:$C$358, MATCH($B$240,'Baseline Calcs &amp; EFs'!$B$341:$B$358,0)),T$227&lt;INDEX($K$395:$K$413,MATCH($B$240,$C$395:$C$413,0)),INDEX('Baseline Calcs &amp; EFs'!$C$341:$C$358, MATCH($B$240,'Baseline Calcs &amp; EFs'!$B$341:$B$358,0))-(((INDEX('Baseline Calcs &amp; EFs'!$C$341:$C$358, MATCH($B$240,'Baseline Calcs &amp; EFs'!$B$341:$B$358,0)))-(INDEX($D$394:$D$411, MATCH($B$240,$C$394:$C$411,0))))/3),T$227&lt;INDEX($I$395:$I$413,MATCH($B$240,$C$395:$C$413,0)),INDEX('Baseline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U241" s="148" t="str" cm="1">
        <f t="array" ref="U241">IFERROR((_xlfn.IFS(U$227&lt;INDEX($J$395:$J$413,MATCH($B$240,$C$395:$C$413,0)),INDEX('Baseline Calcs &amp; EFs'!$C$341:$C$358, MATCH($B$240,'Baseline Calcs &amp; EFs'!$B$341:$B$358,0)),U$227&lt;INDEX($K$395:$K$413,MATCH($B$240,$C$395:$C$413,0)),INDEX('Baseline Calcs &amp; EFs'!$C$341:$C$358, MATCH($B$240,'Baseline Calcs &amp; EFs'!$B$341:$B$358,0))-(((INDEX('Baseline Calcs &amp; EFs'!$C$341:$C$358, MATCH($B$240,'Baseline Calcs &amp; EFs'!$B$341:$B$358,0)))-(INDEX($D$394:$D$411, MATCH($B$240,$C$394:$C$411,0))))/3),U$227&lt;INDEX($I$395:$I$413,MATCH($B$240,$C$395:$C$413,0)),INDEX('Baseline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V241" s="148" t="str" cm="1">
        <f t="array" ref="V241">IFERROR((_xlfn.IFS(V$227&lt;INDEX($J$395:$J$413,MATCH($B$240,$C$395:$C$413,0)),INDEX('Baseline Calcs &amp; EFs'!$C$341:$C$358, MATCH($B$240,'Baseline Calcs &amp; EFs'!$B$341:$B$358,0)),V$227&lt;INDEX($K$395:$K$413,MATCH($B$240,$C$395:$C$413,0)),INDEX('Baseline Calcs &amp; EFs'!$C$341:$C$358, MATCH($B$240,'Baseline Calcs &amp; EFs'!$B$341:$B$358,0))-(((INDEX('Baseline Calcs &amp; EFs'!$C$341:$C$358, MATCH($B$240,'Baseline Calcs &amp; EFs'!$B$341:$B$358,0)))-(INDEX($D$394:$D$411, MATCH($B$240,$C$394:$C$411,0))))/3),V$227&lt;INDEX($I$395:$I$413,MATCH($B$240,$C$395:$C$413,0)),INDEX('Baseline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W241" s="148" t="str" cm="1">
        <f t="array" ref="W241">IFERROR((_xlfn.IFS(W$227&lt;INDEX($J$395:$J$413,MATCH($B$240,$C$395:$C$413,0)),INDEX('Baseline Calcs &amp; EFs'!$C$341:$C$358, MATCH($B$240,'Baseline Calcs &amp; EFs'!$B$341:$B$358,0)),W$227&lt;INDEX($K$395:$K$413,MATCH($B$240,$C$395:$C$413,0)),INDEX('Baseline Calcs &amp; EFs'!$C$341:$C$358, MATCH($B$240,'Baseline Calcs &amp; EFs'!$B$341:$B$358,0))-(((INDEX('Baseline Calcs &amp; EFs'!$C$341:$C$358, MATCH($B$240,'Baseline Calcs &amp; EFs'!$B$341:$B$358,0)))-(INDEX($D$394:$D$411, MATCH($B$240,$C$394:$C$411,0))))/3),W$227&lt;INDEX($I$395:$I$413,MATCH($B$240,$C$395:$C$413,0)),INDEX('Baseline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X241" s="148" t="str" cm="1">
        <f t="array" ref="X241">IFERROR((_xlfn.IFS(X$227&lt;INDEX($J$395:$J$413,MATCH($B$240,$C$395:$C$413,0)),INDEX('Baseline Calcs &amp; EFs'!$C$341:$C$358, MATCH($B$240,'Baseline Calcs &amp; EFs'!$B$341:$B$358,0)),X$227&lt;INDEX($K$395:$K$413,MATCH($B$240,$C$395:$C$413,0)),INDEX('Baseline Calcs &amp; EFs'!$C$341:$C$358, MATCH($B$240,'Baseline Calcs &amp; EFs'!$B$341:$B$358,0))-(((INDEX('Baseline Calcs &amp; EFs'!$C$341:$C$358, MATCH($B$240,'Baseline Calcs &amp; EFs'!$B$341:$B$358,0)))-(INDEX($D$394:$D$411, MATCH($B$240,$C$394:$C$411,0))))/3),X$227&lt;INDEX($I$395:$I$413,MATCH($B$240,$C$395:$C$413,0)),INDEX('Baseline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Y241" s="148" t="str" cm="1">
        <f t="array" ref="Y241">IFERROR((_xlfn.IFS(Y$227&lt;INDEX($J$395:$J$413,MATCH($B$240,$C$395:$C$413,0)),INDEX('Baseline Calcs &amp; EFs'!$C$341:$C$358, MATCH($B$240,'Baseline Calcs &amp; EFs'!$B$341:$B$358,0)),Y$227&lt;INDEX($K$395:$K$413,MATCH($B$240,$C$395:$C$413,0)),INDEX('Baseline Calcs &amp; EFs'!$C$341:$C$358, MATCH($B$240,'Baseline Calcs &amp; EFs'!$B$341:$B$358,0))-(((INDEX('Baseline Calcs &amp; EFs'!$C$341:$C$358, MATCH($B$240,'Baseline Calcs &amp; EFs'!$B$341:$B$358,0)))-(INDEX($D$394:$D$411, MATCH($B$240,$C$394:$C$411,0))))/3),Y$227&lt;INDEX($I$395:$I$413,MATCH($B$240,$C$395:$C$413,0)),INDEX('Baseline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Z241" s="148" t="str" cm="1">
        <f t="array" ref="Z241">IFERROR((_xlfn.IFS(Z$227&lt;INDEX($J$395:$J$413,MATCH($B$240,$C$395:$C$413,0)),INDEX('Baseline Calcs &amp; EFs'!$C$341:$C$358, MATCH($B$240,'Baseline Calcs &amp; EFs'!$B$341:$B$358,0)),Z$227&lt;INDEX($K$395:$K$413,MATCH($B$240,$C$395:$C$413,0)),INDEX('Baseline Calcs &amp; EFs'!$C$341:$C$358, MATCH($B$240,'Baseline Calcs &amp; EFs'!$B$341:$B$358,0))-(((INDEX('Baseline Calcs &amp; EFs'!$C$341:$C$358, MATCH($B$240,'Baseline Calcs &amp; EFs'!$B$341:$B$358,0)))-(INDEX($D$394:$D$411, MATCH($B$240,$C$394:$C$411,0))))/3),Z$227&lt;INDEX($I$395:$I$413,MATCH($B$240,$C$395:$C$413,0)),INDEX('Baseline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AA241" s="148" t="str" cm="1">
        <f t="array" ref="AA241">IFERROR((_xlfn.IFS(AA$227&lt;INDEX($J$395:$J$413,MATCH($B$240,$C$395:$C$413,0)),INDEX('Baseline Calcs &amp; EFs'!$C$341:$C$358, MATCH($B$240,'Baseline Calcs &amp; EFs'!$B$341:$B$358,0)),AA$227&lt;INDEX($K$395:$K$413,MATCH($B$240,$C$395:$C$413,0)),INDEX('Baseline Calcs &amp; EFs'!$C$341:$C$358, MATCH($B$240,'Baseline Calcs &amp; EFs'!$B$341:$B$358,0))-(((INDEX('Baseline Calcs &amp; EFs'!$C$341:$C$358, MATCH($B$240,'Baseline Calcs &amp; EFs'!$B$341:$B$358,0)))-(INDEX($D$394:$D$411, MATCH($B$240,$C$394:$C$411,0))))/3),AA$227&lt;INDEX($I$395:$I$413,MATCH($B$240,$C$395:$C$413,0)),INDEX('Baseline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AB241" s="148" t="str" cm="1">
        <f t="array" ref="AB241">IFERROR((_xlfn.IFS(AB$227&lt;INDEX($J$395:$J$413,MATCH($B$240,$C$395:$C$413,0)),INDEX('Baseline Calcs &amp; EFs'!$C$341:$C$358, MATCH($B$240,'Baseline Calcs &amp; EFs'!$B$341:$B$358,0)),AB$227&lt;INDEX($K$395:$K$413,MATCH($B$240,$C$395:$C$413,0)),INDEX('Baseline Calcs &amp; EFs'!$C$341:$C$358, MATCH($B$240,'Baseline Calcs &amp; EFs'!$B$341:$B$358,0))-(((INDEX('Baseline Calcs &amp; EFs'!$C$341:$C$358, MATCH($B$240,'Baseline Calcs &amp; EFs'!$B$341:$B$358,0)))-(INDEX($D$394:$D$411, MATCH($B$240,$C$394:$C$411,0))))/3),AB$227&lt;INDEX($I$395:$I$413,MATCH($B$240,$C$395:$C$413,0)),INDEX('Baseline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AC241" s="148" t="str" cm="1">
        <f t="array" ref="AC241">IFERROR((_xlfn.IFS(AC$227&lt;INDEX($J$395:$J$413,MATCH($B$240,$C$395:$C$413,0)),INDEX('Baseline Calcs &amp; EFs'!$C$341:$C$358, MATCH($B$240,'Baseline Calcs &amp; EFs'!$B$341:$B$358,0)),AC$227&lt;INDEX($K$395:$K$413,MATCH($B$240,$C$395:$C$413,0)),INDEX('Baseline Calcs &amp; EFs'!$C$341:$C$358, MATCH($B$240,'Baseline Calcs &amp; EFs'!$B$341:$B$358,0))-(((INDEX('Baseline Calcs &amp; EFs'!$C$341:$C$358, MATCH($B$240,'Baseline Calcs &amp; EFs'!$B$341:$B$358,0)))-(INDEX($D$394:$D$411, MATCH($B$240,$C$394:$C$411,0))))/3),AC$227&lt;INDEX($I$395:$I$413,MATCH($B$240,$C$395:$C$413,0)),INDEX('Baseline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AD241" s="148" t="str" cm="1">
        <f t="array" ref="AD241">IFERROR((_xlfn.IFS(AD$227&lt;INDEX($J$395:$J$413,MATCH($B$240,$C$395:$C$413,0)),INDEX('Baseline Calcs &amp; EFs'!$C$341:$C$358, MATCH($B$240,'Baseline Calcs &amp; EFs'!$B$341:$B$358,0)),AD$227&lt;INDEX($K$395:$K$413,MATCH($B$240,$C$395:$C$413,0)),INDEX('Baseline Calcs &amp; EFs'!$C$341:$C$358, MATCH($B$240,'Baseline Calcs &amp; EFs'!$B$341:$B$358,0))-(((INDEX('Baseline Calcs &amp; EFs'!$C$341:$C$358, MATCH($B$240,'Baseline Calcs &amp; EFs'!$B$341:$B$358,0)))-(INDEX($D$394:$D$411, MATCH($B$240,$C$394:$C$411,0))))/3),AD$227&lt;INDEX($I$395:$I$413,MATCH($B$240,$C$395:$C$413,0)),INDEX('Baseline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AE241" s="148" t="str" cm="1">
        <f t="array" ref="AE241">IFERROR((_xlfn.IFS(AE$227&lt;INDEX($J$395:$J$413,MATCH($B$240,$C$395:$C$413,0)),INDEX('Baseline Calcs &amp; EFs'!$C$341:$C$358, MATCH($B$240,'Baseline Calcs &amp; EFs'!$B$341:$B$358,0)),AE$227&lt;INDEX($K$395:$K$413,MATCH($B$240,$C$395:$C$413,0)),INDEX('Baseline Calcs &amp; EFs'!$C$341:$C$358, MATCH($B$240,'Baseline Calcs &amp; EFs'!$B$341:$B$358,0))-(((INDEX('Baseline Calcs &amp; EFs'!$C$341:$C$358, MATCH($B$240,'Baseline Calcs &amp; EFs'!$B$341:$B$358,0)))-(INDEX($D$394:$D$411, MATCH($B$240,$C$394:$C$411,0))))/3),AE$227&lt;INDEX($I$395:$I$413,MATCH($B$240,$C$395:$C$413,0)),INDEX('Baseline Calcs &amp; EFs'!$C$341:$C$358, MATCH($B$240,'Baseline Calcs &amp; EFs'!$B$341:$B$358,0))-(((INDEX('Baseline Calcs &amp; EFs'!$C$341:$C$358, MATCH($B$240,'Baseline Calcs &amp; EFs'!$B$341:$B$358,0)))-(INDEX($D$394:$D$411, MATCH($B$240,$C$394:$C$411,0))))*2/3),TRUE,INDEX($D$394:$D$411, MATCH($B$240,$C$394:$C$411,0)))*INDEX($D$11:$D$27, MATCH($B$240,$B$11:$B$27,0)))*1000*'Conversions and Lists'!$O$44*'Baseline Calcs &amp; EFs'!$F$437*'Conversions and Lists'!$F$51*1000,"")</f>
        <v/>
      </c>
      <c r="AF241" s="148" t="str">
        <f t="shared" si="4"/>
        <v/>
      </c>
      <c r="AG241" s="148" t="str">
        <f>IFERROR(SUM(INDEX(D241:AF241, MATCH(INDEX($H$6:$H$27,MATCH(B241,$B$6:$B$27,0)),$D$227:$AE$227,0)):AF241),"")</f>
        <v/>
      </c>
    </row>
    <row r="242" spans="2:33" x14ac:dyDescent="0.25">
      <c r="B242" s="144" t="s">
        <v>144</v>
      </c>
      <c r="C242" s="141" t="s">
        <v>335</v>
      </c>
      <c r="D242" s="142" t="str" cm="1">
        <f t="array" ref="D242">IFERROR(((_xlfn.IFS(D$227&lt;INDEX($J$395:$J$413,MATCH($B$242,$C$395:$C$413,0)),INDEX('Baseline Calcs &amp; EFs'!$D$341:$D$358, MATCH($B$242,'Baseline Calcs &amp; EFs'!$B$341:$B$358,0)),D$227&lt;INDEX($K$395:$K$413,MATCH($B$242,$C$395:$C$413,0)),INDEX('Baseline Calcs &amp; EFs'!$D$341:$D$358, MATCH($B$242,'Baseline Calcs &amp; EFs'!$B$341:$B$358,0))-(((INDEX('Baseline Calcs &amp; EFs'!$D$341:$D$358, MATCH($B$242,'Baseline Calcs &amp; EFs'!$B$341:$B$358,0)))-(INDEX($E$394:$E$411, MATCH($B$242,$C$394:$C$411,0))))/3),D$227&lt;INDEX($I$395:$I$413,MATCH($B$242,$C$395:$C$413,0)),INDEX('Baseline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EFs'!K$381,"")</f>
        <v/>
      </c>
      <c r="E242" s="142" t="str" cm="1">
        <f t="array" ref="E242">IFERROR(((_xlfn.IFS(E$227&lt;INDEX($J$395:$J$413,MATCH($B$242,$C$395:$C$413,0)),INDEX('Baseline Calcs &amp; EFs'!$D$341:$D$358, MATCH($B$242,'Baseline Calcs &amp; EFs'!$B$341:$B$358,0)),E$227&lt;INDEX($K$395:$K$413,MATCH($B$242,$C$395:$C$413,0)),INDEX('Baseline Calcs &amp; EFs'!$D$341:$D$358, MATCH($B$242,'Baseline Calcs &amp; EFs'!$B$341:$B$358,0))-(((INDEX('Baseline Calcs &amp; EFs'!$D$341:$D$358, MATCH($B$242,'Baseline Calcs &amp; EFs'!$B$341:$B$358,0)))-(INDEX($E$394:$E$411, MATCH($B$242,$C$394:$C$411,0))))/3),E$227&lt;INDEX($I$395:$I$413,MATCH($B$242,$C$395:$C$413,0)),INDEX('Baseline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EFs'!L$381,"")</f>
        <v/>
      </c>
      <c r="F242" s="142" t="str" cm="1">
        <f t="array" ref="F242">IFERROR(((_xlfn.IFS(F$227&lt;INDEX($J$395:$J$413,MATCH($B$242,$C$395:$C$413,0)),INDEX('Baseline Calcs &amp; EFs'!$D$341:$D$358, MATCH($B$242,'Baseline Calcs &amp; EFs'!$B$341:$B$358,0)),F$227&lt;INDEX($K$395:$K$413,MATCH($B$242,$C$395:$C$413,0)),INDEX('Baseline Calcs &amp; EFs'!$D$341:$D$358, MATCH($B$242,'Baseline Calcs &amp; EFs'!$B$341:$B$358,0))-(((INDEX('Baseline Calcs &amp; EFs'!$D$341:$D$358, MATCH($B$242,'Baseline Calcs &amp; EFs'!$B$341:$B$358,0)))-(INDEX($E$394:$E$411, MATCH($B$242,$C$394:$C$411,0))))/3),F$227&lt;INDEX($I$395:$I$413,MATCH($B$242,$C$395:$C$413,0)),INDEX('Baseline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EFs'!M$381,"")</f>
        <v/>
      </c>
      <c r="G242" s="142" t="str" cm="1">
        <f t="array" ref="G242">IFERROR(((_xlfn.IFS(G$227&lt;INDEX($J$395:$J$413,MATCH($B$242,$C$395:$C$413,0)),INDEX('Baseline Calcs &amp; EFs'!$D$341:$D$358, MATCH($B$242,'Baseline Calcs &amp; EFs'!$B$341:$B$358,0)),G$227&lt;INDEX($K$395:$K$413,MATCH($B$242,$C$395:$C$413,0)),INDEX('Baseline Calcs &amp; EFs'!$D$341:$D$358, MATCH($B$242,'Baseline Calcs &amp; EFs'!$B$341:$B$358,0))-(((INDEX('Baseline Calcs &amp; EFs'!$D$341:$D$358, MATCH($B$242,'Baseline Calcs &amp; EFs'!$B$341:$B$358,0)))-(INDEX($E$394:$E$411, MATCH($B$242,$C$394:$C$411,0))))/3),G$227&lt;INDEX($I$395:$I$413,MATCH($B$242,$C$395:$C$413,0)),INDEX('Baseline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EFs'!N$381,"")</f>
        <v/>
      </c>
      <c r="H242" s="142" t="str" cm="1">
        <f t="array" ref="H242">IFERROR(((_xlfn.IFS(H$227&lt;INDEX($J$395:$J$413,MATCH($B$242,$C$395:$C$413,0)),INDEX('Baseline Calcs &amp; EFs'!$D$341:$D$358, MATCH($B$242,'Baseline Calcs &amp; EFs'!$B$341:$B$358,0)),H$227&lt;INDEX($K$395:$K$413,MATCH($B$242,$C$395:$C$413,0)),INDEX('Baseline Calcs &amp; EFs'!$D$341:$D$358, MATCH($B$242,'Baseline Calcs &amp; EFs'!$B$341:$B$358,0))-(((INDEX('Baseline Calcs &amp; EFs'!$D$341:$D$358, MATCH($B$242,'Baseline Calcs &amp; EFs'!$B$341:$B$358,0)))-(INDEX($E$394:$E$411, MATCH($B$242,$C$394:$C$411,0))))/3),H$227&lt;INDEX($I$395:$I$413,MATCH($B$242,$C$395:$C$413,0)),INDEX('Baseline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EFs'!O$381,"")</f>
        <v/>
      </c>
      <c r="I242" s="142" t="str" cm="1">
        <f t="array" ref="I242">IFERROR(((_xlfn.IFS(I$227&lt;INDEX($J$395:$J$413,MATCH($B$242,$C$395:$C$413,0)),INDEX('Baseline Calcs &amp; EFs'!$D$341:$D$358, MATCH($B$242,'Baseline Calcs &amp; EFs'!$B$341:$B$358,0)),I$227&lt;INDEX($K$395:$K$413,MATCH($B$242,$C$395:$C$413,0)),INDEX('Baseline Calcs &amp; EFs'!$D$341:$D$358, MATCH($B$242,'Baseline Calcs &amp; EFs'!$B$341:$B$358,0))-(((INDEX('Baseline Calcs &amp; EFs'!$D$341:$D$358, MATCH($B$242,'Baseline Calcs &amp; EFs'!$B$341:$B$358,0)))-(INDEX($E$394:$E$411, MATCH($B$242,$C$394:$C$411,0))))/3),I$227&lt;INDEX($I$395:$I$413,MATCH($B$242,$C$395:$C$413,0)),INDEX('Baseline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EFs'!P$381,"")</f>
        <v/>
      </c>
      <c r="J242" s="142" t="str" cm="1">
        <f t="array" ref="J242">IFERROR(((_xlfn.IFS(J$227&lt;INDEX($J$395:$J$413,MATCH($B$242,$C$395:$C$413,0)),INDEX('Baseline Calcs &amp; EFs'!$D$341:$D$358, MATCH($B$242,'Baseline Calcs &amp; EFs'!$B$341:$B$358,0)),J$227&lt;INDEX($K$395:$K$413,MATCH($B$242,$C$395:$C$413,0)),INDEX('Baseline Calcs &amp; EFs'!$D$341:$D$358, MATCH($B$242,'Baseline Calcs &amp; EFs'!$B$341:$B$358,0))-(((INDEX('Baseline Calcs &amp; EFs'!$D$341:$D$358, MATCH($B$242,'Baseline Calcs &amp; EFs'!$B$341:$B$358,0)))-(INDEX($E$394:$E$411, MATCH($B$242,$C$394:$C$411,0))))/3),J$227&lt;INDEX($I$395:$I$413,MATCH($B$242,$C$395:$C$413,0)),INDEX('Baseline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EFs'!Q$381,"")</f>
        <v/>
      </c>
      <c r="K242" s="142" t="str" cm="1">
        <f t="array" ref="K242">IFERROR(((_xlfn.IFS(K$227&lt;INDEX($J$395:$J$413,MATCH($B$242,$C$395:$C$413,0)),INDEX('Baseline Calcs &amp; EFs'!$D$341:$D$358, MATCH($B$242,'Baseline Calcs &amp; EFs'!$B$341:$B$358,0)),K$227&lt;INDEX($K$395:$K$413,MATCH($B$242,$C$395:$C$413,0)),INDEX('Baseline Calcs &amp; EFs'!$D$341:$D$358, MATCH($B$242,'Baseline Calcs &amp; EFs'!$B$341:$B$358,0))-(((INDEX('Baseline Calcs &amp; EFs'!$D$341:$D$358, MATCH($B$242,'Baseline Calcs &amp; EFs'!$B$341:$B$358,0)))-(INDEX($E$394:$E$411, MATCH($B$242,$C$394:$C$411,0))))/3),K$227&lt;INDEX($I$395:$I$413,MATCH($B$242,$C$395:$C$413,0)),INDEX('Baseline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EFs'!R$381,"")</f>
        <v/>
      </c>
      <c r="L242" s="142" t="str" cm="1">
        <f t="array" ref="L242">IFERROR(((_xlfn.IFS(L$227&lt;INDEX($J$395:$J$413,MATCH($B$242,$C$395:$C$413,0)),INDEX('Baseline Calcs &amp; EFs'!$D$341:$D$358, MATCH($B$242,'Baseline Calcs &amp; EFs'!$B$341:$B$358,0)),L$227&lt;INDEX($K$395:$K$413,MATCH($B$242,$C$395:$C$413,0)),INDEX('Baseline Calcs &amp; EFs'!$D$341:$D$358, MATCH($B$242,'Baseline Calcs &amp; EFs'!$B$341:$B$358,0))-(((INDEX('Baseline Calcs &amp; EFs'!$D$341:$D$358, MATCH($B$242,'Baseline Calcs &amp; EFs'!$B$341:$B$358,0)))-(INDEX($E$394:$E$411, MATCH($B$242,$C$394:$C$411,0))))/3),L$227&lt;INDEX($I$395:$I$413,MATCH($B$242,$C$395:$C$413,0)),INDEX('Baseline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EFs'!S$381,"")</f>
        <v/>
      </c>
      <c r="M242" s="142" t="str" cm="1">
        <f t="array" ref="M242">IFERROR(((_xlfn.IFS(M$227&lt;INDEX($J$395:$J$413,MATCH($B$242,$C$395:$C$413,0)),INDEX('Baseline Calcs &amp; EFs'!$D$341:$D$358, MATCH($B$242,'Baseline Calcs &amp; EFs'!$B$341:$B$358,0)),M$227&lt;INDEX($K$395:$K$413,MATCH($B$242,$C$395:$C$413,0)),INDEX('Baseline Calcs &amp; EFs'!$D$341:$D$358, MATCH($B$242,'Baseline Calcs &amp; EFs'!$B$341:$B$358,0))-(((INDEX('Baseline Calcs &amp; EFs'!$D$341:$D$358, MATCH($B$242,'Baseline Calcs &amp; EFs'!$B$341:$B$358,0)))-(INDEX($E$394:$E$411, MATCH($B$242,$C$394:$C$411,0))))/3),M$227&lt;INDEX($I$395:$I$413,MATCH($B$242,$C$395:$C$413,0)),INDEX('Baseline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EFs'!T$381,"")</f>
        <v/>
      </c>
      <c r="N242" s="142" t="str" cm="1">
        <f t="array" ref="N242">IFERROR(((_xlfn.IFS(N$227&lt;INDEX($J$395:$J$413,MATCH($B$242,$C$395:$C$413,0)),INDEX('Baseline Calcs &amp; EFs'!$D$341:$D$358, MATCH($B$242,'Baseline Calcs &amp; EFs'!$B$341:$B$358,0)),N$227&lt;INDEX($K$395:$K$413,MATCH($B$242,$C$395:$C$413,0)),INDEX('Baseline Calcs &amp; EFs'!$D$341:$D$358, MATCH($B$242,'Baseline Calcs &amp; EFs'!$B$341:$B$358,0))-(((INDEX('Baseline Calcs &amp; EFs'!$D$341:$D$358, MATCH($B$242,'Baseline Calcs &amp; EFs'!$B$341:$B$358,0)))-(INDEX($E$394:$E$411, MATCH($B$242,$C$394:$C$411,0))))/3),N$227&lt;INDEX($I$395:$I$413,MATCH($B$242,$C$395:$C$413,0)),INDEX('Baseline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EFs'!U$381,"")</f>
        <v/>
      </c>
      <c r="O242" s="142" t="str" cm="1">
        <f t="array" ref="O242">IFERROR(((_xlfn.IFS(O$227&lt;INDEX($J$395:$J$413,MATCH($B$242,$C$395:$C$413,0)),INDEX('Baseline Calcs &amp; EFs'!$D$341:$D$358, MATCH($B$242,'Baseline Calcs &amp; EFs'!$B$341:$B$358,0)),O$227&lt;INDEX($K$395:$K$413,MATCH($B$242,$C$395:$C$413,0)),INDEX('Baseline Calcs &amp; EFs'!$D$341:$D$358, MATCH($B$242,'Baseline Calcs &amp; EFs'!$B$341:$B$358,0))-(((INDEX('Baseline Calcs &amp; EFs'!$D$341:$D$358, MATCH($B$242,'Baseline Calcs &amp; EFs'!$B$341:$B$358,0)))-(INDEX($E$394:$E$411, MATCH($B$242,$C$394:$C$411,0))))/3),O$227&lt;INDEX($I$395:$I$413,MATCH($B$242,$C$395:$C$413,0)),INDEX('Baseline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EFs'!V$381,"")</f>
        <v/>
      </c>
      <c r="P242" s="142" t="str" cm="1">
        <f t="array" ref="P242">IFERROR(((_xlfn.IFS(P$227&lt;INDEX($J$395:$J$413,MATCH($B$242,$C$395:$C$413,0)),INDEX('Baseline Calcs &amp; EFs'!$D$341:$D$358, MATCH($B$242,'Baseline Calcs &amp; EFs'!$B$341:$B$358,0)),P$227&lt;INDEX($K$395:$K$413,MATCH($B$242,$C$395:$C$413,0)),INDEX('Baseline Calcs &amp; EFs'!$D$341:$D$358, MATCH($B$242,'Baseline Calcs &amp; EFs'!$B$341:$B$358,0))-(((INDEX('Baseline Calcs &amp; EFs'!$D$341:$D$358, MATCH($B$242,'Baseline Calcs &amp; EFs'!$B$341:$B$358,0)))-(INDEX($E$394:$E$411, MATCH($B$242,$C$394:$C$411,0))))/3),P$227&lt;INDEX($I$395:$I$413,MATCH($B$242,$C$395:$C$413,0)),INDEX('Baseline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EFs'!W$381,"")</f>
        <v/>
      </c>
      <c r="Q242" s="142" t="str" cm="1">
        <f t="array" ref="Q242">IFERROR(((_xlfn.IFS(Q$227&lt;INDEX($J$395:$J$413,MATCH($B$242,$C$395:$C$413,0)),INDEX('Baseline Calcs &amp; EFs'!$D$341:$D$358, MATCH($B$242,'Baseline Calcs &amp; EFs'!$B$341:$B$358,0)),Q$227&lt;INDEX($K$395:$K$413,MATCH($B$242,$C$395:$C$413,0)),INDEX('Baseline Calcs &amp; EFs'!$D$341:$D$358, MATCH($B$242,'Baseline Calcs &amp; EFs'!$B$341:$B$358,0))-(((INDEX('Baseline Calcs &amp; EFs'!$D$341:$D$358, MATCH($B$242,'Baseline Calcs &amp; EFs'!$B$341:$B$358,0)))-(INDEX($E$394:$E$411, MATCH($B$242,$C$394:$C$411,0))))/3),Q$227&lt;INDEX($I$395:$I$413,MATCH($B$242,$C$395:$C$413,0)),INDEX('Baseline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EFs'!X$381,"")</f>
        <v/>
      </c>
      <c r="R242" s="142" t="str" cm="1">
        <f t="array" ref="R242">IFERROR(((_xlfn.IFS(R$227&lt;INDEX($J$395:$J$413,MATCH($B$242,$C$395:$C$413,0)),INDEX('Baseline Calcs &amp; EFs'!$D$341:$D$358, MATCH($B$242,'Baseline Calcs &amp; EFs'!$B$341:$B$358,0)),R$227&lt;INDEX($K$395:$K$413,MATCH($B$242,$C$395:$C$413,0)),INDEX('Baseline Calcs &amp; EFs'!$D$341:$D$358, MATCH($B$242,'Baseline Calcs &amp; EFs'!$B$341:$B$358,0))-(((INDEX('Baseline Calcs &amp; EFs'!$D$341:$D$358, MATCH($B$242,'Baseline Calcs &amp; EFs'!$B$341:$B$358,0)))-(INDEX($E$394:$E$411, MATCH($B$242,$C$394:$C$411,0))))/3),R$227&lt;INDEX($I$395:$I$413,MATCH($B$242,$C$395:$C$413,0)),INDEX('Baseline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EFs'!Y$381,"")</f>
        <v/>
      </c>
      <c r="S242" s="142" t="str" cm="1">
        <f t="array" ref="S242">IFERROR(((_xlfn.IFS(S$227&lt;INDEX($J$395:$J$413,MATCH($B$242,$C$395:$C$413,0)),INDEX('Baseline Calcs &amp; EFs'!$D$341:$D$358, MATCH($B$242,'Baseline Calcs &amp; EFs'!$B$341:$B$358,0)),S$227&lt;INDEX($K$395:$K$413,MATCH($B$242,$C$395:$C$413,0)),INDEX('Baseline Calcs &amp; EFs'!$D$341:$D$358, MATCH($B$242,'Baseline Calcs &amp; EFs'!$B$341:$B$358,0))-(((INDEX('Baseline Calcs &amp; EFs'!$D$341:$D$358, MATCH($B$242,'Baseline Calcs &amp; EFs'!$B$341:$B$358,0)))-(INDEX($E$394:$E$411, MATCH($B$242,$C$394:$C$411,0))))/3),S$227&lt;INDEX($I$395:$I$413,MATCH($B$242,$C$395:$C$413,0)),INDEX('Baseline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EFs'!Z$381,"")</f>
        <v/>
      </c>
      <c r="T242" s="142" t="str" cm="1">
        <f t="array" ref="T242">IFERROR(((_xlfn.IFS(T$227&lt;INDEX($J$395:$J$413,MATCH($B$242,$C$395:$C$413,0)),INDEX('Baseline Calcs &amp; EFs'!$D$341:$D$358, MATCH($B$242,'Baseline Calcs &amp; EFs'!$B$341:$B$358,0)),T$227&lt;INDEX($K$395:$K$413,MATCH($B$242,$C$395:$C$413,0)),INDEX('Baseline Calcs &amp; EFs'!$D$341:$D$358, MATCH($B$242,'Baseline Calcs &amp; EFs'!$B$341:$B$358,0))-(((INDEX('Baseline Calcs &amp; EFs'!$D$341:$D$358, MATCH($B$242,'Baseline Calcs &amp; EFs'!$B$341:$B$358,0)))-(INDEX($E$394:$E$411, MATCH($B$242,$C$394:$C$411,0))))/3),T$227&lt;INDEX($I$395:$I$413,MATCH($B$242,$C$395:$C$413,0)),INDEX('Baseline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EFs'!AA$381,"")</f>
        <v/>
      </c>
      <c r="U242" s="142" t="str" cm="1">
        <f t="array" ref="U242">IFERROR(((_xlfn.IFS(U$227&lt;INDEX($J$395:$J$413,MATCH($B$242,$C$395:$C$413,0)),INDEX('Baseline Calcs &amp; EFs'!$D$341:$D$358, MATCH($B$242,'Baseline Calcs &amp; EFs'!$B$341:$B$358,0)),U$227&lt;INDEX($K$395:$K$413,MATCH($B$242,$C$395:$C$413,0)),INDEX('Baseline Calcs &amp; EFs'!$D$341:$D$358, MATCH($B$242,'Baseline Calcs &amp; EFs'!$B$341:$B$358,0))-(((INDEX('Baseline Calcs &amp; EFs'!$D$341:$D$358, MATCH($B$242,'Baseline Calcs &amp; EFs'!$B$341:$B$358,0)))-(INDEX($E$394:$E$411, MATCH($B$242,$C$394:$C$411,0))))/3),U$227&lt;INDEX($I$395:$I$413,MATCH($B$242,$C$395:$C$413,0)),INDEX('Baseline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EFs'!AB$381,"")</f>
        <v/>
      </c>
      <c r="V242" s="142" t="str" cm="1">
        <f t="array" ref="V242">IFERROR(((_xlfn.IFS(V$227&lt;INDEX($J$395:$J$413,MATCH($B$242,$C$395:$C$413,0)),INDEX('Baseline Calcs &amp; EFs'!$D$341:$D$358, MATCH($B$242,'Baseline Calcs &amp; EFs'!$B$341:$B$358,0)),V$227&lt;INDEX($K$395:$K$413,MATCH($B$242,$C$395:$C$413,0)),INDEX('Baseline Calcs &amp; EFs'!$D$341:$D$358, MATCH($B$242,'Baseline Calcs &amp; EFs'!$B$341:$B$358,0))-(((INDEX('Baseline Calcs &amp; EFs'!$D$341:$D$358, MATCH($B$242,'Baseline Calcs &amp; EFs'!$B$341:$B$358,0)))-(INDEX($E$394:$E$411, MATCH($B$242,$C$394:$C$411,0))))/3),V$227&lt;INDEX($I$395:$I$413,MATCH($B$242,$C$395:$C$413,0)),INDEX('Baseline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EFs'!AC$381,"")</f>
        <v/>
      </c>
      <c r="W242" s="142" t="str" cm="1">
        <f t="array" ref="W242">IFERROR(((_xlfn.IFS(W$227&lt;INDEX($J$395:$J$413,MATCH($B$242,$C$395:$C$413,0)),INDEX('Baseline Calcs &amp; EFs'!$D$341:$D$358, MATCH($B$242,'Baseline Calcs &amp; EFs'!$B$341:$B$358,0)),W$227&lt;INDEX($K$395:$K$413,MATCH($B$242,$C$395:$C$413,0)),INDEX('Baseline Calcs &amp; EFs'!$D$341:$D$358, MATCH($B$242,'Baseline Calcs &amp; EFs'!$B$341:$B$358,0))-(((INDEX('Baseline Calcs &amp; EFs'!$D$341:$D$358, MATCH($B$242,'Baseline Calcs &amp; EFs'!$B$341:$B$358,0)))-(INDEX($E$394:$E$411, MATCH($B$242,$C$394:$C$411,0))))/3),W$227&lt;INDEX($I$395:$I$413,MATCH($B$242,$C$395:$C$413,0)),INDEX('Baseline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EFs'!AD$381,"")</f>
        <v/>
      </c>
      <c r="X242" s="142" t="str" cm="1">
        <f t="array" ref="X242">IFERROR(((_xlfn.IFS(X$227&lt;INDEX($J$395:$J$413,MATCH($B$242,$C$395:$C$413,0)),INDEX('Baseline Calcs &amp; EFs'!$D$341:$D$358, MATCH($B$242,'Baseline Calcs &amp; EFs'!$B$341:$B$358,0)),X$227&lt;INDEX($K$395:$K$413,MATCH($B$242,$C$395:$C$413,0)),INDEX('Baseline Calcs &amp; EFs'!$D$341:$D$358, MATCH($B$242,'Baseline Calcs &amp; EFs'!$B$341:$B$358,0))-(((INDEX('Baseline Calcs &amp; EFs'!$D$341:$D$358, MATCH($B$242,'Baseline Calcs &amp; EFs'!$B$341:$B$358,0)))-(INDEX($E$394:$E$411, MATCH($B$242,$C$394:$C$411,0))))/3),X$227&lt;INDEX($I$395:$I$413,MATCH($B$242,$C$395:$C$413,0)),INDEX('Baseline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EFs'!AE$381,"")</f>
        <v/>
      </c>
      <c r="Y242" s="142" t="str" cm="1">
        <f t="array" ref="Y242">IFERROR(((_xlfn.IFS(Y$227&lt;INDEX($J$395:$J$413,MATCH($B$242,$C$395:$C$413,0)),INDEX('Baseline Calcs &amp; EFs'!$D$341:$D$358, MATCH($B$242,'Baseline Calcs &amp; EFs'!$B$341:$B$358,0)),Y$227&lt;INDEX($K$395:$K$413,MATCH($B$242,$C$395:$C$413,0)),INDEX('Baseline Calcs &amp; EFs'!$D$341:$D$358, MATCH($B$242,'Baseline Calcs &amp; EFs'!$B$341:$B$358,0))-(((INDEX('Baseline Calcs &amp; EFs'!$D$341:$D$358, MATCH($B$242,'Baseline Calcs &amp; EFs'!$B$341:$B$358,0)))-(INDEX($E$394:$E$411, MATCH($B$242,$C$394:$C$411,0))))/3),Y$227&lt;INDEX($I$395:$I$413,MATCH($B$242,$C$395:$C$413,0)),INDEX('Baseline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EFs'!AF$381,"")</f>
        <v/>
      </c>
      <c r="Z242" s="142" t="str" cm="1">
        <f t="array" ref="Z242">IFERROR(((_xlfn.IFS(Z$227&lt;INDEX($J$395:$J$413,MATCH($B$242,$C$395:$C$413,0)),INDEX('Baseline Calcs &amp; EFs'!$D$341:$D$358, MATCH($B$242,'Baseline Calcs &amp; EFs'!$B$341:$B$358,0)),Z$227&lt;INDEX($K$395:$K$413,MATCH($B$242,$C$395:$C$413,0)),INDEX('Baseline Calcs &amp; EFs'!$D$341:$D$358, MATCH($B$242,'Baseline Calcs &amp; EFs'!$B$341:$B$358,0))-(((INDEX('Baseline Calcs &amp; EFs'!$D$341:$D$358, MATCH($B$242,'Baseline Calcs &amp; EFs'!$B$341:$B$358,0)))-(INDEX($E$394:$E$411, MATCH($B$242,$C$394:$C$411,0))))/3),Z$227&lt;INDEX($I$395:$I$413,MATCH($B$242,$C$395:$C$413,0)),INDEX('Baseline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EFs'!AG$381,"")</f>
        <v/>
      </c>
      <c r="AA242" s="142" t="str" cm="1">
        <f t="array" ref="AA242">IFERROR(((_xlfn.IFS(AA$227&lt;INDEX($J$395:$J$413,MATCH($B$242,$C$395:$C$413,0)),INDEX('Baseline Calcs &amp; EFs'!$D$341:$D$358, MATCH($B$242,'Baseline Calcs &amp; EFs'!$B$341:$B$358,0)),AA$227&lt;INDEX($K$395:$K$413,MATCH($B$242,$C$395:$C$413,0)),INDEX('Baseline Calcs &amp; EFs'!$D$341:$D$358, MATCH($B$242,'Baseline Calcs &amp; EFs'!$B$341:$B$358,0))-(((INDEX('Baseline Calcs &amp; EFs'!$D$341:$D$358, MATCH($B$242,'Baseline Calcs &amp; EFs'!$B$341:$B$358,0)))-(INDEX($E$394:$E$411, MATCH($B$242,$C$394:$C$411,0))))/3),AA$227&lt;INDEX($I$395:$I$413,MATCH($B$242,$C$395:$C$413,0)),INDEX('Baseline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EFs'!AH$381,"")</f>
        <v/>
      </c>
      <c r="AB242" s="142" t="str" cm="1">
        <f t="array" ref="AB242">IFERROR(((_xlfn.IFS(AB$227&lt;INDEX($J$395:$J$413,MATCH($B$242,$C$395:$C$413,0)),INDEX('Baseline Calcs &amp; EFs'!$D$341:$D$358, MATCH($B$242,'Baseline Calcs &amp; EFs'!$B$341:$B$358,0)),AB$227&lt;INDEX($K$395:$K$413,MATCH($B$242,$C$395:$C$413,0)),INDEX('Baseline Calcs &amp; EFs'!$D$341:$D$358, MATCH($B$242,'Baseline Calcs &amp; EFs'!$B$341:$B$358,0))-(((INDEX('Baseline Calcs &amp; EFs'!$D$341:$D$358, MATCH($B$242,'Baseline Calcs &amp; EFs'!$B$341:$B$358,0)))-(INDEX($E$394:$E$411, MATCH($B$242,$C$394:$C$411,0))))/3),AB$227&lt;INDEX($I$395:$I$413,MATCH($B$242,$C$395:$C$413,0)),INDEX('Baseline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EFs'!AI$381,"")</f>
        <v/>
      </c>
      <c r="AC242" s="142" t="str" cm="1">
        <f t="array" ref="AC242">IFERROR(((_xlfn.IFS(AC$227&lt;INDEX($J$395:$J$413,MATCH($B$242,$C$395:$C$413,0)),INDEX('Baseline Calcs &amp; EFs'!$D$341:$D$358, MATCH($B$242,'Baseline Calcs &amp; EFs'!$B$341:$B$358,0)),AC$227&lt;INDEX($K$395:$K$413,MATCH($B$242,$C$395:$C$413,0)),INDEX('Baseline Calcs &amp; EFs'!$D$341:$D$358, MATCH($B$242,'Baseline Calcs &amp; EFs'!$B$341:$B$358,0))-(((INDEX('Baseline Calcs &amp; EFs'!$D$341:$D$358, MATCH($B$242,'Baseline Calcs &amp; EFs'!$B$341:$B$358,0)))-(INDEX($E$394:$E$411, MATCH($B$242,$C$394:$C$411,0))))/3),AC$227&lt;INDEX($I$395:$I$413,MATCH($B$242,$C$395:$C$413,0)),INDEX('Baseline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EFs'!AJ$381,"")</f>
        <v/>
      </c>
      <c r="AD242" s="142" t="str" cm="1">
        <f t="array" ref="AD242">IFERROR(((_xlfn.IFS(AD$227&lt;INDEX($J$395:$J$413,MATCH($B$242,$C$395:$C$413,0)),INDEX('Baseline Calcs &amp; EFs'!$D$341:$D$358, MATCH($B$242,'Baseline Calcs &amp; EFs'!$B$341:$B$358,0)),AD$227&lt;INDEX($K$395:$K$413,MATCH($B$242,$C$395:$C$413,0)),INDEX('Baseline Calcs &amp; EFs'!$D$341:$D$358, MATCH($B$242,'Baseline Calcs &amp; EFs'!$B$341:$B$358,0))-(((INDEX('Baseline Calcs &amp; EFs'!$D$341:$D$358, MATCH($B$242,'Baseline Calcs &amp; EFs'!$B$341:$B$358,0)))-(INDEX($E$394:$E$411, MATCH($B$242,$C$394:$C$411,0))))/3),AD$227&lt;INDEX($I$395:$I$413,MATCH($B$242,$C$395:$C$413,0)),INDEX('Baseline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EFs'!AK$381,"")</f>
        <v/>
      </c>
      <c r="AE242" s="142" t="str" cm="1">
        <f t="array" ref="AE242">IFERROR(((_xlfn.IFS(AE$227&lt;INDEX($J$395:$J$413,MATCH($B$242,$C$395:$C$413,0)),INDEX('Baseline Calcs &amp; EFs'!$D$341:$D$358, MATCH($B$242,'Baseline Calcs &amp; EFs'!$B$341:$B$358,0)),AE$227&lt;INDEX($K$395:$K$413,MATCH($B$242,$C$395:$C$413,0)),INDEX('Baseline Calcs &amp; EFs'!$D$341:$D$358, MATCH($B$242,'Baseline Calcs &amp; EFs'!$B$341:$B$358,0))-(((INDEX('Baseline Calcs &amp; EFs'!$D$341:$D$358, MATCH($B$242,'Baseline Calcs &amp; EFs'!$B$341:$B$358,0)))-(INDEX($E$394:$E$411, MATCH($B$242,$C$394:$C$411,0))))/3),AE$227&lt;INDEX($I$395:$I$413,MATCH($B$242,$C$395:$C$413,0)),INDEX('Baseline Calcs &amp; EFs'!$D$341:$D$358, MATCH($B$242,'Baseline Calcs &amp; EFs'!$B$341:$B$358,0))-(((INDEX('Baseline Calcs &amp; EFs'!$D$341:$D$358, MATCH($B$242,'Baseline Calcs &amp; EFs'!$B$341:$B$358,0)))-(INDEX($E$394:$E$411, MATCH($B$242,$C$394:$C$411,0))))*2/3),TRUE,INDEX($E$394:$E$411, MATCH($B$242,$C$394:$C$411,0)))*INDEX($D$11:$D$27, MATCH($B$242,$B$11:$B$27,0))*10^6*'Conversions and Lists'!$F$44)-(INDEX($G$6:$G$27, MATCH($B$242,$B$6:$B$27,0))*'Conversions and Lists'!$F$37))*'Baseline Calcs &amp; EFs'!AL$381,"")</f>
        <v/>
      </c>
      <c r="AF242" s="142" t="str">
        <f t="shared" si="4"/>
        <v/>
      </c>
      <c r="AG242" s="142" t="str">
        <f>IFERROR(SUM(INDEX(D242:AF242, MATCH(INDEX($H$6:$H$27,MATCH(B242,$B$6:$B$27,0)),$D$227:$AE$227,0)):AF242),"")</f>
        <v/>
      </c>
    </row>
    <row r="243" spans="2:33" ht="14.4" thickBot="1" x14ac:dyDescent="0.3">
      <c r="B243" s="138" t="s">
        <v>144</v>
      </c>
      <c r="C243" s="139" t="s">
        <v>336</v>
      </c>
      <c r="D243" s="148" t="str" cm="1">
        <f t="array" ref="D243">IFERROR((_xlfn.IFS(D$227&lt;INDEX($J$395:$J$413,MATCH($B$242,$C$395:$C$413,0)),INDEX('Baseline Calcs &amp; EFs'!$C$341:$C$358, MATCH($B$242,'Baseline Calcs &amp; EFs'!$B$341:$B$358,0)),D$227&lt;INDEX($K$395:$K$413,MATCH($B$242,$C$395:$C$413,0)),INDEX('Baseline Calcs &amp; EFs'!$C$341:$C$358, MATCH($B$242,'Baseline Calcs &amp; EFs'!$B$341:$B$358,0))-(((INDEX('Baseline Calcs &amp; EFs'!$C$341:$C$358, MATCH($B$242,'Baseline Calcs &amp; EFs'!$B$341:$B$358,0)))-(INDEX($D$394:$D$411, MATCH($B$242,$C$394:$C$411,0))))/3),D$227&lt;INDEX($I$395:$I$413,MATCH($B$242,$C$395:$C$413,0)),INDEX('Baseline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E243" s="148" t="str" cm="1">
        <f t="array" ref="E243">IFERROR((_xlfn.IFS(E$227&lt;INDEX($J$395:$J$413,MATCH($B$242,$C$395:$C$413,0)),INDEX('Baseline Calcs &amp; EFs'!$C$341:$C$358, MATCH($B$242,'Baseline Calcs &amp; EFs'!$B$341:$B$358,0)),E$227&lt;INDEX($K$395:$K$413,MATCH($B$242,$C$395:$C$413,0)),INDEX('Baseline Calcs &amp; EFs'!$C$341:$C$358, MATCH($B$242,'Baseline Calcs &amp; EFs'!$B$341:$B$358,0))-(((INDEX('Baseline Calcs &amp; EFs'!$C$341:$C$358, MATCH($B$242,'Baseline Calcs &amp; EFs'!$B$341:$B$358,0)))-(INDEX($D$394:$D$411, MATCH($B$242,$C$394:$C$411,0))))/3),E$227&lt;INDEX($I$395:$I$413,MATCH($B$242,$C$395:$C$413,0)),INDEX('Baseline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F243" s="148" t="str" cm="1">
        <f t="array" ref="F243">IFERROR((_xlfn.IFS(F$227&lt;INDEX($J$395:$J$413,MATCH($B$242,$C$395:$C$413,0)),INDEX('Baseline Calcs &amp; EFs'!$C$341:$C$358, MATCH($B$242,'Baseline Calcs &amp; EFs'!$B$341:$B$358,0)),F$227&lt;INDEX($K$395:$K$413,MATCH($B$242,$C$395:$C$413,0)),INDEX('Baseline Calcs &amp; EFs'!$C$341:$C$358, MATCH($B$242,'Baseline Calcs &amp; EFs'!$B$341:$B$358,0))-(((INDEX('Baseline Calcs &amp; EFs'!$C$341:$C$358, MATCH($B$242,'Baseline Calcs &amp; EFs'!$B$341:$B$358,0)))-(INDEX($D$394:$D$411, MATCH($B$242,$C$394:$C$411,0))))/3),F$227&lt;INDEX($I$395:$I$413,MATCH($B$242,$C$395:$C$413,0)),INDEX('Baseline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G243" s="148" t="str" cm="1">
        <f t="array" ref="G243">IFERROR((_xlfn.IFS(G$227&lt;INDEX($J$395:$J$413,MATCH($B$242,$C$395:$C$413,0)),INDEX('Baseline Calcs &amp; EFs'!$C$341:$C$358, MATCH($B$242,'Baseline Calcs &amp; EFs'!$B$341:$B$358,0)),G$227&lt;INDEX($K$395:$K$413,MATCH($B$242,$C$395:$C$413,0)),INDEX('Baseline Calcs &amp; EFs'!$C$341:$C$358, MATCH($B$242,'Baseline Calcs &amp; EFs'!$B$341:$B$358,0))-(((INDEX('Baseline Calcs &amp; EFs'!$C$341:$C$358, MATCH($B$242,'Baseline Calcs &amp; EFs'!$B$341:$B$358,0)))-(INDEX($D$394:$D$411, MATCH($B$242,$C$394:$C$411,0))))/3),G$227&lt;INDEX($I$395:$I$413,MATCH($B$242,$C$395:$C$413,0)),INDEX('Baseline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H243" s="148" t="str" cm="1">
        <f t="array" ref="H243">IFERROR((_xlfn.IFS(H$227&lt;INDEX($J$395:$J$413,MATCH($B$242,$C$395:$C$413,0)),INDEX('Baseline Calcs &amp; EFs'!$C$341:$C$358, MATCH($B$242,'Baseline Calcs &amp; EFs'!$B$341:$B$358,0)),H$227&lt;INDEX($K$395:$K$413,MATCH($B$242,$C$395:$C$413,0)),INDEX('Baseline Calcs &amp; EFs'!$C$341:$C$358, MATCH($B$242,'Baseline Calcs &amp; EFs'!$B$341:$B$358,0))-(((INDEX('Baseline Calcs &amp; EFs'!$C$341:$C$358, MATCH($B$242,'Baseline Calcs &amp; EFs'!$B$341:$B$358,0)))-(INDEX($D$394:$D$411, MATCH($B$242,$C$394:$C$411,0))))/3),H$227&lt;INDEX($I$395:$I$413,MATCH($B$242,$C$395:$C$413,0)),INDEX('Baseline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I243" s="148" t="str" cm="1">
        <f t="array" ref="I243">IFERROR((_xlfn.IFS(I$227&lt;INDEX($J$395:$J$413,MATCH($B$242,$C$395:$C$413,0)),INDEX('Baseline Calcs &amp; EFs'!$C$341:$C$358, MATCH($B$242,'Baseline Calcs &amp; EFs'!$B$341:$B$358,0)),I$227&lt;INDEX($K$395:$K$413,MATCH($B$242,$C$395:$C$413,0)),INDEX('Baseline Calcs &amp; EFs'!$C$341:$C$358, MATCH($B$242,'Baseline Calcs &amp; EFs'!$B$341:$B$358,0))-(((INDEX('Baseline Calcs &amp; EFs'!$C$341:$C$358, MATCH($B$242,'Baseline Calcs &amp; EFs'!$B$341:$B$358,0)))-(INDEX($D$394:$D$411, MATCH($B$242,$C$394:$C$411,0))))/3),I$227&lt;INDEX($I$395:$I$413,MATCH($B$242,$C$395:$C$413,0)),INDEX('Baseline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J243" s="148" t="str" cm="1">
        <f t="array" ref="J243">IFERROR((_xlfn.IFS(J$227&lt;INDEX($J$395:$J$413,MATCH($B$242,$C$395:$C$413,0)),INDEX('Baseline Calcs &amp; EFs'!$C$341:$C$358, MATCH($B$242,'Baseline Calcs &amp; EFs'!$B$341:$B$358,0)),J$227&lt;INDEX($K$395:$K$413,MATCH($B$242,$C$395:$C$413,0)),INDEX('Baseline Calcs &amp; EFs'!$C$341:$C$358, MATCH($B$242,'Baseline Calcs &amp; EFs'!$B$341:$B$358,0))-(((INDEX('Baseline Calcs &amp; EFs'!$C$341:$C$358, MATCH($B$242,'Baseline Calcs &amp; EFs'!$B$341:$B$358,0)))-(INDEX($D$394:$D$411, MATCH($B$242,$C$394:$C$411,0))))/3),J$227&lt;INDEX($I$395:$I$413,MATCH($B$242,$C$395:$C$413,0)),INDEX('Baseline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K243" s="148" t="str" cm="1">
        <f t="array" ref="K243">IFERROR((_xlfn.IFS(K$227&lt;INDEX($J$395:$J$413,MATCH($B$242,$C$395:$C$413,0)),INDEX('Baseline Calcs &amp; EFs'!$C$341:$C$358, MATCH($B$242,'Baseline Calcs &amp; EFs'!$B$341:$B$358,0)),K$227&lt;INDEX($K$395:$K$413,MATCH($B$242,$C$395:$C$413,0)),INDEX('Baseline Calcs &amp; EFs'!$C$341:$C$358, MATCH($B$242,'Baseline Calcs &amp; EFs'!$B$341:$B$358,0))-(((INDEX('Baseline Calcs &amp; EFs'!$C$341:$C$358, MATCH($B$242,'Baseline Calcs &amp; EFs'!$B$341:$B$358,0)))-(INDEX($D$394:$D$411, MATCH($B$242,$C$394:$C$411,0))))/3),K$227&lt;INDEX($I$395:$I$413,MATCH($B$242,$C$395:$C$413,0)),INDEX('Baseline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L243" s="148" t="str" cm="1">
        <f t="array" ref="L243">IFERROR((_xlfn.IFS(L$227&lt;INDEX($J$395:$J$413,MATCH($B$242,$C$395:$C$413,0)),INDEX('Baseline Calcs &amp; EFs'!$C$341:$C$358, MATCH($B$242,'Baseline Calcs &amp; EFs'!$B$341:$B$358,0)),L$227&lt;INDEX($K$395:$K$413,MATCH($B$242,$C$395:$C$413,0)),INDEX('Baseline Calcs &amp; EFs'!$C$341:$C$358, MATCH($B$242,'Baseline Calcs &amp; EFs'!$B$341:$B$358,0))-(((INDEX('Baseline Calcs &amp; EFs'!$C$341:$C$358, MATCH($B$242,'Baseline Calcs &amp; EFs'!$B$341:$B$358,0)))-(INDEX($D$394:$D$411, MATCH($B$242,$C$394:$C$411,0))))/3),L$227&lt;INDEX($I$395:$I$413,MATCH($B$242,$C$395:$C$413,0)),INDEX('Baseline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M243" s="148" t="str" cm="1">
        <f t="array" ref="M243">IFERROR((_xlfn.IFS(M$227&lt;INDEX($J$395:$J$413,MATCH($B$242,$C$395:$C$413,0)),INDEX('Baseline Calcs &amp; EFs'!$C$341:$C$358, MATCH($B$242,'Baseline Calcs &amp; EFs'!$B$341:$B$358,0)),M$227&lt;INDEX($K$395:$K$413,MATCH($B$242,$C$395:$C$413,0)),INDEX('Baseline Calcs &amp; EFs'!$C$341:$C$358, MATCH($B$242,'Baseline Calcs &amp; EFs'!$B$341:$B$358,0))-(((INDEX('Baseline Calcs &amp; EFs'!$C$341:$C$358, MATCH($B$242,'Baseline Calcs &amp; EFs'!$B$341:$B$358,0)))-(INDEX($D$394:$D$411, MATCH($B$242,$C$394:$C$411,0))))/3),M$227&lt;INDEX($I$395:$I$413,MATCH($B$242,$C$395:$C$413,0)),INDEX('Baseline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N243" s="148" t="str" cm="1">
        <f t="array" ref="N243">IFERROR((_xlfn.IFS(N$227&lt;INDEX($J$395:$J$413,MATCH($B$242,$C$395:$C$413,0)),INDEX('Baseline Calcs &amp; EFs'!$C$341:$C$358, MATCH($B$242,'Baseline Calcs &amp; EFs'!$B$341:$B$358,0)),N$227&lt;INDEX($K$395:$K$413,MATCH($B$242,$C$395:$C$413,0)),INDEX('Baseline Calcs &amp; EFs'!$C$341:$C$358, MATCH($B$242,'Baseline Calcs &amp; EFs'!$B$341:$B$358,0))-(((INDEX('Baseline Calcs &amp; EFs'!$C$341:$C$358, MATCH($B$242,'Baseline Calcs &amp; EFs'!$B$341:$B$358,0)))-(INDEX($D$394:$D$411, MATCH($B$242,$C$394:$C$411,0))))/3),N$227&lt;INDEX($I$395:$I$413,MATCH($B$242,$C$395:$C$413,0)),INDEX('Baseline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O243" s="148" t="str" cm="1">
        <f t="array" ref="O243">IFERROR((_xlfn.IFS(O$227&lt;INDEX($J$395:$J$413,MATCH($B$242,$C$395:$C$413,0)),INDEX('Baseline Calcs &amp; EFs'!$C$341:$C$358, MATCH($B$242,'Baseline Calcs &amp; EFs'!$B$341:$B$358,0)),O$227&lt;INDEX($K$395:$K$413,MATCH($B$242,$C$395:$C$413,0)),INDEX('Baseline Calcs &amp; EFs'!$C$341:$C$358, MATCH($B$242,'Baseline Calcs &amp; EFs'!$B$341:$B$358,0))-(((INDEX('Baseline Calcs &amp; EFs'!$C$341:$C$358, MATCH($B$242,'Baseline Calcs &amp; EFs'!$B$341:$B$358,0)))-(INDEX($D$394:$D$411, MATCH($B$242,$C$394:$C$411,0))))/3),O$227&lt;INDEX($I$395:$I$413,MATCH($B$242,$C$395:$C$413,0)),INDEX('Baseline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P243" s="148" t="str" cm="1">
        <f t="array" ref="P243">IFERROR((_xlfn.IFS(P$227&lt;INDEX($J$395:$J$413,MATCH($B$242,$C$395:$C$413,0)),INDEX('Baseline Calcs &amp; EFs'!$C$341:$C$358, MATCH($B$242,'Baseline Calcs &amp; EFs'!$B$341:$B$358,0)),P$227&lt;INDEX($K$395:$K$413,MATCH($B$242,$C$395:$C$413,0)),INDEX('Baseline Calcs &amp; EFs'!$C$341:$C$358, MATCH($B$242,'Baseline Calcs &amp; EFs'!$B$341:$B$358,0))-(((INDEX('Baseline Calcs &amp; EFs'!$C$341:$C$358, MATCH($B$242,'Baseline Calcs &amp; EFs'!$B$341:$B$358,0)))-(INDEX($D$394:$D$411, MATCH($B$242,$C$394:$C$411,0))))/3),P$227&lt;INDEX($I$395:$I$413,MATCH($B$242,$C$395:$C$413,0)),INDEX('Baseline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Q243" s="148" t="str" cm="1">
        <f t="array" ref="Q243">IFERROR((_xlfn.IFS(Q$227&lt;INDEX($J$395:$J$413,MATCH($B$242,$C$395:$C$413,0)),INDEX('Baseline Calcs &amp; EFs'!$C$341:$C$358, MATCH($B$242,'Baseline Calcs &amp; EFs'!$B$341:$B$358,0)),Q$227&lt;INDEX($K$395:$K$413,MATCH($B$242,$C$395:$C$413,0)),INDEX('Baseline Calcs &amp; EFs'!$C$341:$C$358, MATCH($B$242,'Baseline Calcs &amp; EFs'!$B$341:$B$358,0))-(((INDEX('Baseline Calcs &amp; EFs'!$C$341:$C$358, MATCH($B$242,'Baseline Calcs &amp; EFs'!$B$341:$B$358,0)))-(INDEX($D$394:$D$411, MATCH($B$242,$C$394:$C$411,0))))/3),Q$227&lt;INDEX($I$395:$I$413,MATCH($B$242,$C$395:$C$413,0)),INDEX('Baseline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R243" s="148" t="str" cm="1">
        <f t="array" ref="R243">IFERROR((_xlfn.IFS(R$227&lt;INDEX($J$395:$J$413,MATCH($B$242,$C$395:$C$413,0)),INDEX('Baseline Calcs &amp; EFs'!$C$341:$C$358, MATCH($B$242,'Baseline Calcs &amp; EFs'!$B$341:$B$358,0)),R$227&lt;INDEX($K$395:$K$413,MATCH($B$242,$C$395:$C$413,0)),INDEX('Baseline Calcs &amp; EFs'!$C$341:$C$358, MATCH($B$242,'Baseline Calcs &amp; EFs'!$B$341:$B$358,0))-(((INDEX('Baseline Calcs &amp; EFs'!$C$341:$C$358, MATCH($B$242,'Baseline Calcs &amp; EFs'!$B$341:$B$358,0)))-(INDEX($D$394:$D$411, MATCH($B$242,$C$394:$C$411,0))))/3),R$227&lt;INDEX($I$395:$I$413,MATCH($B$242,$C$395:$C$413,0)),INDEX('Baseline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S243" s="148" t="str" cm="1">
        <f t="array" ref="S243">IFERROR((_xlfn.IFS(S$227&lt;INDEX($J$395:$J$413,MATCH($B$242,$C$395:$C$413,0)),INDEX('Baseline Calcs &amp; EFs'!$C$341:$C$358, MATCH($B$242,'Baseline Calcs &amp; EFs'!$B$341:$B$358,0)),S$227&lt;INDEX($K$395:$K$413,MATCH($B$242,$C$395:$C$413,0)),INDEX('Baseline Calcs &amp; EFs'!$C$341:$C$358, MATCH($B$242,'Baseline Calcs &amp; EFs'!$B$341:$B$358,0))-(((INDEX('Baseline Calcs &amp; EFs'!$C$341:$C$358, MATCH($B$242,'Baseline Calcs &amp; EFs'!$B$341:$B$358,0)))-(INDEX($D$394:$D$411, MATCH($B$242,$C$394:$C$411,0))))/3),S$227&lt;INDEX($I$395:$I$413,MATCH($B$242,$C$395:$C$413,0)),INDEX('Baseline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T243" s="148" t="str" cm="1">
        <f t="array" ref="T243">IFERROR((_xlfn.IFS(T$227&lt;INDEX($J$395:$J$413,MATCH($B$242,$C$395:$C$413,0)),INDEX('Baseline Calcs &amp; EFs'!$C$341:$C$358, MATCH($B$242,'Baseline Calcs &amp; EFs'!$B$341:$B$358,0)),T$227&lt;INDEX($K$395:$K$413,MATCH($B$242,$C$395:$C$413,0)),INDEX('Baseline Calcs &amp; EFs'!$C$341:$C$358, MATCH($B$242,'Baseline Calcs &amp; EFs'!$B$341:$B$358,0))-(((INDEX('Baseline Calcs &amp; EFs'!$C$341:$C$358, MATCH($B$242,'Baseline Calcs &amp; EFs'!$B$341:$B$358,0)))-(INDEX($D$394:$D$411, MATCH($B$242,$C$394:$C$411,0))))/3),T$227&lt;INDEX($I$395:$I$413,MATCH($B$242,$C$395:$C$413,0)),INDEX('Baseline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U243" s="148" t="str" cm="1">
        <f t="array" ref="U243">IFERROR((_xlfn.IFS(U$227&lt;INDEX($J$395:$J$413,MATCH($B$242,$C$395:$C$413,0)),INDEX('Baseline Calcs &amp; EFs'!$C$341:$C$358, MATCH($B$242,'Baseline Calcs &amp; EFs'!$B$341:$B$358,0)),U$227&lt;INDEX($K$395:$K$413,MATCH($B$242,$C$395:$C$413,0)),INDEX('Baseline Calcs &amp; EFs'!$C$341:$C$358, MATCH($B$242,'Baseline Calcs &amp; EFs'!$B$341:$B$358,0))-(((INDEX('Baseline Calcs &amp; EFs'!$C$341:$C$358, MATCH($B$242,'Baseline Calcs &amp; EFs'!$B$341:$B$358,0)))-(INDEX($D$394:$D$411, MATCH($B$242,$C$394:$C$411,0))))/3),U$227&lt;INDEX($I$395:$I$413,MATCH($B$242,$C$395:$C$413,0)),INDEX('Baseline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V243" s="148" t="str" cm="1">
        <f t="array" ref="V243">IFERROR((_xlfn.IFS(V$227&lt;INDEX($J$395:$J$413,MATCH($B$242,$C$395:$C$413,0)),INDEX('Baseline Calcs &amp; EFs'!$C$341:$C$358, MATCH($B$242,'Baseline Calcs &amp; EFs'!$B$341:$B$358,0)),V$227&lt;INDEX($K$395:$K$413,MATCH($B$242,$C$395:$C$413,0)),INDEX('Baseline Calcs &amp; EFs'!$C$341:$C$358, MATCH($B$242,'Baseline Calcs &amp; EFs'!$B$341:$B$358,0))-(((INDEX('Baseline Calcs &amp; EFs'!$C$341:$C$358, MATCH($B$242,'Baseline Calcs &amp; EFs'!$B$341:$B$358,0)))-(INDEX($D$394:$D$411, MATCH($B$242,$C$394:$C$411,0))))/3),V$227&lt;INDEX($I$395:$I$413,MATCH($B$242,$C$395:$C$413,0)),INDEX('Baseline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W243" s="148" t="str" cm="1">
        <f t="array" ref="W243">IFERROR((_xlfn.IFS(W$227&lt;INDEX($J$395:$J$413,MATCH($B$242,$C$395:$C$413,0)),INDEX('Baseline Calcs &amp; EFs'!$C$341:$C$358, MATCH($B$242,'Baseline Calcs &amp; EFs'!$B$341:$B$358,0)),W$227&lt;INDEX($K$395:$K$413,MATCH($B$242,$C$395:$C$413,0)),INDEX('Baseline Calcs &amp; EFs'!$C$341:$C$358, MATCH($B$242,'Baseline Calcs &amp; EFs'!$B$341:$B$358,0))-(((INDEX('Baseline Calcs &amp; EFs'!$C$341:$C$358, MATCH($B$242,'Baseline Calcs &amp; EFs'!$B$341:$B$358,0)))-(INDEX($D$394:$D$411, MATCH($B$242,$C$394:$C$411,0))))/3),W$227&lt;INDEX($I$395:$I$413,MATCH($B$242,$C$395:$C$413,0)),INDEX('Baseline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X243" s="148" t="str" cm="1">
        <f t="array" ref="X243">IFERROR((_xlfn.IFS(X$227&lt;INDEX($J$395:$J$413,MATCH($B$242,$C$395:$C$413,0)),INDEX('Baseline Calcs &amp; EFs'!$C$341:$C$358, MATCH($B$242,'Baseline Calcs &amp; EFs'!$B$341:$B$358,0)),X$227&lt;INDEX($K$395:$K$413,MATCH($B$242,$C$395:$C$413,0)),INDEX('Baseline Calcs &amp; EFs'!$C$341:$C$358, MATCH($B$242,'Baseline Calcs &amp; EFs'!$B$341:$B$358,0))-(((INDEX('Baseline Calcs &amp; EFs'!$C$341:$C$358, MATCH($B$242,'Baseline Calcs &amp; EFs'!$B$341:$B$358,0)))-(INDEX($D$394:$D$411, MATCH($B$242,$C$394:$C$411,0))))/3),X$227&lt;INDEX($I$395:$I$413,MATCH($B$242,$C$395:$C$413,0)),INDEX('Baseline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Y243" s="148" t="str" cm="1">
        <f t="array" ref="Y243">IFERROR((_xlfn.IFS(Y$227&lt;INDEX($J$395:$J$413,MATCH($B$242,$C$395:$C$413,0)),INDEX('Baseline Calcs &amp; EFs'!$C$341:$C$358, MATCH($B$242,'Baseline Calcs &amp; EFs'!$B$341:$B$358,0)),Y$227&lt;INDEX($K$395:$K$413,MATCH($B$242,$C$395:$C$413,0)),INDEX('Baseline Calcs &amp; EFs'!$C$341:$C$358, MATCH($B$242,'Baseline Calcs &amp; EFs'!$B$341:$B$358,0))-(((INDEX('Baseline Calcs &amp; EFs'!$C$341:$C$358, MATCH($B$242,'Baseline Calcs &amp; EFs'!$B$341:$B$358,0)))-(INDEX($D$394:$D$411, MATCH($B$242,$C$394:$C$411,0))))/3),Y$227&lt;INDEX($I$395:$I$413,MATCH($B$242,$C$395:$C$413,0)),INDEX('Baseline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Z243" s="148" t="str" cm="1">
        <f t="array" ref="Z243">IFERROR((_xlfn.IFS(Z$227&lt;INDEX($J$395:$J$413,MATCH($B$242,$C$395:$C$413,0)),INDEX('Baseline Calcs &amp; EFs'!$C$341:$C$358, MATCH($B$242,'Baseline Calcs &amp; EFs'!$B$341:$B$358,0)),Z$227&lt;INDEX($K$395:$K$413,MATCH($B$242,$C$395:$C$413,0)),INDEX('Baseline Calcs &amp; EFs'!$C$341:$C$358, MATCH($B$242,'Baseline Calcs &amp; EFs'!$B$341:$B$358,0))-(((INDEX('Baseline Calcs &amp; EFs'!$C$341:$C$358, MATCH($B$242,'Baseline Calcs &amp; EFs'!$B$341:$B$358,0)))-(INDEX($D$394:$D$411, MATCH($B$242,$C$394:$C$411,0))))/3),Z$227&lt;INDEX($I$395:$I$413,MATCH($B$242,$C$395:$C$413,0)),INDEX('Baseline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AA243" s="148" t="str" cm="1">
        <f t="array" ref="AA243">IFERROR((_xlfn.IFS(AA$227&lt;INDEX($J$395:$J$413,MATCH($B$242,$C$395:$C$413,0)),INDEX('Baseline Calcs &amp; EFs'!$C$341:$C$358, MATCH($B$242,'Baseline Calcs &amp; EFs'!$B$341:$B$358,0)),AA$227&lt;INDEX($K$395:$K$413,MATCH($B$242,$C$395:$C$413,0)),INDEX('Baseline Calcs &amp; EFs'!$C$341:$C$358, MATCH($B$242,'Baseline Calcs &amp; EFs'!$B$341:$B$358,0))-(((INDEX('Baseline Calcs &amp; EFs'!$C$341:$C$358, MATCH($B$242,'Baseline Calcs &amp; EFs'!$B$341:$B$358,0)))-(INDEX($D$394:$D$411, MATCH($B$242,$C$394:$C$411,0))))/3),AA$227&lt;INDEX($I$395:$I$413,MATCH($B$242,$C$395:$C$413,0)),INDEX('Baseline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AB243" s="148" t="str" cm="1">
        <f t="array" ref="AB243">IFERROR((_xlfn.IFS(AB$227&lt;INDEX($J$395:$J$413,MATCH($B$242,$C$395:$C$413,0)),INDEX('Baseline Calcs &amp; EFs'!$C$341:$C$358, MATCH($B$242,'Baseline Calcs &amp; EFs'!$B$341:$B$358,0)),AB$227&lt;INDEX($K$395:$K$413,MATCH($B$242,$C$395:$C$413,0)),INDEX('Baseline Calcs &amp; EFs'!$C$341:$C$358, MATCH($B$242,'Baseline Calcs &amp; EFs'!$B$341:$B$358,0))-(((INDEX('Baseline Calcs &amp; EFs'!$C$341:$C$358, MATCH($B$242,'Baseline Calcs &amp; EFs'!$B$341:$B$358,0)))-(INDEX($D$394:$D$411, MATCH($B$242,$C$394:$C$411,0))))/3),AB$227&lt;INDEX($I$395:$I$413,MATCH($B$242,$C$395:$C$413,0)),INDEX('Baseline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AC243" s="148" t="str" cm="1">
        <f t="array" ref="AC243">IFERROR((_xlfn.IFS(AC$227&lt;INDEX($J$395:$J$413,MATCH($B$242,$C$395:$C$413,0)),INDEX('Baseline Calcs &amp; EFs'!$C$341:$C$358, MATCH($B$242,'Baseline Calcs &amp; EFs'!$B$341:$B$358,0)),AC$227&lt;INDEX($K$395:$K$413,MATCH($B$242,$C$395:$C$413,0)),INDEX('Baseline Calcs &amp; EFs'!$C$341:$C$358, MATCH($B$242,'Baseline Calcs &amp; EFs'!$B$341:$B$358,0))-(((INDEX('Baseline Calcs &amp; EFs'!$C$341:$C$358, MATCH($B$242,'Baseline Calcs &amp; EFs'!$B$341:$B$358,0)))-(INDEX($D$394:$D$411, MATCH($B$242,$C$394:$C$411,0))))/3),AC$227&lt;INDEX($I$395:$I$413,MATCH($B$242,$C$395:$C$413,0)),INDEX('Baseline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AD243" s="148" t="str" cm="1">
        <f t="array" ref="AD243">IFERROR((_xlfn.IFS(AD$227&lt;INDEX($J$395:$J$413,MATCH($B$242,$C$395:$C$413,0)),INDEX('Baseline Calcs &amp; EFs'!$C$341:$C$358, MATCH($B$242,'Baseline Calcs &amp; EFs'!$B$341:$B$358,0)),AD$227&lt;INDEX($K$395:$K$413,MATCH($B$242,$C$395:$C$413,0)),INDEX('Baseline Calcs &amp; EFs'!$C$341:$C$358, MATCH($B$242,'Baseline Calcs &amp; EFs'!$B$341:$B$358,0))-(((INDEX('Baseline Calcs &amp; EFs'!$C$341:$C$358, MATCH($B$242,'Baseline Calcs &amp; EFs'!$B$341:$B$358,0)))-(INDEX($D$394:$D$411, MATCH($B$242,$C$394:$C$411,0))))/3),AD$227&lt;INDEX($I$395:$I$413,MATCH($B$242,$C$395:$C$413,0)),INDEX('Baseline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AE243" s="148" t="str" cm="1">
        <f t="array" ref="AE243">IFERROR((_xlfn.IFS(AE$227&lt;INDEX($J$395:$J$413,MATCH($B$242,$C$395:$C$413,0)),INDEX('Baseline Calcs &amp; EFs'!$C$341:$C$358, MATCH($B$242,'Baseline Calcs &amp; EFs'!$B$341:$B$358,0)),AE$227&lt;INDEX($K$395:$K$413,MATCH($B$242,$C$395:$C$413,0)),INDEX('Baseline Calcs &amp; EFs'!$C$341:$C$358, MATCH($B$242,'Baseline Calcs &amp; EFs'!$B$341:$B$358,0))-(((INDEX('Baseline Calcs &amp; EFs'!$C$341:$C$358, MATCH($B$242,'Baseline Calcs &amp; EFs'!$B$341:$B$358,0)))-(INDEX($D$394:$D$411, MATCH($B$242,$C$394:$C$411,0))))/3),AE$227&lt;INDEX($I$395:$I$413,MATCH($B$242,$C$395:$C$413,0)),INDEX('Baseline Calcs &amp; EFs'!$C$341:$C$358, MATCH($B$242,'Baseline Calcs &amp; EFs'!$B$341:$B$358,0))-(((INDEX('Baseline Calcs &amp; EFs'!$C$341:$C$358, MATCH($B$242,'Baseline Calcs &amp; EFs'!$B$341:$B$358,0)))-(INDEX($D$394:$D$411, MATCH($B$242,$C$394:$C$411,0))))*2/3),TRUE,INDEX($D$394:$D$411, MATCH($B$242,$C$394:$C$411,0)))*INDEX($D$11:$D$27, MATCH($B$242,$B$11:$B$27,0)))*1000*'Conversions and Lists'!$O$44*'Baseline Calcs &amp; EFs'!$F$437*'Conversions and Lists'!$F$51*1000,"")</f>
        <v/>
      </c>
      <c r="AF243" s="148" t="str">
        <f t="shared" si="4"/>
        <v/>
      </c>
      <c r="AG243" s="148" t="str">
        <f>IFERROR(SUM(INDEX(D243:AF243, MATCH(INDEX($H$6:$H$27,MATCH(B243,$B$6:$B$27,0)),$D$227:$AE$227,0)):AF243),"")</f>
        <v/>
      </c>
    </row>
    <row r="244" spans="2:33" x14ac:dyDescent="0.25">
      <c r="B244" s="144" t="s">
        <v>130</v>
      </c>
      <c r="C244" s="141" t="s">
        <v>335</v>
      </c>
      <c r="D244" s="142" t="str" cm="1">
        <f t="array" ref="D244">IFERROR(((_xlfn.IFS(D$227&lt;INDEX($J$395:$J$413,MATCH($B$244,$C$395:$C$413,0)),INDEX('Baseline Calcs &amp; EFs'!$D$341:$D$358, MATCH($B$244,'Baseline Calcs &amp; EFs'!$B$341:$B$358,0)),D$227&lt;INDEX($K$395:$K$413,MATCH($B$244,$C$395:$C$413,0)),INDEX('Baseline Calcs &amp; EFs'!$D$341:$D$358, MATCH($B$244,'Baseline Calcs &amp; EFs'!$B$341:$B$358,0))-(((INDEX('Baseline Calcs &amp; EFs'!$D$341:$D$358, MATCH($B$244,'Baseline Calcs &amp; EFs'!$B$341:$B$358,0)))-(INDEX($E$394:$E$411, MATCH($B$244,$C$394:$C$411,0))))/3),D$227&lt;INDEX($I$395:$I$413,MATCH($B$244,$C$395:$C$413,0)),INDEX('Baseline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EFs'!K$381,"")</f>
        <v/>
      </c>
      <c r="E244" s="142" t="str" cm="1">
        <f t="array" ref="E244">IFERROR(((_xlfn.IFS(E$227&lt;INDEX($J$395:$J$413,MATCH($B$244,$C$395:$C$413,0)),INDEX('Baseline Calcs &amp; EFs'!$D$341:$D$358, MATCH($B$244,'Baseline Calcs &amp; EFs'!$B$341:$B$358,0)),E$227&lt;INDEX($K$395:$K$413,MATCH($B$244,$C$395:$C$413,0)),INDEX('Baseline Calcs &amp; EFs'!$D$341:$D$358, MATCH($B$244,'Baseline Calcs &amp; EFs'!$B$341:$B$358,0))-(((INDEX('Baseline Calcs &amp; EFs'!$D$341:$D$358, MATCH($B$244,'Baseline Calcs &amp; EFs'!$B$341:$B$358,0)))-(INDEX($E$394:$E$411, MATCH($B$244,$C$394:$C$411,0))))/3),E$227&lt;INDEX($I$395:$I$413,MATCH($B$244,$C$395:$C$413,0)),INDEX('Baseline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EFs'!L$381,"")</f>
        <v/>
      </c>
      <c r="F244" s="142" t="str" cm="1">
        <f t="array" ref="F244">IFERROR(((_xlfn.IFS(F$227&lt;INDEX($J$395:$J$413,MATCH($B$244,$C$395:$C$413,0)),INDEX('Baseline Calcs &amp; EFs'!$D$341:$D$358, MATCH($B$244,'Baseline Calcs &amp; EFs'!$B$341:$B$358,0)),F$227&lt;INDEX($K$395:$K$413,MATCH($B$244,$C$395:$C$413,0)),INDEX('Baseline Calcs &amp; EFs'!$D$341:$D$358, MATCH($B$244,'Baseline Calcs &amp; EFs'!$B$341:$B$358,0))-(((INDEX('Baseline Calcs &amp; EFs'!$D$341:$D$358, MATCH($B$244,'Baseline Calcs &amp; EFs'!$B$341:$B$358,0)))-(INDEX($E$394:$E$411, MATCH($B$244,$C$394:$C$411,0))))/3),F$227&lt;INDEX($I$395:$I$413,MATCH($B$244,$C$395:$C$413,0)),INDEX('Baseline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EFs'!M$381,"")</f>
        <v/>
      </c>
      <c r="G244" s="142" t="str" cm="1">
        <f t="array" ref="G244">IFERROR(((_xlfn.IFS(G$227&lt;INDEX($J$395:$J$413,MATCH($B$244,$C$395:$C$413,0)),INDEX('Baseline Calcs &amp; EFs'!$D$341:$D$358, MATCH($B$244,'Baseline Calcs &amp; EFs'!$B$341:$B$358,0)),G$227&lt;INDEX($K$395:$K$413,MATCH($B$244,$C$395:$C$413,0)),INDEX('Baseline Calcs &amp; EFs'!$D$341:$D$358, MATCH($B$244,'Baseline Calcs &amp; EFs'!$B$341:$B$358,0))-(((INDEX('Baseline Calcs &amp; EFs'!$D$341:$D$358, MATCH($B$244,'Baseline Calcs &amp; EFs'!$B$341:$B$358,0)))-(INDEX($E$394:$E$411, MATCH($B$244,$C$394:$C$411,0))))/3),G$227&lt;INDEX($I$395:$I$413,MATCH($B$244,$C$395:$C$413,0)),INDEX('Baseline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EFs'!N$381,"")</f>
        <v/>
      </c>
      <c r="H244" s="142" t="str" cm="1">
        <f t="array" ref="H244">IFERROR(((_xlfn.IFS(H$227&lt;INDEX($J$395:$J$413,MATCH($B$244,$C$395:$C$413,0)),INDEX('Baseline Calcs &amp; EFs'!$D$341:$D$358, MATCH($B$244,'Baseline Calcs &amp; EFs'!$B$341:$B$358,0)),H$227&lt;INDEX($K$395:$K$413,MATCH($B$244,$C$395:$C$413,0)),INDEX('Baseline Calcs &amp; EFs'!$D$341:$D$358, MATCH($B$244,'Baseline Calcs &amp; EFs'!$B$341:$B$358,0))-(((INDEX('Baseline Calcs &amp; EFs'!$D$341:$D$358, MATCH($B$244,'Baseline Calcs &amp; EFs'!$B$341:$B$358,0)))-(INDEX($E$394:$E$411, MATCH($B$244,$C$394:$C$411,0))))/3),H$227&lt;INDEX($I$395:$I$413,MATCH($B$244,$C$395:$C$413,0)),INDEX('Baseline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EFs'!O$381,"")</f>
        <v/>
      </c>
      <c r="I244" s="142" t="str" cm="1">
        <f t="array" ref="I244">IFERROR(((_xlfn.IFS(I$227&lt;INDEX($J$395:$J$413,MATCH($B$244,$C$395:$C$413,0)),INDEX('Baseline Calcs &amp; EFs'!$D$341:$D$358, MATCH($B$244,'Baseline Calcs &amp; EFs'!$B$341:$B$358,0)),I$227&lt;INDEX($K$395:$K$413,MATCH($B$244,$C$395:$C$413,0)),INDEX('Baseline Calcs &amp; EFs'!$D$341:$D$358, MATCH($B$244,'Baseline Calcs &amp; EFs'!$B$341:$B$358,0))-(((INDEX('Baseline Calcs &amp; EFs'!$D$341:$D$358, MATCH($B$244,'Baseline Calcs &amp; EFs'!$B$341:$B$358,0)))-(INDEX($E$394:$E$411, MATCH($B$244,$C$394:$C$411,0))))/3),I$227&lt;INDEX($I$395:$I$413,MATCH($B$244,$C$395:$C$413,0)),INDEX('Baseline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EFs'!P$381,"")</f>
        <v/>
      </c>
      <c r="J244" s="142" t="str" cm="1">
        <f t="array" ref="J244">IFERROR(((_xlfn.IFS(J$227&lt;INDEX($J$395:$J$413,MATCH($B$244,$C$395:$C$413,0)),INDEX('Baseline Calcs &amp; EFs'!$D$341:$D$358, MATCH($B$244,'Baseline Calcs &amp; EFs'!$B$341:$B$358,0)),J$227&lt;INDEX($K$395:$K$413,MATCH($B$244,$C$395:$C$413,0)),INDEX('Baseline Calcs &amp; EFs'!$D$341:$D$358, MATCH($B$244,'Baseline Calcs &amp; EFs'!$B$341:$B$358,0))-(((INDEX('Baseline Calcs &amp; EFs'!$D$341:$D$358, MATCH($B$244,'Baseline Calcs &amp; EFs'!$B$341:$B$358,0)))-(INDEX($E$394:$E$411, MATCH($B$244,$C$394:$C$411,0))))/3),J$227&lt;INDEX($I$395:$I$413,MATCH($B$244,$C$395:$C$413,0)),INDEX('Baseline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EFs'!Q$381,"")</f>
        <v/>
      </c>
      <c r="K244" s="142" t="str" cm="1">
        <f t="array" ref="K244">IFERROR(((_xlfn.IFS(K$227&lt;INDEX($J$395:$J$413,MATCH($B$244,$C$395:$C$413,0)),INDEX('Baseline Calcs &amp; EFs'!$D$341:$D$358, MATCH($B$244,'Baseline Calcs &amp; EFs'!$B$341:$B$358,0)),K$227&lt;INDEX($K$395:$K$413,MATCH($B$244,$C$395:$C$413,0)),INDEX('Baseline Calcs &amp; EFs'!$D$341:$D$358, MATCH($B$244,'Baseline Calcs &amp; EFs'!$B$341:$B$358,0))-(((INDEX('Baseline Calcs &amp; EFs'!$D$341:$D$358, MATCH($B$244,'Baseline Calcs &amp; EFs'!$B$341:$B$358,0)))-(INDEX($E$394:$E$411, MATCH($B$244,$C$394:$C$411,0))))/3),K$227&lt;INDEX($I$395:$I$413,MATCH($B$244,$C$395:$C$413,0)),INDEX('Baseline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EFs'!R$381,"")</f>
        <v/>
      </c>
      <c r="L244" s="142" t="str" cm="1">
        <f t="array" ref="L244">IFERROR(((_xlfn.IFS(L$227&lt;INDEX($J$395:$J$413,MATCH($B$244,$C$395:$C$413,0)),INDEX('Baseline Calcs &amp; EFs'!$D$341:$D$358, MATCH($B$244,'Baseline Calcs &amp; EFs'!$B$341:$B$358,0)),L$227&lt;INDEX($K$395:$K$413,MATCH($B$244,$C$395:$C$413,0)),INDEX('Baseline Calcs &amp; EFs'!$D$341:$D$358, MATCH($B$244,'Baseline Calcs &amp; EFs'!$B$341:$B$358,0))-(((INDEX('Baseline Calcs &amp; EFs'!$D$341:$D$358, MATCH($B$244,'Baseline Calcs &amp; EFs'!$B$341:$B$358,0)))-(INDEX($E$394:$E$411, MATCH($B$244,$C$394:$C$411,0))))/3),L$227&lt;INDEX($I$395:$I$413,MATCH($B$244,$C$395:$C$413,0)),INDEX('Baseline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EFs'!S$381,"")</f>
        <v/>
      </c>
      <c r="M244" s="142" t="str" cm="1">
        <f t="array" ref="M244">IFERROR(((_xlfn.IFS(M$227&lt;INDEX($J$395:$J$413,MATCH($B$244,$C$395:$C$413,0)),INDEX('Baseline Calcs &amp; EFs'!$D$341:$D$358, MATCH($B$244,'Baseline Calcs &amp; EFs'!$B$341:$B$358,0)),M$227&lt;INDEX($K$395:$K$413,MATCH($B$244,$C$395:$C$413,0)),INDEX('Baseline Calcs &amp; EFs'!$D$341:$D$358, MATCH($B$244,'Baseline Calcs &amp; EFs'!$B$341:$B$358,0))-(((INDEX('Baseline Calcs &amp; EFs'!$D$341:$D$358, MATCH($B$244,'Baseline Calcs &amp; EFs'!$B$341:$B$358,0)))-(INDEX($E$394:$E$411, MATCH($B$244,$C$394:$C$411,0))))/3),M$227&lt;INDEX($I$395:$I$413,MATCH($B$244,$C$395:$C$413,0)),INDEX('Baseline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EFs'!T$381,"")</f>
        <v/>
      </c>
      <c r="N244" s="142" t="str" cm="1">
        <f t="array" ref="N244">IFERROR(((_xlfn.IFS(N$227&lt;INDEX($J$395:$J$413,MATCH($B$244,$C$395:$C$413,0)),INDEX('Baseline Calcs &amp; EFs'!$D$341:$D$358, MATCH($B$244,'Baseline Calcs &amp; EFs'!$B$341:$B$358,0)),N$227&lt;INDEX($K$395:$K$413,MATCH($B$244,$C$395:$C$413,0)),INDEX('Baseline Calcs &amp; EFs'!$D$341:$D$358, MATCH($B$244,'Baseline Calcs &amp; EFs'!$B$341:$B$358,0))-(((INDEX('Baseline Calcs &amp; EFs'!$D$341:$D$358, MATCH($B$244,'Baseline Calcs &amp; EFs'!$B$341:$B$358,0)))-(INDEX($E$394:$E$411, MATCH($B$244,$C$394:$C$411,0))))/3),N$227&lt;INDEX($I$395:$I$413,MATCH($B$244,$C$395:$C$413,0)),INDEX('Baseline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EFs'!U$381,"")</f>
        <v/>
      </c>
      <c r="O244" s="142" t="str" cm="1">
        <f t="array" ref="O244">IFERROR(((_xlfn.IFS(O$227&lt;INDEX($J$395:$J$413,MATCH($B$244,$C$395:$C$413,0)),INDEX('Baseline Calcs &amp; EFs'!$D$341:$D$358, MATCH($B$244,'Baseline Calcs &amp; EFs'!$B$341:$B$358,0)),O$227&lt;INDEX($K$395:$K$413,MATCH($B$244,$C$395:$C$413,0)),INDEX('Baseline Calcs &amp; EFs'!$D$341:$D$358, MATCH($B$244,'Baseline Calcs &amp; EFs'!$B$341:$B$358,0))-(((INDEX('Baseline Calcs &amp; EFs'!$D$341:$D$358, MATCH($B$244,'Baseline Calcs &amp; EFs'!$B$341:$B$358,0)))-(INDEX($E$394:$E$411, MATCH($B$244,$C$394:$C$411,0))))/3),O$227&lt;INDEX($I$395:$I$413,MATCH($B$244,$C$395:$C$413,0)),INDEX('Baseline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EFs'!V$381,"")</f>
        <v/>
      </c>
      <c r="P244" s="142" t="str" cm="1">
        <f t="array" ref="P244">IFERROR(((_xlfn.IFS(P$227&lt;INDEX($J$395:$J$413,MATCH($B$244,$C$395:$C$413,0)),INDEX('Baseline Calcs &amp; EFs'!$D$341:$D$358, MATCH($B$244,'Baseline Calcs &amp; EFs'!$B$341:$B$358,0)),P$227&lt;INDEX($K$395:$K$413,MATCH($B$244,$C$395:$C$413,0)),INDEX('Baseline Calcs &amp; EFs'!$D$341:$D$358, MATCH($B$244,'Baseline Calcs &amp; EFs'!$B$341:$B$358,0))-(((INDEX('Baseline Calcs &amp; EFs'!$D$341:$D$358, MATCH($B$244,'Baseline Calcs &amp; EFs'!$B$341:$B$358,0)))-(INDEX($E$394:$E$411, MATCH($B$244,$C$394:$C$411,0))))/3),P$227&lt;INDEX($I$395:$I$413,MATCH($B$244,$C$395:$C$413,0)),INDEX('Baseline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EFs'!W$381,"")</f>
        <v/>
      </c>
      <c r="Q244" s="142" t="str" cm="1">
        <f t="array" ref="Q244">IFERROR(((_xlfn.IFS(Q$227&lt;INDEX($J$395:$J$413,MATCH($B$244,$C$395:$C$413,0)),INDEX('Baseline Calcs &amp; EFs'!$D$341:$D$358, MATCH($B$244,'Baseline Calcs &amp; EFs'!$B$341:$B$358,0)),Q$227&lt;INDEX($K$395:$K$413,MATCH($B$244,$C$395:$C$413,0)),INDEX('Baseline Calcs &amp; EFs'!$D$341:$D$358, MATCH($B$244,'Baseline Calcs &amp; EFs'!$B$341:$B$358,0))-(((INDEX('Baseline Calcs &amp; EFs'!$D$341:$D$358, MATCH($B$244,'Baseline Calcs &amp; EFs'!$B$341:$B$358,0)))-(INDEX($E$394:$E$411, MATCH($B$244,$C$394:$C$411,0))))/3),Q$227&lt;INDEX($I$395:$I$413,MATCH($B$244,$C$395:$C$413,0)),INDEX('Baseline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EFs'!X$381,"")</f>
        <v/>
      </c>
      <c r="R244" s="142" t="str" cm="1">
        <f t="array" ref="R244">IFERROR(((_xlfn.IFS(R$227&lt;INDEX($J$395:$J$413,MATCH($B$244,$C$395:$C$413,0)),INDEX('Baseline Calcs &amp; EFs'!$D$341:$D$358, MATCH($B$244,'Baseline Calcs &amp; EFs'!$B$341:$B$358,0)),R$227&lt;INDEX($K$395:$K$413,MATCH($B$244,$C$395:$C$413,0)),INDEX('Baseline Calcs &amp; EFs'!$D$341:$D$358, MATCH($B$244,'Baseline Calcs &amp; EFs'!$B$341:$B$358,0))-(((INDEX('Baseline Calcs &amp; EFs'!$D$341:$D$358, MATCH($B$244,'Baseline Calcs &amp; EFs'!$B$341:$B$358,0)))-(INDEX($E$394:$E$411, MATCH($B$244,$C$394:$C$411,0))))/3),R$227&lt;INDEX($I$395:$I$413,MATCH($B$244,$C$395:$C$413,0)),INDEX('Baseline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EFs'!Y$381,"")</f>
        <v/>
      </c>
      <c r="S244" s="142" t="str" cm="1">
        <f t="array" ref="S244">IFERROR(((_xlfn.IFS(S$227&lt;INDEX($J$395:$J$413,MATCH($B$244,$C$395:$C$413,0)),INDEX('Baseline Calcs &amp; EFs'!$D$341:$D$358, MATCH($B$244,'Baseline Calcs &amp; EFs'!$B$341:$B$358,0)),S$227&lt;INDEX($K$395:$K$413,MATCH($B$244,$C$395:$C$413,0)),INDEX('Baseline Calcs &amp; EFs'!$D$341:$D$358, MATCH($B$244,'Baseline Calcs &amp; EFs'!$B$341:$B$358,0))-(((INDEX('Baseline Calcs &amp; EFs'!$D$341:$D$358, MATCH($B$244,'Baseline Calcs &amp; EFs'!$B$341:$B$358,0)))-(INDEX($E$394:$E$411, MATCH($B$244,$C$394:$C$411,0))))/3),S$227&lt;INDEX($I$395:$I$413,MATCH($B$244,$C$395:$C$413,0)),INDEX('Baseline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EFs'!Z$381,"")</f>
        <v/>
      </c>
      <c r="T244" s="142" t="str" cm="1">
        <f t="array" ref="T244">IFERROR(((_xlfn.IFS(T$227&lt;INDEX($J$395:$J$413,MATCH($B$244,$C$395:$C$413,0)),INDEX('Baseline Calcs &amp; EFs'!$D$341:$D$358, MATCH($B$244,'Baseline Calcs &amp; EFs'!$B$341:$B$358,0)),T$227&lt;INDEX($K$395:$K$413,MATCH($B$244,$C$395:$C$413,0)),INDEX('Baseline Calcs &amp; EFs'!$D$341:$D$358, MATCH($B$244,'Baseline Calcs &amp; EFs'!$B$341:$B$358,0))-(((INDEX('Baseline Calcs &amp; EFs'!$D$341:$D$358, MATCH($B$244,'Baseline Calcs &amp; EFs'!$B$341:$B$358,0)))-(INDEX($E$394:$E$411, MATCH($B$244,$C$394:$C$411,0))))/3),T$227&lt;INDEX($I$395:$I$413,MATCH($B$244,$C$395:$C$413,0)),INDEX('Baseline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EFs'!AA$381,"")</f>
        <v/>
      </c>
      <c r="U244" s="142" t="str" cm="1">
        <f t="array" ref="U244">IFERROR(((_xlfn.IFS(U$227&lt;INDEX($J$395:$J$413,MATCH($B$244,$C$395:$C$413,0)),INDEX('Baseline Calcs &amp; EFs'!$D$341:$D$358, MATCH($B$244,'Baseline Calcs &amp; EFs'!$B$341:$B$358,0)),U$227&lt;INDEX($K$395:$K$413,MATCH($B$244,$C$395:$C$413,0)),INDEX('Baseline Calcs &amp; EFs'!$D$341:$D$358, MATCH($B$244,'Baseline Calcs &amp; EFs'!$B$341:$B$358,0))-(((INDEX('Baseline Calcs &amp; EFs'!$D$341:$D$358, MATCH($B$244,'Baseline Calcs &amp; EFs'!$B$341:$B$358,0)))-(INDEX($E$394:$E$411, MATCH($B$244,$C$394:$C$411,0))))/3),U$227&lt;INDEX($I$395:$I$413,MATCH($B$244,$C$395:$C$413,0)),INDEX('Baseline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EFs'!AB$381,"")</f>
        <v/>
      </c>
      <c r="V244" s="142" t="str" cm="1">
        <f t="array" ref="V244">IFERROR(((_xlfn.IFS(V$227&lt;INDEX($J$395:$J$413,MATCH($B$244,$C$395:$C$413,0)),INDEX('Baseline Calcs &amp; EFs'!$D$341:$D$358, MATCH($B$244,'Baseline Calcs &amp; EFs'!$B$341:$B$358,0)),V$227&lt;INDEX($K$395:$K$413,MATCH($B$244,$C$395:$C$413,0)),INDEX('Baseline Calcs &amp; EFs'!$D$341:$D$358, MATCH($B$244,'Baseline Calcs &amp; EFs'!$B$341:$B$358,0))-(((INDEX('Baseline Calcs &amp; EFs'!$D$341:$D$358, MATCH($B$244,'Baseline Calcs &amp; EFs'!$B$341:$B$358,0)))-(INDEX($E$394:$E$411, MATCH($B$244,$C$394:$C$411,0))))/3),V$227&lt;INDEX($I$395:$I$413,MATCH($B$244,$C$395:$C$413,0)),INDEX('Baseline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EFs'!AC$381,"")</f>
        <v/>
      </c>
      <c r="W244" s="142" t="str" cm="1">
        <f t="array" ref="W244">IFERROR(((_xlfn.IFS(W$227&lt;INDEX($J$395:$J$413,MATCH($B$244,$C$395:$C$413,0)),INDEX('Baseline Calcs &amp; EFs'!$D$341:$D$358, MATCH($B$244,'Baseline Calcs &amp; EFs'!$B$341:$B$358,0)),W$227&lt;INDEX($K$395:$K$413,MATCH($B$244,$C$395:$C$413,0)),INDEX('Baseline Calcs &amp; EFs'!$D$341:$D$358, MATCH($B$244,'Baseline Calcs &amp; EFs'!$B$341:$B$358,0))-(((INDEX('Baseline Calcs &amp; EFs'!$D$341:$D$358, MATCH($B$244,'Baseline Calcs &amp; EFs'!$B$341:$B$358,0)))-(INDEX($E$394:$E$411, MATCH($B$244,$C$394:$C$411,0))))/3),W$227&lt;INDEX($I$395:$I$413,MATCH($B$244,$C$395:$C$413,0)),INDEX('Baseline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EFs'!AD$381,"")</f>
        <v/>
      </c>
      <c r="X244" s="142" t="str" cm="1">
        <f t="array" ref="X244">IFERROR(((_xlfn.IFS(X$227&lt;INDEX($J$395:$J$413,MATCH($B$244,$C$395:$C$413,0)),INDEX('Baseline Calcs &amp; EFs'!$D$341:$D$358, MATCH($B$244,'Baseline Calcs &amp; EFs'!$B$341:$B$358,0)),X$227&lt;INDEX($K$395:$K$413,MATCH($B$244,$C$395:$C$413,0)),INDEX('Baseline Calcs &amp; EFs'!$D$341:$D$358, MATCH($B$244,'Baseline Calcs &amp; EFs'!$B$341:$B$358,0))-(((INDEX('Baseline Calcs &amp; EFs'!$D$341:$D$358, MATCH($B$244,'Baseline Calcs &amp; EFs'!$B$341:$B$358,0)))-(INDEX($E$394:$E$411, MATCH($B$244,$C$394:$C$411,0))))/3),X$227&lt;INDEX($I$395:$I$413,MATCH($B$244,$C$395:$C$413,0)),INDEX('Baseline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EFs'!AE$381,"")</f>
        <v/>
      </c>
      <c r="Y244" s="142" t="str" cm="1">
        <f t="array" ref="Y244">IFERROR(((_xlfn.IFS(Y$227&lt;INDEX($J$395:$J$413,MATCH($B$244,$C$395:$C$413,0)),INDEX('Baseline Calcs &amp; EFs'!$D$341:$D$358, MATCH($B$244,'Baseline Calcs &amp; EFs'!$B$341:$B$358,0)),Y$227&lt;INDEX($K$395:$K$413,MATCH($B$244,$C$395:$C$413,0)),INDEX('Baseline Calcs &amp; EFs'!$D$341:$D$358, MATCH($B$244,'Baseline Calcs &amp; EFs'!$B$341:$B$358,0))-(((INDEX('Baseline Calcs &amp; EFs'!$D$341:$D$358, MATCH($B$244,'Baseline Calcs &amp; EFs'!$B$341:$B$358,0)))-(INDEX($E$394:$E$411, MATCH($B$244,$C$394:$C$411,0))))/3),Y$227&lt;INDEX($I$395:$I$413,MATCH($B$244,$C$395:$C$413,0)),INDEX('Baseline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EFs'!AF$381,"")</f>
        <v/>
      </c>
      <c r="Z244" s="142" t="str" cm="1">
        <f t="array" ref="Z244">IFERROR(((_xlfn.IFS(Z$227&lt;INDEX($J$395:$J$413,MATCH($B$244,$C$395:$C$413,0)),INDEX('Baseline Calcs &amp; EFs'!$D$341:$D$358, MATCH($B$244,'Baseline Calcs &amp; EFs'!$B$341:$B$358,0)),Z$227&lt;INDEX($K$395:$K$413,MATCH($B$244,$C$395:$C$413,0)),INDEX('Baseline Calcs &amp; EFs'!$D$341:$D$358, MATCH($B$244,'Baseline Calcs &amp; EFs'!$B$341:$B$358,0))-(((INDEX('Baseline Calcs &amp; EFs'!$D$341:$D$358, MATCH($B$244,'Baseline Calcs &amp; EFs'!$B$341:$B$358,0)))-(INDEX($E$394:$E$411, MATCH($B$244,$C$394:$C$411,0))))/3),Z$227&lt;INDEX($I$395:$I$413,MATCH($B$244,$C$395:$C$413,0)),INDEX('Baseline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EFs'!AG$381,"")</f>
        <v/>
      </c>
      <c r="AA244" s="142" t="str" cm="1">
        <f t="array" ref="AA244">IFERROR(((_xlfn.IFS(AA$227&lt;INDEX($J$395:$J$413,MATCH($B$244,$C$395:$C$413,0)),INDEX('Baseline Calcs &amp; EFs'!$D$341:$D$358, MATCH($B$244,'Baseline Calcs &amp; EFs'!$B$341:$B$358,0)),AA$227&lt;INDEX($K$395:$K$413,MATCH($B$244,$C$395:$C$413,0)),INDEX('Baseline Calcs &amp; EFs'!$D$341:$D$358, MATCH($B$244,'Baseline Calcs &amp; EFs'!$B$341:$B$358,0))-(((INDEX('Baseline Calcs &amp; EFs'!$D$341:$D$358, MATCH($B$244,'Baseline Calcs &amp; EFs'!$B$341:$B$358,0)))-(INDEX($E$394:$E$411, MATCH($B$244,$C$394:$C$411,0))))/3),AA$227&lt;INDEX($I$395:$I$413,MATCH($B$244,$C$395:$C$413,0)),INDEX('Baseline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EFs'!AH$381,"")</f>
        <v/>
      </c>
      <c r="AB244" s="142" t="str" cm="1">
        <f t="array" ref="AB244">IFERROR(((_xlfn.IFS(AB$227&lt;INDEX($J$395:$J$413,MATCH($B$244,$C$395:$C$413,0)),INDEX('Baseline Calcs &amp; EFs'!$D$341:$D$358, MATCH($B$244,'Baseline Calcs &amp; EFs'!$B$341:$B$358,0)),AB$227&lt;INDEX($K$395:$K$413,MATCH($B$244,$C$395:$C$413,0)),INDEX('Baseline Calcs &amp; EFs'!$D$341:$D$358, MATCH($B$244,'Baseline Calcs &amp; EFs'!$B$341:$B$358,0))-(((INDEX('Baseline Calcs &amp; EFs'!$D$341:$D$358, MATCH($B$244,'Baseline Calcs &amp; EFs'!$B$341:$B$358,0)))-(INDEX($E$394:$E$411, MATCH($B$244,$C$394:$C$411,0))))/3),AB$227&lt;INDEX($I$395:$I$413,MATCH($B$244,$C$395:$C$413,0)),INDEX('Baseline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EFs'!AI$381,"")</f>
        <v/>
      </c>
      <c r="AC244" s="142" t="str" cm="1">
        <f t="array" ref="AC244">IFERROR(((_xlfn.IFS(AC$227&lt;INDEX($J$395:$J$413,MATCH($B$244,$C$395:$C$413,0)),INDEX('Baseline Calcs &amp; EFs'!$D$341:$D$358, MATCH($B$244,'Baseline Calcs &amp; EFs'!$B$341:$B$358,0)),AC$227&lt;INDEX($K$395:$K$413,MATCH($B$244,$C$395:$C$413,0)),INDEX('Baseline Calcs &amp; EFs'!$D$341:$D$358, MATCH($B$244,'Baseline Calcs &amp; EFs'!$B$341:$B$358,0))-(((INDEX('Baseline Calcs &amp; EFs'!$D$341:$D$358, MATCH($B$244,'Baseline Calcs &amp; EFs'!$B$341:$B$358,0)))-(INDEX($E$394:$E$411, MATCH($B$244,$C$394:$C$411,0))))/3),AC$227&lt;INDEX($I$395:$I$413,MATCH($B$244,$C$395:$C$413,0)),INDEX('Baseline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EFs'!AJ$381,"")</f>
        <v/>
      </c>
      <c r="AD244" s="142" t="str" cm="1">
        <f t="array" ref="AD244">IFERROR(((_xlfn.IFS(AD$227&lt;INDEX($J$395:$J$413,MATCH($B$244,$C$395:$C$413,0)),INDEX('Baseline Calcs &amp; EFs'!$D$341:$D$358, MATCH($B$244,'Baseline Calcs &amp; EFs'!$B$341:$B$358,0)),AD$227&lt;INDEX($K$395:$K$413,MATCH($B$244,$C$395:$C$413,0)),INDEX('Baseline Calcs &amp; EFs'!$D$341:$D$358, MATCH($B$244,'Baseline Calcs &amp; EFs'!$B$341:$B$358,0))-(((INDEX('Baseline Calcs &amp; EFs'!$D$341:$D$358, MATCH($B$244,'Baseline Calcs &amp; EFs'!$B$341:$B$358,0)))-(INDEX($E$394:$E$411, MATCH($B$244,$C$394:$C$411,0))))/3),AD$227&lt;INDEX($I$395:$I$413,MATCH($B$244,$C$395:$C$413,0)),INDEX('Baseline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EFs'!AK$381,"")</f>
        <v/>
      </c>
      <c r="AE244" s="142" t="str" cm="1">
        <f t="array" ref="AE244">IFERROR(((_xlfn.IFS(AE$227&lt;INDEX($J$395:$J$413,MATCH($B$244,$C$395:$C$413,0)),INDEX('Baseline Calcs &amp; EFs'!$D$341:$D$358, MATCH($B$244,'Baseline Calcs &amp; EFs'!$B$341:$B$358,0)),AE$227&lt;INDEX($K$395:$K$413,MATCH($B$244,$C$395:$C$413,0)),INDEX('Baseline Calcs &amp; EFs'!$D$341:$D$358, MATCH($B$244,'Baseline Calcs &amp; EFs'!$B$341:$B$358,0))-(((INDEX('Baseline Calcs &amp; EFs'!$D$341:$D$358, MATCH($B$244,'Baseline Calcs &amp; EFs'!$B$341:$B$358,0)))-(INDEX($E$394:$E$411, MATCH($B$244,$C$394:$C$411,0))))/3),AE$227&lt;INDEX($I$395:$I$413,MATCH($B$244,$C$395:$C$413,0)),INDEX('Baseline Calcs &amp; EFs'!$D$341:$D$358, MATCH($B$244,'Baseline Calcs &amp; EFs'!$B$341:$B$358,0))-(((INDEX('Baseline Calcs &amp; EFs'!$D$341:$D$358, MATCH($B$244,'Baseline Calcs &amp; EFs'!$B$341:$B$358,0)))-(INDEX($E$394:$E$411, MATCH($B$244,$C$394:$C$411,0))))*2/3),TRUE,INDEX($E$394:$E$411, MATCH($B$244,$C$394:$C$411,0)))*INDEX($D$11:$D$27, MATCH($B$244,$B$11:$B$27,0))*10^6*'Conversions and Lists'!$F$44)-(INDEX($G$6:$G$27, MATCH($B$244,$B$6:$B$27,0))*'Conversions and Lists'!$F$37))*'Baseline Calcs &amp; EFs'!AL$381,"")</f>
        <v/>
      </c>
      <c r="AF244" s="142" t="str">
        <f t="shared" si="4"/>
        <v/>
      </c>
      <c r="AG244" s="142" t="str">
        <f>IFERROR(SUM(INDEX(D244:AF244, MATCH(INDEX($H$6:$H$27,MATCH(B244,$B$6:$B$27,0)),$D$227:$AE$227,0)):AF244),"")</f>
        <v/>
      </c>
    </row>
    <row r="245" spans="2:33" ht="14.4" thickBot="1" x14ac:dyDescent="0.3">
      <c r="B245" s="138" t="s">
        <v>130</v>
      </c>
      <c r="C245" s="139" t="s">
        <v>336</v>
      </c>
      <c r="D245" s="148" t="str" cm="1">
        <f t="array" ref="D245">IFERROR((_xlfn.IFS(D$227&lt;INDEX($J$395:$J$413,MATCH($B$244,$C$395:$C$413,0)),INDEX('Baseline Calcs &amp; EFs'!$C$341:$C$358, MATCH($B$244,'Baseline Calcs &amp; EFs'!$B$341:$B$358,0)),D$227&lt;INDEX($K$395:$K$413,MATCH($B$244,$C$395:$C$413,0)),INDEX('Baseline Calcs &amp; EFs'!$C$341:$C$358, MATCH($B$244,'Baseline Calcs &amp; EFs'!$B$341:$B$358,0))-(((INDEX('Baseline Calcs &amp; EFs'!$C$341:$C$358, MATCH($B$244,'Baseline Calcs &amp; EFs'!$B$341:$B$358,0)))-(INDEX($D$394:$D$411, MATCH($B$244,$C$394:$C$411,0))))/3),D$227&lt;INDEX($I$395:$I$413,MATCH($B$244,$C$395:$C$413,0)),INDEX('Baseline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E245" s="148" t="str" cm="1">
        <f t="array" ref="E245">IFERROR((_xlfn.IFS(E$227&lt;INDEX($J$395:$J$413,MATCH($B$244,$C$395:$C$413,0)),INDEX('Baseline Calcs &amp; EFs'!$C$341:$C$358, MATCH($B$244,'Baseline Calcs &amp; EFs'!$B$341:$B$358,0)),E$227&lt;INDEX($K$395:$K$413,MATCH($B$244,$C$395:$C$413,0)),INDEX('Baseline Calcs &amp; EFs'!$C$341:$C$358, MATCH($B$244,'Baseline Calcs &amp; EFs'!$B$341:$B$358,0))-(((INDEX('Baseline Calcs &amp; EFs'!$C$341:$C$358, MATCH($B$244,'Baseline Calcs &amp; EFs'!$B$341:$B$358,0)))-(INDEX($D$394:$D$411, MATCH($B$244,$C$394:$C$411,0))))/3),E$227&lt;INDEX($I$395:$I$413,MATCH($B$244,$C$395:$C$413,0)),INDEX('Baseline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F245" s="148" t="str" cm="1">
        <f t="array" ref="F245">IFERROR((_xlfn.IFS(F$227&lt;INDEX($J$395:$J$413,MATCH($B$244,$C$395:$C$413,0)),INDEX('Baseline Calcs &amp; EFs'!$C$341:$C$358, MATCH($B$244,'Baseline Calcs &amp; EFs'!$B$341:$B$358,0)),F$227&lt;INDEX($K$395:$K$413,MATCH($B$244,$C$395:$C$413,0)),INDEX('Baseline Calcs &amp; EFs'!$C$341:$C$358, MATCH($B$244,'Baseline Calcs &amp; EFs'!$B$341:$B$358,0))-(((INDEX('Baseline Calcs &amp; EFs'!$C$341:$C$358, MATCH($B$244,'Baseline Calcs &amp; EFs'!$B$341:$B$358,0)))-(INDEX($D$394:$D$411, MATCH($B$244,$C$394:$C$411,0))))/3),F$227&lt;INDEX($I$395:$I$413,MATCH($B$244,$C$395:$C$413,0)),INDEX('Baseline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G245" s="148" t="str" cm="1">
        <f t="array" ref="G245">IFERROR((_xlfn.IFS(G$227&lt;INDEX($J$395:$J$413,MATCH($B$244,$C$395:$C$413,0)),INDEX('Baseline Calcs &amp; EFs'!$C$341:$C$358, MATCH($B$244,'Baseline Calcs &amp; EFs'!$B$341:$B$358,0)),G$227&lt;INDEX($K$395:$K$413,MATCH($B$244,$C$395:$C$413,0)),INDEX('Baseline Calcs &amp; EFs'!$C$341:$C$358, MATCH($B$244,'Baseline Calcs &amp; EFs'!$B$341:$B$358,0))-(((INDEX('Baseline Calcs &amp; EFs'!$C$341:$C$358, MATCH($B$244,'Baseline Calcs &amp; EFs'!$B$341:$B$358,0)))-(INDEX($D$394:$D$411, MATCH($B$244,$C$394:$C$411,0))))/3),G$227&lt;INDEX($I$395:$I$413,MATCH($B$244,$C$395:$C$413,0)),INDEX('Baseline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H245" s="148" t="str" cm="1">
        <f t="array" ref="H245">IFERROR((_xlfn.IFS(H$227&lt;INDEX($J$395:$J$413,MATCH($B$244,$C$395:$C$413,0)),INDEX('Baseline Calcs &amp; EFs'!$C$341:$C$358, MATCH($B$244,'Baseline Calcs &amp; EFs'!$B$341:$B$358,0)),H$227&lt;INDEX($K$395:$K$413,MATCH($B$244,$C$395:$C$413,0)),INDEX('Baseline Calcs &amp; EFs'!$C$341:$C$358, MATCH($B$244,'Baseline Calcs &amp; EFs'!$B$341:$B$358,0))-(((INDEX('Baseline Calcs &amp; EFs'!$C$341:$C$358, MATCH($B$244,'Baseline Calcs &amp; EFs'!$B$341:$B$358,0)))-(INDEX($D$394:$D$411, MATCH($B$244,$C$394:$C$411,0))))/3),H$227&lt;INDEX($I$395:$I$413,MATCH($B$244,$C$395:$C$413,0)),INDEX('Baseline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I245" s="148" t="str" cm="1">
        <f t="array" ref="I245">IFERROR((_xlfn.IFS(I$227&lt;INDEX($J$395:$J$413,MATCH($B$244,$C$395:$C$413,0)),INDEX('Baseline Calcs &amp; EFs'!$C$341:$C$358, MATCH($B$244,'Baseline Calcs &amp; EFs'!$B$341:$B$358,0)),I$227&lt;INDEX($K$395:$K$413,MATCH($B$244,$C$395:$C$413,0)),INDEX('Baseline Calcs &amp; EFs'!$C$341:$C$358, MATCH($B$244,'Baseline Calcs &amp; EFs'!$B$341:$B$358,0))-(((INDEX('Baseline Calcs &amp; EFs'!$C$341:$C$358, MATCH($B$244,'Baseline Calcs &amp; EFs'!$B$341:$B$358,0)))-(INDEX($D$394:$D$411, MATCH($B$244,$C$394:$C$411,0))))/3),I$227&lt;INDEX($I$395:$I$413,MATCH($B$244,$C$395:$C$413,0)),INDEX('Baseline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J245" s="148" t="str" cm="1">
        <f t="array" ref="J245">IFERROR((_xlfn.IFS(J$227&lt;INDEX($J$395:$J$413,MATCH($B$244,$C$395:$C$413,0)),INDEX('Baseline Calcs &amp; EFs'!$C$341:$C$358, MATCH($B$244,'Baseline Calcs &amp; EFs'!$B$341:$B$358,0)),J$227&lt;INDEX($K$395:$K$413,MATCH($B$244,$C$395:$C$413,0)),INDEX('Baseline Calcs &amp; EFs'!$C$341:$C$358, MATCH($B$244,'Baseline Calcs &amp; EFs'!$B$341:$B$358,0))-(((INDEX('Baseline Calcs &amp; EFs'!$C$341:$C$358, MATCH($B$244,'Baseline Calcs &amp; EFs'!$B$341:$B$358,0)))-(INDEX($D$394:$D$411, MATCH($B$244,$C$394:$C$411,0))))/3),J$227&lt;INDEX($I$395:$I$413,MATCH($B$244,$C$395:$C$413,0)),INDEX('Baseline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K245" s="148" t="str" cm="1">
        <f t="array" ref="K245">IFERROR((_xlfn.IFS(K$227&lt;INDEX($J$395:$J$413,MATCH($B$244,$C$395:$C$413,0)),INDEX('Baseline Calcs &amp; EFs'!$C$341:$C$358, MATCH($B$244,'Baseline Calcs &amp; EFs'!$B$341:$B$358,0)),K$227&lt;INDEX($K$395:$K$413,MATCH($B$244,$C$395:$C$413,0)),INDEX('Baseline Calcs &amp; EFs'!$C$341:$C$358, MATCH($B$244,'Baseline Calcs &amp; EFs'!$B$341:$B$358,0))-(((INDEX('Baseline Calcs &amp; EFs'!$C$341:$C$358, MATCH($B$244,'Baseline Calcs &amp; EFs'!$B$341:$B$358,0)))-(INDEX($D$394:$D$411, MATCH($B$244,$C$394:$C$411,0))))/3),K$227&lt;INDEX($I$395:$I$413,MATCH($B$244,$C$395:$C$413,0)),INDEX('Baseline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L245" s="148" t="str" cm="1">
        <f t="array" ref="L245">IFERROR((_xlfn.IFS(L$227&lt;INDEX($J$395:$J$413,MATCH($B$244,$C$395:$C$413,0)),INDEX('Baseline Calcs &amp; EFs'!$C$341:$C$358, MATCH($B$244,'Baseline Calcs &amp; EFs'!$B$341:$B$358,0)),L$227&lt;INDEX($K$395:$K$413,MATCH($B$244,$C$395:$C$413,0)),INDEX('Baseline Calcs &amp; EFs'!$C$341:$C$358, MATCH($B$244,'Baseline Calcs &amp; EFs'!$B$341:$B$358,0))-(((INDEX('Baseline Calcs &amp; EFs'!$C$341:$C$358, MATCH($B$244,'Baseline Calcs &amp; EFs'!$B$341:$B$358,0)))-(INDEX($D$394:$D$411, MATCH($B$244,$C$394:$C$411,0))))/3),L$227&lt;INDEX($I$395:$I$413,MATCH($B$244,$C$395:$C$413,0)),INDEX('Baseline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M245" s="148" t="str" cm="1">
        <f t="array" ref="M245">IFERROR((_xlfn.IFS(M$227&lt;INDEX($J$395:$J$413,MATCH($B$244,$C$395:$C$413,0)),INDEX('Baseline Calcs &amp; EFs'!$C$341:$C$358, MATCH($B$244,'Baseline Calcs &amp; EFs'!$B$341:$B$358,0)),M$227&lt;INDEX($K$395:$K$413,MATCH($B$244,$C$395:$C$413,0)),INDEX('Baseline Calcs &amp; EFs'!$C$341:$C$358, MATCH($B$244,'Baseline Calcs &amp; EFs'!$B$341:$B$358,0))-(((INDEX('Baseline Calcs &amp; EFs'!$C$341:$C$358, MATCH($B$244,'Baseline Calcs &amp; EFs'!$B$341:$B$358,0)))-(INDEX($D$394:$D$411, MATCH($B$244,$C$394:$C$411,0))))/3),M$227&lt;INDEX($I$395:$I$413,MATCH($B$244,$C$395:$C$413,0)),INDEX('Baseline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N245" s="148" t="str" cm="1">
        <f t="array" ref="N245">IFERROR((_xlfn.IFS(N$227&lt;INDEX($J$395:$J$413,MATCH($B$244,$C$395:$C$413,0)),INDEX('Baseline Calcs &amp; EFs'!$C$341:$C$358, MATCH($B$244,'Baseline Calcs &amp; EFs'!$B$341:$B$358,0)),N$227&lt;INDEX($K$395:$K$413,MATCH($B$244,$C$395:$C$413,0)),INDEX('Baseline Calcs &amp; EFs'!$C$341:$C$358, MATCH($B$244,'Baseline Calcs &amp; EFs'!$B$341:$B$358,0))-(((INDEX('Baseline Calcs &amp; EFs'!$C$341:$C$358, MATCH($B$244,'Baseline Calcs &amp; EFs'!$B$341:$B$358,0)))-(INDEX($D$394:$D$411, MATCH($B$244,$C$394:$C$411,0))))/3),N$227&lt;INDEX($I$395:$I$413,MATCH($B$244,$C$395:$C$413,0)),INDEX('Baseline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O245" s="148" t="str" cm="1">
        <f t="array" ref="O245">IFERROR((_xlfn.IFS(O$227&lt;INDEX($J$395:$J$413,MATCH($B$244,$C$395:$C$413,0)),INDEX('Baseline Calcs &amp; EFs'!$C$341:$C$358, MATCH($B$244,'Baseline Calcs &amp; EFs'!$B$341:$B$358,0)),O$227&lt;INDEX($K$395:$K$413,MATCH($B$244,$C$395:$C$413,0)),INDEX('Baseline Calcs &amp; EFs'!$C$341:$C$358, MATCH($B$244,'Baseline Calcs &amp; EFs'!$B$341:$B$358,0))-(((INDEX('Baseline Calcs &amp; EFs'!$C$341:$C$358, MATCH($B$244,'Baseline Calcs &amp; EFs'!$B$341:$B$358,0)))-(INDEX($D$394:$D$411, MATCH($B$244,$C$394:$C$411,0))))/3),O$227&lt;INDEX($I$395:$I$413,MATCH($B$244,$C$395:$C$413,0)),INDEX('Baseline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P245" s="148" t="str" cm="1">
        <f t="array" ref="P245">IFERROR((_xlfn.IFS(P$227&lt;INDEX($J$395:$J$413,MATCH($B$244,$C$395:$C$413,0)),INDEX('Baseline Calcs &amp; EFs'!$C$341:$C$358, MATCH($B$244,'Baseline Calcs &amp; EFs'!$B$341:$B$358,0)),P$227&lt;INDEX($K$395:$K$413,MATCH($B$244,$C$395:$C$413,0)),INDEX('Baseline Calcs &amp; EFs'!$C$341:$C$358, MATCH($B$244,'Baseline Calcs &amp; EFs'!$B$341:$B$358,0))-(((INDEX('Baseline Calcs &amp; EFs'!$C$341:$C$358, MATCH($B$244,'Baseline Calcs &amp; EFs'!$B$341:$B$358,0)))-(INDEX($D$394:$D$411, MATCH($B$244,$C$394:$C$411,0))))/3),P$227&lt;INDEX($I$395:$I$413,MATCH($B$244,$C$395:$C$413,0)),INDEX('Baseline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Q245" s="148" t="str" cm="1">
        <f t="array" ref="Q245">IFERROR((_xlfn.IFS(Q$227&lt;INDEX($J$395:$J$413,MATCH($B$244,$C$395:$C$413,0)),INDEX('Baseline Calcs &amp; EFs'!$C$341:$C$358, MATCH($B$244,'Baseline Calcs &amp; EFs'!$B$341:$B$358,0)),Q$227&lt;INDEX($K$395:$K$413,MATCH($B$244,$C$395:$C$413,0)),INDEX('Baseline Calcs &amp; EFs'!$C$341:$C$358, MATCH($B$244,'Baseline Calcs &amp; EFs'!$B$341:$B$358,0))-(((INDEX('Baseline Calcs &amp; EFs'!$C$341:$C$358, MATCH($B$244,'Baseline Calcs &amp; EFs'!$B$341:$B$358,0)))-(INDEX($D$394:$D$411, MATCH($B$244,$C$394:$C$411,0))))/3),Q$227&lt;INDEX($I$395:$I$413,MATCH($B$244,$C$395:$C$413,0)),INDEX('Baseline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R245" s="148" t="str" cm="1">
        <f t="array" ref="R245">IFERROR((_xlfn.IFS(R$227&lt;INDEX($J$395:$J$413,MATCH($B$244,$C$395:$C$413,0)),INDEX('Baseline Calcs &amp; EFs'!$C$341:$C$358, MATCH($B$244,'Baseline Calcs &amp; EFs'!$B$341:$B$358,0)),R$227&lt;INDEX($K$395:$K$413,MATCH($B$244,$C$395:$C$413,0)),INDEX('Baseline Calcs &amp; EFs'!$C$341:$C$358, MATCH($B$244,'Baseline Calcs &amp; EFs'!$B$341:$B$358,0))-(((INDEX('Baseline Calcs &amp; EFs'!$C$341:$C$358, MATCH($B$244,'Baseline Calcs &amp; EFs'!$B$341:$B$358,0)))-(INDEX($D$394:$D$411, MATCH($B$244,$C$394:$C$411,0))))/3),R$227&lt;INDEX($I$395:$I$413,MATCH($B$244,$C$395:$C$413,0)),INDEX('Baseline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S245" s="148" t="str" cm="1">
        <f t="array" ref="S245">IFERROR((_xlfn.IFS(S$227&lt;INDEX($J$395:$J$413,MATCH($B$244,$C$395:$C$413,0)),INDEX('Baseline Calcs &amp; EFs'!$C$341:$C$358, MATCH($B$244,'Baseline Calcs &amp; EFs'!$B$341:$B$358,0)),S$227&lt;INDEX($K$395:$K$413,MATCH($B$244,$C$395:$C$413,0)),INDEX('Baseline Calcs &amp; EFs'!$C$341:$C$358, MATCH($B$244,'Baseline Calcs &amp; EFs'!$B$341:$B$358,0))-(((INDEX('Baseline Calcs &amp; EFs'!$C$341:$C$358, MATCH($B$244,'Baseline Calcs &amp; EFs'!$B$341:$B$358,0)))-(INDEX($D$394:$D$411, MATCH($B$244,$C$394:$C$411,0))))/3),S$227&lt;INDEX($I$395:$I$413,MATCH($B$244,$C$395:$C$413,0)),INDEX('Baseline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T245" s="148" t="str" cm="1">
        <f t="array" ref="T245">IFERROR((_xlfn.IFS(T$227&lt;INDEX($J$395:$J$413,MATCH($B$244,$C$395:$C$413,0)),INDEX('Baseline Calcs &amp; EFs'!$C$341:$C$358, MATCH($B$244,'Baseline Calcs &amp; EFs'!$B$341:$B$358,0)),T$227&lt;INDEX($K$395:$K$413,MATCH($B$244,$C$395:$C$413,0)),INDEX('Baseline Calcs &amp; EFs'!$C$341:$C$358, MATCH($B$244,'Baseline Calcs &amp; EFs'!$B$341:$B$358,0))-(((INDEX('Baseline Calcs &amp; EFs'!$C$341:$C$358, MATCH($B$244,'Baseline Calcs &amp; EFs'!$B$341:$B$358,0)))-(INDEX($D$394:$D$411, MATCH($B$244,$C$394:$C$411,0))))/3),T$227&lt;INDEX($I$395:$I$413,MATCH($B$244,$C$395:$C$413,0)),INDEX('Baseline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U245" s="148" t="str" cm="1">
        <f t="array" ref="U245">IFERROR((_xlfn.IFS(U$227&lt;INDEX($J$395:$J$413,MATCH($B$244,$C$395:$C$413,0)),INDEX('Baseline Calcs &amp; EFs'!$C$341:$C$358, MATCH($B$244,'Baseline Calcs &amp; EFs'!$B$341:$B$358,0)),U$227&lt;INDEX($K$395:$K$413,MATCH($B$244,$C$395:$C$413,0)),INDEX('Baseline Calcs &amp; EFs'!$C$341:$C$358, MATCH($B$244,'Baseline Calcs &amp; EFs'!$B$341:$B$358,0))-(((INDEX('Baseline Calcs &amp; EFs'!$C$341:$C$358, MATCH($B$244,'Baseline Calcs &amp; EFs'!$B$341:$B$358,0)))-(INDEX($D$394:$D$411, MATCH($B$244,$C$394:$C$411,0))))/3),U$227&lt;INDEX($I$395:$I$413,MATCH($B$244,$C$395:$C$413,0)),INDEX('Baseline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V245" s="148" t="str" cm="1">
        <f t="array" ref="V245">IFERROR((_xlfn.IFS(V$227&lt;INDEX($J$395:$J$413,MATCH($B$244,$C$395:$C$413,0)),INDEX('Baseline Calcs &amp; EFs'!$C$341:$C$358, MATCH($B$244,'Baseline Calcs &amp; EFs'!$B$341:$B$358,0)),V$227&lt;INDEX($K$395:$K$413,MATCH($B$244,$C$395:$C$413,0)),INDEX('Baseline Calcs &amp; EFs'!$C$341:$C$358, MATCH($B$244,'Baseline Calcs &amp; EFs'!$B$341:$B$358,0))-(((INDEX('Baseline Calcs &amp; EFs'!$C$341:$C$358, MATCH($B$244,'Baseline Calcs &amp; EFs'!$B$341:$B$358,0)))-(INDEX($D$394:$D$411, MATCH($B$244,$C$394:$C$411,0))))/3),V$227&lt;INDEX($I$395:$I$413,MATCH($B$244,$C$395:$C$413,0)),INDEX('Baseline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W245" s="148" t="str" cm="1">
        <f t="array" ref="W245">IFERROR((_xlfn.IFS(W$227&lt;INDEX($J$395:$J$413,MATCH($B$244,$C$395:$C$413,0)),INDEX('Baseline Calcs &amp; EFs'!$C$341:$C$358, MATCH($B$244,'Baseline Calcs &amp; EFs'!$B$341:$B$358,0)),W$227&lt;INDEX($K$395:$K$413,MATCH($B$244,$C$395:$C$413,0)),INDEX('Baseline Calcs &amp; EFs'!$C$341:$C$358, MATCH($B$244,'Baseline Calcs &amp; EFs'!$B$341:$B$358,0))-(((INDEX('Baseline Calcs &amp; EFs'!$C$341:$C$358, MATCH($B$244,'Baseline Calcs &amp; EFs'!$B$341:$B$358,0)))-(INDEX($D$394:$D$411, MATCH($B$244,$C$394:$C$411,0))))/3),W$227&lt;INDEX($I$395:$I$413,MATCH($B$244,$C$395:$C$413,0)),INDEX('Baseline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X245" s="148" t="str" cm="1">
        <f t="array" ref="X245">IFERROR((_xlfn.IFS(X$227&lt;INDEX($J$395:$J$413,MATCH($B$244,$C$395:$C$413,0)),INDEX('Baseline Calcs &amp; EFs'!$C$341:$C$358, MATCH($B$244,'Baseline Calcs &amp; EFs'!$B$341:$B$358,0)),X$227&lt;INDEX($K$395:$K$413,MATCH($B$244,$C$395:$C$413,0)),INDEX('Baseline Calcs &amp; EFs'!$C$341:$C$358, MATCH($B$244,'Baseline Calcs &amp; EFs'!$B$341:$B$358,0))-(((INDEX('Baseline Calcs &amp; EFs'!$C$341:$C$358, MATCH($B$244,'Baseline Calcs &amp; EFs'!$B$341:$B$358,0)))-(INDEX($D$394:$D$411, MATCH($B$244,$C$394:$C$411,0))))/3),X$227&lt;INDEX($I$395:$I$413,MATCH($B$244,$C$395:$C$413,0)),INDEX('Baseline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Y245" s="148" t="str" cm="1">
        <f t="array" ref="Y245">IFERROR((_xlfn.IFS(Y$227&lt;INDEX($J$395:$J$413,MATCH($B$244,$C$395:$C$413,0)),INDEX('Baseline Calcs &amp; EFs'!$C$341:$C$358, MATCH($B$244,'Baseline Calcs &amp; EFs'!$B$341:$B$358,0)),Y$227&lt;INDEX($K$395:$K$413,MATCH($B$244,$C$395:$C$413,0)),INDEX('Baseline Calcs &amp; EFs'!$C$341:$C$358, MATCH($B$244,'Baseline Calcs &amp; EFs'!$B$341:$B$358,0))-(((INDEX('Baseline Calcs &amp; EFs'!$C$341:$C$358, MATCH($B$244,'Baseline Calcs &amp; EFs'!$B$341:$B$358,0)))-(INDEX($D$394:$D$411, MATCH($B$244,$C$394:$C$411,0))))/3),Y$227&lt;INDEX($I$395:$I$413,MATCH($B$244,$C$395:$C$413,0)),INDEX('Baseline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Z245" s="148" t="str" cm="1">
        <f t="array" ref="Z245">IFERROR((_xlfn.IFS(Z$227&lt;INDEX($J$395:$J$413,MATCH($B$244,$C$395:$C$413,0)),INDEX('Baseline Calcs &amp; EFs'!$C$341:$C$358, MATCH($B$244,'Baseline Calcs &amp; EFs'!$B$341:$B$358,0)),Z$227&lt;INDEX($K$395:$K$413,MATCH($B$244,$C$395:$C$413,0)),INDEX('Baseline Calcs &amp; EFs'!$C$341:$C$358, MATCH($B$244,'Baseline Calcs &amp; EFs'!$B$341:$B$358,0))-(((INDEX('Baseline Calcs &amp; EFs'!$C$341:$C$358, MATCH($B$244,'Baseline Calcs &amp; EFs'!$B$341:$B$358,0)))-(INDEX($D$394:$D$411, MATCH($B$244,$C$394:$C$411,0))))/3),Z$227&lt;INDEX($I$395:$I$413,MATCH($B$244,$C$395:$C$413,0)),INDEX('Baseline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AA245" s="148" t="str" cm="1">
        <f t="array" ref="AA245">IFERROR((_xlfn.IFS(AA$227&lt;INDEX($J$395:$J$413,MATCH($B$244,$C$395:$C$413,0)),INDEX('Baseline Calcs &amp; EFs'!$C$341:$C$358, MATCH($B$244,'Baseline Calcs &amp; EFs'!$B$341:$B$358,0)),AA$227&lt;INDEX($K$395:$K$413,MATCH($B$244,$C$395:$C$413,0)),INDEX('Baseline Calcs &amp; EFs'!$C$341:$C$358, MATCH($B$244,'Baseline Calcs &amp; EFs'!$B$341:$B$358,0))-(((INDEX('Baseline Calcs &amp; EFs'!$C$341:$C$358, MATCH($B$244,'Baseline Calcs &amp; EFs'!$B$341:$B$358,0)))-(INDEX($D$394:$D$411, MATCH($B$244,$C$394:$C$411,0))))/3),AA$227&lt;INDEX($I$395:$I$413,MATCH($B$244,$C$395:$C$413,0)),INDEX('Baseline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AB245" s="148" t="str" cm="1">
        <f t="array" ref="AB245">IFERROR((_xlfn.IFS(AB$227&lt;INDEX($J$395:$J$413,MATCH($B$244,$C$395:$C$413,0)),INDEX('Baseline Calcs &amp; EFs'!$C$341:$C$358, MATCH($B$244,'Baseline Calcs &amp; EFs'!$B$341:$B$358,0)),AB$227&lt;INDEX($K$395:$K$413,MATCH($B$244,$C$395:$C$413,0)),INDEX('Baseline Calcs &amp; EFs'!$C$341:$C$358, MATCH($B$244,'Baseline Calcs &amp; EFs'!$B$341:$B$358,0))-(((INDEX('Baseline Calcs &amp; EFs'!$C$341:$C$358, MATCH($B$244,'Baseline Calcs &amp; EFs'!$B$341:$B$358,0)))-(INDEX($D$394:$D$411, MATCH($B$244,$C$394:$C$411,0))))/3),AB$227&lt;INDEX($I$395:$I$413,MATCH($B$244,$C$395:$C$413,0)),INDEX('Baseline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AC245" s="148" t="str" cm="1">
        <f t="array" ref="AC245">IFERROR((_xlfn.IFS(AC$227&lt;INDEX($J$395:$J$413,MATCH($B$244,$C$395:$C$413,0)),INDEX('Baseline Calcs &amp; EFs'!$C$341:$C$358, MATCH($B$244,'Baseline Calcs &amp; EFs'!$B$341:$B$358,0)),AC$227&lt;INDEX($K$395:$K$413,MATCH($B$244,$C$395:$C$413,0)),INDEX('Baseline Calcs &amp; EFs'!$C$341:$C$358, MATCH($B$244,'Baseline Calcs &amp; EFs'!$B$341:$B$358,0))-(((INDEX('Baseline Calcs &amp; EFs'!$C$341:$C$358, MATCH($B$244,'Baseline Calcs &amp; EFs'!$B$341:$B$358,0)))-(INDEX($D$394:$D$411, MATCH($B$244,$C$394:$C$411,0))))/3),AC$227&lt;INDEX($I$395:$I$413,MATCH($B$244,$C$395:$C$413,0)),INDEX('Baseline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AD245" s="148" t="str" cm="1">
        <f t="array" ref="AD245">IFERROR((_xlfn.IFS(AD$227&lt;INDEX($J$395:$J$413,MATCH($B$244,$C$395:$C$413,0)),INDEX('Baseline Calcs &amp; EFs'!$C$341:$C$358, MATCH($B$244,'Baseline Calcs &amp; EFs'!$B$341:$B$358,0)),AD$227&lt;INDEX($K$395:$K$413,MATCH($B$244,$C$395:$C$413,0)),INDEX('Baseline Calcs &amp; EFs'!$C$341:$C$358, MATCH($B$244,'Baseline Calcs &amp; EFs'!$B$341:$B$358,0))-(((INDEX('Baseline Calcs &amp; EFs'!$C$341:$C$358, MATCH($B$244,'Baseline Calcs &amp; EFs'!$B$341:$B$358,0)))-(INDEX($D$394:$D$411, MATCH($B$244,$C$394:$C$411,0))))/3),AD$227&lt;INDEX($I$395:$I$413,MATCH($B$244,$C$395:$C$413,0)),INDEX('Baseline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AE245" s="148" t="str" cm="1">
        <f t="array" ref="AE245">IFERROR((_xlfn.IFS(AE$227&lt;INDEX($J$395:$J$413,MATCH($B$244,$C$395:$C$413,0)),INDEX('Baseline Calcs &amp; EFs'!$C$341:$C$358, MATCH($B$244,'Baseline Calcs &amp; EFs'!$B$341:$B$358,0)),AE$227&lt;INDEX($K$395:$K$413,MATCH($B$244,$C$395:$C$413,0)),INDEX('Baseline Calcs &amp; EFs'!$C$341:$C$358, MATCH($B$244,'Baseline Calcs &amp; EFs'!$B$341:$B$358,0))-(((INDEX('Baseline Calcs &amp; EFs'!$C$341:$C$358, MATCH($B$244,'Baseline Calcs &amp; EFs'!$B$341:$B$358,0)))-(INDEX($D$394:$D$411, MATCH($B$244,$C$394:$C$411,0))))/3),AE$227&lt;INDEX($I$395:$I$413,MATCH($B$244,$C$395:$C$413,0)),INDEX('Baseline Calcs &amp; EFs'!$C$341:$C$358, MATCH($B$244,'Baseline Calcs &amp; EFs'!$B$341:$B$358,0))-(((INDEX('Baseline Calcs &amp; EFs'!$C$341:$C$358, MATCH($B$244,'Baseline Calcs &amp; EFs'!$B$341:$B$358,0)))-(INDEX($D$394:$D$411, MATCH($B$244,$C$394:$C$411,0))))*2/3),TRUE,INDEX($D$394:$D$411, MATCH($B$244,$C$394:$C$411,0)))*INDEX($D$11:$D$27, MATCH($B$244,$B$11:$B$27,0)))*1000*'Conversions and Lists'!$O$44*'Baseline Calcs &amp; EFs'!$F$437*'Conversions and Lists'!$F$51*1000,"")</f>
        <v/>
      </c>
      <c r="AF245" s="148" t="str">
        <f t="shared" si="4"/>
        <v/>
      </c>
      <c r="AG245" s="148" t="str">
        <f>IFERROR(SUM(INDEX(D245:AF245, MATCH(INDEX($H$6:$H$27,MATCH(B245,$B$6:$B$27,0)),$D$227:$AE$227,0)):AF245),"")</f>
        <v/>
      </c>
    </row>
    <row r="246" spans="2:33" x14ac:dyDescent="0.25">
      <c r="B246" s="144" t="s">
        <v>136</v>
      </c>
      <c r="C246" s="141" t="s">
        <v>335</v>
      </c>
      <c r="D246" s="142" t="str" cm="1">
        <f t="array" ref="D246">IFERROR(((_xlfn.IFS(D$227&lt;INDEX($J$395:$J$413,MATCH($B$246,$C$395:$C$413,0)),INDEX('Baseline Calcs &amp; EFs'!$D$341:$D$358, MATCH($B$246,'Baseline Calcs &amp; EFs'!$B$341:$B$358,0)),D$227&lt;INDEX($K$395:$K$413,MATCH($B$246,$C$395:$C$413,0)),INDEX('Baseline Calcs &amp; EFs'!$D$341:$D$358, MATCH($B$246,'Baseline Calcs &amp; EFs'!$B$341:$B$358,0))-(((INDEX('Baseline Calcs &amp; EFs'!$D$341:$D$358, MATCH($B$246,'Baseline Calcs &amp; EFs'!$B$341:$B$358,0)))-(INDEX($E$394:$E$411, MATCH($B$246,$C$394:$C$411,0))))/3),D$227&lt;INDEX($I$395:$I$413,MATCH($B$246,$C$395:$C$413,0)),INDEX('Baseline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EFs'!K$381,"")</f>
        <v/>
      </c>
      <c r="E246" s="142" t="str" cm="1">
        <f t="array" ref="E246">IFERROR(((_xlfn.IFS(E$227&lt;INDEX($J$395:$J$413,MATCH($B$246,$C$395:$C$413,0)),INDEX('Baseline Calcs &amp; EFs'!$D$341:$D$358, MATCH($B$246,'Baseline Calcs &amp; EFs'!$B$341:$B$358,0)),E$227&lt;INDEX($K$395:$K$413,MATCH($B$246,$C$395:$C$413,0)),INDEX('Baseline Calcs &amp; EFs'!$D$341:$D$358, MATCH($B$246,'Baseline Calcs &amp; EFs'!$B$341:$B$358,0))-(((INDEX('Baseline Calcs &amp; EFs'!$D$341:$D$358, MATCH($B$246,'Baseline Calcs &amp; EFs'!$B$341:$B$358,0)))-(INDEX($E$394:$E$411, MATCH($B$246,$C$394:$C$411,0))))/3),E$227&lt;INDEX($I$395:$I$413,MATCH($B$246,$C$395:$C$413,0)),INDEX('Baseline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EFs'!L$381,"")</f>
        <v/>
      </c>
      <c r="F246" s="142" t="str" cm="1">
        <f t="array" ref="F246">IFERROR(((_xlfn.IFS(F$227&lt;INDEX($J$395:$J$413,MATCH($B$246,$C$395:$C$413,0)),INDEX('Baseline Calcs &amp; EFs'!$D$341:$D$358, MATCH($B$246,'Baseline Calcs &amp; EFs'!$B$341:$B$358,0)),F$227&lt;INDEX($K$395:$K$413,MATCH($B$246,$C$395:$C$413,0)),INDEX('Baseline Calcs &amp; EFs'!$D$341:$D$358, MATCH($B$246,'Baseline Calcs &amp; EFs'!$B$341:$B$358,0))-(((INDEX('Baseline Calcs &amp; EFs'!$D$341:$D$358, MATCH($B$246,'Baseline Calcs &amp; EFs'!$B$341:$B$358,0)))-(INDEX($E$394:$E$411, MATCH($B$246,$C$394:$C$411,0))))/3),F$227&lt;INDEX($I$395:$I$413,MATCH($B$246,$C$395:$C$413,0)),INDEX('Baseline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EFs'!M$381,"")</f>
        <v/>
      </c>
      <c r="G246" s="142" t="str" cm="1">
        <f t="array" ref="G246">IFERROR(((_xlfn.IFS(G$227&lt;INDEX($J$395:$J$413,MATCH($B$246,$C$395:$C$413,0)),INDEX('Baseline Calcs &amp; EFs'!$D$341:$D$358, MATCH($B$246,'Baseline Calcs &amp; EFs'!$B$341:$B$358,0)),G$227&lt;INDEX($K$395:$K$413,MATCH($B$246,$C$395:$C$413,0)),INDEX('Baseline Calcs &amp; EFs'!$D$341:$D$358, MATCH($B$246,'Baseline Calcs &amp; EFs'!$B$341:$B$358,0))-(((INDEX('Baseline Calcs &amp; EFs'!$D$341:$D$358, MATCH($B$246,'Baseline Calcs &amp; EFs'!$B$341:$B$358,0)))-(INDEX($E$394:$E$411, MATCH($B$246,$C$394:$C$411,0))))/3),G$227&lt;INDEX($I$395:$I$413,MATCH($B$246,$C$395:$C$413,0)),INDEX('Baseline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EFs'!N$381,"")</f>
        <v/>
      </c>
      <c r="H246" s="142" t="str" cm="1">
        <f t="array" ref="H246">IFERROR(((_xlfn.IFS(H$227&lt;INDEX($J$395:$J$413,MATCH($B$246,$C$395:$C$413,0)),INDEX('Baseline Calcs &amp; EFs'!$D$341:$D$358, MATCH($B$246,'Baseline Calcs &amp; EFs'!$B$341:$B$358,0)),H$227&lt;INDEX($K$395:$K$413,MATCH($B$246,$C$395:$C$413,0)),INDEX('Baseline Calcs &amp; EFs'!$D$341:$D$358, MATCH($B$246,'Baseline Calcs &amp; EFs'!$B$341:$B$358,0))-(((INDEX('Baseline Calcs &amp; EFs'!$D$341:$D$358, MATCH($B$246,'Baseline Calcs &amp; EFs'!$B$341:$B$358,0)))-(INDEX($E$394:$E$411, MATCH($B$246,$C$394:$C$411,0))))/3),H$227&lt;INDEX($I$395:$I$413,MATCH($B$246,$C$395:$C$413,0)),INDEX('Baseline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EFs'!O$381,"")</f>
        <v/>
      </c>
      <c r="I246" s="142" t="str" cm="1">
        <f t="array" ref="I246">IFERROR(((_xlfn.IFS(I$227&lt;INDEX($J$395:$J$413,MATCH($B$246,$C$395:$C$413,0)),INDEX('Baseline Calcs &amp; EFs'!$D$341:$D$358, MATCH($B$246,'Baseline Calcs &amp; EFs'!$B$341:$B$358,0)),I$227&lt;INDEX($K$395:$K$413,MATCH($B$246,$C$395:$C$413,0)),INDEX('Baseline Calcs &amp; EFs'!$D$341:$D$358, MATCH($B$246,'Baseline Calcs &amp; EFs'!$B$341:$B$358,0))-(((INDEX('Baseline Calcs &amp; EFs'!$D$341:$D$358, MATCH($B$246,'Baseline Calcs &amp; EFs'!$B$341:$B$358,0)))-(INDEX($E$394:$E$411, MATCH($B$246,$C$394:$C$411,0))))/3),I$227&lt;INDEX($I$395:$I$413,MATCH($B$246,$C$395:$C$413,0)),INDEX('Baseline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EFs'!P$381,"")</f>
        <v/>
      </c>
      <c r="J246" s="142" t="str" cm="1">
        <f t="array" ref="J246">IFERROR(((_xlfn.IFS(J$227&lt;INDEX($J$395:$J$413,MATCH($B$246,$C$395:$C$413,0)),INDEX('Baseline Calcs &amp; EFs'!$D$341:$D$358, MATCH($B$246,'Baseline Calcs &amp; EFs'!$B$341:$B$358,0)),J$227&lt;INDEX($K$395:$K$413,MATCH($B$246,$C$395:$C$413,0)),INDEX('Baseline Calcs &amp; EFs'!$D$341:$D$358, MATCH($B$246,'Baseline Calcs &amp; EFs'!$B$341:$B$358,0))-(((INDEX('Baseline Calcs &amp; EFs'!$D$341:$D$358, MATCH($B$246,'Baseline Calcs &amp; EFs'!$B$341:$B$358,0)))-(INDEX($E$394:$E$411, MATCH($B$246,$C$394:$C$411,0))))/3),J$227&lt;INDEX($I$395:$I$413,MATCH($B$246,$C$395:$C$413,0)),INDEX('Baseline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EFs'!Q$381,"")</f>
        <v/>
      </c>
      <c r="K246" s="142" t="str" cm="1">
        <f t="array" ref="K246">IFERROR(((_xlfn.IFS(K$227&lt;INDEX($J$395:$J$413,MATCH($B$246,$C$395:$C$413,0)),INDEX('Baseline Calcs &amp; EFs'!$D$341:$D$358, MATCH($B$246,'Baseline Calcs &amp; EFs'!$B$341:$B$358,0)),K$227&lt;INDEX($K$395:$K$413,MATCH($B$246,$C$395:$C$413,0)),INDEX('Baseline Calcs &amp; EFs'!$D$341:$D$358, MATCH($B$246,'Baseline Calcs &amp; EFs'!$B$341:$B$358,0))-(((INDEX('Baseline Calcs &amp; EFs'!$D$341:$D$358, MATCH($B$246,'Baseline Calcs &amp; EFs'!$B$341:$B$358,0)))-(INDEX($E$394:$E$411, MATCH($B$246,$C$394:$C$411,0))))/3),K$227&lt;INDEX($I$395:$I$413,MATCH($B$246,$C$395:$C$413,0)),INDEX('Baseline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EFs'!R$381,"")</f>
        <v/>
      </c>
      <c r="L246" s="142" t="str" cm="1">
        <f t="array" ref="L246">IFERROR(((_xlfn.IFS(L$227&lt;INDEX($J$395:$J$413,MATCH($B$246,$C$395:$C$413,0)),INDEX('Baseline Calcs &amp; EFs'!$D$341:$D$358, MATCH($B$246,'Baseline Calcs &amp; EFs'!$B$341:$B$358,0)),L$227&lt;INDEX($K$395:$K$413,MATCH($B$246,$C$395:$C$413,0)),INDEX('Baseline Calcs &amp; EFs'!$D$341:$D$358, MATCH($B$246,'Baseline Calcs &amp; EFs'!$B$341:$B$358,0))-(((INDEX('Baseline Calcs &amp; EFs'!$D$341:$D$358, MATCH($B$246,'Baseline Calcs &amp; EFs'!$B$341:$B$358,0)))-(INDEX($E$394:$E$411, MATCH($B$246,$C$394:$C$411,0))))/3),L$227&lt;INDEX($I$395:$I$413,MATCH($B$246,$C$395:$C$413,0)),INDEX('Baseline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EFs'!S$381,"")</f>
        <v/>
      </c>
      <c r="M246" s="142" t="str" cm="1">
        <f t="array" ref="M246">IFERROR(((_xlfn.IFS(M$227&lt;INDEX($J$395:$J$413,MATCH($B$246,$C$395:$C$413,0)),INDEX('Baseline Calcs &amp; EFs'!$D$341:$D$358, MATCH($B$246,'Baseline Calcs &amp; EFs'!$B$341:$B$358,0)),M$227&lt;INDEX($K$395:$K$413,MATCH($B$246,$C$395:$C$413,0)),INDEX('Baseline Calcs &amp; EFs'!$D$341:$D$358, MATCH($B$246,'Baseline Calcs &amp; EFs'!$B$341:$B$358,0))-(((INDEX('Baseline Calcs &amp; EFs'!$D$341:$D$358, MATCH($B$246,'Baseline Calcs &amp; EFs'!$B$341:$B$358,0)))-(INDEX($E$394:$E$411, MATCH($B$246,$C$394:$C$411,0))))/3),M$227&lt;INDEX($I$395:$I$413,MATCH($B$246,$C$395:$C$413,0)),INDEX('Baseline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EFs'!T$381,"")</f>
        <v/>
      </c>
      <c r="N246" s="142" t="str" cm="1">
        <f t="array" ref="N246">IFERROR(((_xlfn.IFS(N$227&lt;INDEX($J$395:$J$413,MATCH($B$246,$C$395:$C$413,0)),INDEX('Baseline Calcs &amp; EFs'!$D$341:$D$358, MATCH($B$246,'Baseline Calcs &amp; EFs'!$B$341:$B$358,0)),N$227&lt;INDEX($K$395:$K$413,MATCH($B$246,$C$395:$C$413,0)),INDEX('Baseline Calcs &amp; EFs'!$D$341:$D$358, MATCH($B$246,'Baseline Calcs &amp; EFs'!$B$341:$B$358,0))-(((INDEX('Baseline Calcs &amp; EFs'!$D$341:$D$358, MATCH($B$246,'Baseline Calcs &amp; EFs'!$B$341:$B$358,0)))-(INDEX($E$394:$E$411, MATCH($B$246,$C$394:$C$411,0))))/3),N$227&lt;INDEX($I$395:$I$413,MATCH($B$246,$C$395:$C$413,0)),INDEX('Baseline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EFs'!U$381,"")</f>
        <v/>
      </c>
      <c r="O246" s="142" t="str" cm="1">
        <f t="array" ref="O246">IFERROR(((_xlfn.IFS(O$227&lt;INDEX($J$395:$J$413,MATCH($B$246,$C$395:$C$413,0)),INDEX('Baseline Calcs &amp; EFs'!$D$341:$D$358, MATCH($B$246,'Baseline Calcs &amp; EFs'!$B$341:$B$358,0)),O$227&lt;INDEX($K$395:$K$413,MATCH($B$246,$C$395:$C$413,0)),INDEX('Baseline Calcs &amp; EFs'!$D$341:$D$358, MATCH($B$246,'Baseline Calcs &amp; EFs'!$B$341:$B$358,0))-(((INDEX('Baseline Calcs &amp; EFs'!$D$341:$D$358, MATCH($B$246,'Baseline Calcs &amp; EFs'!$B$341:$B$358,0)))-(INDEX($E$394:$E$411, MATCH($B$246,$C$394:$C$411,0))))/3),O$227&lt;INDEX($I$395:$I$413,MATCH($B$246,$C$395:$C$413,0)),INDEX('Baseline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EFs'!V$381,"")</f>
        <v/>
      </c>
      <c r="P246" s="142" t="str" cm="1">
        <f t="array" ref="P246">IFERROR(((_xlfn.IFS(P$227&lt;INDEX($J$395:$J$413,MATCH($B$246,$C$395:$C$413,0)),INDEX('Baseline Calcs &amp; EFs'!$D$341:$D$358, MATCH($B$246,'Baseline Calcs &amp; EFs'!$B$341:$B$358,0)),P$227&lt;INDEX($K$395:$K$413,MATCH($B$246,$C$395:$C$413,0)),INDEX('Baseline Calcs &amp; EFs'!$D$341:$D$358, MATCH($B$246,'Baseline Calcs &amp; EFs'!$B$341:$B$358,0))-(((INDEX('Baseline Calcs &amp; EFs'!$D$341:$D$358, MATCH($B$246,'Baseline Calcs &amp; EFs'!$B$341:$B$358,0)))-(INDEX($E$394:$E$411, MATCH($B$246,$C$394:$C$411,0))))/3),P$227&lt;INDEX($I$395:$I$413,MATCH($B$246,$C$395:$C$413,0)),INDEX('Baseline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EFs'!W$381,"")</f>
        <v/>
      </c>
      <c r="Q246" s="142" t="str" cm="1">
        <f t="array" ref="Q246">IFERROR(((_xlfn.IFS(Q$227&lt;INDEX($J$395:$J$413,MATCH($B$246,$C$395:$C$413,0)),INDEX('Baseline Calcs &amp; EFs'!$D$341:$D$358, MATCH($B$246,'Baseline Calcs &amp; EFs'!$B$341:$B$358,0)),Q$227&lt;INDEX($K$395:$K$413,MATCH($B$246,$C$395:$C$413,0)),INDEX('Baseline Calcs &amp; EFs'!$D$341:$D$358, MATCH($B$246,'Baseline Calcs &amp; EFs'!$B$341:$B$358,0))-(((INDEX('Baseline Calcs &amp; EFs'!$D$341:$D$358, MATCH($B$246,'Baseline Calcs &amp; EFs'!$B$341:$B$358,0)))-(INDEX($E$394:$E$411, MATCH($B$246,$C$394:$C$411,0))))/3),Q$227&lt;INDEX($I$395:$I$413,MATCH($B$246,$C$395:$C$413,0)),INDEX('Baseline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EFs'!X$381,"")</f>
        <v/>
      </c>
      <c r="R246" s="142" t="str" cm="1">
        <f t="array" ref="R246">IFERROR(((_xlfn.IFS(R$227&lt;INDEX($J$395:$J$413,MATCH($B$246,$C$395:$C$413,0)),INDEX('Baseline Calcs &amp; EFs'!$D$341:$D$358, MATCH($B$246,'Baseline Calcs &amp; EFs'!$B$341:$B$358,0)),R$227&lt;INDEX($K$395:$K$413,MATCH($B$246,$C$395:$C$413,0)),INDEX('Baseline Calcs &amp; EFs'!$D$341:$D$358, MATCH($B$246,'Baseline Calcs &amp; EFs'!$B$341:$B$358,0))-(((INDEX('Baseline Calcs &amp; EFs'!$D$341:$D$358, MATCH($B$246,'Baseline Calcs &amp; EFs'!$B$341:$B$358,0)))-(INDEX($E$394:$E$411, MATCH($B$246,$C$394:$C$411,0))))/3),R$227&lt;INDEX($I$395:$I$413,MATCH($B$246,$C$395:$C$413,0)),INDEX('Baseline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EFs'!Y$381,"")</f>
        <v/>
      </c>
      <c r="S246" s="142" t="str" cm="1">
        <f t="array" ref="S246">IFERROR(((_xlfn.IFS(S$227&lt;INDEX($J$395:$J$413,MATCH($B$246,$C$395:$C$413,0)),INDEX('Baseline Calcs &amp; EFs'!$D$341:$D$358, MATCH($B$246,'Baseline Calcs &amp; EFs'!$B$341:$B$358,0)),S$227&lt;INDEX($K$395:$K$413,MATCH($B$246,$C$395:$C$413,0)),INDEX('Baseline Calcs &amp; EFs'!$D$341:$D$358, MATCH($B$246,'Baseline Calcs &amp; EFs'!$B$341:$B$358,0))-(((INDEX('Baseline Calcs &amp; EFs'!$D$341:$D$358, MATCH($B$246,'Baseline Calcs &amp; EFs'!$B$341:$B$358,0)))-(INDEX($E$394:$E$411, MATCH($B$246,$C$394:$C$411,0))))/3),S$227&lt;INDEX($I$395:$I$413,MATCH($B$246,$C$395:$C$413,0)),INDEX('Baseline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EFs'!Z$381,"")</f>
        <v/>
      </c>
      <c r="T246" s="142" t="str" cm="1">
        <f t="array" ref="T246">IFERROR(((_xlfn.IFS(T$227&lt;INDEX($J$395:$J$413,MATCH($B$246,$C$395:$C$413,0)),INDEX('Baseline Calcs &amp; EFs'!$D$341:$D$358, MATCH($B$246,'Baseline Calcs &amp; EFs'!$B$341:$B$358,0)),T$227&lt;INDEX($K$395:$K$413,MATCH($B$246,$C$395:$C$413,0)),INDEX('Baseline Calcs &amp; EFs'!$D$341:$D$358, MATCH($B$246,'Baseline Calcs &amp; EFs'!$B$341:$B$358,0))-(((INDEX('Baseline Calcs &amp; EFs'!$D$341:$D$358, MATCH($B$246,'Baseline Calcs &amp; EFs'!$B$341:$B$358,0)))-(INDEX($E$394:$E$411, MATCH($B$246,$C$394:$C$411,0))))/3),T$227&lt;INDEX($I$395:$I$413,MATCH($B$246,$C$395:$C$413,0)),INDEX('Baseline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EFs'!AA$381,"")</f>
        <v/>
      </c>
      <c r="U246" s="142" t="str" cm="1">
        <f t="array" ref="U246">IFERROR(((_xlfn.IFS(U$227&lt;INDEX($J$395:$J$413,MATCH($B$246,$C$395:$C$413,0)),INDEX('Baseline Calcs &amp; EFs'!$D$341:$D$358, MATCH($B$246,'Baseline Calcs &amp; EFs'!$B$341:$B$358,0)),U$227&lt;INDEX($K$395:$K$413,MATCH($B$246,$C$395:$C$413,0)),INDEX('Baseline Calcs &amp; EFs'!$D$341:$D$358, MATCH($B$246,'Baseline Calcs &amp; EFs'!$B$341:$B$358,0))-(((INDEX('Baseline Calcs &amp; EFs'!$D$341:$D$358, MATCH($B$246,'Baseline Calcs &amp; EFs'!$B$341:$B$358,0)))-(INDEX($E$394:$E$411, MATCH($B$246,$C$394:$C$411,0))))/3),U$227&lt;INDEX($I$395:$I$413,MATCH($B$246,$C$395:$C$413,0)),INDEX('Baseline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EFs'!AB$381,"")</f>
        <v/>
      </c>
      <c r="V246" s="142" t="str" cm="1">
        <f t="array" ref="V246">IFERROR(((_xlfn.IFS(V$227&lt;INDEX($J$395:$J$413,MATCH($B$246,$C$395:$C$413,0)),INDEX('Baseline Calcs &amp; EFs'!$D$341:$D$358, MATCH($B$246,'Baseline Calcs &amp; EFs'!$B$341:$B$358,0)),V$227&lt;INDEX($K$395:$K$413,MATCH($B$246,$C$395:$C$413,0)),INDEX('Baseline Calcs &amp; EFs'!$D$341:$D$358, MATCH($B$246,'Baseline Calcs &amp; EFs'!$B$341:$B$358,0))-(((INDEX('Baseline Calcs &amp; EFs'!$D$341:$D$358, MATCH($B$246,'Baseline Calcs &amp; EFs'!$B$341:$B$358,0)))-(INDEX($E$394:$E$411, MATCH($B$246,$C$394:$C$411,0))))/3),V$227&lt;INDEX($I$395:$I$413,MATCH($B$246,$C$395:$C$413,0)),INDEX('Baseline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EFs'!AC$381,"")</f>
        <v/>
      </c>
      <c r="W246" s="142" t="str" cm="1">
        <f t="array" ref="W246">IFERROR(((_xlfn.IFS(W$227&lt;INDEX($J$395:$J$413,MATCH($B$246,$C$395:$C$413,0)),INDEX('Baseline Calcs &amp; EFs'!$D$341:$D$358, MATCH($B$246,'Baseline Calcs &amp; EFs'!$B$341:$B$358,0)),W$227&lt;INDEX($K$395:$K$413,MATCH($B$246,$C$395:$C$413,0)),INDEX('Baseline Calcs &amp; EFs'!$D$341:$D$358, MATCH($B$246,'Baseline Calcs &amp; EFs'!$B$341:$B$358,0))-(((INDEX('Baseline Calcs &amp; EFs'!$D$341:$D$358, MATCH($B$246,'Baseline Calcs &amp; EFs'!$B$341:$B$358,0)))-(INDEX($E$394:$E$411, MATCH($B$246,$C$394:$C$411,0))))/3),W$227&lt;INDEX($I$395:$I$413,MATCH($B$246,$C$395:$C$413,0)),INDEX('Baseline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EFs'!AD$381,"")</f>
        <v/>
      </c>
      <c r="X246" s="142" t="str" cm="1">
        <f t="array" ref="X246">IFERROR(((_xlfn.IFS(X$227&lt;INDEX($J$395:$J$413,MATCH($B$246,$C$395:$C$413,0)),INDEX('Baseline Calcs &amp; EFs'!$D$341:$D$358, MATCH($B$246,'Baseline Calcs &amp; EFs'!$B$341:$B$358,0)),X$227&lt;INDEX($K$395:$K$413,MATCH($B$246,$C$395:$C$413,0)),INDEX('Baseline Calcs &amp; EFs'!$D$341:$D$358, MATCH($B$246,'Baseline Calcs &amp; EFs'!$B$341:$B$358,0))-(((INDEX('Baseline Calcs &amp; EFs'!$D$341:$D$358, MATCH($B$246,'Baseline Calcs &amp; EFs'!$B$341:$B$358,0)))-(INDEX($E$394:$E$411, MATCH($B$246,$C$394:$C$411,0))))/3),X$227&lt;INDEX($I$395:$I$413,MATCH($B$246,$C$395:$C$413,0)),INDEX('Baseline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EFs'!AE$381,"")</f>
        <v/>
      </c>
      <c r="Y246" s="142" t="str" cm="1">
        <f t="array" ref="Y246">IFERROR(((_xlfn.IFS(Y$227&lt;INDEX($J$395:$J$413,MATCH($B$246,$C$395:$C$413,0)),INDEX('Baseline Calcs &amp; EFs'!$D$341:$D$358, MATCH($B$246,'Baseline Calcs &amp; EFs'!$B$341:$B$358,0)),Y$227&lt;INDEX($K$395:$K$413,MATCH($B$246,$C$395:$C$413,0)),INDEX('Baseline Calcs &amp; EFs'!$D$341:$D$358, MATCH($B$246,'Baseline Calcs &amp; EFs'!$B$341:$B$358,0))-(((INDEX('Baseline Calcs &amp; EFs'!$D$341:$D$358, MATCH($B$246,'Baseline Calcs &amp; EFs'!$B$341:$B$358,0)))-(INDEX($E$394:$E$411, MATCH($B$246,$C$394:$C$411,0))))/3),Y$227&lt;INDEX($I$395:$I$413,MATCH($B$246,$C$395:$C$413,0)),INDEX('Baseline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EFs'!AF$381,"")</f>
        <v/>
      </c>
      <c r="Z246" s="142" t="str" cm="1">
        <f t="array" ref="Z246">IFERROR(((_xlfn.IFS(Z$227&lt;INDEX($J$395:$J$413,MATCH($B$246,$C$395:$C$413,0)),INDEX('Baseline Calcs &amp; EFs'!$D$341:$D$358, MATCH($B$246,'Baseline Calcs &amp; EFs'!$B$341:$B$358,0)),Z$227&lt;INDEX($K$395:$K$413,MATCH($B$246,$C$395:$C$413,0)),INDEX('Baseline Calcs &amp; EFs'!$D$341:$D$358, MATCH($B$246,'Baseline Calcs &amp; EFs'!$B$341:$B$358,0))-(((INDEX('Baseline Calcs &amp; EFs'!$D$341:$D$358, MATCH($B$246,'Baseline Calcs &amp; EFs'!$B$341:$B$358,0)))-(INDEX($E$394:$E$411, MATCH($B$246,$C$394:$C$411,0))))/3),Z$227&lt;INDEX($I$395:$I$413,MATCH($B$246,$C$395:$C$413,0)),INDEX('Baseline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EFs'!AG$381,"")</f>
        <v/>
      </c>
      <c r="AA246" s="142" t="str" cm="1">
        <f t="array" ref="AA246">IFERROR(((_xlfn.IFS(AA$227&lt;INDEX($J$395:$J$413,MATCH($B$246,$C$395:$C$413,0)),INDEX('Baseline Calcs &amp; EFs'!$D$341:$D$358, MATCH($B$246,'Baseline Calcs &amp; EFs'!$B$341:$B$358,0)),AA$227&lt;INDEX($K$395:$K$413,MATCH($B$246,$C$395:$C$413,0)),INDEX('Baseline Calcs &amp; EFs'!$D$341:$D$358, MATCH($B$246,'Baseline Calcs &amp; EFs'!$B$341:$B$358,0))-(((INDEX('Baseline Calcs &amp; EFs'!$D$341:$D$358, MATCH($B$246,'Baseline Calcs &amp; EFs'!$B$341:$B$358,0)))-(INDEX($E$394:$E$411, MATCH($B$246,$C$394:$C$411,0))))/3),AA$227&lt;INDEX($I$395:$I$413,MATCH($B$246,$C$395:$C$413,0)),INDEX('Baseline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EFs'!AH$381,"")</f>
        <v/>
      </c>
      <c r="AB246" s="142" t="str" cm="1">
        <f t="array" ref="AB246">IFERROR(((_xlfn.IFS(AB$227&lt;INDEX($J$395:$J$413,MATCH($B$246,$C$395:$C$413,0)),INDEX('Baseline Calcs &amp; EFs'!$D$341:$D$358, MATCH($B$246,'Baseline Calcs &amp; EFs'!$B$341:$B$358,0)),AB$227&lt;INDEX($K$395:$K$413,MATCH($B$246,$C$395:$C$413,0)),INDEX('Baseline Calcs &amp; EFs'!$D$341:$D$358, MATCH($B$246,'Baseline Calcs &amp; EFs'!$B$341:$B$358,0))-(((INDEX('Baseline Calcs &amp; EFs'!$D$341:$D$358, MATCH($B$246,'Baseline Calcs &amp; EFs'!$B$341:$B$358,0)))-(INDEX($E$394:$E$411, MATCH($B$246,$C$394:$C$411,0))))/3),AB$227&lt;INDEX($I$395:$I$413,MATCH($B$246,$C$395:$C$413,0)),INDEX('Baseline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EFs'!AI$381,"")</f>
        <v/>
      </c>
      <c r="AC246" s="142" t="str" cm="1">
        <f t="array" ref="AC246">IFERROR(((_xlfn.IFS(AC$227&lt;INDEX($J$395:$J$413,MATCH($B$246,$C$395:$C$413,0)),INDEX('Baseline Calcs &amp; EFs'!$D$341:$D$358, MATCH($B$246,'Baseline Calcs &amp; EFs'!$B$341:$B$358,0)),AC$227&lt;INDEX($K$395:$K$413,MATCH($B$246,$C$395:$C$413,0)),INDEX('Baseline Calcs &amp; EFs'!$D$341:$D$358, MATCH($B$246,'Baseline Calcs &amp; EFs'!$B$341:$B$358,0))-(((INDEX('Baseline Calcs &amp; EFs'!$D$341:$D$358, MATCH($B$246,'Baseline Calcs &amp; EFs'!$B$341:$B$358,0)))-(INDEX($E$394:$E$411, MATCH($B$246,$C$394:$C$411,0))))/3),AC$227&lt;INDEX($I$395:$I$413,MATCH($B$246,$C$395:$C$413,0)),INDEX('Baseline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EFs'!AJ$381,"")</f>
        <v/>
      </c>
      <c r="AD246" s="142" t="str" cm="1">
        <f t="array" ref="AD246">IFERROR(((_xlfn.IFS(AD$227&lt;INDEX($J$395:$J$413,MATCH($B$246,$C$395:$C$413,0)),INDEX('Baseline Calcs &amp; EFs'!$D$341:$D$358, MATCH($B$246,'Baseline Calcs &amp; EFs'!$B$341:$B$358,0)),AD$227&lt;INDEX($K$395:$K$413,MATCH($B$246,$C$395:$C$413,0)),INDEX('Baseline Calcs &amp; EFs'!$D$341:$D$358, MATCH($B$246,'Baseline Calcs &amp; EFs'!$B$341:$B$358,0))-(((INDEX('Baseline Calcs &amp; EFs'!$D$341:$D$358, MATCH($B$246,'Baseline Calcs &amp; EFs'!$B$341:$B$358,0)))-(INDEX($E$394:$E$411, MATCH($B$246,$C$394:$C$411,0))))/3),AD$227&lt;INDEX($I$395:$I$413,MATCH($B$246,$C$395:$C$413,0)),INDEX('Baseline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EFs'!AK$381,"")</f>
        <v/>
      </c>
      <c r="AE246" s="142" t="str" cm="1">
        <f t="array" ref="AE246">IFERROR(((_xlfn.IFS(AE$227&lt;INDEX($J$395:$J$413,MATCH($B$246,$C$395:$C$413,0)),INDEX('Baseline Calcs &amp; EFs'!$D$341:$D$358, MATCH($B$246,'Baseline Calcs &amp; EFs'!$B$341:$B$358,0)),AE$227&lt;INDEX($K$395:$K$413,MATCH($B$246,$C$395:$C$413,0)),INDEX('Baseline Calcs &amp; EFs'!$D$341:$D$358, MATCH($B$246,'Baseline Calcs &amp; EFs'!$B$341:$B$358,0))-(((INDEX('Baseline Calcs &amp; EFs'!$D$341:$D$358, MATCH($B$246,'Baseline Calcs &amp; EFs'!$B$341:$B$358,0)))-(INDEX($E$394:$E$411, MATCH($B$246,$C$394:$C$411,0))))/3),AE$227&lt;INDEX($I$395:$I$413,MATCH($B$246,$C$395:$C$413,0)),INDEX('Baseline Calcs &amp; EFs'!$D$341:$D$358, MATCH($B$246,'Baseline Calcs &amp; EFs'!$B$341:$B$358,0))-(((INDEX('Baseline Calcs &amp; EFs'!$D$341:$D$358, MATCH($B$246,'Baseline Calcs &amp; EFs'!$B$341:$B$358,0)))-(INDEX($E$394:$E$411, MATCH($B$246,$C$394:$C$411,0))))*2/3),TRUE,INDEX($E$394:$E$411, MATCH($B$246,$C$394:$C$411,0)))*INDEX($D$11:$D$27, MATCH($B$246,$B$11:$B$27,0))*10^6*'Conversions and Lists'!$F$44)-(INDEX($G$6:$G$27, MATCH($B$246,$B$6:$B$27,0))*'Conversions and Lists'!$F$37))*'Baseline Calcs &amp; EFs'!AL$381,"")</f>
        <v/>
      </c>
      <c r="AF246" s="142" t="str">
        <f t="shared" si="4"/>
        <v/>
      </c>
      <c r="AG246" s="142" t="str">
        <f>IFERROR(SUM(INDEX(D246:AF246, MATCH(INDEX($H$6:$H$27,MATCH(B246,$B$6:$B$27,0)),$D$227:$AE$227,0)):AF246),"")</f>
        <v/>
      </c>
    </row>
    <row r="247" spans="2:33" ht="14.4" thickBot="1" x14ac:dyDescent="0.3">
      <c r="B247" s="138" t="s">
        <v>136</v>
      </c>
      <c r="C247" s="139" t="s">
        <v>336</v>
      </c>
      <c r="D247" s="148" t="str" cm="1">
        <f t="array" ref="D247">IFERROR((_xlfn.IFS(D$227&lt;INDEX($J$395:$J$413,MATCH($B$246,$C$395:$C$413,0)),INDEX('Baseline Calcs &amp; EFs'!$C$341:$C$358, MATCH($B$246,'Baseline Calcs &amp; EFs'!$B$341:$B$358,0)),D$227&lt;INDEX($K$395:$K$413,MATCH($B$246,$C$395:$C$413,0)),INDEX('Baseline Calcs &amp; EFs'!$C$341:$C$358, MATCH($B$246,'Baseline Calcs &amp; EFs'!$B$341:$B$358,0))-(((INDEX('Baseline Calcs &amp; EFs'!$C$341:$C$358, MATCH($B$246,'Baseline Calcs &amp; EFs'!$B$341:$B$358,0)))-(INDEX($D$394:$D$411, MATCH($B$246,$C$394:$C$411,0))))/3),D$227&lt;INDEX($I$395:$I$413,MATCH($B$246,$C$395:$C$413,0)),INDEX('Baseline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E247" s="148" t="str" cm="1">
        <f t="array" ref="E247">IFERROR((_xlfn.IFS(E$227&lt;INDEX($J$395:$J$413,MATCH($B$246,$C$395:$C$413,0)),INDEX('Baseline Calcs &amp; EFs'!$C$341:$C$358, MATCH($B$246,'Baseline Calcs &amp; EFs'!$B$341:$B$358,0)),E$227&lt;INDEX($K$395:$K$413,MATCH($B$246,$C$395:$C$413,0)),INDEX('Baseline Calcs &amp; EFs'!$C$341:$C$358, MATCH($B$246,'Baseline Calcs &amp; EFs'!$B$341:$B$358,0))-(((INDEX('Baseline Calcs &amp; EFs'!$C$341:$C$358, MATCH($B$246,'Baseline Calcs &amp; EFs'!$B$341:$B$358,0)))-(INDEX($D$394:$D$411, MATCH($B$246,$C$394:$C$411,0))))/3),E$227&lt;INDEX($I$395:$I$413,MATCH($B$246,$C$395:$C$413,0)),INDEX('Baseline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F247" s="148" t="str" cm="1">
        <f t="array" ref="F247">IFERROR((_xlfn.IFS(F$227&lt;INDEX($J$395:$J$413,MATCH($B$246,$C$395:$C$413,0)),INDEX('Baseline Calcs &amp; EFs'!$C$341:$C$358, MATCH($B$246,'Baseline Calcs &amp; EFs'!$B$341:$B$358,0)),F$227&lt;INDEX($K$395:$K$413,MATCH($B$246,$C$395:$C$413,0)),INDEX('Baseline Calcs &amp; EFs'!$C$341:$C$358, MATCH($B$246,'Baseline Calcs &amp; EFs'!$B$341:$B$358,0))-(((INDEX('Baseline Calcs &amp; EFs'!$C$341:$C$358, MATCH($B$246,'Baseline Calcs &amp; EFs'!$B$341:$B$358,0)))-(INDEX($D$394:$D$411, MATCH($B$246,$C$394:$C$411,0))))/3),F$227&lt;INDEX($I$395:$I$413,MATCH($B$246,$C$395:$C$413,0)),INDEX('Baseline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G247" s="148" t="str" cm="1">
        <f t="array" ref="G247">IFERROR((_xlfn.IFS(G$227&lt;INDEX($J$395:$J$413,MATCH($B$246,$C$395:$C$413,0)),INDEX('Baseline Calcs &amp; EFs'!$C$341:$C$358, MATCH($B$246,'Baseline Calcs &amp; EFs'!$B$341:$B$358,0)),G$227&lt;INDEX($K$395:$K$413,MATCH($B$246,$C$395:$C$413,0)),INDEX('Baseline Calcs &amp; EFs'!$C$341:$C$358, MATCH($B$246,'Baseline Calcs &amp; EFs'!$B$341:$B$358,0))-(((INDEX('Baseline Calcs &amp; EFs'!$C$341:$C$358, MATCH($B$246,'Baseline Calcs &amp; EFs'!$B$341:$B$358,0)))-(INDEX($D$394:$D$411, MATCH($B$246,$C$394:$C$411,0))))/3),G$227&lt;INDEX($I$395:$I$413,MATCH($B$246,$C$395:$C$413,0)),INDEX('Baseline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H247" s="148" t="str" cm="1">
        <f t="array" ref="H247">IFERROR((_xlfn.IFS(H$227&lt;INDEX($J$395:$J$413,MATCH($B$246,$C$395:$C$413,0)),INDEX('Baseline Calcs &amp; EFs'!$C$341:$C$358, MATCH($B$246,'Baseline Calcs &amp; EFs'!$B$341:$B$358,0)),H$227&lt;INDEX($K$395:$K$413,MATCH($B$246,$C$395:$C$413,0)),INDEX('Baseline Calcs &amp; EFs'!$C$341:$C$358, MATCH($B$246,'Baseline Calcs &amp; EFs'!$B$341:$B$358,0))-(((INDEX('Baseline Calcs &amp; EFs'!$C$341:$C$358, MATCH($B$246,'Baseline Calcs &amp; EFs'!$B$341:$B$358,0)))-(INDEX($D$394:$D$411, MATCH($B$246,$C$394:$C$411,0))))/3),H$227&lt;INDEX($I$395:$I$413,MATCH($B$246,$C$395:$C$413,0)),INDEX('Baseline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I247" s="148" t="str" cm="1">
        <f t="array" ref="I247">IFERROR((_xlfn.IFS(I$227&lt;INDEX($J$395:$J$413,MATCH($B$246,$C$395:$C$413,0)),INDEX('Baseline Calcs &amp; EFs'!$C$341:$C$358, MATCH($B$246,'Baseline Calcs &amp; EFs'!$B$341:$B$358,0)),I$227&lt;INDEX($K$395:$K$413,MATCH($B$246,$C$395:$C$413,0)),INDEX('Baseline Calcs &amp; EFs'!$C$341:$C$358, MATCH($B$246,'Baseline Calcs &amp; EFs'!$B$341:$B$358,0))-(((INDEX('Baseline Calcs &amp; EFs'!$C$341:$C$358, MATCH($B$246,'Baseline Calcs &amp; EFs'!$B$341:$B$358,0)))-(INDEX($D$394:$D$411, MATCH($B$246,$C$394:$C$411,0))))/3),I$227&lt;INDEX($I$395:$I$413,MATCH($B$246,$C$395:$C$413,0)),INDEX('Baseline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J247" s="148" t="str" cm="1">
        <f t="array" ref="J247">IFERROR((_xlfn.IFS(J$227&lt;INDEX($J$395:$J$413,MATCH($B$246,$C$395:$C$413,0)),INDEX('Baseline Calcs &amp; EFs'!$C$341:$C$358, MATCH($B$246,'Baseline Calcs &amp; EFs'!$B$341:$B$358,0)),J$227&lt;INDEX($K$395:$K$413,MATCH($B$246,$C$395:$C$413,0)),INDEX('Baseline Calcs &amp; EFs'!$C$341:$C$358, MATCH($B$246,'Baseline Calcs &amp; EFs'!$B$341:$B$358,0))-(((INDEX('Baseline Calcs &amp; EFs'!$C$341:$C$358, MATCH($B$246,'Baseline Calcs &amp; EFs'!$B$341:$B$358,0)))-(INDEX($D$394:$D$411, MATCH($B$246,$C$394:$C$411,0))))/3),J$227&lt;INDEX($I$395:$I$413,MATCH($B$246,$C$395:$C$413,0)),INDEX('Baseline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K247" s="148" t="str" cm="1">
        <f t="array" ref="K247">IFERROR((_xlfn.IFS(K$227&lt;INDEX($J$395:$J$413,MATCH($B$246,$C$395:$C$413,0)),INDEX('Baseline Calcs &amp; EFs'!$C$341:$C$358, MATCH($B$246,'Baseline Calcs &amp; EFs'!$B$341:$B$358,0)),K$227&lt;INDEX($K$395:$K$413,MATCH($B$246,$C$395:$C$413,0)),INDEX('Baseline Calcs &amp; EFs'!$C$341:$C$358, MATCH($B$246,'Baseline Calcs &amp; EFs'!$B$341:$B$358,0))-(((INDEX('Baseline Calcs &amp; EFs'!$C$341:$C$358, MATCH($B$246,'Baseline Calcs &amp; EFs'!$B$341:$B$358,0)))-(INDEX($D$394:$D$411, MATCH($B$246,$C$394:$C$411,0))))/3),K$227&lt;INDEX($I$395:$I$413,MATCH($B$246,$C$395:$C$413,0)),INDEX('Baseline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L247" s="148" t="str" cm="1">
        <f t="array" ref="L247">IFERROR((_xlfn.IFS(L$227&lt;INDEX($J$395:$J$413,MATCH($B$246,$C$395:$C$413,0)),INDEX('Baseline Calcs &amp; EFs'!$C$341:$C$358, MATCH($B$246,'Baseline Calcs &amp; EFs'!$B$341:$B$358,0)),L$227&lt;INDEX($K$395:$K$413,MATCH($B$246,$C$395:$C$413,0)),INDEX('Baseline Calcs &amp; EFs'!$C$341:$C$358, MATCH($B$246,'Baseline Calcs &amp; EFs'!$B$341:$B$358,0))-(((INDEX('Baseline Calcs &amp; EFs'!$C$341:$C$358, MATCH($B$246,'Baseline Calcs &amp; EFs'!$B$341:$B$358,0)))-(INDEX($D$394:$D$411, MATCH($B$246,$C$394:$C$411,0))))/3),L$227&lt;INDEX($I$395:$I$413,MATCH($B$246,$C$395:$C$413,0)),INDEX('Baseline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M247" s="148" t="str" cm="1">
        <f t="array" ref="M247">IFERROR((_xlfn.IFS(M$227&lt;INDEX($J$395:$J$413,MATCH($B$246,$C$395:$C$413,0)),INDEX('Baseline Calcs &amp; EFs'!$C$341:$C$358, MATCH($B$246,'Baseline Calcs &amp; EFs'!$B$341:$B$358,0)),M$227&lt;INDEX($K$395:$K$413,MATCH($B$246,$C$395:$C$413,0)),INDEX('Baseline Calcs &amp; EFs'!$C$341:$C$358, MATCH($B$246,'Baseline Calcs &amp; EFs'!$B$341:$B$358,0))-(((INDEX('Baseline Calcs &amp; EFs'!$C$341:$C$358, MATCH($B$246,'Baseline Calcs &amp; EFs'!$B$341:$B$358,0)))-(INDEX($D$394:$D$411, MATCH($B$246,$C$394:$C$411,0))))/3),M$227&lt;INDEX($I$395:$I$413,MATCH($B$246,$C$395:$C$413,0)),INDEX('Baseline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N247" s="148" t="str" cm="1">
        <f t="array" ref="N247">IFERROR((_xlfn.IFS(N$227&lt;INDEX($J$395:$J$413,MATCH($B$246,$C$395:$C$413,0)),INDEX('Baseline Calcs &amp; EFs'!$C$341:$C$358, MATCH($B$246,'Baseline Calcs &amp; EFs'!$B$341:$B$358,0)),N$227&lt;INDEX($K$395:$K$413,MATCH($B$246,$C$395:$C$413,0)),INDEX('Baseline Calcs &amp; EFs'!$C$341:$C$358, MATCH($B$246,'Baseline Calcs &amp; EFs'!$B$341:$B$358,0))-(((INDEX('Baseline Calcs &amp; EFs'!$C$341:$C$358, MATCH($B$246,'Baseline Calcs &amp; EFs'!$B$341:$B$358,0)))-(INDEX($D$394:$D$411, MATCH($B$246,$C$394:$C$411,0))))/3),N$227&lt;INDEX($I$395:$I$413,MATCH($B$246,$C$395:$C$413,0)),INDEX('Baseline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O247" s="148" t="str" cm="1">
        <f t="array" ref="O247">IFERROR((_xlfn.IFS(O$227&lt;INDEX($J$395:$J$413,MATCH($B$246,$C$395:$C$413,0)),INDEX('Baseline Calcs &amp; EFs'!$C$341:$C$358, MATCH($B$246,'Baseline Calcs &amp; EFs'!$B$341:$B$358,0)),O$227&lt;INDEX($K$395:$K$413,MATCH($B$246,$C$395:$C$413,0)),INDEX('Baseline Calcs &amp; EFs'!$C$341:$C$358, MATCH($B$246,'Baseline Calcs &amp; EFs'!$B$341:$B$358,0))-(((INDEX('Baseline Calcs &amp; EFs'!$C$341:$C$358, MATCH($B$246,'Baseline Calcs &amp; EFs'!$B$341:$B$358,0)))-(INDEX($D$394:$D$411, MATCH($B$246,$C$394:$C$411,0))))/3),O$227&lt;INDEX($I$395:$I$413,MATCH($B$246,$C$395:$C$413,0)),INDEX('Baseline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P247" s="148" t="str" cm="1">
        <f t="array" ref="P247">IFERROR((_xlfn.IFS(P$227&lt;INDEX($J$395:$J$413,MATCH($B$246,$C$395:$C$413,0)),INDEX('Baseline Calcs &amp; EFs'!$C$341:$C$358, MATCH($B$246,'Baseline Calcs &amp; EFs'!$B$341:$B$358,0)),P$227&lt;INDEX($K$395:$K$413,MATCH($B$246,$C$395:$C$413,0)),INDEX('Baseline Calcs &amp; EFs'!$C$341:$C$358, MATCH($B$246,'Baseline Calcs &amp; EFs'!$B$341:$B$358,0))-(((INDEX('Baseline Calcs &amp; EFs'!$C$341:$C$358, MATCH($B$246,'Baseline Calcs &amp; EFs'!$B$341:$B$358,0)))-(INDEX($D$394:$D$411, MATCH($B$246,$C$394:$C$411,0))))/3),P$227&lt;INDEX($I$395:$I$413,MATCH($B$246,$C$395:$C$413,0)),INDEX('Baseline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Q247" s="148" t="str" cm="1">
        <f t="array" ref="Q247">IFERROR((_xlfn.IFS(Q$227&lt;INDEX($J$395:$J$413,MATCH($B$246,$C$395:$C$413,0)),INDEX('Baseline Calcs &amp; EFs'!$C$341:$C$358, MATCH($B$246,'Baseline Calcs &amp; EFs'!$B$341:$B$358,0)),Q$227&lt;INDEX($K$395:$K$413,MATCH($B$246,$C$395:$C$413,0)),INDEX('Baseline Calcs &amp; EFs'!$C$341:$C$358, MATCH($B$246,'Baseline Calcs &amp; EFs'!$B$341:$B$358,0))-(((INDEX('Baseline Calcs &amp; EFs'!$C$341:$C$358, MATCH($B$246,'Baseline Calcs &amp; EFs'!$B$341:$B$358,0)))-(INDEX($D$394:$D$411, MATCH($B$246,$C$394:$C$411,0))))/3),Q$227&lt;INDEX($I$395:$I$413,MATCH($B$246,$C$395:$C$413,0)),INDEX('Baseline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R247" s="148" t="str" cm="1">
        <f t="array" ref="R247">IFERROR((_xlfn.IFS(R$227&lt;INDEX($J$395:$J$413,MATCH($B$246,$C$395:$C$413,0)),INDEX('Baseline Calcs &amp; EFs'!$C$341:$C$358, MATCH($B$246,'Baseline Calcs &amp; EFs'!$B$341:$B$358,0)),R$227&lt;INDEX($K$395:$K$413,MATCH($B$246,$C$395:$C$413,0)),INDEX('Baseline Calcs &amp; EFs'!$C$341:$C$358, MATCH($B$246,'Baseline Calcs &amp; EFs'!$B$341:$B$358,0))-(((INDEX('Baseline Calcs &amp; EFs'!$C$341:$C$358, MATCH($B$246,'Baseline Calcs &amp; EFs'!$B$341:$B$358,0)))-(INDEX($D$394:$D$411, MATCH($B$246,$C$394:$C$411,0))))/3),R$227&lt;INDEX($I$395:$I$413,MATCH($B$246,$C$395:$C$413,0)),INDEX('Baseline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S247" s="148" t="str" cm="1">
        <f t="array" ref="S247">IFERROR((_xlfn.IFS(S$227&lt;INDEX($J$395:$J$413,MATCH($B$246,$C$395:$C$413,0)),INDEX('Baseline Calcs &amp; EFs'!$C$341:$C$358, MATCH($B$246,'Baseline Calcs &amp; EFs'!$B$341:$B$358,0)),S$227&lt;INDEX($K$395:$K$413,MATCH($B$246,$C$395:$C$413,0)),INDEX('Baseline Calcs &amp; EFs'!$C$341:$C$358, MATCH($B$246,'Baseline Calcs &amp; EFs'!$B$341:$B$358,0))-(((INDEX('Baseline Calcs &amp; EFs'!$C$341:$C$358, MATCH($B$246,'Baseline Calcs &amp; EFs'!$B$341:$B$358,0)))-(INDEX($D$394:$D$411, MATCH($B$246,$C$394:$C$411,0))))/3),S$227&lt;INDEX($I$395:$I$413,MATCH($B$246,$C$395:$C$413,0)),INDEX('Baseline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T247" s="148" t="str" cm="1">
        <f t="array" ref="T247">IFERROR((_xlfn.IFS(T$227&lt;INDEX($J$395:$J$413,MATCH($B$246,$C$395:$C$413,0)),INDEX('Baseline Calcs &amp; EFs'!$C$341:$C$358, MATCH($B$246,'Baseline Calcs &amp; EFs'!$B$341:$B$358,0)),T$227&lt;INDEX($K$395:$K$413,MATCH($B$246,$C$395:$C$413,0)),INDEX('Baseline Calcs &amp; EFs'!$C$341:$C$358, MATCH($B$246,'Baseline Calcs &amp; EFs'!$B$341:$B$358,0))-(((INDEX('Baseline Calcs &amp; EFs'!$C$341:$C$358, MATCH($B$246,'Baseline Calcs &amp; EFs'!$B$341:$B$358,0)))-(INDEX($D$394:$D$411, MATCH($B$246,$C$394:$C$411,0))))/3),T$227&lt;INDEX($I$395:$I$413,MATCH($B$246,$C$395:$C$413,0)),INDEX('Baseline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U247" s="148" t="str" cm="1">
        <f t="array" ref="U247">IFERROR((_xlfn.IFS(U$227&lt;INDEX($J$395:$J$413,MATCH($B$246,$C$395:$C$413,0)),INDEX('Baseline Calcs &amp; EFs'!$C$341:$C$358, MATCH($B$246,'Baseline Calcs &amp; EFs'!$B$341:$B$358,0)),U$227&lt;INDEX($K$395:$K$413,MATCH($B$246,$C$395:$C$413,0)),INDEX('Baseline Calcs &amp; EFs'!$C$341:$C$358, MATCH($B$246,'Baseline Calcs &amp; EFs'!$B$341:$B$358,0))-(((INDEX('Baseline Calcs &amp; EFs'!$C$341:$C$358, MATCH($B$246,'Baseline Calcs &amp; EFs'!$B$341:$B$358,0)))-(INDEX($D$394:$D$411, MATCH($B$246,$C$394:$C$411,0))))/3),U$227&lt;INDEX($I$395:$I$413,MATCH($B$246,$C$395:$C$413,0)),INDEX('Baseline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V247" s="148" t="str" cm="1">
        <f t="array" ref="V247">IFERROR((_xlfn.IFS(V$227&lt;INDEX($J$395:$J$413,MATCH($B$246,$C$395:$C$413,0)),INDEX('Baseline Calcs &amp; EFs'!$C$341:$C$358, MATCH($B$246,'Baseline Calcs &amp; EFs'!$B$341:$B$358,0)),V$227&lt;INDEX($K$395:$K$413,MATCH($B$246,$C$395:$C$413,0)),INDEX('Baseline Calcs &amp; EFs'!$C$341:$C$358, MATCH($B$246,'Baseline Calcs &amp; EFs'!$B$341:$B$358,0))-(((INDEX('Baseline Calcs &amp; EFs'!$C$341:$C$358, MATCH($B$246,'Baseline Calcs &amp; EFs'!$B$341:$B$358,0)))-(INDEX($D$394:$D$411, MATCH($B$246,$C$394:$C$411,0))))/3),V$227&lt;INDEX($I$395:$I$413,MATCH($B$246,$C$395:$C$413,0)),INDEX('Baseline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W247" s="148" t="str" cm="1">
        <f t="array" ref="W247">IFERROR((_xlfn.IFS(W$227&lt;INDEX($J$395:$J$413,MATCH($B$246,$C$395:$C$413,0)),INDEX('Baseline Calcs &amp; EFs'!$C$341:$C$358, MATCH($B$246,'Baseline Calcs &amp; EFs'!$B$341:$B$358,0)),W$227&lt;INDEX($K$395:$K$413,MATCH($B$246,$C$395:$C$413,0)),INDEX('Baseline Calcs &amp; EFs'!$C$341:$C$358, MATCH($B$246,'Baseline Calcs &amp; EFs'!$B$341:$B$358,0))-(((INDEX('Baseline Calcs &amp; EFs'!$C$341:$C$358, MATCH($B$246,'Baseline Calcs &amp; EFs'!$B$341:$B$358,0)))-(INDEX($D$394:$D$411, MATCH($B$246,$C$394:$C$411,0))))/3),W$227&lt;INDEX($I$395:$I$413,MATCH($B$246,$C$395:$C$413,0)),INDEX('Baseline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X247" s="148" t="str" cm="1">
        <f t="array" ref="X247">IFERROR((_xlfn.IFS(X$227&lt;INDEX($J$395:$J$413,MATCH($B$246,$C$395:$C$413,0)),INDEX('Baseline Calcs &amp; EFs'!$C$341:$C$358, MATCH($B$246,'Baseline Calcs &amp; EFs'!$B$341:$B$358,0)),X$227&lt;INDEX($K$395:$K$413,MATCH($B$246,$C$395:$C$413,0)),INDEX('Baseline Calcs &amp; EFs'!$C$341:$C$358, MATCH($B$246,'Baseline Calcs &amp; EFs'!$B$341:$B$358,0))-(((INDEX('Baseline Calcs &amp; EFs'!$C$341:$C$358, MATCH($B$246,'Baseline Calcs &amp; EFs'!$B$341:$B$358,0)))-(INDEX($D$394:$D$411, MATCH($B$246,$C$394:$C$411,0))))/3),X$227&lt;INDEX($I$395:$I$413,MATCH($B$246,$C$395:$C$413,0)),INDEX('Baseline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Y247" s="148" t="str" cm="1">
        <f t="array" ref="Y247">IFERROR((_xlfn.IFS(Y$227&lt;INDEX($J$395:$J$413,MATCH($B$246,$C$395:$C$413,0)),INDEX('Baseline Calcs &amp; EFs'!$C$341:$C$358, MATCH($B$246,'Baseline Calcs &amp; EFs'!$B$341:$B$358,0)),Y$227&lt;INDEX($K$395:$K$413,MATCH($B$246,$C$395:$C$413,0)),INDEX('Baseline Calcs &amp; EFs'!$C$341:$C$358, MATCH($B$246,'Baseline Calcs &amp; EFs'!$B$341:$B$358,0))-(((INDEX('Baseline Calcs &amp; EFs'!$C$341:$C$358, MATCH($B$246,'Baseline Calcs &amp; EFs'!$B$341:$B$358,0)))-(INDEX($D$394:$D$411, MATCH($B$246,$C$394:$C$411,0))))/3),Y$227&lt;INDEX($I$395:$I$413,MATCH($B$246,$C$395:$C$413,0)),INDEX('Baseline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Z247" s="148" t="str" cm="1">
        <f t="array" ref="Z247">IFERROR((_xlfn.IFS(Z$227&lt;INDEX($J$395:$J$413,MATCH($B$246,$C$395:$C$413,0)),INDEX('Baseline Calcs &amp; EFs'!$C$341:$C$358, MATCH($B$246,'Baseline Calcs &amp; EFs'!$B$341:$B$358,0)),Z$227&lt;INDEX($K$395:$K$413,MATCH($B$246,$C$395:$C$413,0)),INDEX('Baseline Calcs &amp; EFs'!$C$341:$C$358, MATCH($B$246,'Baseline Calcs &amp; EFs'!$B$341:$B$358,0))-(((INDEX('Baseline Calcs &amp; EFs'!$C$341:$C$358, MATCH($B$246,'Baseline Calcs &amp; EFs'!$B$341:$B$358,0)))-(INDEX($D$394:$D$411, MATCH($B$246,$C$394:$C$411,0))))/3),Z$227&lt;INDEX($I$395:$I$413,MATCH($B$246,$C$395:$C$413,0)),INDEX('Baseline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AA247" s="148" t="str" cm="1">
        <f t="array" ref="AA247">IFERROR((_xlfn.IFS(AA$227&lt;INDEX($J$395:$J$413,MATCH($B$246,$C$395:$C$413,0)),INDEX('Baseline Calcs &amp; EFs'!$C$341:$C$358, MATCH($B$246,'Baseline Calcs &amp; EFs'!$B$341:$B$358,0)),AA$227&lt;INDEX($K$395:$K$413,MATCH($B$246,$C$395:$C$413,0)),INDEX('Baseline Calcs &amp; EFs'!$C$341:$C$358, MATCH($B$246,'Baseline Calcs &amp; EFs'!$B$341:$B$358,0))-(((INDEX('Baseline Calcs &amp; EFs'!$C$341:$C$358, MATCH($B$246,'Baseline Calcs &amp; EFs'!$B$341:$B$358,0)))-(INDEX($D$394:$D$411, MATCH($B$246,$C$394:$C$411,0))))/3),AA$227&lt;INDEX($I$395:$I$413,MATCH($B$246,$C$395:$C$413,0)),INDEX('Baseline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AB247" s="148" t="str" cm="1">
        <f t="array" ref="AB247">IFERROR((_xlfn.IFS(AB$227&lt;INDEX($J$395:$J$413,MATCH($B$246,$C$395:$C$413,0)),INDEX('Baseline Calcs &amp; EFs'!$C$341:$C$358, MATCH($B$246,'Baseline Calcs &amp; EFs'!$B$341:$B$358,0)),AB$227&lt;INDEX($K$395:$K$413,MATCH($B$246,$C$395:$C$413,0)),INDEX('Baseline Calcs &amp; EFs'!$C$341:$C$358, MATCH($B$246,'Baseline Calcs &amp; EFs'!$B$341:$B$358,0))-(((INDEX('Baseline Calcs &amp; EFs'!$C$341:$C$358, MATCH($B$246,'Baseline Calcs &amp; EFs'!$B$341:$B$358,0)))-(INDEX($D$394:$D$411, MATCH($B$246,$C$394:$C$411,0))))/3),AB$227&lt;INDEX($I$395:$I$413,MATCH($B$246,$C$395:$C$413,0)),INDEX('Baseline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AC247" s="148" t="str" cm="1">
        <f t="array" ref="AC247">IFERROR((_xlfn.IFS(AC$227&lt;INDEX($J$395:$J$413,MATCH($B$246,$C$395:$C$413,0)),INDEX('Baseline Calcs &amp; EFs'!$C$341:$C$358, MATCH($B$246,'Baseline Calcs &amp; EFs'!$B$341:$B$358,0)),AC$227&lt;INDEX($K$395:$K$413,MATCH($B$246,$C$395:$C$413,0)),INDEX('Baseline Calcs &amp; EFs'!$C$341:$C$358, MATCH($B$246,'Baseline Calcs &amp; EFs'!$B$341:$B$358,0))-(((INDEX('Baseline Calcs &amp; EFs'!$C$341:$C$358, MATCH($B$246,'Baseline Calcs &amp; EFs'!$B$341:$B$358,0)))-(INDEX($D$394:$D$411, MATCH($B$246,$C$394:$C$411,0))))/3),AC$227&lt;INDEX($I$395:$I$413,MATCH($B$246,$C$395:$C$413,0)),INDEX('Baseline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AD247" s="148" t="str" cm="1">
        <f t="array" ref="AD247">IFERROR((_xlfn.IFS(AD$227&lt;INDEX($J$395:$J$413,MATCH($B$246,$C$395:$C$413,0)),INDEX('Baseline Calcs &amp; EFs'!$C$341:$C$358, MATCH($B$246,'Baseline Calcs &amp; EFs'!$B$341:$B$358,0)),AD$227&lt;INDEX($K$395:$K$413,MATCH($B$246,$C$395:$C$413,0)),INDEX('Baseline Calcs &amp; EFs'!$C$341:$C$358, MATCH($B$246,'Baseline Calcs &amp; EFs'!$B$341:$B$358,0))-(((INDEX('Baseline Calcs &amp; EFs'!$C$341:$C$358, MATCH($B$246,'Baseline Calcs &amp; EFs'!$B$341:$B$358,0)))-(INDEX($D$394:$D$411, MATCH($B$246,$C$394:$C$411,0))))/3),AD$227&lt;INDEX($I$395:$I$413,MATCH($B$246,$C$395:$C$413,0)),INDEX('Baseline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AE247" s="148" t="str" cm="1">
        <f t="array" ref="AE247">IFERROR((_xlfn.IFS(AE$227&lt;INDEX($J$395:$J$413,MATCH($B$246,$C$395:$C$413,0)),INDEX('Baseline Calcs &amp; EFs'!$C$341:$C$358, MATCH($B$246,'Baseline Calcs &amp; EFs'!$B$341:$B$358,0)),AE$227&lt;INDEX($K$395:$K$413,MATCH($B$246,$C$395:$C$413,0)),INDEX('Baseline Calcs &amp; EFs'!$C$341:$C$358, MATCH($B$246,'Baseline Calcs &amp; EFs'!$B$341:$B$358,0))-(((INDEX('Baseline Calcs &amp; EFs'!$C$341:$C$358, MATCH($B$246,'Baseline Calcs &amp; EFs'!$B$341:$B$358,0)))-(INDEX($D$394:$D$411, MATCH($B$246,$C$394:$C$411,0))))/3),AE$227&lt;INDEX($I$395:$I$413,MATCH($B$246,$C$395:$C$413,0)),INDEX('Baseline Calcs &amp; EFs'!$C$341:$C$358, MATCH($B$246,'Baseline Calcs &amp; EFs'!$B$341:$B$358,0))-(((INDEX('Baseline Calcs &amp; EFs'!$C$341:$C$358, MATCH($B$246,'Baseline Calcs &amp; EFs'!$B$341:$B$358,0)))-(INDEX($D$394:$D$411, MATCH($B$246,$C$394:$C$411,0))))*2/3),TRUE,INDEX($D$394:$D$411, MATCH($B$246,$C$394:$C$411,0)))*INDEX($D$11:$D$27, MATCH($B$246,$B$11:$B$27,0)))*1000*'Conversions and Lists'!$O$44*'Baseline Calcs &amp; EFs'!$F$437*'Conversions and Lists'!$F$51*1000,"")</f>
        <v/>
      </c>
      <c r="AF247" s="148" t="str">
        <f t="shared" si="4"/>
        <v/>
      </c>
      <c r="AG247" s="148" t="str">
        <f>IFERROR(SUM(INDEX(D247:AF247, MATCH(INDEX($H$6:$H$27,MATCH(B247,$B$6:$B$27,0)),$D$227:$AE$227,0)):AF247),"")</f>
        <v/>
      </c>
    </row>
    <row r="248" spans="2:33" x14ac:dyDescent="0.25">
      <c r="B248" s="144" t="s">
        <v>126</v>
      </c>
      <c r="C248" s="141" t="s">
        <v>335</v>
      </c>
      <c r="D248" s="142" t="str" cm="1">
        <f t="array" ref="D248">IFERROR(((_xlfn.IFS(D$227&lt;INDEX($J$395:$J$413,MATCH($B$248,$C$395:$C$413,0)),INDEX('Baseline Calcs &amp; EFs'!$D$341:$D$358, MATCH($B$248,'Baseline Calcs &amp; EFs'!$B$341:$B$358,0)),D$227&lt;INDEX($K$395:$K$413,MATCH($B$248,$C$395:$C$413,0)),INDEX('Baseline Calcs &amp; EFs'!$D$341:$D$358, MATCH($B$248,'Baseline Calcs &amp; EFs'!$B$341:$B$358,0))-(((INDEX('Baseline Calcs &amp; EFs'!$D$341:$D$358, MATCH($B$248,'Baseline Calcs &amp; EFs'!$B$341:$B$358,0)))-(INDEX($E$394:$E$411, MATCH($B$248,$C$394:$C$411,0))))/3),D$227&lt;INDEX($I$395:$I$413,MATCH($B$248,$C$395:$C$413,0)),INDEX('Baseline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EFs'!K$381,"")</f>
        <v/>
      </c>
      <c r="E248" s="142" t="str" cm="1">
        <f t="array" ref="E248">IFERROR(((_xlfn.IFS(E$227&lt;INDEX($J$395:$J$413,MATCH($B$248,$C$395:$C$413,0)),INDEX('Baseline Calcs &amp; EFs'!$D$341:$D$358, MATCH($B$248,'Baseline Calcs &amp; EFs'!$B$341:$B$358,0)),E$227&lt;INDEX($K$395:$K$413,MATCH($B$248,$C$395:$C$413,0)),INDEX('Baseline Calcs &amp; EFs'!$D$341:$D$358, MATCH($B$248,'Baseline Calcs &amp; EFs'!$B$341:$B$358,0))-(((INDEX('Baseline Calcs &amp; EFs'!$D$341:$D$358, MATCH($B$248,'Baseline Calcs &amp; EFs'!$B$341:$B$358,0)))-(INDEX($E$394:$E$411, MATCH($B$248,$C$394:$C$411,0))))/3),E$227&lt;INDEX($I$395:$I$413,MATCH($B$248,$C$395:$C$413,0)),INDEX('Baseline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EFs'!L$381,"")</f>
        <v/>
      </c>
      <c r="F248" s="142" t="str" cm="1">
        <f t="array" ref="F248">IFERROR(((_xlfn.IFS(F$227&lt;INDEX($J$395:$J$413,MATCH($B$248,$C$395:$C$413,0)),INDEX('Baseline Calcs &amp; EFs'!$D$341:$D$358, MATCH($B$248,'Baseline Calcs &amp; EFs'!$B$341:$B$358,0)),F$227&lt;INDEX($K$395:$K$413,MATCH($B$248,$C$395:$C$413,0)),INDEX('Baseline Calcs &amp; EFs'!$D$341:$D$358, MATCH($B$248,'Baseline Calcs &amp; EFs'!$B$341:$B$358,0))-(((INDEX('Baseline Calcs &amp; EFs'!$D$341:$D$358, MATCH($B$248,'Baseline Calcs &amp; EFs'!$B$341:$B$358,0)))-(INDEX($E$394:$E$411, MATCH($B$248,$C$394:$C$411,0))))/3),F$227&lt;INDEX($I$395:$I$413,MATCH($B$248,$C$395:$C$413,0)),INDEX('Baseline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EFs'!M$381,"")</f>
        <v/>
      </c>
      <c r="G248" s="142" t="str" cm="1">
        <f t="array" ref="G248">IFERROR(((_xlfn.IFS(G$227&lt;INDEX($J$395:$J$413,MATCH($B$248,$C$395:$C$413,0)),INDEX('Baseline Calcs &amp; EFs'!$D$341:$D$358, MATCH($B$248,'Baseline Calcs &amp; EFs'!$B$341:$B$358,0)),G$227&lt;INDEX($K$395:$K$413,MATCH($B$248,$C$395:$C$413,0)),INDEX('Baseline Calcs &amp; EFs'!$D$341:$D$358, MATCH($B$248,'Baseline Calcs &amp; EFs'!$B$341:$B$358,0))-(((INDEX('Baseline Calcs &amp; EFs'!$D$341:$D$358, MATCH($B$248,'Baseline Calcs &amp; EFs'!$B$341:$B$358,0)))-(INDEX($E$394:$E$411, MATCH($B$248,$C$394:$C$411,0))))/3),G$227&lt;INDEX($I$395:$I$413,MATCH($B$248,$C$395:$C$413,0)),INDEX('Baseline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EFs'!N$381,"")</f>
        <v/>
      </c>
      <c r="H248" s="142" t="str" cm="1">
        <f t="array" ref="H248">IFERROR(((_xlfn.IFS(H$227&lt;INDEX($J$395:$J$413,MATCH($B$248,$C$395:$C$413,0)),INDEX('Baseline Calcs &amp; EFs'!$D$341:$D$358, MATCH($B$248,'Baseline Calcs &amp; EFs'!$B$341:$B$358,0)),H$227&lt;INDEX($K$395:$K$413,MATCH($B$248,$C$395:$C$413,0)),INDEX('Baseline Calcs &amp; EFs'!$D$341:$D$358, MATCH($B$248,'Baseline Calcs &amp; EFs'!$B$341:$B$358,0))-(((INDEX('Baseline Calcs &amp; EFs'!$D$341:$D$358, MATCH($B$248,'Baseline Calcs &amp; EFs'!$B$341:$B$358,0)))-(INDEX($E$394:$E$411, MATCH($B$248,$C$394:$C$411,0))))/3),H$227&lt;INDEX($I$395:$I$413,MATCH($B$248,$C$395:$C$413,0)),INDEX('Baseline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EFs'!O$381,"")</f>
        <v/>
      </c>
      <c r="I248" s="142" t="str" cm="1">
        <f t="array" ref="I248">IFERROR(((_xlfn.IFS(I$227&lt;INDEX($J$395:$J$413,MATCH($B$248,$C$395:$C$413,0)),INDEX('Baseline Calcs &amp; EFs'!$D$341:$D$358, MATCH($B$248,'Baseline Calcs &amp; EFs'!$B$341:$B$358,0)),I$227&lt;INDEX($K$395:$K$413,MATCH($B$248,$C$395:$C$413,0)),INDEX('Baseline Calcs &amp; EFs'!$D$341:$D$358, MATCH($B$248,'Baseline Calcs &amp; EFs'!$B$341:$B$358,0))-(((INDEX('Baseline Calcs &amp; EFs'!$D$341:$D$358, MATCH($B$248,'Baseline Calcs &amp; EFs'!$B$341:$B$358,0)))-(INDEX($E$394:$E$411, MATCH($B$248,$C$394:$C$411,0))))/3),I$227&lt;INDEX($I$395:$I$413,MATCH($B$248,$C$395:$C$413,0)),INDEX('Baseline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EFs'!P$381,"")</f>
        <v/>
      </c>
      <c r="J248" s="142" t="str" cm="1">
        <f t="array" ref="J248">IFERROR(((_xlfn.IFS(J$227&lt;INDEX($J$395:$J$413,MATCH($B$248,$C$395:$C$413,0)),INDEX('Baseline Calcs &amp; EFs'!$D$341:$D$358, MATCH($B$248,'Baseline Calcs &amp; EFs'!$B$341:$B$358,0)),J$227&lt;INDEX($K$395:$K$413,MATCH($B$248,$C$395:$C$413,0)),INDEX('Baseline Calcs &amp; EFs'!$D$341:$D$358, MATCH($B$248,'Baseline Calcs &amp; EFs'!$B$341:$B$358,0))-(((INDEX('Baseline Calcs &amp; EFs'!$D$341:$D$358, MATCH($B$248,'Baseline Calcs &amp; EFs'!$B$341:$B$358,0)))-(INDEX($E$394:$E$411, MATCH($B$248,$C$394:$C$411,0))))/3),J$227&lt;INDEX($I$395:$I$413,MATCH($B$248,$C$395:$C$413,0)),INDEX('Baseline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EFs'!Q$381,"")</f>
        <v/>
      </c>
      <c r="K248" s="142" t="str" cm="1">
        <f t="array" ref="K248">IFERROR(((_xlfn.IFS(K$227&lt;INDEX($J$395:$J$413,MATCH($B$248,$C$395:$C$413,0)),INDEX('Baseline Calcs &amp; EFs'!$D$341:$D$358, MATCH($B$248,'Baseline Calcs &amp; EFs'!$B$341:$B$358,0)),K$227&lt;INDEX($K$395:$K$413,MATCH($B$248,$C$395:$C$413,0)),INDEX('Baseline Calcs &amp; EFs'!$D$341:$D$358, MATCH($B$248,'Baseline Calcs &amp; EFs'!$B$341:$B$358,0))-(((INDEX('Baseline Calcs &amp; EFs'!$D$341:$D$358, MATCH($B$248,'Baseline Calcs &amp; EFs'!$B$341:$B$358,0)))-(INDEX($E$394:$E$411, MATCH($B$248,$C$394:$C$411,0))))/3),K$227&lt;INDEX($I$395:$I$413,MATCH($B$248,$C$395:$C$413,0)),INDEX('Baseline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EFs'!R$381,"")</f>
        <v/>
      </c>
      <c r="L248" s="142" t="str" cm="1">
        <f t="array" ref="L248">IFERROR(((_xlfn.IFS(L$227&lt;INDEX($J$395:$J$413,MATCH($B$248,$C$395:$C$413,0)),INDEX('Baseline Calcs &amp; EFs'!$D$341:$D$358, MATCH($B$248,'Baseline Calcs &amp; EFs'!$B$341:$B$358,0)),L$227&lt;INDEX($K$395:$K$413,MATCH($B$248,$C$395:$C$413,0)),INDEX('Baseline Calcs &amp; EFs'!$D$341:$D$358, MATCH($B$248,'Baseline Calcs &amp; EFs'!$B$341:$B$358,0))-(((INDEX('Baseline Calcs &amp; EFs'!$D$341:$D$358, MATCH($B$248,'Baseline Calcs &amp; EFs'!$B$341:$B$358,0)))-(INDEX($E$394:$E$411, MATCH($B$248,$C$394:$C$411,0))))/3),L$227&lt;INDEX($I$395:$I$413,MATCH($B$248,$C$395:$C$413,0)),INDEX('Baseline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EFs'!S$381,"")</f>
        <v/>
      </c>
      <c r="M248" s="142" t="str" cm="1">
        <f t="array" ref="M248">IFERROR(((_xlfn.IFS(M$227&lt;INDEX($J$395:$J$413,MATCH($B$248,$C$395:$C$413,0)),INDEX('Baseline Calcs &amp; EFs'!$D$341:$D$358, MATCH($B$248,'Baseline Calcs &amp; EFs'!$B$341:$B$358,0)),M$227&lt;INDEX($K$395:$K$413,MATCH($B$248,$C$395:$C$413,0)),INDEX('Baseline Calcs &amp; EFs'!$D$341:$D$358, MATCH($B$248,'Baseline Calcs &amp; EFs'!$B$341:$B$358,0))-(((INDEX('Baseline Calcs &amp; EFs'!$D$341:$D$358, MATCH($B$248,'Baseline Calcs &amp; EFs'!$B$341:$B$358,0)))-(INDEX($E$394:$E$411, MATCH($B$248,$C$394:$C$411,0))))/3),M$227&lt;INDEX($I$395:$I$413,MATCH($B$248,$C$395:$C$413,0)),INDEX('Baseline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EFs'!T$381,"")</f>
        <v/>
      </c>
      <c r="N248" s="142" t="str" cm="1">
        <f t="array" ref="N248">IFERROR(((_xlfn.IFS(N$227&lt;INDEX($J$395:$J$413,MATCH($B$248,$C$395:$C$413,0)),INDEX('Baseline Calcs &amp; EFs'!$D$341:$D$358, MATCH($B$248,'Baseline Calcs &amp; EFs'!$B$341:$B$358,0)),N$227&lt;INDEX($K$395:$K$413,MATCH($B$248,$C$395:$C$413,0)),INDEX('Baseline Calcs &amp; EFs'!$D$341:$D$358, MATCH($B$248,'Baseline Calcs &amp; EFs'!$B$341:$B$358,0))-(((INDEX('Baseline Calcs &amp; EFs'!$D$341:$D$358, MATCH($B$248,'Baseline Calcs &amp; EFs'!$B$341:$B$358,0)))-(INDEX($E$394:$E$411, MATCH($B$248,$C$394:$C$411,0))))/3),N$227&lt;INDEX($I$395:$I$413,MATCH($B$248,$C$395:$C$413,0)),INDEX('Baseline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EFs'!U$381,"")</f>
        <v/>
      </c>
      <c r="O248" s="142" t="str" cm="1">
        <f t="array" ref="O248">IFERROR(((_xlfn.IFS(O$227&lt;INDEX($J$395:$J$413,MATCH($B$248,$C$395:$C$413,0)),INDEX('Baseline Calcs &amp; EFs'!$D$341:$D$358, MATCH($B$248,'Baseline Calcs &amp; EFs'!$B$341:$B$358,0)),O$227&lt;INDEX($K$395:$K$413,MATCH($B$248,$C$395:$C$413,0)),INDEX('Baseline Calcs &amp; EFs'!$D$341:$D$358, MATCH($B$248,'Baseline Calcs &amp; EFs'!$B$341:$B$358,0))-(((INDEX('Baseline Calcs &amp; EFs'!$D$341:$D$358, MATCH($B$248,'Baseline Calcs &amp; EFs'!$B$341:$B$358,0)))-(INDEX($E$394:$E$411, MATCH($B$248,$C$394:$C$411,0))))/3),O$227&lt;INDEX($I$395:$I$413,MATCH($B$248,$C$395:$C$413,0)),INDEX('Baseline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EFs'!V$381,"")</f>
        <v/>
      </c>
      <c r="P248" s="142" t="str" cm="1">
        <f t="array" ref="P248">IFERROR(((_xlfn.IFS(P$227&lt;INDEX($J$395:$J$413,MATCH($B$248,$C$395:$C$413,0)),INDEX('Baseline Calcs &amp; EFs'!$D$341:$D$358, MATCH($B$248,'Baseline Calcs &amp; EFs'!$B$341:$B$358,0)),P$227&lt;INDEX($K$395:$K$413,MATCH($B$248,$C$395:$C$413,0)),INDEX('Baseline Calcs &amp; EFs'!$D$341:$D$358, MATCH($B$248,'Baseline Calcs &amp; EFs'!$B$341:$B$358,0))-(((INDEX('Baseline Calcs &amp; EFs'!$D$341:$D$358, MATCH($B$248,'Baseline Calcs &amp; EFs'!$B$341:$B$358,0)))-(INDEX($E$394:$E$411, MATCH($B$248,$C$394:$C$411,0))))/3),P$227&lt;INDEX($I$395:$I$413,MATCH($B$248,$C$395:$C$413,0)),INDEX('Baseline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EFs'!W$381,"")</f>
        <v/>
      </c>
      <c r="Q248" s="142" t="str" cm="1">
        <f t="array" ref="Q248">IFERROR(((_xlfn.IFS(Q$227&lt;INDEX($J$395:$J$413,MATCH($B$248,$C$395:$C$413,0)),INDEX('Baseline Calcs &amp; EFs'!$D$341:$D$358, MATCH($B$248,'Baseline Calcs &amp; EFs'!$B$341:$B$358,0)),Q$227&lt;INDEX($K$395:$K$413,MATCH($B$248,$C$395:$C$413,0)),INDEX('Baseline Calcs &amp; EFs'!$D$341:$D$358, MATCH($B$248,'Baseline Calcs &amp; EFs'!$B$341:$B$358,0))-(((INDEX('Baseline Calcs &amp; EFs'!$D$341:$D$358, MATCH($B$248,'Baseline Calcs &amp; EFs'!$B$341:$B$358,0)))-(INDEX($E$394:$E$411, MATCH($B$248,$C$394:$C$411,0))))/3),Q$227&lt;INDEX($I$395:$I$413,MATCH($B$248,$C$395:$C$413,0)),INDEX('Baseline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EFs'!X$381,"")</f>
        <v/>
      </c>
      <c r="R248" s="142" t="str" cm="1">
        <f t="array" ref="R248">IFERROR(((_xlfn.IFS(R$227&lt;INDEX($J$395:$J$413,MATCH($B$248,$C$395:$C$413,0)),INDEX('Baseline Calcs &amp; EFs'!$D$341:$D$358, MATCH($B$248,'Baseline Calcs &amp; EFs'!$B$341:$B$358,0)),R$227&lt;INDEX($K$395:$K$413,MATCH($B$248,$C$395:$C$413,0)),INDEX('Baseline Calcs &amp; EFs'!$D$341:$D$358, MATCH($B$248,'Baseline Calcs &amp; EFs'!$B$341:$B$358,0))-(((INDEX('Baseline Calcs &amp; EFs'!$D$341:$D$358, MATCH($B$248,'Baseline Calcs &amp; EFs'!$B$341:$B$358,0)))-(INDEX($E$394:$E$411, MATCH($B$248,$C$394:$C$411,0))))/3),R$227&lt;INDEX($I$395:$I$413,MATCH($B$248,$C$395:$C$413,0)),INDEX('Baseline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EFs'!Y$381,"")</f>
        <v/>
      </c>
      <c r="S248" s="142" t="str" cm="1">
        <f t="array" ref="S248">IFERROR(((_xlfn.IFS(S$227&lt;INDEX($J$395:$J$413,MATCH($B$248,$C$395:$C$413,0)),INDEX('Baseline Calcs &amp; EFs'!$D$341:$D$358, MATCH($B$248,'Baseline Calcs &amp; EFs'!$B$341:$B$358,0)),S$227&lt;INDEX($K$395:$K$413,MATCH($B$248,$C$395:$C$413,0)),INDEX('Baseline Calcs &amp; EFs'!$D$341:$D$358, MATCH($B$248,'Baseline Calcs &amp; EFs'!$B$341:$B$358,0))-(((INDEX('Baseline Calcs &amp; EFs'!$D$341:$D$358, MATCH($B$248,'Baseline Calcs &amp; EFs'!$B$341:$B$358,0)))-(INDEX($E$394:$E$411, MATCH($B$248,$C$394:$C$411,0))))/3),S$227&lt;INDEX($I$395:$I$413,MATCH($B$248,$C$395:$C$413,0)),INDEX('Baseline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EFs'!Z$381,"")</f>
        <v/>
      </c>
      <c r="T248" s="142" t="str" cm="1">
        <f t="array" ref="T248">IFERROR(((_xlfn.IFS(T$227&lt;INDEX($J$395:$J$413,MATCH($B$248,$C$395:$C$413,0)),INDEX('Baseline Calcs &amp; EFs'!$D$341:$D$358, MATCH($B$248,'Baseline Calcs &amp; EFs'!$B$341:$B$358,0)),T$227&lt;INDEX($K$395:$K$413,MATCH($B$248,$C$395:$C$413,0)),INDEX('Baseline Calcs &amp; EFs'!$D$341:$D$358, MATCH($B$248,'Baseline Calcs &amp; EFs'!$B$341:$B$358,0))-(((INDEX('Baseline Calcs &amp; EFs'!$D$341:$D$358, MATCH($B$248,'Baseline Calcs &amp; EFs'!$B$341:$B$358,0)))-(INDEX($E$394:$E$411, MATCH($B$248,$C$394:$C$411,0))))/3),T$227&lt;INDEX($I$395:$I$413,MATCH($B$248,$C$395:$C$413,0)),INDEX('Baseline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EFs'!AA$381,"")</f>
        <v/>
      </c>
      <c r="U248" s="142" t="str" cm="1">
        <f t="array" ref="U248">IFERROR(((_xlfn.IFS(U$227&lt;INDEX($J$395:$J$413,MATCH($B$248,$C$395:$C$413,0)),INDEX('Baseline Calcs &amp; EFs'!$D$341:$D$358, MATCH($B$248,'Baseline Calcs &amp; EFs'!$B$341:$B$358,0)),U$227&lt;INDEX($K$395:$K$413,MATCH($B$248,$C$395:$C$413,0)),INDEX('Baseline Calcs &amp; EFs'!$D$341:$D$358, MATCH($B$248,'Baseline Calcs &amp; EFs'!$B$341:$B$358,0))-(((INDEX('Baseline Calcs &amp; EFs'!$D$341:$D$358, MATCH($B$248,'Baseline Calcs &amp; EFs'!$B$341:$B$358,0)))-(INDEX($E$394:$E$411, MATCH($B$248,$C$394:$C$411,0))))/3),U$227&lt;INDEX($I$395:$I$413,MATCH($B$248,$C$395:$C$413,0)),INDEX('Baseline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EFs'!AB$381,"")</f>
        <v/>
      </c>
      <c r="V248" s="142" t="str" cm="1">
        <f t="array" ref="V248">IFERROR(((_xlfn.IFS(V$227&lt;INDEX($J$395:$J$413,MATCH($B$248,$C$395:$C$413,0)),INDEX('Baseline Calcs &amp; EFs'!$D$341:$D$358, MATCH($B$248,'Baseline Calcs &amp; EFs'!$B$341:$B$358,0)),V$227&lt;INDEX($K$395:$K$413,MATCH($B$248,$C$395:$C$413,0)),INDEX('Baseline Calcs &amp; EFs'!$D$341:$D$358, MATCH($B$248,'Baseline Calcs &amp; EFs'!$B$341:$B$358,0))-(((INDEX('Baseline Calcs &amp; EFs'!$D$341:$D$358, MATCH($B$248,'Baseline Calcs &amp; EFs'!$B$341:$B$358,0)))-(INDEX($E$394:$E$411, MATCH($B$248,$C$394:$C$411,0))))/3),V$227&lt;INDEX($I$395:$I$413,MATCH($B$248,$C$395:$C$413,0)),INDEX('Baseline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EFs'!AC$381,"")</f>
        <v/>
      </c>
      <c r="W248" s="142" t="str" cm="1">
        <f t="array" ref="W248">IFERROR(((_xlfn.IFS(W$227&lt;INDEX($J$395:$J$413,MATCH($B$248,$C$395:$C$413,0)),INDEX('Baseline Calcs &amp; EFs'!$D$341:$D$358, MATCH($B$248,'Baseline Calcs &amp; EFs'!$B$341:$B$358,0)),W$227&lt;INDEX($K$395:$K$413,MATCH($B$248,$C$395:$C$413,0)),INDEX('Baseline Calcs &amp; EFs'!$D$341:$D$358, MATCH($B$248,'Baseline Calcs &amp; EFs'!$B$341:$B$358,0))-(((INDEX('Baseline Calcs &amp; EFs'!$D$341:$D$358, MATCH($B$248,'Baseline Calcs &amp; EFs'!$B$341:$B$358,0)))-(INDEX($E$394:$E$411, MATCH($B$248,$C$394:$C$411,0))))/3),W$227&lt;INDEX($I$395:$I$413,MATCH($B$248,$C$395:$C$413,0)),INDEX('Baseline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EFs'!AD$381,"")</f>
        <v/>
      </c>
      <c r="X248" s="142" t="str" cm="1">
        <f t="array" ref="X248">IFERROR(((_xlfn.IFS(X$227&lt;INDEX($J$395:$J$413,MATCH($B$248,$C$395:$C$413,0)),INDEX('Baseline Calcs &amp; EFs'!$D$341:$D$358, MATCH($B$248,'Baseline Calcs &amp; EFs'!$B$341:$B$358,0)),X$227&lt;INDEX($K$395:$K$413,MATCH($B$248,$C$395:$C$413,0)),INDEX('Baseline Calcs &amp; EFs'!$D$341:$D$358, MATCH($B$248,'Baseline Calcs &amp; EFs'!$B$341:$B$358,0))-(((INDEX('Baseline Calcs &amp; EFs'!$D$341:$D$358, MATCH($B$248,'Baseline Calcs &amp; EFs'!$B$341:$B$358,0)))-(INDEX($E$394:$E$411, MATCH($B$248,$C$394:$C$411,0))))/3),X$227&lt;INDEX($I$395:$I$413,MATCH($B$248,$C$395:$C$413,0)),INDEX('Baseline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EFs'!AE$381,"")</f>
        <v/>
      </c>
      <c r="Y248" s="142" t="str" cm="1">
        <f t="array" ref="Y248">IFERROR(((_xlfn.IFS(Y$227&lt;INDEX($J$395:$J$413,MATCH($B$248,$C$395:$C$413,0)),INDEX('Baseline Calcs &amp; EFs'!$D$341:$D$358, MATCH($B$248,'Baseline Calcs &amp; EFs'!$B$341:$B$358,0)),Y$227&lt;INDEX($K$395:$K$413,MATCH($B$248,$C$395:$C$413,0)),INDEX('Baseline Calcs &amp; EFs'!$D$341:$D$358, MATCH($B$248,'Baseline Calcs &amp; EFs'!$B$341:$B$358,0))-(((INDEX('Baseline Calcs &amp; EFs'!$D$341:$D$358, MATCH($B$248,'Baseline Calcs &amp; EFs'!$B$341:$B$358,0)))-(INDEX($E$394:$E$411, MATCH($B$248,$C$394:$C$411,0))))/3),Y$227&lt;INDEX($I$395:$I$413,MATCH($B$248,$C$395:$C$413,0)),INDEX('Baseline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EFs'!AF$381,"")</f>
        <v/>
      </c>
      <c r="Z248" s="142" t="str" cm="1">
        <f t="array" ref="Z248">IFERROR(((_xlfn.IFS(Z$227&lt;INDEX($J$395:$J$413,MATCH($B$248,$C$395:$C$413,0)),INDEX('Baseline Calcs &amp; EFs'!$D$341:$D$358, MATCH($B$248,'Baseline Calcs &amp; EFs'!$B$341:$B$358,0)),Z$227&lt;INDEX($K$395:$K$413,MATCH($B$248,$C$395:$C$413,0)),INDEX('Baseline Calcs &amp; EFs'!$D$341:$D$358, MATCH($B$248,'Baseline Calcs &amp; EFs'!$B$341:$B$358,0))-(((INDEX('Baseline Calcs &amp; EFs'!$D$341:$D$358, MATCH($B$248,'Baseline Calcs &amp; EFs'!$B$341:$B$358,0)))-(INDEX($E$394:$E$411, MATCH($B$248,$C$394:$C$411,0))))/3),Z$227&lt;INDEX($I$395:$I$413,MATCH($B$248,$C$395:$C$413,0)),INDEX('Baseline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EFs'!AG$381,"")</f>
        <v/>
      </c>
      <c r="AA248" s="142" t="str" cm="1">
        <f t="array" ref="AA248">IFERROR(((_xlfn.IFS(AA$227&lt;INDEX($J$395:$J$413,MATCH($B$248,$C$395:$C$413,0)),INDEX('Baseline Calcs &amp; EFs'!$D$341:$D$358, MATCH($B$248,'Baseline Calcs &amp; EFs'!$B$341:$B$358,0)),AA$227&lt;INDEX($K$395:$K$413,MATCH($B$248,$C$395:$C$413,0)),INDEX('Baseline Calcs &amp; EFs'!$D$341:$D$358, MATCH($B$248,'Baseline Calcs &amp; EFs'!$B$341:$B$358,0))-(((INDEX('Baseline Calcs &amp; EFs'!$D$341:$D$358, MATCH($B$248,'Baseline Calcs &amp; EFs'!$B$341:$B$358,0)))-(INDEX($E$394:$E$411, MATCH($B$248,$C$394:$C$411,0))))/3),AA$227&lt;INDEX($I$395:$I$413,MATCH($B$248,$C$395:$C$413,0)),INDEX('Baseline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EFs'!AH$381,"")</f>
        <v/>
      </c>
      <c r="AB248" s="142" t="str" cm="1">
        <f t="array" ref="AB248">IFERROR(((_xlfn.IFS(AB$227&lt;INDEX($J$395:$J$413,MATCH($B$248,$C$395:$C$413,0)),INDEX('Baseline Calcs &amp; EFs'!$D$341:$D$358, MATCH($B$248,'Baseline Calcs &amp; EFs'!$B$341:$B$358,0)),AB$227&lt;INDEX($K$395:$K$413,MATCH($B$248,$C$395:$C$413,0)),INDEX('Baseline Calcs &amp; EFs'!$D$341:$D$358, MATCH($B$248,'Baseline Calcs &amp; EFs'!$B$341:$B$358,0))-(((INDEX('Baseline Calcs &amp; EFs'!$D$341:$D$358, MATCH($B$248,'Baseline Calcs &amp; EFs'!$B$341:$B$358,0)))-(INDEX($E$394:$E$411, MATCH($B$248,$C$394:$C$411,0))))/3),AB$227&lt;INDEX($I$395:$I$413,MATCH($B$248,$C$395:$C$413,0)),INDEX('Baseline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EFs'!AI$381,"")</f>
        <v/>
      </c>
      <c r="AC248" s="142" t="str" cm="1">
        <f t="array" ref="AC248">IFERROR(((_xlfn.IFS(AC$227&lt;INDEX($J$395:$J$413,MATCH($B$248,$C$395:$C$413,0)),INDEX('Baseline Calcs &amp; EFs'!$D$341:$D$358, MATCH($B$248,'Baseline Calcs &amp; EFs'!$B$341:$B$358,0)),AC$227&lt;INDEX($K$395:$K$413,MATCH($B$248,$C$395:$C$413,0)),INDEX('Baseline Calcs &amp; EFs'!$D$341:$D$358, MATCH($B$248,'Baseline Calcs &amp; EFs'!$B$341:$B$358,0))-(((INDEX('Baseline Calcs &amp; EFs'!$D$341:$D$358, MATCH($B$248,'Baseline Calcs &amp; EFs'!$B$341:$B$358,0)))-(INDEX($E$394:$E$411, MATCH($B$248,$C$394:$C$411,0))))/3),AC$227&lt;INDEX($I$395:$I$413,MATCH($B$248,$C$395:$C$413,0)),INDEX('Baseline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EFs'!AJ$381,"")</f>
        <v/>
      </c>
      <c r="AD248" s="142" t="str" cm="1">
        <f t="array" ref="AD248">IFERROR(((_xlfn.IFS(AD$227&lt;INDEX($J$395:$J$413,MATCH($B$248,$C$395:$C$413,0)),INDEX('Baseline Calcs &amp; EFs'!$D$341:$D$358, MATCH($B$248,'Baseline Calcs &amp; EFs'!$B$341:$B$358,0)),AD$227&lt;INDEX($K$395:$K$413,MATCH($B$248,$C$395:$C$413,0)),INDEX('Baseline Calcs &amp; EFs'!$D$341:$D$358, MATCH($B$248,'Baseline Calcs &amp; EFs'!$B$341:$B$358,0))-(((INDEX('Baseline Calcs &amp; EFs'!$D$341:$D$358, MATCH($B$248,'Baseline Calcs &amp; EFs'!$B$341:$B$358,0)))-(INDEX($E$394:$E$411, MATCH($B$248,$C$394:$C$411,0))))/3),AD$227&lt;INDEX($I$395:$I$413,MATCH($B$248,$C$395:$C$413,0)),INDEX('Baseline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EFs'!AK$381,"")</f>
        <v/>
      </c>
      <c r="AE248" s="142" t="str" cm="1">
        <f t="array" ref="AE248">IFERROR(((_xlfn.IFS(AE$227&lt;INDEX($J$395:$J$413,MATCH($B$248,$C$395:$C$413,0)),INDEX('Baseline Calcs &amp; EFs'!$D$341:$D$358, MATCH($B$248,'Baseline Calcs &amp; EFs'!$B$341:$B$358,0)),AE$227&lt;INDEX($K$395:$K$413,MATCH($B$248,$C$395:$C$413,0)),INDEX('Baseline Calcs &amp; EFs'!$D$341:$D$358, MATCH($B$248,'Baseline Calcs &amp; EFs'!$B$341:$B$358,0))-(((INDEX('Baseline Calcs &amp; EFs'!$D$341:$D$358, MATCH($B$248,'Baseline Calcs &amp; EFs'!$B$341:$B$358,0)))-(INDEX($E$394:$E$411, MATCH($B$248,$C$394:$C$411,0))))/3),AE$227&lt;INDEX($I$395:$I$413,MATCH($B$248,$C$395:$C$413,0)),INDEX('Baseline Calcs &amp; EFs'!$D$341:$D$358, MATCH($B$248,'Baseline Calcs &amp; EFs'!$B$341:$B$358,0))-(((INDEX('Baseline Calcs &amp; EFs'!$D$341:$D$358, MATCH($B$248,'Baseline Calcs &amp; EFs'!$B$341:$B$358,0)))-(INDEX($E$394:$E$411, MATCH($B$248,$C$394:$C$411,0))))*2/3),TRUE,INDEX($E$394:$E$411, MATCH($B$248,$C$394:$C$411,0)))*INDEX($D$11:$D$27, MATCH($B$248,$B$11:$B$27,0))*10^6*'Conversions and Lists'!$F$44)-(INDEX($G$6:$G$27, MATCH($B$248,$B$6:$B$27,0))*'Conversions and Lists'!$F$37))*'Baseline Calcs &amp; EFs'!AL$381,"")</f>
        <v/>
      </c>
      <c r="AF248" s="142" t="str">
        <f t="shared" si="4"/>
        <v/>
      </c>
      <c r="AG248" s="142" t="str">
        <f>IFERROR(SUM(INDEX(D248:AF248, MATCH(INDEX($H$6:$H$27,MATCH(B248,$B$6:$B$27,0)),$D$227:$AE$227,0)):AF248),"")</f>
        <v/>
      </c>
    </row>
    <row r="249" spans="2:33" ht="14.4" thickBot="1" x14ac:dyDescent="0.3">
      <c r="B249" s="138" t="s">
        <v>126</v>
      </c>
      <c r="C249" s="139" t="s">
        <v>336</v>
      </c>
      <c r="D249" s="148" t="str" cm="1">
        <f t="array" ref="D249">IFERROR((_xlfn.IFS(D$227&lt;INDEX($J$395:$J$413,MATCH($B$248,$C$395:$C$413,0)),INDEX('Baseline Calcs &amp; EFs'!$C$341:$C$358, MATCH($B$248,'Baseline Calcs &amp; EFs'!$B$341:$B$358,0)),D$227&lt;INDEX($K$395:$K$413,MATCH($B$248,$C$395:$C$413,0)),INDEX('Baseline Calcs &amp; EFs'!$C$341:$C$358, MATCH($B$248,'Baseline Calcs &amp; EFs'!$B$341:$B$358,0))-(((INDEX('Baseline Calcs &amp; EFs'!$C$341:$C$358, MATCH($B$248,'Baseline Calcs &amp; EFs'!$B$341:$B$358,0)))-(INDEX($D$394:$D$411, MATCH($B$248,$C$394:$C$411,0))))/3),D$227&lt;INDEX($I$395:$I$413,MATCH($B$248,$C$395:$C$413,0)),INDEX('Baseline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E249" s="148" t="str" cm="1">
        <f t="array" ref="E249">IFERROR((_xlfn.IFS(E$227&lt;INDEX($J$395:$J$413,MATCH($B$248,$C$395:$C$413,0)),INDEX('Baseline Calcs &amp; EFs'!$C$341:$C$358, MATCH($B$248,'Baseline Calcs &amp; EFs'!$B$341:$B$358,0)),E$227&lt;INDEX($K$395:$K$413,MATCH($B$248,$C$395:$C$413,0)),INDEX('Baseline Calcs &amp; EFs'!$C$341:$C$358, MATCH($B$248,'Baseline Calcs &amp; EFs'!$B$341:$B$358,0))-(((INDEX('Baseline Calcs &amp; EFs'!$C$341:$C$358, MATCH($B$248,'Baseline Calcs &amp; EFs'!$B$341:$B$358,0)))-(INDEX($D$394:$D$411, MATCH($B$248,$C$394:$C$411,0))))/3),E$227&lt;INDEX($I$395:$I$413,MATCH($B$248,$C$395:$C$413,0)),INDEX('Baseline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F249" s="148" t="str" cm="1">
        <f t="array" ref="F249">IFERROR((_xlfn.IFS(F$227&lt;INDEX($J$395:$J$413,MATCH($B$248,$C$395:$C$413,0)),INDEX('Baseline Calcs &amp; EFs'!$C$341:$C$358, MATCH($B$248,'Baseline Calcs &amp; EFs'!$B$341:$B$358,0)),F$227&lt;INDEX($K$395:$K$413,MATCH($B$248,$C$395:$C$413,0)),INDEX('Baseline Calcs &amp; EFs'!$C$341:$C$358, MATCH($B$248,'Baseline Calcs &amp; EFs'!$B$341:$B$358,0))-(((INDEX('Baseline Calcs &amp; EFs'!$C$341:$C$358, MATCH($B$248,'Baseline Calcs &amp; EFs'!$B$341:$B$358,0)))-(INDEX($D$394:$D$411, MATCH($B$248,$C$394:$C$411,0))))/3),F$227&lt;INDEX($I$395:$I$413,MATCH($B$248,$C$395:$C$413,0)),INDEX('Baseline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G249" s="148" t="str" cm="1">
        <f t="array" ref="G249">IFERROR((_xlfn.IFS(G$227&lt;INDEX($J$395:$J$413,MATCH($B$248,$C$395:$C$413,0)),INDEX('Baseline Calcs &amp; EFs'!$C$341:$C$358, MATCH($B$248,'Baseline Calcs &amp; EFs'!$B$341:$B$358,0)),G$227&lt;INDEX($K$395:$K$413,MATCH($B$248,$C$395:$C$413,0)),INDEX('Baseline Calcs &amp; EFs'!$C$341:$C$358, MATCH($B$248,'Baseline Calcs &amp; EFs'!$B$341:$B$358,0))-(((INDEX('Baseline Calcs &amp; EFs'!$C$341:$C$358, MATCH($B$248,'Baseline Calcs &amp; EFs'!$B$341:$B$358,0)))-(INDEX($D$394:$D$411, MATCH($B$248,$C$394:$C$411,0))))/3),G$227&lt;INDEX($I$395:$I$413,MATCH($B$248,$C$395:$C$413,0)),INDEX('Baseline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H249" s="148" t="str" cm="1">
        <f t="array" ref="H249">IFERROR((_xlfn.IFS(H$227&lt;INDEX($J$395:$J$413,MATCH($B$248,$C$395:$C$413,0)),INDEX('Baseline Calcs &amp; EFs'!$C$341:$C$358, MATCH($B$248,'Baseline Calcs &amp; EFs'!$B$341:$B$358,0)),H$227&lt;INDEX($K$395:$K$413,MATCH($B$248,$C$395:$C$413,0)),INDEX('Baseline Calcs &amp; EFs'!$C$341:$C$358, MATCH($B$248,'Baseline Calcs &amp; EFs'!$B$341:$B$358,0))-(((INDEX('Baseline Calcs &amp; EFs'!$C$341:$C$358, MATCH($B$248,'Baseline Calcs &amp; EFs'!$B$341:$B$358,0)))-(INDEX($D$394:$D$411, MATCH($B$248,$C$394:$C$411,0))))/3),H$227&lt;INDEX($I$395:$I$413,MATCH($B$248,$C$395:$C$413,0)),INDEX('Baseline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I249" s="148" t="str" cm="1">
        <f t="array" ref="I249">IFERROR((_xlfn.IFS(I$227&lt;INDEX($J$395:$J$413,MATCH($B$248,$C$395:$C$413,0)),INDEX('Baseline Calcs &amp; EFs'!$C$341:$C$358, MATCH($B$248,'Baseline Calcs &amp; EFs'!$B$341:$B$358,0)),I$227&lt;INDEX($K$395:$K$413,MATCH($B$248,$C$395:$C$413,0)),INDEX('Baseline Calcs &amp; EFs'!$C$341:$C$358, MATCH($B$248,'Baseline Calcs &amp; EFs'!$B$341:$B$358,0))-(((INDEX('Baseline Calcs &amp; EFs'!$C$341:$C$358, MATCH($B$248,'Baseline Calcs &amp; EFs'!$B$341:$B$358,0)))-(INDEX($D$394:$D$411, MATCH($B$248,$C$394:$C$411,0))))/3),I$227&lt;INDEX($I$395:$I$413,MATCH($B$248,$C$395:$C$413,0)),INDEX('Baseline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J249" s="148" t="str" cm="1">
        <f t="array" ref="J249">IFERROR((_xlfn.IFS(J$227&lt;INDEX($J$395:$J$413,MATCH($B$248,$C$395:$C$413,0)),INDEX('Baseline Calcs &amp; EFs'!$C$341:$C$358, MATCH($B$248,'Baseline Calcs &amp; EFs'!$B$341:$B$358,0)),J$227&lt;INDEX($K$395:$K$413,MATCH($B$248,$C$395:$C$413,0)),INDEX('Baseline Calcs &amp; EFs'!$C$341:$C$358, MATCH($B$248,'Baseline Calcs &amp; EFs'!$B$341:$B$358,0))-(((INDEX('Baseline Calcs &amp; EFs'!$C$341:$C$358, MATCH($B$248,'Baseline Calcs &amp; EFs'!$B$341:$B$358,0)))-(INDEX($D$394:$D$411, MATCH($B$248,$C$394:$C$411,0))))/3),J$227&lt;INDEX($I$395:$I$413,MATCH($B$248,$C$395:$C$413,0)),INDEX('Baseline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K249" s="148" t="str" cm="1">
        <f t="array" ref="K249">IFERROR((_xlfn.IFS(K$227&lt;INDEX($J$395:$J$413,MATCH($B$248,$C$395:$C$413,0)),INDEX('Baseline Calcs &amp; EFs'!$C$341:$C$358, MATCH($B$248,'Baseline Calcs &amp; EFs'!$B$341:$B$358,0)),K$227&lt;INDEX($K$395:$K$413,MATCH($B$248,$C$395:$C$413,0)),INDEX('Baseline Calcs &amp; EFs'!$C$341:$C$358, MATCH($B$248,'Baseline Calcs &amp; EFs'!$B$341:$B$358,0))-(((INDEX('Baseline Calcs &amp; EFs'!$C$341:$C$358, MATCH($B$248,'Baseline Calcs &amp; EFs'!$B$341:$B$358,0)))-(INDEX($D$394:$D$411, MATCH($B$248,$C$394:$C$411,0))))/3),K$227&lt;INDEX($I$395:$I$413,MATCH($B$248,$C$395:$C$413,0)),INDEX('Baseline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L249" s="148" t="str" cm="1">
        <f t="array" ref="L249">IFERROR((_xlfn.IFS(L$227&lt;INDEX($J$395:$J$413,MATCH($B$248,$C$395:$C$413,0)),INDEX('Baseline Calcs &amp; EFs'!$C$341:$C$358, MATCH($B$248,'Baseline Calcs &amp; EFs'!$B$341:$B$358,0)),L$227&lt;INDEX($K$395:$K$413,MATCH($B$248,$C$395:$C$413,0)),INDEX('Baseline Calcs &amp; EFs'!$C$341:$C$358, MATCH($B$248,'Baseline Calcs &amp; EFs'!$B$341:$B$358,0))-(((INDEX('Baseline Calcs &amp; EFs'!$C$341:$C$358, MATCH($B$248,'Baseline Calcs &amp; EFs'!$B$341:$B$358,0)))-(INDEX($D$394:$D$411, MATCH($B$248,$C$394:$C$411,0))))/3),L$227&lt;INDEX($I$395:$I$413,MATCH($B$248,$C$395:$C$413,0)),INDEX('Baseline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M249" s="148" t="str" cm="1">
        <f t="array" ref="M249">IFERROR((_xlfn.IFS(M$227&lt;INDEX($J$395:$J$413,MATCH($B$248,$C$395:$C$413,0)),INDEX('Baseline Calcs &amp; EFs'!$C$341:$C$358, MATCH($B$248,'Baseline Calcs &amp; EFs'!$B$341:$B$358,0)),M$227&lt;INDEX($K$395:$K$413,MATCH($B$248,$C$395:$C$413,0)),INDEX('Baseline Calcs &amp; EFs'!$C$341:$C$358, MATCH($B$248,'Baseline Calcs &amp; EFs'!$B$341:$B$358,0))-(((INDEX('Baseline Calcs &amp; EFs'!$C$341:$C$358, MATCH($B$248,'Baseline Calcs &amp; EFs'!$B$341:$B$358,0)))-(INDEX($D$394:$D$411, MATCH($B$248,$C$394:$C$411,0))))/3),M$227&lt;INDEX($I$395:$I$413,MATCH($B$248,$C$395:$C$413,0)),INDEX('Baseline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N249" s="148" t="str" cm="1">
        <f t="array" ref="N249">IFERROR((_xlfn.IFS(N$227&lt;INDEX($J$395:$J$413,MATCH($B$248,$C$395:$C$413,0)),INDEX('Baseline Calcs &amp; EFs'!$C$341:$C$358, MATCH($B$248,'Baseline Calcs &amp; EFs'!$B$341:$B$358,0)),N$227&lt;INDEX($K$395:$K$413,MATCH($B$248,$C$395:$C$413,0)),INDEX('Baseline Calcs &amp; EFs'!$C$341:$C$358, MATCH($B$248,'Baseline Calcs &amp; EFs'!$B$341:$B$358,0))-(((INDEX('Baseline Calcs &amp; EFs'!$C$341:$C$358, MATCH($B$248,'Baseline Calcs &amp; EFs'!$B$341:$B$358,0)))-(INDEX($D$394:$D$411, MATCH($B$248,$C$394:$C$411,0))))/3),N$227&lt;INDEX($I$395:$I$413,MATCH($B$248,$C$395:$C$413,0)),INDEX('Baseline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O249" s="148" t="str" cm="1">
        <f t="array" ref="O249">IFERROR((_xlfn.IFS(O$227&lt;INDEX($J$395:$J$413,MATCH($B$248,$C$395:$C$413,0)),INDEX('Baseline Calcs &amp; EFs'!$C$341:$C$358, MATCH($B$248,'Baseline Calcs &amp; EFs'!$B$341:$B$358,0)),O$227&lt;INDEX($K$395:$K$413,MATCH($B$248,$C$395:$C$413,0)),INDEX('Baseline Calcs &amp; EFs'!$C$341:$C$358, MATCH($B$248,'Baseline Calcs &amp; EFs'!$B$341:$B$358,0))-(((INDEX('Baseline Calcs &amp; EFs'!$C$341:$C$358, MATCH($B$248,'Baseline Calcs &amp; EFs'!$B$341:$B$358,0)))-(INDEX($D$394:$D$411, MATCH($B$248,$C$394:$C$411,0))))/3),O$227&lt;INDEX($I$395:$I$413,MATCH($B$248,$C$395:$C$413,0)),INDEX('Baseline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P249" s="148" t="str" cm="1">
        <f t="array" ref="P249">IFERROR((_xlfn.IFS(P$227&lt;INDEX($J$395:$J$413,MATCH($B$248,$C$395:$C$413,0)),INDEX('Baseline Calcs &amp; EFs'!$C$341:$C$358, MATCH($B$248,'Baseline Calcs &amp; EFs'!$B$341:$B$358,0)),P$227&lt;INDEX($K$395:$K$413,MATCH($B$248,$C$395:$C$413,0)),INDEX('Baseline Calcs &amp; EFs'!$C$341:$C$358, MATCH($B$248,'Baseline Calcs &amp; EFs'!$B$341:$B$358,0))-(((INDEX('Baseline Calcs &amp; EFs'!$C$341:$C$358, MATCH($B$248,'Baseline Calcs &amp; EFs'!$B$341:$B$358,0)))-(INDEX($D$394:$D$411, MATCH($B$248,$C$394:$C$411,0))))/3),P$227&lt;INDEX($I$395:$I$413,MATCH($B$248,$C$395:$C$413,0)),INDEX('Baseline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Q249" s="148" t="str" cm="1">
        <f t="array" ref="Q249">IFERROR((_xlfn.IFS(Q$227&lt;INDEX($J$395:$J$413,MATCH($B$248,$C$395:$C$413,0)),INDEX('Baseline Calcs &amp; EFs'!$C$341:$C$358, MATCH($B$248,'Baseline Calcs &amp; EFs'!$B$341:$B$358,0)),Q$227&lt;INDEX($K$395:$K$413,MATCH($B$248,$C$395:$C$413,0)),INDEX('Baseline Calcs &amp; EFs'!$C$341:$C$358, MATCH($B$248,'Baseline Calcs &amp; EFs'!$B$341:$B$358,0))-(((INDEX('Baseline Calcs &amp; EFs'!$C$341:$C$358, MATCH($B$248,'Baseline Calcs &amp; EFs'!$B$341:$B$358,0)))-(INDEX($D$394:$D$411, MATCH($B$248,$C$394:$C$411,0))))/3),Q$227&lt;INDEX($I$395:$I$413,MATCH($B$248,$C$395:$C$413,0)),INDEX('Baseline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R249" s="148" t="str" cm="1">
        <f t="array" ref="R249">IFERROR((_xlfn.IFS(R$227&lt;INDEX($J$395:$J$413,MATCH($B$248,$C$395:$C$413,0)),INDEX('Baseline Calcs &amp; EFs'!$C$341:$C$358, MATCH($B$248,'Baseline Calcs &amp; EFs'!$B$341:$B$358,0)),R$227&lt;INDEX($K$395:$K$413,MATCH($B$248,$C$395:$C$413,0)),INDEX('Baseline Calcs &amp; EFs'!$C$341:$C$358, MATCH($B$248,'Baseline Calcs &amp; EFs'!$B$341:$B$358,0))-(((INDEX('Baseline Calcs &amp; EFs'!$C$341:$C$358, MATCH($B$248,'Baseline Calcs &amp; EFs'!$B$341:$B$358,0)))-(INDEX($D$394:$D$411, MATCH($B$248,$C$394:$C$411,0))))/3),R$227&lt;INDEX($I$395:$I$413,MATCH($B$248,$C$395:$C$413,0)),INDEX('Baseline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S249" s="148" t="str" cm="1">
        <f t="array" ref="S249">IFERROR((_xlfn.IFS(S$227&lt;INDEX($J$395:$J$413,MATCH($B$248,$C$395:$C$413,0)),INDEX('Baseline Calcs &amp; EFs'!$C$341:$C$358, MATCH($B$248,'Baseline Calcs &amp; EFs'!$B$341:$B$358,0)),S$227&lt;INDEX($K$395:$K$413,MATCH($B$248,$C$395:$C$413,0)),INDEX('Baseline Calcs &amp; EFs'!$C$341:$C$358, MATCH($B$248,'Baseline Calcs &amp; EFs'!$B$341:$B$358,0))-(((INDEX('Baseline Calcs &amp; EFs'!$C$341:$C$358, MATCH($B$248,'Baseline Calcs &amp; EFs'!$B$341:$B$358,0)))-(INDEX($D$394:$D$411, MATCH($B$248,$C$394:$C$411,0))))/3),S$227&lt;INDEX($I$395:$I$413,MATCH($B$248,$C$395:$C$413,0)),INDEX('Baseline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T249" s="148" t="str" cm="1">
        <f t="array" ref="T249">IFERROR((_xlfn.IFS(T$227&lt;INDEX($J$395:$J$413,MATCH($B$248,$C$395:$C$413,0)),INDEX('Baseline Calcs &amp; EFs'!$C$341:$C$358, MATCH($B$248,'Baseline Calcs &amp; EFs'!$B$341:$B$358,0)),T$227&lt;INDEX($K$395:$K$413,MATCH($B$248,$C$395:$C$413,0)),INDEX('Baseline Calcs &amp; EFs'!$C$341:$C$358, MATCH($B$248,'Baseline Calcs &amp; EFs'!$B$341:$B$358,0))-(((INDEX('Baseline Calcs &amp; EFs'!$C$341:$C$358, MATCH($B$248,'Baseline Calcs &amp; EFs'!$B$341:$B$358,0)))-(INDEX($D$394:$D$411, MATCH($B$248,$C$394:$C$411,0))))/3),T$227&lt;INDEX($I$395:$I$413,MATCH($B$248,$C$395:$C$413,0)),INDEX('Baseline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U249" s="148" t="str" cm="1">
        <f t="array" ref="U249">IFERROR((_xlfn.IFS(U$227&lt;INDEX($J$395:$J$413,MATCH($B$248,$C$395:$C$413,0)),INDEX('Baseline Calcs &amp; EFs'!$C$341:$C$358, MATCH($B$248,'Baseline Calcs &amp; EFs'!$B$341:$B$358,0)),U$227&lt;INDEX($K$395:$K$413,MATCH($B$248,$C$395:$C$413,0)),INDEX('Baseline Calcs &amp; EFs'!$C$341:$C$358, MATCH($B$248,'Baseline Calcs &amp; EFs'!$B$341:$B$358,0))-(((INDEX('Baseline Calcs &amp; EFs'!$C$341:$C$358, MATCH($B$248,'Baseline Calcs &amp; EFs'!$B$341:$B$358,0)))-(INDEX($D$394:$D$411, MATCH($B$248,$C$394:$C$411,0))))/3),U$227&lt;INDEX($I$395:$I$413,MATCH($B$248,$C$395:$C$413,0)),INDEX('Baseline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V249" s="148" t="str" cm="1">
        <f t="array" ref="V249">IFERROR((_xlfn.IFS(V$227&lt;INDEX($J$395:$J$413,MATCH($B$248,$C$395:$C$413,0)),INDEX('Baseline Calcs &amp; EFs'!$C$341:$C$358, MATCH($B$248,'Baseline Calcs &amp; EFs'!$B$341:$B$358,0)),V$227&lt;INDEX($K$395:$K$413,MATCH($B$248,$C$395:$C$413,0)),INDEX('Baseline Calcs &amp; EFs'!$C$341:$C$358, MATCH($B$248,'Baseline Calcs &amp; EFs'!$B$341:$B$358,0))-(((INDEX('Baseline Calcs &amp; EFs'!$C$341:$C$358, MATCH($B$248,'Baseline Calcs &amp; EFs'!$B$341:$B$358,0)))-(INDEX($D$394:$D$411, MATCH($B$248,$C$394:$C$411,0))))/3),V$227&lt;INDEX($I$395:$I$413,MATCH($B$248,$C$395:$C$413,0)),INDEX('Baseline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W249" s="148" t="str" cm="1">
        <f t="array" ref="W249">IFERROR((_xlfn.IFS(W$227&lt;INDEX($J$395:$J$413,MATCH($B$248,$C$395:$C$413,0)),INDEX('Baseline Calcs &amp; EFs'!$C$341:$C$358, MATCH($B$248,'Baseline Calcs &amp; EFs'!$B$341:$B$358,0)),W$227&lt;INDEX($K$395:$K$413,MATCH($B$248,$C$395:$C$413,0)),INDEX('Baseline Calcs &amp; EFs'!$C$341:$C$358, MATCH($B$248,'Baseline Calcs &amp; EFs'!$B$341:$B$358,0))-(((INDEX('Baseline Calcs &amp; EFs'!$C$341:$C$358, MATCH($B$248,'Baseline Calcs &amp; EFs'!$B$341:$B$358,0)))-(INDEX($D$394:$D$411, MATCH($B$248,$C$394:$C$411,0))))/3),W$227&lt;INDEX($I$395:$I$413,MATCH($B$248,$C$395:$C$413,0)),INDEX('Baseline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X249" s="148" t="str" cm="1">
        <f t="array" ref="X249">IFERROR((_xlfn.IFS(X$227&lt;INDEX($J$395:$J$413,MATCH($B$248,$C$395:$C$413,0)),INDEX('Baseline Calcs &amp; EFs'!$C$341:$C$358, MATCH($B$248,'Baseline Calcs &amp; EFs'!$B$341:$B$358,0)),X$227&lt;INDEX($K$395:$K$413,MATCH($B$248,$C$395:$C$413,0)),INDEX('Baseline Calcs &amp; EFs'!$C$341:$C$358, MATCH($B$248,'Baseline Calcs &amp; EFs'!$B$341:$B$358,0))-(((INDEX('Baseline Calcs &amp; EFs'!$C$341:$C$358, MATCH($B$248,'Baseline Calcs &amp; EFs'!$B$341:$B$358,0)))-(INDEX($D$394:$D$411, MATCH($B$248,$C$394:$C$411,0))))/3),X$227&lt;INDEX($I$395:$I$413,MATCH($B$248,$C$395:$C$413,0)),INDEX('Baseline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Y249" s="148" t="str" cm="1">
        <f t="array" ref="Y249">IFERROR((_xlfn.IFS(Y$227&lt;INDEX($J$395:$J$413,MATCH($B$248,$C$395:$C$413,0)),INDEX('Baseline Calcs &amp; EFs'!$C$341:$C$358, MATCH($B$248,'Baseline Calcs &amp; EFs'!$B$341:$B$358,0)),Y$227&lt;INDEX($K$395:$K$413,MATCH($B$248,$C$395:$C$413,0)),INDEX('Baseline Calcs &amp; EFs'!$C$341:$C$358, MATCH($B$248,'Baseline Calcs &amp; EFs'!$B$341:$B$358,0))-(((INDEX('Baseline Calcs &amp; EFs'!$C$341:$C$358, MATCH($B$248,'Baseline Calcs &amp; EFs'!$B$341:$B$358,0)))-(INDEX($D$394:$D$411, MATCH($B$248,$C$394:$C$411,0))))/3),Y$227&lt;INDEX($I$395:$I$413,MATCH($B$248,$C$395:$C$413,0)),INDEX('Baseline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Z249" s="148" t="str" cm="1">
        <f t="array" ref="Z249">IFERROR((_xlfn.IFS(Z$227&lt;INDEX($J$395:$J$413,MATCH($B$248,$C$395:$C$413,0)),INDEX('Baseline Calcs &amp; EFs'!$C$341:$C$358, MATCH($B$248,'Baseline Calcs &amp; EFs'!$B$341:$B$358,0)),Z$227&lt;INDEX($K$395:$K$413,MATCH($B$248,$C$395:$C$413,0)),INDEX('Baseline Calcs &amp; EFs'!$C$341:$C$358, MATCH($B$248,'Baseline Calcs &amp; EFs'!$B$341:$B$358,0))-(((INDEX('Baseline Calcs &amp; EFs'!$C$341:$C$358, MATCH($B$248,'Baseline Calcs &amp; EFs'!$B$341:$B$358,0)))-(INDEX($D$394:$D$411, MATCH($B$248,$C$394:$C$411,0))))/3),Z$227&lt;INDEX($I$395:$I$413,MATCH($B$248,$C$395:$C$413,0)),INDEX('Baseline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AA249" s="148" t="str" cm="1">
        <f t="array" ref="AA249">IFERROR((_xlfn.IFS(AA$227&lt;INDEX($J$395:$J$413,MATCH($B$248,$C$395:$C$413,0)),INDEX('Baseline Calcs &amp; EFs'!$C$341:$C$358, MATCH($B$248,'Baseline Calcs &amp; EFs'!$B$341:$B$358,0)),AA$227&lt;INDEX($K$395:$K$413,MATCH($B$248,$C$395:$C$413,0)),INDEX('Baseline Calcs &amp; EFs'!$C$341:$C$358, MATCH($B$248,'Baseline Calcs &amp; EFs'!$B$341:$B$358,0))-(((INDEX('Baseline Calcs &amp; EFs'!$C$341:$C$358, MATCH($B$248,'Baseline Calcs &amp; EFs'!$B$341:$B$358,0)))-(INDEX($D$394:$D$411, MATCH($B$248,$C$394:$C$411,0))))/3),AA$227&lt;INDEX($I$395:$I$413,MATCH($B$248,$C$395:$C$413,0)),INDEX('Baseline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AB249" s="148" t="str" cm="1">
        <f t="array" ref="AB249">IFERROR((_xlfn.IFS(AB$227&lt;INDEX($J$395:$J$413,MATCH($B$248,$C$395:$C$413,0)),INDEX('Baseline Calcs &amp; EFs'!$C$341:$C$358, MATCH($B$248,'Baseline Calcs &amp; EFs'!$B$341:$B$358,0)),AB$227&lt;INDEX($K$395:$K$413,MATCH($B$248,$C$395:$C$413,0)),INDEX('Baseline Calcs &amp; EFs'!$C$341:$C$358, MATCH($B$248,'Baseline Calcs &amp; EFs'!$B$341:$B$358,0))-(((INDEX('Baseline Calcs &amp; EFs'!$C$341:$C$358, MATCH($B$248,'Baseline Calcs &amp; EFs'!$B$341:$B$358,0)))-(INDEX($D$394:$D$411, MATCH($B$248,$C$394:$C$411,0))))/3),AB$227&lt;INDEX($I$395:$I$413,MATCH($B$248,$C$395:$C$413,0)),INDEX('Baseline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AC249" s="148" t="str" cm="1">
        <f t="array" ref="AC249">IFERROR((_xlfn.IFS(AC$227&lt;INDEX($J$395:$J$413,MATCH($B$248,$C$395:$C$413,0)),INDEX('Baseline Calcs &amp; EFs'!$C$341:$C$358, MATCH($B$248,'Baseline Calcs &amp; EFs'!$B$341:$B$358,0)),AC$227&lt;INDEX($K$395:$K$413,MATCH($B$248,$C$395:$C$413,0)),INDEX('Baseline Calcs &amp; EFs'!$C$341:$C$358, MATCH($B$248,'Baseline Calcs &amp; EFs'!$B$341:$B$358,0))-(((INDEX('Baseline Calcs &amp; EFs'!$C$341:$C$358, MATCH($B$248,'Baseline Calcs &amp; EFs'!$B$341:$B$358,0)))-(INDEX($D$394:$D$411, MATCH($B$248,$C$394:$C$411,0))))/3),AC$227&lt;INDEX($I$395:$I$413,MATCH($B$248,$C$395:$C$413,0)),INDEX('Baseline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AD249" s="148" t="str" cm="1">
        <f t="array" ref="AD249">IFERROR((_xlfn.IFS(AD$227&lt;INDEX($J$395:$J$413,MATCH($B$248,$C$395:$C$413,0)),INDEX('Baseline Calcs &amp; EFs'!$C$341:$C$358, MATCH($B$248,'Baseline Calcs &amp; EFs'!$B$341:$B$358,0)),AD$227&lt;INDEX($K$395:$K$413,MATCH($B$248,$C$395:$C$413,0)),INDEX('Baseline Calcs &amp; EFs'!$C$341:$C$358, MATCH($B$248,'Baseline Calcs &amp; EFs'!$B$341:$B$358,0))-(((INDEX('Baseline Calcs &amp; EFs'!$C$341:$C$358, MATCH($B$248,'Baseline Calcs &amp; EFs'!$B$341:$B$358,0)))-(INDEX($D$394:$D$411, MATCH($B$248,$C$394:$C$411,0))))/3),AD$227&lt;INDEX($I$395:$I$413,MATCH($B$248,$C$395:$C$413,0)),INDEX('Baseline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AE249" s="148" t="str" cm="1">
        <f t="array" ref="AE249">IFERROR((_xlfn.IFS(AE$227&lt;INDEX($J$395:$J$413,MATCH($B$248,$C$395:$C$413,0)),INDEX('Baseline Calcs &amp; EFs'!$C$341:$C$358, MATCH($B$248,'Baseline Calcs &amp; EFs'!$B$341:$B$358,0)),AE$227&lt;INDEX($K$395:$K$413,MATCH($B$248,$C$395:$C$413,0)),INDEX('Baseline Calcs &amp; EFs'!$C$341:$C$358, MATCH($B$248,'Baseline Calcs &amp; EFs'!$B$341:$B$358,0))-(((INDEX('Baseline Calcs &amp; EFs'!$C$341:$C$358, MATCH($B$248,'Baseline Calcs &amp; EFs'!$B$341:$B$358,0)))-(INDEX($D$394:$D$411, MATCH($B$248,$C$394:$C$411,0))))/3),AE$227&lt;INDEX($I$395:$I$413,MATCH($B$248,$C$395:$C$413,0)),INDEX('Baseline Calcs &amp; EFs'!$C$341:$C$358, MATCH($B$248,'Baseline Calcs &amp; EFs'!$B$341:$B$358,0))-(((INDEX('Baseline Calcs &amp; EFs'!$C$341:$C$358, MATCH($B$248,'Baseline Calcs &amp; EFs'!$B$341:$B$358,0)))-(INDEX($D$394:$D$411, MATCH($B$248,$C$394:$C$411,0))))*2/3),TRUE,INDEX($D$394:$D$411, MATCH($B$248,$C$394:$C$411,0)))*INDEX($D$11:$D$27, MATCH($B$248,$B$11:$B$27,0)))*1000*'Conversions and Lists'!$O$44*'Baseline Calcs &amp; EFs'!$F$437*'Conversions and Lists'!$F$51*1000,"")</f>
        <v/>
      </c>
      <c r="AF249" s="148" t="str">
        <f t="shared" si="4"/>
        <v/>
      </c>
      <c r="AG249" s="148" t="str">
        <f>IFERROR(SUM(INDEX(D249:AF249, MATCH(INDEX($H$6:$H$27,MATCH(B249,$B$6:$B$27,0)),$D$227:$AE$227,0)):AF249),"")</f>
        <v/>
      </c>
    </row>
    <row r="250" spans="2:33" x14ac:dyDescent="0.25">
      <c r="B250" s="144" t="s">
        <v>134</v>
      </c>
      <c r="C250" s="141" t="s">
        <v>335</v>
      </c>
      <c r="D250" s="142" t="str" cm="1">
        <f t="array" ref="D250">IFERROR(((_xlfn.IFS(D$227&lt;INDEX($J$395:$J$413,MATCH($B$250,$C$395:$C$413,0)),INDEX('Baseline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MATCH($B$250,$C$394:$C$411,0))))/3),D$227&lt;INDEX($I$395:$I$413,MATCH($B$250,$C$395:$C$413,0)),INDEX('Baseline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EFs'!K$381,"")</f>
        <v/>
      </c>
      <c r="E250" s="142" t="str" cm="1">
        <f t="array" ref="E250">IFERROR(((_xlfn.IFS(E$227&lt;INDEX($J$395:$J$413,MATCH($B$250,$C$395:$C$413,0)),INDEX('Baseline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MATCH($B$250,$C$394:$C$411,0))))/3),E$227&lt;INDEX($I$395:$I$413,MATCH($B$250,$C$395:$C$413,0)),INDEX('Baseline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EFs'!L$381,"")</f>
        <v/>
      </c>
      <c r="F250" s="142" t="str" cm="1">
        <f t="array" ref="F250">IFERROR(((_xlfn.IFS(F$227&lt;INDEX($J$395:$J$413,MATCH($B$250,$C$395:$C$413,0)),INDEX('Baseline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MATCH($B$250,$C$394:$C$411,0))))/3),F$227&lt;INDEX($I$395:$I$413,MATCH($B$250,$C$395:$C$413,0)),INDEX('Baseline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EFs'!M$381,"")</f>
        <v/>
      </c>
      <c r="G250" s="142" t="str" cm="1">
        <f t="array" ref="G250">IFERROR(((_xlfn.IFS(G$227&lt;INDEX($J$395:$J$413,MATCH($B$250,$C$395:$C$413,0)),INDEX('Baseline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MATCH($B$250,$C$394:$C$411,0))))/3),G$227&lt;INDEX($I$395:$I$413,MATCH($B$250,$C$395:$C$413,0)),INDEX('Baseline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EFs'!N$381,"")</f>
        <v/>
      </c>
      <c r="H250" s="142" t="str" cm="1">
        <f t="array" ref="H250">IFERROR(((_xlfn.IFS(H$227&lt;INDEX($J$395:$J$413,MATCH($B$250,$C$395:$C$413,0)),INDEX('Baseline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MATCH($B$250,$C$394:$C$411,0))))/3),H$227&lt;INDEX($I$395:$I$413,MATCH($B$250,$C$395:$C$413,0)),INDEX('Baseline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EFs'!O$381,"")</f>
        <v/>
      </c>
      <c r="I250" s="142" t="str" cm="1">
        <f t="array" ref="I250">IFERROR(((_xlfn.IFS(I$227&lt;INDEX($J$395:$J$413,MATCH($B$250,$C$395:$C$413,0)),INDEX('Baseline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MATCH($B$250,$C$394:$C$411,0))))/3),I$227&lt;INDEX($I$395:$I$413,MATCH($B$250,$C$395:$C$413,0)),INDEX('Baseline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EFs'!P$381,"")</f>
        <v/>
      </c>
      <c r="J250" s="142" t="str" cm="1">
        <f t="array" ref="J250">IFERROR(((_xlfn.IFS(J$227&lt;INDEX($J$395:$J$413,MATCH($B$250,$C$395:$C$413,0)),INDEX('Baseline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MATCH($B$250,$C$394:$C$411,0))))/3),J$227&lt;INDEX($I$395:$I$413,MATCH($B$250,$C$395:$C$413,0)),INDEX('Baseline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EFs'!Q$381,"")</f>
        <v/>
      </c>
      <c r="K250" s="142" t="str" cm="1">
        <f t="array" ref="K250">IFERROR(((_xlfn.IFS(K$227&lt;INDEX($J$395:$J$413,MATCH($B$250,$C$395:$C$413,0)),INDEX('Baseline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MATCH($B$250,$C$394:$C$411,0))))/3),K$227&lt;INDEX($I$395:$I$413,MATCH($B$250,$C$395:$C$413,0)),INDEX('Baseline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EFs'!R$381,"")</f>
        <v/>
      </c>
      <c r="L250" s="142" t="str" cm="1">
        <f t="array" ref="L250">IFERROR(((_xlfn.IFS(L$227&lt;INDEX($J$395:$J$413,MATCH($B$250,$C$395:$C$413,0)),INDEX('Baseline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MATCH($B$250,$C$394:$C$411,0))))/3),L$227&lt;INDEX($I$395:$I$413,MATCH($B$250,$C$395:$C$413,0)),INDEX('Baseline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EFs'!S$381,"")</f>
        <v/>
      </c>
      <c r="M250" s="142" t="str" cm="1">
        <f t="array" ref="M250">IFERROR(((_xlfn.IFS(M$227&lt;INDEX($J$395:$J$413,MATCH($B$250,$C$395:$C$413,0)),INDEX('Baseline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MATCH($B$250,$C$394:$C$411,0))))/3),M$227&lt;INDEX($I$395:$I$413,MATCH($B$250,$C$395:$C$413,0)),INDEX('Baseline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EFs'!T$381,"")</f>
        <v/>
      </c>
      <c r="N250" s="142" t="str" cm="1">
        <f t="array" ref="N250">IFERROR(((_xlfn.IFS(N$227&lt;INDEX($J$395:$J$413,MATCH($B$250,$C$395:$C$413,0)),INDEX('Baseline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MATCH($B$250,$C$394:$C$411,0))))/3),N$227&lt;INDEX($I$395:$I$413,MATCH($B$250,$C$395:$C$413,0)),INDEX('Baseline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EFs'!U$381,"")</f>
        <v/>
      </c>
      <c r="O250" s="142" t="str" cm="1">
        <f t="array" ref="O250">IFERROR(((_xlfn.IFS(O$227&lt;INDEX($J$395:$J$413,MATCH($B$250,$C$395:$C$413,0)),INDEX('Baseline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MATCH($B$250,$C$394:$C$411,0))))/3),O$227&lt;INDEX($I$395:$I$413,MATCH($B$250,$C$395:$C$413,0)),INDEX('Baseline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EFs'!V$381,"")</f>
        <v/>
      </c>
      <c r="P250" s="142" t="str" cm="1">
        <f t="array" ref="P250">IFERROR(((_xlfn.IFS(P$227&lt;INDEX($J$395:$J$413,MATCH($B$250,$C$395:$C$413,0)),INDEX('Baseline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MATCH($B$250,$C$394:$C$411,0))))/3),P$227&lt;INDEX($I$395:$I$413,MATCH($B$250,$C$395:$C$413,0)),INDEX('Baseline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EFs'!W$381,"")</f>
        <v/>
      </c>
      <c r="Q250" s="142" t="str" cm="1">
        <f t="array" ref="Q250">IFERROR(((_xlfn.IFS(Q$227&lt;INDEX($J$395:$J$413,MATCH($B$250,$C$395:$C$413,0)),INDEX('Baseline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MATCH($B$250,$C$394:$C$411,0))))/3),Q$227&lt;INDEX($I$395:$I$413,MATCH($B$250,$C$395:$C$413,0)),INDEX('Baseline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EFs'!X$381,"")</f>
        <v/>
      </c>
      <c r="R250" s="142" t="str" cm="1">
        <f t="array" ref="R250">IFERROR(((_xlfn.IFS(R$227&lt;INDEX($J$395:$J$413,MATCH($B$250,$C$395:$C$413,0)),INDEX('Baseline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MATCH($B$250,$C$394:$C$411,0))))/3),R$227&lt;INDEX($I$395:$I$413,MATCH($B$250,$C$395:$C$413,0)),INDEX('Baseline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EFs'!Y$381,"")</f>
        <v/>
      </c>
      <c r="S250" s="142" t="str" cm="1">
        <f t="array" ref="S250">IFERROR(((_xlfn.IFS(S$227&lt;INDEX($J$395:$J$413,MATCH($B$250,$C$395:$C$413,0)),INDEX('Baseline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MATCH($B$250,$C$394:$C$411,0))))/3),S$227&lt;INDEX($I$395:$I$413,MATCH($B$250,$C$395:$C$413,0)),INDEX('Baseline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EFs'!Z$381,"")</f>
        <v/>
      </c>
      <c r="T250" s="142" t="str" cm="1">
        <f t="array" ref="T250">IFERROR(((_xlfn.IFS(T$227&lt;INDEX($J$395:$J$413,MATCH($B$250,$C$395:$C$413,0)),INDEX('Baseline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MATCH($B$250,$C$394:$C$411,0))))/3),T$227&lt;INDEX($I$395:$I$413,MATCH($B$250,$C$395:$C$413,0)),INDEX('Baseline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EFs'!AA$381,"")</f>
        <v/>
      </c>
      <c r="U250" s="142" t="str" cm="1">
        <f t="array" ref="U250">IFERROR(((_xlfn.IFS(U$227&lt;INDEX($J$395:$J$413,MATCH($B$250,$C$395:$C$413,0)),INDEX('Baseline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MATCH($B$250,$C$394:$C$411,0))))/3),U$227&lt;INDEX($I$395:$I$413,MATCH($B$250,$C$395:$C$413,0)),INDEX('Baseline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EFs'!AB$381,"")</f>
        <v/>
      </c>
      <c r="V250" s="142" t="str" cm="1">
        <f t="array" ref="V250">IFERROR(((_xlfn.IFS(V$227&lt;INDEX($J$395:$J$413,MATCH($B$250,$C$395:$C$413,0)),INDEX('Baseline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MATCH($B$250,$C$394:$C$411,0))))/3),V$227&lt;INDEX($I$395:$I$413,MATCH($B$250,$C$395:$C$413,0)),INDEX('Baseline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EFs'!AC$381,"")</f>
        <v/>
      </c>
      <c r="W250" s="142" t="str" cm="1">
        <f t="array" ref="W250">IFERROR(((_xlfn.IFS(W$227&lt;INDEX($J$395:$J$413,MATCH($B$250,$C$395:$C$413,0)),INDEX('Baseline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MATCH($B$250,$C$394:$C$411,0))))/3),W$227&lt;INDEX($I$395:$I$413,MATCH($B$250,$C$395:$C$413,0)),INDEX('Baseline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EFs'!AD$381,"")</f>
        <v/>
      </c>
      <c r="X250" s="142" t="str" cm="1">
        <f t="array" ref="X250">IFERROR(((_xlfn.IFS(X$227&lt;INDEX($J$395:$J$413,MATCH($B$250,$C$395:$C$413,0)),INDEX('Baseline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MATCH($B$250,$C$394:$C$411,0))))/3),X$227&lt;INDEX($I$395:$I$413,MATCH($B$250,$C$395:$C$413,0)),INDEX('Baseline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EFs'!AE$381,"")</f>
        <v/>
      </c>
      <c r="Y250" s="142" t="str" cm="1">
        <f t="array" ref="Y250">IFERROR(((_xlfn.IFS(Y$227&lt;INDEX($J$395:$J$413,MATCH($B$250,$C$395:$C$413,0)),INDEX('Baseline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MATCH($B$250,$C$394:$C$411,0))))/3),Y$227&lt;INDEX($I$395:$I$413,MATCH($B$250,$C$395:$C$413,0)),INDEX('Baseline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EFs'!AF$381,"")</f>
        <v/>
      </c>
      <c r="Z250" s="142" t="str" cm="1">
        <f t="array" ref="Z250">IFERROR(((_xlfn.IFS(Z$227&lt;INDEX($J$395:$J$413,MATCH($B$250,$C$395:$C$413,0)),INDEX('Baseline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MATCH($B$250,$C$394:$C$411,0))))/3),Z$227&lt;INDEX($I$395:$I$413,MATCH($B$250,$C$395:$C$413,0)),INDEX('Baseline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EFs'!AG$381,"")</f>
        <v/>
      </c>
      <c r="AA250" s="142" t="str" cm="1">
        <f t="array" ref="AA250">IFERROR(((_xlfn.IFS(AA$227&lt;INDEX($J$395:$J$413,MATCH($B$250,$C$395:$C$413,0)),INDEX('Baseline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MATCH($B$250,$C$394:$C$411,0))))/3),AA$227&lt;INDEX($I$395:$I$413,MATCH($B$250,$C$395:$C$413,0)),INDEX('Baseline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EFs'!AH$381,"")</f>
        <v/>
      </c>
      <c r="AB250" s="142" t="str" cm="1">
        <f t="array" ref="AB250">IFERROR(((_xlfn.IFS(AB$227&lt;INDEX($J$395:$J$413,MATCH($B$250,$C$395:$C$413,0)),INDEX('Baseline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MATCH($B$250,$C$394:$C$411,0))))/3),AB$227&lt;INDEX($I$395:$I$413,MATCH($B$250,$C$395:$C$413,0)),INDEX('Baseline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EFs'!AI$381,"")</f>
        <v/>
      </c>
      <c r="AC250" s="142" t="str" cm="1">
        <f t="array" ref="AC250">IFERROR(((_xlfn.IFS(AC$227&lt;INDEX($J$395:$J$413,MATCH($B$250,$C$395:$C$413,0)),INDEX('Baseline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MATCH($B$250,$C$394:$C$411,0))))/3),AC$227&lt;INDEX($I$395:$I$413,MATCH($B$250,$C$395:$C$413,0)),INDEX('Baseline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EFs'!AJ$381,"")</f>
        <v/>
      </c>
      <c r="AD250" s="142" t="str" cm="1">
        <f t="array" ref="AD250">IFERROR(((_xlfn.IFS(AD$227&lt;INDEX($J$395:$J$413,MATCH($B$250,$C$395:$C$413,0)),INDEX('Baseline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MATCH($B$250,$C$394:$C$411,0))))/3),AD$227&lt;INDEX($I$395:$I$413,MATCH($B$250,$C$395:$C$413,0)),INDEX('Baseline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EFs'!AK$381,"")</f>
        <v/>
      </c>
      <c r="AE250" s="142" t="str" cm="1">
        <f t="array" ref="AE250">IFERROR(((_xlfn.IFS(AE$227&lt;INDEX($J$395:$J$413,MATCH($B$250,$C$395:$C$413,0)),INDEX('Baseline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EFs'!$B$341:$B$358,0)))-(INDEX($E$394:$E$411, MATCH($B$250,$C$394:$C$411,0))))/3),AE$227&lt;INDEX($I$395:$I$413,MATCH($B$250,$C$395:$C$413,0)),INDEX('Baseline Calcs &amp; EFs'!$D$341:$D$358, MATCH($B$250,'Baseline Calcs &amp; EFs'!$B$341:$B$358,0))-(((INDEX('Baseline Calcs &amp; EFs'!$D$341:$D$358, MATCH($B$250,'Baseline Calcs &amp; EFs'!$B$341:$B$358,0)))-(INDEX($E$394:$E$411, MATCH($B$250,$C$394:$C$411,0))))*2/3),TRUE,INDEX($E$394:$E$411, MATCH($B$250,$C$394:$C$411,0)))*INDEX($D$11:$D$27, MATCH($B$250,$B$11:$B$27,0))*10^6*'Conversions and Lists'!$F$44)-(INDEX($G$6:$G$27, MATCH($B$250,$B$6:$B$27,0))*'Conversions and Lists'!$F$37))*'Baseline Calcs &amp; EFs'!AL$381,"")</f>
        <v/>
      </c>
      <c r="AF250" s="142" t="str">
        <f t="shared" si="4"/>
        <v/>
      </c>
      <c r="AG250" s="142" t="str">
        <f>IFERROR(SUM(INDEX(D250:AF250, MATCH(INDEX($H$6:$H$27,MATCH(B250,$B$6:$B$27,0)),$D$227:$AE$227,0)):AF250),"")</f>
        <v/>
      </c>
    </row>
    <row r="251" spans="2:33" ht="14.4" thickBot="1" x14ac:dyDescent="0.3">
      <c r="B251" s="138" t="s">
        <v>134</v>
      </c>
      <c r="C251" s="139" t="s">
        <v>336</v>
      </c>
      <c r="D251" s="148" t="str" cm="1">
        <f t="array" ref="D251">IFERROR((_xlfn.IFS(D$227&lt;INDEX($J$395:$J$413,MATCH($B$250,$C$395:$C$413,0)),INDEX('Baseline Calcs &amp; EFs'!$C$341:$C$358, MATCH($B$250,'Baseline Calcs &amp; EFs'!$B$341:$B$358,0)),D$227&lt;INDEX($K$395:$K$413,MATCH($B$250,$C$395:$C$413,0)),INDEX('Baseline Calcs &amp; EFs'!$C$341:$C$358, MATCH($B$250,'Baseline Calcs &amp; EFs'!$B$341:$B$358,0))-(((INDEX('Baseline Calcs &amp; EFs'!$C$341:$C$358, MATCH($B$250,'Baseline Calcs &amp; EFs'!$B$341:$B$358,0)))-(INDEX($D$394:$D$411, MATCH($B$250,$C$394:$C$411,0))))/3),D$227&lt;INDEX($I$395:$I$413,MATCH($B$250,$C$395:$C$413,0)),INDEX('Baseline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E251" s="148" t="str" cm="1">
        <f t="array" ref="E251">IFERROR((_xlfn.IFS(E$227&lt;INDEX($J$395:$J$413,MATCH($B$250,$C$395:$C$413,0)),INDEX('Baseline Calcs &amp; EFs'!$C$341:$C$358, MATCH($B$250,'Baseline Calcs &amp; EFs'!$B$341:$B$358,0)),E$227&lt;INDEX($K$395:$K$413,MATCH($B$250,$C$395:$C$413,0)),INDEX('Baseline Calcs &amp; EFs'!$C$341:$C$358, MATCH($B$250,'Baseline Calcs &amp; EFs'!$B$341:$B$358,0))-(((INDEX('Baseline Calcs &amp; EFs'!$C$341:$C$358, MATCH($B$250,'Baseline Calcs &amp; EFs'!$B$341:$B$358,0)))-(INDEX($D$394:$D$411, MATCH($B$250,$C$394:$C$411,0))))/3),E$227&lt;INDEX($I$395:$I$413,MATCH($B$250,$C$395:$C$413,0)),INDEX('Baseline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F251" s="148" t="str" cm="1">
        <f t="array" ref="F251">IFERROR((_xlfn.IFS(F$227&lt;INDEX($J$395:$J$413,MATCH($B$250,$C$395:$C$413,0)),INDEX('Baseline Calcs &amp; EFs'!$C$341:$C$358, MATCH($B$250,'Baseline Calcs &amp; EFs'!$B$341:$B$358,0)),F$227&lt;INDEX($K$395:$K$413,MATCH($B$250,$C$395:$C$413,0)),INDEX('Baseline Calcs &amp; EFs'!$C$341:$C$358, MATCH($B$250,'Baseline Calcs &amp; EFs'!$B$341:$B$358,0))-(((INDEX('Baseline Calcs &amp; EFs'!$C$341:$C$358, MATCH($B$250,'Baseline Calcs &amp; EFs'!$B$341:$B$358,0)))-(INDEX($D$394:$D$411, MATCH($B$250,$C$394:$C$411,0))))/3),F$227&lt;INDEX($I$395:$I$413,MATCH($B$250,$C$395:$C$413,0)),INDEX('Baseline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G251" s="148" t="str" cm="1">
        <f t="array" ref="G251">IFERROR((_xlfn.IFS(G$227&lt;INDEX($J$395:$J$413,MATCH($B$250,$C$395:$C$413,0)),INDEX('Baseline Calcs &amp; EFs'!$C$341:$C$358, MATCH($B$250,'Baseline Calcs &amp; EFs'!$B$341:$B$358,0)),G$227&lt;INDEX($K$395:$K$413,MATCH($B$250,$C$395:$C$413,0)),INDEX('Baseline Calcs &amp; EFs'!$C$341:$C$358, MATCH($B$250,'Baseline Calcs &amp; EFs'!$B$341:$B$358,0))-(((INDEX('Baseline Calcs &amp; EFs'!$C$341:$C$358, MATCH($B$250,'Baseline Calcs &amp; EFs'!$B$341:$B$358,0)))-(INDEX($D$394:$D$411, MATCH($B$250,$C$394:$C$411,0))))/3),G$227&lt;INDEX($I$395:$I$413,MATCH($B$250,$C$395:$C$413,0)),INDEX('Baseline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H251" s="148" t="str" cm="1">
        <f t="array" ref="H251">IFERROR((_xlfn.IFS(H$227&lt;INDEX($J$395:$J$413,MATCH($B$250,$C$395:$C$413,0)),INDEX('Baseline Calcs &amp; EFs'!$C$341:$C$358, MATCH($B$250,'Baseline Calcs &amp; EFs'!$B$341:$B$358,0)),H$227&lt;INDEX($K$395:$K$413,MATCH($B$250,$C$395:$C$413,0)),INDEX('Baseline Calcs &amp; EFs'!$C$341:$C$358, MATCH($B$250,'Baseline Calcs &amp; EFs'!$B$341:$B$358,0))-(((INDEX('Baseline Calcs &amp; EFs'!$C$341:$C$358, MATCH($B$250,'Baseline Calcs &amp; EFs'!$B$341:$B$358,0)))-(INDEX($D$394:$D$411, MATCH($B$250,$C$394:$C$411,0))))/3),H$227&lt;INDEX($I$395:$I$413,MATCH($B$250,$C$395:$C$413,0)),INDEX('Baseline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I251" s="148" t="str" cm="1">
        <f t="array" ref="I251">IFERROR((_xlfn.IFS(I$227&lt;INDEX($J$395:$J$413,MATCH($B$250,$C$395:$C$413,0)),INDEX('Baseline Calcs &amp; EFs'!$C$341:$C$358, MATCH($B$250,'Baseline Calcs &amp; EFs'!$B$341:$B$358,0)),I$227&lt;INDEX($K$395:$K$413,MATCH($B$250,$C$395:$C$413,0)),INDEX('Baseline Calcs &amp; EFs'!$C$341:$C$358, MATCH($B$250,'Baseline Calcs &amp; EFs'!$B$341:$B$358,0))-(((INDEX('Baseline Calcs &amp; EFs'!$C$341:$C$358, MATCH($B$250,'Baseline Calcs &amp; EFs'!$B$341:$B$358,0)))-(INDEX($D$394:$D$411, MATCH($B$250,$C$394:$C$411,0))))/3),I$227&lt;INDEX($I$395:$I$413,MATCH($B$250,$C$395:$C$413,0)),INDEX('Baseline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J251" s="148" t="str" cm="1">
        <f t="array" ref="J251">IFERROR((_xlfn.IFS(J$227&lt;INDEX($J$395:$J$413,MATCH($B$250,$C$395:$C$413,0)),INDEX('Baseline Calcs &amp; EFs'!$C$341:$C$358, MATCH($B$250,'Baseline Calcs &amp; EFs'!$B$341:$B$358,0)),J$227&lt;INDEX($K$395:$K$413,MATCH($B$250,$C$395:$C$413,0)),INDEX('Baseline Calcs &amp; EFs'!$C$341:$C$358, MATCH($B$250,'Baseline Calcs &amp; EFs'!$B$341:$B$358,0))-(((INDEX('Baseline Calcs &amp; EFs'!$C$341:$C$358, MATCH($B$250,'Baseline Calcs &amp; EFs'!$B$341:$B$358,0)))-(INDEX($D$394:$D$411, MATCH($B$250,$C$394:$C$411,0))))/3),J$227&lt;INDEX($I$395:$I$413,MATCH($B$250,$C$395:$C$413,0)),INDEX('Baseline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K251" s="148" t="str" cm="1">
        <f t="array" ref="K251">IFERROR((_xlfn.IFS(K$227&lt;INDEX($J$395:$J$413,MATCH($B$250,$C$395:$C$413,0)),INDEX('Baseline Calcs &amp; EFs'!$C$341:$C$358, MATCH($B$250,'Baseline Calcs &amp; EFs'!$B$341:$B$358,0)),K$227&lt;INDEX($K$395:$K$413,MATCH($B$250,$C$395:$C$413,0)),INDEX('Baseline Calcs &amp; EFs'!$C$341:$C$358, MATCH($B$250,'Baseline Calcs &amp; EFs'!$B$341:$B$358,0))-(((INDEX('Baseline Calcs &amp; EFs'!$C$341:$C$358, MATCH($B$250,'Baseline Calcs &amp; EFs'!$B$341:$B$358,0)))-(INDEX($D$394:$D$411, MATCH($B$250,$C$394:$C$411,0))))/3),K$227&lt;INDEX($I$395:$I$413,MATCH($B$250,$C$395:$C$413,0)),INDEX('Baseline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L251" s="148" t="str" cm="1">
        <f t="array" ref="L251">IFERROR((_xlfn.IFS(L$227&lt;INDEX($J$395:$J$413,MATCH($B$250,$C$395:$C$413,0)),INDEX('Baseline Calcs &amp; EFs'!$C$341:$C$358, MATCH($B$250,'Baseline Calcs &amp; EFs'!$B$341:$B$358,0)),L$227&lt;INDEX($K$395:$K$413,MATCH($B$250,$C$395:$C$413,0)),INDEX('Baseline Calcs &amp; EFs'!$C$341:$C$358, MATCH($B$250,'Baseline Calcs &amp; EFs'!$B$341:$B$358,0))-(((INDEX('Baseline Calcs &amp; EFs'!$C$341:$C$358, MATCH($B$250,'Baseline Calcs &amp; EFs'!$B$341:$B$358,0)))-(INDEX($D$394:$D$411, MATCH($B$250,$C$394:$C$411,0))))/3),L$227&lt;INDEX($I$395:$I$413,MATCH($B$250,$C$395:$C$413,0)),INDEX('Baseline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M251" s="148" t="str" cm="1">
        <f t="array" ref="M251">IFERROR((_xlfn.IFS(M$227&lt;INDEX($J$395:$J$413,MATCH($B$250,$C$395:$C$413,0)),INDEX('Baseline Calcs &amp; EFs'!$C$341:$C$358, MATCH($B$250,'Baseline Calcs &amp; EFs'!$B$341:$B$358,0)),M$227&lt;INDEX($K$395:$K$413,MATCH($B$250,$C$395:$C$413,0)),INDEX('Baseline Calcs &amp; EFs'!$C$341:$C$358, MATCH($B$250,'Baseline Calcs &amp; EFs'!$B$341:$B$358,0))-(((INDEX('Baseline Calcs &amp; EFs'!$C$341:$C$358, MATCH($B$250,'Baseline Calcs &amp; EFs'!$B$341:$B$358,0)))-(INDEX($D$394:$D$411, MATCH($B$250,$C$394:$C$411,0))))/3),M$227&lt;INDEX($I$395:$I$413,MATCH($B$250,$C$395:$C$413,0)),INDEX('Baseline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N251" s="148" t="str" cm="1">
        <f t="array" ref="N251">IFERROR((_xlfn.IFS(N$227&lt;INDEX($J$395:$J$413,MATCH($B$250,$C$395:$C$413,0)),INDEX('Baseline Calcs &amp; EFs'!$C$341:$C$358, MATCH($B$250,'Baseline Calcs &amp; EFs'!$B$341:$B$358,0)),N$227&lt;INDEX($K$395:$K$413,MATCH($B$250,$C$395:$C$413,0)),INDEX('Baseline Calcs &amp; EFs'!$C$341:$C$358, MATCH($B$250,'Baseline Calcs &amp; EFs'!$B$341:$B$358,0))-(((INDEX('Baseline Calcs &amp; EFs'!$C$341:$C$358, MATCH($B$250,'Baseline Calcs &amp; EFs'!$B$341:$B$358,0)))-(INDEX($D$394:$D$411, MATCH($B$250,$C$394:$C$411,0))))/3),N$227&lt;INDEX($I$395:$I$413,MATCH($B$250,$C$395:$C$413,0)),INDEX('Baseline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O251" s="148" t="str" cm="1">
        <f t="array" ref="O251">IFERROR((_xlfn.IFS(O$227&lt;INDEX($J$395:$J$413,MATCH($B$250,$C$395:$C$413,0)),INDEX('Baseline Calcs &amp; EFs'!$C$341:$C$358, MATCH($B$250,'Baseline Calcs &amp; EFs'!$B$341:$B$358,0)),O$227&lt;INDEX($K$395:$K$413,MATCH($B$250,$C$395:$C$413,0)),INDEX('Baseline Calcs &amp; EFs'!$C$341:$C$358, MATCH($B$250,'Baseline Calcs &amp; EFs'!$B$341:$B$358,0))-(((INDEX('Baseline Calcs &amp; EFs'!$C$341:$C$358, MATCH($B$250,'Baseline Calcs &amp; EFs'!$B$341:$B$358,0)))-(INDEX($D$394:$D$411, MATCH($B$250,$C$394:$C$411,0))))/3),O$227&lt;INDEX($I$395:$I$413,MATCH($B$250,$C$395:$C$413,0)),INDEX('Baseline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P251" s="148" t="str" cm="1">
        <f t="array" ref="P251">IFERROR((_xlfn.IFS(P$227&lt;INDEX($J$395:$J$413,MATCH($B$250,$C$395:$C$413,0)),INDEX('Baseline Calcs &amp; EFs'!$C$341:$C$358, MATCH($B$250,'Baseline Calcs &amp; EFs'!$B$341:$B$358,0)),P$227&lt;INDEX($K$395:$K$413,MATCH($B$250,$C$395:$C$413,0)),INDEX('Baseline Calcs &amp; EFs'!$C$341:$C$358, MATCH($B$250,'Baseline Calcs &amp; EFs'!$B$341:$B$358,0))-(((INDEX('Baseline Calcs &amp; EFs'!$C$341:$C$358, MATCH($B$250,'Baseline Calcs &amp; EFs'!$B$341:$B$358,0)))-(INDEX($D$394:$D$411, MATCH($B$250,$C$394:$C$411,0))))/3),P$227&lt;INDEX($I$395:$I$413,MATCH($B$250,$C$395:$C$413,0)),INDEX('Baseline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Q251" s="148" t="str" cm="1">
        <f t="array" ref="Q251">IFERROR((_xlfn.IFS(Q$227&lt;INDEX($J$395:$J$413,MATCH($B$250,$C$395:$C$413,0)),INDEX('Baseline Calcs &amp; EFs'!$C$341:$C$358, MATCH($B$250,'Baseline Calcs &amp; EFs'!$B$341:$B$358,0)),Q$227&lt;INDEX($K$395:$K$413,MATCH($B$250,$C$395:$C$413,0)),INDEX('Baseline Calcs &amp; EFs'!$C$341:$C$358, MATCH($B$250,'Baseline Calcs &amp; EFs'!$B$341:$B$358,0))-(((INDEX('Baseline Calcs &amp; EFs'!$C$341:$C$358, MATCH($B$250,'Baseline Calcs &amp; EFs'!$B$341:$B$358,0)))-(INDEX($D$394:$D$411, MATCH($B$250,$C$394:$C$411,0))))/3),Q$227&lt;INDEX($I$395:$I$413,MATCH($B$250,$C$395:$C$413,0)),INDEX('Baseline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R251" s="148" t="str" cm="1">
        <f t="array" ref="R251">IFERROR((_xlfn.IFS(R$227&lt;INDEX($J$395:$J$413,MATCH($B$250,$C$395:$C$413,0)),INDEX('Baseline Calcs &amp; EFs'!$C$341:$C$358, MATCH($B$250,'Baseline Calcs &amp; EFs'!$B$341:$B$358,0)),R$227&lt;INDEX($K$395:$K$413,MATCH($B$250,$C$395:$C$413,0)),INDEX('Baseline Calcs &amp; EFs'!$C$341:$C$358, MATCH($B$250,'Baseline Calcs &amp; EFs'!$B$341:$B$358,0))-(((INDEX('Baseline Calcs &amp; EFs'!$C$341:$C$358, MATCH($B$250,'Baseline Calcs &amp; EFs'!$B$341:$B$358,0)))-(INDEX($D$394:$D$411, MATCH($B$250,$C$394:$C$411,0))))/3),R$227&lt;INDEX($I$395:$I$413,MATCH($B$250,$C$395:$C$413,0)),INDEX('Baseline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S251" s="148" t="str" cm="1">
        <f t="array" ref="S251">IFERROR((_xlfn.IFS(S$227&lt;INDEX($J$395:$J$413,MATCH($B$250,$C$395:$C$413,0)),INDEX('Baseline Calcs &amp; EFs'!$C$341:$C$358, MATCH($B$250,'Baseline Calcs &amp; EFs'!$B$341:$B$358,0)),S$227&lt;INDEX($K$395:$K$413,MATCH($B$250,$C$395:$C$413,0)),INDEX('Baseline Calcs &amp; EFs'!$C$341:$C$358, MATCH($B$250,'Baseline Calcs &amp; EFs'!$B$341:$B$358,0))-(((INDEX('Baseline Calcs &amp; EFs'!$C$341:$C$358, MATCH($B$250,'Baseline Calcs &amp; EFs'!$B$341:$B$358,0)))-(INDEX($D$394:$D$411, MATCH($B$250,$C$394:$C$411,0))))/3),S$227&lt;INDEX($I$395:$I$413,MATCH($B$250,$C$395:$C$413,0)),INDEX('Baseline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T251" s="148" t="str" cm="1">
        <f t="array" ref="T251">IFERROR((_xlfn.IFS(T$227&lt;INDEX($J$395:$J$413,MATCH($B$250,$C$395:$C$413,0)),INDEX('Baseline Calcs &amp; EFs'!$C$341:$C$358, MATCH($B$250,'Baseline Calcs &amp; EFs'!$B$341:$B$358,0)),T$227&lt;INDEX($K$395:$K$413,MATCH($B$250,$C$395:$C$413,0)),INDEX('Baseline Calcs &amp; EFs'!$C$341:$C$358, MATCH($B$250,'Baseline Calcs &amp; EFs'!$B$341:$B$358,0))-(((INDEX('Baseline Calcs &amp; EFs'!$C$341:$C$358, MATCH($B$250,'Baseline Calcs &amp; EFs'!$B$341:$B$358,0)))-(INDEX($D$394:$D$411, MATCH($B$250,$C$394:$C$411,0))))/3),T$227&lt;INDEX($I$395:$I$413,MATCH($B$250,$C$395:$C$413,0)),INDEX('Baseline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U251" s="148" t="str" cm="1">
        <f t="array" ref="U251">IFERROR((_xlfn.IFS(U$227&lt;INDEX($J$395:$J$413,MATCH($B$250,$C$395:$C$413,0)),INDEX('Baseline Calcs &amp; EFs'!$C$341:$C$358, MATCH($B$250,'Baseline Calcs &amp; EFs'!$B$341:$B$358,0)),U$227&lt;INDEX($K$395:$K$413,MATCH($B$250,$C$395:$C$413,0)),INDEX('Baseline Calcs &amp; EFs'!$C$341:$C$358, MATCH($B$250,'Baseline Calcs &amp; EFs'!$B$341:$B$358,0))-(((INDEX('Baseline Calcs &amp; EFs'!$C$341:$C$358, MATCH($B$250,'Baseline Calcs &amp; EFs'!$B$341:$B$358,0)))-(INDEX($D$394:$D$411, MATCH($B$250,$C$394:$C$411,0))))/3),U$227&lt;INDEX($I$395:$I$413,MATCH($B$250,$C$395:$C$413,0)),INDEX('Baseline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V251" s="148" t="str" cm="1">
        <f t="array" ref="V251">IFERROR((_xlfn.IFS(V$227&lt;INDEX($J$395:$J$413,MATCH($B$250,$C$395:$C$413,0)),INDEX('Baseline Calcs &amp; EFs'!$C$341:$C$358, MATCH($B$250,'Baseline Calcs &amp; EFs'!$B$341:$B$358,0)),V$227&lt;INDEX($K$395:$K$413,MATCH($B$250,$C$395:$C$413,0)),INDEX('Baseline Calcs &amp; EFs'!$C$341:$C$358, MATCH($B$250,'Baseline Calcs &amp; EFs'!$B$341:$B$358,0))-(((INDEX('Baseline Calcs &amp; EFs'!$C$341:$C$358, MATCH($B$250,'Baseline Calcs &amp; EFs'!$B$341:$B$358,0)))-(INDEX($D$394:$D$411, MATCH($B$250,$C$394:$C$411,0))))/3),V$227&lt;INDEX($I$395:$I$413,MATCH($B$250,$C$395:$C$413,0)),INDEX('Baseline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W251" s="148" t="str" cm="1">
        <f t="array" ref="W251">IFERROR((_xlfn.IFS(W$227&lt;INDEX($J$395:$J$413,MATCH($B$250,$C$395:$C$413,0)),INDEX('Baseline Calcs &amp; EFs'!$C$341:$C$358, MATCH($B$250,'Baseline Calcs &amp; EFs'!$B$341:$B$358,0)),W$227&lt;INDEX($K$395:$K$413,MATCH($B$250,$C$395:$C$413,0)),INDEX('Baseline Calcs &amp; EFs'!$C$341:$C$358, MATCH($B$250,'Baseline Calcs &amp; EFs'!$B$341:$B$358,0))-(((INDEX('Baseline Calcs &amp; EFs'!$C$341:$C$358, MATCH($B$250,'Baseline Calcs &amp; EFs'!$B$341:$B$358,0)))-(INDEX($D$394:$D$411, MATCH($B$250,$C$394:$C$411,0))))/3),W$227&lt;INDEX($I$395:$I$413,MATCH($B$250,$C$395:$C$413,0)),INDEX('Baseline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X251" s="148" t="str" cm="1">
        <f t="array" ref="X251">IFERROR((_xlfn.IFS(X$227&lt;INDEX($J$395:$J$413,MATCH($B$250,$C$395:$C$413,0)),INDEX('Baseline Calcs &amp; EFs'!$C$341:$C$358, MATCH($B$250,'Baseline Calcs &amp; EFs'!$B$341:$B$358,0)),X$227&lt;INDEX($K$395:$K$413,MATCH($B$250,$C$395:$C$413,0)),INDEX('Baseline Calcs &amp; EFs'!$C$341:$C$358, MATCH($B$250,'Baseline Calcs &amp; EFs'!$B$341:$B$358,0))-(((INDEX('Baseline Calcs &amp; EFs'!$C$341:$C$358, MATCH($B$250,'Baseline Calcs &amp; EFs'!$B$341:$B$358,0)))-(INDEX($D$394:$D$411, MATCH($B$250,$C$394:$C$411,0))))/3),X$227&lt;INDEX($I$395:$I$413,MATCH($B$250,$C$395:$C$413,0)),INDEX('Baseline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Y251" s="148" t="str" cm="1">
        <f t="array" ref="Y251">IFERROR((_xlfn.IFS(Y$227&lt;INDEX($J$395:$J$413,MATCH($B$250,$C$395:$C$413,0)),INDEX('Baseline Calcs &amp; EFs'!$C$341:$C$358, MATCH($B$250,'Baseline Calcs &amp; EFs'!$B$341:$B$358,0)),Y$227&lt;INDEX($K$395:$K$413,MATCH($B$250,$C$395:$C$413,0)),INDEX('Baseline Calcs &amp; EFs'!$C$341:$C$358, MATCH($B$250,'Baseline Calcs &amp; EFs'!$B$341:$B$358,0))-(((INDEX('Baseline Calcs &amp; EFs'!$C$341:$C$358, MATCH($B$250,'Baseline Calcs &amp; EFs'!$B$341:$B$358,0)))-(INDEX($D$394:$D$411, MATCH($B$250,$C$394:$C$411,0))))/3),Y$227&lt;INDEX($I$395:$I$413,MATCH($B$250,$C$395:$C$413,0)),INDEX('Baseline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Z251" s="148" t="str" cm="1">
        <f t="array" ref="Z251">IFERROR((_xlfn.IFS(Z$227&lt;INDEX($J$395:$J$413,MATCH($B$250,$C$395:$C$413,0)),INDEX('Baseline Calcs &amp; EFs'!$C$341:$C$358, MATCH($B$250,'Baseline Calcs &amp; EFs'!$B$341:$B$358,0)),Z$227&lt;INDEX($K$395:$K$413,MATCH($B$250,$C$395:$C$413,0)),INDEX('Baseline Calcs &amp; EFs'!$C$341:$C$358, MATCH($B$250,'Baseline Calcs &amp; EFs'!$B$341:$B$358,0))-(((INDEX('Baseline Calcs &amp; EFs'!$C$341:$C$358, MATCH($B$250,'Baseline Calcs &amp; EFs'!$B$341:$B$358,0)))-(INDEX($D$394:$D$411, MATCH($B$250,$C$394:$C$411,0))))/3),Z$227&lt;INDEX($I$395:$I$413,MATCH($B$250,$C$395:$C$413,0)),INDEX('Baseline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AA251" s="148" t="str" cm="1">
        <f t="array" ref="AA251">IFERROR((_xlfn.IFS(AA$227&lt;INDEX($J$395:$J$413,MATCH($B$250,$C$395:$C$413,0)),INDEX('Baseline Calcs &amp; EFs'!$C$341:$C$358, MATCH($B$250,'Baseline Calcs &amp; EFs'!$B$341:$B$358,0)),AA$227&lt;INDEX($K$395:$K$413,MATCH($B$250,$C$395:$C$413,0)),INDEX('Baseline Calcs &amp; EFs'!$C$341:$C$358, MATCH($B$250,'Baseline Calcs &amp; EFs'!$B$341:$B$358,0))-(((INDEX('Baseline Calcs &amp; EFs'!$C$341:$C$358, MATCH($B$250,'Baseline Calcs &amp; EFs'!$B$341:$B$358,0)))-(INDEX($D$394:$D$411, MATCH($B$250,$C$394:$C$411,0))))/3),AA$227&lt;INDEX($I$395:$I$413,MATCH($B$250,$C$395:$C$413,0)),INDEX('Baseline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AB251" s="148" t="str" cm="1">
        <f t="array" ref="AB251">IFERROR((_xlfn.IFS(AB$227&lt;INDEX($J$395:$J$413,MATCH($B$250,$C$395:$C$413,0)),INDEX('Baseline Calcs &amp; EFs'!$C$341:$C$358, MATCH($B$250,'Baseline Calcs &amp; EFs'!$B$341:$B$358,0)),AB$227&lt;INDEX($K$395:$K$413,MATCH($B$250,$C$395:$C$413,0)),INDEX('Baseline Calcs &amp; EFs'!$C$341:$C$358, MATCH($B$250,'Baseline Calcs &amp; EFs'!$B$341:$B$358,0))-(((INDEX('Baseline Calcs &amp; EFs'!$C$341:$C$358, MATCH($B$250,'Baseline Calcs &amp; EFs'!$B$341:$B$358,0)))-(INDEX($D$394:$D$411, MATCH($B$250,$C$394:$C$411,0))))/3),AB$227&lt;INDEX($I$395:$I$413,MATCH($B$250,$C$395:$C$413,0)),INDEX('Baseline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AC251" s="148" t="str" cm="1">
        <f t="array" ref="AC251">IFERROR((_xlfn.IFS(AC$227&lt;INDEX($J$395:$J$413,MATCH($B$250,$C$395:$C$413,0)),INDEX('Baseline Calcs &amp; EFs'!$C$341:$C$358, MATCH($B$250,'Baseline Calcs &amp; EFs'!$B$341:$B$358,0)),AC$227&lt;INDEX($K$395:$K$413,MATCH($B$250,$C$395:$C$413,0)),INDEX('Baseline Calcs &amp; EFs'!$C$341:$C$358, MATCH($B$250,'Baseline Calcs &amp; EFs'!$B$341:$B$358,0))-(((INDEX('Baseline Calcs &amp; EFs'!$C$341:$C$358, MATCH($B$250,'Baseline Calcs &amp; EFs'!$B$341:$B$358,0)))-(INDEX($D$394:$D$411, MATCH($B$250,$C$394:$C$411,0))))/3),AC$227&lt;INDEX($I$395:$I$413,MATCH($B$250,$C$395:$C$413,0)),INDEX('Baseline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AD251" s="148" t="str" cm="1">
        <f t="array" ref="AD251">IFERROR((_xlfn.IFS(AD$227&lt;INDEX($J$395:$J$413,MATCH($B$250,$C$395:$C$413,0)),INDEX('Baseline Calcs &amp; EFs'!$C$341:$C$358, MATCH($B$250,'Baseline Calcs &amp; EFs'!$B$341:$B$358,0)),AD$227&lt;INDEX($K$395:$K$413,MATCH($B$250,$C$395:$C$413,0)),INDEX('Baseline Calcs &amp; EFs'!$C$341:$C$358, MATCH($B$250,'Baseline Calcs &amp; EFs'!$B$341:$B$358,0))-(((INDEX('Baseline Calcs &amp; EFs'!$C$341:$C$358, MATCH($B$250,'Baseline Calcs &amp; EFs'!$B$341:$B$358,0)))-(INDEX($D$394:$D$411, MATCH($B$250,$C$394:$C$411,0))))/3),AD$227&lt;INDEX($I$395:$I$413,MATCH($B$250,$C$395:$C$413,0)),INDEX('Baseline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AE251" s="148" t="str" cm="1">
        <f t="array" ref="AE251">IFERROR((_xlfn.IFS(AE$227&lt;INDEX($J$395:$J$413,MATCH($B$250,$C$395:$C$413,0)),INDEX('Baseline Calcs &amp; EFs'!$C$341:$C$358, MATCH($B$250,'Baseline Calcs &amp; EFs'!$B$341:$B$358,0)),AE$227&lt;INDEX($K$395:$K$413,MATCH($B$250,$C$395:$C$413,0)),INDEX('Baseline Calcs &amp; EFs'!$C$341:$C$358, MATCH($B$250,'Baseline Calcs &amp; EFs'!$B$341:$B$358,0))-(((INDEX('Baseline Calcs &amp; EFs'!$C$341:$C$358, MATCH($B$250,'Baseline Calcs &amp; EFs'!$B$341:$B$358,0)))-(INDEX($D$394:$D$411, MATCH($B$250,$C$394:$C$411,0))))/3),AE$227&lt;INDEX($I$395:$I$413,MATCH($B$250,$C$395:$C$413,0)),INDEX('Baseline Calcs &amp; EFs'!$C$341:$C$358, MATCH($B$250,'Baseline Calcs &amp; EFs'!$B$341:$B$358,0))-(((INDEX('Baseline Calcs &amp; EFs'!$C$341:$C$358, MATCH($B$250,'Baseline Calcs &amp; EFs'!$B$341:$B$358,0)))-(INDEX($D$394:$D$411, MATCH($B$250,$C$394:$C$411,0))))*2/3),TRUE,INDEX($D$394:$D$411, MATCH($B$250,$C$394:$C$411,0)))*INDEX($D$11:$D$27, MATCH($B$250,$B$11:$B$27,0)))*1000*'Conversions and Lists'!$O$44*'Baseline Calcs &amp; EFs'!$F$437*'Conversions and Lists'!$F$51*1000,"")</f>
        <v/>
      </c>
      <c r="AF251" s="148" t="str">
        <f t="shared" si="4"/>
        <v/>
      </c>
      <c r="AG251" s="148" t="str">
        <f>IFERROR(SUM(INDEX(D251:AF251, MATCH(INDEX($H$6:$H$27,MATCH(B251,$B$6:$B$27,0)),$D$227:$AE$227,0)):AF251),"")</f>
        <v/>
      </c>
    </row>
    <row r="252" spans="2:33" x14ac:dyDescent="0.25">
      <c r="B252" s="144" t="s">
        <v>146</v>
      </c>
      <c r="C252" s="141" t="s">
        <v>335</v>
      </c>
      <c r="D252" s="142" t="str" cm="1">
        <f t="array" ref="D252">IFERROR(((_xlfn.IFS(D$227&lt;INDEX($J$395:$J$413,MATCH($B$252,$C$395:$C$413,0)),INDEX('Baseline Calcs &amp; EFs'!$D$341:$D$358, MATCH($B$252,'Baseline Calcs &amp; EFs'!$B$341:$B$358,0)),D$227&lt;INDEX($K$395:$K$413,MATCH($B$252,$C$395:$C$413,0)),INDEX('Baseline Calcs &amp; EFs'!$D$341:$D$358, MATCH($B$252,'Baseline Calcs &amp; EFs'!$B$341:$B$358,0))-(((INDEX('Baseline Calcs &amp; EFs'!$D$341:$D$358, MATCH($B$252,'Baseline Calcs &amp; EFs'!$B$341:$B$358,0)))-(INDEX($E$394:$E$411, MATCH($B$252,$C$394:$C$411,0))))/3),D$227&lt;INDEX($I$395:$I$413,MATCH($B$252,$C$395:$C$413,0)),INDEX('Baseline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EFs'!K$381,"")</f>
        <v/>
      </c>
      <c r="E252" s="142" t="str" cm="1">
        <f t="array" ref="E252">IFERROR(((_xlfn.IFS(E$227&lt;INDEX($J$395:$J$413,MATCH($B$252,$C$395:$C$413,0)),INDEX('Baseline Calcs &amp; EFs'!$D$341:$D$358, MATCH($B$252,'Baseline Calcs &amp; EFs'!$B$341:$B$358,0)),E$227&lt;INDEX($K$395:$K$413,MATCH($B$252,$C$395:$C$413,0)),INDEX('Baseline Calcs &amp; EFs'!$D$341:$D$358, MATCH($B$252,'Baseline Calcs &amp; EFs'!$B$341:$B$358,0))-(((INDEX('Baseline Calcs &amp; EFs'!$D$341:$D$358, MATCH($B$252,'Baseline Calcs &amp; EFs'!$B$341:$B$358,0)))-(INDEX($E$394:$E$411, MATCH($B$252,$C$394:$C$411,0))))/3),E$227&lt;INDEX($I$395:$I$413,MATCH($B$252,$C$395:$C$413,0)),INDEX('Baseline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EFs'!L$381,"")</f>
        <v/>
      </c>
      <c r="F252" s="142" t="str" cm="1">
        <f t="array" ref="F252">IFERROR(((_xlfn.IFS(F$227&lt;INDEX($J$395:$J$413,MATCH($B$252,$C$395:$C$413,0)),INDEX('Baseline Calcs &amp; EFs'!$D$341:$D$358, MATCH($B$252,'Baseline Calcs &amp; EFs'!$B$341:$B$358,0)),F$227&lt;INDEX($K$395:$K$413,MATCH($B$252,$C$395:$C$413,0)),INDEX('Baseline Calcs &amp; EFs'!$D$341:$D$358, MATCH($B$252,'Baseline Calcs &amp; EFs'!$B$341:$B$358,0))-(((INDEX('Baseline Calcs &amp; EFs'!$D$341:$D$358, MATCH($B$252,'Baseline Calcs &amp; EFs'!$B$341:$B$358,0)))-(INDEX($E$394:$E$411, MATCH($B$252,$C$394:$C$411,0))))/3),F$227&lt;INDEX($I$395:$I$413,MATCH($B$252,$C$395:$C$413,0)),INDEX('Baseline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EFs'!M$381,"")</f>
        <v/>
      </c>
      <c r="G252" s="142" t="str" cm="1">
        <f t="array" ref="G252">IFERROR(((_xlfn.IFS(G$227&lt;INDEX($J$395:$J$413,MATCH($B$252,$C$395:$C$413,0)),INDEX('Baseline Calcs &amp; EFs'!$D$341:$D$358, MATCH($B$252,'Baseline Calcs &amp; EFs'!$B$341:$B$358,0)),G$227&lt;INDEX($K$395:$K$413,MATCH($B$252,$C$395:$C$413,0)),INDEX('Baseline Calcs &amp; EFs'!$D$341:$D$358, MATCH($B$252,'Baseline Calcs &amp; EFs'!$B$341:$B$358,0))-(((INDEX('Baseline Calcs &amp; EFs'!$D$341:$D$358, MATCH($B$252,'Baseline Calcs &amp; EFs'!$B$341:$B$358,0)))-(INDEX($E$394:$E$411, MATCH($B$252,$C$394:$C$411,0))))/3),G$227&lt;INDEX($I$395:$I$413,MATCH($B$252,$C$395:$C$413,0)),INDEX('Baseline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EFs'!N$381,"")</f>
        <v/>
      </c>
      <c r="H252" s="142" t="str" cm="1">
        <f t="array" ref="H252">IFERROR(((_xlfn.IFS(H$227&lt;INDEX($J$395:$J$413,MATCH($B$252,$C$395:$C$413,0)),INDEX('Baseline Calcs &amp; EFs'!$D$341:$D$358, MATCH($B$252,'Baseline Calcs &amp; EFs'!$B$341:$B$358,0)),H$227&lt;INDEX($K$395:$K$413,MATCH($B$252,$C$395:$C$413,0)),INDEX('Baseline Calcs &amp; EFs'!$D$341:$D$358, MATCH($B$252,'Baseline Calcs &amp; EFs'!$B$341:$B$358,0))-(((INDEX('Baseline Calcs &amp; EFs'!$D$341:$D$358, MATCH($B$252,'Baseline Calcs &amp; EFs'!$B$341:$B$358,0)))-(INDEX($E$394:$E$411, MATCH($B$252,$C$394:$C$411,0))))/3),H$227&lt;INDEX($I$395:$I$413,MATCH($B$252,$C$395:$C$413,0)),INDEX('Baseline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EFs'!O$381,"")</f>
        <v/>
      </c>
      <c r="I252" s="142" t="str" cm="1">
        <f t="array" ref="I252">IFERROR(((_xlfn.IFS(I$227&lt;INDEX($J$395:$J$413,MATCH($B$252,$C$395:$C$413,0)),INDEX('Baseline Calcs &amp; EFs'!$D$341:$D$358, MATCH($B$252,'Baseline Calcs &amp; EFs'!$B$341:$B$358,0)),I$227&lt;INDEX($K$395:$K$413,MATCH($B$252,$C$395:$C$413,0)),INDEX('Baseline Calcs &amp; EFs'!$D$341:$D$358, MATCH($B$252,'Baseline Calcs &amp; EFs'!$B$341:$B$358,0))-(((INDEX('Baseline Calcs &amp; EFs'!$D$341:$D$358, MATCH($B$252,'Baseline Calcs &amp; EFs'!$B$341:$B$358,0)))-(INDEX($E$394:$E$411, MATCH($B$252,$C$394:$C$411,0))))/3),I$227&lt;INDEX($I$395:$I$413,MATCH($B$252,$C$395:$C$413,0)),INDEX('Baseline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EFs'!P$381,"")</f>
        <v/>
      </c>
      <c r="J252" s="142" t="str" cm="1">
        <f t="array" ref="J252">IFERROR(((_xlfn.IFS(J$227&lt;INDEX($J$395:$J$413,MATCH($B$252,$C$395:$C$413,0)),INDEX('Baseline Calcs &amp; EFs'!$D$341:$D$358, MATCH($B$252,'Baseline Calcs &amp; EFs'!$B$341:$B$358,0)),J$227&lt;INDEX($K$395:$K$413,MATCH($B$252,$C$395:$C$413,0)),INDEX('Baseline Calcs &amp; EFs'!$D$341:$D$358, MATCH($B$252,'Baseline Calcs &amp; EFs'!$B$341:$B$358,0))-(((INDEX('Baseline Calcs &amp; EFs'!$D$341:$D$358, MATCH($B$252,'Baseline Calcs &amp; EFs'!$B$341:$B$358,0)))-(INDEX($E$394:$E$411, MATCH($B$252,$C$394:$C$411,0))))/3),J$227&lt;INDEX($I$395:$I$413,MATCH($B$252,$C$395:$C$413,0)),INDEX('Baseline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EFs'!Q$381,"")</f>
        <v/>
      </c>
      <c r="K252" s="142" t="str" cm="1">
        <f t="array" ref="K252">IFERROR(((_xlfn.IFS(K$227&lt;INDEX($J$395:$J$413,MATCH($B$252,$C$395:$C$413,0)),INDEX('Baseline Calcs &amp; EFs'!$D$341:$D$358, MATCH($B$252,'Baseline Calcs &amp; EFs'!$B$341:$B$358,0)),K$227&lt;INDEX($K$395:$K$413,MATCH($B$252,$C$395:$C$413,0)),INDEX('Baseline Calcs &amp; EFs'!$D$341:$D$358, MATCH($B$252,'Baseline Calcs &amp; EFs'!$B$341:$B$358,0))-(((INDEX('Baseline Calcs &amp; EFs'!$D$341:$D$358, MATCH($B$252,'Baseline Calcs &amp; EFs'!$B$341:$B$358,0)))-(INDEX($E$394:$E$411, MATCH($B$252,$C$394:$C$411,0))))/3),K$227&lt;INDEX($I$395:$I$413,MATCH($B$252,$C$395:$C$413,0)),INDEX('Baseline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EFs'!R$381,"")</f>
        <v/>
      </c>
      <c r="L252" s="142" t="str" cm="1">
        <f t="array" ref="L252">IFERROR(((_xlfn.IFS(L$227&lt;INDEX($J$395:$J$413,MATCH($B$252,$C$395:$C$413,0)),INDEX('Baseline Calcs &amp; EFs'!$D$341:$D$358, MATCH($B$252,'Baseline Calcs &amp; EFs'!$B$341:$B$358,0)),L$227&lt;INDEX($K$395:$K$413,MATCH($B$252,$C$395:$C$413,0)),INDEX('Baseline Calcs &amp; EFs'!$D$341:$D$358, MATCH($B$252,'Baseline Calcs &amp; EFs'!$B$341:$B$358,0))-(((INDEX('Baseline Calcs &amp; EFs'!$D$341:$D$358, MATCH($B$252,'Baseline Calcs &amp; EFs'!$B$341:$B$358,0)))-(INDEX($E$394:$E$411, MATCH($B$252,$C$394:$C$411,0))))/3),L$227&lt;INDEX($I$395:$I$413,MATCH($B$252,$C$395:$C$413,0)),INDEX('Baseline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EFs'!S$381,"")</f>
        <v/>
      </c>
      <c r="M252" s="142" t="str" cm="1">
        <f t="array" ref="M252">IFERROR(((_xlfn.IFS(M$227&lt;INDEX($J$395:$J$413,MATCH($B$252,$C$395:$C$413,0)),INDEX('Baseline Calcs &amp; EFs'!$D$341:$D$358, MATCH($B$252,'Baseline Calcs &amp; EFs'!$B$341:$B$358,0)),M$227&lt;INDEX($K$395:$K$413,MATCH($B$252,$C$395:$C$413,0)),INDEX('Baseline Calcs &amp; EFs'!$D$341:$D$358, MATCH($B$252,'Baseline Calcs &amp; EFs'!$B$341:$B$358,0))-(((INDEX('Baseline Calcs &amp; EFs'!$D$341:$D$358, MATCH($B$252,'Baseline Calcs &amp; EFs'!$B$341:$B$358,0)))-(INDEX($E$394:$E$411, MATCH($B$252,$C$394:$C$411,0))))/3),M$227&lt;INDEX($I$395:$I$413,MATCH($B$252,$C$395:$C$413,0)),INDEX('Baseline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EFs'!T$381,"")</f>
        <v/>
      </c>
      <c r="N252" s="142" t="str" cm="1">
        <f t="array" ref="N252">IFERROR(((_xlfn.IFS(N$227&lt;INDEX($J$395:$J$413,MATCH($B$252,$C$395:$C$413,0)),INDEX('Baseline Calcs &amp; EFs'!$D$341:$D$358, MATCH($B$252,'Baseline Calcs &amp; EFs'!$B$341:$B$358,0)),N$227&lt;INDEX($K$395:$K$413,MATCH($B$252,$C$395:$C$413,0)),INDEX('Baseline Calcs &amp; EFs'!$D$341:$D$358, MATCH($B$252,'Baseline Calcs &amp; EFs'!$B$341:$B$358,0))-(((INDEX('Baseline Calcs &amp; EFs'!$D$341:$D$358, MATCH($B$252,'Baseline Calcs &amp; EFs'!$B$341:$B$358,0)))-(INDEX($E$394:$E$411, MATCH($B$252,$C$394:$C$411,0))))/3),N$227&lt;INDEX($I$395:$I$413,MATCH($B$252,$C$395:$C$413,0)),INDEX('Baseline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EFs'!U$381,"")</f>
        <v/>
      </c>
      <c r="O252" s="142" t="str" cm="1">
        <f t="array" ref="O252">IFERROR(((_xlfn.IFS(O$227&lt;INDEX($J$395:$J$413,MATCH($B$252,$C$395:$C$413,0)),INDEX('Baseline Calcs &amp; EFs'!$D$341:$D$358, MATCH($B$252,'Baseline Calcs &amp; EFs'!$B$341:$B$358,0)),O$227&lt;INDEX($K$395:$K$413,MATCH($B$252,$C$395:$C$413,0)),INDEX('Baseline Calcs &amp; EFs'!$D$341:$D$358, MATCH($B$252,'Baseline Calcs &amp; EFs'!$B$341:$B$358,0))-(((INDEX('Baseline Calcs &amp; EFs'!$D$341:$D$358, MATCH($B$252,'Baseline Calcs &amp; EFs'!$B$341:$B$358,0)))-(INDEX($E$394:$E$411, MATCH($B$252,$C$394:$C$411,0))))/3),O$227&lt;INDEX($I$395:$I$413,MATCH($B$252,$C$395:$C$413,0)),INDEX('Baseline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EFs'!V$381,"")</f>
        <v/>
      </c>
      <c r="P252" s="142" t="str" cm="1">
        <f t="array" ref="P252">IFERROR(((_xlfn.IFS(P$227&lt;INDEX($J$395:$J$413,MATCH($B$252,$C$395:$C$413,0)),INDEX('Baseline Calcs &amp; EFs'!$D$341:$D$358, MATCH($B$252,'Baseline Calcs &amp; EFs'!$B$341:$B$358,0)),P$227&lt;INDEX($K$395:$K$413,MATCH($B$252,$C$395:$C$413,0)),INDEX('Baseline Calcs &amp; EFs'!$D$341:$D$358, MATCH($B$252,'Baseline Calcs &amp; EFs'!$B$341:$B$358,0))-(((INDEX('Baseline Calcs &amp; EFs'!$D$341:$D$358, MATCH($B$252,'Baseline Calcs &amp; EFs'!$B$341:$B$358,0)))-(INDEX($E$394:$E$411, MATCH($B$252,$C$394:$C$411,0))))/3),P$227&lt;INDEX($I$395:$I$413,MATCH($B$252,$C$395:$C$413,0)),INDEX('Baseline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EFs'!W$381,"")</f>
        <v/>
      </c>
      <c r="Q252" s="142" t="str" cm="1">
        <f t="array" ref="Q252">IFERROR(((_xlfn.IFS(Q$227&lt;INDEX($J$395:$J$413,MATCH($B$252,$C$395:$C$413,0)),INDEX('Baseline Calcs &amp; EFs'!$D$341:$D$358, MATCH($B$252,'Baseline Calcs &amp; EFs'!$B$341:$B$358,0)),Q$227&lt;INDEX($K$395:$K$413,MATCH($B$252,$C$395:$C$413,0)),INDEX('Baseline Calcs &amp; EFs'!$D$341:$D$358, MATCH($B$252,'Baseline Calcs &amp; EFs'!$B$341:$B$358,0))-(((INDEX('Baseline Calcs &amp; EFs'!$D$341:$D$358, MATCH($B$252,'Baseline Calcs &amp; EFs'!$B$341:$B$358,0)))-(INDEX($E$394:$E$411, MATCH($B$252,$C$394:$C$411,0))))/3),Q$227&lt;INDEX($I$395:$I$413,MATCH($B$252,$C$395:$C$413,0)),INDEX('Baseline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EFs'!X$381,"")</f>
        <v/>
      </c>
      <c r="R252" s="142" t="str" cm="1">
        <f t="array" ref="R252">IFERROR(((_xlfn.IFS(R$227&lt;INDEX($J$395:$J$413,MATCH($B$252,$C$395:$C$413,0)),INDEX('Baseline Calcs &amp; EFs'!$D$341:$D$358, MATCH($B$252,'Baseline Calcs &amp; EFs'!$B$341:$B$358,0)),R$227&lt;INDEX($K$395:$K$413,MATCH($B$252,$C$395:$C$413,0)),INDEX('Baseline Calcs &amp; EFs'!$D$341:$D$358, MATCH($B$252,'Baseline Calcs &amp; EFs'!$B$341:$B$358,0))-(((INDEX('Baseline Calcs &amp; EFs'!$D$341:$D$358, MATCH($B$252,'Baseline Calcs &amp; EFs'!$B$341:$B$358,0)))-(INDEX($E$394:$E$411, MATCH($B$252,$C$394:$C$411,0))))/3),R$227&lt;INDEX($I$395:$I$413,MATCH($B$252,$C$395:$C$413,0)),INDEX('Baseline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EFs'!Y$381,"")</f>
        <v/>
      </c>
      <c r="S252" s="142" t="str" cm="1">
        <f t="array" ref="S252">IFERROR(((_xlfn.IFS(S$227&lt;INDEX($J$395:$J$413,MATCH($B$252,$C$395:$C$413,0)),INDEX('Baseline Calcs &amp; EFs'!$D$341:$D$358, MATCH($B$252,'Baseline Calcs &amp; EFs'!$B$341:$B$358,0)),S$227&lt;INDEX($K$395:$K$413,MATCH($B$252,$C$395:$C$413,0)),INDEX('Baseline Calcs &amp; EFs'!$D$341:$D$358, MATCH($B$252,'Baseline Calcs &amp; EFs'!$B$341:$B$358,0))-(((INDEX('Baseline Calcs &amp; EFs'!$D$341:$D$358, MATCH($B$252,'Baseline Calcs &amp; EFs'!$B$341:$B$358,0)))-(INDEX($E$394:$E$411, MATCH($B$252,$C$394:$C$411,0))))/3),S$227&lt;INDEX($I$395:$I$413,MATCH($B$252,$C$395:$C$413,0)),INDEX('Baseline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EFs'!Z$381,"")</f>
        <v/>
      </c>
      <c r="T252" s="142" t="str" cm="1">
        <f t="array" ref="T252">IFERROR(((_xlfn.IFS(T$227&lt;INDEX($J$395:$J$413,MATCH($B$252,$C$395:$C$413,0)),INDEX('Baseline Calcs &amp; EFs'!$D$341:$D$358, MATCH($B$252,'Baseline Calcs &amp; EFs'!$B$341:$B$358,0)),T$227&lt;INDEX($K$395:$K$413,MATCH($B$252,$C$395:$C$413,0)),INDEX('Baseline Calcs &amp; EFs'!$D$341:$D$358, MATCH($B$252,'Baseline Calcs &amp; EFs'!$B$341:$B$358,0))-(((INDEX('Baseline Calcs &amp; EFs'!$D$341:$D$358, MATCH($B$252,'Baseline Calcs &amp; EFs'!$B$341:$B$358,0)))-(INDEX($E$394:$E$411, MATCH($B$252,$C$394:$C$411,0))))/3),T$227&lt;INDEX($I$395:$I$413,MATCH($B$252,$C$395:$C$413,0)),INDEX('Baseline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EFs'!AA$381,"")</f>
        <v/>
      </c>
      <c r="U252" s="142" t="str" cm="1">
        <f t="array" ref="U252">IFERROR(((_xlfn.IFS(U$227&lt;INDEX($J$395:$J$413,MATCH($B$252,$C$395:$C$413,0)),INDEX('Baseline Calcs &amp; EFs'!$D$341:$D$358, MATCH($B$252,'Baseline Calcs &amp; EFs'!$B$341:$B$358,0)),U$227&lt;INDEX($K$395:$K$413,MATCH($B$252,$C$395:$C$413,0)),INDEX('Baseline Calcs &amp; EFs'!$D$341:$D$358, MATCH($B$252,'Baseline Calcs &amp; EFs'!$B$341:$B$358,0))-(((INDEX('Baseline Calcs &amp; EFs'!$D$341:$D$358, MATCH($B$252,'Baseline Calcs &amp; EFs'!$B$341:$B$358,0)))-(INDEX($E$394:$E$411, MATCH($B$252,$C$394:$C$411,0))))/3),U$227&lt;INDEX($I$395:$I$413,MATCH($B$252,$C$395:$C$413,0)),INDEX('Baseline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EFs'!AB$381,"")</f>
        <v/>
      </c>
      <c r="V252" s="142" t="str" cm="1">
        <f t="array" ref="V252">IFERROR(((_xlfn.IFS(V$227&lt;INDEX($J$395:$J$413,MATCH($B$252,$C$395:$C$413,0)),INDEX('Baseline Calcs &amp; EFs'!$D$341:$D$358, MATCH($B$252,'Baseline Calcs &amp; EFs'!$B$341:$B$358,0)),V$227&lt;INDEX($K$395:$K$413,MATCH($B$252,$C$395:$C$413,0)),INDEX('Baseline Calcs &amp; EFs'!$D$341:$D$358, MATCH($B$252,'Baseline Calcs &amp; EFs'!$B$341:$B$358,0))-(((INDEX('Baseline Calcs &amp; EFs'!$D$341:$D$358, MATCH($B$252,'Baseline Calcs &amp; EFs'!$B$341:$B$358,0)))-(INDEX($E$394:$E$411, MATCH($B$252,$C$394:$C$411,0))))/3),V$227&lt;INDEX($I$395:$I$413,MATCH($B$252,$C$395:$C$413,0)),INDEX('Baseline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EFs'!AC$381,"")</f>
        <v/>
      </c>
      <c r="W252" s="142" t="str" cm="1">
        <f t="array" ref="W252">IFERROR(((_xlfn.IFS(W$227&lt;INDEX($J$395:$J$413,MATCH($B$252,$C$395:$C$413,0)),INDEX('Baseline Calcs &amp; EFs'!$D$341:$D$358, MATCH($B$252,'Baseline Calcs &amp; EFs'!$B$341:$B$358,0)),W$227&lt;INDEX($K$395:$K$413,MATCH($B$252,$C$395:$C$413,0)),INDEX('Baseline Calcs &amp; EFs'!$D$341:$D$358, MATCH($B$252,'Baseline Calcs &amp; EFs'!$B$341:$B$358,0))-(((INDEX('Baseline Calcs &amp; EFs'!$D$341:$D$358, MATCH($B$252,'Baseline Calcs &amp; EFs'!$B$341:$B$358,0)))-(INDEX($E$394:$E$411, MATCH($B$252,$C$394:$C$411,0))))/3),W$227&lt;INDEX($I$395:$I$413,MATCH($B$252,$C$395:$C$413,0)),INDEX('Baseline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EFs'!AD$381,"")</f>
        <v/>
      </c>
      <c r="X252" s="142" t="str" cm="1">
        <f t="array" ref="X252">IFERROR(((_xlfn.IFS(X$227&lt;INDEX($J$395:$J$413,MATCH($B$252,$C$395:$C$413,0)),INDEX('Baseline Calcs &amp; EFs'!$D$341:$D$358, MATCH($B$252,'Baseline Calcs &amp; EFs'!$B$341:$B$358,0)),X$227&lt;INDEX($K$395:$K$413,MATCH($B$252,$C$395:$C$413,0)),INDEX('Baseline Calcs &amp; EFs'!$D$341:$D$358, MATCH($B$252,'Baseline Calcs &amp; EFs'!$B$341:$B$358,0))-(((INDEX('Baseline Calcs &amp; EFs'!$D$341:$D$358, MATCH($B$252,'Baseline Calcs &amp; EFs'!$B$341:$B$358,0)))-(INDEX($E$394:$E$411, MATCH($B$252,$C$394:$C$411,0))))/3),X$227&lt;INDEX($I$395:$I$413,MATCH($B$252,$C$395:$C$413,0)),INDEX('Baseline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EFs'!AE$381,"")</f>
        <v/>
      </c>
      <c r="Y252" s="142" t="str" cm="1">
        <f t="array" ref="Y252">IFERROR(((_xlfn.IFS(Y$227&lt;INDEX($J$395:$J$413,MATCH($B$252,$C$395:$C$413,0)),INDEX('Baseline Calcs &amp; EFs'!$D$341:$D$358, MATCH($B$252,'Baseline Calcs &amp; EFs'!$B$341:$B$358,0)),Y$227&lt;INDEX($K$395:$K$413,MATCH($B$252,$C$395:$C$413,0)),INDEX('Baseline Calcs &amp; EFs'!$D$341:$D$358, MATCH($B$252,'Baseline Calcs &amp; EFs'!$B$341:$B$358,0))-(((INDEX('Baseline Calcs &amp; EFs'!$D$341:$D$358, MATCH($B$252,'Baseline Calcs &amp; EFs'!$B$341:$B$358,0)))-(INDEX($E$394:$E$411, MATCH($B$252,$C$394:$C$411,0))))/3),Y$227&lt;INDEX($I$395:$I$413,MATCH($B$252,$C$395:$C$413,0)),INDEX('Baseline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EFs'!AF$381,"")</f>
        <v/>
      </c>
      <c r="Z252" s="142" t="str" cm="1">
        <f t="array" ref="Z252">IFERROR(((_xlfn.IFS(Z$227&lt;INDEX($J$395:$J$413,MATCH($B$252,$C$395:$C$413,0)),INDEX('Baseline Calcs &amp; EFs'!$D$341:$D$358, MATCH($B$252,'Baseline Calcs &amp; EFs'!$B$341:$B$358,0)),Z$227&lt;INDEX($K$395:$K$413,MATCH($B$252,$C$395:$C$413,0)),INDEX('Baseline Calcs &amp; EFs'!$D$341:$D$358, MATCH($B$252,'Baseline Calcs &amp; EFs'!$B$341:$B$358,0))-(((INDEX('Baseline Calcs &amp; EFs'!$D$341:$D$358, MATCH($B$252,'Baseline Calcs &amp; EFs'!$B$341:$B$358,0)))-(INDEX($E$394:$E$411, MATCH($B$252,$C$394:$C$411,0))))/3),Z$227&lt;INDEX($I$395:$I$413,MATCH($B$252,$C$395:$C$413,0)),INDEX('Baseline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EFs'!AG$381,"")</f>
        <v/>
      </c>
      <c r="AA252" s="142" t="str" cm="1">
        <f t="array" ref="AA252">IFERROR(((_xlfn.IFS(AA$227&lt;INDEX($J$395:$J$413,MATCH($B$252,$C$395:$C$413,0)),INDEX('Baseline Calcs &amp; EFs'!$D$341:$D$358, MATCH($B$252,'Baseline Calcs &amp; EFs'!$B$341:$B$358,0)),AA$227&lt;INDEX($K$395:$K$413,MATCH($B$252,$C$395:$C$413,0)),INDEX('Baseline Calcs &amp; EFs'!$D$341:$D$358, MATCH($B$252,'Baseline Calcs &amp; EFs'!$B$341:$B$358,0))-(((INDEX('Baseline Calcs &amp; EFs'!$D$341:$D$358, MATCH($B$252,'Baseline Calcs &amp; EFs'!$B$341:$B$358,0)))-(INDEX($E$394:$E$411, MATCH($B$252,$C$394:$C$411,0))))/3),AA$227&lt;INDEX($I$395:$I$413,MATCH($B$252,$C$395:$C$413,0)),INDEX('Baseline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EFs'!AH$381,"")</f>
        <v/>
      </c>
      <c r="AB252" s="142" t="str" cm="1">
        <f t="array" ref="AB252">IFERROR(((_xlfn.IFS(AB$227&lt;INDEX($J$395:$J$413,MATCH($B$252,$C$395:$C$413,0)),INDEX('Baseline Calcs &amp; EFs'!$D$341:$D$358, MATCH($B$252,'Baseline Calcs &amp; EFs'!$B$341:$B$358,0)),AB$227&lt;INDEX($K$395:$K$413,MATCH($B$252,$C$395:$C$413,0)),INDEX('Baseline Calcs &amp; EFs'!$D$341:$D$358, MATCH($B$252,'Baseline Calcs &amp; EFs'!$B$341:$B$358,0))-(((INDEX('Baseline Calcs &amp; EFs'!$D$341:$D$358, MATCH($B$252,'Baseline Calcs &amp; EFs'!$B$341:$B$358,0)))-(INDEX($E$394:$E$411, MATCH($B$252,$C$394:$C$411,0))))/3),AB$227&lt;INDEX($I$395:$I$413,MATCH($B$252,$C$395:$C$413,0)),INDEX('Baseline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EFs'!AI$381,"")</f>
        <v/>
      </c>
      <c r="AC252" s="142" t="str" cm="1">
        <f t="array" ref="AC252">IFERROR(((_xlfn.IFS(AC$227&lt;INDEX($J$395:$J$413,MATCH($B$252,$C$395:$C$413,0)),INDEX('Baseline Calcs &amp; EFs'!$D$341:$D$358, MATCH($B$252,'Baseline Calcs &amp; EFs'!$B$341:$B$358,0)),AC$227&lt;INDEX($K$395:$K$413,MATCH($B$252,$C$395:$C$413,0)),INDEX('Baseline Calcs &amp; EFs'!$D$341:$D$358, MATCH($B$252,'Baseline Calcs &amp; EFs'!$B$341:$B$358,0))-(((INDEX('Baseline Calcs &amp; EFs'!$D$341:$D$358, MATCH($B$252,'Baseline Calcs &amp; EFs'!$B$341:$B$358,0)))-(INDEX($E$394:$E$411, MATCH($B$252,$C$394:$C$411,0))))/3),AC$227&lt;INDEX($I$395:$I$413,MATCH($B$252,$C$395:$C$413,0)),INDEX('Baseline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EFs'!AJ$381,"")</f>
        <v/>
      </c>
      <c r="AD252" s="142" t="str" cm="1">
        <f t="array" ref="AD252">IFERROR(((_xlfn.IFS(AD$227&lt;INDEX($J$395:$J$413,MATCH($B$252,$C$395:$C$413,0)),INDEX('Baseline Calcs &amp; EFs'!$D$341:$D$358, MATCH($B$252,'Baseline Calcs &amp; EFs'!$B$341:$B$358,0)),AD$227&lt;INDEX($K$395:$K$413,MATCH($B$252,$C$395:$C$413,0)),INDEX('Baseline Calcs &amp; EFs'!$D$341:$D$358, MATCH($B$252,'Baseline Calcs &amp; EFs'!$B$341:$B$358,0))-(((INDEX('Baseline Calcs &amp; EFs'!$D$341:$D$358, MATCH($B$252,'Baseline Calcs &amp; EFs'!$B$341:$B$358,0)))-(INDEX($E$394:$E$411, MATCH($B$252,$C$394:$C$411,0))))/3),AD$227&lt;INDEX($I$395:$I$413,MATCH($B$252,$C$395:$C$413,0)),INDEX('Baseline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EFs'!AK$381,"")</f>
        <v/>
      </c>
      <c r="AE252" s="142" t="str" cm="1">
        <f t="array" ref="AE252">IFERROR(((_xlfn.IFS(AE$227&lt;INDEX($J$395:$J$413,MATCH($B$252,$C$395:$C$413,0)),INDEX('Baseline Calcs &amp; EFs'!$D$341:$D$358, MATCH($B$252,'Baseline Calcs &amp; EFs'!$B$341:$B$358,0)),AE$227&lt;INDEX($K$395:$K$413,MATCH($B$252,$C$395:$C$413,0)),INDEX('Baseline Calcs &amp; EFs'!$D$341:$D$358, MATCH($B$252,'Baseline Calcs &amp; EFs'!$B$341:$B$358,0))-(((INDEX('Baseline Calcs &amp; EFs'!$D$341:$D$358, MATCH($B$252,'Baseline Calcs &amp; EFs'!$B$341:$B$358,0)))-(INDEX($E$394:$E$411, MATCH($B$252,$C$394:$C$411,0))))/3),AE$227&lt;INDEX($I$395:$I$413,MATCH($B$252,$C$395:$C$413,0)),INDEX('Baseline Calcs &amp; EFs'!$D$341:$D$358, MATCH($B$252,'Baseline Calcs &amp; EFs'!$B$341:$B$358,0))-(((INDEX('Baseline Calcs &amp; EFs'!$D$341:$D$358, MATCH($B$252,'Baseline Calcs &amp; EFs'!$B$341:$B$358,0)))-(INDEX($E$394:$E$411, MATCH($B$252,$C$394:$C$411,0))))*2/3),TRUE,INDEX($E$394:$E$411, MATCH($B$252,$C$394:$C$411,0)))*INDEX($D$11:$D$27, MATCH($B$252,$B$11:$B$27,0))*10^6*'Conversions and Lists'!$F$44)-(INDEX($G$6:$G$27, MATCH($B$252,$B$6:$B$27,0))*'Conversions and Lists'!$F$37))*'Baseline Calcs &amp; EFs'!AL$381,"")</f>
        <v/>
      </c>
      <c r="AF252" s="142" t="str">
        <f t="shared" si="4"/>
        <v/>
      </c>
      <c r="AG252" s="142" t="str">
        <f>IFERROR(SUM(INDEX(D252:AF252, MATCH(INDEX($H$6:$H$27,MATCH(B252,$B$6:$B$27,0)),$D$227:$AE$227,0)):AF252),"")</f>
        <v/>
      </c>
    </row>
    <row r="253" spans="2:33" ht="14.4" thickBot="1" x14ac:dyDescent="0.3">
      <c r="B253" s="138" t="s">
        <v>146</v>
      </c>
      <c r="C253" s="139" t="s">
        <v>336</v>
      </c>
      <c r="D253" s="148" t="str" cm="1">
        <f t="array" ref="D253">IFERROR((_xlfn.IFS(D$227&lt;INDEX($J$395:$J$413,MATCH($B$252,$C$395:$C$413,0)),INDEX('Baseline Calcs &amp; EFs'!$C$341:$C$358, MATCH($B$252,'Baseline Calcs &amp; EFs'!$B$341:$B$358,0)),D$227&lt;INDEX($K$395:$K$413,MATCH($B$252,$C$395:$C$413,0)),INDEX('Baseline Calcs &amp; EFs'!$C$341:$C$358, MATCH($B$252,'Baseline Calcs &amp; EFs'!$B$341:$B$358,0))-(((INDEX('Baseline Calcs &amp; EFs'!$C$341:$C$358, MATCH($B$252,'Baseline Calcs &amp; EFs'!$B$341:$B$358,0)))-(INDEX($D$394:$D$411, MATCH($B$252,$C$394:$C$411,0))))/3),D$227&lt;INDEX($I$395:$I$413,MATCH($B$252,$C$395:$C$413,0)),INDEX('Baseline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E253" s="148" t="str" cm="1">
        <f t="array" ref="E253">IFERROR((_xlfn.IFS(E$227&lt;INDEX($J$395:$J$413,MATCH($B$252,$C$395:$C$413,0)),INDEX('Baseline Calcs &amp; EFs'!$C$341:$C$358, MATCH($B$252,'Baseline Calcs &amp; EFs'!$B$341:$B$358,0)),E$227&lt;INDEX($K$395:$K$413,MATCH($B$252,$C$395:$C$413,0)),INDEX('Baseline Calcs &amp; EFs'!$C$341:$C$358, MATCH($B$252,'Baseline Calcs &amp; EFs'!$B$341:$B$358,0))-(((INDEX('Baseline Calcs &amp; EFs'!$C$341:$C$358, MATCH($B$252,'Baseline Calcs &amp; EFs'!$B$341:$B$358,0)))-(INDEX($D$394:$D$411, MATCH($B$252,$C$394:$C$411,0))))/3),E$227&lt;INDEX($I$395:$I$413,MATCH($B$252,$C$395:$C$413,0)),INDEX('Baseline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F253" s="148" t="str" cm="1">
        <f t="array" ref="F253">IFERROR((_xlfn.IFS(F$227&lt;INDEX($J$395:$J$413,MATCH($B$252,$C$395:$C$413,0)),INDEX('Baseline Calcs &amp; EFs'!$C$341:$C$358, MATCH($B$252,'Baseline Calcs &amp; EFs'!$B$341:$B$358,0)),F$227&lt;INDEX($K$395:$K$413,MATCH($B$252,$C$395:$C$413,0)),INDEX('Baseline Calcs &amp; EFs'!$C$341:$C$358, MATCH($B$252,'Baseline Calcs &amp; EFs'!$B$341:$B$358,0))-(((INDEX('Baseline Calcs &amp; EFs'!$C$341:$C$358, MATCH($B$252,'Baseline Calcs &amp; EFs'!$B$341:$B$358,0)))-(INDEX($D$394:$D$411, MATCH($B$252,$C$394:$C$411,0))))/3),F$227&lt;INDEX($I$395:$I$413,MATCH($B$252,$C$395:$C$413,0)),INDEX('Baseline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G253" s="148" t="str" cm="1">
        <f t="array" ref="G253">IFERROR((_xlfn.IFS(G$227&lt;INDEX($J$395:$J$413,MATCH($B$252,$C$395:$C$413,0)),INDEX('Baseline Calcs &amp; EFs'!$C$341:$C$358, MATCH($B$252,'Baseline Calcs &amp; EFs'!$B$341:$B$358,0)),G$227&lt;INDEX($K$395:$K$413,MATCH($B$252,$C$395:$C$413,0)),INDEX('Baseline Calcs &amp; EFs'!$C$341:$C$358, MATCH($B$252,'Baseline Calcs &amp; EFs'!$B$341:$B$358,0))-(((INDEX('Baseline Calcs &amp; EFs'!$C$341:$C$358, MATCH($B$252,'Baseline Calcs &amp; EFs'!$B$341:$B$358,0)))-(INDEX($D$394:$D$411, MATCH($B$252,$C$394:$C$411,0))))/3),G$227&lt;INDEX($I$395:$I$413,MATCH($B$252,$C$395:$C$413,0)),INDEX('Baseline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H253" s="148" t="str" cm="1">
        <f t="array" ref="H253">IFERROR((_xlfn.IFS(H$227&lt;INDEX($J$395:$J$413,MATCH($B$252,$C$395:$C$413,0)),INDEX('Baseline Calcs &amp; EFs'!$C$341:$C$358, MATCH($B$252,'Baseline Calcs &amp; EFs'!$B$341:$B$358,0)),H$227&lt;INDEX($K$395:$K$413,MATCH($B$252,$C$395:$C$413,0)),INDEX('Baseline Calcs &amp; EFs'!$C$341:$C$358, MATCH($B$252,'Baseline Calcs &amp; EFs'!$B$341:$B$358,0))-(((INDEX('Baseline Calcs &amp; EFs'!$C$341:$C$358, MATCH($B$252,'Baseline Calcs &amp; EFs'!$B$341:$B$358,0)))-(INDEX($D$394:$D$411, MATCH($B$252,$C$394:$C$411,0))))/3),H$227&lt;INDEX($I$395:$I$413,MATCH($B$252,$C$395:$C$413,0)),INDEX('Baseline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I253" s="148" t="str" cm="1">
        <f t="array" ref="I253">IFERROR((_xlfn.IFS(I$227&lt;INDEX($J$395:$J$413,MATCH($B$252,$C$395:$C$413,0)),INDEX('Baseline Calcs &amp; EFs'!$C$341:$C$358, MATCH($B$252,'Baseline Calcs &amp; EFs'!$B$341:$B$358,0)),I$227&lt;INDEX($K$395:$K$413,MATCH($B$252,$C$395:$C$413,0)),INDEX('Baseline Calcs &amp; EFs'!$C$341:$C$358, MATCH($B$252,'Baseline Calcs &amp; EFs'!$B$341:$B$358,0))-(((INDEX('Baseline Calcs &amp; EFs'!$C$341:$C$358, MATCH($B$252,'Baseline Calcs &amp; EFs'!$B$341:$B$358,0)))-(INDEX($D$394:$D$411, MATCH($B$252,$C$394:$C$411,0))))/3),I$227&lt;INDEX($I$395:$I$413,MATCH($B$252,$C$395:$C$413,0)),INDEX('Baseline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J253" s="148" t="str" cm="1">
        <f t="array" ref="J253">IFERROR((_xlfn.IFS(J$227&lt;INDEX($J$395:$J$413,MATCH($B$252,$C$395:$C$413,0)),INDEX('Baseline Calcs &amp; EFs'!$C$341:$C$358, MATCH($B$252,'Baseline Calcs &amp; EFs'!$B$341:$B$358,0)),J$227&lt;INDEX($K$395:$K$413,MATCH($B$252,$C$395:$C$413,0)),INDEX('Baseline Calcs &amp; EFs'!$C$341:$C$358, MATCH($B$252,'Baseline Calcs &amp; EFs'!$B$341:$B$358,0))-(((INDEX('Baseline Calcs &amp; EFs'!$C$341:$C$358, MATCH($B$252,'Baseline Calcs &amp; EFs'!$B$341:$B$358,0)))-(INDEX($D$394:$D$411, MATCH($B$252,$C$394:$C$411,0))))/3),J$227&lt;INDEX($I$395:$I$413,MATCH($B$252,$C$395:$C$413,0)),INDEX('Baseline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K253" s="148" t="str" cm="1">
        <f t="array" ref="K253">IFERROR((_xlfn.IFS(K$227&lt;INDEX($J$395:$J$413,MATCH($B$252,$C$395:$C$413,0)),INDEX('Baseline Calcs &amp; EFs'!$C$341:$C$358, MATCH($B$252,'Baseline Calcs &amp; EFs'!$B$341:$B$358,0)),K$227&lt;INDEX($K$395:$K$413,MATCH($B$252,$C$395:$C$413,0)),INDEX('Baseline Calcs &amp; EFs'!$C$341:$C$358, MATCH($B$252,'Baseline Calcs &amp; EFs'!$B$341:$B$358,0))-(((INDEX('Baseline Calcs &amp; EFs'!$C$341:$C$358, MATCH($B$252,'Baseline Calcs &amp; EFs'!$B$341:$B$358,0)))-(INDEX($D$394:$D$411, MATCH($B$252,$C$394:$C$411,0))))/3),K$227&lt;INDEX($I$395:$I$413,MATCH($B$252,$C$395:$C$413,0)),INDEX('Baseline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L253" s="148" t="str" cm="1">
        <f t="array" ref="L253">IFERROR((_xlfn.IFS(L$227&lt;INDEX($J$395:$J$413,MATCH($B$252,$C$395:$C$413,0)),INDEX('Baseline Calcs &amp; EFs'!$C$341:$C$358, MATCH($B$252,'Baseline Calcs &amp; EFs'!$B$341:$B$358,0)),L$227&lt;INDEX($K$395:$K$413,MATCH($B$252,$C$395:$C$413,0)),INDEX('Baseline Calcs &amp; EFs'!$C$341:$C$358, MATCH($B$252,'Baseline Calcs &amp; EFs'!$B$341:$B$358,0))-(((INDEX('Baseline Calcs &amp; EFs'!$C$341:$C$358, MATCH($B$252,'Baseline Calcs &amp; EFs'!$B$341:$B$358,0)))-(INDEX($D$394:$D$411, MATCH($B$252,$C$394:$C$411,0))))/3),L$227&lt;INDEX($I$395:$I$413,MATCH($B$252,$C$395:$C$413,0)),INDEX('Baseline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M253" s="148" t="str" cm="1">
        <f t="array" ref="M253">IFERROR((_xlfn.IFS(M$227&lt;INDEX($J$395:$J$413,MATCH($B$252,$C$395:$C$413,0)),INDEX('Baseline Calcs &amp; EFs'!$C$341:$C$358, MATCH($B$252,'Baseline Calcs &amp; EFs'!$B$341:$B$358,0)),M$227&lt;INDEX($K$395:$K$413,MATCH($B$252,$C$395:$C$413,0)),INDEX('Baseline Calcs &amp; EFs'!$C$341:$C$358, MATCH($B$252,'Baseline Calcs &amp; EFs'!$B$341:$B$358,0))-(((INDEX('Baseline Calcs &amp; EFs'!$C$341:$C$358, MATCH($B$252,'Baseline Calcs &amp; EFs'!$B$341:$B$358,0)))-(INDEX($D$394:$D$411, MATCH($B$252,$C$394:$C$411,0))))/3),M$227&lt;INDEX($I$395:$I$413,MATCH($B$252,$C$395:$C$413,0)),INDEX('Baseline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N253" s="148" t="str" cm="1">
        <f t="array" ref="N253">IFERROR((_xlfn.IFS(N$227&lt;INDEX($J$395:$J$413,MATCH($B$252,$C$395:$C$413,0)),INDEX('Baseline Calcs &amp; EFs'!$C$341:$C$358, MATCH($B$252,'Baseline Calcs &amp; EFs'!$B$341:$B$358,0)),N$227&lt;INDEX($K$395:$K$413,MATCH($B$252,$C$395:$C$413,0)),INDEX('Baseline Calcs &amp; EFs'!$C$341:$C$358, MATCH($B$252,'Baseline Calcs &amp; EFs'!$B$341:$B$358,0))-(((INDEX('Baseline Calcs &amp; EFs'!$C$341:$C$358, MATCH($B$252,'Baseline Calcs &amp; EFs'!$B$341:$B$358,0)))-(INDEX($D$394:$D$411, MATCH($B$252,$C$394:$C$411,0))))/3),N$227&lt;INDEX($I$395:$I$413,MATCH($B$252,$C$395:$C$413,0)),INDEX('Baseline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O253" s="148" t="str" cm="1">
        <f t="array" ref="O253">IFERROR((_xlfn.IFS(O$227&lt;INDEX($J$395:$J$413,MATCH($B$252,$C$395:$C$413,0)),INDEX('Baseline Calcs &amp; EFs'!$C$341:$C$358, MATCH($B$252,'Baseline Calcs &amp; EFs'!$B$341:$B$358,0)),O$227&lt;INDEX($K$395:$K$413,MATCH($B$252,$C$395:$C$413,0)),INDEX('Baseline Calcs &amp; EFs'!$C$341:$C$358, MATCH($B$252,'Baseline Calcs &amp; EFs'!$B$341:$B$358,0))-(((INDEX('Baseline Calcs &amp; EFs'!$C$341:$C$358, MATCH($B$252,'Baseline Calcs &amp; EFs'!$B$341:$B$358,0)))-(INDEX($D$394:$D$411, MATCH($B$252,$C$394:$C$411,0))))/3),O$227&lt;INDEX($I$395:$I$413,MATCH($B$252,$C$395:$C$413,0)),INDEX('Baseline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P253" s="148" t="str" cm="1">
        <f t="array" ref="P253">IFERROR((_xlfn.IFS(P$227&lt;INDEX($J$395:$J$413,MATCH($B$252,$C$395:$C$413,0)),INDEX('Baseline Calcs &amp; EFs'!$C$341:$C$358, MATCH($B$252,'Baseline Calcs &amp; EFs'!$B$341:$B$358,0)),P$227&lt;INDEX($K$395:$K$413,MATCH($B$252,$C$395:$C$413,0)),INDEX('Baseline Calcs &amp; EFs'!$C$341:$C$358, MATCH($B$252,'Baseline Calcs &amp; EFs'!$B$341:$B$358,0))-(((INDEX('Baseline Calcs &amp; EFs'!$C$341:$C$358, MATCH($B$252,'Baseline Calcs &amp; EFs'!$B$341:$B$358,0)))-(INDEX($D$394:$D$411, MATCH($B$252,$C$394:$C$411,0))))/3),P$227&lt;INDEX($I$395:$I$413,MATCH($B$252,$C$395:$C$413,0)),INDEX('Baseline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Q253" s="148" t="str" cm="1">
        <f t="array" ref="Q253">IFERROR((_xlfn.IFS(Q$227&lt;INDEX($J$395:$J$413,MATCH($B$252,$C$395:$C$413,0)),INDEX('Baseline Calcs &amp; EFs'!$C$341:$C$358, MATCH($B$252,'Baseline Calcs &amp; EFs'!$B$341:$B$358,0)),Q$227&lt;INDEX($K$395:$K$413,MATCH($B$252,$C$395:$C$413,0)),INDEX('Baseline Calcs &amp; EFs'!$C$341:$C$358, MATCH($B$252,'Baseline Calcs &amp; EFs'!$B$341:$B$358,0))-(((INDEX('Baseline Calcs &amp; EFs'!$C$341:$C$358, MATCH($B$252,'Baseline Calcs &amp; EFs'!$B$341:$B$358,0)))-(INDEX($D$394:$D$411, MATCH($B$252,$C$394:$C$411,0))))/3),Q$227&lt;INDEX($I$395:$I$413,MATCH($B$252,$C$395:$C$413,0)),INDEX('Baseline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R253" s="148" t="str" cm="1">
        <f t="array" ref="R253">IFERROR((_xlfn.IFS(R$227&lt;INDEX($J$395:$J$413,MATCH($B$252,$C$395:$C$413,0)),INDEX('Baseline Calcs &amp; EFs'!$C$341:$C$358, MATCH($B$252,'Baseline Calcs &amp; EFs'!$B$341:$B$358,0)),R$227&lt;INDEX($K$395:$K$413,MATCH($B$252,$C$395:$C$413,0)),INDEX('Baseline Calcs &amp; EFs'!$C$341:$C$358, MATCH($B$252,'Baseline Calcs &amp; EFs'!$B$341:$B$358,0))-(((INDEX('Baseline Calcs &amp; EFs'!$C$341:$C$358, MATCH($B$252,'Baseline Calcs &amp; EFs'!$B$341:$B$358,0)))-(INDEX($D$394:$D$411, MATCH($B$252,$C$394:$C$411,0))))/3),R$227&lt;INDEX($I$395:$I$413,MATCH($B$252,$C$395:$C$413,0)),INDEX('Baseline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S253" s="148" t="str" cm="1">
        <f t="array" ref="S253">IFERROR((_xlfn.IFS(S$227&lt;INDEX($J$395:$J$413,MATCH($B$252,$C$395:$C$413,0)),INDEX('Baseline Calcs &amp; EFs'!$C$341:$C$358, MATCH($B$252,'Baseline Calcs &amp; EFs'!$B$341:$B$358,0)),S$227&lt;INDEX($K$395:$K$413,MATCH($B$252,$C$395:$C$413,0)),INDEX('Baseline Calcs &amp; EFs'!$C$341:$C$358, MATCH($B$252,'Baseline Calcs &amp; EFs'!$B$341:$B$358,0))-(((INDEX('Baseline Calcs &amp; EFs'!$C$341:$C$358, MATCH($B$252,'Baseline Calcs &amp; EFs'!$B$341:$B$358,0)))-(INDEX($D$394:$D$411, MATCH($B$252,$C$394:$C$411,0))))/3),S$227&lt;INDEX($I$395:$I$413,MATCH($B$252,$C$395:$C$413,0)),INDEX('Baseline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T253" s="148" t="str" cm="1">
        <f t="array" ref="T253">IFERROR((_xlfn.IFS(T$227&lt;INDEX($J$395:$J$413,MATCH($B$252,$C$395:$C$413,0)),INDEX('Baseline Calcs &amp; EFs'!$C$341:$C$358, MATCH($B$252,'Baseline Calcs &amp; EFs'!$B$341:$B$358,0)),T$227&lt;INDEX($K$395:$K$413,MATCH($B$252,$C$395:$C$413,0)),INDEX('Baseline Calcs &amp; EFs'!$C$341:$C$358, MATCH($B$252,'Baseline Calcs &amp; EFs'!$B$341:$B$358,0))-(((INDEX('Baseline Calcs &amp; EFs'!$C$341:$C$358, MATCH($B$252,'Baseline Calcs &amp; EFs'!$B$341:$B$358,0)))-(INDEX($D$394:$D$411, MATCH($B$252,$C$394:$C$411,0))))/3),T$227&lt;INDEX($I$395:$I$413,MATCH($B$252,$C$395:$C$413,0)),INDEX('Baseline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U253" s="148" t="str" cm="1">
        <f t="array" ref="U253">IFERROR((_xlfn.IFS(U$227&lt;INDEX($J$395:$J$413,MATCH($B$252,$C$395:$C$413,0)),INDEX('Baseline Calcs &amp; EFs'!$C$341:$C$358, MATCH($B$252,'Baseline Calcs &amp; EFs'!$B$341:$B$358,0)),U$227&lt;INDEX($K$395:$K$413,MATCH($B$252,$C$395:$C$413,0)),INDEX('Baseline Calcs &amp; EFs'!$C$341:$C$358, MATCH($B$252,'Baseline Calcs &amp; EFs'!$B$341:$B$358,0))-(((INDEX('Baseline Calcs &amp; EFs'!$C$341:$C$358, MATCH($B$252,'Baseline Calcs &amp; EFs'!$B$341:$B$358,0)))-(INDEX($D$394:$D$411, MATCH($B$252,$C$394:$C$411,0))))/3),U$227&lt;INDEX($I$395:$I$413,MATCH($B$252,$C$395:$C$413,0)),INDEX('Baseline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V253" s="148" t="str" cm="1">
        <f t="array" ref="V253">IFERROR((_xlfn.IFS(V$227&lt;INDEX($J$395:$J$413,MATCH($B$252,$C$395:$C$413,0)),INDEX('Baseline Calcs &amp; EFs'!$C$341:$C$358, MATCH($B$252,'Baseline Calcs &amp; EFs'!$B$341:$B$358,0)),V$227&lt;INDEX($K$395:$K$413,MATCH($B$252,$C$395:$C$413,0)),INDEX('Baseline Calcs &amp; EFs'!$C$341:$C$358, MATCH($B$252,'Baseline Calcs &amp; EFs'!$B$341:$B$358,0))-(((INDEX('Baseline Calcs &amp; EFs'!$C$341:$C$358, MATCH($B$252,'Baseline Calcs &amp; EFs'!$B$341:$B$358,0)))-(INDEX($D$394:$D$411, MATCH($B$252,$C$394:$C$411,0))))/3),V$227&lt;INDEX($I$395:$I$413,MATCH($B$252,$C$395:$C$413,0)),INDEX('Baseline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W253" s="148" t="str" cm="1">
        <f t="array" ref="W253">IFERROR((_xlfn.IFS(W$227&lt;INDEX($J$395:$J$413,MATCH($B$252,$C$395:$C$413,0)),INDEX('Baseline Calcs &amp; EFs'!$C$341:$C$358, MATCH($B$252,'Baseline Calcs &amp; EFs'!$B$341:$B$358,0)),W$227&lt;INDEX($K$395:$K$413,MATCH($B$252,$C$395:$C$413,0)),INDEX('Baseline Calcs &amp; EFs'!$C$341:$C$358, MATCH($B$252,'Baseline Calcs &amp; EFs'!$B$341:$B$358,0))-(((INDEX('Baseline Calcs &amp; EFs'!$C$341:$C$358, MATCH($B$252,'Baseline Calcs &amp; EFs'!$B$341:$B$358,0)))-(INDEX($D$394:$D$411, MATCH($B$252,$C$394:$C$411,0))))/3),W$227&lt;INDEX($I$395:$I$413,MATCH($B$252,$C$395:$C$413,0)),INDEX('Baseline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X253" s="148" t="str" cm="1">
        <f t="array" ref="X253">IFERROR((_xlfn.IFS(X$227&lt;INDEX($J$395:$J$413,MATCH($B$252,$C$395:$C$413,0)),INDEX('Baseline Calcs &amp; EFs'!$C$341:$C$358, MATCH($B$252,'Baseline Calcs &amp; EFs'!$B$341:$B$358,0)),X$227&lt;INDEX($K$395:$K$413,MATCH($B$252,$C$395:$C$413,0)),INDEX('Baseline Calcs &amp; EFs'!$C$341:$C$358, MATCH($B$252,'Baseline Calcs &amp; EFs'!$B$341:$B$358,0))-(((INDEX('Baseline Calcs &amp; EFs'!$C$341:$C$358, MATCH($B$252,'Baseline Calcs &amp; EFs'!$B$341:$B$358,0)))-(INDEX($D$394:$D$411, MATCH($B$252,$C$394:$C$411,0))))/3),X$227&lt;INDEX($I$395:$I$413,MATCH($B$252,$C$395:$C$413,0)),INDEX('Baseline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Y253" s="148" t="str" cm="1">
        <f t="array" ref="Y253">IFERROR((_xlfn.IFS(Y$227&lt;INDEX($J$395:$J$413,MATCH($B$252,$C$395:$C$413,0)),INDEX('Baseline Calcs &amp; EFs'!$C$341:$C$358, MATCH($B$252,'Baseline Calcs &amp; EFs'!$B$341:$B$358,0)),Y$227&lt;INDEX($K$395:$K$413,MATCH($B$252,$C$395:$C$413,0)),INDEX('Baseline Calcs &amp; EFs'!$C$341:$C$358, MATCH($B$252,'Baseline Calcs &amp; EFs'!$B$341:$B$358,0))-(((INDEX('Baseline Calcs &amp; EFs'!$C$341:$C$358, MATCH($B$252,'Baseline Calcs &amp; EFs'!$B$341:$B$358,0)))-(INDEX($D$394:$D$411, MATCH($B$252,$C$394:$C$411,0))))/3),Y$227&lt;INDEX($I$395:$I$413,MATCH($B$252,$C$395:$C$413,0)),INDEX('Baseline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Z253" s="148" t="str" cm="1">
        <f t="array" ref="Z253">IFERROR((_xlfn.IFS(Z$227&lt;INDEX($J$395:$J$413,MATCH($B$252,$C$395:$C$413,0)),INDEX('Baseline Calcs &amp; EFs'!$C$341:$C$358, MATCH($B$252,'Baseline Calcs &amp; EFs'!$B$341:$B$358,0)),Z$227&lt;INDEX($K$395:$K$413,MATCH($B$252,$C$395:$C$413,0)),INDEX('Baseline Calcs &amp; EFs'!$C$341:$C$358, MATCH($B$252,'Baseline Calcs &amp; EFs'!$B$341:$B$358,0))-(((INDEX('Baseline Calcs &amp; EFs'!$C$341:$C$358, MATCH($B$252,'Baseline Calcs &amp; EFs'!$B$341:$B$358,0)))-(INDEX($D$394:$D$411, MATCH($B$252,$C$394:$C$411,0))))/3),Z$227&lt;INDEX($I$395:$I$413,MATCH($B$252,$C$395:$C$413,0)),INDEX('Baseline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AA253" s="148" t="str" cm="1">
        <f t="array" ref="AA253">IFERROR((_xlfn.IFS(AA$227&lt;INDEX($J$395:$J$413,MATCH($B$252,$C$395:$C$413,0)),INDEX('Baseline Calcs &amp; EFs'!$C$341:$C$358, MATCH($B$252,'Baseline Calcs &amp; EFs'!$B$341:$B$358,0)),AA$227&lt;INDEX($K$395:$K$413,MATCH($B$252,$C$395:$C$413,0)),INDEX('Baseline Calcs &amp; EFs'!$C$341:$C$358, MATCH($B$252,'Baseline Calcs &amp; EFs'!$B$341:$B$358,0))-(((INDEX('Baseline Calcs &amp; EFs'!$C$341:$C$358, MATCH($B$252,'Baseline Calcs &amp; EFs'!$B$341:$B$358,0)))-(INDEX($D$394:$D$411, MATCH($B$252,$C$394:$C$411,0))))/3),AA$227&lt;INDEX($I$395:$I$413,MATCH($B$252,$C$395:$C$413,0)),INDEX('Baseline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AB253" s="148" t="str" cm="1">
        <f t="array" ref="AB253">IFERROR((_xlfn.IFS(AB$227&lt;INDEX($J$395:$J$413,MATCH($B$252,$C$395:$C$413,0)),INDEX('Baseline Calcs &amp; EFs'!$C$341:$C$358, MATCH($B$252,'Baseline Calcs &amp; EFs'!$B$341:$B$358,0)),AB$227&lt;INDEX($K$395:$K$413,MATCH($B$252,$C$395:$C$413,0)),INDEX('Baseline Calcs &amp; EFs'!$C$341:$C$358, MATCH($B$252,'Baseline Calcs &amp; EFs'!$B$341:$B$358,0))-(((INDEX('Baseline Calcs &amp; EFs'!$C$341:$C$358, MATCH($B$252,'Baseline Calcs &amp; EFs'!$B$341:$B$358,0)))-(INDEX($D$394:$D$411, MATCH($B$252,$C$394:$C$411,0))))/3),AB$227&lt;INDEX($I$395:$I$413,MATCH($B$252,$C$395:$C$413,0)),INDEX('Baseline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AC253" s="148" t="str" cm="1">
        <f t="array" ref="AC253">IFERROR((_xlfn.IFS(AC$227&lt;INDEX($J$395:$J$413,MATCH($B$252,$C$395:$C$413,0)),INDEX('Baseline Calcs &amp; EFs'!$C$341:$C$358, MATCH($B$252,'Baseline Calcs &amp; EFs'!$B$341:$B$358,0)),AC$227&lt;INDEX($K$395:$K$413,MATCH($B$252,$C$395:$C$413,0)),INDEX('Baseline Calcs &amp; EFs'!$C$341:$C$358, MATCH($B$252,'Baseline Calcs &amp; EFs'!$B$341:$B$358,0))-(((INDEX('Baseline Calcs &amp; EFs'!$C$341:$C$358, MATCH($B$252,'Baseline Calcs &amp; EFs'!$B$341:$B$358,0)))-(INDEX($D$394:$D$411, MATCH($B$252,$C$394:$C$411,0))))/3),AC$227&lt;INDEX($I$395:$I$413,MATCH($B$252,$C$395:$C$413,0)),INDEX('Baseline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AD253" s="148" t="str" cm="1">
        <f t="array" ref="AD253">IFERROR((_xlfn.IFS(AD$227&lt;INDEX($J$395:$J$413,MATCH($B$252,$C$395:$C$413,0)),INDEX('Baseline Calcs &amp; EFs'!$C$341:$C$358, MATCH($B$252,'Baseline Calcs &amp; EFs'!$B$341:$B$358,0)),AD$227&lt;INDEX($K$395:$K$413,MATCH($B$252,$C$395:$C$413,0)),INDEX('Baseline Calcs &amp; EFs'!$C$341:$C$358, MATCH($B$252,'Baseline Calcs &amp; EFs'!$B$341:$B$358,0))-(((INDEX('Baseline Calcs &amp; EFs'!$C$341:$C$358, MATCH($B$252,'Baseline Calcs &amp; EFs'!$B$341:$B$358,0)))-(INDEX($D$394:$D$411, MATCH($B$252,$C$394:$C$411,0))))/3),AD$227&lt;INDEX($I$395:$I$413,MATCH($B$252,$C$395:$C$413,0)),INDEX('Baseline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AE253" s="148" t="str" cm="1">
        <f t="array" ref="AE253">IFERROR((_xlfn.IFS(AE$227&lt;INDEX($J$395:$J$413,MATCH($B$252,$C$395:$C$413,0)),INDEX('Baseline Calcs &amp; EFs'!$C$341:$C$358, MATCH($B$252,'Baseline Calcs &amp; EFs'!$B$341:$B$358,0)),AE$227&lt;INDEX($K$395:$K$413,MATCH($B$252,$C$395:$C$413,0)),INDEX('Baseline Calcs &amp; EFs'!$C$341:$C$358, MATCH($B$252,'Baseline Calcs &amp; EFs'!$B$341:$B$358,0))-(((INDEX('Baseline Calcs &amp; EFs'!$C$341:$C$358, MATCH($B$252,'Baseline Calcs &amp; EFs'!$B$341:$B$358,0)))-(INDEX($D$394:$D$411, MATCH($B$252,$C$394:$C$411,0))))/3),AE$227&lt;INDEX($I$395:$I$413,MATCH($B$252,$C$395:$C$413,0)),INDEX('Baseline Calcs &amp; EFs'!$C$341:$C$358, MATCH($B$252,'Baseline Calcs &amp; EFs'!$B$341:$B$358,0))-(((INDEX('Baseline Calcs &amp; EFs'!$C$341:$C$358, MATCH($B$252,'Baseline Calcs &amp; EFs'!$B$341:$B$358,0)))-(INDEX($D$394:$D$411, MATCH($B$252,$C$394:$C$411,0))))*2/3),TRUE,INDEX($D$394:$D$411, MATCH($B$252,$C$394:$C$411,0)))*INDEX($D$11:$D$27, MATCH($B$252,$B$11:$B$27,0)))*1000*'Conversions and Lists'!$O$44*'Baseline Calcs &amp; EFs'!$F$437*'Conversions and Lists'!$F$51*1000,"")</f>
        <v/>
      </c>
      <c r="AF253" s="148" t="str">
        <f t="shared" si="4"/>
        <v/>
      </c>
      <c r="AG253" s="148" t="str">
        <f>IFERROR(SUM(INDEX(D253:AF253, MATCH(INDEX($H$6:$H$27,MATCH(B253,$B$6:$B$27,0)),$D$227:$AE$227,0)):AF253),"")</f>
        <v/>
      </c>
    </row>
    <row r="254" spans="2:33" x14ac:dyDescent="0.25">
      <c r="B254" s="144" t="s">
        <v>138</v>
      </c>
      <c r="C254" s="141" t="s">
        <v>335</v>
      </c>
      <c r="D254" s="142" t="str" cm="1">
        <f t="array" ref="D254">IFERROR(((_xlfn.IFS(D$227&lt;INDEX($J$395:$J$413,MATCH($B$254,$C$395:$C$413,0)),INDEX('Baseline Calcs &amp; EFs'!$D$341:$D$358, MATCH($B$254,'Baseline Calcs &amp; EFs'!$B$341:$B$358,0)),D$227&lt;INDEX($K$395:$K$413,MATCH($B$254,$C$395:$C$413,0)),INDEX('Baseline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EFs'!K$381,"")</f>
        <v/>
      </c>
      <c r="E254" s="142" t="str" cm="1">
        <f t="array" ref="E254">IFERROR(((_xlfn.IFS(E$227&lt;INDEX($J$395:$J$413,MATCH($B$254,$C$395:$C$413,0)),INDEX('Baseline Calcs &amp; EFs'!$D$341:$D$358, MATCH($B$254,'Baseline Calcs &amp; EFs'!$B$341:$B$358,0)),E$227&lt;INDEX($K$395:$K$413,MATCH($B$254,$C$395:$C$413,0)),INDEX('Baseline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EFs'!L$381,"")</f>
        <v/>
      </c>
      <c r="F254" s="142" t="str" cm="1">
        <f t="array" ref="F254">IFERROR(((_xlfn.IFS(F$227&lt;INDEX($J$395:$J$413,MATCH($B$254,$C$395:$C$413,0)),INDEX('Baseline Calcs &amp; EFs'!$D$341:$D$358, MATCH($B$254,'Baseline Calcs &amp; EFs'!$B$341:$B$358,0)),F$227&lt;INDEX($K$395:$K$413,MATCH($B$254,$C$395:$C$413,0)),INDEX('Baseline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EFs'!M$381,"")</f>
        <v/>
      </c>
      <c r="G254" s="142" t="str" cm="1">
        <f t="array" ref="G254">IFERROR(((_xlfn.IFS(G$227&lt;INDEX($J$395:$J$413,MATCH($B$254,$C$395:$C$413,0)),INDEX('Baseline Calcs &amp; EFs'!$D$341:$D$358, MATCH($B$254,'Baseline Calcs &amp; EFs'!$B$341:$B$358,0)),G$227&lt;INDEX($K$395:$K$413,MATCH($B$254,$C$395:$C$413,0)),INDEX('Baseline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EFs'!N$381,"")</f>
        <v/>
      </c>
      <c r="H254" s="142" t="str" cm="1">
        <f t="array" ref="H254">IFERROR(((_xlfn.IFS(H$227&lt;INDEX($J$395:$J$413,MATCH($B$254,$C$395:$C$413,0)),INDEX('Baseline Calcs &amp; EFs'!$D$341:$D$358, MATCH($B$254,'Baseline Calcs &amp; EFs'!$B$341:$B$358,0)),H$227&lt;INDEX($K$395:$K$413,MATCH($B$254,$C$395:$C$413,0)),INDEX('Baseline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EFs'!O$381,"")</f>
        <v/>
      </c>
      <c r="I254" s="142" t="str" cm="1">
        <f t="array" ref="I254">IFERROR(((_xlfn.IFS(I$227&lt;INDEX($J$395:$J$413,MATCH($B$254,$C$395:$C$413,0)),INDEX('Baseline Calcs &amp; EFs'!$D$341:$D$358, MATCH($B$254,'Baseline Calcs &amp; EFs'!$B$341:$B$358,0)),I$227&lt;INDEX($K$395:$K$413,MATCH($B$254,$C$395:$C$413,0)),INDEX('Baseline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EFs'!P$381,"")</f>
        <v/>
      </c>
      <c r="J254" s="142" t="str" cm="1">
        <f t="array" ref="J254">IFERROR(((_xlfn.IFS(J$227&lt;INDEX($J$395:$J$413,MATCH($B$254,$C$395:$C$413,0)),INDEX('Baseline Calcs &amp; EFs'!$D$341:$D$358, MATCH($B$254,'Baseline Calcs &amp; EFs'!$B$341:$B$358,0)),J$227&lt;INDEX($K$395:$K$413,MATCH($B$254,$C$395:$C$413,0)),INDEX('Baseline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EFs'!Q$381,"")</f>
        <v/>
      </c>
      <c r="K254" s="142" t="str" cm="1">
        <f t="array" ref="K254">IFERROR(((_xlfn.IFS(K$227&lt;INDEX($J$395:$J$413,MATCH($B$254,$C$395:$C$413,0)),INDEX('Baseline Calcs &amp; EFs'!$D$341:$D$358, MATCH($B$254,'Baseline Calcs &amp; EFs'!$B$341:$B$358,0)),K$227&lt;INDEX($K$395:$K$413,MATCH($B$254,$C$395:$C$413,0)),INDEX('Baseline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EFs'!R$381,"")</f>
        <v/>
      </c>
      <c r="L254" s="142" t="str" cm="1">
        <f t="array" ref="L254">IFERROR(((_xlfn.IFS(L$227&lt;INDEX($J$395:$J$413,MATCH($B$254,$C$395:$C$413,0)),INDEX('Baseline Calcs &amp; EFs'!$D$341:$D$358, MATCH($B$254,'Baseline Calcs &amp; EFs'!$B$341:$B$358,0)),L$227&lt;INDEX($K$395:$K$413,MATCH($B$254,$C$395:$C$413,0)),INDEX('Baseline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EFs'!S$381,"")</f>
        <v/>
      </c>
      <c r="M254" s="142" t="str" cm="1">
        <f t="array" ref="M254">IFERROR(((_xlfn.IFS(M$227&lt;INDEX($J$395:$J$413,MATCH($B$254,$C$395:$C$413,0)),INDEX('Baseline Calcs &amp; EFs'!$D$341:$D$358, MATCH($B$254,'Baseline Calcs &amp; EFs'!$B$341:$B$358,0)),M$227&lt;INDEX($K$395:$K$413,MATCH($B$254,$C$395:$C$413,0)),INDEX('Baseline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EFs'!T$381,"")</f>
        <v/>
      </c>
      <c r="N254" s="142" t="str" cm="1">
        <f t="array" ref="N254">IFERROR(((_xlfn.IFS(N$227&lt;INDEX($J$395:$J$413,MATCH($B$254,$C$395:$C$413,0)),INDEX('Baseline Calcs &amp; EFs'!$D$341:$D$358, MATCH($B$254,'Baseline Calcs &amp; EFs'!$B$341:$B$358,0)),N$227&lt;INDEX($K$395:$K$413,MATCH($B$254,$C$395:$C$413,0)),INDEX('Baseline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EFs'!U$381,"")</f>
        <v/>
      </c>
      <c r="O254" s="142" t="str" cm="1">
        <f t="array" ref="O254">IFERROR(((_xlfn.IFS(O$227&lt;INDEX($J$395:$J$413,MATCH($B$254,$C$395:$C$413,0)),INDEX('Baseline Calcs &amp; EFs'!$D$341:$D$358, MATCH($B$254,'Baseline Calcs &amp; EFs'!$B$341:$B$358,0)),O$227&lt;INDEX($K$395:$K$413,MATCH($B$254,$C$395:$C$413,0)),INDEX('Baseline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EFs'!V$381,"")</f>
        <v/>
      </c>
      <c r="P254" s="142" t="str" cm="1">
        <f t="array" ref="P254">IFERROR(((_xlfn.IFS(P$227&lt;INDEX($J$395:$J$413,MATCH($B$254,$C$395:$C$413,0)),INDEX('Baseline Calcs &amp; EFs'!$D$341:$D$358, MATCH($B$254,'Baseline Calcs &amp; EFs'!$B$341:$B$358,0)),P$227&lt;INDEX($K$395:$K$413,MATCH($B$254,$C$395:$C$413,0)),INDEX('Baseline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EFs'!W$381,"")</f>
        <v/>
      </c>
      <c r="Q254" s="142" t="str" cm="1">
        <f t="array" ref="Q254">IFERROR(((_xlfn.IFS(Q$227&lt;INDEX($J$395:$J$413,MATCH($B$254,$C$395:$C$413,0)),INDEX('Baseline Calcs &amp; EFs'!$D$341:$D$358, MATCH($B$254,'Baseline Calcs &amp; EFs'!$B$341:$B$358,0)),Q$227&lt;INDEX($K$395:$K$413,MATCH($B$254,$C$395:$C$413,0)),INDEX('Baseline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EFs'!X$381,"")</f>
        <v/>
      </c>
      <c r="R254" s="142" t="str" cm="1">
        <f t="array" ref="R254">IFERROR(((_xlfn.IFS(R$227&lt;INDEX($J$395:$J$413,MATCH($B$254,$C$395:$C$413,0)),INDEX('Baseline Calcs &amp; EFs'!$D$341:$D$358, MATCH($B$254,'Baseline Calcs &amp; EFs'!$B$341:$B$358,0)),R$227&lt;INDEX($K$395:$K$413,MATCH($B$254,$C$395:$C$413,0)),INDEX('Baseline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EFs'!Y$381,"")</f>
        <v/>
      </c>
      <c r="S254" s="142" t="str" cm="1">
        <f t="array" ref="S254">IFERROR(((_xlfn.IFS(S$227&lt;INDEX($J$395:$J$413,MATCH($B$254,$C$395:$C$413,0)),INDEX('Baseline Calcs &amp; EFs'!$D$341:$D$358, MATCH($B$254,'Baseline Calcs &amp; EFs'!$B$341:$B$358,0)),S$227&lt;INDEX($K$395:$K$413,MATCH($B$254,$C$395:$C$413,0)),INDEX('Baseline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EFs'!Z$381,"")</f>
        <v/>
      </c>
      <c r="T254" s="142" t="str" cm="1">
        <f t="array" ref="T254">IFERROR(((_xlfn.IFS(T$227&lt;INDEX($J$395:$J$413,MATCH($B$254,$C$395:$C$413,0)),INDEX('Baseline Calcs &amp; EFs'!$D$341:$D$358, MATCH($B$254,'Baseline Calcs &amp; EFs'!$B$341:$B$358,0)),T$227&lt;INDEX($K$395:$K$413,MATCH($B$254,$C$395:$C$413,0)),INDEX('Baseline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EFs'!AA$381,"")</f>
        <v/>
      </c>
      <c r="U254" s="142" t="str" cm="1">
        <f t="array" ref="U254">IFERROR(((_xlfn.IFS(U$227&lt;INDEX($J$395:$J$413,MATCH($B$254,$C$395:$C$413,0)),INDEX('Baseline Calcs &amp; EFs'!$D$341:$D$358, MATCH($B$254,'Baseline Calcs &amp; EFs'!$B$341:$B$358,0)),U$227&lt;INDEX($K$395:$K$413,MATCH($B$254,$C$395:$C$413,0)),INDEX('Baseline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EFs'!AB$381,"")</f>
        <v/>
      </c>
      <c r="V254" s="142" t="str" cm="1">
        <f t="array" ref="V254">IFERROR(((_xlfn.IFS(V$227&lt;INDEX($J$395:$J$413,MATCH($B$254,$C$395:$C$413,0)),INDEX('Baseline Calcs &amp; EFs'!$D$341:$D$358, MATCH($B$254,'Baseline Calcs &amp; EFs'!$B$341:$B$358,0)),V$227&lt;INDEX($K$395:$K$413,MATCH($B$254,$C$395:$C$413,0)),INDEX('Baseline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EFs'!AC$381,"")</f>
        <v/>
      </c>
      <c r="W254" s="142" t="str" cm="1">
        <f t="array" ref="W254">IFERROR(((_xlfn.IFS(W$227&lt;INDEX($J$395:$J$413,MATCH($B$254,$C$395:$C$413,0)),INDEX('Baseline Calcs &amp; EFs'!$D$341:$D$358, MATCH($B$254,'Baseline Calcs &amp; EFs'!$B$341:$B$358,0)),W$227&lt;INDEX($K$395:$K$413,MATCH($B$254,$C$395:$C$413,0)),INDEX('Baseline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EFs'!AD$381,"")</f>
        <v/>
      </c>
      <c r="X254" s="142" t="str" cm="1">
        <f t="array" ref="X254">IFERROR(((_xlfn.IFS(X$227&lt;INDEX($J$395:$J$413,MATCH($B$254,$C$395:$C$413,0)),INDEX('Baseline Calcs &amp; EFs'!$D$341:$D$358, MATCH($B$254,'Baseline Calcs &amp; EFs'!$B$341:$B$358,0)),X$227&lt;INDEX($K$395:$K$413,MATCH($B$254,$C$395:$C$413,0)),INDEX('Baseline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EFs'!AE$381,"")</f>
        <v/>
      </c>
      <c r="Y254" s="142" t="str" cm="1">
        <f t="array" ref="Y254">IFERROR(((_xlfn.IFS(Y$227&lt;INDEX($J$395:$J$413,MATCH($B$254,$C$395:$C$413,0)),INDEX('Baseline Calcs &amp; EFs'!$D$341:$D$358, MATCH($B$254,'Baseline Calcs &amp; EFs'!$B$341:$B$358,0)),Y$227&lt;INDEX($K$395:$K$413,MATCH($B$254,$C$395:$C$413,0)),INDEX('Baseline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EFs'!AF$381,"")</f>
        <v/>
      </c>
      <c r="Z254" s="142" t="str" cm="1">
        <f t="array" ref="Z254">IFERROR(((_xlfn.IFS(Z$227&lt;INDEX($J$395:$J$413,MATCH($B$254,$C$395:$C$413,0)),INDEX('Baseline Calcs &amp; EFs'!$D$341:$D$358, MATCH($B$254,'Baseline Calcs &amp; EFs'!$B$341:$B$358,0)),Z$227&lt;INDEX($K$395:$K$413,MATCH($B$254,$C$395:$C$413,0)),INDEX('Baseline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EFs'!AG$381,"")</f>
        <v/>
      </c>
      <c r="AA254" s="142" t="str" cm="1">
        <f t="array" ref="AA254">IFERROR(((_xlfn.IFS(AA$227&lt;INDEX($J$395:$J$413,MATCH($B$254,$C$395:$C$413,0)),INDEX('Baseline Calcs &amp; EFs'!$D$341:$D$358, MATCH($B$254,'Baseline Calcs &amp; EFs'!$B$341:$B$358,0)),AA$227&lt;INDEX($K$395:$K$413,MATCH($B$254,$C$395:$C$413,0)),INDEX('Baseline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EFs'!AH$381,"")</f>
        <v/>
      </c>
      <c r="AB254" s="142" t="str" cm="1">
        <f t="array" ref="AB254">IFERROR(((_xlfn.IFS(AB$227&lt;INDEX($J$395:$J$413,MATCH($B$254,$C$395:$C$413,0)),INDEX('Baseline Calcs &amp; EFs'!$D$341:$D$358, MATCH($B$254,'Baseline Calcs &amp; EFs'!$B$341:$B$358,0)),AB$227&lt;INDEX($K$395:$K$413,MATCH($B$254,$C$395:$C$413,0)),INDEX('Baseline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EFs'!AI$381,"")</f>
        <v/>
      </c>
      <c r="AC254" s="142" t="str" cm="1">
        <f t="array" ref="AC254">IFERROR(((_xlfn.IFS(AC$227&lt;INDEX($J$395:$J$413,MATCH($B$254,$C$395:$C$413,0)),INDEX('Baseline Calcs &amp; EFs'!$D$341:$D$358, MATCH($B$254,'Baseline Calcs &amp; EFs'!$B$341:$B$358,0)),AC$227&lt;INDEX($K$395:$K$413,MATCH($B$254,$C$395:$C$413,0)),INDEX('Baseline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EFs'!AJ$381,"")</f>
        <v/>
      </c>
      <c r="AD254" s="142" t="str" cm="1">
        <f t="array" ref="AD254">IFERROR(((_xlfn.IFS(AD$227&lt;INDEX($J$395:$J$413,MATCH($B$254,$C$395:$C$413,0)),INDEX('Baseline Calcs &amp; EFs'!$D$341:$D$358, MATCH($B$254,'Baseline Calcs &amp; EFs'!$B$341:$B$358,0)),AD$227&lt;INDEX($K$395:$K$413,MATCH($B$254,$C$395:$C$413,0)),INDEX('Baseline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EFs'!AK$381,"")</f>
        <v/>
      </c>
      <c r="AE254" s="142" t="str" cm="1">
        <f t="array" ref="AE254">IFERROR(((_xlfn.IFS(AE$227&lt;INDEX($J$395:$J$413,MATCH($B$254,$C$395:$C$413,0)),INDEX('Baseline Calcs &amp; EFs'!$D$341:$D$358, MATCH($B$254,'Baseline Calcs &amp; EFs'!$B$341:$B$358,0)),AE$227&lt;INDEX($K$395:$K$413,MATCH($B$254,$C$395:$C$413,0)),INDEX('Baseline Calcs &amp; EFs'!$D$341:$D$358, MATCH($B$254,'Baseline Calcs &amp; EFs'!$B$341:$B$358,0))-(((INDEX('Baseline Calcs &amp; EFs'!$D$341:$D$358, MATCH($B$254,'Baseline Calcs &amp; EFs'!$B$341:$B$358,0)))-(INDEX($E$394:$E$411, MATCH($B$254,$C$394:$C$411,0))))/3),$D$227&lt;INDEX($I$395:$I$413,MATCH($B$254,$C$395:$C$413,0)),INDEX('Baseline Calcs &amp; EFs'!$D$341:$D$358, MATCH($B$254,'Baseline Calcs &amp; EFs'!$B$341:$B$358,0))-(((INDEX('Baseline Calcs &amp; EFs'!$D$341:$D$358, MATCH($B$254,'Baseline Calcs &amp; EFs'!$B$341:$B$358,0)))-(INDEX($E$394:$E$411, MATCH($B$254,$C$394:$C$411,0))))*2/3),TRUE,INDEX($E$394:$E$411, MATCH($B$254,$C$394:$C$411,0)))*INDEX($D$11:$D$27, MATCH($B$254,$B$11:$B$27,0))*10^6*'Conversions and Lists'!$F$44)-(INDEX($G$6:$G$27, MATCH($B$254,$B$6:$B$27,0))*'Conversions and Lists'!$F$37))*'Baseline Calcs &amp; EFs'!AL$381,"")</f>
        <v/>
      </c>
      <c r="AF254" s="142" t="str">
        <f t="shared" si="4"/>
        <v/>
      </c>
      <c r="AG254" s="142" t="str">
        <f>IFERROR(SUM(INDEX(D254:AF254, MATCH(INDEX($H$6:$H$27,MATCH(B254,$B$6:$B$27,0)),$D$227:$AE$227,0)):AF254),"")</f>
        <v/>
      </c>
    </row>
    <row r="255" spans="2:33" ht="14.4" thickBot="1" x14ac:dyDescent="0.3">
      <c r="B255" s="138" t="s">
        <v>138</v>
      </c>
      <c r="C255" s="139" t="s">
        <v>336</v>
      </c>
      <c r="D255" s="148" t="str" cm="1">
        <f t="array" ref="D255">IFERROR((_xlfn.IFS(D$227&lt;INDEX($J$395:$J$413,MATCH($B$254,$C$395:$C$413,0)),INDEX('Baseline Calcs &amp; EFs'!$C$341:$C$358, MATCH($B$254,'Baseline Calcs &amp; EFs'!$B$341:$B$358,0)),D$227&lt;INDEX($K$395:$K$413,MATCH($B$254,$C$395:$C$413,0)),INDEX('Baseline Calcs &amp; EFs'!$C$341:$C$358, MATCH($B$254,'Baseline Calcs &amp; EFs'!$B$341:$B$358,0))-(((INDEX('Baseline Calcs &amp; EFs'!$C$341:$C$358, MATCH($B$254,'Baseline Calcs &amp; EFs'!$B$341:$B$358,0)))-(INDEX($D$394:$D$411, MATCH($B$254,$C$394:$C$411,0))))/3),D$227&lt;INDEX($I$395:$I$413,MATCH($B$254,$C$395:$C$413,0)),INDEX('Baseline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E255" s="148" t="str" cm="1">
        <f t="array" ref="E255">IFERROR((_xlfn.IFS(E$227&lt;INDEX($J$395:$J$413,MATCH($B$254,$C$395:$C$413,0)),INDEX('Baseline Calcs &amp; EFs'!$C$341:$C$358, MATCH($B$254,'Baseline Calcs &amp; EFs'!$B$341:$B$358,0)),E$227&lt;INDEX($K$395:$K$413,MATCH($B$254,$C$395:$C$413,0)),INDEX('Baseline Calcs &amp; EFs'!$C$341:$C$358, MATCH($B$254,'Baseline Calcs &amp; EFs'!$B$341:$B$358,0))-(((INDEX('Baseline Calcs &amp; EFs'!$C$341:$C$358, MATCH($B$254,'Baseline Calcs &amp; EFs'!$B$341:$B$358,0)))-(INDEX($D$394:$D$411, MATCH($B$254,$C$394:$C$411,0))))/3),E$227&lt;INDEX($I$395:$I$413,MATCH($B$254,$C$395:$C$413,0)),INDEX('Baseline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F255" s="148" t="str" cm="1">
        <f t="array" ref="F255">IFERROR((_xlfn.IFS(F$227&lt;INDEX($J$395:$J$413,MATCH($B$254,$C$395:$C$413,0)),INDEX('Baseline Calcs &amp; EFs'!$C$341:$C$358, MATCH($B$254,'Baseline Calcs &amp; EFs'!$B$341:$B$358,0)),F$227&lt;INDEX($K$395:$K$413,MATCH($B$254,$C$395:$C$413,0)),INDEX('Baseline Calcs &amp; EFs'!$C$341:$C$358, MATCH($B$254,'Baseline Calcs &amp; EFs'!$B$341:$B$358,0))-(((INDEX('Baseline Calcs &amp; EFs'!$C$341:$C$358, MATCH($B$254,'Baseline Calcs &amp; EFs'!$B$341:$B$358,0)))-(INDEX($D$394:$D$411, MATCH($B$254,$C$394:$C$411,0))))/3),F$227&lt;INDEX($I$395:$I$413,MATCH($B$254,$C$395:$C$413,0)),INDEX('Baseline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G255" s="148" t="str" cm="1">
        <f t="array" ref="G255">IFERROR((_xlfn.IFS(G$227&lt;INDEX($J$395:$J$413,MATCH($B$254,$C$395:$C$413,0)),INDEX('Baseline Calcs &amp; EFs'!$C$341:$C$358, MATCH($B$254,'Baseline Calcs &amp; EFs'!$B$341:$B$358,0)),G$227&lt;INDEX($K$395:$K$413,MATCH($B$254,$C$395:$C$413,0)),INDEX('Baseline Calcs &amp; EFs'!$C$341:$C$358, MATCH($B$254,'Baseline Calcs &amp; EFs'!$B$341:$B$358,0))-(((INDEX('Baseline Calcs &amp; EFs'!$C$341:$C$358, MATCH($B$254,'Baseline Calcs &amp; EFs'!$B$341:$B$358,0)))-(INDEX($D$394:$D$411, MATCH($B$254,$C$394:$C$411,0))))/3),G$227&lt;INDEX($I$395:$I$413,MATCH($B$254,$C$395:$C$413,0)),INDEX('Baseline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H255" s="148" t="str" cm="1">
        <f t="array" ref="H255">IFERROR((_xlfn.IFS(H$227&lt;INDEX($J$395:$J$413,MATCH($B$254,$C$395:$C$413,0)),INDEX('Baseline Calcs &amp; EFs'!$C$341:$C$358, MATCH($B$254,'Baseline Calcs &amp; EFs'!$B$341:$B$358,0)),H$227&lt;INDEX($K$395:$K$413,MATCH($B$254,$C$395:$C$413,0)),INDEX('Baseline Calcs &amp; EFs'!$C$341:$C$358, MATCH($B$254,'Baseline Calcs &amp; EFs'!$B$341:$B$358,0))-(((INDEX('Baseline Calcs &amp; EFs'!$C$341:$C$358, MATCH($B$254,'Baseline Calcs &amp; EFs'!$B$341:$B$358,0)))-(INDEX($D$394:$D$411, MATCH($B$254,$C$394:$C$411,0))))/3),H$227&lt;INDEX($I$395:$I$413,MATCH($B$254,$C$395:$C$413,0)),INDEX('Baseline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I255" s="148" t="str" cm="1">
        <f t="array" ref="I255">IFERROR((_xlfn.IFS(I$227&lt;INDEX($J$395:$J$413,MATCH($B$254,$C$395:$C$413,0)),INDEX('Baseline Calcs &amp; EFs'!$C$341:$C$358, MATCH($B$254,'Baseline Calcs &amp; EFs'!$B$341:$B$358,0)),I$227&lt;INDEX($K$395:$K$413,MATCH($B$254,$C$395:$C$413,0)),INDEX('Baseline Calcs &amp; EFs'!$C$341:$C$358, MATCH($B$254,'Baseline Calcs &amp; EFs'!$B$341:$B$358,0))-(((INDEX('Baseline Calcs &amp; EFs'!$C$341:$C$358, MATCH($B$254,'Baseline Calcs &amp; EFs'!$B$341:$B$358,0)))-(INDEX($D$394:$D$411, MATCH($B$254,$C$394:$C$411,0))))/3),I$227&lt;INDEX($I$395:$I$413,MATCH($B$254,$C$395:$C$413,0)),INDEX('Baseline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J255" s="148" t="str" cm="1">
        <f t="array" ref="J255">IFERROR((_xlfn.IFS(J$227&lt;INDEX($J$395:$J$413,MATCH($B$254,$C$395:$C$413,0)),INDEX('Baseline Calcs &amp; EFs'!$C$341:$C$358, MATCH($B$254,'Baseline Calcs &amp; EFs'!$B$341:$B$358,0)),J$227&lt;INDEX($K$395:$K$413,MATCH($B$254,$C$395:$C$413,0)),INDEX('Baseline Calcs &amp; EFs'!$C$341:$C$358, MATCH($B$254,'Baseline Calcs &amp; EFs'!$B$341:$B$358,0))-(((INDEX('Baseline Calcs &amp; EFs'!$C$341:$C$358, MATCH($B$254,'Baseline Calcs &amp; EFs'!$B$341:$B$358,0)))-(INDEX($D$394:$D$411, MATCH($B$254,$C$394:$C$411,0))))/3),J$227&lt;INDEX($I$395:$I$413,MATCH($B$254,$C$395:$C$413,0)),INDEX('Baseline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K255" s="148" t="str" cm="1">
        <f t="array" ref="K255">IFERROR((_xlfn.IFS(K$227&lt;INDEX($J$395:$J$413,MATCH($B$254,$C$395:$C$413,0)),INDEX('Baseline Calcs &amp; EFs'!$C$341:$C$358, MATCH($B$254,'Baseline Calcs &amp; EFs'!$B$341:$B$358,0)),K$227&lt;INDEX($K$395:$K$413,MATCH($B$254,$C$395:$C$413,0)),INDEX('Baseline Calcs &amp; EFs'!$C$341:$C$358, MATCH($B$254,'Baseline Calcs &amp; EFs'!$B$341:$B$358,0))-(((INDEX('Baseline Calcs &amp; EFs'!$C$341:$C$358, MATCH($B$254,'Baseline Calcs &amp; EFs'!$B$341:$B$358,0)))-(INDEX($D$394:$D$411, MATCH($B$254,$C$394:$C$411,0))))/3),K$227&lt;INDEX($I$395:$I$413,MATCH($B$254,$C$395:$C$413,0)),INDEX('Baseline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L255" s="148" t="str" cm="1">
        <f t="array" ref="L255">IFERROR((_xlfn.IFS(L$227&lt;INDEX($J$395:$J$413,MATCH($B$254,$C$395:$C$413,0)),INDEX('Baseline Calcs &amp; EFs'!$C$341:$C$358, MATCH($B$254,'Baseline Calcs &amp; EFs'!$B$341:$B$358,0)),L$227&lt;INDEX($K$395:$K$413,MATCH($B$254,$C$395:$C$413,0)),INDEX('Baseline Calcs &amp; EFs'!$C$341:$C$358, MATCH($B$254,'Baseline Calcs &amp; EFs'!$B$341:$B$358,0))-(((INDEX('Baseline Calcs &amp; EFs'!$C$341:$C$358, MATCH($B$254,'Baseline Calcs &amp; EFs'!$B$341:$B$358,0)))-(INDEX($D$394:$D$411, MATCH($B$254,$C$394:$C$411,0))))/3),L$227&lt;INDEX($I$395:$I$413,MATCH($B$254,$C$395:$C$413,0)),INDEX('Baseline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M255" s="148" t="str" cm="1">
        <f t="array" ref="M255">IFERROR((_xlfn.IFS(M$227&lt;INDEX($J$395:$J$413,MATCH($B$254,$C$395:$C$413,0)),INDEX('Baseline Calcs &amp; EFs'!$C$341:$C$358, MATCH($B$254,'Baseline Calcs &amp; EFs'!$B$341:$B$358,0)),M$227&lt;INDEX($K$395:$K$413,MATCH($B$254,$C$395:$C$413,0)),INDEX('Baseline Calcs &amp; EFs'!$C$341:$C$358, MATCH($B$254,'Baseline Calcs &amp; EFs'!$B$341:$B$358,0))-(((INDEX('Baseline Calcs &amp; EFs'!$C$341:$C$358, MATCH($B$254,'Baseline Calcs &amp; EFs'!$B$341:$B$358,0)))-(INDEX($D$394:$D$411, MATCH($B$254,$C$394:$C$411,0))))/3),M$227&lt;INDEX($I$395:$I$413,MATCH($B$254,$C$395:$C$413,0)),INDEX('Baseline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N255" s="148" t="str" cm="1">
        <f t="array" ref="N255">IFERROR((_xlfn.IFS(N$227&lt;INDEX($J$395:$J$413,MATCH($B$254,$C$395:$C$413,0)),INDEX('Baseline Calcs &amp; EFs'!$C$341:$C$358, MATCH($B$254,'Baseline Calcs &amp; EFs'!$B$341:$B$358,0)),N$227&lt;INDEX($K$395:$K$413,MATCH($B$254,$C$395:$C$413,0)),INDEX('Baseline Calcs &amp; EFs'!$C$341:$C$358, MATCH($B$254,'Baseline Calcs &amp; EFs'!$B$341:$B$358,0))-(((INDEX('Baseline Calcs &amp; EFs'!$C$341:$C$358, MATCH($B$254,'Baseline Calcs &amp; EFs'!$B$341:$B$358,0)))-(INDEX($D$394:$D$411, MATCH($B$254,$C$394:$C$411,0))))/3),N$227&lt;INDEX($I$395:$I$413,MATCH($B$254,$C$395:$C$413,0)),INDEX('Baseline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O255" s="148" t="str" cm="1">
        <f t="array" ref="O255">IFERROR((_xlfn.IFS(O$227&lt;INDEX($J$395:$J$413,MATCH($B$254,$C$395:$C$413,0)),INDEX('Baseline Calcs &amp; EFs'!$C$341:$C$358, MATCH($B$254,'Baseline Calcs &amp; EFs'!$B$341:$B$358,0)),O$227&lt;INDEX($K$395:$K$413,MATCH($B$254,$C$395:$C$413,0)),INDEX('Baseline Calcs &amp; EFs'!$C$341:$C$358, MATCH($B$254,'Baseline Calcs &amp; EFs'!$B$341:$B$358,0))-(((INDEX('Baseline Calcs &amp; EFs'!$C$341:$C$358, MATCH($B$254,'Baseline Calcs &amp; EFs'!$B$341:$B$358,0)))-(INDEX($D$394:$D$411, MATCH($B$254,$C$394:$C$411,0))))/3),O$227&lt;INDEX($I$395:$I$413,MATCH($B$254,$C$395:$C$413,0)),INDEX('Baseline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P255" s="148" t="str" cm="1">
        <f t="array" ref="P255">IFERROR((_xlfn.IFS(P$227&lt;INDEX($J$395:$J$413,MATCH($B$254,$C$395:$C$413,0)),INDEX('Baseline Calcs &amp; EFs'!$C$341:$C$358, MATCH($B$254,'Baseline Calcs &amp; EFs'!$B$341:$B$358,0)),P$227&lt;INDEX($K$395:$K$413,MATCH($B$254,$C$395:$C$413,0)),INDEX('Baseline Calcs &amp; EFs'!$C$341:$C$358, MATCH($B$254,'Baseline Calcs &amp; EFs'!$B$341:$B$358,0))-(((INDEX('Baseline Calcs &amp; EFs'!$C$341:$C$358, MATCH($B$254,'Baseline Calcs &amp; EFs'!$B$341:$B$358,0)))-(INDEX($D$394:$D$411, MATCH($B$254,$C$394:$C$411,0))))/3),P$227&lt;INDEX($I$395:$I$413,MATCH($B$254,$C$395:$C$413,0)),INDEX('Baseline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Q255" s="148" t="str" cm="1">
        <f t="array" ref="Q255">IFERROR((_xlfn.IFS(Q$227&lt;INDEX($J$395:$J$413,MATCH($B$254,$C$395:$C$413,0)),INDEX('Baseline Calcs &amp; EFs'!$C$341:$C$358, MATCH($B$254,'Baseline Calcs &amp; EFs'!$B$341:$B$358,0)),Q$227&lt;INDEX($K$395:$K$413,MATCH($B$254,$C$395:$C$413,0)),INDEX('Baseline Calcs &amp; EFs'!$C$341:$C$358, MATCH($B$254,'Baseline Calcs &amp; EFs'!$B$341:$B$358,0))-(((INDEX('Baseline Calcs &amp; EFs'!$C$341:$C$358, MATCH($B$254,'Baseline Calcs &amp; EFs'!$B$341:$B$358,0)))-(INDEX($D$394:$D$411, MATCH($B$254,$C$394:$C$411,0))))/3),Q$227&lt;INDEX($I$395:$I$413,MATCH($B$254,$C$395:$C$413,0)),INDEX('Baseline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R255" s="148" t="str" cm="1">
        <f t="array" ref="R255">IFERROR((_xlfn.IFS(R$227&lt;INDEX($J$395:$J$413,MATCH($B$254,$C$395:$C$413,0)),INDEX('Baseline Calcs &amp; EFs'!$C$341:$C$358, MATCH($B$254,'Baseline Calcs &amp; EFs'!$B$341:$B$358,0)),R$227&lt;INDEX($K$395:$K$413,MATCH($B$254,$C$395:$C$413,0)),INDEX('Baseline Calcs &amp; EFs'!$C$341:$C$358, MATCH($B$254,'Baseline Calcs &amp; EFs'!$B$341:$B$358,0))-(((INDEX('Baseline Calcs &amp; EFs'!$C$341:$C$358, MATCH($B$254,'Baseline Calcs &amp; EFs'!$B$341:$B$358,0)))-(INDEX($D$394:$D$411, MATCH($B$254,$C$394:$C$411,0))))/3),R$227&lt;INDEX($I$395:$I$413,MATCH($B$254,$C$395:$C$413,0)),INDEX('Baseline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S255" s="148" t="str" cm="1">
        <f t="array" ref="S255">IFERROR((_xlfn.IFS(S$227&lt;INDEX($J$395:$J$413,MATCH($B$254,$C$395:$C$413,0)),INDEX('Baseline Calcs &amp; EFs'!$C$341:$C$358, MATCH($B$254,'Baseline Calcs &amp; EFs'!$B$341:$B$358,0)),S$227&lt;INDEX($K$395:$K$413,MATCH($B$254,$C$395:$C$413,0)),INDEX('Baseline Calcs &amp; EFs'!$C$341:$C$358, MATCH($B$254,'Baseline Calcs &amp; EFs'!$B$341:$B$358,0))-(((INDEX('Baseline Calcs &amp; EFs'!$C$341:$C$358, MATCH($B$254,'Baseline Calcs &amp; EFs'!$B$341:$B$358,0)))-(INDEX($D$394:$D$411, MATCH($B$254,$C$394:$C$411,0))))/3),S$227&lt;INDEX($I$395:$I$413,MATCH($B$254,$C$395:$C$413,0)),INDEX('Baseline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T255" s="148" t="str" cm="1">
        <f t="array" ref="T255">IFERROR((_xlfn.IFS(T$227&lt;INDEX($J$395:$J$413,MATCH($B$254,$C$395:$C$413,0)),INDEX('Baseline Calcs &amp; EFs'!$C$341:$C$358, MATCH($B$254,'Baseline Calcs &amp; EFs'!$B$341:$B$358,0)),T$227&lt;INDEX($K$395:$K$413,MATCH($B$254,$C$395:$C$413,0)),INDEX('Baseline Calcs &amp; EFs'!$C$341:$C$358, MATCH($B$254,'Baseline Calcs &amp; EFs'!$B$341:$B$358,0))-(((INDEX('Baseline Calcs &amp; EFs'!$C$341:$C$358, MATCH($B$254,'Baseline Calcs &amp; EFs'!$B$341:$B$358,0)))-(INDEX($D$394:$D$411, MATCH($B$254,$C$394:$C$411,0))))/3),T$227&lt;INDEX($I$395:$I$413,MATCH($B$254,$C$395:$C$413,0)),INDEX('Baseline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U255" s="148" t="str" cm="1">
        <f t="array" ref="U255">IFERROR((_xlfn.IFS(U$227&lt;INDEX($J$395:$J$413,MATCH($B$254,$C$395:$C$413,0)),INDEX('Baseline Calcs &amp; EFs'!$C$341:$C$358, MATCH($B$254,'Baseline Calcs &amp; EFs'!$B$341:$B$358,0)),U$227&lt;INDEX($K$395:$K$413,MATCH($B$254,$C$395:$C$413,0)),INDEX('Baseline Calcs &amp; EFs'!$C$341:$C$358, MATCH($B$254,'Baseline Calcs &amp; EFs'!$B$341:$B$358,0))-(((INDEX('Baseline Calcs &amp; EFs'!$C$341:$C$358, MATCH($B$254,'Baseline Calcs &amp; EFs'!$B$341:$B$358,0)))-(INDEX($D$394:$D$411, MATCH($B$254,$C$394:$C$411,0))))/3),U$227&lt;INDEX($I$395:$I$413,MATCH($B$254,$C$395:$C$413,0)),INDEX('Baseline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V255" s="148" t="str" cm="1">
        <f t="array" ref="V255">IFERROR((_xlfn.IFS(V$227&lt;INDEX($J$395:$J$413,MATCH($B$254,$C$395:$C$413,0)),INDEX('Baseline Calcs &amp; EFs'!$C$341:$C$358, MATCH($B$254,'Baseline Calcs &amp; EFs'!$B$341:$B$358,0)),V$227&lt;INDEX($K$395:$K$413,MATCH($B$254,$C$395:$C$413,0)),INDEX('Baseline Calcs &amp; EFs'!$C$341:$C$358, MATCH($B$254,'Baseline Calcs &amp; EFs'!$B$341:$B$358,0))-(((INDEX('Baseline Calcs &amp; EFs'!$C$341:$C$358, MATCH($B$254,'Baseline Calcs &amp; EFs'!$B$341:$B$358,0)))-(INDEX($D$394:$D$411, MATCH($B$254,$C$394:$C$411,0))))/3),V$227&lt;INDEX($I$395:$I$413,MATCH($B$254,$C$395:$C$413,0)),INDEX('Baseline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W255" s="148" t="str" cm="1">
        <f t="array" ref="W255">IFERROR((_xlfn.IFS(W$227&lt;INDEX($J$395:$J$413,MATCH($B$254,$C$395:$C$413,0)),INDEX('Baseline Calcs &amp; EFs'!$C$341:$C$358, MATCH($B$254,'Baseline Calcs &amp; EFs'!$B$341:$B$358,0)),W$227&lt;INDEX($K$395:$K$413,MATCH($B$254,$C$395:$C$413,0)),INDEX('Baseline Calcs &amp; EFs'!$C$341:$C$358, MATCH($B$254,'Baseline Calcs &amp; EFs'!$B$341:$B$358,0))-(((INDEX('Baseline Calcs &amp; EFs'!$C$341:$C$358, MATCH($B$254,'Baseline Calcs &amp; EFs'!$B$341:$B$358,0)))-(INDEX($D$394:$D$411, MATCH($B$254,$C$394:$C$411,0))))/3),W$227&lt;INDEX($I$395:$I$413,MATCH($B$254,$C$395:$C$413,0)),INDEX('Baseline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X255" s="148" t="str" cm="1">
        <f t="array" ref="X255">IFERROR((_xlfn.IFS(X$227&lt;INDEX($J$395:$J$413,MATCH($B$254,$C$395:$C$413,0)),INDEX('Baseline Calcs &amp; EFs'!$C$341:$C$358, MATCH($B$254,'Baseline Calcs &amp; EFs'!$B$341:$B$358,0)),X$227&lt;INDEX($K$395:$K$413,MATCH($B$254,$C$395:$C$413,0)),INDEX('Baseline Calcs &amp; EFs'!$C$341:$C$358, MATCH($B$254,'Baseline Calcs &amp; EFs'!$B$341:$B$358,0))-(((INDEX('Baseline Calcs &amp; EFs'!$C$341:$C$358, MATCH($B$254,'Baseline Calcs &amp; EFs'!$B$341:$B$358,0)))-(INDEX($D$394:$D$411, MATCH($B$254,$C$394:$C$411,0))))/3),X$227&lt;INDEX($I$395:$I$413,MATCH($B$254,$C$395:$C$413,0)),INDEX('Baseline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Y255" s="148" t="str" cm="1">
        <f t="array" ref="Y255">IFERROR((_xlfn.IFS(Y$227&lt;INDEX($J$395:$J$413,MATCH($B$254,$C$395:$C$413,0)),INDEX('Baseline Calcs &amp; EFs'!$C$341:$C$358, MATCH($B$254,'Baseline Calcs &amp; EFs'!$B$341:$B$358,0)),Y$227&lt;INDEX($K$395:$K$413,MATCH($B$254,$C$395:$C$413,0)),INDEX('Baseline Calcs &amp; EFs'!$C$341:$C$358, MATCH($B$254,'Baseline Calcs &amp; EFs'!$B$341:$B$358,0))-(((INDEX('Baseline Calcs &amp; EFs'!$C$341:$C$358, MATCH($B$254,'Baseline Calcs &amp; EFs'!$B$341:$B$358,0)))-(INDEX($D$394:$D$411, MATCH($B$254,$C$394:$C$411,0))))/3),Y$227&lt;INDEX($I$395:$I$413,MATCH($B$254,$C$395:$C$413,0)),INDEX('Baseline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Z255" s="148" t="str" cm="1">
        <f t="array" ref="Z255">IFERROR((_xlfn.IFS(Z$227&lt;INDEX($J$395:$J$413,MATCH($B$254,$C$395:$C$413,0)),INDEX('Baseline Calcs &amp; EFs'!$C$341:$C$358, MATCH($B$254,'Baseline Calcs &amp; EFs'!$B$341:$B$358,0)),Z$227&lt;INDEX($K$395:$K$413,MATCH($B$254,$C$395:$C$413,0)),INDEX('Baseline Calcs &amp; EFs'!$C$341:$C$358, MATCH($B$254,'Baseline Calcs &amp; EFs'!$B$341:$B$358,0))-(((INDEX('Baseline Calcs &amp; EFs'!$C$341:$C$358, MATCH($B$254,'Baseline Calcs &amp; EFs'!$B$341:$B$358,0)))-(INDEX($D$394:$D$411, MATCH($B$254,$C$394:$C$411,0))))/3),Z$227&lt;INDEX($I$395:$I$413,MATCH($B$254,$C$395:$C$413,0)),INDEX('Baseline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AA255" s="148" t="str" cm="1">
        <f t="array" ref="AA255">IFERROR((_xlfn.IFS(AA$227&lt;INDEX($J$395:$J$413,MATCH($B$254,$C$395:$C$413,0)),INDEX('Baseline Calcs &amp; EFs'!$C$341:$C$358, MATCH($B$254,'Baseline Calcs &amp; EFs'!$B$341:$B$358,0)),AA$227&lt;INDEX($K$395:$K$413,MATCH($B$254,$C$395:$C$413,0)),INDEX('Baseline Calcs &amp; EFs'!$C$341:$C$358, MATCH($B$254,'Baseline Calcs &amp; EFs'!$B$341:$B$358,0))-(((INDEX('Baseline Calcs &amp; EFs'!$C$341:$C$358, MATCH($B$254,'Baseline Calcs &amp; EFs'!$B$341:$B$358,0)))-(INDEX($D$394:$D$411, MATCH($B$254,$C$394:$C$411,0))))/3),AA$227&lt;INDEX($I$395:$I$413,MATCH($B$254,$C$395:$C$413,0)),INDEX('Baseline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AB255" s="148" t="str" cm="1">
        <f t="array" ref="AB255">IFERROR((_xlfn.IFS(AB$227&lt;INDEX($J$395:$J$413,MATCH($B$254,$C$395:$C$413,0)),INDEX('Baseline Calcs &amp; EFs'!$C$341:$C$358, MATCH($B$254,'Baseline Calcs &amp; EFs'!$B$341:$B$358,0)),AB$227&lt;INDEX($K$395:$K$413,MATCH($B$254,$C$395:$C$413,0)),INDEX('Baseline Calcs &amp; EFs'!$C$341:$C$358, MATCH($B$254,'Baseline Calcs &amp; EFs'!$B$341:$B$358,0))-(((INDEX('Baseline Calcs &amp; EFs'!$C$341:$C$358, MATCH($B$254,'Baseline Calcs &amp; EFs'!$B$341:$B$358,0)))-(INDEX($D$394:$D$411, MATCH($B$254,$C$394:$C$411,0))))/3),AB$227&lt;INDEX($I$395:$I$413,MATCH($B$254,$C$395:$C$413,0)),INDEX('Baseline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AC255" s="148" t="str" cm="1">
        <f t="array" ref="AC255">IFERROR((_xlfn.IFS(AC$227&lt;INDEX($J$395:$J$413,MATCH($B$254,$C$395:$C$413,0)),INDEX('Baseline Calcs &amp; EFs'!$C$341:$C$358, MATCH($B$254,'Baseline Calcs &amp; EFs'!$B$341:$B$358,0)),AC$227&lt;INDEX($K$395:$K$413,MATCH($B$254,$C$395:$C$413,0)),INDEX('Baseline Calcs &amp; EFs'!$C$341:$C$358, MATCH($B$254,'Baseline Calcs &amp; EFs'!$B$341:$B$358,0))-(((INDEX('Baseline Calcs &amp; EFs'!$C$341:$C$358, MATCH($B$254,'Baseline Calcs &amp; EFs'!$B$341:$B$358,0)))-(INDEX($D$394:$D$411, MATCH($B$254,$C$394:$C$411,0))))/3),AC$227&lt;INDEX($I$395:$I$413,MATCH($B$254,$C$395:$C$413,0)),INDEX('Baseline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AD255" s="148" t="str" cm="1">
        <f t="array" ref="AD255">IFERROR((_xlfn.IFS(AD$227&lt;INDEX($J$395:$J$413,MATCH($B$254,$C$395:$C$413,0)),INDEX('Baseline Calcs &amp; EFs'!$C$341:$C$358, MATCH($B$254,'Baseline Calcs &amp; EFs'!$B$341:$B$358,0)),AD$227&lt;INDEX($K$395:$K$413,MATCH($B$254,$C$395:$C$413,0)),INDEX('Baseline Calcs &amp; EFs'!$C$341:$C$358, MATCH($B$254,'Baseline Calcs &amp; EFs'!$B$341:$B$358,0))-(((INDEX('Baseline Calcs &amp; EFs'!$C$341:$C$358, MATCH($B$254,'Baseline Calcs &amp; EFs'!$B$341:$B$358,0)))-(INDEX($D$394:$D$411, MATCH($B$254,$C$394:$C$411,0))))/3),AD$227&lt;INDEX($I$395:$I$413,MATCH($B$254,$C$395:$C$413,0)),INDEX('Baseline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AE255" s="148" t="str" cm="1">
        <f t="array" ref="AE255">IFERROR((_xlfn.IFS(AE$227&lt;INDEX($J$395:$J$413,MATCH($B$254,$C$395:$C$413,0)),INDEX('Baseline Calcs &amp; EFs'!$C$341:$C$358, MATCH($B$254,'Baseline Calcs &amp; EFs'!$B$341:$B$358,0)),AE$227&lt;INDEX($K$395:$K$413,MATCH($B$254,$C$395:$C$413,0)),INDEX('Baseline Calcs &amp; EFs'!$C$341:$C$358, MATCH($B$254,'Baseline Calcs &amp; EFs'!$B$341:$B$358,0))-(((INDEX('Baseline Calcs &amp; EFs'!$C$341:$C$358, MATCH($B$254,'Baseline Calcs &amp; EFs'!$B$341:$B$358,0)))-(INDEX($D$394:$D$411, MATCH($B$254,$C$394:$C$411,0))))/3),AE$227&lt;INDEX($I$395:$I$413,MATCH($B$254,$C$395:$C$413,0)),INDEX('Baseline Calcs &amp; EFs'!$C$341:$C$358, MATCH($B$254,'Baseline Calcs &amp; EFs'!$B$341:$B$358,0))-(((INDEX('Baseline Calcs &amp; EFs'!$C$341:$C$358, MATCH($B$254,'Baseline Calcs &amp; EFs'!$B$341:$B$358,0)))-(INDEX($D$394:$D$411, MATCH($B$254,$C$394:$C$411,0))))*2/3),TRUE,INDEX($D$394:$D$411, MATCH($B$254,$C$394:$C$411,0)))*INDEX($D$11:$D$27, MATCH($B$254,$B$11:$B$27,0)))*1000*'Conversions and Lists'!$O$44*'Baseline Calcs &amp; EFs'!$F$437*'Conversions and Lists'!$F$51*1000,"")</f>
        <v/>
      </c>
      <c r="AF255" s="148" t="str">
        <f t="shared" si="4"/>
        <v/>
      </c>
      <c r="AG255" s="148" t="str">
        <f>IFERROR(SUM(INDEX(D255:AF255, MATCH(INDEX($H$6:$H$27,MATCH(B255,$B$6:$B$27,0)),$D$227:$AE$227,0)):AF255),"")</f>
        <v/>
      </c>
    </row>
    <row r="256" spans="2:33" x14ac:dyDescent="0.25">
      <c r="B256" s="144" t="s">
        <v>132</v>
      </c>
      <c r="C256" s="141" t="s">
        <v>335</v>
      </c>
      <c r="D256" s="142" t="str" cm="1">
        <f t="array" ref="D256">IFERROR(((_xlfn.IFS(D$227&lt;INDEX($J$395:$J$413,MATCH($B$256,$C$395:$C$413,0)),INDEX('Baseline Calcs &amp; EFs'!$D$341:$D$358, MATCH($B$256,'Baseline Calcs &amp; EFs'!$B$341:$B$358,0)),D$227&lt;INDEX($K$395:$K$413,MATCH($B$256,$C$395:$C$413,0)),INDEX('Baseline Calcs &amp; EFs'!$D$341:$D$358, MATCH($B$256,'Baseline Calcs &amp; EFs'!$B$341:$B$358,0))-(((INDEX('Baseline Calcs &amp; EFs'!$D$341:$D$358, MATCH($B$256,'Baseline Calcs &amp; EFs'!$B$341:$B$358,0)))-(INDEX($E$394:$E$411, MATCH($B$256,$C$394:$C$411,0))))/3),D$227&lt;INDEX($I$395:$I$413,MATCH($B$256,$C$395:$C$413,0)),INDEX('Baseline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EFs'!K$381,"")</f>
        <v/>
      </c>
      <c r="E256" s="142" t="str" cm="1">
        <f t="array" ref="E256">IFERROR(((_xlfn.IFS(E$227&lt;INDEX($J$395:$J$413,MATCH($B$256,$C$395:$C$413,0)),INDEX('Baseline Calcs &amp; EFs'!$D$341:$D$358, MATCH($B$256,'Baseline Calcs &amp; EFs'!$B$341:$B$358,0)),E$227&lt;INDEX($K$395:$K$413,MATCH($B$256,$C$395:$C$413,0)),INDEX('Baseline Calcs &amp; EFs'!$D$341:$D$358, MATCH($B$256,'Baseline Calcs &amp; EFs'!$B$341:$B$358,0))-(((INDEX('Baseline Calcs &amp; EFs'!$D$341:$D$358, MATCH($B$256,'Baseline Calcs &amp; EFs'!$B$341:$B$358,0)))-(INDEX($E$394:$E$411, MATCH($B$256,$C$394:$C$411,0))))/3),E$227&lt;INDEX($I$395:$I$413,MATCH($B$256,$C$395:$C$413,0)),INDEX('Baseline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EFs'!L$381,"")</f>
        <v/>
      </c>
      <c r="F256" s="142" t="str" cm="1">
        <f t="array" ref="F256">IFERROR(((_xlfn.IFS(F$227&lt;INDEX($J$395:$J$413,MATCH($B$256,$C$395:$C$413,0)),INDEX('Baseline Calcs &amp; EFs'!$D$341:$D$358, MATCH($B$256,'Baseline Calcs &amp; EFs'!$B$341:$B$358,0)),F$227&lt;INDEX($K$395:$K$413,MATCH($B$256,$C$395:$C$413,0)),INDEX('Baseline Calcs &amp; EFs'!$D$341:$D$358, MATCH($B$256,'Baseline Calcs &amp; EFs'!$B$341:$B$358,0))-(((INDEX('Baseline Calcs &amp; EFs'!$D$341:$D$358, MATCH($B$256,'Baseline Calcs &amp; EFs'!$B$341:$B$358,0)))-(INDEX($E$394:$E$411, MATCH($B$256,$C$394:$C$411,0))))/3),F$227&lt;INDEX($I$395:$I$413,MATCH($B$256,$C$395:$C$413,0)),INDEX('Baseline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EFs'!M$381,"")</f>
        <v/>
      </c>
      <c r="G256" s="142" t="str" cm="1">
        <f t="array" ref="G256">IFERROR(((_xlfn.IFS(G$227&lt;INDEX($J$395:$J$413,MATCH($B$256,$C$395:$C$413,0)),INDEX('Baseline Calcs &amp; EFs'!$D$341:$D$358, MATCH($B$256,'Baseline Calcs &amp; EFs'!$B$341:$B$358,0)),G$227&lt;INDEX($K$395:$K$413,MATCH($B$256,$C$395:$C$413,0)),INDEX('Baseline Calcs &amp; EFs'!$D$341:$D$358, MATCH($B$256,'Baseline Calcs &amp; EFs'!$B$341:$B$358,0))-(((INDEX('Baseline Calcs &amp; EFs'!$D$341:$D$358, MATCH($B$256,'Baseline Calcs &amp; EFs'!$B$341:$B$358,0)))-(INDEX($E$394:$E$411, MATCH($B$256,$C$394:$C$411,0))))/3),G$227&lt;INDEX($I$395:$I$413,MATCH($B$256,$C$395:$C$413,0)),INDEX('Baseline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EFs'!N$381,"")</f>
        <v/>
      </c>
      <c r="H256" s="142" t="str" cm="1">
        <f t="array" ref="H256">IFERROR(((_xlfn.IFS(H$227&lt;INDEX($J$395:$J$413,MATCH($B$256,$C$395:$C$413,0)),INDEX('Baseline Calcs &amp; EFs'!$D$341:$D$358, MATCH($B$256,'Baseline Calcs &amp; EFs'!$B$341:$B$358,0)),H$227&lt;INDEX($K$395:$K$413,MATCH($B$256,$C$395:$C$413,0)),INDEX('Baseline Calcs &amp; EFs'!$D$341:$D$358, MATCH($B$256,'Baseline Calcs &amp; EFs'!$B$341:$B$358,0))-(((INDEX('Baseline Calcs &amp; EFs'!$D$341:$D$358, MATCH($B$256,'Baseline Calcs &amp; EFs'!$B$341:$B$358,0)))-(INDEX($E$394:$E$411, MATCH($B$256,$C$394:$C$411,0))))/3),H$227&lt;INDEX($I$395:$I$413,MATCH($B$256,$C$395:$C$413,0)),INDEX('Baseline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EFs'!O$381,"")</f>
        <v/>
      </c>
      <c r="I256" s="142" t="str" cm="1">
        <f t="array" ref="I256">IFERROR(((_xlfn.IFS(I$227&lt;INDEX($J$395:$J$413,MATCH($B$256,$C$395:$C$413,0)),INDEX('Baseline Calcs &amp; EFs'!$D$341:$D$358, MATCH($B$256,'Baseline Calcs &amp; EFs'!$B$341:$B$358,0)),I$227&lt;INDEX($K$395:$K$413,MATCH($B$256,$C$395:$C$413,0)),INDEX('Baseline Calcs &amp; EFs'!$D$341:$D$358, MATCH($B$256,'Baseline Calcs &amp; EFs'!$B$341:$B$358,0))-(((INDEX('Baseline Calcs &amp; EFs'!$D$341:$D$358, MATCH($B$256,'Baseline Calcs &amp; EFs'!$B$341:$B$358,0)))-(INDEX($E$394:$E$411, MATCH($B$256,$C$394:$C$411,0))))/3),I$227&lt;INDEX($I$395:$I$413,MATCH($B$256,$C$395:$C$413,0)),INDEX('Baseline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EFs'!P$381,"")</f>
        <v/>
      </c>
      <c r="J256" s="142" t="str" cm="1">
        <f t="array" ref="J256">IFERROR(((_xlfn.IFS(J$227&lt;INDEX($J$395:$J$413,MATCH($B$256,$C$395:$C$413,0)),INDEX('Baseline Calcs &amp; EFs'!$D$341:$D$358, MATCH($B$256,'Baseline Calcs &amp; EFs'!$B$341:$B$358,0)),J$227&lt;INDEX($K$395:$K$413,MATCH($B$256,$C$395:$C$413,0)),INDEX('Baseline Calcs &amp; EFs'!$D$341:$D$358, MATCH($B$256,'Baseline Calcs &amp; EFs'!$B$341:$B$358,0))-(((INDEX('Baseline Calcs &amp; EFs'!$D$341:$D$358, MATCH($B$256,'Baseline Calcs &amp; EFs'!$B$341:$B$358,0)))-(INDEX($E$394:$E$411, MATCH($B$256,$C$394:$C$411,0))))/3),J$227&lt;INDEX($I$395:$I$413,MATCH($B$256,$C$395:$C$413,0)),INDEX('Baseline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EFs'!Q$381,"")</f>
        <v/>
      </c>
      <c r="K256" s="142" t="str" cm="1">
        <f t="array" ref="K256">IFERROR(((_xlfn.IFS(K$227&lt;INDEX($J$395:$J$413,MATCH($B$256,$C$395:$C$413,0)),INDEX('Baseline Calcs &amp; EFs'!$D$341:$D$358, MATCH($B$256,'Baseline Calcs &amp; EFs'!$B$341:$B$358,0)),K$227&lt;INDEX($K$395:$K$413,MATCH($B$256,$C$395:$C$413,0)),INDEX('Baseline Calcs &amp; EFs'!$D$341:$D$358, MATCH($B$256,'Baseline Calcs &amp; EFs'!$B$341:$B$358,0))-(((INDEX('Baseline Calcs &amp; EFs'!$D$341:$D$358, MATCH($B$256,'Baseline Calcs &amp; EFs'!$B$341:$B$358,0)))-(INDEX($E$394:$E$411, MATCH($B$256,$C$394:$C$411,0))))/3),K$227&lt;INDEX($I$395:$I$413,MATCH($B$256,$C$395:$C$413,0)),INDEX('Baseline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EFs'!R$381,"")</f>
        <v/>
      </c>
      <c r="L256" s="142" t="str" cm="1">
        <f t="array" ref="L256">IFERROR(((_xlfn.IFS(L$227&lt;INDEX($J$395:$J$413,MATCH($B$256,$C$395:$C$413,0)),INDEX('Baseline Calcs &amp; EFs'!$D$341:$D$358, MATCH($B$256,'Baseline Calcs &amp; EFs'!$B$341:$B$358,0)),L$227&lt;INDEX($K$395:$K$413,MATCH($B$256,$C$395:$C$413,0)),INDEX('Baseline Calcs &amp; EFs'!$D$341:$D$358, MATCH($B$256,'Baseline Calcs &amp; EFs'!$B$341:$B$358,0))-(((INDEX('Baseline Calcs &amp; EFs'!$D$341:$D$358, MATCH($B$256,'Baseline Calcs &amp; EFs'!$B$341:$B$358,0)))-(INDEX($E$394:$E$411, MATCH($B$256,$C$394:$C$411,0))))/3),L$227&lt;INDEX($I$395:$I$413,MATCH($B$256,$C$395:$C$413,0)),INDEX('Baseline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EFs'!S$381,"")</f>
        <v/>
      </c>
      <c r="M256" s="142" t="str" cm="1">
        <f t="array" ref="M256">IFERROR(((_xlfn.IFS(M$227&lt;INDEX($J$395:$J$413,MATCH($B$256,$C$395:$C$413,0)),INDEX('Baseline Calcs &amp; EFs'!$D$341:$D$358, MATCH($B$256,'Baseline Calcs &amp; EFs'!$B$341:$B$358,0)),M$227&lt;INDEX($K$395:$K$413,MATCH($B$256,$C$395:$C$413,0)),INDEX('Baseline Calcs &amp; EFs'!$D$341:$D$358, MATCH($B$256,'Baseline Calcs &amp; EFs'!$B$341:$B$358,0))-(((INDEX('Baseline Calcs &amp; EFs'!$D$341:$D$358, MATCH($B$256,'Baseline Calcs &amp; EFs'!$B$341:$B$358,0)))-(INDEX($E$394:$E$411, MATCH($B$256,$C$394:$C$411,0))))/3),M$227&lt;INDEX($I$395:$I$413,MATCH($B$256,$C$395:$C$413,0)),INDEX('Baseline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EFs'!T$381,"")</f>
        <v/>
      </c>
      <c r="N256" s="142" t="str" cm="1">
        <f t="array" ref="N256">IFERROR(((_xlfn.IFS(N$227&lt;INDEX($J$395:$J$413,MATCH($B$256,$C$395:$C$413,0)),INDEX('Baseline Calcs &amp; EFs'!$D$341:$D$358, MATCH($B$256,'Baseline Calcs &amp; EFs'!$B$341:$B$358,0)),N$227&lt;INDEX($K$395:$K$413,MATCH($B$256,$C$395:$C$413,0)),INDEX('Baseline Calcs &amp; EFs'!$D$341:$D$358, MATCH($B$256,'Baseline Calcs &amp; EFs'!$B$341:$B$358,0))-(((INDEX('Baseline Calcs &amp; EFs'!$D$341:$D$358, MATCH($B$256,'Baseline Calcs &amp; EFs'!$B$341:$B$358,0)))-(INDEX($E$394:$E$411, MATCH($B$256,$C$394:$C$411,0))))/3),N$227&lt;INDEX($I$395:$I$413,MATCH($B$256,$C$395:$C$413,0)),INDEX('Baseline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EFs'!U$381,"")</f>
        <v/>
      </c>
      <c r="O256" s="142" t="str" cm="1">
        <f t="array" ref="O256">IFERROR(((_xlfn.IFS(O$227&lt;INDEX($J$395:$J$413,MATCH($B$256,$C$395:$C$413,0)),INDEX('Baseline Calcs &amp; EFs'!$D$341:$D$358, MATCH($B$256,'Baseline Calcs &amp; EFs'!$B$341:$B$358,0)),O$227&lt;INDEX($K$395:$K$413,MATCH($B$256,$C$395:$C$413,0)),INDEX('Baseline Calcs &amp; EFs'!$D$341:$D$358, MATCH($B$256,'Baseline Calcs &amp; EFs'!$B$341:$B$358,0))-(((INDEX('Baseline Calcs &amp; EFs'!$D$341:$D$358, MATCH($B$256,'Baseline Calcs &amp; EFs'!$B$341:$B$358,0)))-(INDEX($E$394:$E$411, MATCH($B$256,$C$394:$C$411,0))))/3),O$227&lt;INDEX($I$395:$I$413,MATCH($B$256,$C$395:$C$413,0)),INDEX('Baseline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EFs'!V$381,"")</f>
        <v/>
      </c>
      <c r="P256" s="142" t="str" cm="1">
        <f t="array" ref="P256">IFERROR(((_xlfn.IFS(P$227&lt;INDEX($J$395:$J$413,MATCH($B$256,$C$395:$C$413,0)),INDEX('Baseline Calcs &amp; EFs'!$D$341:$D$358, MATCH($B$256,'Baseline Calcs &amp; EFs'!$B$341:$B$358,0)),P$227&lt;INDEX($K$395:$K$413,MATCH($B$256,$C$395:$C$413,0)),INDEX('Baseline Calcs &amp; EFs'!$D$341:$D$358, MATCH($B$256,'Baseline Calcs &amp; EFs'!$B$341:$B$358,0))-(((INDEX('Baseline Calcs &amp; EFs'!$D$341:$D$358, MATCH($B$256,'Baseline Calcs &amp; EFs'!$B$341:$B$358,0)))-(INDEX($E$394:$E$411, MATCH($B$256,$C$394:$C$411,0))))/3),P$227&lt;INDEX($I$395:$I$413,MATCH($B$256,$C$395:$C$413,0)),INDEX('Baseline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EFs'!W$381,"")</f>
        <v/>
      </c>
      <c r="Q256" s="142" t="str" cm="1">
        <f t="array" ref="Q256">IFERROR(((_xlfn.IFS(Q$227&lt;INDEX($J$395:$J$413,MATCH($B$256,$C$395:$C$413,0)),INDEX('Baseline Calcs &amp; EFs'!$D$341:$D$358, MATCH($B$256,'Baseline Calcs &amp; EFs'!$B$341:$B$358,0)),Q$227&lt;INDEX($K$395:$K$413,MATCH($B$256,$C$395:$C$413,0)),INDEX('Baseline Calcs &amp; EFs'!$D$341:$D$358, MATCH($B$256,'Baseline Calcs &amp; EFs'!$B$341:$B$358,0))-(((INDEX('Baseline Calcs &amp; EFs'!$D$341:$D$358, MATCH($B$256,'Baseline Calcs &amp; EFs'!$B$341:$B$358,0)))-(INDEX($E$394:$E$411, MATCH($B$256,$C$394:$C$411,0))))/3),Q$227&lt;INDEX($I$395:$I$413,MATCH($B$256,$C$395:$C$413,0)),INDEX('Baseline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EFs'!X$381,"")</f>
        <v/>
      </c>
      <c r="R256" s="142" t="str" cm="1">
        <f t="array" ref="R256">IFERROR(((_xlfn.IFS(R$227&lt;INDEX($J$395:$J$413,MATCH($B$256,$C$395:$C$413,0)),INDEX('Baseline Calcs &amp; EFs'!$D$341:$D$358, MATCH($B$256,'Baseline Calcs &amp; EFs'!$B$341:$B$358,0)),R$227&lt;INDEX($K$395:$K$413,MATCH($B$256,$C$395:$C$413,0)),INDEX('Baseline Calcs &amp; EFs'!$D$341:$D$358, MATCH($B$256,'Baseline Calcs &amp; EFs'!$B$341:$B$358,0))-(((INDEX('Baseline Calcs &amp; EFs'!$D$341:$D$358, MATCH($B$256,'Baseline Calcs &amp; EFs'!$B$341:$B$358,0)))-(INDEX($E$394:$E$411, MATCH($B$256,$C$394:$C$411,0))))/3),R$227&lt;INDEX($I$395:$I$413,MATCH($B$256,$C$395:$C$413,0)),INDEX('Baseline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EFs'!Y$381,"")</f>
        <v/>
      </c>
      <c r="S256" s="142" t="str" cm="1">
        <f t="array" ref="S256">IFERROR(((_xlfn.IFS(S$227&lt;INDEX($J$395:$J$413,MATCH($B$256,$C$395:$C$413,0)),INDEX('Baseline Calcs &amp; EFs'!$D$341:$D$358, MATCH($B$256,'Baseline Calcs &amp; EFs'!$B$341:$B$358,0)),S$227&lt;INDEX($K$395:$K$413,MATCH($B$256,$C$395:$C$413,0)),INDEX('Baseline Calcs &amp; EFs'!$D$341:$D$358, MATCH($B$256,'Baseline Calcs &amp; EFs'!$B$341:$B$358,0))-(((INDEX('Baseline Calcs &amp; EFs'!$D$341:$D$358, MATCH($B$256,'Baseline Calcs &amp; EFs'!$B$341:$B$358,0)))-(INDEX($E$394:$E$411, MATCH($B$256,$C$394:$C$411,0))))/3),S$227&lt;INDEX($I$395:$I$413,MATCH($B$256,$C$395:$C$413,0)),INDEX('Baseline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EFs'!Z$381,"")</f>
        <v/>
      </c>
      <c r="T256" s="142" t="str" cm="1">
        <f t="array" ref="T256">IFERROR(((_xlfn.IFS(T$227&lt;INDEX($J$395:$J$413,MATCH($B$256,$C$395:$C$413,0)),INDEX('Baseline Calcs &amp; EFs'!$D$341:$D$358, MATCH($B$256,'Baseline Calcs &amp; EFs'!$B$341:$B$358,0)),T$227&lt;INDEX($K$395:$K$413,MATCH($B$256,$C$395:$C$413,0)),INDEX('Baseline Calcs &amp; EFs'!$D$341:$D$358, MATCH($B$256,'Baseline Calcs &amp; EFs'!$B$341:$B$358,0))-(((INDEX('Baseline Calcs &amp; EFs'!$D$341:$D$358, MATCH($B$256,'Baseline Calcs &amp; EFs'!$B$341:$B$358,0)))-(INDEX($E$394:$E$411, MATCH($B$256,$C$394:$C$411,0))))/3),T$227&lt;INDEX($I$395:$I$413,MATCH($B$256,$C$395:$C$413,0)),INDEX('Baseline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EFs'!AA$381,"")</f>
        <v/>
      </c>
      <c r="U256" s="142" t="str" cm="1">
        <f t="array" ref="U256">IFERROR(((_xlfn.IFS(U$227&lt;INDEX($J$395:$J$413,MATCH($B$256,$C$395:$C$413,0)),INDEX('Baseline Calcs &amp; EFs'!$D$341:$D$358, MATCH($B$256,'Baseline Calcs &amp; EFs'!$B$341:$B$358,0)),U$227&lt;INDEX($K$395:$K$413,MATCH($B$256,$C$395:$C$413,0)),INDEX('Baseline Calcs &amp; EFs'!$D$341:$D$358, MATCH($B$256,'Baseline Calcs &amp; EFs'!$B$341:$B$358,0))-(((INDEX('Baseline Calcs &amp; EFs'!$D$341:$D$358, MATCH($B$256,'Baseline Calcs &amp; EFs'!$B$341:$B$358,0)))-(INDEX($E$394:$E$411, MATCH($B$256,$C$394:$C$411,0))))/3),U$227&lt;INDEX($I$395:$I$413,MATCH($B$256,$C$395:$C$413,0)),INDEX('Baseline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EFs'!AB$381,"")</f>
        <v/>
      </c>
      <c r="V256" s="142" t="str" cm="1">
        <f t="array" ref="V256">IFERROR(((_xlfn.IFS(V$227&lt;INDEX($J$395:$J$413,MATCH($B$256,$C$395:$C$413,0)),INDEX('Baseline Calcs &amp; EFs'!$D$341:$D$358, MATCH($B$256,'Baseline Calcs &amp; EFs'!$B$341:$B$358,0)),V$227&lt;INDEX($K$395:$K$413,MATCH($B$256,$C$395:$C$413,0)),INDEX('Baseline Calcs &amp; EFs'!$D$341:$D$358, MATCH($B$256,'Baseline Calcs &amp; EFs'!$B$341:$B$358,0))-(((INDEX('Baseline Calcs &amp; EFs'!$D$341:$D$358, MATCH($B$256,'Baseline Calcs &amp; EFs'!$B$341:$B$358,0)))-(INDEX($E$394:$E$411, MATCH($B$256,$C$394:$C$411,0))))/3),V$227&lt;INDEX($I$395:$I$413,MATCH($B$256,$C$395:$C$413,0)),INDEX('Baseline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EFs'!AC$381,"")</f>
        <v/>
      </c>
      <c r="W256" s="142" t="str" cm="1">
        <f t="array" ref="W256">IFERROR(((_xlfn.IFS(W$227&lt;INDEX($J$395:$J$413,MATCH($B$256,$C$395:$C$413,0)),INDEX('Baseline Calcs &amp; EFs'!$D$341:$D$358, MATCH($B$256,'Baseline Calcs &amp; EFs'!$B$341:$B$358,0)),W$227&lt;INDEX($K$395:$K$413,MATCH($B$256,$C$395:$C$413,0)),INDEX('Baseline Calcs &amp; EFs'!$D$341:$D$358, MATCH($B$256,'Baseline Calcs &amp; EFs'!$B$341:$B$358,0))-(((INDEX('Baseline Calcs &amp; EFs'!$D$341:$D$358, MATCH($B$256,'Baseline Calcs &amp; EFs'!$B$341:$B$358,0)))-(INDEX($E$394:$E$411, MATCH($B$256,$C$394:$C$411,0))))/3),W$227&lt;INDEX($I$395:$I$413,MATCH($B$256,$C$395:$C$413,0)),INDEX('Baseline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EFs'!AD$381,"")</f>
        <v/>
      </c>
      <c r="X256" s="142" t="str" cm="1">
        <f t="array" ref="X256">IFERROR(((_xlfn.IFS(X$227&lt;INDEX($J$395:$J$413,MATCH($B$256,$C$395:$C$413,0)),INDEX('Baseline Calcs &amp; EFs'!$D$341:$D$358, MATCH($B$256,'Baseline Calcs &amp; EFs'!$B$341:$B$358,0)),X$227&lt;INDEX($K$395:$K$413,MATCH($B$256,$C$395:$C$413,0)),INDEX('Baseline Calcs &amp; EFs'!$D$341:$D$358, MATCH($B$256,'Baseline Calcs &amp; EFs'!$B$341:$B$358,0))-(((INDEX('Baseline Calcs &amp; EFs'!$D$341:$D$358, MATCH($B$256,'Baseline Calcs &amp; EFs'!$B$341:$B$358,0)))-(INDEX($E$394:$E$411, MATCH($B$256,$C$394:$C$411,0))))/3),X$227&lt;INDEX($I$395:$I$413,MATCH($B$256,$C$395:$C$413,0)),INDEX('Baseline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EFs'!AE$381,"")</f>
        <v/>
      </c>
      <c r="Y256" s="142" t="str" cm="1">
        <f t="array" ref="Y256">IFERROR(((_xlfn.IFS(Y$227&lt;INDEX($J$395:$J$413,MATCH($B$256,$C$395:$C$413,0)),INDEX('Baseline Calcs &amp; EFs'!$D$341:$D$358, MATCH($B$256,'Baseline Calcs &amp; EFs'!$B$341:$B$358,0)),Y$227&lt;INDEX($K$395:$K$413,MATCH($B$256,$C$395:$C$413,0)),INDEX('Baseline Calcs &amp; EFs'!$D$341:$D$358, MATCH($B$256,'Baseline Calcs &amp; EFs'!$B$341:$B$358,0))-(((INDEX('Baseline Calcs &amp; EFs'!$D$341:$D$358, MATCH($B$256,'Baseline Calcs &amp; EFs'!$B$341:$B$358,0)))-(INDEX($E$394:$E$411, MATCH($B$256,$C$394:$C$411,0))))/3),Y$227&lt;INDEX($I$395:$I$413,MATCH($B$256,$C$395:$C$413,0)),INDEX('Baseline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EFs'!AF$381,"")</f>
        <v/>
      </c>
      <c r="Z256" s="142" t="str" cm="1">
        <f t="array" ref="Z256">IFERROR(((_xlfn.IFS(Z$227&lt;INDEX($J$395:$J$413,MATCH($B$256,$C$395:$C$413,0)),INDEX('Baseline Calcs &amp; EFs'!$D$341:$D$358, MATCH($B$256,'Baseline Calcs &amp; EFs'!$B$341:$B$358,0)),Z$227&lt;INDEX($K$395:$K$413,MATCH($B$256,$C$395:$C$413,0)),INDEX('Baseline Calcs &amp; EFs'!$D$341:$D$358, MATCH($B$256,'Baseline Calcs &amp; EFs'!$B$341:$B$358,0))-(((INDEX('Baseline Calcs &amp; EFs'!$D$341:$D$358, MATCH($B$256,'Baseline Calcs &amp; EFs'!$B$341:$B$358,0)))-(INDEX($E$394:$E$411, MATCH($B$256,$C$394:$C$411,0))))/3),Z$227&lt;INDEX($I$395:$I$413,MATCH($B$256,$C$395:$C$413,0)),INDEX('Baseline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EFs'!AG$381,"")</f>
        <v/>
      </c>
      <c r="AA256" s="142" t="str" cm="1">
        <f t="array" ref="AA256">IFERROR(((_xlfn.IFS(AA$227&lt;INDEX($J$395:$J$413,MATCH($B$256,$C$395:$C$413,0)),INDEX('Baseline Calcs &amp; EFs'!$D$341:$D$358, MATCH($B$256,'Baseline Calcs &amp; EFs'!$B$341:$B$358,0)),AA$227&lt;INDEX($K$395:$K$413,MATCH($B$256,$C$395:$C$413,0)),INDEX('Baseline Calcs &amp; EFs'!$D$341:$D$358, MATCH($B$256,'Baseline Calcs &amp; EFs'!$B$341:$B$358,0))-(((INDEX('Baseline Calcs &amp; EFs'!$D$341:$D$358, MATCH($B$256,'Baseline Calcs &amp; EFs'!$B$341:$B$358,0)))-(INDEX($E$394:$E$411, MATCH($B$256,$C$394:$C$411,0))))/3),AA$227&lt;INDEX($I$395:$I$413,MATCH($B$256,$C$395:$C$413,0)),INDEX('Baseline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EFs'!AH$381,"")</f>
        <v/>
      </c>
      <c r="AB256" s="142" t="str" cm="1">
        <f t="array" ref="AB256">IFERROR(((_xlfn.IFS(AB$227&lt;INDEX($J$395:$J$413,MATCH($B$256,$C$395:$C$413,0)),INDEX('Baseline Calcs &amp; EFs'!$D$341:$D$358, MATCH($B$256,'Baseline Calcs &amp; EFs'!$B$341:$B$358,0)),AB$227&lt;INDEX($K$395:$K$413,MATCH($B$256,$C$395:$C$413,0)),INDEX('Baseline Calcs &amp; EFs'!$D$341:$D$358, MATCH($B$256,'Baseline Calcs &amp; EFs'!$B$341:$B$358,0))-(((INDEX('Baseline Calcs &amp; EFs'!$D$341:$D$358, MATCH($B$256,'Baseline Calcs &amp; EFs'!$B$341:$B$358,0)))-(INDEX($E$394:$E$411, MATCH($B$256,$C$394:$C$411,0))))/3),AB$227&lt;INDEX($I$395:$I$413,MATCH($B$256,$C$395:$C$413,0)),INDEX('Baseline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EFs'!AI$381,"")</f>
        <v/>
      </c>
      <c r="AC256" s="142" t="str" cm="1">
        <f t="array" ref="AC256">IFERROR(((_xlfn.IFS(AC$227&lt;INDEX($J$395:$J$413,MATCH($B$256,$C$395:$C$413,0)),INDEX('Baseline Calcs &amp; EFs'!$D$341:$D$358, MATCH($B$256,'Baseline Calcs &amp; EFs'!$B$341:$B$358,0)),AC$227&lt;INDEX($K$395:$K$413,MATCH($B$256,$C$395:$C$413,0)),INDEX('Baseline Calcs &amp; EFs'!$D$341:$D$358, MATCH($B$256,'Baseline Calcs &amp; EFs'!$B$341:$B$358,0))-(((INDEX('Baseline Calcs &amp; EFs'!$D$341:$D$358, MATCH($B$256,'Baseline Calcs &amp; EFs'!$B$341:$B$358,0)))-(INDEX($E$394:$E$411, MATCH($B$256,$C$394:$C$411,0))))/3),AC$227&lt;INDEX($I$395:$I$413,MATCH($B$256,$C$395:$C$413,0)),INDEX('Baseline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EFs'!AJ$381,"")</f>
        <v/>
      </c>
      <c r="AD256" s="142" t="str" cm="1">
        <f t="array" ref="AD256">IFERROR(((_xlfn.IFS(AD$227&lt;INDEX($J$395:$J$413,MATCH($B$256,$C$395:$C$413,0)),INDEX('Baseline Calcs &amp; EFs'!$D$341:$D$358, MATCH($B$256,'Baseline Calcs &amp; EFs'!$B$341:$B$358,0)),AD$227&lt;INDEX($K$395:$K$413,MATCH($B$256,$C$395:$C$413,0)),INDEX('Baseline Calcs &amp; EFs'!$D$341:$D$358, MATCH($B$256,'Baseline Calcs &amp; EFs'!$B$341:$B$358,0))-(((INDEX('Baseline Calcs &amp; EFs'!$D$341:$D$358, MATCH($B$256,'Baseline Calcs &amp; EFs'!$B$341:$B$358,0)))-(INDEX($E$394:$E$411, MATCH($B$256,$C$394:$C$411,0))))/3),AD$227&lt;INDEX($I$395:$I$413,MATCH($B$256,$C$395:$C$413,0)),INDEX('Baseline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EFs'!AK$381,"")</f>
        <v/>
      </c>
      <c r="AE256" s="142" t="str" cm="1">
        <f t="array" ref="AE256">IFERROR(((_xlfn.IFS(AE$227&lt;INDEX($J$395:$J$413,MATCH($B$256,$C$395:$C$413,0)),INDEX('Baseline Calcs &amp; EFs'!$D$341:$D$358, MATCH($B$256,'Baseline Calcs &amp; EFs'!$B$341:$B$358,0)),AE$227&lt;INDEX($K$395:$K$413,MATCH($B$256,$C$395:$C$413,0)),INDEX('Baseline Calcs &amp; EFs'!$D$341:$D$358, MATCH($B$256,'Baseline Calcs &amp; EFs'!$B$341:$B$358,0))-(((INDEX('Baseline Calcs &amp; EFs'!$D$341:$D$358, MATCH($B$256,'Baseline Calcs &amp; EFs'!$B$341:$B$358,0)))-(INDEX($E$394:$E$411, MATCH($B$256,$C$394:$C$411,0))))/3),AE$227&lt;INDEX($I$395:$I$413,MATCH($B$256,$C$395:$C$413,0)),INDEX('Baseline Calcs &amp; EFs'!$D$341:$D$358, MATCH($B$256,'Baseline Calcs &amp; EFs'!$B$341:$B$358,0))-(((INDEX('Baseline Calcs &amp; EFs'!$D$341:$D$358, MATCH($B$256,'Baseline Calcs &amp; EFs'!$B$341:$B$358,0)))-(INDEX($E$394:$E$411, MATCH($B$256,$C$394:$C$411,0))))*2/3),TRUE,INDEX($E$394:$E$411, MATCH($B$256,$C$394:$C$411,0)))*INDEX($D$11:$D$27, MATCH($B$256,$B$11:$B$27,0))*10^6*'Conversions and Lists'!$F$44)-(INDEX($G$6:$G$27, MATCH($B$256,$B$6:$B$27,0))*'Conversions and Lists'!$F$37))*'Baseline Calcs &amp; EFs'!AL$381,"")</f>
        <v/>
      </c>
      <c r="AF256" s="142" t="str">
        <f t="shared" si="4"/>
        <v/>
      </c>
      <c r="AG256" s="142" t="str">
        <f>IFERROR(SUM(INDEX(D256:AF256, MATCH(INDEX($H$6:$H$27,MATCH(B256,$B$6:$B$27,0)),$D$227:$AE$227,0)):AF256),"")</f>
        <v/>
      </c>
    </row>
    <row r="257" spans="2:33" ht="14.4" thickBot="1" x14ac:dyDescent="0.3">
      <c r="B257" s="138" t="s">
        <v>132</v>
      </c>
      <c r="C257" s="139" t="s">
        <v>336</v>
      </c>
      <c r="D257" s="148" t="str" cm="1">
        <f t="array" ref="D257">IFERROR((_xlfn.IFS(D$227&lt;INDEX($J$395:$J$413,MATCH($B$256,$C$395:$C$413,0)),INDEX('Baseline Calcs &amp; EFs'!$C$341:$C$358, MATCH($B$256,'Baseline Calcs &amp; EFs'!$B$341:$B$358,0)),D$227&lt;INDEX($K$395:$K$413,MATCH($B$256,$C$395:$C$413,0)),INDEX('Baseline Calcs &amp; EFs'!$C$341:$C$358, MATCH($B$256,'Baseline Calcs &amp; EFs'!$B$341:$B$358,0))-(((INDEX('Baseline Calcs &amp; EFs'!$C$341:$C$358, MATCH($B$256,'Baseline Calcs &amp; EFs'!$B$341:$B$358,0)))-(INDEX($D$394:$D$411, MATCH($B$256,$C$394:$C$411,0))))/3),D$227&lt;INDEX($I$395:$I$413,MATCH($B$256,$C$395:$C$413,0)),INDEX('Baseline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E257" s="148" t="str" cm="1">
        <f t="array" ref="E257">IFERROR((_xlfn.IFS(E$227&lt;INDEX($J$395:$J$413,MATCH($B$256,$C$395:$C$413,0)),INDEX('Baseline Calcs &amp; EFs'!$C$341:$C$358, MATCH($B$256,'Baseline Calcs &amp; EFs'!$B$341:$B$358,0)),E$227&lt;INDEX($K$395:$K$413,MATCH($B$256,$C$395:$C$413,0)),INDEX('Baseline Calcs &amp; EFs'!$C$341:$C$358, MATCH($B$256,'Baseline Calcs &amp; EFs'!$B$341:$B$358,0))-(((INDEX('Baseline Calcs &amp; EFs'!$C$341:$C$358, MATCH($B$256,'Baseline Calcs &amp; EFs'!$B$341:$B$358,0)))-(INDEX($D$394:$D$411, MATCH($B$256,$C$394:$C$411,0))))/3),E$227&lt;INDEX($I$395:$I$413,MATCH($B$256,$C$395:$C$413,0)),INDEX('Baseline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F257" s="148" t="str" cm="1">
        <f t="array" ref="F257">IFERROR((_xlfn.IFS(F$227&lt;INDEX($J$395:$J$413,MATCH($B$256,$C$395:$C$413,0)),INDEX('Baseline Calcs &amp; EFs'!$C$341:$C$358, MATCH($B$256,'Baseline Calcs &amp; EFs'!$B$341:$B$358,0)),F$227&lt;INDEX($K$395:$K$413,MATCH($B$256,$C$395:$C$413,0)),INDEX('Baseline Calcs &amp; EFs'!$C$341:$C$358, MATCH($B$256,'Baseline Calcs &amp; EFs'!$B$341:$B$358,0))-(((INDEX('Baseline Calcs &amp; EFs'!$C$341:$C$358, MATCH($B$256,'Baseline Calcs &amp; EFs'!$B$341:$B$358,0)))-(INDEX($D$394:$D$411, MATCH($B$256,$C$394:$C$411,0))))/3),F$227&lt;INDEX($I$395:$I$413,MATCH($B$256,$C$395:$C$413,0)),INDEX('Baseline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G257" s="148" t="str" cm="1">
        <f t="array" ref="G257">IFERROR((_xlfn.IFS(G$227&lt;INDEX($J$395:$J$413,MATCH($B$256,$C$395:$C$413,0)),INDEX('Baseline Calcs &amp; EFs'!$C$341:$C$358, MATCH($B$256,'Baseline Calcs &amp; EFs'!$B$341:$B$358,0)),G$227&lt;INDEX($K$395:$K$413,MATCH($B$256,$C$395:$C$413,0)),INDEX('Baseline Calcs &amp; EFs'!$C$341:$C$358, MATCH($B$256,'Baseline Calcs &amp; EFs'!$B$341:$B$358,0))-(((INDEX('Baseline Calcs &amp; EFs'!$C$341:$C$358, MATCH($B$256,'Baseline Calcs &amp; EFs'!$B$341:$B$358,0)))-(INDEX($D$394:$D$411, MATCH($B$256,$C$394:$C$411,0))))/3),G$227&lt;INDEX($I$395:$I$413,MATCH($B$256,$C$395:$C$413,0)),INDEX('Baseline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H257" s="148" t="str" cm="1">
        <f t="array" ref="H257">IFERROR((_xlfn.IFS(H$227&lt;INDEX($J$395:$J$413,MATCH($B$256,$C$395:$C$413,0)),INDEX('Baseline Calcs &amp; EFs'!$C$341:$C$358, MATCH($B$256,'Baseline Calcs &amp; EFs'!$B$341:$B$358,0)),H$227&lt;INDEX($K$395:$K$413,MATCH($B$256,$C$395:$C$413,0)),INDEX('Baseline Calcs &amp; EFs'!$C$341:$C$358, MATCH($B$256,'Baseline Calcs &amp; EFs'!$B$341:$B$358,0))-(((INDEX('Baseline Calcs &amp; EFs'!$C$341:$C$358, MATCH($B$256,'Baseline Calcs &amp; EFs'!$B$341:$B$358,0)))-(INDEX($D$394:$D$411, MATCH($B$256,$C$394:$C$411,0))))/3),H$227&lt;INDEX($I$395:$I$413,MATCH($B$256,$C$395:$C$413,0)),INDEX('Baseline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I257" s="148" t="str" cm="1">
        <f t="array" ref="I257">IFERROR((_xlfn.IFS(I$227&lt;INDEX($J$395:$J$413,MATCH($B$256,$C$395:$C$413,0)),INDEX('Baseline Calcs &amp; EFs'!$C$341:$C$358, MATCH($B$256,'Baseline Calcs &amp; EFs'!$B$341:$B$358,0)),I$227&lt;INDEX($K$395:$K$413,MATCH($B$256,$C$395:$C$413,0)),INDEX('Baseline Calcs &amp; EFs'!$C$341:$C$358, MATCH($B$256,'Baseline Calcs &amp; EFs'!$B$341:$B$358,0))-(((INDEX('Baseline Calcs &amp; EFs'!$C$341:$C$358, MATCH($B$256,'Baseline Calcs &amp; EFs'!$B$341:$B$358,0)))-(INDEX($D$394:$D$411, MATCH($B$256,$C$394:$C$411,0))))/3),I$227&lt;INDEX($I$395:$I$413,MATCH($B$256,$C$395:$C$413,0)),INDEX('Baseline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J257" s="148" t="str" cm="1">
        <f t="array" ref="J257">IFERROR((_xlfn.IFS(J$227&lt;INDEX($J$395:$J$413,MATCH($B$256,$C$395:$C$413,0)),INDEX('Baseline Calcs &amp; EFs'!$C$341:$C$358, MATCH($B$256,'Baseline Calcs &amp; EFs'!$B$341:$B$358,0)),J$227&lt;INDEX($K$395:$K$413,MATCH($B$256,$C$395:$C$413,0)),INDEX('Baseline Calcs &amp; EFs'!$C$341:$C$358, MATCH($B$256,'Baseline Calcs &amp; EFs'!$B$341:$B$358,0))-(((INDEX('Baseline Calcs &amp; EFs'!$C$341:$C$358, MATCH($B$256,'Baseline Calcs &amp; EFs'!$B$341:$B$358,0)))-(INDEX($D$394:$D$411, MATCH($B$256,$C$394:$C$411,0))))/3),J$227&lt;INDEX($I$395:$I$413,MATCH($B$256,$C$395:$C$413,0)),INDEX('Baseline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K257" s="148" t="str" cm="1">
        <f t="array" ref="K257">IFERROR((_xlfn.IFS(K$227&lt;INDEX($J$395:$J$413,MATCH($B$256,$C$395:$C$413,0)),INDEX('Baseline Calcs &amp; EFs'!$C$341:$C$358, MATCH($B$256,'Baseline Calcs &amp; EFs'!$B$341:$B$358,0)),K$227&lt;INDEX($K$395:$K$413,MATCH($B$256,$C$395:$C$413,0)),INDEX('Baseline Calcs &amp; EFs'!$C$341:$C$358, MATCH($B$256,'Baseline Calcs &amp; EFs'!$B$341:$B$358,0))-(((INDEX('Baseline Calcs &amp; EFs'!$C$341:$C$358, MATCH($B$256,'Baseline Calcs &amp; EFs'!$B$341:$B$358,0)))-(INDEX($D$394:$D$411, MATCH($B$256,$C$394:$C$411,0))))/3),K$227&lt;INDEX($I$395:$I$413,MATCH($B$256,$C$395:$C$413,0)),INDEX('Baseline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L257" s="148" t="str" cm="1">
        <f t="array" ref="L257">IFERROR((_xlfn.IFS(L$227&lt;INDEX($J$395:$J$413,MATCH($B$256,$C$395:$C$413,0)),INDEX('Baseline Calcs &amp; EFs'!$C$341:$C$358, MATCH($B$256,'Baseline Calcs &amp; EFs'!$B$341:$B$358,0)),L$227&lt;INDEX($K$395:$K$413,MATCH($B$256,$C$395:$C$413,0)),INDEX('Baseline Calcs &amp; EFs'!$C$341:$C$358, MATCH($B$256,'Baseline Calcs &amp; EFs'!$B$341:$B$358,0))-(((INDEX('Baseline Calcs &amp; EFs'!$C$341:$C$358, MATCH($B$256,'Baseline Calcs &amp; EFs'!$B$341:$B$358,0)))-(INDEX($D$394:$D$411, MATCH($B$256,$C$394:$C$411,0))))/3),L$227&lt;INDEX($I$395:$I$413,MATCH($B$256,$C$395:$C$413,0)),INDEX('Baseline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M257" s="148" t="str" cm="1">
        <f t="array" ref="M257">IFERROR((_xlfn.IFS(M$227&lt;INDEX($J$395:$J$413,MATCH($B$256,$C$395:$C$413,0)),INDEX('Baseline Calcs &amp; EFs'!$C$341:$C$358, MATCH($B$256,'Baseline Calcs &amp; EFs'!$B$341:$B$358,0)),M$227&lt;INDEX($K$395:$K$413,MATCH($B$256,$C$395:$C$413,0)),INDEX('Baseline Calcs &amp; EFs'!$C$341:$C$358, MATCH($B$256,'Baseline Calcs &amp; EFs'!$B$341:$B$358,0))-(((INDEX('Baseline Calcs &amp; EFs'!$C$341:$C$358, MATCH($B$256,'Baseline Calcs &amp; EFs'!$B$341:$B$358,0)))-(INDEX($D$394:$D$411, MATCH($B$256,$C$394:$C$411,0))))/3),M$227&lt;INDEX($I$395:$I$413,MATCH($B$256,$C$395:$C$413,0)),INDEX('Baseline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N257" s="148" t="str" cm="1">
        <f t="array" ref="N257">IFERROR((_xlfn.IFS(N$227&lt;INDEX($J$395:$J$413,MATCH($B$256,$C$395:$C$413,0)),INDEX('Baseline Calcs &amp; EFs'!$C$341:$C$358, MATCH($B$256,'Baseline Calcs &amp; EFs'!$B$341:$B$358,0)),N$227&lt;INDEX($K$395:$K$413,MATCH($B$256,$C$395:$C$413,0)),INDEX('Baseline Calcs &amp; EFs'!$C$341:$C$358, MATCH($B$256,'Baseline Calcs &amp; EFs'!$B$341:$B$358,0))-(((INDEX('Baseline Calcs &amp; EFs'!$C$341:$C$358, MATCH($B$256,'Baseline Calcs &amp; EFs'!$B$341:$B$358,0)))-(INDEX($D$394:$D$411, MATCH($B$256,$C$394:$C$411,0))))/3),N$227&lt;INDEX($I$395:$I$413,MATCH($B$256,$C$395:$C$413,0)),INDEX('Baseline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O257" s="148" t="str" cm="1">
        <f t="array" ref="O257">IFERROR((_xlfn.IFS(O$227&lt;INDEX($J$395:$J$413,MATCH($B$256,$C$395:$C$413,0)),INDEX('Baseline Calcs &amp; EFs'!$C$341:$C$358, MATCH($B$256,'Baseline Calcs &amp; EFs'!$B$341:$B$358,0)),O$227&lt;INDEX($K$395:$K$413,MATCH($B$256,$C$395:$C$413,0)),INDEX('Baseline Calcs &amp; EFs'!$C$341:$C$358, MATCH($B$256,'Baseline Calcs &amp; EFs'!$B$341:$B$358,0))-(((INDEX('Baseline Calcs &amp; EFs'!$C$341:$C$358, MATCH($B$256,'Baseline Calcs &amp; EFs'!$B$341:$B$358,0)))-(INDEX($D$394:$D$411, MATCH($B$256,$C$394:$C$411,0))))/3),O$227&lt;INDEX($I$395:$I$413,MATCH($B$256,$C$395:$C$413,0)),INDEX('Baseline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P257" s="148" t="str" cm="1">
        <f t="array" ref="P257">IFERROR((_xlfn.IFS(P$227&lt;INDEX($J$395:$J$413,MATCH($B$256,$C$395:$C$413,0)),INDEX('Baseline Calcs &amp; EFs'!$C$341:$C$358, MATCH($B$256,'Baseline Calcs &amp; EFs'!$B$341:$B$358,0)),P$227&lt;INDEX($K$395:$K$413,MATCH($B$256,$C$395:$C$413,0)),INDEX('Baseline Calcs &amp; EFs'!$C$341:$C$358, MATCH($B$256,'Baseline Calcs &amp; EFs'!$B$341:$B$358,0))-(((INDEX('Baseline Calcs &amp; EFs'!$C$341:$C$358, MATCH($B$256,'Baseline Calcs &amp; EFs'!$B$341:$B$358,0)))-(INDEX($D$394:$D$411, MATCH($B$256,$C$394:$C$411,0))))/3),P$227&lt;INDEX($I$395:$I$413,MATCH($B$256,$C$395:$C$413,0)),INDEX('Baseline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Q257" s="148" t="str" cm="1">
        <f t="array" ref="Q257">IFERROR((_xlfn.IFS(Q$227&lt;INDEX($J$395:$J$413,MATCH($B$256,$C$395:$C$413,0)),INDEX('Baseline Calcs &amp; EFs'!$C$341:$C$358, MATCH($B$256,'Baseline Calcs &amp; EFs'!$B$341:$B$358,0)),Q$227&lt;INDEX($K$395:$K$413,MATCH($B$256,$C$395:$C$413,0)),INDEX('Baseline Calcs &amp; EFs'!$C$341:$C$358, MATCH($B$256,'Baseline Calcs &amp; EFs'!$B$341:$B$358,0))-(((INDEX('Baseline Calcs &amp; EFs'!$C$341:$C$358, MATCH($B$256,'Baseline Calcs &amp; EFs'!$B$341:$B$358,0)))-(INDEX($D$394:$D$411, MATCH($B$256,$C$394:$C$411,0))))/3),Q$227&lt;INDEX($I$395:$I$413,MATCH($B$256,$C$395:$C$413,0)),INDEX('Baseline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R257" s="148" t="str" cm="1">
        <f t="array" ref="R257">IFERROR((_xlfn.IFS(R$227&lt;INDEX($J$395:$J$413,MATCH($B$256,$C$395:$C$413,0)),INDEX('Baseline Calcs &amp; EFs'!$C$341:$C$358, MATCH($B$256,'Baseline Calcs &amp; EFs'!$B$341:$B$358,0)),R$227&lt;INDEX($K$395:$K$413,MATCH($B$256,$C$395:$C$413,0)),INDEX('Baseline Calcs &amp; EFs'!$C$341:$C$358, MATCH($B$256,'Baseline Calcs &amp; EFs'!$B$341:$B$358,0))-(((INDEX('Baseline Calcs &amp; EFs'!$C$341:$C$358, MATCH($B$256,'Baseline Calcs &amp; EFs'!$B$341:$B$358,0)))-(INDEX($D$394:$D$411, MATCH($B$256,$C$394:$C$411,0))))/3),R$227&lt;INDEX($I$395:$I$413,MATCH($B$256,$C$395:$C$413,0)),INDEX('Baseline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S257" s="148" t="str" cm="1">
        <f t="array" ref="S257">IFERROR((_xlfn.IFS(S$227&lt;INDEX($J$395:$J$413,MATCH($B$256,$C$395:$C$413,0)),INDEX('Baseline Calcs &amp; EFs'!$C$341:$C$358, MATCH($B$256,'Baseline Calcs &amp; EFs'!$B$341:$B$358,0)),S$227&lt;INDEX($K$395:$K$413,MATCH($B$256,$C$395:$C$413,0)),INDEX('Baseline Calcs &amp; EFs'!$C$341:$C$358, MATCH($B$256,'Baseline Calcs &amp; EFs'!$B$341:$B$358,0))-(((INDEX('Baseline Calcs &amp; EFs'!$C$341:$C$358, MATCH($B$256,'Baseline Calcs &amp; EFs'!$B$341:$B$358,0)))-(INDEX($D$394:$D$411, MATCH($B$256,$C$394:$C$411,0))))/3),S$227&lt;INDEX($I$395:$I$413,MATCH($B$256,$C$395:$C$413,0)),INDEX('Baseline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T257" s="148" t="str" cm="1">
        <f t="array" ref="T257">IFERROR((_xlfn.IFS(T$227&lt;INDEX($J$395:$J$413,MATCH($B$256,$C$395:$C$413,0)),INDEX('Baseline Calcs &amp; EFs'!$C$341:$C$358, MATCH($B$256,'Baseline Calcs &amp; EFs'!$B$341:$B$358,0)),T$227&lt;INDEX($K$395:$K$413,MATCH($B$256,$C$395:$C$413,0)),INDEX('Baseline Calcs &amp; EFs'!$C$341:$C$358, MATCH($B$256,'Baseline Calcs &amp; EFs'!$B$341:$B$358,0))-(((INDEX('Baseline Calcs &amp; EFs'!$C$341:$C$358, MATCH($B$256,'Baseline Calcs &amp; EFs'!$B$341:$B$358,0)))-(INDEX($D$394:$D$411, MATCH($B$256,$C$394:$C$411,0))))/3),T$227&lt;INDEX($I$395:$I$413,MATCH($B$256,$C$395:$C$413,0)),INDEX('Baseline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U257" s="148" t="str" cm="1">
        <f t="array" ref="U257">IFERROR((_xlfn.IFS(U$227&lt;INDEX($J$395:$J$413,MATCH($B$256,$C$395:$C$413,0)),INDEX('Baseline Calcs &amp; EFs'!$C$341:$C$358, MATCH($B$256,'Baseline Calcs &amp; EFs'!$B$341:$B$358,0)),U$227&lt;INDEX($K$395:$K$413,MATCH($B$256,$C$395:$C$413,0)),INDEX('Baseline Calcs &amp; EFs'!$C$341:$C$358, MATCH($B$256,'Baseline Calcs &amp; EFs'!$B$341:$B$358,0))-(((INDEX('Baseline Calcs &amp; EFs'!$C$341:$C$358, MATCH($B$256,'Baseline Calcs &amp; EFs'!$B$341:$B$358,0)))-(INDEX($D$394:$D$411, MATCH($B$256,$C$394:$C$411,0))))/3),U$227&lt;INDEX($I$395:$I$413,MATCH($B$256,$C$395:$C$413,0)),INDEX('Baseline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V257" s="148" t="str" cm="1">
        <f t="array" ref="V257">IFERROR((_xlfn.IFS(V$227&lt;INDEX($J$395:$J$413,MATCH($B$256,$C$395:$C$413,0)),INDEX('Baseline Calcs &amp; EFs'!$C$341:$C$358, MATCH($B$256,'Baseline Calcs &amp; EFs'!$B$341:$B$358,0)),V$227&lt;INDEX($K$395:$K$413,MATCH($B$256,$C$395:$C$413,0)),INDEX('Baseline Calcs &amp; EFs'!$C$341:$C$358, MATCH($B$256,'Baseline Calcs &amp; EFs'!$B$341:$B$358,0))-(((INDEX('Baseline Calcs &amp; EFs'!$C$341:$C$358, MATCH($B$256,'Baseline Calcs &amp; EFs'!$B$341:$B$358,0)))-(INDEX($D$394:$D$411, MATCH($B$256,$C$394:$C$411,0))))/3),V$227&lt;INDEX($I$395:$I$413,MATCH($B$256,$C$395:$C$413,0)),INDEX('Baseline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W257" s="148" t="str" cm="1">
        <f t="array" ref="W257">IFERROR((_xlfn.IFS(W$227&lt;INDEX($J$395:$J$413,MATCH($B$256,$C$395:$C$413,0)),INDEX('Baseline Calcs &amp; EFs'!$C$341:$C$358, MATCH($B$256,'Baseline Calcs &amp; EFs'!$B$341:$B$358,0)),W$227&lt;INDEX($K$395:$K$413,MATCH($B$256,$C$395:$C$413,0)),INDEX('Baseline Calcs &amp; EFs'!$C$341:$C$358, MATCH($B$256,'Baseline Calcs &amp; EFs'!$B$341:$B$358,0))-(((INDEX('Baseline Calcs &amp; EFs'!$C$341:$C$358, MATCH($B$256,'Baseline Calcs &amp; EFs'!$B$341:$B$358,0)))-(INDEX($D$394:$D$411, MATCH($B$256,$C$394:$C$411,0))))/3),W$227&lt;INDEX($I$395:$I$413,MATCH($B$256,$C$395:$C$413,0)),INDEX('Baseline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X257" s="148" t="str" cm="1">
        <f t="array" ref="X257">IFERROR((_xlfn.IFS(X$227&lt;INDEX($J$395:$J$413,MATCH($B$256,$C$395:$C$413,0)),INDEX('Baseline Calcs &amp; EFs'!$C$341:$C$358, MATCH($B$256,'Baseline Calcs &amp; EFs'!$B$341:$B$358,0)),X$227&lt;INDEX($K$395:$K$413,MATCH($B$256,$C$395:$C$413,0)),INDEX('Baseline Calcs &amp; EFs'!$C$341:$C$358, MATCH($B$256,'Baseline Calcs &amp; EFs'!$B$341:$B$358,0))-(((INDEX('Baseline Calcs &amp; EFs'!$C$341:$C$358, MATCH($B$256,'Baseline Calcs &amp; EFs'!$B$341:$B$358,0)))-(INDEX($D$394:$D$411, MATCH($B$256,$C$394:$C$411,0))))/3),X$227&lt;INDEX($I$395:$I$413,MATCH($B$256,$C$395:$C$413,0)),INDEX('Baseline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Y257" s="148" t="str" cm="1">
        <f t="array" ref="Y257">IFERROR((_xlfn.IFS(Y$227&lt;INDEX($J$395:$J$413,MATCH($B$256,$C$395:$C$413,0)),INDEX('Baseline Calcs &amp; EFs'!$C$341:$C$358, MATCH($B$256,'Baseline Calcs &amp; EFs'!$B$341:$B$358,0)),Y$227&lt;INDEX($K$395:$K$413,MATCH($B$256,$C$395:$C$413,0)),INDEX('Baseline Calcs &amp; EFs'!$C$341:$C$358, MATCH($B$256,'Baseline Calcs &amp; EFs'!$B$341:$B$358,0))-(((INDEX('Baseline Calcs &amp; EFs'!$C$341:$C$358, MATCH($B$256,'Baseline Calcs &amp; EFs'!$B$341:$B$358,0)))-(INDEX($D$394:$D$411, MATCH($B$256,$C$394:$C$411,0))))/3),Y$227&lt;INDEX($I$395:$I$413,MATCH($B$256,$C$395:$C$413,0)),INDEX('Baseline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Z257" s="148" t="str" cm="1">
        <f t="array" ref="Z257">IFERROR((_xlfn.IFS(Z$227&lt;INDEX($J$395:$J$413,MATCH($B$256,$C$395:$C$413,0)),INDEX('Baseline Calcs &amp; EFs'!$C$341:$C$358, MATCH($B$256,'Baseline Calcs &amp; EFs'!$B$341:$B$358,0)),Z$227&lt;INDEX($K$395:$K$413,MATCH($B$256,$C$395:$C$413,0)),INDEX('Baseline Calcs &amp; EFs'!$C$341:$C$358, MATCH($B$256,'Baseline Calcs &amp; EFs'!$B$341:$B$358,0))-(((INDEX('Baseline Calcs &amp; EFs'!$C$341:$C$358, MATCH($B$256,'Baseline Calcs &amp; EFs'!$B$341:$B$358,0)))-(INDEX($D$394:$D$411, MATCH($B$256,$C$394:$C$411,0))))/3),Z$227&lt;INDEX($I$395:$I$413,MATCH($B$256,$C$395:$C$413,0)),INDEX('Baseline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AA257" s="148" t="str" cm="1">
        <f t="array" ref="AA257">IFERROR((_xlfn.IFS(AA$227&lt;INDEX($J$395:$J$413,MATCH($B$256,$C$395:$C$413,0)),INDEX('Baseline Calcs &amp; EFs'!$C$341:$C$358, MATCH($B$256,'Baseline Calcs &amp; EFs'!$B$341:$B$358,0)),AA$227&lt;INDEX($K$395:$K$413,MATCH($B$256,$C$395:$C$413,0)),INDEX('Baseline Calcs &amp; EFs'!$C$341:$C$358, MATCH($B$256,'Baseline Calcs &amp; EFs'!$B$341:$B$358,0))-(((INDEX('Baseline Calcs &amp; EFs'!$C$341:$C$358, MATCH($B$256,'Baseline Calcs &amp; EFs'!$B$341:$B$358,0)))-(INDEX($D$394:$D$411, MATCH($B$256,$C$394:$C$411,0))))/3),AA$227&lt;INDEX($I$395:$I$413,MATCH($B$256,$C$395:$C$413,0)),INDEX('Baseline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AB257" s="148" t="str" cm="1">
        <f t="array" ref="AB257">IFERROR((_xlfn.IFS(AB$227&lt;INDEX($J$395:$J$413,MATCH($B$256,$C$395:$C$413,0)),INDEX('Baseline Calcs &amp; EFs'!$C$341:$C$358, MATCH($B$256,'Baseline Calcs &amp; EFs'!$B$341:$B$358,0)),AB$227&lt;INDEX($K$395:$K$413,MATCH($B$256,$C$395:$C$413,0)),INDEX('Baseline Calcs &amp; EFs'!$C$341:$C$358, MATCH($B$256,'Baseline Calcs &amp; EFs'!$B$341:$B$358,0))-(((INDEX('Baseline Calcs &amp; EFs'!$C$341:$C$358, MATCH($B$256,'Baseline Calcs &amp; EFs'!$B$341:$B$358,0)))-(INDEX($D$394:$D$411, MATCH($B$256,$C$394:$C$411,0))))/3),AB$227&lt;INDEX($I$395:$I$413,MATCH($B$256,$C$395:$C$413,0)),INDEX('Baseline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AC257" s="148" t="str" cm="1">
        <f t="array" ref="AC257">IFERROR((_xlfn.IFS(AC$227&lt;INDEX($J$395:$J$413,MATCH($B$256,$C$395:$C$413,0)),INDEX('Baseline Calcs &amp; EFs'!$C$341:$C$358, MATCH($B$256,'Baseline Calcs &amp; EFs'!$B$341:$B$358,0)),AC$227&lt;INDEX($K$395:$K$413,MATCH($B$256,$C$395:$C$413,0)),INDEX('Baseline Calcs &amp; EFs'!$C$341:$C$358, MATCH($B$256,'Baseline Calcs &amp; EFs'!$B$341:$B$358,0))-(((INDEX('Baseline Calcs &amp; EFs'!$C$341:$C$358, MATCH($B$256,'Baseline Calcs &amp; EFs'!$B$341:$B$358,0)))-(INDEX($D$394:$D$411, MATCH($B$256,$C$394:$C$411,0))))/3),AC$227&lt;INDEX($I$395:$I$413,MATCH($B$256,$C$395:$C$413,0)),INDEX('Baseline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AD257" s="148" t="str" cm="1">
        <f t="array" ref="AD257">IFERROR((_xlfn.IFS(AD$227&lt;INDEX($J$395:$J$413,MATCH($B$256,$C$395:$C$413,0)),INDEX('Baseline Calcs &amp; EFs'!$C$341:$C$358, MATCH($B$256,'Baseline Calcs &amp; EFs'!$B$341:$B$358,0)),AD$227&lt;INDEX($K$395:$K$413,MATCH($B$256,$C$395:$C$413,0)),INDEX('Baseline Calcs &amp; EFs'!$C$341:$C$358, MATCH($B$256,'Baseline Calcs &amp; EFs'!$B$341:$B$358,0))-(((INDEX('Baseline Calcs &amp; EFs'!$C$341:$C$358, MATCH($B$256,'Baseline Calcs &amp; EFs'!$B$341:$B$358,0)))-(INDEX($D$394:$D$411, MATCH($B$256,$C$394:$C$411,0))))/3),AD$227&lt;INDEX($I$395:$I$413,MATCH($B$256,$C$395:$C$413,0)),INDEX('Baseline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AE257" s="148" t="str" cm="1">
        <f t="array" ref="AE257">IFERROR((_xlfn.IFS(AE$227&lt;INDEX($J$395:$J$413,MATCH($B$256,$C$395:$C$413,0)),INDEX('Baseline Calcs &amp; EFs'!$C$341:$C$358, MATCH($B$256,'Baseline Calcs &amp; EFs'!$B$341:$B$358,0)),AE$227&lt;INDEX($K$395:$K$413,MATCH($B$256,$C$395:$C$413,0)),INDEX('Baseline Calcs &amp; EFs'!$C$341:$C$358, MATCH($B$256,'Baseline Calcs &amp; EFs'!$B$341:$B$358,0))-(((INDEX('Baseline Calcs &amp; EFs'!$C$341:$C$358, MATCH($B$256,'Baseline Calcs &amp; EFs'!$B$341:$B$358,0)))-(INDEX($D$394:$D$411, MATCH($B$256,$C$394:$C$411,0))))/3),AE$227&lt;INDEX($I$395:$I$413,MATCH($B$256,$C$395:$C$413,0)),INDEX('Baseline Calcs &amp; EFs'!$C$341:$C$358, MATCH($B$256,'Baseline Calcs &amp; EFs'!$B$341:$B$358,0))-(((INDEX('Baseline Calcs &amp; EFs'!$C$341:$C$358, MATCH($B$256,'Baseline Calcs &amp; EFs'!$B$341:$B$358,0)))-(INDEX($D$394:$D$411, MATCH($B$256,$C$394:$C$411,0))))*2/3),TRUE,INDEX($D$394:$D$411, MATCH($B$256,$C$394:$C$411,0)))*INDEX($D$11:$D$27, MATCH($B$256,$B$11:$B$27,0)))*1000*'Conversions and Lists'!$O$44*'Baseline Calcs &amp; EFs'!$F$437*'Conversions and Lists'!$F$51*1000,"")</f>
        <v/>
      </c>
      <c r="AF257" s="148" t="str">
        <f t="shared" si="4"/>
        <v/>
      </c>
      <c r="AG257" s="148" t="str">
        <f>IFERROR(SUM(INDEX(D257:AF257, MATCH(INDEX($H$6:$H$27,MATCH(B257,$B$6:$B$27,0)),$D$227:$AE$227,0)):AF257),"")</f>
        <v/>
      </c>
    </row>
    <row r="258" spans="2:33" x14ac:dyDescent="0.25">
      <c r="B258" s="144" t="s">
        <v>122</v>
      </c>
      <c r="C258" s="141" t="s">
        <v>335</v>
      </c>
      <c r="D258" s="142" t="str" cm="1">
        <f t="array" ref="D258">IFERROR(((_xlfn.IFS(D$227&lt;INDEX($J$395:$J$413,MATCH($B$258,$C$395:$C$413,0)),INDEX('Baseline Calcs &amp; EFs'!$D$341:$D$358, MATCH($B$258,'Baseline Calcs &amp; EFs'!$B$341:$B$358,0)),D$227&lt;INDEX($K$395:$K$413,MATCH($B$258,$C$395:$C$413,0)),INDEX('Baseline Calcs &amp; EFs'!$D$341:$D$358, MATCH($B$258,'Baseline Calcs &amp; EFs'!$B$341:$B$358,0))-(((INDEX('Baseline Calcs &amp; EFs'!$D$341:$D$358, MATCH($B$258,'Baseline Calcs &amp; EFs'!$B$341:$B$358,0)))-(INDEX($E$394:$E$411, MATCH($B$258,$C$394:$C$411,0))))/3),D$227&lt;INDEX($I$395:$I$413,MATCH($B$258,$C$395:$C$413,0)),INDEX('Baseline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EFs'!K$381,"")</f>
        <v/>
      </c>
      <c r="E258" s="142" t="str" cm="1">
        <f t="array" ref="E258">IFERROR(((_xlfn.IFS(E$227&lt;INDEX($J$395:$J$413,MATCH($B$258,$C$395:$C$413,0)),INDEX('Baseline Calcs &amp; EFs'!$D$341:$D$358, MATCH($B$258,'Baseline Calcs &amp; EFs'!$B$341:$B$358,0)),E$227&lt;INDEX($K$395:$K$413,MATCH($B$258,$C$395:$C$413,0)),INDEX('Baseline Calcs &amp; EFs'!$D$341:$D$358, MATCH($B$258,'Baseline Calcs &amp; EFs'!$B$341:$B$358,0))-(((INDEX('Baseline Calcs &amp; EFs'!$D$341:$D$358, MATCH($B$258,'Baseline Calcs &amp; EFs'!$B$341:$B$358,0)))-(INDEX($E$394:$E$411, MATCH($B$258,$C$394:$C$411,0))))/3),E$227&lt;INDEX($I$395:$I$413,MATCH($B$258,$C$395:$C$413,0)),INDEX('Baseline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EFs'!L$381,"")</f>
        <v/>
      </c>
      <c r="F258" s="142" t="str" cm="1">
        <f t="array" ref="F258">IFERROR(((_xlfn.IFS(F$227&lt;INDEX($J$395:$J$413,MATCH($B$258,$C$395:$C$413,0)),INDEX('Baseline Calcs &amp; EFs'!$D$341:$D$358, MATCH($B$258,'Baseline Calcs &amp; EFs'!$B$341:$B$358,0)),F$227&lt;INDEX($K$395:$K$413,MATCH($B$258,$C$395:$C$413,0)),INDEX('Baseline Calcs &amp; EFs'!$D$341:$D$358, MATCH($B$258,'Baseline Calcs &amp; EFs'!$B$341:$B$358,0))-(((INDEX('Baseline Calcs &amp; EFs'!$D$341:$D$358, MATCH($B$258,'Baseline Calcs &amp; EFs'!$B$341:$B$358,0)))-(INDEX($E$394:$E$411, MATCH($B$258,$C$394:$C$411,0))))/3),F$227&lt;INDEX($I$395:$I$413,MATCH($B$258,$C$395:$C$413,0)),INDEX('Baseline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EFs'!M$381,"")</f>
        <v/>
      </c>
      <c r="G258" s="142" t="str" cm="1">
        <f t="array" ref="G258">IFERROR(((_xlfn.IFS(G$227&lt;INDEX($J$395:$J$413,MATCH($B$258,$C$395:$C$413,0)),INDEX('Baseline Calcs &amp; EFs'!$D$341:$D$358, MATCH($B$258,'Baseline Calcs &amp; EFs'!$B$341:$B$358,0)),G$227&lt;INDEX($K$395:$K$413,MATCH($B$258,$C$395:$C$413,0)),INDEX('Baseline Calcs &amp; EFs'!$D$341:$D$358, MATCH($B$258,'Baseline Calcs &amp; EFs'!$B$341:$B$358,0))-(((INDEX('Baseline Calcs &amp; EFs'!$D$341:$D$358, MATCH($B$258,'Baseline Calcs &amp; EFs'!$B$341:$B$358,0)))-(INDEX($E$394:$E$411, MATCH($B$258,$C$394:$C$411,0))))/3),G$227&lt;INDEX($I$395:$I$413,MATCH($B$258,$C$395:$C$413,0)),INDEX('Baseline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EFs'!N$381,"")</f>
        <v/>
      </c>
      <c r="H258" s="142" t="str" cm="1">
        <f t="array" ref="H258">IFERROR(((_xlfn.IFS(H$227&lt;INDEX($J$395:$J$413,MATCH($B$258,$C$395:$C$413,0)),INDEX('Baseline Calcs &amp; EFs'!$D$341:$D$358, MATCH($B$258,'Baseline Calcs &amp; EFs'!$B$341:$B$358,0)),H$227&lt;INDEX($K$395:$K$413,MATCH($B$258,$C$395:$C$413,0)),INDEX('Baseline Calcs &amp; EFs'!$D$341:$D$358, MATCH($B$258,'Baseline Calcs &amp; EFs'!$B$341:$B$358,0))-(((INDEX('Baseline Calcs &amp; EFs'!$D$341:$D$358, MATCH($B$258,'Baseline Calcs &amp; EFs'!$B$341:$B$358,0)))-(INDEX($E$394:$E$411, MATCH($B$258,$C$394:$C$411,0))))/3),H$227&lt;INDEX($I$395:$I$413,MATCH($B$258,$C$395:$C$413,0)),INDEX('Baseline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EFs'!O$381,"")</f>
        <v/>
      </c>
      <c r="I258" s="142" t="str" cm="1">
        <f t="array" ref="I258">IFERROR(((_xlfn.IFS(I$227&lt;INDEX($J$395:$J$413,MATCH($B$258,$C$395:$C$413,0)),INDEX('Baseline Calcs &amp; EFs'!$D$341:$D$358, MATCH($B$258,'Baseline Calcs &amp; EFs'!$B$341:$B$358,0)),I$227&lt;INDEX($K$395:$K$413,MATCH($B$258,$C$395:$C$413,0)),INDEX('Baseline Calcs &amp; EFs'!$D$341:$D$358, MATCH($B$258,'Baseline Calcs &amp; EFs'!$B$341:$B$358,0))-(((INDEX('Baseline Calcs &amp; EFs'!$D$341:$D$358, MATCH($B$258,'Baseline Calcs &amp; EFs'!$B$341:$B$358,0)))-(INDEX($E$394:$E$411, MATCH($B$258,$C$394:$C$411,0))))/3),I$227&lt;INDEX($I$395:$I$413,MATCH($B$258,$C$395:$C$413,0)),INDEX('Baseline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EFs'!P$381,"")</f>
        <v/>
      </c>
      <c r="J258" s="142" t="str" cm="1">
        <f t="array" ref="J258">IFERROR(((_xlfn.IFS(J$227&lt;INDEX($J$395:$J$413,MATCH($B$258,$C$395:$C$413,0)),INDEX('Baseline Calcs &amp; EFs'!$D$341:$D$358, MATCH($B$258,'Baseline Calcs &amp; EFs'!$B$341:$B$358,0)),J$227&lt;INDEX($K$395:$K$413,MATCH($B$258,$C$395:$C$413,0)),INDEX('Baseline Calcs &amp; EFs'!$D$341:$D$358, MATCH($B$258,'Baseline Calcs &amp; EFs'!$B$341:$B$358,0))-(((INDEX('Baseline Calcs &amp; EFs'!$D$341:$D$358, MATCH($B$258,'Baseline Calcs &amp; EFs'!$B$341:$B$358,0)))-(INDEX($E$394:$E$411, MATCH($B$258,$C$394:$C$411,0))))/3),J$227&lt;INDEX($I$395:$I$413,MATCH($B$258,$C$395:$C$413,0)),INDEX('Baseline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EFs'!Q$381,"")</f>
        <v/>
      </c>
      <c r="K258" s="142" t="str" cm="1">
        <f t="array" ref="K258">IFERROR(((_xlfn.IFS(K$227&lt;INDEX($J$395:$J$413,MATCH($B$258,$C$395:$C$413,0)),INDEX('Baseline Calcs &amp; EFs'!$D$341:$D$358, MATCH($B$258,'Baseline Calcs &amp; EFs'!$B$341:$B$358,0)),K$227&lt;INDEX($K$395:$K$413,MATCH($B$258,$C$395:$C$413,0)),INDEX('Baseline Calcs &amp; EFs'!$D$341:$D$358, MATCH($B$258,'Baseline Calcs &amp; EFs'!$B$341:$B$358,0))-(((INDEX('Baseline Calcs &amp; EFs'!$D$341:$D$358, MATCH($B$258,'Baseline Calcs &amp; EFs'!$B$341:$B$358,0)))-(INDEX($E$394:$E$411, MATCH($B$258,$C$394:$C$411,0))))/3),K$227&lt;INDEX($I$395:$I$413,MATCH($B$258,$C$395:$C$413,0)),INDEX('Baseline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EFs'!R$381,"")</f>
        <v/>
      </c>
      <c r="L258" s="142" t="str" cm="1">
        <f t="array" ref="L258">IFERROR(((_xlfn.IFS(L$227&lt;INDEX($J$395:$J$413,MATCH($B$258,$C$395:$C$413,0)),INDEX('Baseline Calcs &amp; EFs'!$D$341:$D$358, MATCH($B$258,'Baseline Calcs &amp; EFs'!$B$341:$B$358,0)),L$227&lt;INDEX($K$395:$K$413,MATCH($B$258,$C$395:$C$413,0)),INDEX('Baseline Calcs &amp; EFs'!$D$341:$D$358, MATCH($B$258,'Baseline Calcs &amp; EFs'!$B$341:$B$358,0))-(((INDEX('Baseline Calcs &amp; EFs'!$D$341:$D$358, MATCH($B$258,'Baseline Calcs &amp; EFs'!$B$341:$B$358,0)))-(INDEX($E$394:$E$411, MATCH($B$258,$C$394:$C$411,0))))/3),L$227&lt;INDEX($I$395:$I$413,MATCH($B$258,$C$395:$C$413,0)),INDEX('Baseline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EFs'!S$381,"")</f>
        <v/>
      </c>
      <c r="M258" s="142" t="str" cm="1">
        <f t="array" ref="M258">IFERROR(((_xlfn.IFS(M$227&lt;INDEX($J$395:$J$413,MATCH($B$258,$C$395:$C$413,0)),INDEX('Baseline Calcs &amp; EFs'!$D$341:$D$358, MATCH($B$258,'Baseline Calcs &amp; EFs'!$B$341:$B$358,0)),M$227&lt;INDEX($K$395:$K$413,MATCH($B$258,$C$395:$C$413,0)),INDEX('Baseline Calcs &amp; EFs'!$D$341:$D$358, MATCH($B$258,'Baseline Calcs &amp; EFs'!$B$341:$B$358,0))-(((INDEX('Baseline Calcs &amp; EFs'!$D$341:$D$358, MATCH($B$258,'Baseline Calcs &amp; EFs'!$B$341:$B$358,0)))-(INDEX($E$394:$E$411, MATCH($B$258,$C$394:$C$411,0))))/3),M$227&lt;INDEX($I$395:$I$413,MATCH($B$258,$C$395:$C$413,0)),INDEX('Baseline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EFs'!T$381,"")</f>
        <v/>
      </c>
      <c r="N258" s="142" t="str" cm="1">
        <f t="array" ref="N258">IFERROR(((_xlfn.IFS(N$227&lt;INDEX($J$395:$J$413,MATCH($B$258,$C$395:$C$413,0)),INDEX('Baseline Calcs &amp; EFs'!$D$341:$D$358, MATCH($B$258,'Baseline Calcs &amp; EFs'!$B$341:$B$358,0)),N$227&lt;INDEX($K$395:$K$413,MATCH($B$258,$C$395:$C$413,0)),INDEX('Baseline Calcs &amp; EFs'!$D$341:$D$358, MATCH($B$258,'Baseline Calcs &amp; EFs'!$B$341:$B$358,0))-(((INDEX('Baseline Calcs &amp; EFs'!$D$341:$D$358, MATCH($B$258,'Baseline Calcs &amp; EFs'!$B$341:$B$358,0)))-(INDEX($E$394:$E$411, MATCH($B$258,$C$394:$C$411,0))))/3),N$227&lt;INDEX($I$395:$I$413,MATCH($B$258,$C$395:$C$413,0)),INDEX('Baseline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EFs'!U$381,"")</f>
        <v/>
      </c>
      <c r="O258" s="142" t="str" cm="1">
        <f t="array" ref="O258">IFERROR(((_xlfn.IFS(O$227&lt;INDEX($J$395:$J$413,MATCH($B$258,$C$395:$C$413,0)),INDEX('Baseline Calcs &amp; EFs'!$D$341:$D$358, MATCH($B$258,'Baseline Calcs &amp; EFs'!$B$341:$B$358,0)),O$227&lt;INDEX($K$395:$K$413,MATCH($B$258,$C$395:$C$413,0)),INDEX('Baseline Calcs &amp; EFs'!$D$341:$D$358, MATCH($B$258,'Baseline Calcs &amp; EFs'!$B$341:$B$358,0))-(((INDEX('Baseline Calcs &amp; EFs'!$D$341:$D$358, MATCH($B$258,'Baseline Calcs &amp; EFs'!$B$341:$B$358,0)))-(INDEX($E$394:$E$411, MATCH($B$258,$C$394:$C$411,0))))/3),O$227&lt;INDEX($I$395:$I$413,MATCH($B$258,$C$395:$C$413,0)),INDEX('Baseline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EFs'!V$381,"")</f>
        <v/>
      </c>
      <c r="P258" s="142" t="str" cm="1">
        <f t="array" ref="P258">IFERROR(((_xlfn.IFS(P$227&lt;INDEX($J$395:$J$413,MATCH($B$258,$C$395:$C$413,0)),INDEX('Baseline Calcs &amp; EFs'!$D$341:$D$358, MATCH($B$258,'Baseline Calcs &amp; EFs'!$B$341:$B$358,0)),P$227&lt;INDEX($K$395:$K$413,MATCH($B$258,$C$395:$C$413,0)),INDEX('Baseline Calcs &amp; EFs'!$D$341:$D$358, MATCH($B$258,'Baseline Calcs &amp; EFs'!$B$341:$B$358,0))-(((INDEX('Baseline Calcs &amp; EFs'!$D$341:$D$358, MATCH($B$258,'Baseline Calcs &amp; EFs'!$B$341:$B$358,0)))-(INDEX($E$394:$E$411, MATCH($B$258,$C$394:$C$411,0))))/3),P$227&lt;INDEX($I$395:$I$413,MATCH($B$258,$C$395:$C$413,0)),INDEX('Baseline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EFs'!W$381,"")</f>
        <v/>
      </c>
      <c r="Q258" s="142" t="str" cm="1">
        <f t="array" ref="Q258">IFERROR(((_xlfn.IFS(Q$227&lt;INDEX($J$395:$J$413,MATCH($B$258,$C$395:$C$413,0)),INDEX('Baseline Calcs &amp; EFs'!$D$341:$D$358, MATCH($B$258,'Baseline Calcs &amp; EFs'!$B$341:$B$358,0)),Q$227&lt;INDEX($K$395:$K$413,MATCH($B$258,$C$395:$C$413,0)),INDEX('Baseline Calcs &amp; EFs'!$D$341:$D$358, MATCH($B$258,'Baseline Calcs &amp; EFs'!$B$341:$B$358,0))-(((INDEX('Baseline Calcs &amp; EFs'!$D$341:$D$358, MATCH($B$258,'Baseline Calcs &amp; EFs'!$B$341:$B$358,0)))-(INDEX($E$394:$E$411, MATCH($B$258,$C$394:$C$411,0))))/3),Q$227&lt;INDEX($I$395:$I$413,MATCH($B$258,$C$395:$C$413,0)),INDEX('Baseline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EFs'!X$381,"")</f>
        <v/>
      </c>
      <c r="R258" s="142" t="str" cm="1">
        <f t="array" ref="R258">IFERROR(((_xlfn.IFS(R$227&lt;INDEX($J$395:$J$413,MATCH($B$258,$C$395:$C$413,0)),INDEX('Baseline Calcs &amp; EFs'!$D$341:$D$358, MATCH($B$258,'Baseline Calcs &amp; EFs'!$B$341:$B$358,0)),R$227&lt;INDEX($K$395:$K$413,MATCH($B$258,$C$395:$C$413,0)),INDEX('Baseline Calcs &amp; EFs'!$D$341:$D$358, MATCH($B$258,'Baseline Calcs &amp; EFs'!$B$341:$B$358,0))-(((INDEX('Baseline Calcs &amp; EFs'!$D$341:$D$358, MATCH($B$258,'Baseline Calcs &amp; EFs'!$B$341:$B$358,0)))-(INDEX($E$394:$E$411, MATCH($B$258,$C$394:$C$411,0))))/3),R$227&lt;INDEX($I$395:$I$413,MATCH($B$258,$C$395:$C$413,0)),INDEX('Baseline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EFs'!Y$381,"")</f>
        <v/>
      </c>
      <c r="S258" s="142" t="str" cm="1">
        <f t="array" ref="S258">IFERROR(((_xlfn.IFS(S$227&lt;INDEX($J$395:$J$413,MATCH($B$258,$C$395:$C$413,0)),INDEX('Baseline Calcs &amp; EFs'!$D$341:$D$358, MATCH($B$258,'Baseline Calcs &amp; EFs'!$B$341:$B$358,0)),S$227&lt;INDEX($K$395:$K$413,MATCH($B$258,$C$395:$C$413,0)),INDEX('Baseline Calcs &amp; EFs'!$D$341:$D$358, MATCH($B$258,'Baseline Calcs &amp; EFs'!$B$341:$B$358,0))-(((INDEX('Baseline Calcs &amp; EFs'!$D$341:$D$358, MATCH($B$258,'Baseline Calcs &amp; EFs'!$B$341:$B$358,0)))-(INDEX($E$394:$E$411, MATCH($B$258,$C$394:$C$411,0))))/3),S$227&lt;INDEX($I$395:$I$413,MATCH($B$258,$C$395:$C$413,0)),INDEX('Baseline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EFs'!Z$381,"")</f>
        <v/>
      </c>
      <c r="T258" s="142" t="str" cm="1">
        <f t="array" ref="T258">IFERROR(((_xlfn.IFS(T$227&lt;INDEX($J$395:$J$413,MATCH($B$258,$C$395:$C$413,0)),INDEX('Baseline Calcs &amp; EFs'!$D$341:$D$358, MATCH($B$258,'Baseline Calcs &amp; EFs'!$B$341:$B$358,0)),T$227&lt;INDEX($K$395:$K$413,MATCH($B$258,$C$395:$C$413,0)),INDEX('Baseline Calcs &amp; EFs'!$D$341:$D$358, MATCH($B$258,'Baseline Calcs &amp; EFs'!$B$341:$B$358,0))-(((INDEX('Baseline Calcs &amp; EFs'!$D$341:$D$358, MATCH($B$258,'Baseline Calcs &amp; EFs'!$B$341:$B$358,0)))-(INDEX($E$394:$E$411, MATCH($B$258,$C$394:$C$411,0))))/3),T$227&lt;INDEX($I$395:$I$413,MATCH($B$258,$C$395:$C$413,0)),INDEX('Baseline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EFs'!AA$381,"")</f>
        <v/>
      </c>
      <c r="U258" s="142" t="str" cm="1">
        <f t="array" ref="U258">IFERROR(((_xlfn.IFS(U$227&lt;INDEX($J$395:$J$413,MATCH($B$258,$C$395:$C$413,0)),INDEX('Baseline Calcs &amp; EFs'!$D$341:$D$358, MATCH($B$258,'Baseline Calcs &amp; EFs'!$B$341:$B$358,0)),U$227&lt;INDEX($K$395:$K$413,MATCH($B$258,$C$395:$C$413,0)),INDEX('Baseline Calcs &amp; EFs'!$D$341:$D$358, MATCH($B$258,'Baseline Calcs &amp; EFs'!$B$341:$B$358,0))-(((INDEX('Baseline Calcs &amp; EFs'!$D$341:$D$358, MATCH($B$258,'Baseline Calcs &amp; EFs'!$B$341:$B$358,0)))-(INDEX($E$394:$E$411, MATCH($B$258,$C$394:$C$411,0))))/3),U$227&lt;INDEX($I$395:$I$413,MATCH($B$258,$C$395:$C$413,0)),INDEX('Baseline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EFs'!AB$381,"")</f>
        <v/>
      </c>
      <c r="V258" s="142" t="str" cm="1">
        <f t="array" ref="V258">IFERROR(((_xlfn.IFS(V$227&lt;INDEX($J$395:$J$413,MATCH($B$258,$C$395:$C$413,0)),INDEX('Baseline Calcs &amp; EFs'!$D$341:$D$358, MATCH($B$258,'Baseline Calcs &amp; EFs'!$B$341:$B$358,0)),V$227&lt;INDEX($K$395:$K$413,MATCH($B$258,$C$395:$C$413,0)),INDEX('Baseline Calcs &amp; EFs'!$D$341:$D$358, MATCH($B$258,'Baseline Calcs &amp; EFs'!$B$341:$B$358,0))-(((INDEX('Baseline Calcs &amp; EFs'!$D$341:$D$358, MATCH($B$258,'Baseline Calcs &amp; EFs'!$B$341:$B$358,0)))-(INDEX($E$394:$E$411, MATCH($B$258,$C$394:$C$411,0))))/3),V$227&lt;INDEX($I$395:$I$413,MATCH($B$258,$C$395:$C$413,0)),INDEX('Baseline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EFs'!AC$381,"")</f>
        <v/>
      </c>
      <c r="W258" s="142" t="str" cm="1">
        <f t="array" ref="W258">IFERROR(((_xlfn.IFS(W$227&lt;INDEX($J$395:$J$413,MATCH($B$258,$C$395:$C$413,0)),INDEX('Baseline Calcs &amp; EFs'!$D$341:$D$358, MATCH($B$258,'Baseline Calcs &amp; EFs'!$B$341:$B$358,0)),W$227&lt;INDEX($K$395:$K$413,MATCH($B$258,$C$395:$C$413,0)),INDEX('Baseline Calcs &amp; EFs'!$D$341:$D$358, MATCH($B$258,'Baseline Calcs &amp; EFs'!$B$341:$B$358,0))-(((INDEX('Baseline Calcs &amp; EFs'!$D$341:$D$358, MATCH($B$258,'Baseline Calcs &amp; EFs'!$B$341:$B$358,0)))-(INDEX($E$394:$E$411, MATCH($B$258,$C$394:$C$411,0))))/3),W$227&lt;INDEX($I$395:$I$413,MATCH($B$258,$C$395:$C$413,0)),INDEX('Baseline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EFs'!AD$381,"")</f>
        <v/>
      </c>
      <c r="X258" s="142" t="str" cm="1">
        <f t="array" ref="X258">IFERROR(((_xlfn.IFS(X$227&lt;INDEX($J$395:$J$413,MATCH($B$258,$C$395:$C$413,0)),INDEX('Baseline Calcs &amp; EFs'!$D$341:$D$358, MATCH($B$258,'Baseline Calcs &amp; EFs'!$B$341:$B$358,0)),X$227&lt;INDEX($K$395:$K$413,MATCH($B$258,$C$395:$C$413,0)),INDEX('Baseline Calcs &amp; EFs'!$D$341:$D$358, MATCH($B$258,'Baseline Calcs &amp; EFs'!$B$341:$B$358,0))-(((INDEX('Baseline Calcs &amp; EFs'!$D$341:$D$358, MATCH($B$258,'Baseline Calcs &amp; EFs'!$B$341:$B$358,0)))-(INDEX($E$394:$E$411, MATCH($B$258,$C$394:$C$411,0))))/3),X$227&lt;INDEX($I$395:$I$413,MATCH($B$258,$C$395:$C$413,0)),INDEX('Baseline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EFs'!AE$381,"")</f>
        <v/>
      </c>
      <c r="Y258" s="142" t="str" cm="1">
        <f t="array" ref="Y258">IFERROR(((_xlfn.IFS(Y$227&lt;INDEX($J$395:$J$413,MATCH($B$258,$C$395:$C$413,0)),INDEX('Baseline Calcs &amp; EFs'!$D$341:$D$358, MATCH($B$258,'Baseline Calcs &amp; EFs'!$B$341:$B$358,0)),Y$227&lt;INDEX($K$395:$K$413,MATCH($B$258,$C$395:$C$413,0)),INDEX('Baseline Calcs &amp; EFs'!$D$341:$D$358, MATCH($B$258,'Baseline Calcs &amp; EFs'!$B$341:$B$358,0))-(((INDEX('Baseline Calcs &amp; EFs'!$D$341:$D$358, MATCH($B$258,'Baseline Calcs &amp; EFs'!$B$341:$B$358,0)))-(INDEX($E$394:$E$411, MATCH($B$258,$C$394:$C$411,0))))/3),Y$227&lt;INDEX($I$395:$I$413,MATCH($B$258,$C$395:$C$413,0)),INDEX('Baseline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EFs'!AF$381,"")</f>
        <v/>
      </c>
      <c r="Z258" s="142" t="str" cm="1">
        <f t="array" ref="Z258">IFERROR(((_xlfn.IFS(Z$227&lt;INDEX($J$395:$J$413,MATCH($B$258,$C$395:$C$413,0)),INDEX('Baseline Calcs &amp; EFs'!$D$341:$D$358, MATCH($B$258,'Baseline Calcs &amp; EFs'!$B$341:$B$358,0)),Z$227&lt;INDEX($K$395:$K$413,MATCH($B$258,$C$395:$C$413,0)),INDEX('Baseline Calcs &amp; EFs'!$D$341:$D$358, MATCH($B$258,'Baseline Calcs &amp; EFs'!$B$341:$B$358,0))-(((INDEX('Baseline Calcs &amp; EFs'!$D$341:$D$358, MATCH($B$258,'Baseline Calcs &amp; EFs'!$B$341:$B$358,0)))-(INDEX($E$394:$E$411, MATCH($B$258,$C$394:$C$411,0))))/3),Z$227&lt;INDEX($I$395:$I$413,MATCH($B$258,$C$395:$C$413,0)),INDEX('Baseline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EFs'!AG$381,"")</f>
        <v/>
      </c>
      <c r="AA258" s="142" t="str" cm="1">
        <f t="array" ref="AA258">IFERROR(((_xlfn.IFS(AA$227&lt;INDEX($J$395:$J$413,MATCH($B$258,$C$395:$C$413,0)),INDEX('Baseline Calcs &amp; EFs'!$D$341:$D$358, MATCH($B$258,'Baseline Calcs &amp; EFs'!$B$341:$B$358,0)),AA$227&lt;INDEX($K$395:$K$413,MATCH($B$258,$C$395:$C$413,0)),INDEX('Baseline Calcs &amp; EFs'!$D$341:$D$358, MATCH($B$258,'Baseline Calcs &amp; EFs'!$B$341:$B$358,0))-(((INDEX('Baseline Calcs &amp; EFs'!$D$341:$D$358, MATCH($B$258,'Baseline Calcs &amp; EFs'!$B$341:$B$358,0)))-(INDEX($E$394:$E$411, MATCH($B$258,$C$394:$C$411,0))))/3),AA$227&lt;INDEX($I$395:$I$413,MATCH($B$258,$C$395:$C$413,0)),INDEX('Baseline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EFs'!AH$381,"")</f>
        <v/>
      </c>
      <c r="AB258" s="142" t="str" cm="1">
        <f t="array" ref="AB258">IFERROR(((_xlfn.IFS(AB$227&lt;INDEX($J$395:$J$413,MATCH($B$258,$C$395:$C$413,0)),INDEX('Baseline Calcs &amp; EFs'!$D$341:$D$358, MATCH($B$258,'Baseline Calcs &amp; EFs'!$B$341:$B$358,0)),AB$227&lt;INDEX($K$395:$K$413,MATCH($B$258,$C$395:$C$413,0)),INDEX('Baseline Calcs &amp; EFs'!$D$341:$D$358, MATCH($B$258,'Baseline Calcs &amp; EFs'!$B$341:$B$358,0))-(((INDEX('Baseline Calcs &amp; EFs'!$D$341:$D$358, MATCH($B$258,'Baseline Calcs &amp; EFs'!$B$341:$B$358,0)))-(INDEX($E$394:$E$411, MATCH($B$258,$C$394:$C$411,0))))/3),AB$227&lt;INDEX($I$395:$I$413,MATCH($B$258,$C$395:$C$413,0)),INDEX('Baseline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EFs'!AI$381,"")</f>
        <v/>
      </c>
      <c r="AC258" s="142" t="str" cm="1">
        <f t="array" ref="AC258">IFERROR(((_xlfn.IFS(AC$227&lt;INDEX($J$395:$J$413,MATCH($B$258,$C$395:$C$413,0)),INDEX('Baseline Calcs &amp; EFs'!$D$341:$D$358, MATCH($B$258,'Baseline Calcs &amp; EFs'!$B$341:$B$358,0)),AC$227&lt;INDEX($K$395:$K$413,MATCH($B$258,$C$395:$C$413,0)),INDEX('Baseline Calcs &amp; EFs'!$D$341:$D$358, MATCH($B$258,'Baseline Calcs &amp; EFs'!$B$341:$B$358,0))-(((INDEX('Baseline Calcs &amp; EFs'!$D$341:$D$358, MATCH($B$258,'Baseline Calcs &amp; EFs'!$B$341:$B$358,0)))-(INDEX($E$394:$E$411, MATCH($B$258,$C$394:$C$411,0))))/3),AC$227&lt;INDEX($I$395:$I$413,MATCH($B$258,$C$395:$C$413,0)),INDEX('Baseline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EFs'!AJ$381,"")</f>
        <v/>
      </c>
      <c r="AD258" s="142" t="str" cm="1">
        <f t="array" ref="AD258">IFERROR(((_xlfn.IFS(AD$227&lt;INDEX($J$395:$J$413,MATCH($B$258,$C$395:$C$413,0)),INDEX('Baseline Calcs &amp; EFs'!$D$341:$D$358, MATCH($B$258,'Baseline Calcs &amp; EFs'!$B$341:$B$358,0)),AD$227&lt;INDEX($K$395:$K$413,MATCH($B$258,$C$395:$C$413,0)),INDEX('Baseline Calcs &amp; EFs'!$D$341:$D$358, MATCH($B$258,'Baseline Calcs &amp; EFs'!$B$341:$B$358,0))-(((INDEX('Baseline Calcs &amp; EFs'!$D$341:$D$358, MATCH($B$258,'Baseline Calcs &amp; EFs'!$B$341:$B$358,0)))-(INDEX($E$394:$E$411, MATCH($B$258,$C$394:$C$411,0))))/3),AD$227&lt;INDEX($I$395:$I$413,MATCH($B$258,$C$395:$C$413,0)),INDEX('Baseline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EFs'!AK$381,"")</f>
        <v/>
      </c>
      <c r="AE258" s="142" t="str" cm="1">
        <f t="array" ref="AE258">IFERROR(((_xlfn.IFS(AE$227&lt;INDEX($J$395:$J$413,MATCH($B$258,$C$395:$C$413,0)),INDEX('Baseline Calcs &amp; EFs'!$D$341:$D$358, MATCH($B$258,'Baseline Calcs &amp; EFs'!$B$341:$B$358,0)),AE$227&lt;INDEX($K$395:$K$413,MATCH($B$258,$C$395:$C$413,0)),INDEX('Baseline Calcs &amp; EFs'!$D$341:$D$358, MATCH($B$258,'Baseline Calcs &amp; EFs'!$B$341:$B$358,0))-(((INDEX('Baseline Calcs &amp; EFs'!$D$341:$D$358, MATCH($B$258,'Baseline Calcs &amp; EFs'!$B$341:$B$358,0)))-(INDEX($E$394:$E$411, MATCH($B$258,$C$394:$C$411,0))))/3),AE$227&lt;INDEX($I$395:$I$413,MATCH($B$258,$C$395:$C$413,0)),INDEX('Baseline Calcs &amp; EFs'!$D$341:$D$358, MATCH($B$258,'Baseline Calcs &amp; EFs'!$B$341:$B$358,0))-(((INDEX('Baseline Calcs &amp; EFs'!$D$341:$D$358, MATCH($B$258,'Baseline Calcs &amp; EFs'!$B$341:$B$358,0)))-(INDEX($E$394:$E$411, MATCH($B$258,$C$394:$C$411,0))))*2/3),TRUE,INDEX($E$394:$E$411, MATCH($B$258,$C$394:$C$411,0)))*INDEX($D$11:$D$27, MATCH($B$258,$B$11:$B$27,0))*10^6*'Conversions and Lists'!$F$44)-(INDEX($G$6:$G$27, MATCH($B$258,$B$6:$B$27,0))*'Conversions and Lists'!$F$37))*'Baseline Calcs &amp; EFs'!AL$381,"")</f>
        <v/>
      </c>
      <c r="AF258" s="142" t="str">
        <f t="shared" si="4"/>
        <v/>
      </c>
      <c r="AG258" s="142" t="str">
        <f>IFERROR(SUM(INDEX(D258:AF258, MATCH(INDEX($H$6:$H$27,MATCH(B258,$B$6:$B$27,0)),$D$227:$AE$227,0)):AF258),"")</f>
        <v/>
      </c>
    </row>
    <row r="259" spans="2:33" ht="14.4" thickBot="1" x14ac:dyDescent="0.3">
      <c r="B259" s="138" t="s">
        <v>122</v>
      </c>
      <c r="C259" s="139" t="s">
        <v>336</v>
      </c>
      <c r="D259" s="148" t="str" cm="1">
        <f t="array" ref="D259">IFERROR((_xlfn.IFS(D$227&lt;INDEX($J$395:$J$413,MATCH($B$258,$C$395:$C$413,0)),INDEX('Baseline Calcs &amp; EFs'!$C$341:$C$358, MATCH($B$258,'Baseline Calcs &amp; EFs'!$B$341:$B$358,0)),D$227&lt;INDEX($K$395:$K$413,MATCH($B$258,$C$395:$C$413,0)),INDEX('Baseline Calcs &amp; EFs'!$C$341:$C$358, MATCH($B$258,'Baseline Calcs &amp; EFs'!$B$341:$B$358,0))-(((INDEX('Baseline Calcs &amp; EFs'!$C$341:$C$358, MATCH($B$258,'Baseline Calcs &amp; EFs'!$B$341:$B$358,0)))-(INDEX($D$394:$D$411, MATCH($B$258,$C$394:$C$411,0))))/3),D$227&lt;INDEX($I$395:$I$413,MATCH($B$258,$C$395:$C$413,0)),INDEX('Baseline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E259" s="148" t="str" cm="1">
        <f t="array" ref="E259">IFERROR((_xlfn.IFS(E$227&lt;INDEX($J$395:$J$413,MATCH($B$258,$C$395:$C$413,0)),INDEX('Baseline Calcs &amp; EFs'!$C$341:$C$358, MATCH($B$258,'Baseline Calcs &amp; EFs'!$B$341:$B$358,0)),E$227&lt;INDEX($K$395:$K$413,MATCH($B$258,$C$395:$C$413,0)),INDEX('Baseline Calcs &amp; EFs'!$C$341:$C$358, MATCH($B$258,'Baseline Calcs &amp; EFs'!$B$341:$B$358,0))-(((INDEX('Baseline Calcs &amp; EFs'!$C$341:$C$358, MATCH($B$258,'Baseline Calcs &amp; EFs'!$B$341:$B$358,0)))-(INDEX($D$394:$D$411, MATCH($B$258,$C$394:$C$411,0))))/3),E$227&lt;INDEX($I$395:$I$413,MATCH($B$258,$C$395:$C$413,0)),INDEX('Baseline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F259" s="148" t="str" cm="1">
        <f t="array" ref="F259">IFERROR((_xlfn.IFS(F$227&lt;INDEX($J$395:$J$413,MATCH($B$258,$C$395:$C$413,0)),INDEX('Baseline Calcs &amp; EFs'!$C$341:$C$358, MATCH($B$258,'Baseline Calcs &amp; EFs'!$B$341:$B$358,0)),F$227&lt;INDEX($K$395:$K$413,MATCH($B$258,$C$395:$C$413,0)),INDEX('Baseline Calcs &amp; EFs'!$C$341:$C$358, MATCH($B$258,'Baseline Calcs &amp; EFs'!$B$341:$B$358,0))-(((INDEX('Baseline Calcs &amp; EFs'!$C$341:$C$358, MATCH($B$258,'Baseline Calcs &amp; EFs'!$B$341:$B$358,0)))-(INDEX($D$394:$D$411, MATCH($B$258,$C$394:$C$411,0))))/3),F$227&lt;INDEX($I$395:$I$413,MATCH($B$258,$C$395:$C$413,0)),INDEX('Baseline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G259" s="148" t="str" cm="1">
        <f t="array" ref="G259">IFERROR((_xlfn.IFS(G$227&lt;INDEX($J$395:$J$413,MATCH($B$258,$C$395:$C$413,0)),INDEX('Baseline Calcs &amp; EFs'!$C$341:$C$358, MATCH($B$258,'Baseline Calcs &amp; EFs'!$B$341:$B$358,0)),G$227&lt;INDEX($K$395:$K$413,MATCH($B$258,$C$395:$C$413,0)),INDEX('Baseline Calcs &amp; EFs'!$C$341:$C$358, MATCH($B$258,'Baseline Calcs &amp; EFs'!$B$341:$B$358,0))-(((INDEX('Baseline Calcs &amp; EFs'!$C$341:$C$358, MATCH($B$258,'Baseline Calcs &amp; EFs'!$B$341:$B$358,0)))-(INDEX($D$394:$D$411, MATCH($B$258,$C$394:$C$411,0))))/3),G$227&lt;INDEX($I$395:$I$413,MATCH($B$258,$C$395:$C$413,0)),INDEX('Baseline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H259" s="148" t="str" cm="1">
        <f t="array" ref="H259">IFERROR((_xlfn.IFS(H$227&lt;INDEX($J$395:$J$413,MATCH($B$258,$C$395:$C$413,0)),INDEX('Baseline Calcs &amp; EFs'!$C$341:$C$358, MATCH($B$258,'Baseline Calcs &amp; EFs'!$B$341:$B$358,0)),H$227&lt;INDEX($K$395:$K$413,MATCH($B$258,$C$395:$C$413,0)),INDEX('Baseline Calcs &amp; EFs'!$C$341:$C$358, MATCH($B$258,'Baseline Calcs &amp; EFs'!$B$341:$B$358,0))-(((INDEX('Baseline Calcs &amp; EFs'!$C$341:$C$358, MATCH($B$258,'Baseline Calcs &amp; EFs'!$B$341:$B$358,0)))-(INDEX($D$394:$D$411, MATCH($B$258,$C$394:$C$411,0))))/3),H$227&lt;INDEX($I$395:$I$413,MATCH($B$258,$C$395:$C$413,0)),INDEX('Baseline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I259" s="148" t="str" cm="1">
        <f t="array" ref="I259">IFERROR((_xlfn.IFS(I$227&lt;INDEX($J$395:$J$413,MATCH($B$258,$C$395:$C$413,0)),INDEX('Baseline Calcs &amp; EFs'!$C$341:$C$358, MATCH($B$258,'Baseline Calcs &amp; EFs'!$B$341:$B$358,0)),I$227&lt;INDEX($K$395:$K$413,MATCH($B$258,$C$395:$C$413,0)),INDEX('Baseline Calcs &amp; EFs'!$C$341:$C$358, MATCH($B$258,'Baseline Calcs &amp; EFs'!$B$341:$B$358,0))-(((INDEX('Baseline Calcs &amp; EFs'!$C$341:$C$358, MATCH($B$258,'Baseline Calcs &amp; EFs'!$B$341:$B$358,0)))-(INDEX($D$394:$D$411, MATCH($B$258,$C$394:$C$411,0))))/3),I$227&lt;INDEX($I$395:$I$413,MATCH($B$258,$C$395:$C$413,0)),INDEX('Baseline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J259" s="148" t="str" cm="1">
        <f t="array" ref="J259">IFERROR((_xlfn.IFS(J$227&lt;INDEX($J$395:$J$413,MATCH($B$258,$C$395:$C$413,0)),INDEX('Baseline Calcs &amp; EFs'!$C$341:$C$358, MATCH($B$258,'Baseline Calcs &amp; EFs'!$B$341:$B$358,0)),J$227&lt;INDEX($K$395:$K$413,MATCH($B$258,$C$395:$C$413,0)),INDEX('Baseline Calcs &amp; EFs'!$C$341:$C$358, MATCH($B$258,'Baseline Calcs &amp; EFs'!$B$341:$B$358,0))-(((INDEX('Baseline Calcs &amp; EFs'!$C$341:$C$358, MATCH($B$258,'Baseline Calcs &amp; EFs'!$B$341:$B$358,0)))-(INDEX($D$394:$D$411, MATCH($B$258,$C$394:$C$411,0))))/3),J$227&lt;INDEX($I$395:$I$413,MATCH($B$258,$C$395:$C$413,0)),INDEX('Baseline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K259" s="148" t="str" cm="1">
        <f t="array" ref="K259">IFERROR((_xlfn.IFS(K$227&lt;INDEX($J$395:$J$413,MATCH($B$258,$C$395:$C$413,0)),INDEX('Baseline Calcs &amp; EFs'!$C$341:$C$358, MATCH($B$258,'Baseline Calcs &amp; EFs'!$B$341:$B$358,0)),K$227&lt;INDEX($K$395:$K$413,MATCH($B$258,$C$395:$C$413,0)),INDEX('Baseline Calcs &amp; EFs'!$C$341:$C$358, MATCH($B$258,'Baseline Calcs &amp; EFs'!$B$341:$B$358,0))-(((INDEX('Baseline Calcs &amp; EFs'!$C$341:$C$358, MATCH($B$258,'Baseline Calcs &amp; EFs'!$B$341:$B$358,0)))-(INDEX($D$394:$D$411, MATCH($B$258,$C$394:$C$411,0))))/3),K$227&lt;INDEX($I$395:$I$413,MATCH($B$258,$C$395:$C$413,0)),INDEX('Baseline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L259" s="148" t="str" cm="1">
        <f t="array" ref="L259">IFERROR((_xlfn.IFS(L$227&lt;INDEX($J$395:$J$413,MATCH($B$258,$C$395:$C$413,0)),INDEX('Baseline Calcs &amp; EFs'!$C$341:$C$358, MATCH($B$258,'Baseline Calcs &amp; EFs'!$B$341:$B$358,0)),L$227&lt;INDEX($K$395:$K$413,MATCH($B$258,$C$395:$C$413,0)),INDEX('Baseline Calcs &amp; EFs'!$C$341:$C$358, MATCH($B$258,'Baseline Calcs &amp; EFs'!$B$341:$B$358,0))-(((INDEX('Baseline Calcs &amp; EFs'!$C$341:$C$358, MATCH($B$258,'Baseline Calcs &amp; EFs'!$B$341:$B$358,0)))-(INDEX($D$394:$D$411, MATCH($B$258,$C$394:$C$411,0))))/3),L$227&lt;INDEX($I$395:$I$413,MATCH($B$258,$C$395:$C$413,0)),INDEX('Baseline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M259" s="148" t="str" cm="1">
        <f t="array" ref="M259">IFERROR((_xlfn.IFS(M$227&lt;INDEX($J$395:$J$413,MATCH($B$258,$C$395:$C$413,0)),INDEX('Baseline Calcs &amp; EFs'!$C$341:$C$358, MATCH($B$258,'Baseline Calcs &amp; EFs'!$B$341:$B$358,0)),M$227&lt;INDEX($K$395:$K$413,MATCH($B$258,$C$395:$C$413,0)),INDEX('Baseline Calcs &amp; EFs'!$C$341:$C$358, MATCH($B$258,'Baseline Calcs &amp; EFs'!$B$341:$B$358,0))-(((INDEX('Baseline Calcs &amp; EFs'!$C$341:$C$358, MATCH($B$258,'Baseline Calcs &amp; EFs'!$B$341:$B$358,0)))-(INDEX($D$394:$D$411, MATCH($B$258,$C$394:$C$411,0))))/3),M$227&lt;INDEX($I$395:$I$413,MATCH($B$258,$C$395:$C$413,0)),INDEX('Baseline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N259" s="148" t="str" cm="1">
        <f t="array" ref="N259">IFERROR((_xlfn.IFS(N$227&lt;INDEX($J$395:$J$413,MATCH($B$258,$C$395:$C$413,0)),INDEX('Baseline Calcs &amp; EFs'!$C$341:$C$358, MATCH($B$258,'Baseline Calcs &amp; EFs'!$B$341:$B$358,0)),N$227&lt;INDEX($K$395:$K$413,MATCH($B$258,$C$395:$C$413,0)),INDEX('Baseline Calcs &amp; EFs'!$C$341:$C$358, MATCH($B$258,'Baseline Calcs &amp; EFs'!$B$341:$B$358,0))-(((INDEX('Baseline Calcs &amp; EFs'!$C$341:$C$358, MATCH($B$258,'Baseline Calcs &amp; EFs'!$B$341:$B$358,0)))-(INDEX($D$394:$D$411, MATCH($B$258,$C$394:$C$411,0))))/3),N$227&lt;INDEX($I$395:$I$413,MATCH($B$258,$C$395:$C$413,0)),INDEX('Baseline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O259" s="148" t="str" cm="1">
        <f t="array" ref="O259">IFERROR((_xlfn.IFS(O$227&lt;INDEX($J$395:$J$413,MATCH($B$258,$C$395:$C$413,0)),INDEX('Baseline Calcs &amp; EFs'!$C$341:$C$358, MATCH($B$258,'Baseline Calcs &amp; EFs'!$B$341:$B$358,0)),O$227&lt;INDEX($K$395:$K$413,MATCH($B$258,$C$395:$C$413,0)),INDEX('Baseline Calcs &amp; EFs'!$C$341:$C$358, MATCH($B$258,'Baseline Calcs &amp; EFs'!$B$341:$B$358,0))-(((INDEX('Baseline Calcs &amp; EFs'!$C$341:$C$358, MATCH($B$258,'Baseline Calcs &amp; EFs'!$B$341:$B$358,0)))-(INDEX($D$394:$D$411, MATCH($B$258,$C$394:$C$411,0))))/3),O$227&lt;INDEX($I$395:$I$413,MATCH($B$258,$C$395:$C$413,0)),INDEX('Baseline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P259" s="148" t="str" cm="1">
        <f t="array" ref="P259">IFERROR((_xlfn.IFS(P$227&lt;INDEX($J$395:$J$413,MATCH($B$258,$C$395:$C$413,0)),INDEX('Baseline Calcs &amp; EFs'!$C$341:$C$358, MATCH($B$258,'Baseline Calcs &amp; EFs'!$B$341:$B$358,0)),P$227&lt;INDEX($K$395:$K$413,MATCH($B$258,$C$395:$C$413,0)),INDEX('Baseline Calcs &amp; EFs'!$C$341:$C$358, MATCH($B$258,'Baseline Calcs &amp; EFs'!$B$341:$B$358,0))-(((INDEX('Baseline Calcs &amp; EFs'!$C$341:$C$358, MATCH($B$258,'Baseline Calcs &amp; EFs'!$B$341:$B$358,0)))-(INDEX($D$394:$D$411, MATCH($B$258,$C$394:$C$411,0))))/3),P$227&lt;INDEX($I$395:$I$413,MATCH($B$258,$C$395:$C$413,0)),INDEX('Baseline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Q259" s="148" t="str" cm="1">
        <f t="array" ref="Q259">IFERROR((_xlfn.IFS(Q$227&lt;INDEX($J$395:$J$413,MATCH($B$258,$C$395:$C$413,0)),INDEX('Baseline Calcs &amp; EFs'!$C$341:$C$358, MATCH($B$258,'Baseline Calcs &amp; EFs'!$B$341:$B$358,0)),Q$227&lt;INDEX($K$395:$K$413,MATCH($B$258,$C$395:$C$413,0)),INDEX('Baseline Calcs &amp; EFs'!$C$341:$C$358, MATCH($B$258,'Baseline Calcs &amp; EFs'!$B$341:$B$358,0))-(((INDEX('Baseline Calcs &amp; EFs'!$C$341:$C$358, MATCH($B$258,'Baseline Calcs &amp; EFs'!$B$341:$B$358,0)))-(INDEX($D$394:$D$411, MATCH($B$258,$C$394:$C$411,0))))/3),Q$227&lt;INDEX($I$395:$I$413,MATCH($B$258,$C$395:$C$413,0)),INDEX('Baseline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R259" s="148" t="str" cm="1">
        <f t="array" ref="R259">IFERROR((_xlfn.IFS(R$227&lt;INDEX($J$395:$J$413,MATCH($B$258,$C$395:$C$413,0)),INDEX('Baseline Calcs &amp; EFs'!$C$341:$C$358, MATCH($B$258,'Baseline Calcs &amp; EFs'!$B$341:$B$358,0)),R$227&lt;INDEX($K$395:$K$413,MATCH($B$258,$C$395:$C$413,0)),INDEX('Baseline Calcs &amp; EFs'!$C$341:$C$358, MATCH($B$258,'Baseline Calcs &amp; EFs'!$B$341:$B$358,0))-(((INDEX('Baseline Calcs &amp; EFs'!$C$341:$C$358, MATCH($B$258,'Baseline Calcs &amp; EFs'!$B$341:$B$358,0)))-(INDEX($D$394:$D$411, MATCH($B$258,$C$394:$C$411,0))))/3),R$227&lt;INDEX($I$395:$I$413,MATCH($B$258,$C$395:$C$413,0)),INDEX('Baseline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S259" s="148" t="str" cm="1">
        <f t="array" ref="S259">IFERROR((_xlfn.IFS(S$227&lt;INDEX($J$395:$J$413,MATCH($B$258,$C$395:$C$413,0)),INDEX('Baseline Calcs &amp; EFs'!$C$341:$C$358, MATCH($B$258,'Baseline Calcs &amp; EFs'!$B$341:$B$358,0)),S$227&lt;INDEX($K$395:$K$413,MATCH($B$258,$C$395:$C$413,0)),INDEX('Baseline Calcs &amp; EFs'!$C$341:$C$358, MATCH($B$258,'Baseline Calcs &amp; EFs'!$B$341:$B$358,0))-(((INDEX('Baseline Calcs &amp; EFs'!$C$341:$C$358, MATCH($B$258,'Baseline Calcs &amp; EFs'!$B$341:$B$358,0)))-(INDEX($D$394:$D$411, MATCH($B$258,$C$394:$C$411,0))))/3),S$227&lt;INDEX($I$395:$I$413,MATCH($B$258,$C$395:$C$413,0)),INDEX('Baseline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T259" s="148" t="str" cm="1">
        <f t="array" ref="T259">IFERROR((_xlfn.IFS(T$227&lt;INDEX($J$395:$J$413,MATCH($B$258,$C$395:$C$413,0)),INDEX('Baseline Calcs &amp; EFs'!$C$341:$C$358, MATCH($B$258,'Baseline Calcs &amp; EFs'!$B$341:$B$358,0)),T$227&lt;INDEX($K$395:$K$413,MATCH($B$258,$C$395:$C$413,0)),INDEX('Baseline Calcs &amp; EFs'!$C$341:$C$358, MATCH($B$258,'Baseline Calcs &amp; EFs'!$B$341:$B$358,0))-(((INDEX('Baseline Calcs &amp; EFs'!$C$341:$C$358, MATCH($B$258,'Baseline Calcs &amp; EFs'!$B$341:$B$358,0)))-(INDEX($D$394:$D$411, MATCH($B$258,$C$394:$C$411,0))))/3),T$227&lt;INDEX($I$395:$I$413,MATCH($B$258,$C$395:$C$413,0)),INDEX('Baseline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U259" s="148" t="str" cm="1">
        <f t="array" ref="U259">IFERROR((_xlfn.IFS(U$227&lt;INDEX($J$395:$J$413,MATCH($B$258,$C$395:$C$413,0)),INDEX('Baseline Calcs &amp; EFs'!$C$341:$C$358, MATCH($B$258,'Baseline Calcs &amp; EFs'!$B$341:$B$358,0)),U$227&lt;INDEX($K$395:$K$413,MATCH($B$258,$C$395:$C$413,0)),INDEX('Baseline Calcs &amp; EFs'!$C$341:$C$358, MATCH($B$258,'Baseline Calcs &amp; EFs'!$B$341:$B$358,0))-(((INDEX('Baseline Calcs &amp; EFs'!$C$341:$C$358, MATCH($B$258,'Baseline Calcs &amp; EFs'!$B$341:$B$358,0)))-(INDEX($D$394:$D$411, MATCH($B$258,$C$394:$C$411,0))))/3),U$227&lt;INDEX($I$395:$I$413,MATCH($B$258,$C$395:$C$413,0)),INDEX('Baseline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V259" s="148" t="str" cm="1">
        <f t="array" ref="V259">IFERROR((_xlfn.IFS(V$227&lt;INDEX($J$395:$J$413,MATCH($B$258,$C$395:$C$413,0)),INDEX('Baseline Calcs &amp; EFs'!$C$341:$C$358, MATCH($B$258,'Baseline Calcs &amp; EFs'!$B$341:$B$358,0)),V$227&lt;INDEX($K$395:$K$413,MATCH($B$258,$C$395:$C$413,0)),INDEX('Baseline Calcs &amp; EFs'!$C$341:$C$358, MATCH($B$258,'Baseline Calcs &amp; EFs'!$B$341:$B$358,0))-(((INDEX('Baseline Calcs &amp; EFs'!$C$341:$C$358, MATCH($B$258,'Baseline Calcs &amp; EFs'!$B$341:$B$358,0)))-(INDEX($D$394:$D$411, MATCH($B$258,$C$394:$C$411,0))))/3),V$227&lt;INDEX($I$395:$I$413,MATCH($B$258,$C$395:$C$413,0)),INDEX('Baseline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W259" s="148" t="str" cm="1">
        <f t="array" ref="W259">IFERROR((_xlfn.IFS(W$227&lt;INDEX($J$395:$J$413,MATCH($B$258,$C$395:$C$413,0)),INDEX('Baseline Calcs &amp; EFs'!$C$341:$C$358, MATCH($B$258,'Baseline Calcs &amp; EFs'!$B$341:$B$358,0)),W$227&lt;INDEX($K$395:$K$413,MATCH($B$258,$C$395:$C$413,0)),INDEX('Baseline Calcs &amp; EFs'!$C$341:$C$358, MATCH($B$258,'Baseline Calcs &amp; EFs'!$B$341:$B$358,0))-(((INDEX('Baseline Calcs &amp; EFs'!$C$341:$C$358, MATCH($B$258,'Baseline Calcs &amp; EFs'!$B$341:$B$358,0)))-(INDEX($D$394:$D$411, MATCH($B$258,$C$394:$C$411,0))))/3),W$227&lt;INDEX($I$395:$I$413,MATCH($B$258,$C$395:$C$413,0)),INDEX('Baseline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X259" s="148" t="str" cm="1">
        <f t="array" ref="X259">IFERROR((_xlfn.IFS(X$227&lt;INDEX($J$395:$J$413,MATCH($B$258,$C$395:$C$413,0)),INDEX('Baseline Calcs &amp; EFs'!$C$341:$C$358, MATCH($B$258,'Baseline Calcs &amp; EFs'!$B$341:$B$358,0)),X$227&lt;INDEX($K$395:$K$413,MATCH($B$258,$C$395:$C$413,0)),INDEX('Baseline Calcs &amp; EFs'!$C$341:$C$358, MATCH($B$258,'Baseline Calcs &amp; EFs'!$B$341:$B$358,0))-(((INDEX('Baseline Calcs &amp; EFs'!$C$341:$C$358, MATCH($B$258,'Baseline Calcs &amp; EFs'!$B$341:$B$358,0)))-(INDEX($D$394:$D$411, MATCH($B$258,$C$394:$C$411,0))))/3),X$227&lt;INDEX($I$395:$I$413,MATCH($B$258,$C$395:$C$413,0)),INDEX('Baseline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Y259" s="148" t="str" cm="1">
        <f t="array" ref="Y259">IFERROR((_xlfn.IFS(Y$227&lt;INDEX($J$395:$J$413,MATCH($B$258,$C$395:$C$413,0)),INDEX('Baseline Calcs &amp; EFs'!$C$341:$C$358, MATCH($B$258,'Baseline Calcs &amp; EFs'!$B$341:$B$358,0)),Y$227&lt;INDEX($K$395:$K$413,MATCH($B$258,$C$395:$C$413,0)),INDEX('Baseline Calcs &amp; EFs'!$C$341:$C$358, MATCH($B$258,'Baseline Calcs &amp; EFs'!$B$341:$B$358,0))-(((INDEX('Baseline Calcs &amp; EFs'!$C$341:$C$358, MATCH($B$258,'Baseline Calcs &amp; EFs'!$B$341:$B$358,0)))-(INDEX($D$394:$D$411, MATCH($B$258,$C$394:$C$411,0))))/3),Y$227&lt;INDEX($I$395:$I$413,MATCH($B$258,$C$395:$C$413,0)),INDEX('Baseline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Z259" s="148" t="str" cm="1">
        <f t="array" ref="Z259">IFERROR((_xlfn.IFS(Z$227&lt;INDEX($J$395:$J$413,MATCH($B$258,$C$395:$C$413,0)),INDEX('Baseline Calcs &amp; EFs'!$C$341:$C$358, MATCH($B$258,'Baseline Calcs &amp; EFs'!$B$341:$B$358,0)),Z$227&lt;INDEX($K$395:$K$413,MATCH($B$258,$C$395:$C$413,0)),INDEX('Baseline Calcs &amp; EFs'!$C$341:$C$358, MATCH($B$258,'Baseline Calcs &amp; EFs'!$B$341:$B$358,0))-(((INDEX('Baseline Calcs &amp; EFs'!$C$341:$C$358, MATCH($B$258,'Baseline Calcs &amp; EFs'!$B$341:$B$358,0)))-(INDEX($D$394:$D$411, MATCH($B$258,$C$394:$C$411,0))))/3),Z$227&lt;INDEX($I$395:$I$413,MATCH($B$258,$C$395:$C$413,0)),INDEX('Baseline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AA259" s="148" t="str" cm="1">
        <f t="array" ref="AA259">IFERROR((_xlfn.IFS(AA$227&lt;INDEX($J$395:$J$413,MATCH($B$258,$C$395:$C$413,0)),INDEX('Baseline Calcs &amp; EFs'!$C$341:$C$358, MATCH($B$258,'Baseline Calcs &amp; EFs'!$B$341:$B$358,0)),AA$227&lt;INDEX($K$395:$K$413,MATCH($B$258,$C$395:$C$413,0)),INDEX('Baseline Calcs &amp; EFs'!$C$341:$C$358, MATCH($B$258,'Baseline Calcs &amp; EFs'!$B$341:$B$358,0))-(((INDEX('Baseline Calcs &amp; EFs'!$C$341:$C$358, MATCH($B$258,'Baseline Calcs &amp; EFs'!$B$341:$B$358,0)))-(INDEX($D$394:$D$411, MATCH($B$258,$C$394:$C$411,0))))/3),AA$227&lt;INDEX($I$395:$I$413,MATCH($B$258,$C$395:$C$413,0)),INDEX('Baseline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AB259" s="148" t="str" cm="1">
        <f t="array" ref="AB259">IFERROR((_xlfn.IFS(AB$227&lt;INDEX($J$395:$J$413,MATCH($B$258,$C$395:$C$413,0)),INDEX('Baseline Calcs &amp; EFs'!$C$341:$C$358, MATCH($B$258,'Baseline Calcs &amp; EFs'!$B$341:$B$358,0)),AB$227&lt;INDEX($K$395:$K$413,MATCH($B$258,$C$395:$C$413,0)),INDEX('Baseline Calcs &amp; EFs'!$C$341:$C$358, MATCH($B$258,'Baseline Calcs &amp; EFs'!$B$341:$B$358,0))-(((INDEX('Baseline Calcs &amp; EFs'!$C$341:$C$358, MATCH($B$258,'Baseline Calcs &amp; EFs'!$B$341:$B$358,0)))-(INDEX($D$394:$D$411, MATCH($B$258,$C$394:$C$411,0))))/3),AB$227&lt;INDEX($I$395:$I$413,MATCH($B$258,$C$395:$C$413,0)),INDEX('Baseline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AC259" s="148" t="str" cm="1">
        <f t="array" ref="AC259">IFERROR((_xlfn.IFS(AC$227&lt;INDEX($J$395:$J$413,MATCH($B$258,$C$395:$C$413,0)),INDEX('Baseline Calcs &amp; EFs'!$C$341:$C$358, MATCH($B$258,'Baseline Calcs &amp; EFs'!$B$341:$B$358,0)),AC$227&lt;INDEX($K$395:$K$413,MATCH($B$258,$C$395:$C$413,0)),INDEX('Baseline Calcs &amp; EFs'!$C$341:$C$358, MATCH($B$258,'Baseline Calcs &amp; EFs'!$B$341:$B$358,0))-(((INDEX('Baseline Calcs &amp; EFs'!$C$341:$C$358, MATCH($B$258,'Baseline Calcs &amp; EFs'!$B$341:$B$358,0)))-(INDEX($D$394:$D$411, MATCH($B$258,$C$394:$C$411,0))))/3),AC$227&lt;INDEX($I$395:$I$413,MATCH($B$258,$C$395:$C$413,0)),INDEX('Baseline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AD259" s="148" t="str" cm="1">
        <f t="array" ref="AD259">IFERROR((_xlfn.IFS(AD$227&lt;INDEX($J$395:$J$413,MATCH($B$258,$C$395:$C$413,0)),INDEX('Baseline Calcs &amp; EFs'!$C$341:$C$358, MATCH($B$258,'Baseline Calcs &amp; EFs'!$B$341:$B$358,0)),AD$227&lt;INDEX($K$395:$K$413,MATCH($B$258,$C$395:$C$413,0)),INDEX('Baseline Calcs &amp; EFs'!$C$341:$C$358, MATCH($B$258,'Baseline Calcs &amp; EFs'!$B$341:$B$358,0))-(((INDEX('Baseline Calcs &amp; EFs'!$C$341:$C$358, MATCH($B$258,'Baseline Calcs &amp; EFs'!$B$341:$B$358,0)))-(INDEX($D$394:$D$411, MATCH($B$258,$C$394:$C$411,0))))/3),AD$227&lt;INDEX($I$395:$I$413,MATCH($B$258,$C$395:$C$413,0)),INDEX('Baseline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AE259" s="148" t="str" cm="1">
        <f t="array" ref="AE259">IFERROR((_xlfn.IFS(AE$227&lt;INDEX($J$395:$J$413,MATCH($B$258,$C$395:$C$413,0)),INDEX('Baseline Calcs &amp; EFs'!$C$341:$C$358, MATCH($B$258,'Baseline Calcs &amp; EFs'!$B$341:$B$358,0)),AE$227&lt;INDEX($K$395:$K$413,MATCH($B$258,$C$395:$C$413,0)),INDEX('Baseline Calcs &amp; EFs'!$C$341:$C$358, MATCH($B$258,'Baseline Calcs &amp; EFs'!$B$341:$B$358,0))-(((INDEX('Baseline Calcs &amp; EFs'!$C$341:$C$358, MATCH($B$258,'Baseline Calcs &amp; EFs'!$B$341:$B$358,0)))-(INDEX($D$394:$D$411, MATCH($B$258,$C$394:$C$411,0))))/3),AE$227&lt;INDEX($I$395:$I$413,MATCH($B$258,$C$395:$C$413,0)),INDEX('Baseline Calcs &amp; EFs'!$C$341:$C$358, MATCH($B$258,'Baseline Calcs &amp; EFs'!$B$341:$B$358,0))-(((INDEX('Baseline Calcs &amp; EFs'!$C$341:$C$358, MATCH($B$258,'Baseline Calcs &amp; EFs'!$B$341:$B$358,0)))-(INDEX($D$394:$D$411, MATCH($B$258,$C$394:$C$411,0))))*2/3),TRUE,INDEX($D$394:$D$411, MATCH($B$258,$C$394:$C$411,0)))*INDEX($D$11:$D$27, MATCH($B$258,$B$11:$B$27,0)))*1000*'Conversions and Lists'!$O$44*'Baseline Calcs &amp; EFs'!$F$437*'Conversions and Lists'!$F$51*1000,"")</f>
        <v/>
      </c>
      <c r="AF259" s="148" t="str">
        <f t="shared" si="4"/>
        <v/>
      </c>
      <c r="AG259" s="148" t="str">
        <f>IFERROR(SUM(INDEX(D259:AF259, MATCH(INDEX($H$6:$H$27,MATCH(B259,$B$6:$B$27,0)),$D$227:$AE$227,0)):AF259),"")</f>
        <v/>
      </c>
    </row>
    <row r="260" spans="2:33" x14ac:dyDescent="0.25">
      <c r="B260" s="144" t="s">
        <v>160</v>
      </c>
      <c r="C260" s="141" t="s">
        <v>335</v>
      </c>
      <c r="D260" s="142" t="str" cm="1">
        <f t="array" ref="D260">IFERROR(((_xlfn.IFS(D$227&lt;INDEX($J$395:$J$413,MATCH($B$260,$C$395:$C$413,0)),INDEX('Baseline Calcs &amp; EFs'!$D$341:$D$358, MATCH($B$260,'Baseline Calcs &amp; EFs'!$B$341:$B$358,0)),D$227&lt;INDEX($K$395:$K$413,MATCH($B$260,$C$395:$C$413,0)),INDEX('Baseline Calcs &amp; EFs'!$D$341:$D$358, MATCH($B$260,'Baseline Calcs &amp; EFs'!$B$341:$B$358,0))-(((INDEX('Baseline Calcs &amp; EFs'!$D$341:$D$358, MATCH($B$260,'Baseline Calcs &amp; EFs'!$B$341:$B$358,0)))-(INDEX($E$394:$E$411, MATCH($B$260,$C$394:$C$411,0))))/3),D$227&lt;INDEX($I$395:$I$413,MATCH($B$260,$C$395:$C$413,0)),INDEX('Baseline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EFs'!K$381,"")</f>
        <v/>
      </c>
      <c r="E260" s="142" t="str" cm="1">
        <f t="array" ref="E260">IFERROR(((_xlfn.IFS(E$227&lt;INDEX($J$395:$J$413,MATCH($B$260,$C$395:$C$413,0)),INDEX('Baseline Calcs &amp; EFs'!$D$341:$D$358, MATCH($B$260,'Baseline Calcs &amp; EFs'!$B$341:$B$358,0)),E$227&lt;INDEX($K$395:$K$413,MATCH($B$260,$C$395:$C$413,0)),INDEX('Baseline Calcs &amp; EFs'!$D$341:$D$358, MATCH($B$260,'Baseline Calcs &amp; EFs'!$B$341:$B$358,0))-(((INDEX('Baseline Calcs &amp; EFs'!$D$341:$D$358, MATCH($B$260,'Baseline Calcs &amp; EFs'!$B$341:$B$358,0)))-(INDEX($E$394:$E$411, MATCH($B$260,$C$394:$C$411,0))))/3),E$227&lt;INDEX($I$395:$I$413,MATCH($B$260,$C$395:$C$413,0)),INDEX('Baseline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EFs'!L$381,"")</f>
        <v/>
      </c>
      <c r="F260" s="142" t="str" cm="1">
        <f t="array" ref="F260">IFERROR(((_xlfn.IFS(F$227&lt;INDEX($J$395:$J$413,MATCH($B$260,$C$395:$C$413,0)),INDEX('Baseline Calcs &amp; EFs'!$D$341:$D$358, MATCH($B$260,'Baseline Calcs &amp; EFs'!$B$341:$B$358,0)),F$227&lt;INDEX($K$395:$K$413,MATCH($B$260,$C$395:$C$413,0)),INDEX('Baseline Calcs &amp; EFs'!$D$341:$D$358, MATCH($B$260,'Baseline Calcs &amp; EFs'!$B$341:$B$358,0))-(((INDEX('Baseline Calcs &amp; EFs'!$D$341:$D$358, MATCH($B$260,'Baseline Calcs &amp; EFs'!$B$341:$B$358,0)))-(INDEX($E$394:$E$411, MATCH($B$260,$C$394:$C$411,0))))/3),F$227&lt;INDEX($I$395:$I$413,MATCH($B$260,$C$395:$C$413,0)),INDEX('Baseline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EFs'!M$381,"")</f>
        <v/>
      </c>
      <c r="G260" s="142" t="str" cm="1">
        <f t="array" ref="G260">IFERROR(((_xlfn.IFS(G$227&lt;INDEX($J$395:$J$413,MATCH($B$260,$C$395:$C$413,0)),INDEX('Baseline Calcs &amp; EFs'!$D$341:$D$358, MATCH($B$260,'Baseline Calcs &amp; EFs'!$B$341:$B$358,0)),G$227&lt;INDEX($K$395:$K$413,MATCH($B$260,$C$395:$C$413,0)),INDEX('Baseline Calcs &amp; EFs'!$D$341:$D$358, MATCH($B$260,'Baseline Calcs &amp; EFs'!$B$341:$B$358,0))-(((INDEX('Baseline Calcs &amp; EFs'!$D$341:$D$358, MATCH($B$260,'Baseline Calcs &amp; EFs'!$B$341:$B$358,0)))-(INDEX($E$394:$E$411, MATCH($B$260,$C$394:$C$411,0))))/3),G$227&lt;INDEX($I$395:$I$413,MATCH($B$260,$C$395:$C$413,0)),INDEX('Baseline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EFs'!N$381,"")</f>
        <v/>
      </c>
      <c r="H260" s="142" t="str" cm="1">
        <f t="array" ref="H260">IFERROR(((_xlfn.IFS(H$227&lt;INDEX($J$395:$J$413,MATCH($B$260,$C$395:$C$413,0)),INDEX('Baseline Calcs &amp; EFs'!$D$341:$D$358, MATCH($B$260,'Baseline Calcs &amp; EFs'!$B$341:$B$358,0)),H$227&lt;INDEX($K$395:$K$413,MATCH($B$260,$C$395:$C$413,0)),INDEX('Baseline Calcs &amp; EFs'!$D$341:$D$358, MATCH($B$260,'Baseline Calcs &amp; EFs'!$B$341:$B$358,0))-(((INDEX('Baseline Calcs &amp; EFs'!$D$341:$D$358, MATCH($B$260,'Baseline Calcs &amp; EFs'!$B$341:$B$358,0)))-(INDEX($E$394:$E$411, MATCH($B$260,$C$394:$C$411,0))))/3),H$227&lt;INDEX($I$395:$I$413,MATCH($B$260,$C$395:$C$413,0)),INDEX('Baseline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EFs'!O$381,"")</f>
        <v/>
      </c>
      <c r="I260" s="142" t="str" cm="1">
        <f t="array" ref="I260">IFERROR(((_xlfn.IFS(I$227&lt;INDEX($J$395:$J$413,MATCH($B$260,$C$395:$C$413,0)),INDEX('Baseline Calcs &amp; EFs'!$D$341:$D$358, MATCH($B$260,'Baseline Calcs &amp; EFs'!$B$341:$B$358,0)),I$227&lt;INDEX($K$395:$K$413,MATCH($B$260,$C$395:$C$413,0)),INDEX('Baseline Calcs &amp; EFs'!$D$341:$D$358, MATCH($B$260,'Baseline Calcs &amp; EFs'!$B$341:$B$358,0))-(((INDEX('Baseline Calcs &amp; EFs'!$D$341:$D$358, MATCH($B$260,'Baseline Calcs &amp; EFs'!$B$341:$B$358,0)))-(INDEX($E$394:$E$411, MATCH($B$260,$C$394:$C$411,0))))/3),I$227&lt;INDEX($I$395:$I$413,MATCH($B$260,$C$395:$C$413,0)),INDEX('Baseline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EFs'!P$381,"")</f>
        <v/>
      </c>
      <c r="J260" s="142" t="str" cm="1">
        <f t="array" ref="J260">IFERROR(((_xlfn.IFS(J$227&lt;INDEX($J$395:$J$413,MATCH($B$260,$C$395:$C$413,0)),INDEX('Baseline Calcs &amp; EFs'!$D$341:$D$358, MATCH($B$260,'Baseline Calcs &amp; EFs'!$B$341:$B$358,0)),J$227&lt;INDEX($K$395:$K$413,MATCH($B$260,$C$395:$C$413,0)),INDEX('Baseline Calcs &amp; EFs'!$D$341:$D$358, MATCH($B$260,'Baseline Calcs &amp; EFs'!$B$341:$B$358,0))-(((INDEX('Baseline Calcs &amp; EFs'!$D$341:$D$358, MATCH($B$260,'Baseline Calcs &amp; EFs'!$B$341:$B$358,0)))-(INDEX($E$394:$E$411, MATCH($B$260,$C$394:$C$411,0))))/3),J$227&lt;INDEX($I$395:$I$413,MATCH($B$260,$C$395:$C$413,0)),INDEX('Baseline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EFs'!Q$381,"")</f>
        <v/>
      </c>
      <c r="K260" s="142" t="str" cm="1">
        <f t="array" ref="K260">IFERROR(((_xlfn.IFS(K$227&lt;INDEX($J$395:$J$413,MATCH($B$260,$C$395:$C$413,0)),INDEX('Baseline Calcs &amp; EFs'!$D$341:$D$358, MATCH($B$260,'Baseline Calcs &amp; EFs'!$B$341:$B$358,0)),K$227&lt;INDEX($K$395:$K$413,MATCH($B$260,$C$395:$C$413,0)),INDEX('Baseline Calcs &amp; EFs'!$D$341:$D$358, MATCH($B$260,'Baseline Calcs &amp; EFs'!$B$341:$B$358,0))-(((INDEX('Baseline Calcs &amp; EFs'!$D$341:$D$358, MATCH($B$260,'Baseline Calcs &amp; EFs'!$B$341:$B$358,0)))-(INDEX($E$394:$E$411, MATCH($B$260,$C$394:$C$411,0))))/3),K$227&lt;INDEX($I$395:$I$413,MATCH($B$260,$C$395:$C$413,0)),INDEX('Baseline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EFs'!R$381,"")</f>
        <v/>
      </c>
      <c r="L260" s="142" t="str" cm="1">
        <f t="array" ref="L260">IFERROR(((_xlfn.IFS(L$227&lt;INDEX($J$395:$J$413,MATCH($B$260,$C$395:$C$413,0)),INDEX('Baseline Calcs &amp; EFs'!$D$341:$D$358, MATCH($B$260,'Baseline Calcs &amp; EFs'!$B$341:$B$358,0)),L$227&lt;INDEX($K$395:$K$413,MATCH($B$260,$C$395:$C$413,0)),INDEX('Baseline Calcs &amp; EFs'!$D$341:$D$358, MATCH($B$260,'Baseline Calcs &amp; EFs'!$B$341:$B$358,0))-(((INDEX('Baseline Calcs &amp; EFs'!$D$341:$D$358, MATCH($B$260,'Baseline Calcs &amp; EFs'!$B$341:$B$358,0)))-(INDEX($E$394:$E$411, MATCH($B$260,$C$394:$C$411,0))))/3),L$227&lt;INDEX($I$395:$I$413,MATCH($B$260,$C$395:$C$413,0)),INDEX('Baseline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EFs'!S$381,"")</f>
        <v/>
      </c>
      <c r="M260" s="142" t="str" cm="1">
        <f t="array" ref="M260">IFERROR(((_xlfn.IFS(M$227&lt;INDEX($J$395:$J$413,MATCH($B$260,$C$395:$C$413,0)),INDEX('Baseline Calcs &amp; EFs'!$D$341:$D$358, MATCH($B$260,'Baseline Calcs &amp; EFs'!$B$341:$B$358,0)),M$227&lt;INDEX($K$395:$K$413,MATCH($B$260,$C$395:$C$413,0)),INDEX('Baseline Calcs &amp; EFs'!$D$341:$D$358, MATCH($B$260,'Baseline Calcs &amp; EFs'!$B$341:$B$358,0))-(((INDEX('Baseline Calcs &amp; EFs'!$D$341:$D$358, MATCH($B$260,'Baseline Calcs &amp; EFs'!$B$341:$B$358,0)))-(INDEX($E$394:$E$411, MATCH($B$260,$C$394:$C$411,0))))/3),M$227&lt;INDEX($I$395:$I$413,MATCH($B$260,$C$395:$C$413,0)),INDEX('Baseline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EFs'!T$381,"")</f>
        <v/>
      </c>
      <c r="N260" s="142" t="str" cm="1">
        <f t="array" ref="N260">IFERROR(((_xlfn.IFS(N$227&lt;INDEX($J$395:$J$413,MATCH($B$260,$C$395:$C$413,0)),INDEX('Baseline Calcs &amp; EFs'!$D$341:$D$358, MATCH($B$260,'Baseline Calcs &amp; EFs'!$B$341:$B$358,0)),N$227&lt;INDEX($K$395:$K$413,MATCH($B$260,$C$395:$C$413,0)),INDEX('Baseline Calcs &amp; EFs'!$D$341:$D$358, MATCH($B$260,'Baseline Calcs &amp; EFs'!$B$341:$B$358,0))-(((INDEX('Baseline Calcs &amp; EFs'!$D$341:$D$358, MATCH($B$260,'Baseline Calcs &amp; EFs'!$B$341:$B$358,0)))-(INDEX($E$394:$E$411, MATCH($B$260,$C$394:$C$411,0))))/3),N$227&lt;INDEX($I$395:$I$413,MATCH($B$260,$C$395:$C$413,0)),INDEX('Baseline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EFs'!U$381,"")</f>
        <v/>
      </c>
      <c r="O260" s="142" t="str" cm="1">
        <f t="array" ref="O260">IFERROR(((_xlfn.IFS(O$227&lt;INDEX($J$395:$J$413,MATCH($B$260,$C$395:$C$413,0)),INDEX('Baseline Calcs &amp; EFs'!$D$341:$D$358, MATCH($B$260,'Baseline Calcs &amp; EFs'!$B$341:$B$358,0)),O$227&lt;INDEX($K$395:$K$413,MATCH($B$260,$C$395:$C$413,0)),INDEX('Baseline Calcs &amp; EFs'!$D$341:$D$358, MATCH($B$260,'Baseline Calcs &amp; EFs'!$B$341:$B$358,0))-(((INDEX('Baseline Calcs &amp; EFs'!$D$341:$D$358, MATCH($B$260,'Baseline Calcs &amp; EFs'!$B$341:$B$358,0)))-(INDEX($E$394:$E$411, MATCH($B$260,$C$394:$C$411,0))))/3),O$227&lt;INDEX($I$395:$I$413,MATCH($B$260,$C$395:$C$413,0)),INDEX('Baseline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EFs'!V$381,"")</f>
        <v/>
      </c>
      <c r="P260" s="142" t="str" cm="1">
        <f t="array" ref="P260">IFERROR(((_xlfn.IFS(P$227&lt;INDEX($J$395:$J$413,MATCH($B$260,$C$395:$C$413,0)),INDEX('Baseline Calcs &amp; EFs'!$D$341:$D$358, MATCH($B$260,'Baseline Calcs &amp; EFs'!$B$341:$B$358,0)),P$227&lt;INDEX($K$395:$K$413,MATCH($B$260,$C$395:$C$413,0)),INDEX('Baseline Calcs &amp; EFs'!$D$341:$D$358, MATCH($B$260,'Baseline Calcs &amp; EFs'!$B$341:$B$358,0))-(((INDEX('Baseline Calcs &amp; EFs'!$D$341:$D$358, MATCH($B$260,'Baseline Calcs &amp; EFs'!$B$341:$B$358,0)))-(INDEX($E$394:$E$411, MATCH($B$260,$C$394:$C$411,0))))/3),P$227&lt;INDEX($I$395:$I$413,MATCH($B$260,$C$395:$C$413,0)),INDEX('Baseline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EFs'!W$381,"")</f>
        <v/>
      </c>
      <c r="Q260" s="142" t="str" cm="1">
        <f t="array" ref="Q260">IFERROR(((_xlfn.IFS(Q$227&lt;INDEX($J$395:$J$413,MATCH($B$260,$C$395:$C$413,0)),INDEX('Baseline Calcs &amp; EFs'!$D$341:$D$358, MATCH($B$260,'Baseline Calcs &amp; EFs'!$B$341:$B$358,0)),Q$227&lt;INDEX($K$395:$K$413,MATCH($B$260,$C$395:$C$413,0)),INDEX('Baseline Calcs &amp; EFs'!$D$341:$D$358, MATCH($B$260,'Baseline Calcs &amp; EFs'!$B$341:$B$358,0))-(((INDEX('Baseline Calcs &amp; EFs'!$D$341:$D$358, MATCH($B$260,'Baseline Calcs &amp; EFs'!$B$341:$B$358,0)))-(INDEX($E$394:$E$411, MATCH($B$260,$C$394:$C$411,0))))/3),Q$227&lt;INDEX($I$395:$I$413,MATCH($B$260,$C$395:$C$413,0)),INDEX('Baseline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EFs'!X$381,"")</f>
        <v/>
      </c>
      <c r="R260" s="142" t="str" cm="1">
        <f t="array" ref="R260">IFERROR(((_xlfn.IFS(R$227&lt;INDEX($J$395:$J$413,MATCH($B$260,$C$395:$C$413,0)),INDEX('Baseline Calcs &amp; EFs'!$D$341:$D$358, MATCH($B$260,'Baseline Calcs &amp; EFs'!$B$341:$B$358,0)),R$227&lt;INDEX($K$395:$K$413,MATCH($B$260,$C$395:$C$413,0)),INDEX('Baseline Calcs &amp; EFs'!$D$341:$D$358, MATCH($B$260,'Baseline Calcs &amp; EFs'!$B$341:$B$358,0))-(((INDEX('Baseline Calcs &amp; EFs'!$D$341:$D$358, MATCH($B$260,'Baseline Calcs &amp; EFs'!$B$341:$B$358,0)))-(INDEX($E$394:$E$411, MATCH($B$260,$C$394:$C$411,0))))/3),R$227&lt;INDEX($I$395:$I$413,MATCH($B$260,$C$395:$C$413,0)),INDEX('Baseline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EFs'!Y$381,"")</f>
        <v/>
      </c>
      <c r="S260" s="142" t="str" cm="1">
        <f t="array" ref="S260">IFERROR(((_xlfn.IFS(S$227&lt;INDEX($J$395:$J$413,MATCH($B$260,$C$395:$C$413,0)),INDEX('Baseline Calcs &amp; EFs'!$D$341:$D$358, MATCH($B$260,'Baseline Calcs &amp; EFs'!$B$341:$B$358,0)),S$227&lt;INDEX($K$395:$K$413,MATCH($B$260,$C$395:$C$413,0)),INDEX('Baseline Calcs &amp; EFs'!$D$341:$D$358, MATCH($B$260,'Baseline Calcs &amp; EFs'!$B$341:$B$358,0))-(((INDEX('Baseline Calcs &amp; EFs'!$D$341:$D$358, MATCH($B$260,'Baseline Calcs &amp; EFs'!$B$341:$B$358,0)))-(INDEX($E$394:$E$411, MATCH($B$260,$C$394:$C$411,0))))/3),S$227&lt;INDEX($I$395:$I$413,MATCH($B$260,$C$395:$C$413,0)),INDEX('Baseline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EFs'!Z$381,"")</f>
        <v/>
      </c>
      <c r="T260" s="142" t="str" cm="1">
        <f t="array" ref="T260">IFERROR(((_xlfn.IFS(T$227&lt;INDEX($J$395:$J$413,MATCH($B$260,$C$395:$C$413,0)),INDEX('Baseline Calcs &amp; EFs'!$D$341:$D$358, MATCH($B$260,'Baseline Calcs &amp; EFs'!$B$341:$B$358,0)),T$227&lt;INDEX($K$395:$K$413,MATCH($B$260,$C$395:$C$413,0)),INDEX('Baseline Calcs &amp; EFs'!$D$341:$D$358, MATCH($B$260,'Baseline Calcs &amp; EFs'!$B$341:$B$358,0))-(((INDEX('Baseline Calcs &amp; EFs'!$D$341:$D$358, MATCH($B$260,'Baseline Calcs &amp; EFs'!$B$341:$B$358,0)))-(INDEX($E$394:$E$411, MATCH($B$260,$C$394:$C$411,0))))/3),T$227&lt;INDEX($I$395:$I$413,MATCH($B$260,$C$395:$C$413,0)),INDEX('Baseline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EFs'!AA$381,"")</f>
        <v/>
      </c>
      <c r="U260" s="142" t="str" cm="1">
        <f t="array" ref="U260">IFERROR(((_xlfn.IFS(U$227&lt;INDEX($J$395:$J$413,MATCH($B$260,$C$395:$C$413,0)),INDEX('Baseline Calcs &amp; EFs'!$D$341:$D$358, MATCH($B$260,'Baseline Calcs &amp; EFs'!$B$341:$B$358,0)),U$227&lt;INDEX($K$395:$K$413,MATCH($B$260,$C$395:$C$413,0)),INDEX('Baseline Calcs &amp; EFs'!$D$341:$D$358, MATCH($B$260,'Baseline Calcs &amp; EFs'!$B$341:$B$358,0))-(((INDEX('Baseline Calcs &amp; EFs'!$D$341:$D$358, MATCH($B$260,'Baseline Calcs &amp; EFs'!$B$341:$B$358,0)))-(INDEX($E$394:$E$411, MATCH($B$260,$C$394:$C$411,0))))/3),U$227&lt;INDEX($I$395:$I$413,MATCH($B$260,$C$395:$C$413,0)),INDEX('Baseline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EFs'!AB$381,"")</f>
        <v/>
      </c>
      <c r="V260" s="142" t="str" cm="1">
        <f t="array" ref="V260">IFERROR(((_xlfn.IFS(V$227&lt;INDEX($J$395:$J$413,MATCH($B$260,$C$395:$C$413,0)),INDEX('Baseline Calcs &amp; EFs'!$D$341:$D$358, MATCH($B$260,'Baseline Calcs &amp; EFs'!$B$341:$B$358,0)),V$227&lt;INDEX($K$395:$K$413,MATCH($B$260,$C$395:$C$413,0)),INDEX('Baseline Calcs &amp; EFs'!$D$341:$D$358, MATCH($B$260,'Baseline Calcs &amp; EFs'!$B$341:$B$358,0))-(((INDEX('Baseline Calcs &amp; EFs'!$D$341:$D$358, MATCH($B$260,'Baseline Calcs &amp; EFs'!$B$341:$B$358,0)))-(INDEX($E$394:$E$411, MATCH($B$260,$C$394:$C$411,0))))/3),V$227&lt;INDEX($I$395:$I$413,MATCH($B$260,$C$395:$C$413,0)),INDEX('Baseline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EFs'!AC$381,"")</f>
        <v/>
      </c>
      <c r="W260" s="142" t="str" cm="1">
        <f t="array" ref="W260">IFERROR(((_xlfn.IFS(W$227&lt;INDEX($J$395:$J$413,MATCH($B$260,$C$395:$C$413,0)),INDEX('Baseline Calcs &amp; EFs'!$D$341:$D$358, MATCH($B$260,'Baseline Calcs &amp; EFs'!$B$341:$B$358,0)),W$227&lt;INDEX($K$395:$K$413,MATCH($B$260,$C$395:$C$413,0)),INDEX('Baseline Calcs &amp; EFs'!$D$341:$D$358, MATCH($B$260,'Baseline Calcs &amp; EFs'!$B$341:$B$358,0))-(((INDEX('Baseline Calcs &amp; EFs'!$D$341:$D$358, MATCH($B$260,'Baseline Calcs &amp; EFs'!$B$341:$B$358,0)))-(INDEX($E$394:$E$411, MATCH($B$260,$C$394:$C$411,0))))/3),W$227&lt;INDEX($I$395:$I$413,MATCH($B$260,$C$395:$C$413,0)),INDEX('Baseline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EFs'!AD$381,"")</f>
        <v/>
      </c>
      <c r="X260" s="142" t="str" cm="1">
        <f t="array" ref="X260">IFERROR(((_xlfn.IFS(X$227&lt;INDEX($J$395:$J$413,MATCH($B$260,$C$395:$C$413,0)),INDEX('Baseline Calcs &amp; EFs'!$D$341:$D$358, MATCH($B$260,'Baseline Calcs &amp; EFs'!$B$341:$B$358,0)),X$227&lt;INDEX($K$395:$K$413,MATCH($B$260,$C$395:$C$413,0)),INDEX('Baseline Calcs &amp; EFs'!$D$341:$D$358, MATCH($B$260,'Baseline Calcs &amp; EFs'!$B$341:$B$358,0))-(((INDEX('Baseline Calcs &amp; EFs'!$D$341:$D$358, MATCH($B$260,'Baseline Calcs &amp; EFs'!$B$341:$B$358,0)))-(INDEX($E$394:$E$411, MATCH($B$260,$C$394:$C$411,0))))/3),X$227&lt;INDEX($I$395:$I$413,MATCH($B$260,$C$395:$C$413,0)),INDEX('Baseline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EFs'!AE$381,"")</f>
        <v/>
      </c>
      <c r="Y260" s="142" t="str" cm="1">
        <f t="array" ref="Y260">IFERROR(((_xlfn.IFS(Y$227&lt;INDEX($J$395:$J$413,MATCH($B$260,$C$395:$C$413,0)),INDEX('Baseline Calcs &amp; EFs'!$D$341:$D$358, MATCH($B$260,'Baseline Calcs &amp; EFs'!$B$341:$B$358,0)),Y$227&lt;INDEX($K$395:$K$413,MATCH($B$260,$C$395:$C$413,0)),INDEX('Baseline Calcs &amp; EFs'!$D$341:$D$358, MATCH($B$260,'Baseline Calcs &amp; EFs'!$B$341:$B$358,0))-(((INDEX('Baseline Calcs &amp; EFs'!$D$341:$D$358, MATCH($B$260,'Baseline Calcs &amp; EFs'!$B$341:$B$358,0)))-(INDEX($E$394:$E$411, MATCH($B$260,$C$394:$C$411,0))))/3),Y$227&lt;INDEX($I$395:$I$413,MATCH($B$260,$C$395:$C$413,0)),INDEX('Baseline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EFs'!AF$381,"")</f>
        <v/>
      </c>
      <c r="Z260" s="142" t="str" cm="1">
        <f t="array" ref="Z260">IFERROR(((_xlfn.IFS(Z$227&lt;INDEX($J$395:$J$413,MATCH($B$260,$C$395:$C$413,0)),INDEX('Baseline Calcs &amp; EFs'!$D$341:$D$358, MATCH($B$260,'Baseline Calcs &amp; EFs'!$B$341:$B$358,0)),Z$227&lt;INDEX($K$395:$K$413,MATCH($B$260,$C$395:$C$413,0)),INDEX('Baseline Calcs &amp; EFs'!$D$341:$D$358, MATCH($B$260,'Baseline Calcs &amp; EFs'!$B$341:$B$358,0))-(((INDEX('Baseline Calcs &amp; EFs'!$D$341:$D$358, MATCH($B$260,'Baseline Calcs &amp; EFs'!$B$341:$B$358,0)))-(INDEX($E$394:$E$411, MATCH($B$260,$C$394:$C$411,0))))/3),Z$227&lt;INDEX($I$395:$I$413,MATCH($B$260,$C$395:$C$413,0)),INDEX('Baseline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EFs'!AG$381,"")</f>
        <v/>
      </c>
      <c r="AA260" s="142" t="str" cm="1">
        <f t="array" ref="AA260">IFERROR(((_xlfn.IFS(AA$227&lt;INDEX($J$395:$J$413,MATCH($B$260,$C$395:$C$413,0)),INDEX('Baseline Calcs &amp; EFs'!$D$341:$D$358, MATCH($B$260,'Baseline Calcs &amp; EFs'!$B$341:$B$358,0)),AA$227&lt;INDEX($K$395:$K$413,MATCH($B$260,$C$395:$C$413,0)),INDEX('Baseline Calcs &amp; EFs'!$D$341:$D$358, MATCH($B$260,'Baseline Calcs &amp; EFs'!$B$341:$B$358,0))-(((INDEX('Baseline Calcs &amp; EFs'!$D$341:$D$358, MATCH($B$260,'Baseline Calcs &amp; EFs'!$B$341:$B$358,0)))-(INDEX($E$394:$E$411, MATCH($B$260,$C$394:$C$411,0))))/3),AA$227&lt;INDEX($I$395:$I$413,MATCH($B$260,$C$395:$C$413,0)),INDEX('Baseline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EFs'!AH$381,"")</f>
        <v/>
      </c>
      <c r="AB260" s="142" t="str" cm="1">
        <f t="array" ref="AB260">IFERROR(((_xlfn.IFS(AB$227&lt;INDEX($J$395:$J$413,MATCH($B$260,$C$395:$C$413,0)),INDEX('Baseline Calcs &amp; EFs'!$D$341:$D$358, MATCH($B$260,'Baseline Calcs &amp; EFs'!$B$341:$B$358,0)),AB$227&lt;INDEX($K$395:$K$413,MATCH($B$260,$C$395:$C$413,0)),INDEX('Baseline Calcs &amp; EFs'!$D$341:$D$358, MATCH($B$260,'Baseline Calcs &amp; EFs'!$B$341:$B$358,0))-(((INDEX('Baseline Calcs &amp; EFs'!$D$341:$D$358, MATCH($B$260,'Baseline Calcs &amp; EFs'!$B$341:$B$358,0)))-(INDEX($E$394:$E$411, MATCH($B$260,$C$394:$C$411,0))))/3),AB$227&lt;INDEX($I$395:$I$413,MATCH($B$260,$C$395:$C$413,0)),INDEX('Baseline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EFs'!AI$381,"")</f>
        <v/>
      </c>
      <c r="AC260" s="142" t="str" cm="1">
        <f t="array" ref="AC260">IFERROR(((_xlfn.IFS(AC$227&lt;INDEX($J$395:$J$413,MATCH($B$260,$C$395:$C$413,0)),INDEX('Baseline Calcs &amp; EFs'!$D$341:$D$358, MATCH($B$260,'Baseline Calcs &amp; EFs'!$B$341:$B$358,0)),AC$227&lt;INDEX($K$395:$K$413,MATCH($B$260,$C$395:$C$413,0)),INDEX('Baseline Calcs &amp; EFs'!$D$341:$D$358, MATCH($B$260,'Baseline Calcs &amp; EFs'!$B$341:$B$358,0))-(((INDEX('Baseline Calcs &amp; EFs'!$D$341:$D$358, MATCH($B$260,'Baseline Calcs &amp; EFs'!$B$341:$B$358,0)))-(INDEX($E$394:$E$411, MATCH($B$260,$C$394:$C$411,0))))/3),AC$227&lt;INDEX($I$395:$I$413,MATCH($B$260,$C$395:$C$413,0)),INDEX('Baseline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EFs'!AJ$381,"")</f>
        <v/>
      </c>
      <c r="AD260" s="142" t="str" cm="1">
        <f t="array" ref="AD260">IFERROR(((_xlfn.IFS(AD$227&lt;INDEX($J$395:$J$413,MATCH($B$260,$C$395:$C$413,0)),INDEX('Baseline Calcs &amp; EFs'!$D$341:$D$358, MATCH($B$260,'Baseline Calcs &amp; EFs'!$B$341:$B$358,0)),AD$227&lt;INDEX($K$395:$K$413,MATCH($B$260,$C$395:$C$413,0)),INDEX('Baseline Calcs &amp; EFs'!$D$341:$D$358, MATCH($B$260,'Baseline Calcs &amp; EFs'!$B$341:$B$358,0))-(((INDEX('Baseline Calcs &amp; EFs'!$D$341:$D$358, MATCH($B$260,'Baseline Calcs &amp; EFs'!$B$341:$B$358,0)))-(INDEX($E$394:$E$411, MATCH($B$260,$C$394:$C$411,0))))/3),AD$227&lt;INDEX($I$395:$I$413,MATCH($B$260,$C$395:$C$413,0)),INDEX('Baseline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EFs'!AK$381,"")</f>
        <v/>
      </c>
      <c r="AE260" s="142" t="str" cm="1">
        <f t="array" ref="AE260">IFERROR(((_xlfn.IFS(AE$227&lt;INDEX($J$395:$J$413,MATCH($B$260,$C$395:$C$413,0)),INDEX('Baseline Calcs &amp; EFs'!$D$341:$D$358, MATCH($B$260,'Baseline Calcs &amp; EFs'!$B$341:$B$358,0)),AE$227&lt;INDEX($K$395:$K$413,MATCH($B$260,$C$395:$C$413,0)),INDEX('Baseline Calcs &amp; EFs'!$D$341:$D$358, MATCH($B$260,'Baseline Calcs &amp; EFs'!$B$341:$B$358,0))-(((INDEX('Baseline Calcs &amp; EFs'!$D$341:$D$358, MATCH($B$260,'Baseline Calcs &amp; EFs'!$B$341:$B$358,0)))-(INDEX($E$394:$E$411, MATCH($B$260,$C$394:$C$411,0))))/3),AE$227&lt;INDEX($I$395:$I$413,MATCH($B$260,$C$395:$C$413,0)),INDEX('Baseline Calcs &amp; EFs'!$D$341:$D$358, MATCH($B$260,'Baseline Calcs &amp; EFs'!$B$341:$B$358,0))-(((INDEX('Baseline Calcs &amp; EFs'!$D$341:$D$358, MATCH($B$260,'Baseline Calcs &amp; EFs'!$B$341:$B$358,0)))-(INDEX($E$394:$E$411, MATCH($B$260,$C$394:$C$411,0))))*2/3),TRUE,INDEX($E$394:$E$411, MATCH($B$260,$C$394:$C$411,0)))*INDEX($D$11:$D$27, MATCH($B$260,$B$11:$B$27,0))*10^6*'Conversions and Lists'!$F$44)-(INDEX($G$6:$G$27, MATCH($B$260,$B$6:$B$27,0))*'Conversions and Lists'!$F$37))*'Baseline Calcs &amp; EFs'!AL$381,"")</f>
        <v/>
      </c>
      <c r="AF260" s="142" t="str">
        <f t="shared" si="4"/>
        <v/>
      </c>
      <c r="AG260" s="142" t="str">
        <f>IFERROR(SUM(INDEX(D260:AF260, MATCH(INDEX($H$6:$H$27,MATCH(B260,$B$6:$B$27,0)),$D$227:$AE$227,0)):AF260),"")</f>
        <v/>
      </c>
    </row>
    <row r="261" spans="2:33" ht="14.4" thickBot="1" x14ac:dyDescent="0.3">
      <c r="B261" s="138" t="s">
        <v>160</v>
      </c>
      <c r="C261" s="139" t="s">
        <v>336</v>
      </c>
      <c r="D261" s="148" t="str" cm="1">
        <f t="array" ref="D261">IFERROR((_xlfn.IFS(D$227&lt;INDEX($J$395:$J$413,MATCH($B$260,$C$395:$C$413,0)),INDEX('Baseline Calcs &amp; EFs'!$C$341:$C$358, MATCH($B$260,'Baseline Calcs &amp; EFs'!$B$341:$B$358,0)),D$227&lt;INDEX($K$395:$K$413,MATCH($B$260,$C$395:$C$413,0)),INDEX('Baseline Calcs &amp; EFs'!$C$341:$C$358, MATCH($B$260,'Baseline Calcs &amp; EFs'!$B$341:$B$358,0))-(((INDEX('Baseline Calcs &amp; EFs'!$C$341:$C$358, MATCH($B$260,'Baseline Calcs &amp; EFs'!$B$341:$B$358,0)))-(INDEX($D$394:$D$411, MATCH($B$260,$C$394:$C$411,0))))/3),D$227&lt;INDEX($I$395:$I$413,MATCH($B$260,$C$395:$C$413,0)),INDEX('Baseline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E261" s="148" t="str" cm="1">
        <f t="array" ref="E261">IFERROR((_xlfn.IFS(E$227&lt;INDEX($J$395:$J$413,MATCH($B$260,$C$395:$C$413,0)),INDEX('Baseline Calcs &amp; EFs'!$C$341:$C$358, MATCH($B$260,'Baseline Calcs &amp; EFs'!$B$341:$B$358,0)),E$227&lt;INDEX($K$395:$K$413,MATCH($B$260,$C$395:$C$413,0)),INDEX('Baseline Calcs &amp; EFs'!$C$341:$C$358, MATCH($B$260,'Baseline Calcs &amp; EFs'!$B$341:$B$358,0))-(((INDEX('Baseline Calcs &amp; EFs'!$C$341:$C$358, MATCH($B$260,'Baseline Calcs &amp; EFs'!$B$341:$B$358,0)))-(INDEX($D$394:$D$411, MATCH($B$260,$C$394:$C$411,0))))/3),E$227&lt;INDEX($I$395:$I$413,MATCH($B$260,$C$395:$C$413,0)),INDEX('Baseline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F261" s="148" t="str" cm="1">
        <f t="array" ref="F261">IFERROR((_xlfn.IFS(F$227&lt;INDEX($J$395:$J$413,MATCH($B$260,$C$395:$C$413,0)),INDEX('Baseline Calcs &amp; EFs'!$C$341:$C$358, MATCH($B$260,'Baseline Calcs &amp; EFs'!$B$341:$B$358,0)),F$227&lt;INDEX($K$395:$K$413,MATCH($B$260,$C$395:$C$413,0)),INDEX('Baseline Calcs &amp; EFs'!$C$341:$C$358, MATCH($B$260,'Baseline Calcs &amp; EFs'!$B$341:$B$358,0))-(((INDEX('Baseline Calcs &amp; EFs'!$C$341:$C$358, MATCH($B$260,'Baseline Calcs &amp; EFs'!$B$341:$B$358,0)))-(INDEX($D$394:$D$411, MATCH($B$260,$C$394:$C$411,0))))/3),F$227&lt;INDEX($I$395:$I$413,MATCH($B$260,$C$395:$C$413,0)),INDEX('Baseline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G261" s="148" t="str" cm="1">
        <f t="array" ref="G261">IFERROR((_xlfn.IFS(G$227&lt;INDEX($J$395:$J$413,MATCH($B$260,$C$395:$C$413,0)),INDEX('Baseline Calcs &amp; EFs'!$C$341:$C$358, MATCH($B$260,'Baseline Calcs &amp; EFs'!$B$341:$B$358,0)),G$227&lt;INDEX($K$395:$K$413,MATCH($B$260,$C$395:$C$413,0)),INDEX('Baseline Calcs &amp; EFs'!$C$341:$C$358, MATCH($B$260,'Baseline Calcs &amp; EFs'!$B$341:$B$358,0))-(((INDEX('Baseline Calcs &amp; EFs'!$C$341:$C$358, MATCH($B$260,'Baseline Calcs &amp; EFs'!$B$341:$B$358,0)))-(INDEX($D$394:$D$411, MATCH($B$260,$C$394:$C$411,0))))/3),G$227&lt;INDEX($I$395:$I$413,MATCH($B$260,$C$395:$C$413,0)),INDEX('Baseline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H261" s="148" t="str" cm="1">
        <f t="array" ref="H261">IFERROR((_xlfn.IFS(H$227&lt;INDEX($J$395:$J$413,MATCH($B$260,$C$395:$C$413,0)),INDEX('Baseline Calcs &amp; EFs'!$C$341:$C$358, MATCH($B$260,'Baseline Calcs &amp; EFs'!$B$341:$B$358,0)),H$227&lt;INDEX($K$395:$K$413,MATCH($B$260,$C$395:$C$413,0)),INDEX('Baseline Calcs &amp; EFs'!$C$341:$C$358, MATCH($B$260,'Baseline Calcs &amp; EFs'!$B$341:$B$358,0))-(((INDEX('Baseline Calcs &amp; EFs'!$C$341:$C$358, MATCH($B$260,'Baseline Calcs &amp; EFs'!$B$341:$B$358,0)))-(INDEX($D$394:$D$411, MATCH($B$260,$C$394:$C$411,0))))/3),H$227&lt;INDEX($I$395:$I$413,MATCH($B$260,$C$395:$C$413,0)),INDEX('Baseline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I261" s="148" t="str" cm="1">
        <f t="array" ref="I261">IFERROR((_xlfn.IFS(I$227&lt;INDEX($J$395:$J$413,MATCH($B$260,$C$395:$C$413,0)),INDEX('Baseline Calcs &amp; EFs'!$C$341:$C$358, MATCH($B$260,'Baseline Calcs &amp; EFs'!$B$341:$B$358,0)),I$227&lt;INDEX($K$395:$K$413,MATCH($B$260,$C$395:$C$413,0)),INDEX('Baseline Calcs &amp; EFs'!$C$341:$C$358, MATCH($B$260,'Baseline Calcs &amp; EFs'!$B$341:$B$358,0))-(((INDEX('Baseline Calcs &amp; EFs'!$C$341:$C$358, MATCH($B$260,'Baseline Calcs &amp; EFs'!$B$341:$B$358,0)))-(INDEX($D$394:$D$411, MATCH($B$260,$C$394:$C$411,0))))/3),I$227&lt;INDEX($I$395:$I$413,MATCH($B$260,$C$395:$C$413,0)),INDEX('Baseline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J261" s="148" t="str" cm="1">
        <f t="array" ref="J261">IFERROR((_xlfn.IFS(J$227&lt;INDEX($J$395:$J$413,MATCH($B$260,$C$395:$C$413,0)),INDEX('Baseline Calcs &amp; EFs'!$C$341:$C$358, MATCH($B$260,'Baseline Calcs &amp; EFs'!$B$341:$B$358,0)),J$227&lt;INDEX($K$395:$K$413,MATCH($B$260,$C$395:$C$413,0)),INDEX('Baseline Calcs &amp; EFs'!$C$341:$C$358, MATCH($B$260,'Baseline Calcs &amp; EFs'!$B$341:$B$358,0))-(((INDEX('Baseline Calcs &amp; EFs'!$C$341:$C$358, MATCH($B$260,'Baseline Calcs &amp; EFs'!$B$341:$B$358,0)))-(INDEX($D$394:$D$411, MATCH($B$260,$C$394:$C$411,0))))/3),J$227&lt;INDEX($I$395:$I$413,MATCH($B$260,$C$395:$C$413,0)),INDEX('Baseline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K261" s="148" t="str" cm="1">
        <f t="array" ref="K261">IFERROR((_xlfn.IFS(K$227&lt;INDEX($J$395:$J$413,MATCH($B$260,$C$395:$C$413,0)),INDEX('Baseline Calcs &amp; EFs'!$C$341:$C$358, MATCH($B$260,'Baseline Calcs &amp; EFs'!$B$341:$B$358,0)),K$227&lt;INDEX($K$395:$K$413,MATCH($B$260,$C$395:$C$413,0)),INDEX('Baseline Calcs &amp; EFs'!$C$341:$C$358, MATCH($B$260,'Baseline Calcs &amp; EFs'!$B$341:$B$358,0))-(((INDEX('Baseline Calcs &amp; EFs'!$C$341:$C$358, MATCH($B$260,'Baseline Calcs &amp; EFs'!$B$341:$B$358,0)))-(INDEX($D$394:$D$411, MATCH($B$260,$C$394:$C$411,0))))/3),K$227&lt;INDEX($I$395:$I$413,MATCH($B$260,$C$395:$C$413,0)),INDEX('Baseline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L261" s="148" t="str" cm="1">
        <f t="array" ref="L261">IFERROR((_xlfn.IFS(L$227&lt;INDEX($J$395:$J$413,MATCH($B$260,$C$395:$C$413,0)),INDEX('Baseline Calcs &amp; EFs'!$C$341:$C$358, MATCH($B$260,'Baseline Calcs &amp; EFs'!$B$341:$B$358,0)),L$227&lt;INDEX($K$395:$K$413,MATCH($B$260,$C$395:$C$413,0)),INDEX('Baseline Calcs &amp; EFs'!$C$341:$C$358, MATCH($B$260,'Baseline Calcs &amp; EFs'!$B$341:$B$358,0))-(((INDEX('Baseline Calcs &amp; EFs'!$C$341:$C$358, MATCH($B$260,'Baseline Calcs &amp; EFs'!$B$341:$B$358,0)))-(INDEX($D$394:$D$411, MATCH($B$260,$C$394:$C$411,0))))/3),L$227&lt;INDEX($I$395:$I$413,MATCH($B$260,$C$395:$C$413,0)),INDEX('Baseline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M261" s="148" t="str" cm="1">
        <f t="array" ref="M261">IFERROR((_xlfn.IFS(M$227&lt;INDEX($J$395:$J$413,MATCH($B$260,$C$395:$C$413,0)),INDEX('Baseline Calcs &amp; EFs'!$C$341:$C$358, MATCH($B$260,'Baseline Calcs &amp; EFs'!$B$341:$B$358,0)),M$227&lt;INDEX($K$395:$K$413,MATCH($B$260,$C$395:$C$413,0)),INDEX('Baseline Calcs &amp; EFs'!$C$341:$C$358, MATCH($B$260,'Baseline Calcs &amp; EFs'!$B$341:$B$358,0))-(((INDEX('Baseline Calcs &amp; EFs'!$C$341:$C$358, MATCH($B$260,'Baseline Calcs &amp; EFs'!$B$341:$B$358,0)))-(INDEX($D$394:$D$411, MATCH($B$260,$C$394:$C$411,0))))/3),M$227&lt;INDEX($I$395:$I$413,MATCH($B$260,$C$395:$C$413,0)),INDEX('Baseline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N261" s="148" t="str" cm="1">
        <f t="array" ref="N261">IFERROR((_xlfn.IFS(N$227&lt;INDEX($J$395:$J$413,MATCH($B$260,$C$395:$C$413,0)),INDEX('Baseline Calcs &amp; EFs'!$C$341:$C$358, MATCH($B$260,'Baseline Calcs &amp; EFs'!$B$341:$B$358,0)),N$227&lt;INDEX($K$395:$K$413,MATCH($B$260,$C$395:$C$413,0)),INDEX('Baseline Calcs &amp; EFs'!$C$341:$C$358, MATCH($B$260,'Baseline Calcs &amp; EFs'!$B$341:$B$358,0))-(((INDEX('Baseline Calcs &amp; EFs'!$C$341:$C$358, MATCH($B$260,'Baseline Calcs &amp; EFs'!$B$341:$B$358,0)))-(INDEX($D$394:$D$411, MATCH($B$260,$C$394:$C$411,0))))/3),N$227&lt;INDEX($I$395:$I$413,MATCH($B$260,$C$395:$C$413,0)),INDEX('Baseline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O261" s="148" t="str" cm="1">
        <f t="array" ref="O261">IFERROR((_xlfn.IFS(O$227&lt;INDEX($J$395:$J$413,MATCH($B$260,$C$395:$C$413,0)),INDEX('Baseline Calcs &amp; EFs'!$C$341:$C$358, MATCH($B$260,'Baseline Calcs &amp; EFs'!$B$341:$B$358,0)),O$227&lt;INDEX($K$395:$K$413,MATCH($B$260,$C$395:$C$413,0)),INDEX('Baseline Calcs &amp; EFs'!$C$341:$C$358, MATCH($B$260,'Baseline Calcs &amp; EFs'!$B$341:$B$358,0))-(((INDEX('Baseline Calcs &amp; EFs'!$C$341:$C$358, MATCH($B$260,'Baseline Calcs &amp; EFs'!$B$341:$B$358,0)))-(INDEX($D$394:$D$411, MATCH($B$260,$C$394:$C$411,0))))/3),O$227&lt;INDEX($I$395:$I$413,MATCH($B$260,$C$395:$C$413,0)),INDEX('Baseline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P261" s="148" t="str" cm="1">
        <f t="array" ref="P261">IFERROR((_xlfn.IFS(P$227&lt;INDEX($J$395:$J$413,MATCH($B$260,$C$395:$C$413,0)),INDEX('Baseline Calcs &amp; EFs'!$C$341:$C$358, MATCH($B$260,'Baseline Calcs &amp; EFs'!$B$341:$B$358,0)),P$227&lt;INDEX($K$395:$K$413,MATCH($B$260,$C$395:$C$413,0)),INDEX('Baseline Calcs &amp; EFs'!$C$341:$C$358, MATCH($B$260,'Baseline Calcs &amp; EFs'!$B$341:$B$358,0))-(((INDEX('Baseline Calcs &amp; EFs'!$C$341:$C$358, MATCH($B$260,'Baseline Calcs &amp; EFs'!$B$341:$B$358,0)))-(INDEX($D$394:$D$411, MATCH($B$260,$C$394:$C$411,0))))/3),P$227&lt;INDEX($I$395:$I$413,MATCH($B$260,$C$395:$C$413,0)),INDEX('Baseline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Q261" s="148" t="str" cm="1">
        <f t="array" ref="Q261">IFERROR((_xlfn.IFS(Q$227&lt;INDEX($J$395:$J$413,MATCH($B$260,$C$395:$C$413,0)),INDEX('Baseline Calcs &amp; EFs'!$C$341:$C$358, MATCH($B$260,'Baseline Calcs &amp; EFs'!$B$341:$B$358,0)),Q$227&lt;INDEX($K$395:$K$413,MATCH($B$260,$C$395:$C$413,0)),INDEX('Baseline Calcs &amp; EFs'!$C$341:$C$358, MATCH($B$260,'Baseline Calcs &amp; EFs'!$B$341:$B$358,0))-(((INDEX('Baseline Calcs &amp; EFs'!$C$341:$C$358, MATCH($B$260,'Baseline Calcs &amp; EFs'!$B$341:$B$358,0)))-(INDEX($D$394:$D$411, MATCH($B$260,$C$394:$C$411,0))))/3),Q$227&lt;INDEX($I$395:$I$413,MATCH($B$260,$C$395:$C$413,0)),INDEX('Baseline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R261" s="148" t="str" cm="1">
        <f t="array" ref="R261">IFERROR((_xlfn.IFS(R$227&lt;INDEX($J$395:$J$413,MATCH($B$260,$C$395:$C$413,0)),INDEX('Baseline Calcs &amp; EFs'!$C$341:$C$358, MATCH($B$260,'Baseline Calcs &amp; EFs'!$B$341:$B$358,0)),R$227&lt;INDEX($K$395:$K$413,MATCH($B$260,$C$395:$C$413,0)),INDEX('Baseline Calcs &amp; EFs'!$C$341:$C$358, MATCH($B$260,'Baseline Calcs &amp; EFs'!$B$341:$B$358,0))-(((INDEX('Baseline Calcs &amp; EFs'!$C$341:$C$358, MATCH($B$260,'Baseline Calcs &amp; EFs'!$B$341:$B$358,0)))-(INDEX($D$394:$D$411, MATCH($B$260,$C$394:$C$411,0))))/3),R$227&lt;INDEX($I$395:$I$413,MATCH($B$260,$C$395:$C$413,0)),INDEX('Baseline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S261" s="148" t="str" cm="1">
        <f t="array" ref="S261">IFERROR((_xlfn.IFS(S$227&lt;INDEX($J$395:$J$413,MATCH($B$260,$C$395:$C$413,0)),INDEX('Baseline Calcs &amp; EFs'!$C$341:$C$358, MATCH($B$260,'Baseline Calcs &amp; EFs'!$B$341:$B$358,0)),S$227&lt;INDEX($K$395:$K$413,MATCH($B$260,$C$395:$C$413,0)),INDEX('Baseline Calcs &amp; EFs'!$C$341:$C$358, MATCH($B$260,'Baseline Calcs &amp; EFs'!$B$341:$B$358,0))-(((INDEX('Baseline Calcs &amp; EFs'!$C$341:$C$358, MATCH($B$260,'Baseline Calcs &amp; EFs'!$B$341:$B$358,0)))-(INDEX($D$394:$D$411, MATCH($B$260,$C$394:$C$411,0))))/3),S$227&lt;INDEX($I$395:$I$413,MATCH($B$260,$C$395:$C$413,0)),INDEX('Baseline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T261" s="148" t="str" cm="1">
        <f t="array" ref="T261">IFERROR((_xlfn.IFS(T$227&lt;INDEX($J$395:$J$413,MATCH($B$260,$C$395:$C$413,0)),INDEX('Baseline Calcs &amp; EFs'!$C$341:$C$358, MATCH($B$260,'Baseline Calcs &amp; EFs'!$B$341:$B$358,0)),T$227&lt;INDEX($K$395:$K$413,MATCH($B$260,$C$395:$C$413,0)),INDEX('Baseline Calcs &amp; EFs'!$C$341:$C$358, MATCH($B$260,'Baseline Calcs &amp; EFs'!$B$341:$B$358,0))-(((INDEX('Baseline Calcs &amp; EFs'!$C$341:$C$358, MATCH($B$260,'Baseline Calcs &amp; EFs'!$B$341:$B$358,0)))-(INDEX($D$394:$D$411, MATCH($B$260,$C$394:$C$411,0))))/3),T$227&lt;INDEX($I$395:$I$413,MATCH($B$260,$C$395:$C$413,0)),INDEX('Baseline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U261" s="148" t="str" cm="1">
        <f t="array" ref="U261">IFERROR((_xlfn.IFS(U$227&lt;INDEX($J$395:$J$413,MATCH($B$260,$C$395:$C$413,0)),INDEX('Baseline Calcs &amp; EFs'!$C$341:$C$358, MATCH($B$260,'Baseline Calcs &amp; EFs'!$B$341:$B$358,0)),U$227&lt;INDEX($K$395:$K$413,MATCH($B$260,$C$395:$C$413,0)),INDEX('Baseline Calcs &amp; EFs'!$C$341:$C$358, MATCH($B$260,'Baseline Calcs &amp; EFs'!$B$341:$B$358,0))-(((INDEX('Baseline Calcs &amp; EFs'!$C$341:$C$358, MATCH($B$260,'Baseline Calcs &amp; EFs'!$B$341:$B$358,0)))-(INDEX($D$394:$D$411, MATCH($B$260,$C$394:$C$411,0))))/3),U$227&lt;INDEX($I$395:$I$413,MATCH($B$260,$C$395:$C$413,0)),INDEX('Baseline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V261" s="148" t="str" cm="1">
        <f t="array" ref="V261">IFERROR((_xlfn.IFS(V$227&lt;INDEX($J$395:$J$413,MATCH($B$260,$C$395:$C$413,0)),INDEX('Baseline Calcs &amp; EFs'!$C$341:$C$358, MATCH($B$260,'Baseline Calcs &amp; EFs'!$B$341:$B$358,0)),V$227&lt;INDEX($K$395:$K$413,MATCH($B$260,$C$395:$C$413,0)),INDEX('Baseline Calcs &amp; EFs'!$C$341:$C$358, MATCH($B$260,'Baseline Calcs &amp; EFs'!$B$341:$B$358,0))-(((INDEX('Baseline Calcs &amp; EFs'!$C$341:$C$358, MATCH($B$260,'Baseline Calcs &amp; EFs'!$B$341:$B$358,0)))-(INDEX($D$394:$D$411, MATCH($B$260,$C$394:$C$411,0))))/3),V$227&lt;INDEX($I$395:$I$413,MATCH($B$260,$C$395:$C$413,0)),INDEX('Baseline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W261" s="148" t="str" cm="1">
        <f t="array" ref="W261">IFERROR((_xlfn.IFS(W$227&lt;INDEX($J$395:$J$413,MATCH($B$260,$C$395:$C$413,0)),INDEX('Baseline Calcs &amp; EFs'!$C$341:$C$358, MATCH($B$260,'Baseline Calcs &amp; EFs'!$B$341:$B$358,0)),W$227&lt;INDEX($K$395:$K$413,MATCH($B$260,$C$395:$C$413,0)),INDEX('Baseline Calcs &amp; EFs'!$C$341:$C$358, MATCH($B$260,'Baseline Calcs &amp; EFs'!$B$341:$B$358,0))-(((INDEX('Baseline Calcs &amp; EFs'!$C$341:$C$358, MATCH($B$260,'Baseline Calcs &amp; EFs'!$B$341:$B$358,0)))-(INDEX($D$394:$D$411, MATCH($B$260,$C$394:$C$411,0))))/3),W$227&lt;INDEX($I$395:$I$413,MATCH($B$260,$C$395:$C$413,0)),INDEX('Baseline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X261" s="148" t="str" cm="1">
        <f t="array" ref="X261">IFERROR((_xlfn.IFS(X$227&lt;INDEX($J$395:$J$413,MATCH($B$260,$C$395:$C$413,0)),INDEX('Baseline Calcs &amp; EFs'!$C$341:$C$358, MATCH($B$260,'Baseline Calcs &amp; EFs'!$B$341:$B$358,0)),X$227&lt;INDEX($K$395:$K$413,MATCH($B$260,$C$395:$C$413,0)),INDEX('Baseline Calcs &amp; EFs'!$C$341:$C$358, MATCH($B$260,'Baseline Calcs &amp; EFs'!$B$341:$B$358,0))-(((INDEX('Baseline Calcs &amp; EFs'!$C$341:$C$358, MATCH($B$260,'Baseline Calcs &amp; EFs'!$B$341:$B$358,0)))-(INDEX($D$394:$D$411, MATCH($B$260,$C$394:$C$411,0))))/3),X$227&lt;INDEX($I$395:$I$413,MATCH($B$260,$C$395:$C$413,0)),INDEX('Baseline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Y261" s="148" t="str" cm="1">
        <f t="array" ref="Y261">IFERROR((_xlfn.IFS(Y$227&lt;INDEX($J$395:$J$413,MATCH($B$260,$C$395:$C$413,0)),INDEX('Baseline Calcs &amp; EFs'!$C$341:$C$358, MATCH($B$260,'Baseline Calcs &amp; EFs'!$B$341:$B$358,0)),Y$227&lt;INDEX($K$395:$K$413,MATCH($B$260,$C$395:$C$413,0)),INDEX('Baseline Calcs &amp; EFs'!$C$341:$C$358, MATCH($B$260,'Baseline Calcs &amp; EFs'!$B$341:$B$358,0))-(((INDEX('Baseline Calcs &amp; EFs'!$C$341:$C$358, MATCH($B$260,'Baseline Calcs &amp; EFs'!$B$341:$B$358,0)))-(INDEX($D$394:$D$411, MATCH($B$260,$C$394:$C$411,0))))/3),Y$227&lt;INDEX($I$395:$I$413,MATCH($B$260,$C$395:$C$413,0)),INDEX('Baseline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Z261" s="148" t="str" cm="1">
        <f t="array" ref="Z261">IFERROR((_xlfn.IFS(Z$227&lt;INDEX($J$395:$J$413,MATCH($B$260,$C$395:$C$413,0)),INDEX('Baseline Calcs &amp; EFs'!$C$341:$C$358, MATCH($B$260,'Baseline Calcs &amp; EFs'!$B$341:$B$358,0)),Z$227&lt;INDEX($K$395:$K$413,MATCH($B$260,$C$395:$C$413,0)),INDEX('Baseline Calcs &amp; EFs'!$C$341:$C$358, MATCH($B$260,'Baseline Calcs &amp; EFs'!$B$341:$B$358,0))-(((INDEX('Baseline Calcs &amp; EFs'!$C$341:$C$358, MATCH($B$260,'Baseline Calcs &amp; EFs'!$B$341:$B$358,0)))-(INDEX($D$394:$D$411, MATCH($B$260,$C$394:$C$411,0))))/3),Z$227&lt;INDEX($I$395:$I$413,MATCH($B$260,$C$395:$C$413,0)),INDEX('Baseline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AA261" s="148" t="str" cm="1">
        <f t="array" ref="AA261">IFERROR((_xlfn.IFS(AA$227&lt;INDEX($J$395:$J$413,MATCH($B$260,$C$395:$C$413,0)),INDEX('Baseline Calcs &amp; EFs'!$C$341:$C$358, MATCH($B$260,'Baseline Calcs &amp; EFs'!$B$341:$B$358,0)),AA$227&lt;INDEX($K$395:$K$413,MATCH($B$260,$C$395:$C$413,0)),INDEX('Baseline Calcs &amp; EFs'!$C$341:$C$358, MATCH($B$260,'Baseline Calcs &amp; EFs'!$B$341:$B$358,0))-(((INDEX('Baseline Calcs &amp; EFs'!$C$341:$C$358, MATCH($B$260,'Baseline Calcs &amp; EFs'!$B$341:$B$358,0)))-(INDEX($D$394:$D$411, MATCH($B$260,$C$394:$C$411,0))))/3),AA$227&lt;INDEX($I$395:$I$413,MATCH($B$260,$C$395:$C$413,0)),INDEX('Baseline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AB261" s="148" t="str" cm="1">
        <f t="array" ref="AB261">IFERROR((_xlfn.IFS(AB$227&lt;INDEX($J$395:$J$413,MATCH($B$260,$C$395:$C$413,0)),INDEX('Baseline Calcs &amp; EFs'!$C$341:$C$358, MATCH($B$260,'Baseline Calcs &amp; EFs'!$B$341:$B$358,0)),AB$227&lt;INDEX($K$395:$K$413,MATCH($B$260,$C$395:$C$413,0)),INDEX('Baseline Calcs &amp; EFs'!$C$341:$C$358, MATCH($B$260,'Baseline Calcs &amp; EFs'!$B$341:$B$358,0))-(((INDEX('Baseline Calcs &amp; EFs'!$C$341:$C$358, MATCH($B$260,'Baseline Calcs &amp; EFs'!$B$341:$B$358,0)))-(INDEX($D$394:$D$411, MATCH($B$260,$C$394:$C$411,0))))/3),AB$227&lt;INDEX($I$395:$I$413,MATCH($B$260,$C$395:$C$413,0)),INDEX('Baseline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AC261" s="148" t="str" cm="1">
        <f t="array" ref="AC261">IFERROR((_xlfn.IFS(AC$227&lt;INDEX($J$395:$J$413,MATCH($B$260,$C$395:$C$413,0)),INDEX('Baseline Calcs &amp; EFs'!$C$341:$C$358, MATCH($B$260,'Baseline Calcs &amp; EFs'!$B$341:$B$358,0)),AC$227&lt;INDEX($K$395:$K$413,MATCH($B$260,$C$395:$C$413,0)),INDEX('Baseline Calcs &amp; EFs'!$C$341:$C$358, MATCH($B$260,'Baseline Calcs &amp; EFs'!$B$341:$B$358,0))-(((INDEX('Baseline Calcs &amp; EFs'!$C$341:$C$358, MATCH($B$260,'Baseline Calcs &amp; EFs'!$B$341:$B$358,0)))-(INDEX($D$394:$D$411, MATCH($B$260,$C$394:$C$411,0))))/3),AC$227&lt;INDEX($I$395:$I$413,MATCH($B$260,$C$395:$C$413,0)),INDEX('Baseline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AD261" s="148" t="str" cm="1">
        <f t="array" ref="AD261">IFERROR((_xlfn.IFS(AD$227&lt;INDEX($J$395:$J$413,MATCH($B$260,$C$395:$C$413,0)),INDEX('Baseline Calcs &amp; EFs'!$C$341:$C$358, MATCH($B$260,'Baseline Calcs &amp; EFs'!$B$341:$B$358,0)),AD$227&lt;INDEX($K$395:$K$413,MATCH($B$260,$C$395:$C$413,0)),INDEX('Baseline Calcs &amp; EFs'!$C$341:$C$358, MATCH($B$260,'Baseline Calcs &amp; EFs'!$B$341:$B$358,0))-(((INDEX('Baseline Calcs &amp; EFs'!$C$341:$C$358, MATCH($B$260,'Baseline Calcs &amp; EFs'!$B$341:$B$358,0)))-(INDEX($D$394:$D$411, MATCH($B$260,$C$394:$C$411,0))))/3),AD$227&lt;INDEX($I$395:$I$413,MATCH($B$260,$C$395:$C$413,0)),INDEX('Baseline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AE261" s="148" t="str" cm="1">
        <f t="array" ref="AE261">IFERROR((_xlfn.IFS(AE$227&lt;INDEX($J$395:$J$413,MATCH($B$260,$C$395:$C$413,0)),INDEX('Baseline Calcs &amp; EFs'!$C$341:$C$358, MATCH($B$260,'Baseline Calcs &amp; EFs'!$B$341:$B$358,0)),AE$227&lt;INDEX($K$395:$K$413,MATCH($B$260,$C$395:$C$413,0)),INDEX('Baseline Calcs &amp; EFs'!$C$341:$C$358, MATCH($B$260,'Baseline Calcs &amp; EFs'!$B$341:$B$358,0))-(((INDEX('Baseline Calcs &amp; EFs'!$C$341:$C$358, MATCH($B$260,'Baseline Calcs &amp; EFs'!$B$341:$B$358,0)))-(INDEX($D$394:$D$411, MATCH($B$260,$C$394:$C$411,0))))/3),AE$227&lt;INDEX($I$395:$I$413,MATCH($B$260,$C$395:$C$413,0)),INDEX('Baseline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AF261" s="148" t="str">
        <f t="shared" si="4"/>
        <v/>
      </c>
      <c r="AG261" s="148" t="str">
        <f>IFERROR(SUM(INDEX(D261:AF261, MATCH(INDEX($H$6:$H$27,MATCH(B261,$B$6:$B$27,0)),$D$227:$AE$227,0)):AF261),"")</f>
        <v/>
      </c>
    </row>
    <row r="262" spans="2:33" x14ac:dyDescent="0.25">
      <c r="B262" s="144" t="s">
        <v>150</v>
      </c>
      <c r="C262" s="141" t="s">
        <v>335</v>
      </c>
      <c r="D262" s="142" t="str" cm="1">
        <f t="array" ref="D262">IFERROR(((_xlfn.IFS(D$227&lt;INDEX($J$395:$J$413,MATCH($B$262,$C$395:$C$413,0)),INDEX('Baseline Calcs &amp; EFs'!$D$341:$D$358, MATCH($B$262,'Baseline Calcs &amp; EFs'!$B$341:$B$358,0)),D$227&lt;INDEX($K$395:$K$413,MATCH($B$262,$C$395:$C$413,0)),INDEX('Baseline Calcs &amp; EFs'!$D$341:$D$358, MATCH($B$262,'Baseline Calcs &amp; EFs'!$B$341:$B$358,0))-(((INDEX('Baseline Calcs &amp; EFs'!$D$341:$D$358, MATCH($B$262,'Baseline Calcs &amp; EFs'!$B$341:$B$358,0)))-(INDEX($E$394:$E$411, MATCH($B$262,$C$394:$C$411,0))))/3),D$227&lt;INDEX($I$395:$I$413,MATCH($B$262,$C$395:$C$413,0)),INDEX('Baseline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EFs'!K$381,"")</f>
        <v/>
      </c>
      <c r="E262" s="142" t="str" cm="1">
        <f t="array" ref="E262">IFERROR(((_xlfn.IFS(E$227&lt;INDEX($J$395:$J$413,MATCH($B$262,$C$395:$C$413,0)),INDEX('Baseline Calcs &amp; EFs'!$D$341:$D$358, MATCH($B$262,'Baseline Calcs &amp; EFs'!$B$341:$B$358,0)),E$227&lt;INDEX($K$395:$K$413,MATCH($B$262,$C$395:$C$413,0)),INDEX('Baseline Calcs &amp; EFs'!$D$341:$D$358, MATCH($B$262,'Baseline Calcs &amp; EFs'!$B$341:$B$358,0))-(((INDEX('Baseline Calcs &amp; EFs'!$D$341:$D$358, MATCH($B$262,'Baseline Calcs &amp; EFs'!$B$341:$B$358,0)))-(INDEX($E$394:$E$411, MATCH($B$262,$C$394:$C$411,0))))/3),E$227&lt;INDEX($I$395:$I$413,MATCH($B$262,$C$395:$C$413,0)),INDEX('Baseline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EFs'!L$381,"")</f>
        <v/>
      </c>
      <c r="F262" s="142" t="str" cm="1">
        <f t="array" ref="F262">IFERROR(((_xlfn.IFS(F$227&lt;INDEX($J$395:$J$413,MATCH($B$262,$C$395:$C$413,0)),INDEX('Baseline Calcs &amp; EFs'!$D$341:$D$358, MATCH($B$262,'Baseline Calcs &amp; EFs'!$B$341:$B$358,0)),F$227&lt;INDEX($K$395:$K$413,MATCH($B$262,$C$395:$C$413,0)),INDEX('Baseline Calcs &amp; EFs'!$D$341:$D$358, MATCH($B$262,'Baseline Calcs &amp; EFs'!$B$341:$B$358,0))-(((INDEX('Baseline Calcs &amp; EFs'!$D$341:$D$358, MATCH($B$262,'Baseline Calcs &amp; EFs'!$B$341:$B$358,0)))-(INDEX($E$394:$E$411, MATCH($B$262,$C$394:$C$411,0))))/3),F$227&lt;INDEX($I$395:$I$413,MATCH($B$262,$C$395:$C$413,0)),INDEX('Baseline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EFs'!M$381,"")</f>
        <v/>
      </c>
      <c r="G262" s="142" t="str" cm="1">
        <f t="array" ref="G262">IFERROR(((_xlfn.IFS(G$227&lt;INDEX($J$395:$J$413,MATCH($B$262,$C$395:$C$413,0)),INDEX('Baseline Calcs &amp; EFs'!$D$341:$D$358, MATCH($B$262,'Baseline Calcs &amp; EFs'!$B$341:$B$358,0)),G$227&lt;INDEX($K$395:$K$413,MATCH($B$262,$C$395:$C$413,0)),INDEX('Baseline Calcs &amp; EFs'!$D$341:$D$358, MATCH($B$262,'Baseline Calcs &amp; EFs'!$B$341:$B$358,0))-(((INDEX('Baseline Calcs &amp; EFs'!$D$341:$D$358, MATCH($B$262,'Baseline Calcs &amp; EFs'!$B$341:$B$358,0)))-(INDEX($E$394:$E$411, MATCH($B$262,$C$394:$C$411,0))))/3),G$227&lt;INDEX($I$395:$I$413,MATCH($B$262,$C$395:$C$413,0)),INDEX('Baseline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EFs'!N$381,"")</f>
        <v/>
      </c>
      <c r="H262" s="142" t="str" cm="1">
        <f t="array" ref="H262">IFERROR(((_xlfn.IFS(H$227&lt;INDEX($J$395:$J$413,MATCH($B$262,$C$395:$C$413,0)),INDEX('Baseline Calcs &amp; EFs'!$D$341:$D$358, MATCH($B$262,'Baseline Calcs &amp; EFs'!$B$341:$B$358,0)),H$227&lt;INDEX($K$395:$K$413,MATCH($B$262,$C$395:$C$413,0)),INDEX('Baseline Calcs &amp; EFs'!$D$341:$D$358, MATCH($B$262,'Baseline Calcs &amp; EFs'!$B$341:$B$358,0))-(((INDEX('Baseline Calcs &amp; EFs'!$D$341:$D$358, MATCH($B$262,'Baseline Calcs &amp; EFs'!$B$341:$B$358,0)))-(INDEX($E$394:$E$411, MATCH($B$262,$C$394:$C$411,0))))/3),H$227&lt;INDEX($I$395:$I$413,MATCH($B$262,$C$395:$C$413,0)),INDEX('Baseline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EFs'!O$381,"")</f>
        <v/>
      </c>
      <c r="I262" s="142" t="str" cm="1">
        <f t="array" ref="I262">IFERROR(((_xlfn.IFS(I$227&lt;INDEX($J$395:$J$413,MATCH($B$262,$C$395:$C$413,0)),INDEX('Baseline Calcs &amp; EFs'!$D$341:$D$358, MATCH($B$262,'Baseline Calcs &amp; EFs'!$B$341:$B$358,0)),I$227&lt;INDEX($K$395:$K$413,MATCH($B$262,$C$395:$C$413,0)),INDEX('Baseline Calcs &amp; EFs'!$D$341:$D$358, MATCH($B$262,'Baseline Calcs &amp; EFs'!$B$341:$B$358,0))-(((INDEX('Baseline Calcs &amp; EFs'!$D$341:$D$358, MATCH($B$262,'Baseline Calcs &amp; EFs'!$B$341:$B$358,0)))-(INDEX($E$394:$E$411, MATCH($B$262,$C$394:$C$411,0))))/3),I$227&lt;INDEX($I$395:$I$413,MATCH($B$262,$C$395:$C$413,0)),INDEX('Baseline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EFs'!P$381,"")</f>
        <v/>
      </c>
      <c r="J262" s="142" t="str" cm="1">
        <f t="array" ref="J262">IFERROR(((_xlfn.IFS(J$227&lt;INDEX($J$395:$J$413,MATCH($B$262,$C$395:$C$413,0)),INDEX('Baseline Calcs &amp; EFs'!$D$341:$D$358, MATCH($B$262,'Baseline Calcs &amp; EFs'!$B$341:$B$358,0)),J$227&lt;INDEX($K$395:$K$413,MATCH($B$262,$C$395:$C$413,0)),INDEX('Baseline Calcs &amp; EFs'!$D$341:$D$358, MATCH($B$262,'Baseline Calcs &amp; EFs'!$B$341:$B$358,0))-(((INDEX('Baseline Calcs &amp; EFs'!$D$341:$D$358, MATCH($B$262,'Baseline Calcs &amp; EFs'!$B$341:$B$358,0)))-(INDEX($E$394:$E$411, MATCH($B$262,$C$394:$C$411,0))))/3),J$227&lt;INDEX($I$395:$I$413,MATCH($B$262,$C$395:$C$413,0)),INDEX('Baseline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EFs'!Q$381,"")</f>
        <v/>
      </c>
      <c r="K262" s="142" t="str" cm="1">
        <f t="array" ref="K262">IFERROR(((_xlfn.IFS(K$227&lt;INDEX($J$395:$J$413,MATCH($B$262,$C$395:$C$413,0)),INDEX('Baseline Calcs &amp; EFs'!$D$341:$D$358, MATCH($B$262,'Baseline Calcs &amp; EFs'!$B$341:$B$358,0)),K$227&lt;INDEX($K$395:$K$413,MATCH($B$262,$C$395:$C$413,0)),INDEX('Baseline Calcs &amp; EFs'!$D$341:$D$358, MATCH($B$262,'Baseline Calcs &amp; EFs'!$B$341:$B$358,0))-(((INDEX('Baseline Calcs &amp; EFs'!$D$341:$D$358, MATCH($B$262,'Baseline Calcs &amp; EFs'!$B$341:$B$358,0)))-(INDEX($E$394:$E$411, MATCH($B$262,$C$394:$C$411,0))))/3),K$227&lt;INDEX($I$395:$I$413,MATCH($B$262,$C$395:$C$413,0)),INDEX('Baseline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EFs'!R$381,"")</f>
        <v/>
      </c>
      <c r="L262" s="142" t="str" cm="1">
        <f t="array" ref="L262">IFERROR(((_xlfn.IFS(L$227&lt;INDEX($J$395:$J$413,MATCH($B$262,$C$395:$C$413,0)),INDEX('Baseline Calcs &amp; EFs'!$D$341:$D$358, MATCH($B$262,'Baseline Calcs &amp; EFs'!$B$341:$B$358,0)),L$227&lt;INDEX($K$395:$K$413,MATCH($B$262,$C$395:$C$413,0)),INDEX('Baseline Calcs &amp; EFs'!$D$341:$D$358, MATCH($B$262,'Baseline Calcs &amp; EFs'!$B$341:$B$358,0))-(((INDEX('Baseline Calcs &amp; EFs'!$D$341:$D$358, MATCH($B$262,'Baseline Calcs &amp; EFs'!$B$341:$B$358,0)))-(INDEX($E$394:$E$411, MATCH($B$262,$C$394:$C$411,0))))/3),L$227&lt;INDEX($I$395:$I$413,MATCH($B$262,$C$395:$C$413,0)),INDEX('Baseline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EFs'!S$381,"")</f>
        <v/>
      </c>
      <c r="M262" s="142" t="str" cm="1">
        <f t="array" ref="M262">IFERROR(((_xlfn.IFS(M$227&lt;INDEX($J$395:$J$413,MATCH($B$262,$C$395:$C$413,0)),INDEX('Baseline Calcs &amp; EFs'!$D$341:$D$358, MATCH($B$262,'Baseline Calcs &amp; EFs'!$B$341:$B$358,0)),M$227&lt;INDEX($K$395:$K$413,MATCH($B$262,$C$395:$C$413,0)),INDEX('Baseline Calcs &amp; EFs'!$D$341:$D$358, MATCH($B$262,'Baseline Calcs &amp; EFs'!$B$341:$B$358,0))-(((INDEX('Baseline Calcs &amp; EFs'!$D$341:$D$358, MATCH($B$262,'Baseline Calcs &amp; EFs'!$B$341:$B$358,0)))-(INDEX($E$394:$E$411, MATCH($B$262,$C$394:$C$411,0))))/3),M$227&lt;INDEX($I$395:$I$413,MATCH($B$262,$C$395:$C$413,0)),INDEX('Baseline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EFs'!T$381,"")</f>
        <v/>
      </c>
      <c r="N262" s="142" t="str" cm="1">
        <f t="array" ref="N262">IFERROR(((_xlfn.IFS(N$227&lt;INDEX($J$395:$J$413,MATCH($B$262,$C$395:$C$413,0)),INDEX('Baseline Calcs &amp; EFs'!$D$341:$D$358, MATCH($B$262,'Baseline Calcs &amp; EFs'!$B$341:$B$358,0)),N$227&lt;INDEX($K$395:$K$413,MATCH($B$262,$C$395:$C$413,0)),INDEX('Baseline Calcs &amp; EFs'!$D$341:$D$358, MATCH($B$262,'Baseline Calcs &amp; EFs'!$B$341:$B$358,0))-(((INDEX('Baseline Calcs &amp; EFs'!$D$341:$D$358, MATCH($B$262,'Baseline Calcs &amp; EFs'!$B$341:$B$358,0)))-(INDEX($E$394:$E$411, MATCH($B$262,$C$394:$C$411,0))))/3),N$227&lt;INDEX($I$395:$I$413,MATCH($B$262,$C$395:$C$413,0)),INDEX('Baseline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EFs'!U$381,"")</f>
        <v/>
      </c>
      <c r="O262" s="142" t="str" cm="1">
        <f t="array" ref="O262">IFERROR(((_xlfn.IFS(O$227&lt;INDEX($J$395:$J$413,MATCH($B$262,$C$395:$C$413,0)),INDEX('Baseline Calcs &amp; EFs'!$D$341:$D$358, MATCH($B$262,'Baseline Calcs &amp; EFs'!$B$341:$B$358,0)),O$227&lt;INDEX($K$395:$K$413,MATCH($B$262,$C$395:$C$413,0)),INDEX('Baseline Calcs &amp; EFs'!$D$341:$D$358, MATCH($B$262,'Baseline Calcs &amp; EFs'!$B$341:$B$358,0))-(((INDEX('Baseline Calcs &amp; EFs'!$D$341:$D$358, MATCH($B$262,'Baseline Calcs &amp; EFs'!$B$341:$B$358,0)))-(INDEX($E$394:$E$411, MATCH($B$262,$C$394:$C$411,0))))/3),O$227&lt;INDEX($I$395:$I$413,MATCH($B$262,$C$395:$C$413,0)),INDEX('Baseline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EFs'!V$381,"")</f>
        <v/>
      </c>
      <c r="P262" s="142" t="str" cm="1">
        <f t="array" ref="P262">IFERROR(((_xlfn.IFS(P$227&lt;INDEX($J$395:$J$413,MATCH($B$262,$C$395:$C$413,0)),INDEX('Baseline Calcs &amp; EFs'!$D$341:$D$358, MATCH($B$262,'Baseline Calcs &amp; EFs'!$B$341:$B$358,0)),P$227&lt;INDEX($K$395:$K$413,MATCH($B$262,$C$395:$C$413,0)),INDEX('Baseline Calcs &amp; EFs'!$D$341:$D$358, MATCH($B$262,'Baseline Calcs &amp; EFs'!$B$341:$B$358,0))-(((INDEX('Baseline Calcs &amp; EFs'!$D$341:$D$358, MATCH($B$262,'Baseline Calcs &amp; EFs'!$B$341:$B$358,0)))-(INDEX($E$394:$E$411, MATCH($B$262,$C$394:$C$411,0))))/3),P$227&lt;INDEX($I$395:$I$413,MATCH($B$262,$C$395:$C$413,0)),INDEX('Baseline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EFs'!W$381,"")</f>
        <v/>
      </c>
      <c r="Q262" s="142" t="str" cm="1">
        <f t="array" ref="Q262">IFERROR(((_xlfn.IFS(Q$227&lt;INDEX($J$395:$J$413,MATCH($B$262,$C$395:$C$413,0)),INDEX('Baseline Calcs &amp; EFs'!$D$341:$D$358, MATCH($B$262,'Baseline Calcs &amp; EFs'!$B$341:$B$358,0)),Q$227&lt;INDEX($K$395:$K$413,MATCH($B$262,$C$395:$C$413,0)),INDEX('Baseline Calcs &amp; EFs'!$D$341:$D$358, MATCH($B$262,'Baseline Calcs &amp; EFs'!$B$341:$B$358,0))-(((INDEX('Baseline Calcs &amp; EFs'!$D$341:$D$358, MATCH($B$262,'Baseline Calcs &amp; EFs'!$B$341:$B$358,0)))-(INDEX($E$394:$E$411, MATCH($B$262,$C$394:$C$411,0))))/3),Q$227&lt;INDEX($I$395:$I$413,MATCH($B$262,$C$395:$C$413,0)),INDEX('Baseline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EFs'!X$381,"")</f>
        <v/>
      </c>
      <c r="R262" s="142" t="str" cm="1">
        <f t="array" ref="R262">IFERROR(((_xlfn.IFS(R$227&lt;INDEX($J$395:$J$413,MATCH($B$262,$C$395:$C$413,0)),INDEX('Baseline Calcs &amp; EFs'!$D$341:$D$358, MATCH($B$262,'Baseline Calcs &amp; EFs'!$B$341:$B$358,0)),R$227&lt;INDEX($K$395:$K$413,MATCH($B$262,$C$395:$C$413,0)),INDEX('Baseline Calcs &amp; EFs'!$D$341:$D$358, MATCH($B$262,'Baseline Calcs &amp; EFs'!$B$341:$B$358,0))-(((INDEX('Baseline Calcs &amp; EFs'!$D$341:$D$358, MATCH($B$262,'Baseline Calcs &amp; EFs'!$B$341:$B$358,0)))-(INDEX($E$394:$E$411, MATCH($B$262,$C$394:$C$411,0))))/3),R$227&lt;INDEX($I$395:$I$413,MATCH($B$262,$C$395:$C$413,0)),INDEX('Baseline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EFs'!Y$381,"")</f>
        <v/>
      </c>
      <c r="S262" s="142" t="str" cm="1">
        <f t="array" ref="S262">IFERROR(((_xlfn.IFS(S$227&lt;INDEX($J$395:$J$413,MATCH($B$262,$C$395:$C$413,0)),INDEX('Baseline Calcs &amp; EFs'!$D$341:$D$358, MATCH($B$262,'Baseline Calcs &amp; EFs'!$B$341:$B$358,0)),S$227&lt;INDEX($K$395:$K$413,MATCH($B$262,$C$395:$C$413,0)),INDEX('Baseline Calcs &amp; EFs'!$D$341:$D$358, MATCH($B$262,'Baseline Calcs &amp; EFs'!$B$341:$B$358,0))-(((INDEX('Baseline Calcs &amp; EFs'!$D$341:$D$358, MATCH($B$262,'Baseline Calcs &amp; EFs'!$B$341:$B$358,0)))-(INDEX($E$394:$E$411, MATCH($B$262,$C$394:$C$411,0))))/3),S$227&lt;INDEX($I$395:$I$413,MATCH($B$262,$C$395:$C$413,0)),INDEX('Baseline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EFs'!Z$381,"")</f>
        <v/>
      </c>
      <c r="T262" s="142" t="str" cm="1">
        <f t="array" ref="T262">IFERROR(((_xlfn.IFS(T$227&lt;INDEX($J$395:$J$413,MATCH($B$262,$C$395:$C$413,0)),INDEX('Baseline Calcs &amp; EFs'!$D$341:$D$358, MATCH($B$262,'Baseline Calcs &amp; EFs'!$B$341:$B$358,0)),T$227&lt;INDEX($K$395:$K$413,MATCH($B$262,$C$395:$C$413,0)),INDEX('Baseline Calcs &amp; EFs'!$D$341:$D$358, MATCH($B$262,'Baseline Calcs &amp; EFs'!$B$341:$B$358,0))-(((INDEX('Baseline Calcs &amp; EFs'!$D$341:$D$358, MATCH($B$262,'Baseline Calcs &amp; EFs'!$B$341:$B$358,0)))-(INDEX($E$394:$E$411, MATCH($B$262,$C$394:$C$411,0))))/3),T$227&lt;INDEX($I$395:$I$413,MATCH($B$262,$C$395:$C$413,0)),INDEX('Baseline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EFs'!AA$381,"")</f>
        <v/>
      </c>
      <c r="U262" s="142" t="str" cm="1">
        <f t="array" ref="U262">IFERROR(((_xlfn.IFS(U$227&lt;INDEX($J$395:$J$413,MATCH($B$262,$C$395:$C$413,0)),INDEX('Baseline Calcs &amp; EFs'!$D$341:$D$358, MATCH($B$262,'Baseline Calcs &amp; EFs'!$B$341:$B$358,0)),U$227&lt;INDEX($K$395:$K$413,MATCH($B$262,$C$395:$C$413,0)),INDEX('Baseline Calcs &amp; EFs'!$D$341:$D$358, MATCH($B$262,'Baseline Calcs &amp; EFs'!$B$341:$B$358,0))-(((INDEX('Baseline Calcs &amp; EFs'!$D$341:$D$358, MATCH($B$262,'Baseline Calcs &amp; EFs'!$B$341:$B$358,0)))-(INDEX($E$394:$E$411, MATCH($B$262,$C$394:$C$411,0))))/3),U$227&lt;INDEX($I$395:$I$413,MATCH($B$262,$C$395:$C$413,0)),INDEX('Baseline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EFs'!AB$381,"")</f>
        <v/>
      </c>
      <c r="V262" s="142" t="str" cm="1">
        <f t="array" ref="V262">IFERROR(((_xlfn.IFS(V$227&lt;INDEX($J$395:$J$413,MATCH($B$262,$C$395:$C$413,0)),INDEX('Baseline Calcs &amp; EFs'!$D$341:$D$358, MATCH($B$262,'Baseline Calcs &amp; EFs'!$B$341:$B$358,0)),V$227&lt;INDEX($K$395:$K$413,MATCH($B$262,$C$395:$C$413,0)),INDEX('Baseline Calcs &amp; EFs'!$D$341:$D$358, MATCH($B$262,'Baseline Calcs &amp; EFs'!$B$341:$B$358,0))-(((INDEX('Baseline Calcs &amp; EFs'!$D$341:$D$358, MATCH($B$262,'Baseline Calcs &amp; EFs'!$B$341:$B$358,0)))-(INDEX($E$394:$E$411, MATCH($B$262,$C$394:$C$411,0))))/3),V$227&lt;INDEX($I$395:$I$413,MATCH($B$262,$C$395:$C$413,0)),INDEX('Baseline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EFs'!AC$381,"")</f>
        <v/>
      </c>
      <c r="W262" s="142" t="str" cm="1">
        <f t="array" ref="W262">IFERROR(((_xlfn.IFS(W$227&lt;INDEX($J$395:$J$413,MATCH($B$262,$C$395:$C$413,0)),INDEX('Baseline Calcs &amp; EFs'!$D$341:$D$358, MATCH($B$262,'Baseline Calcs &amp; EFs'!$B$341:$B$358,0)),W$227&lt;INDEX($K$395:$K$413,MATCH($B$262,$C$395:$C$413,0)),INDEX('Baseline Calcs &amp; EFs'!$D$341:$D$358, MATCH($B$262,'Baseline Calcs &amp; EFs'!$B$341:$B$358,0))-(((INDEX('Baseline Calcs &amp; EFs'!$D$341:$D$358, MATCH($B$262,'Baseline Calcs &amp; EFs'!$B$341:$B$358,0)))-(INDEX($E$394:$E$411, MATCH($B$262,$C$394:$C$411,0))))/3),W$227&lt;INDEX($I$395:$I$413,MATCH($B$262,$C$395:$C$413,0)),INDEX('Baseline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EFs'!AD$381,"")</f>
        <v/>
      </c>
      <c r="X262" s="142" t="str" cm="1">
        <f t="array" ref="X262">IFERROR(((_xlfn.IFS(X$227&lt;INDEX($J$395:$J$413,MATCH($B$262,$C$395:$C$413,0)),INDEX('Baseline Calcs &amp; EFs'!$D$341:$D$358, MATCH($B$262,'Baseline Calcs &amp; EFs'!$B$341:$B$358,0)),X$227&lt;INDEX($K$395:$K$413,MATCH($B$262,$C$395:$C$413,0)),INDEX('Baseline Calcs &amp; EFs'!$D$341:$D$358, MATCH($B$262,'Baseline Calcs &amp; EFs'!$B$341:$B$358,0))-(((INDEX('Baseline Calcs &amp; EFs'!$D$341:$D$358, MATCH($B$262,'Baseline Calcs &amp; EFs'!$B$341:$B$358,0)))-(INDEX($E$394:$E$411, MATCH($B$262,$C$394:$C$411,0))))/3),X$227&lt;INDEX($I$395:$I$413,MATCH($B$262,$C$395:$C$413,0)),INDEX('Baseline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EFs'!AE$381,"")</f>
        <v/>
      </c>
      <c r="Y262" s="142" t="str" cm="1">
        <f t="array" ref="Y262">IFERROR(((_xlfn.IFS(Y$227&lt;INDEX($J$395:$J$413,MATCH($B$262,$C$395:$C$413,0)),INDEX('Baseline Calcs &amp; EFs'!$D$341:$D$358, MATCH($B$262,'Baseline Calcs &amp; EFs'!$B$341:$B$358,0)),Y$227&lt;INDEX($K$395:$K$413,MATCH($B$262,$C$395:$C$413,0)),INDEX('Baseline Calcs &amp; EFs'!$D$341:$D$358, MATCH($B$262,'Baseline Calcs &amp; EFs'!$B$341:$B$358,0))-(((INDEX('Baseline Calcs &amp; EFs'!$D$341:$D$358, MATCH($B$262,'Baseline Calcs &amp; EFs'!$B$341:$B$358,0)))-(INDEX($E$394:$E$411, MATCH($B$262,$C$394:$C$411,0))))/3),Y$227&lt;INDEX($I$395:$I$413,MATCH($B$262,$C$395:$C$413,0)),INDEX('Baseline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EFs'!AF$381,"")</f>
        <v/>
      </c>
      <c r="Z262" s="142" t="str" cm="1">
        <f t="array" ref="Z262">IFERROR(((_xlfn.IFS(Z$227&lt;INDEX($J$395:$J$413,MATCH($B$262,$C$395:$C$413,0)),INDEX('Baseline Calcs &amp; EFs'!$D$341:$D$358, MATCH($B$262,'Baseline Calcs &amp; EFs'!$B$341:$B$358,0)),Z$227&lt;INDEX($K$395:$K$413,MATCH($B$262,$C$395:$C$413,0)),INDEX('Baseline Calcs &amp; EFs'!$D$341:$D$358, MATCH($B$262,'Baseline Calcs &amp; EFs'!$B$341:$B$358,0))-(((INDEX('Baseline Calcs &amp; EFs'!$D$341:$D$358, MATCH($B$262,'Baseline Calcs &amp; EFs'!$B$341:$B$358,0)))-(INDEX($E$394:$E$411, MATCH($B$262,$C$394:$C$411,0))))/3),Z$227&lt;INDEX($I$395:$I$413,MATCH($B$262,$C$395:$C$413,0)),INDEX('Baseline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EFs'!AG$381,"")</f>
        <v/>
      </c>
      <c r="AA262" s="142" t="str" cm="1">
        <f t="array" ref="AA262">IFERROR(((_xlfn.IFS(AA$227&lt;INDEX($J$395:$J$413,MATCH($B$262,$C$395:$C$413,0)),INDEX('Baseline Calcs &amp; EFs'!$D$341:$D$358, MATCH($B$262,'Baseline Calcs &amp; EFs'!$B$341:$B$358,0)),AA$227&lt;INDEX($K$395:$K$413,MATCH($B$262,$C$395:$C$413,0)),INDEX('Baseline Calcs &amp; EFs'!$D$341:$D$358, MATCH($B$262,'Baseline Calcs &amp; EFs'!$B$341:$B$358,0))-(((INDEX('Baseline Calcs &amp; EFs'!$D$341:$D$358, MATCH($B$262,'Baseline Calcs &amp; EFs'!$B$341:$B$358,0)))-(INDEX($E$394:$E$411, MATCH($B$262,$C$394:$C$411,0))))/3),AA$227&lt;INDEX($I$395:$I$413,MATCH($B$262,$C$395:$C$413,0)),INDEX('Baseline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EFs'!AH$381,"")</f>
        <v/>
      </c>
      <c r="AB262" s="142" t="str" cm="1">
        <f t="array" ref="AB262">IFERROR(((_xlfn.IFS(AB$227&lt;INDEX($J$395:$J$413,MATCH($B$262,$C$395:$C$413,0)),INDEX('Baseline Calcs &amp; EFs'!$D$341:$D$358, MATCH($B$262,'Baseline Calcs &amp; EFs'!$B$341:$B$358,0)),AB$227&lt;INDEX($K$395:$K$413,MATCH($B$262,$C$395:$C$413,0)),INDEX('Baseline Calcs &amp; EFs'!$D$341:$D$358, MATCH($B$262,'Baseline Calcs &amp; EFs'!$B$341:$B$358,0))-(((INDEX('Baseline Calcs &amp; EFs'!$D$341:$D$358, MATCH($B$262,'Baseline Calcs &amp; EFs'!$B$341:$B$358,0)))-(INDEX($E$394:$E$411, MATCH($B$262,$C$394:$C$411,0))))/3),AB$227&lt;INDEX($I$395:$I$413,MATCH($B$262,$C$395:$C$413,0)),INDEX('Baseline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EFs'!AI$381,"")</f>
        <v/>
      </c>
      <c r="AC262" s="142" t="str" cm="1">
        <f t="array" ref="AC262">IFERROR(((_xlfn.IFS(AC$227&lt;INDEX($J$395:$J$413,MATCH($B$262,$C$395:$C$413,0)),INDEX('Baseline Calcs &amp; EFs'!$D$341:$D$358, MATCH($B$262,'Baseline Calcs &amp; EFs'!$B$341:$B$358,0)),AC$227&lt;INDEX($K$395:$K$413,MATCH($B$262,$C$395:$C$413,0)),INDEX('Baseline Calcs &amp; EFs'!$D$341:$D$358, MATCH($B$262,'Baseline Calcs &amp; EFs'!$B$341:$B$358,0))-(((INDEX('Baseline Calcs &amp; EFs'!$D$341:$D$358, MATCH($B$262,'Baseline Calcs &amp; EFs'!$B$341:$B$358,0)))-(INDEX($E$394:$E$411, MATCH($B$262,$C$394:$C$411,0))))/3),AC$227&lt;INDEX($I$395:$I$413,MATCH($B$262,$C$395:$C$413,0)),INDEX('Baseline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EFs'!AJ$381,"")</f>
        <v/>
      </c>
      <c r="AD262" s="142" t="str" cm="1">
        <f t="array" ref="AD262">IFERROR(((_xlfn.IFS(AD$227&lt;INDEX($J$395:$J$413,MATCH($B$262,$C$395:$C$413,0)),INDEX('Baseline Calcs &amp; EFs'!$D$341:$D$358, MATCH($B$262,'Baseline Calcs &amp; EFs'!$B$341:$B$358,0)),AD$227&lt;INDEX($K$395:$K$413,MATCH($B$262,$C$395:$C$413,0)),INDEX('Baseline Calcs &amp; EFs'!$D$341:$D$358, MATCH($B$262,'Baseline Calcs &amp; EFs'!$B$341:$B$358,0))-(((INDEX('Baseline Calcs &amp; EFs'!$D$341:$D$358, MATCH($B$262,'Baseline Calcs &amp; EFs'!$B$341:$B$358,0)))-(INDEX($E$394:$E$411, MATCH($B$262,$C$394:$C$411,0))))/3),AD$227&lt;INDEX($I$395:$I$413,MATCH($B$262,$C$395:$C$413,0)),INDEX('Baseline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EFs'!AK$381,"")</f>
        <v/>
      </c>
      <c r="AE262" s="142" t="str" cm="1">
        <f t="array" ref="AE262">IFERROR(((_xlfn.IFS(AE$227&lt;INDEX($J$395:$J$413,MATCH($B$262,$C$395:$C$413,0)),INDEX('Baseline Calcs &amp; EFs'!$D$341:$D$358, MATCH($B$262,'Baseline Calcs &amp; EFs'!$B$341:$B$358,0)),AE$227&lt;INDEX($K$395:$K$413,MATCH($B$262,$C$395:$C$413,0)),INDEX('Baseline Calcs &amp; EFs'!$D$341:$D$358, MATCH($B$262,'Baseline Calcs &amp; EFs'!$B$341:$B$358,0))-(((INDEX('Baseline Calcs &amp; EFs'!$D$341:$D$358, MATCH($B$262,'Baseline Calcs &amp; EFs'!$B$341:$B$358,0)))-(INDEX($E$394:$E$411, MATCH($B$262,$C$394:$C$411,0))))/3),AE$227&lt;INDEX($I$395:$I$413,MATCH($B$262,$C$395:$C$413,0)),INDEX('Baseline Calcs &amp; EFs'!$D$341:$D$358, MATCH($B$262,'Baseline Calcs &amp; EFs'!$B$341:$B$358,0))-(((INDEX('Baseline Calcs &amp; EFs'!$D$341:$D$358, MATCH($B$262,'Baseline Calcs &amp; EFs'!$B$341:$B$358,0)))-(INDEX($E$394:$E$411, MATCH($B$262,$C$394:$C$411,0))))*2/3),TRUE,INDEX($E$394:$E$411, MATCH($B$262,$C$394:$C$411,0)))*INDEX($D$11:$D$27, MATCH($B$262,$B$11:$B$27,0))*10^6*'Conversions and Lists'!$F$44)-(INDEX($G$6:$G$27, MATCH($B$262,$B$6:$B$27,0))*'Conversions and Lists'!$F$37))*'Baseline Calcs &amp; EFs'!AL$381,"")</f>
        <v/>
      </c>
      <c r="AF262" s="142" t="str">
        <f t="shared" si="4"/>
        <v/>
      </c>
      <c r="AG262" s="142" t="str">
        <f>IFERROR(SUM(INDEX(D262:AF262, MATCH(INDEX($H$6:$H$27,MATCH(B262,$B$6:$B$27,0)),$D$227:$AE$227,0)):AF262),"")</f>
        <v/>
      </c>
    </row>
    <row r="263" spans="2:33" ht="14.4" thickBot="1" x14ac:dyDescent="0.3">
      <c r="B263" s="138" t="s">
        <v>150</v>
      </c>
      <c r="C263" s="139" t="s">
        <v>336</v>
      </c>
      <c r="D263" s="148" t="str" cm="1">
        <f t="array" ref="D263">IFERROR((_xlfn.IFS(D$227&lt;INDEX($J$395:$J$413,MATCH($B$262,$C$395:$C$413,0)),INDEX('Baseline Calcs &amp; EFs'!$C$341:$C$358, MATCH($B$262,'Baseline Calcs &amp; EFs'!$B$341:$B$358,0)),D$227&lt;INDEX($K$395:$K$413,MATCH($B$262,$C$395:$C$413,0)),INDEX('Baseline Calcs &amp; EFs'!$C$341:$C$358, MATCH($B$262,'Baseline Calcs &amp; EFs'!$B$341:$B$358,0))-(((INDEX('Baseline Calcs &amp; EFs'!$C$341:$C$358, MATCH($B$262,'Baseline Calcs &amp; EFs'!$B$341:$B$358,0)))-(INDEX($D$394:$D$411, MATCH($B$262,$C$394:$C$411,0))))/3),D$227&lt;INDEX($I$395:$I$413,MATCH($B$262,$C$395:$C$413,0)),INDEX('Baseline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E263" s="148" t="str" cm="1">
        <f t="array" ref="E263">IFERROR((_xlfn.IFS(E$227&lt;INDEX($J$395:$J$413,MATCH($B$262,$C$395:$C$413,0)),INDEX('Baseline Calcs &amp; EFs'!$C$341:$C$358, MATCH($B$262,'Baseline Calcs &amp; EFs'!$B$341:$B$358,0)),E$227&lt;INDEX($K$395:$K$413,MATCH($B$262,$C$395:$C$413,0)),INDEX('Baseline Calcs &amp; EFs'!$C$341:$C$358, MATCH($B$262,'Baseline Calcs &amp; EFs'!$B$341:$B$358,0))-(((INDEX('Baseline Calcs &amp; EFs'!$C$341:$C$358, MATCH($B$262,'Baseline Calcs &amp; EFs'!$B$341:$B$358,0)))-(INDEX($D$394:$D$411, MATCH($B$262,$C$394:$C$411,0))))/3),E$227&lt;INDEX($I$395:$I$413,MATCH($B$262,$C$395:$C$413,0)),INDEX('Baseline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F263" s="148" t="str" cm="1">
        <f t="array" ref="F263">IFERROR((_xlfn.IFS(F$227&lt;INDEX($J$395:$J$413,MATCH($B$262,$C$395:$C$413,0)),INDEX('Baseline Calcs &amp; EFs'!$C$341:$C$358, MATCH($B$262,'Baseline Calcs &amp; EFs'!$B$341:$B$358,0)),F$227&lt;INDEX($K$395:$K$413,MATCH($B$262,$C$395:$C$413,0)),INDEX('Baseline Calcs &amp; EFs'!$C$341:$C$358, MATCH($B$262,'Baseline Calcs &amp; EFs'!$B$341:$B$358,0))-(((INDEX('Baseline Calcs &amp; EFs'!$C$341:$C$358, MATCH($B$262,'Baseline Calcs &amp; EFs'!$B$341:$B$358,0)))-(INDEX($D$394:$D$411, MATCH($B$262,$C$394:$C$411,0))))/3),F$227&lt;INDEX($I$395:$I$413,MATCH($B$262,$C$395:$C$413,0)),INDEX('Baseline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G263" s="148" t="str" cm="1">
        <f t="array" ref="G263">IFERROR((_xlfn.IFS(G$227&lt;INDEX($J$395:$J$413,MATCH($B$262,$C$395:$C$413,0)),INDEX('Baseline Calcs &amp; EFs'!$C$341:$C$358, MATCH($B$262,'Baseline Calcs &amp; EFs'!$B$341:$B$358,0)),G$227&lt;INDEX($K$395:$K$413,MATCH($B$262,$C$395:$C$413,0)),INDEX('Baseline Calcs &amp; EFs'!$C$341:$C$358, MATCH($B$262,'Baseline Calcs &amp; EFs'!$B$341:$B$358,0))-(((INDEX('Baseline Calcs &amp; EFs'!$C$341:$C$358, MATCH($B$262,'Baseline Calcs &amp; EFs'!$B$341:$B$358,0)))-(INDEX($D$394:$D$411, MATCH($B$262,$C$394:$C$411,0))))/3),G$227&lt;INDEX($I$395:$I$413,MATCH($B$262,$C$395:$C$413,0)),INDEX('Baseline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H263" s="148" t="str" cm="1">
        <f t="array" ref="H263">IFERROR((_xlfn.IFS(H$227&lt;INDEX($J$395:$J$413,MATCH($B$262,$C$395:$C$413,0)),INDEX('Baseline Calcs &amp; EFs'!$C$341:$C$358, MATCH($B$262,'Baseline Calcs &amp; EFs'!$B$341:$B$358,0)),H$227&lt;INDEX($K$395:$K$413,MATCH($B$262,$C$395:$C$413,0)),INDEX('Baseline Calcs &amp; EFs'!$C$341:$C$358, MATCH($B$262,'Baseline Calcs &amp; EFs'!$B$341:$B$358,0))-(((INDEX('Baseline Calcs &amp; EFs'!$C$341:$C$358, MATCH($B$262,'Baseline Calcs &amp; EFs'!$B$341:$B$358,0)))-(INDEX($D$394:$D$411, MATCH($B$262,$C$394:$C$411,0))))/3),H$227&lt;INDEX($I$395:$I$413,MATCH($B$262,$C$395:$C$413,0)),INDEX('Baseline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I263" s="148" t="str" cm="1">
        <f t="array" ref="I263">IFERROR((_xlfn.IFS(I$227&lt;INDEX($J$395:$J$413,MATCH($B$262,$C$395:$C$413,0)),INDEX('Baseline Calcs &amp; EFs'!$C$341:$C$358, MATCH($B$262,'Baseline Calcs &amp; EFs'!$B$341:$B$358,0)),I$227&lt;INDEX($K$395:$K$413,MATCH($B$262,$C$395:$C$413,0)),INDEX('Baseline Calcs &amp; EFs'!$C$341:$C$358, MATCH($B$262,'Baseline Calcs &amp; EFs'!$B$341:$B$358,0))-(((INDEX('Baseline Calcs &amp; EFs'!$C$341:$C$358, MATCH($B$262,'Baseline Calcs &amp; EFs'!$B$341:$B$358,0)))-(INDEX($D$394:$D$411, MATCH($B$262,$C$394:$C$411,0))))/3),I$227&lt;INDEX($I$395:$I$413,MATCH($B$262,$C$395:$C$413,0)),INDEX('Baseline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J263" s="148" t="str" cm="1">
        <f t="array" ref="J263">IFERROR((_xlfn.IFS(J$227&lt;INDEX($J$395:$J$413,MATCH($B$262,$C$395:$C$413,0)),INDEX('Baseline Calcs &amp; EFs'!$C$341:$C$358, MATCH($B$262,'Baseline Calcs &amp; EFs'!$B$341:$B$358,0)),J$227&lt;INDEX($K$395:$K$413,MATCH($B$262,$C$395:$C$413,0)),INDEX('Baseline Calcs &amp; EFs'!$C$341:$C$358, MATCH($B$262,'Baseline Calcs &amp; EFs'!$B$341:$B$358,0))-(((INDEX('Baseline Calcs &amp; EFs'!$C$341:$C$358, MATCH($B$262,'Baseline Calcs &amp; EFs'!$B$341:$B$358,0)))-(INDEX($D$394:$D$411, MATCH($B$262,$C$394:$C$411,0))))/3),J$227&lt;INDEX($I$395:$I$413,MATCH($B$262,$C$395:$C$413,0)),INDEX('Baseline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K263" s="148" t="str" cm="1">
        <f t="array" ref="K263">IFERROR((_xlfn.IFS(K$227&lt;INDEX($J$395:$J$413,MATCH($B$262,$C$395:$C$413,0)),INDEX('Baseline Calcs &amp; EFs'!$C$341:$C$358, MATCH($B$262,'Baseline Calcs &amp; EFs'!$B$341:$B$358,0)),K$227&lt;INDEX($K$395:$K$413,MATCH($B$262,$C$395:$C$413,0)),INDEX('Baseline Calcs &amp; EFs'!$C$341:$C$358, MATCH($B$262,'Baseline Calcs &amp; EFs'!$B$341:$B$358,0))-(((INDEX('Baseline Calcs &amp; EFs'!$C$341:$C$358, MATCH($B$262,'Baseline Calcs &amp; EFs'!$B$341:$B$358,0)))-(INDEX($D$394:$D$411, MATCH($B$262,$C$394:$C$411,0))))/3),K$227&lt;INDEX($I$395:$I$413,MATCH($B$262,$C$395:$C$413,0)),INDEX('Baseline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L263" s="148" t="str" cm="1">
        <f t="array" ref="L263">IFERROR((_xlfn.IFS(L$227&lt;INDEX($J$395:$J$413,MATCH($B$262,$C$395:$C$413,0)),INDEX('Baseline Calcs &amp; EFs'!$C$341:$C$358, MATCH($B$262,'Baseline Calcs &amp; EFs'!$B$341:$B$358,0)),L$227&lt;INDEX($K$395:$K$413,MATCH($B$262,$C$395:$C$413,0)),INDEX('Baseline Calcs &amp; EFs'!$C$341:$C$358, MATCH($B$262,'Baseline Calcs &amp; EFs'!$B$341:$B$358,0))-(((INDEX('Baseline Calcs &amp; EFs'!$C$341:$C$358, MATCH($B$262,'Baseline Calcs &amp; EFs'!$B$341:$B$358,0)))-(INDEX($D$394:$D$411, MATCH($B$262,$C$394:$C$411,0))))/3),L$227&lt;INDEX($I$395:$I$413,MATCH($B$262,$C$395:$C$413,0)),INDEX('Baseline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M263" s="148" t="str" cm="1">
        <f t="array" ref="M263">IFERROR((_xlfn.IFS(M$227&lt;INDEX($J$395:$J$413,MATCH($B$262,$C$395:$C$413,0)),INDEX('Baseline Calcs &amp; EFs'!$C$341:$C$358, MATCH($B$262,'Baseline Calcs &amp; EFs'!$B$341:$B$358,0)),M$227&lt;INDEX($K$395:$K$413,MATCH($B$262,$C$395:$C$413,0)),INDEX('Baseline Calcs &amp; EFs'!$C$341:$C$358, MATCH($B$262,'Baseline Calcs &amp; EFs'!$B$341:$B$358,0))-(((INDEX('Baseline Calcs &amp; EFs'!$C$341:$C$358, MATCH($B$262,'Baseline Calcs &amp; EFs'!$B$341:$B$358,0)))-(INDEX($D$394:$D$411, MATCH($B$262,$C$394:$C$411,0))))/3),M$227&lt;INDEX($I$395:$I$413,MATCH($B$262,$C$395:$C$413,0)),INDEX('Baseline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N263" s="148" t="str" cm="1">
        <f t="array" ref="N263">IFERROR((_xlfn.IFS(N$227&lt;INDEX($J$395:$J$413,MATCH($B$262,$C$395:$C$413,0)),INDEX('Baseline Calcs &amp; EFs'!$C$341:$C$358, MATCH($B$262,'Baseline Calcs &amp; EFs'!$B$341:$B$358,0)),N$227&lt;INDEX($K$395:$K$413,MATCH($B$262,$C$395:$C$413,0)),INDEX('Baseline Calcs &amp; EFs'!$C$341:$C$358, MATCH($B$262,'Baseline Calcs &amp; EFs'!$B$341:$B$358,0))-(((INDEX('Baseline Calcs &amp; EFs'!$C$341:$C$358, MATCH($B$262,'Baseline Calcs &amp; EFs'!$B$341:$B$358,0)))-(INDEX($D$394:$D$411, MATCH($B$262,$C$394:$C$411,0))))/3),N$227&lt;INDEX($I$395:$I$413,MATCH($B$262,$C$395:$C$413,0)),INDEX('Baseline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O263" s="148" t="str" cm="1">
        <f t="array" ref="O263">IFERROR((_xlfn.IFS(O$227&lt;INDEX($J$395:$J$413,MATCH($B$262,$C$395:$C$413,0)),INDEX('Baseline Calcs &amp; EFs'!$C$341:$C$358, MATCH($B$262,'Baseline Calcs &amp; EFs'!$B$341:$B$358,0)),O$227&lt;INDEX($K$395:$K$413,MATCH($B$262,$C$395:$C$413,0)),INDEX('Baseline Calcs &amp; EFs'!$C$341:$C$358, MATCH($B$262,'Baseline Calcs &amp; EFs'!$B$341:$B$358,0))-(((INDEX('Baseline Calcs &amp; EFs'!$C$341:$C$358, MATCH($B$262,'Baseline Calcs &amp; EFs'!$B$341:$B$358,0)))-(INDEX($D$394:$D$411, MATCH($B$262,$C$394:$C$411,0))))/3),O$227&lt;INDEX($I$395:$I$413,MATCH($B$262,$C$395:$C$413,0)),INDEX('Baseline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P263" s="148" t="str" cm="1">
        <f t="array" ref="P263">IFERROR((_xlfn.IFS(P$227&lt;INDEX($J$395:$J$413,MATCH($B$262,$C$395:$C$413,0)),INDEX('Baseline Calcs &amp; EFs'!$C$341:$C$358, MATCH($B$262,'Baseline Calcs &amp; EFs'!$B$341:$B$358,0)),P$227&lt;INDEX($K$395:$K$413,MATCH($B$262,$C$395:$C$413,0)),INDEX('Baseline Calcs &amp; EFs'!$C$341:$C$358, MATCH($B$262,'Baseline Calcs &amp; EFs'!$B$341:$B$358,0))-(((INDEX('Baseline Calcs &amp; EFs'!$C$341:$C$358, MATCH($B$262,'Baseline Calcs &amp; EFs'!$B$341:$B$358,0)))-(INDEX($D$394:$D$411, MATCH($B$262,$C$394:$C$411,0))))/3),P$227&lt;INDEX($I$395:$I$413,MATCH($B$262,$C$395:$C$413,0)),INDEX('Baseline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Q263" s="148" t="str" cm="1">
        <f t="array" ref="Q263">IFERROR((_xlfn.IFS(Q$227&lt;INDEX($J$395:$J$413,MATCH($B$262,$C$395:$C$413,0)),INDEX('Baseline Calcs &amp; EFs'!$C$341:$C$358, MATCH($B$262,'Baseline Calcs &amp; EFs'!$B$341:$B$358,0)),Q$227&lt;INDEX($K$395:$K$413,MATCH($B$262,$C$395:$C$413,0)),INDEX('Baseline Calcs &amp; EFs'!$C$341:$C$358, MATCH($B$262,'Baseline Calcs &amp; EFs'!$B$341:$B$358,0))-(((INDEX('Baseline Calcs &amp; EFs'!$C$341:$C$358, MATCH($B$262,'Baseline Calcs &amp; EFs'!$B$341:$B$358,0)))-(INDEX($D$394:$D$411, MATCH($B$262,$C$394:$C$411,0))))/3),Q$227&lt;INDEX($I$395:$I$413,MATCH($B$262,$C$395:$C$413,0)),INDEX('Baseline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R263" s="148" t="str" cm="1">
        <f t="array" ref="R263">IFERROR((_xlfn.IFS(R$227&lt;INDEX($J$395:$J$413,MATCH($B$262,$C$395:$C$413,0)),INDEX('Baseline Calcs &amp; EFs'!$C$341:$C$358, MATCH($B$262,'Baseline Calcs &amp; EFs'!$B$341:$B$358,0)),R$227&lt;INDEX($K$395:$K$413,MATCH($B$262,$C$395:$C$413,0)),INDEX('Baseline Calcs &amp; EFs'!$C$341:$C$358, MATCH($B$262,'Baseline Calcs &amp; EFs'!$B$341:$B$358,0))-(((INDEX('Baseline Calcs &amp; EFs'!$C$341:$C$358, MATCH($B$262,'Baseline Calcs &amp; EFs'!$B$341:$B$358,0)))-(INDEX($D$394:$D$411, MATCH($B$262,$C$394:$C$411,0))))/3),R$227&lt;INDEX($I$395:$I$413,MATCH($B$262,$C$395:$C$413,0)),INDEX('Baseline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S263" s="148" t="str" cm="1">
        <f t="array" ref="S263">IFERROR((_xlfn.IFS(S$227&lt;INDEX($J$395:$J$413,MATCH($B$262,$C$395:$C$413,0)),INDEX('Baseline Calcs &amp; EFs'!$C$341:$C$358, MATCH($B$262,'Baseline Calcs &amp; EFs'!$B$341:$B$358,0)),S$227&lt;INDEX($K$395:$K$413,MATCH($B$262,$C$395:$C$413,0)),INDEX('Baseline Calcs &amp; EFs'!$C$341:$C$358, MATCH($B$262,'Baseline Calcs &amp; EFs'!$B$341:$B$358,0))-(((INDEX('Baseline Calcs &amp; EFs'!$C$341:$C$358, MATCH($B$262,'Baseline Calcs &amp; EFs'!$B$341:$B$358,0)))-(INDEX($D$394:$D$411, MATCH($B$262,$C$394:$C$411,0))))/3),S$227&lt;INDEX($I$395:$I$413,MATCH($B$262,$C$395:$C$413,0)),INDEX('Baseline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T263" s="148" t="str" cm="1">
        <f t="array" ref="T263">IFERROR((_xlfn.IFS(T$227&lt;INDEX($J$395:$J$413,MATCH($B$262,$C$395:$C$413,0)),INDEX('Baseline Calcs &amp; EFs'!$C$341:$C$358, MATCH($B$262,'Baseline Calcs &amp; EFs'!$B$341:$B$358,0)),T$227&lt;INDEX($K$395:$K$413,MATCH($B$262,$C$395:$C$413,0)),INDEX('Baseline Calcs &amp; EFs'!$C$341:$C$358, MATCH($B$262,'Baseline Calcs &amp; EFs'!$B$341:$B$358,0))-(((INDEX('Baseline Calcs &amp; EFs'!$C$341:$C$358, MATCH($B$262,'Baseline Calcs &amp; EFs'!$B$341:$B$358,0)))-(INDEX($D$394:$D$411, MATCH($B$262,$C$394:$C$411,0))))/3),T$227&lt;INDEX($I$395:$I$413,MATCH($B$262,$C$395:$C$413,0)),INDEX('Baseline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U263" s="148" t="str" cm="1">
        <f t="array" ref="U263">IFERROR((_xlfn.IFS(U$227&lt;INDEX($J$395:$J$413,MATCH($B$262,$C$395:$C$413,0)),INDEX('Baseline Calcs &amp; EFs'!$C$341:$C$358, MATCH($B$262,'Baseline Calcs &amp; EFs'!$B$341:$B$358,0)),U$227&lt;INDEX($K$395:$K$413,MATCH($B$262,$C$395:$C$413,0)),INDEX('Baseline Calcs &amp; EFs'!$C$341:$C$358, MATCH($B$262,'Baseline Calcs &amp; EFs'!$B$341:$B$358,0))-(((INDEX('Baseline Calcs &amp; EFs'!$C$341:$C$358, MATCH($B$262,'Baseline Calcs &amp; EFs'!$B$341:$B$358,0)))-(INDEX($D$394:$D$411, MATCH($B$262,$C$394:$C$411,0))))/3),U$227&lt;INDEX($I$395:$I$413,MATCH($B$262,$C$395:$C$413,0)),INDEX('Baseline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V263" s="148" t="str" cm="1">
        <f t="array" ref="V263">IFERROR((_xlfn.IFS(V$227&lt;INDEX($J$395:$J$413,MATCH($B$262,$C$395:$C$413,0)),INDEX('Baseline Calcs &amp; EFs'!$C$341:$C$358, MATCH($B$262,'Baseline Calcs &amp; EFs'!$B$341:$B$358,0)),V$227&lt;INDEX($K$395:$K$413,MATCH($B$262,$C$395:$C$413,0)),INDEX('Baseline Calcs &amp; EFs'!$C$341:$C$358, MATCH($B$262,'Baseline Calcs &amp; EFs'!$B$341:$B$358,0))-(((INDEX('Baseline Calcs &amp; EFs'!$C$341:$C$358, MATCH($B$262,'Baseline Calcs &amp; EFs'!$B$341:$B$358,0)))-(INDEX($D$394:$D$411, MATCH($B$262,$C$394:$C$411,0))))/3),V$227&lt;INDEX($I$395:$I$413,MATCH($B$262,$C$395:$C$413,0)),INDEX('Baseline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W263" s="148" t="str" cm="1">
        <f t="array" ref="W263">IFERROR((_xlfn.IFS(W$227&lt;INDEX($J$395:$J$413,MATCH($B$262,$C$395:$C$413,0)),INDEX('Baseline Calcs &amp; EFs'!$C$341:$C$358, MATCH($B$262,'Baseline Calcs &amp; EFs'!$B$341:$B$358,0)),W$227&lt;INDEX($K$395:$K$413,MATCH($B$262,$C$395:$C$413,0)),INDEX('Baseline Calcs &amp; EFs'!$C$341:$C$358, MATCH($B$262,'Baseline Calcs &amp; EFs'!$B$341:$B$358,0))-(((INDEX('Baseline Calcs &amp; EFs'!$C$341:$C$358, MATCH($B$262,'Baseline Calcs &amp; EFs'!$B$341:$B$358,0)))-(INDEX($D$394:$D$411, MATCH($B$262,$C$394:$C$411,0))))/3),W$227&lt;INDEX($I$395:$I$413,MATCH($B$262,$C$395:$C$413,0)),INDEX('Baseline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X263" s="148" t="str" cm="1">
        <f t="array" ref="X263">IFERROR((_xlfn.IFS(X$227&lt;INDEX($J$395:$J$413,MATCH($B$262,$C$395:$C$413,0)),INDEX('Baseline Calcs &amp; EFs'!$C$341:$C$358, MATCH($B$262,'Baseline Calcs &amp; EFs'!$B$341:$B$358,0)),X$227&lt;INDEX($K$395:$K$413,MATCH($B$262,$C$395:$C$413,0)),INDEX('Baseline Calcs &amp; EFs'!$C$341:$C$358, MATCH($B$262,'Baseline Calcs &amp; EFs'!$B$341:$B$358,0))-(((INDEX('Baseline Calcs &amp; EFs'!$C$341:$C$358, MATCH($B$262,'Baseline Calcs &amp; EFs'!$B$341:$B$358,0)))-(INDEX($D$394:$D$411, MATCH($B$262,$C$394:$C$411,0))))/3),X$227&lt;INDEX($I$395:$I$413,MATCH($B$262,$C$395:$C$413,0)),INDEX('Baseline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Y263" s="148" t="str" cm="1">
        <f t="array" ref="Y263">IFERROR((_xlfn.IFS(Y$227&lt;INDEX($J$395:$J$413,MATCH($B$262,$C$395:$C$413,0)),INDEX('Baseline Calcs &amp; EFs'!$C$341:$C$358, MATCH($B$262,'Baseline Calcs &amp; EFs'!$B$341:$B$358,0)),Y$227&lt;INDEX($K$395:$K$413,MATCH($B$262,$C$395:$C$413,0)),INDEX('Baseline Calcs &amp; EFs'!$C$341:$C$358, MATCH($B$262,'Baseline Calcs &amp; EFs'!$B$341:$B$358,0))-(((INDEX('Baseline Calcs &amp; EFs'!$C$341:$C$358, MATCH($B$262,'Baseline Calcs &amp; EFs'!$B$341:$B$358,0)))-(INDEX($D$394:$D$411, MATCH($B$262,$C$394:$C$411,0))))/3),Y$227&lt;INDEX($I$395:$I$413,MATCH($B$262,$C$395:$C$413,0)),INDEX('Baseline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Z263" s="148" t="str" cm="1">
        <f t="array" ref="Z263">IFERROR((_xlfn.IFS(Z$227&lt;INDEX($J$395:$J$413,MATCH($B$262,$C$395:$C$413,0)),INDEX('Baseline Calcs &amp; EFs'!$C$341:$C$358, MATCH($B$262,'Baseline Calcs &amp; EFs'!$B$341:$B$358,0)),Z$227&lt;INDEX($K$395:$K$413,MATCH($B$262,$C$395:$C$413,0)),INDEX('Baseline Calcs &amp; EFs'!$C$341:$C$358, MATCH($B$262,'Baseline Calcs &amp; EFs'!$B$341:$B$358,0))-(((INDEX('Baseline Calcs &amp; EFs'!$C$341:$C$358, MATCH($B$262,'Baseline Calcs &amp; EFs'!$B$341:$B$358,0)))-(INDEX($D$394:$D$411, MATCH($B$262,$C$394:$C$411,0))))/3),Z$227&lt;INDEX($I$395:$I$413,MATCH($B$262,$C$395:$C$413,0)),INDEX('Baseline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AA263" s="148" t="str" cm="1">
        <f t="array" ref="AA263">IFERROR((_xlfn.IFS(AA$227&lt;INDEX($J$395:$J$413,MATCH($B$262,$C$395:$C$413,0)),INDEX('Baseline Calcs &amp; EFs'!$C$341:$C$358, MATCH($B$262,'Baseline Calcs &amp; EFs'!$B$341:$B$358,0)),AA$227&lt;INDEX($K$395:$K$413,MATCH($B$262,$C$395:$C$413,0)),INDEX('Baseline Calcs &amp; EFs'!$C$341:$C$358, MATCH($B$262,'Baseline Calcs &amp; EFs'!$B$341:$B$358,0))-(((INDEX('Baseline Calcs &amp; EFs'!$C$341:$C$358, MATCH($B$262,'Baseline Calcs &amp; EFs'!$B$341:$B$358,0)))-(INDEX($D$394:$D$411, MATCH($B$262,$C$394:$C$411,0))))/3),AA$227&lt;INDEX($I$395:$I$413,MATCH($B$262,$C$395:$C$413,0)),INDEX('Baseline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AB263" s="148" t="str" cm="1">
        <f t="array" ref="AB263">IFERROR((_xlfn.IFS(AB$227&lt;INDEX($J$395:$J$413,MATCH($B$262,$C$395:$C$413,0)),INDEX('Baseline Calcs &amp; EFs'!$C$341:$C$358, MATCH($B$262,'Baseline Calcs &amp; EFs'!$B$341:$B$358,0)),AB$227&lt;INDEX($K$395:$K$413,MATCH($B$262,$C$395:$C$413,0)),INDEX('Baseline Calcs &amp; EFs'!$C$341:$C$358, MATCH($B$262,'Baseline Calcs &amp; EFs'!$B$341:$B$358,0))-(((INDEX('Baseline Calcs &amp; EFs'!$C$341:$C$358, MATCH($B$262,'Baseline Calcs &amp; EFs'!$B$341:$B$358,0)))-(INDEX($D$394:$D$411, MATCH($B$262,$C$394:$C$411,0))))/3),AB$227&lt;INDEX($I$395:$I$413,MATCH($B$262,$C$395:$C$413,0)),INDEX('Baseline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AC263" s="148" t="str" cm="1">
        <f t="array" ref="AC263">IFERROR((_xlfn.IFS(AC$227&lt;INDEX($J$395:$J$413,MATCH($B$262,$C$395:$C$413,0)),INDEX('Baseline Calcs &amp; EFs'!$C$341:$C$358, MATCH($B$262,'Baseline Calcs &amp; EFs'!$B$341:$B$358,0)),AC$227&lt;INDEX($K$395:$K$413,MATCH($B$262,$C$395:$C$413,0)),INDEX('Baseline Calcs &amp; EFs'!$C$341:$C$358, MATCH($B$262,'Baseline Calcs &amp; EFs'!$B$341:$B$358,0))-(((INDEX('Baseline Calcs &amp; EFs'!$C$341:$C$358, MATCH($B$262,'Baseline Calcs &amp; EFs'!$B$341:$B$358,0)))-(INDEX($D$394:$D$411, MATCH($B$262,$C$394:$C$411,0))))/3),AC$227&lt;INDEX($I$395:$I$413,MATCH($B$262,$C$395:$C$413,0)),INDEX('Baseline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AD263" s="148" t="str" cm="1">
        <f t="array" ref="AD263">IFERROR((_xlfn.IFS(AD$227&lt;INDEX($J$395:$J$413,MATCH($B$262,$C$395:$C$413,0)),INDEX('Baseline Calcs &amp; EFs'!$C$341:$C$358, MATCH($B$262,'Baseline Calcs &amp; EFs'!$B$341:$B$358,0)),AD$227&lt;INDEX($K$395:$K$413,MATCH($B$262,$C$395:$C$413,0)),INDEX('Baseline Calcs &amp; EFs'!$C$341:$C$358, MATCH($B$262,'Baseline Calcs &amp; EFs'!$B$341:$B$358,0))-(((INDEX('Baseline Calcs &amp; EFs'!$C$341:$C$358, MATCH($B$262,'Baseline Calcs &amp; EFs'!$B$341:$B$358,0)))-(INDEX($D$394:$D$411, MATCH($B$262,$C$394:$C$411,0))))/3),AD$227&lt;INDEX($I$395:$I$413,MATCH($B$262,$C$395:$C$413,0)),INDEX('Baseline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AE263" s="148" t="str" cm="1">
        <f t="array" ref="AE263">IFERROR((_xlfn.IFS(AE$227&lt;INDEX($J$395:$J$413,MATCH($B$262,$C$395:$C$413,0)),INDEX('Baseline Calcs &amp; EFs'!$C$341:$C$358, MATCH($B$262,'Baseline Calcs &amp; EFs'!$B$341:$B$358,0)),AE$227&lt;INDEX($K$395:$K$413,MATCH($B$262,$C$395:$C$413,0)),INDEX('Baseline Calcs &amp; EFs'!$C$341:$C$358, MATCH($B$262,'Baseline Calcs &amp; EFs'!$B$341:$B$358,0))-(((INDEX('Baseline Calcs &amp; EFs'!$C$341:$C$358, MATCH($B$262,'Baseline Calcs &amp; EFs'!$B$341:$B$358,0)))-(INDEX($D$394:$D$411, MATCH($B$262,$C$394:$C$411,0))))/3),AE$227&lt;INDEX($I$395:$I$413,MATCH($B$262,$C$395:$C$413,0)),INDEX('Baseline Calcs &amp; EFs'!$C$341:$C$358, MATCH($B$262,'Baseline Calcs &amp; EFs'!$B$341:$B$358,0))-(((INDEX('Baseline Calcs &amp; EFs'!$C$341:$C$358, MATCH($B$262,'Baseline Calcs &amp; EFs'!$B$341:$B$358,0)))-(INDEX($D$394:$D$411, MATCH($B$262,$C$394:$C$411,0))))*2/3),TRUE,INDEX($D$394:$D$411, MATCH($B$262,$C$394:$C$411,0)))*INDEX($D$11:$D$27, MATCH($B$262,$B$11:$B$27,0)))*1000*'Conversions and Lists'!$O$44*'Baseline Calcs &amp; EFs'!$F$437*'Conversions and Lists'!$F$51*1000,"")</f>
        <v/>
      </c>
      <c r="AF263" s="148" t="str">
        <f t="shared" si="4"/>
        <v/>
      </c>
      <c r="AG263" s="148" t="str">
        <f>IFERROR(SUM(INDEX(D263:AF263, MATCH(INDEX($H$6:$H$27,MATCH(B263,$B$6:$B$27,0)),$D$227:$AE$227,0)):AF263),"")</f>
        <v/>
      </c>
    </row>
    <row r="264" spans="2:33" x14ac:dyDescent="0.25">
      <c r="B264" s="144" t="s">
        <v>119</v>
      </c>
      <c r="C264" s="141" t="s">
        <v>335</v>
      </c>
      <c r="D264" s="142" t="str" cm="1">
        <f t="array" ref="D264">IFERROR(((_xlfn.IFS(D$227&lt;INDEX($J$395:$J$413,MATCH($B$264,$C$395:$C$413,0)),INDEX('Baseline Calcs &amp; EFs'!$D$341:$D$358, MATCH($B$264,'Baseline Calcs &amp; EFs'!$B$341:$B$358,0)),D$227&lt;INDEX($K$395:$K$413,MATCH($B$264,$C$395:$C$413,0)),INDEX('Baseline Calcs &amp; EFs'!$D$341:$D$358, MATCH($B$264,'Baseline Calcs &amp; EFs'!$B$341:$B$358,0))-(((INDEX('Baseline Calcs &amp; EFs'!$D$341:$D$358, MATCH($B$264,'Baseline Calcs &amp; EFs'!$B$341:$B$358,0)))-(INDEX($E$394:$E$411, MATCH($B$264,$C$394:$C$411,0))))/3),D$227&lt;INDEX($I$395:$I$413,MATCH($B$264,$C$395:$C$413,0)),INDEX('Baseline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EFs'!K$381,"")</f>
        <v/>
      </c>
      <c r="E264" s="142" t="str" cm="1">
        <f t="array" ref="E264">IFERROR(((_xlfn.IFS(E$227&lt;INDEX($J$395:$J$413,MATCH($B$264,$C$395:$C$413,0)),INDEX('Baseline Calcs &amp; EFs'!$D$341:$D$358, MATCH($B$264,'Baseline Calcs &amp; EFs'!$B$341:$B$358,0)),E$227&lt;INDEX($K$395:$K$413,MATCH($B$264,$C$395:$C$413,0)),INDEX('Baseline Calcs &amp; EFs'!$D$341:$D$358, MATCH($B$264,'Baseline Calcs &amp; EFs'!$B$341:$B$358,0))-(((INDEX('Baseline Calcs &amp; EFs'!$D$341:$D$358, MATCH($B$264,'Baseline Calcs &amp; EFs'!$B$341:$B$358,0)))-(INDEX($E$394:$E$411, MATCH($B$264,$C$394:$C$411,0))))/3),E$227&lt;INDEX($I$395:$I$413,MATCH($B$264,$C$395:$C$413,0)),INDEX('Baseline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EFs'!L$381,"")</f>
        <v/>
      </c>
      <c r="F264" s="142" t="str" cm="1">
        <f t="array" ref="F264">IFERROR(((_xlfn.IFS(F$227&lt;INDEX($J$395:$J$413,MATCH($B$264,$C$395:$C$413,0)),INDEX('Baseline Calcs &amp; EFs'!$D$341:$D$358, MATCH($B$264,'Baseline Calcs &amp; EFs'!$B$341:$B$358,0)),F$227&lt;INDEX($K$395:$K$413,MATCH($B$264,$C$395:$C$413,0)),INDEX('Baseline Calcs &amp; EFs'!$D$341:$D$358, MATCH($B$264,'Baseline Calcs &amp; EFs'!$B$341:$B$358,0))-(((INDEX('Baseline Calcs &amp; EFs'!$D$341:$D$358, MATCH($B$264,'Baseline Calcs &amp; EFs'!$B$341:$B$358,0)))-(INDEX($E$394:$E$411, MATCH($B$264,$C$394:$C$411,0))))/3),F$227&lt;INDEX($I$395:$I$413,MATCH($B$264,$C$395:$C$413,0)),INDEX('Baseline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EFs'!M$381,"")</f>
        <v/>
      </c>
      <c r="G264" s="142" t="str" cm="1">
        <f t="array" ref="G264">IFERROR(((_xlfn.IFS(G$227&lt;INDEX($J$395:$J$413,MATCH($B$264,$C$395:$C$413,0)),INDEX('Baseline Calcs &amp; EFs'!$D$341:$D$358, MATCH($B$264,'Baseline Calcs &amp; EFs'!$B$341:$B$358,0)),G$227&lt;INDEX($K$395:$K$413,MATCH($B$264,$C$395:$C$413,0)),INDEX('Baseline Calcs &amp; EFs'!$D$341:$D$358, MATCH($B$264,'Baseline Calcs &amp; EFs'!$B$341:$B$358,0))-(((INDEX('Baseline Calcs &amp; EFs'!$D$341:$D$358, MATCH($B$264,'Baseline Calcs &amp; EFs'!$B$341:$B$358,0)))-(INDEX($E$394:$E$411, MATCH($B$264,$C$394:$C$411,0))))/3),G$227&lt;INDEX($I$395:$I$413,MATCH($B$264,$C$395:$C$413,0)),INDEX('Baseline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EFs'!N$381,"")</f>
        <v/>
      </c>
      <c r="H264" s="142" t="str" cm="1">
        <f t="array" ref="H264">IFERROR(((_xlfn.IFS(H$227&lt;INDEX($J$395:$J$413,MATCH($B$264,$C$395:$C$413,0)),INDEX('Baseline Calcs &amp; EFs'!$D$341:$D$358, MATCH($B$264,'Baseline Calcs &amp; EFs'!$B$341:$B$358,0)),H$227&lt;INDEX($K$395:$K$413,MATCH($B$264,$C$395:$C$413,0)),INDEX('Baseline Calcs &amp; EFs'!$D$341:$D$358, MATCH($B$264,'Baseline Calcs &amp; EFs'!$B$341:$B$358,0))-(((INDEX('Baseline Calcs &amp; EFs'!$D$341:$D$358, MATCH($B$264,'Baseline Calcs &amp; EFs'!$B$341:$B$358,0)))-(INDEX($E$394:$E$411, MATCH($B$264,$C$394:$C$411,0))))/3),H$227&lt;INDEX($I$395:$I$413,MATCH($B$264,$C$395:$C$413,0)),INDEX('Baseline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EFs'!O$381,"")</f>
        <v/>
      </c>
      <c r="I264" s="142" t="str" cm="1">
        <f t="array" ref="I264">IFERROR(((_xlfn.IFS(I$227&lt;INDEX($J$395:$J$413,MATCH($B$264,$C$395:$C$413,0)),INDEX('Baseline Calcs &amp; EFs'!$D$341:$D$358, MATCH($B$264,'Baseline Calcs &amp; EFs'!$B$341:$B$358,0)),I$227&lt;INDEX($K$395:$K$413,MATCH($B$264,$C$395:$C$413,0)),INDEX('Baseline Calcs &amp; EFs'!$D$341:$D$358, MATCH($B$264,'Baseline Calcs &amp; EFs'!$B$341:$B$358,0))-(((INDEX('Baseline Calcs &amp; EFs'!$D$341:$D$358, MATCH($B$264,'Baseline Calcs &amp; EFs'!$B$341:$B$358,0)))-(INDEX($E$394:$E$411, MATCH($B$264,$C$394:$C$411,0))))/3),I$227&lt;INDEX($I$395:$I$413,MATCH($B$264,$C$395:$C$413,0)),INDEX('Baseline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EFs'!P$381,"")</f>
        <v/>
      </c>
      <c r="J264" s="142" t="str" cm="1">
        <f t="array" ref="J264">IFERROR(((_xlfn.IFS(J$227&lt;INDEX($J$395:$J$413,MATCH($B$264,$C$395:$C$413,0)),INDEX('Baseline Calcs &amp; EFs'!$D$341:$D$358, MATCH($B$264,'Baseline Calcs &amp; EFs'!$B$341:$B$358,0)),J$227&lt;INDEX($K$395:$K$413,MATCH($B$264,$C$395:$C$413,0)),INDEX('Baseline Calcs &amp; EFs'!$D$341:$D$358, MATCH($B$264,'Baseline Calcs &amp; EFs'!$B$341:$B$358,0))-(((INDEX('Baseline Calcs &amp; EFs'!$D$341:$D$358, MATCH($B$264,'Baseline Calcs &amp; EFs'!$B$341:$B$358,0)))-(INDEX($E$394:$E$411, MATCH($B$264,$C$394:$C$411,0))))/3),J$227&lt;INDEX($I$395:$I$413,MATCH($B$264,$C$395:$C$413,0)),INDEX('Baseline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EFs'!Q$381,"")</f>
        <v/>
      </c>
      <c r="K264" s="142" t="str" cm="1">
        <f t="array" ref="K264">IFERROR(((_xlfn.IFS(K$227&lt;INDEX($J$395:$J$413,MATCH($B$264,$C$395:$C$413,0)),INDEX('Baseline Calcs &amp; EFs'!$D$341:$D$358, MATCH($B$264,'Baseline Calcs &amp; EFs'!$B$341:$B$358,0)),K$227&lt;INDEX($K$395:$K$413,MATCH($B$264,$C$395:$C$413,0)),INDEX('Baseline Calcs &amp; EFs'!$D$341:$D$358, MATCH($B$264,'Baseline Calcs &amp; EFs'!$B$341:$B$358,0))-(((INDEX('Baseline Calcs &amp; EFs'!$D$341:$D$358, MATCH($B$264,'Baseline Calcs &amp; EFs'!$B$341:$B$358,0)))-(INDEX($E$394:$E$411, MATCH($B$264,$C$394:$C$411,0))))/3),K$227&lt;INDEX($I$395:$I$413,MATCH($B$264,$C$395:$C$413,0)),INDEX('Baseline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EFs'!R$381,"")</f>
        <v/>
      </c>
      <c r="L264" s="142" t="str" cm="1">
        <f t="array" ref="L264">IFERROR(((_xlfn.IFS(L$227&lt;INDEX($J$395:$J$413,MATCH($B$264,$C$395:$C$413,0)),INDEX('Baseline Calcs &amp; EFs'!$D$341:$D$358, MATCH($B$264,'Baseline Calcs &amp; EFs'!$B$341:$B$358,0)),L$227&lt;INDEX($K$395:$K$413,MATCH($B$264,$C$395:$C$413,0)),INDEX('Baseline Calcs &amp; EFs'!$D$341:$D$358, MATCH($B$264,'Baseline Calcs &amp; EFs'!$B$341:$B$358,0))-(((INDEX('Baseline Calcs &amp; EFs'!$D$341:$D$358, MATCH($B$264,'Baseline Calcs &amp; EFs'!$B$341:$B$358,0)))-(INDEX($E$394:$E$411, MATCH($B$264,$C$394:$C$411,0))))/3),L$227&lt;INDEX($I$395:$I$413,MATCH($B$264,$C$395:$C$413,0)),INDEX('Baseline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EFs'!S$381,"")</f>
        <v/>
      </c>
      <c r="M264" s="142" t="str" cm="1">
        <f t="array" ref="M264">IFERROR(((_xlfn.IFS(M$227&lt;INDEX($J$395:$J$413,MATCH($B$264,$C$395:$C$413,0)),INDEX('Baseline Calcs &amp; EFs'!$D$341:$D$358, MATCH($B$264,'Baseline Calcs &amp; EFs'!$B$341:$B$358,0)),M$227&lt;INDEX($K$395:$K$413,MATCH($B$264,$C$395:$C$413,0)),INDEX('Baseline Calcs &amp; EFs'!$D$341:$D$358, MATCH($B$264,'Baseline Calcs &amp; EFs'!$B$341:$B$358,0))-(((INDEX('Baseline Calcs &amp; EFs'!$D$341:$D$358, MATCH($B$264,'Baseline Calcs &amp; EFs'!$B$341:$B$358,0)))-(INDEX($E$394:$E$411, MATCH($B$264,$C$394:$C$411,0))))/3),M$227&lt;INDEX($I$395:$I$413,MATCH($B$264,$C$395:$C$413,0)),INDEX('Baseline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EFs'!T$381,"")</f>
        <v/>
      </c>
      <c r="N264" s="142" t="str" cm="1">
        <f t="array" ref="N264">IFERROR(((_xlfn.IFS(N$227&lt;INDEX($J$395:$J$413,MATCH($B$264,$C$395:$C$413,0)),INDEX('Baseline Calcs &amp; EFs'!$D$341:$D$358, MATCH($B$264,'Baseline Calcs &amp; EFs'!$B$341:$B$358,0)),N$227&lt;INDEX($K$395:$K$413,MATCH($B$264,$C$395:$C$413,0)),INDEX('Baseline Calcs &amp; EFs'!$D$341:$D$358, MATCH($B$264,'Baseline Calcs &amp; EFs'!$B$341:$B$358,0))-(((INDEX('Baseline Calcs &amp; EFs'!$D$341:$D$358, MATCH($B$264,'Baseline Calcs &amp; EFs'!$B$341:$B$358,0)))-(INDEX($E$394:$E$411, MATCH($B$264,$C$394:$C$411,0))))/3),N$227&lt;INDEX($I$395:$I$413,MATCH($B$264,$C$395:$C$413,0)),INDEX('Baseline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EFs'!U$381,"")</f>
        <v/>
      </c>
      <c r="O264" s="142" t="str" cm="1">
        <f t="array" ref="O264">IFERROR(((_xlfn.IFS(O$227&lt;INDEX($J$395:$J$413,MATCH($B$264,$C$395:$C$413,0)),INDEX('Baseline Calcs &amp; EFs'!$D$341:$D$358, MATCH($B$264,'Baseline Calcs &amp; EFs'!$B$341:$B$358,0)),O$227&lt;INDEX($K$395:$K$413,MATCH($B$264,$C$395:$C$413,0)),INDEX('Baseline Calcs &amp; EFs'!$D$341:$D$358, MATCH($B$264,'Baseline Calcs &amp; EFs'!$B$341:$B$358,0))-(((INDEX('Baseline Calcs &amp; EFs'!$D$341:$D$358, MATCH($B$264,'Baseline Calcs &amp; EFs'!$B$341:$B$358,0)))-(INDEX($E$394:$E$411, MATCH($B$264,$C$394:$C$411,0))))/3),O$227&lt;INDEX($I$395:$I$413,MATCH($B$264,$C$395:$C$413,0)),INDEX('Baseline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EFs'!V$381,"")</f>
        <v/>
      </c>
      <c r="P264" s="142" t="str" cm="1">
        <f t="array" ref="P264">IFERROR(((_xlfn.IFS(P$227&lt;INDEX($J$395:$J$413,MATCH($B$264,$C$395:$C$413,0)),INDEX('Baseline Calcs &amp; EFs'!$D$341:$D$358, MATCH($B$264,'Baseline Calcs &amp; EFs'!$B$341:$B$358,0)),P$227&lt;INDEX($K$395:$K$413,MATCH($B$264,$C$395:$C$413,0)),INDEX('Baseline Calcs &amp; EFs'!$D$341:$D$358, MATCH($B$264,'Baseline Calcs &amp; EFs'!$B$341:$B$358,0))-(((INDEX('Baseline Calcs &amp; EFs'!$D$341:$D$358, MATCH($B$264,'Baseline Calcs &amp; EFs'!$B$341:$B$358,0)))-(INDEX($E$394:$E$411, MATCH($B$264,$C$394:$C$411,0))))/3),P$227&lt;INDEX($I$395:$I$413,MATCH($B$264,$C$395:$C$413,0)),INDEX('Baseline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EFs'!W$381,"")</f>
        <v/>
      </c>
      <c r="Q264" s="142" t="str" cm="1">
        <f t="array" ref="Q264">IFERROR(((_xlfn.IFS(Q$227&lt;INDEX($J$395:$J$413,MATCH($B$264,$C$395:$C$413,0)),INDEX('Baseline Calcs &amp; EFs'!$D$341:$D$358, MATCH($B$264,'Baseline Calcs &amp; EFs'!$B$341:$B$358,0)),Q$227&lt;INDEX($K$395:$K$413,MATCH($B$264,$C$395:$C$413,0)),INDEX('Baseline Calcs &amp; EFs'!$D$341:$D$358, MATCH($B$264,'Baseline Calcs &amp; EFs'!$B$341:$B$358,0))-(((INDEX('Baseline Calcs &amp; EFs'!$D$341:$D$358, MATCH($B$264,'Baseline Calcs &amp; EFs'!$B$341:$B$358,0)))-(INDEX($E$394:$E$411, MATCH($B$264,$C$394:$C$411,0))))/3),Q$227&lt;INDEX($I$395:$I$413,MATCH($B$264,$C$395:$C$413,0)),INDEX('Baseline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EFs'!X$381,"")</f>
        <v/>
      </c>
      <c r="R264" s="142" t="str" cm="1">
        <f t="array" ref="R264">IFERROR(((_xlfn.IFS(R$227&lt;INDEX($J$395:$J$413,MATCH($B$264,$C$395:$C$413,0)),INDEX('Baseline Calcs &amp; EFs'!$D$341:$D$358, MATCH($B$264,'Baseline Calcs &amp; EFs'!$B$341:$B$358,0)),R$227&lt;INDEX($K$395:$K$413,MATCH($B$264,$C$395:$C$413,0)),INDEX('Baseline Calcs &amp; EFs'!$D$341:$D$358, MATCH($B$264,'Baseline Calcs &amp; EFs'!$B$341:$B$358,0))-(((INDEX('Baseline Calcs &amp; EFs'!$D$341:$D$358, MATCH($B$264,'Baseline Calcs &amp; EFs'!$B$341:$B$358,0)))-(INDEX($E$394:$E$411, MATCH($B$264,$C$394:$C$411,0))))/3),R$227&lt;INDEX($I$395:$I$413,MATCH($B$264,$C$395:$C$413,0)),INDEX('Baseline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EFs'!Y$381,"")</f>
        <v/>
      </c>
      <c r="S264" s="142" t="str" cm="1">
        <f t="array" ref="S264">IFERROR(((_xlfn.IFS(S$227&lt;INDEX($J$395:$J$413,MATCH($B$264,$C$395:$C$413,0)),INDEX('Baseline Calcs &amp; EFs'!$D$341:$D$358, MATCH($B$264,'Baseline Calcs &amp; EFs'!$B$341:$B$358,0)),S$227&lt;INDEX($K$395:$K$413,MATCH($B$264,$C$395:$C$413,0)),INDEX('Baseline Calcs &amp; EFs'!$D$341:$D$358, MATCH($B$264,'Baseline Calcs &amp; EFs'!$B$341:$B$358,0))-(((INDEX('Baseline Calcs &amp; EFs'!$D$341:$D$358, MATCH($B$264,'Baseline Calcs &amp; EFs'!$B$341:$B$358,0)))-(INDEX($E$394:$E$411, MATCH($B$264,$C$394:$C$411,0))))/3),S$227&lt;INDEX($I$395:$I$413,MATCH($B$264,$C$395:$C$413,0)),INDEX('Baseline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EFs'!Z$381,"")</f>
        <v/>
      </c>
      <c r="T264" s="142" t="str" cm="1">
        <f t="array" ref="T264">IFERROR(((_xlfn.IFS(T$227&lt;INDEX($J$395:$J$413,MATCH($B$264,$C$395:$C$413,0)),INDEX('Baseline Calcs &amp; EFs'!$D$341:$D$358, MATCH($B$264,'Baseline Calcs &amp; EFs'!$B$341:$B$358,0)),T$227&lt;INDEX($K$395:$K$413,MATCH($B$264,$C$395:$C$413,0)),INDEX('Baseline Calcs &amp; EFs'!$D$341:$D$358, MATCH($B$264,'Baseline Calcs &amp; EFs'!$B$341:$B$358,0))-(((INDEX('Baseline Calcs &amp; EFs'!$D$341:$D$358, MATCH($B$264,'Baseline Calcs &amp; EFs'!$B$341:$B$358,0)))-(INDEX($E$394:$E$411, MATCH($B$264,$C$394:$C$411,0))))/3),T$227&lt;INDEX($I$395:$I$413,MATCH($B$264,$C$395:$C$413,0)),INDEX('Baseline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EFs'!AA$381,"")</f>
        <v/>
      </c>
      <c r="U264" s="142" t="str" cm="1">
        <f t="array" ref="U264">IFERROR(((_xlfn.IFS(U$227&lt;INDEX($J$395:$J$413,MATCH($B$264,$C$395:$C$413,0)),INDEX('Baseline Calcs &amp; EFs'!$D$341:$D$358, MATCH($B$264,'Baseline Calcs &amp; EFs'!$B$341:$B$358,0)),U$227&lt;INDEX($K$395:$K$413,MATCH($B$264,$C$395:$C$413,0)),INDEX('Baseline Calcs &amp; EFs'!$D$341:$D$358, MATCH($B$264,'Baseline Calcs &amp; EFs'!$B$341:$B$358,0))-(((INDEX('Baseline Calcs &amp; EFs'!$D$341:$D$358, MATCH($B$264,'Baseline Calcs &amp; EFs'!$B$341:$B$358,0)))-(INDEX($E$394:$E$411, MATCH($B$264,$C$394:$C$411,0))))/3),U$227&lt;INDEX($I$395:$I$413,MATCH($B$264,$C$395:$C$413,0)),INDEX('Baseline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EFs'!AB$381,"")</f>
        <v/>
      </c>
      <c r="V264" s="142" t="str" cm="1">
        <f t="array" ref="V264">IFERROR(((_xlfn.IFS(V$227&lt;INDEX($J$395:$J$413,MATCH($B$264,$C$395:$C$413,0)),INDEX('Baseline Calcs &amp; EFs'!$D$341:$D$358, MATCH($B$264,'Baseline Calcs &amp; EFs'!$B$341:$B$358,0)),V$227&lt;INDEX($K$395:$K$413,MATCH($B$264,$C$395:$C$413,0)),INDEX('Baseline Calcs &amp; EFs'!$D$341:$D$358, MATCH($B$264,'Baseline Calcs &amp; EFs'!$B$341:$B$358,0))-(((INDEX('Baseline Calcs &amp; EFs'!$D$341:$D$358, MATCH($B$264,'Baseline Calcs &amp; EFs'!$B$341:$B$358,0)))-(INDEX($E$394:$E$411, MATCH($B$264,$C$394:$C$411,0))))/3),V$227&lt;INDEX($I$395:$I$413,MATCH($B$264,$C$395:$C$413,0)),INDEX('Baseline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EFs'!AC$381,"")</f>
        <v/>
      </c>
      <c r="W264" s="142" t="str" cm="1">
        <f t="array" ref="W264">IFERROR(((_xlfn.IFS(W$227&lt;INDEX($J$395:$J$413,MATCH($B$264,$C$395:$C$413,0)),INDEX('Baseline Calcs &amp; EFs'!$D$341:$D$358, MATCH($B$264,'Baseline Calcs &amp; EFs'!$B$341:$B$358,0)),W$227&lt;INDEX($K$395:$K$413,MATCH($B$264,$C$395:$C$413,0)),INDEX('Baseline Calcs &amp; EFs'!$D$341:$D$358, MATCH($B$264,'Baseline Calcs &amp; EFs'!$B$341:$B$358,0))-(((INDEX('Baseline Calcs &amp; EFs'!$D$341:$D$358, MATCH($B$264,'Baseline Calcs &amp; EFs'!$B$341:$B$358,0)))-(INDEX($E$394:$E$411, MATCH($B$264,$C$394:$C$411,0))))/3),W$227&lt;INDEX($I$395:$I$413,MATCH($B$264,$C$395:$C$413,0)),INDEX('Baseline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EFs'!AD$381,"")</f>
        <v/>
      </c>
      <c r="X264" s="142" t="str" cm="1">
        <f t="array" ref="X264">IFERROR(((_xlfn.IFS(X$227&lt;INDEX($J$395:$J$413,MATCH($B$264,$C$395:$C$413,0)),INDEX('Baseline Calcs &amp; EFs'!$D$341:$D$358, MATCH($B$264,'Baseline Calcs &amp; EFs'!$B$341:$B$358,0)),X$227&lt;INDEX($K$395:$K$413,MATCH($B$264,$C$395:$C$413,0)),INDEX('Baseline Calcs &amp; EFs'!$D$341:$D$358, MATCH($B$264,'Baseline Calcs &amp; EFs'!$B$341:$B$358,0))-(((INDEX('Baseline Calcs &amp; EFs'!$D$341:$D$358, MATCH($B$264,'Baseline Calcs &amp; EFs'!$B$341:$B$358,0)))-(INDEX($E$394:$E$411, MATCH($B$264,$C$394:$C$411,0))))/3),X$227&lt;INDEX($I$395:$I$413,MATCH($B$264,$C$395:$C$413,0)),INDEX('Baseline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EFs'!AE$381,"")</f>
        <v/>
      </c>
      <c r="Y264" s="142" t="str" cm="1">
        <f t="array" ref="Y264">IFERROR(((_xlfn.IFS(Y$227&lt;INDEX($J$395:$J$413,MATCH($B$264,$C$395:$C$413,0)),INDEX('Baseline Calcs &amp; EFs'!$D$341:$D$358, MATCH($B$264,'Baseline Calcs &amp; EFs'!$B$341:$B$358,0)),Y$227&lt;INDEX($K$395:$K$413,MATCH($B$264,$C$395:$C$413,0)),INDEX('Baseline Calcs &amp; EFs'!$D$341:$D$358, MATCH($B$264,'Baseline Calcs &amp; EFs'!$B$341:$B$358,0))-(((INDEX('Baseline Calcs &amp; EFs'!$D$341:$D$358, MATCH($B$264,'Baseline Calcs &amp; EFs'!$B$341:$B$358,0)))-(INDEX($E$394:$E$411, MATCH($B$264,$C$394:$C$411,0))))/3),Y$227&lt;INDEX($I$395:$I$413,MATCH($B$264,$C$395:$C$413,0)),INDEX('Baseline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EFs'!AF$381,"")</f>
        <v/>
      </c>
      <c r="Z264" s="142" t="str" cm="1">
        <f t="array" ref="Z264">IFERROR(((_xlfn.IFS(Z$227&lt;INDEX($J$395:$J$413,MATCH($B$264,$C$395:$C$413,0)),INDEX('Baseline Calcs &amp; EFs'!$D$341:$D$358, MATCH($B$264,'Baseline Calcs &amp; EFs'!$B$341:$B$358,0)),Z$227&lt;INDEX($K$395:$K$413,MATCH($B$264,$C$395:$C$413,0)),INDEX('Baseline Calcs &amp; EFs'!$D$341:$D$358, MATCH($B$264,'Baseline Calcs &amp; EFs'!$B$341:$B$358,0))-(((INDEX('Baseline Calcs &amp; EFs'!$D$341:$D$358, MATCH($B$264,'Baseline Calcs &amp; EFs'!$B$341:$B$358,0)))-(INDEX($E$394:$E$411, MATCH($B$264,$C$394:$C$411,0))))/3),Z$227&lt;INDEX($I$395:$I$413,MATCH($B$264,$C$395:$C$413,0)),INDEX('Baseline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EFs'!AG$381,"")</f>
        <v/>
      </c>
      <c r="AA264" s="142" t="str" cm="1">
        <f t="array" ref="AA264">IFERROR(((_xlfn.IFS(AA$227&lt;INDEX($J$395:$J$413,MATCH($B$264,$C$395:$C$413,0)),INDEX('Baseline Calcs &amp; EFs'!$D$341:$D$358, MATCH($B$264,'Baseline Calcs &amp; EFs'!$B$341:$B$358,0)),AA$227&lt;INDEX($K$395:$K$413,MATCH($B$264,$C$395:$C$413,0)),INDEX('Baseline Calcs &amp; EFs'!$D$341:$D$358, MATCH($B$264,'Baseline Calcs &amp; EFs'!$B$341:$B$358,0))-(((INDEX('Baseline Calcs &amp; EFs'!$D$341:$D$358, MATCH($B$264,'Baseline Calcs &amp; EFs'!$B$341:$B$358,0)))-(INDEX($E$394:$E$411, MATCH($B$264,$C$394:$C$411,0))))/3),AA$227&lt;INDEX($I$395:$I$413,MATCH($B$264,$C$395:$C$413,0)),INDEX('Baseline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EFs'!AH$381,"")</f>
        <v/>
      </c>
      <c r="AB264" s="142" t="str" cm="1">
        <f t="array" ref="AB264">IFERROR(((_xlfn.IFS(AB$227&lt;INDEX($J$395:$J$413,MATCH($B$264,$C$395:$C$413,0)),INDEX('Baseline Calcs &amp; EFs'!$D$341:$D$358, MATCH($B$264,'Baseline Calcs &amp; EFs'!$B$341:$B$358,0)),AB$227&lt;INDEX($K$395:$K$413,MATCH($B$264,$C$395:$C$413,0)),INDEX('Baseline Calcs &amp; EFs'!$D$341:$D$358, MATCH($B$264,'Baseline Calcs &amp; EFs'!$B$341:$B$358,0))-(((INDEX('Baseline Calcs &amp; EFs'!$D$341:$D$358, MATCH($B$264,'Baseline Calcs &amp; EFs'!$B$341:$B$358,0)))-(INDEX($E$394:$E$411, MATCH($B$264,$C$394:$C$411,0))))/3),AB$227&lt;INDEX($I$395:$I$413,MATCH($B$264,$C$395:$C$413,0)),INDEX('Baseline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EFs'!AI$381,"")</f>
        <v/>
      </c>
      <c r="AC264" s="142" t="str" cm="1">
        <f t="array" ref="AC264">IFERROR(((_xlfn.IFS(AC$227&lt;INDEX($J$395:$J$413,MATCH($B$264,$C$395:$C$413,0)),INDEX('Baseline Calcs &amp; EFs'!$D$341:$D$358, MATCH($B$264,'Baseline Calcs &amp; EFs'!$B$341:$B$358,0)),AC$227&lt;INDEX($K$395:$K$413,MATCH($B$264,$C$395:$C$413,0)),INDEX('Baseline Calcs &amp; EFs'!$D$341:$D$358, MATCH($B$264,'Baseline Calcs &amp; EFs'!$B$341:$B$358,0))-(((INDEX('Baseline Calcs &amp; EFs'!$D$341:$D$358, MATCH($B$264,'Baseline Calcs &amp; EFs'!$B$341:$B$358,0)))-(INDEX($E$394:$E$411, MATCH($B$264,$C$394:$C$411,0))))/3),AC$227&lt;INDEX($I$395:$I$413,MATCH($B$264,$C$395:$C$413,0)),INDEX('Baseline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EFs'!AJ$381,"")</f>
        <v/>
      </c>
      <c r="AD264" s="142" t="str" cm="1">
        <f t="array" ref="AD264">IFERROR(((_xlfn.IFS(AD$227&lt;INDEX($J$395:$J$413,MATCH($B$264,$C$395:$C$413,0)),INDEX('Baseline Calcs &amp; EFs'!$D$341:$D$358, MATCH($B$264,'Baseline Calcs &amp; EFs'!$B$341:$B$358,0)),AD$227&lt;INDEX($K$395:$K$413,MATCH($B$264,$C$395:$C$413,0)),INDEX('Baseline Calcs &amp; EFs'!$D$341:$D$358, MATCH($B$264,'Baseline Calcs &amp; EFs'!$B$341:$B$358,0))-(((INDEX('Baseline Calcs &amp; EFs'!$D$341:$D$358, MATCH($B$264,'Baseline Calcs &amp; EFs'!$B$341:$B$358,0)))-(INDEX($E$394:$E$411, MATCH($B$264,$C$394:$C$411,0))))/3),AD$227&lt;INDEX($I$395:$I$413,MATCH($B$264,$C$395:$C$413,0)),INDEX('Baseline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EFs'!AK$381,"")</f>
        <v/>
      </c>
      <c r="AE264" s="142" t="str" cm="1">
        <f t="array" ref="AE264">IFERROR(((_xlfn.IFS(AE$227&lt;INDEX($J$395:$J$413,MATCH($B$264,$C$395:$C$413,0)),INDEX('Baseline Calcs &amp; EFs'!$D$341:$D$358, MATCH($B$264,'Baseline Calcs &amp; EFs'!$B$341:$B$358,0)),AE$227&lt;INDEX($K$395:$K$413,MATCH($B$264,$C$395:$C$413,0)),INDEX('Baseline Calcs &amp; EFs'!$D$341:$D$358, MATCH($B$264,'Baseline Calcs &amp; EFs'!$B$341:$B$358,0))-(((INDEX('Baseline Calcs &amp; EFs'!$D$341:$D$358, MATCH($B$264,'Baseline Calcs &amp; EFs'!$B$341:$B$358,0)))-(INDEX($E$394:$E$411, MATCH($B$264,$C$394:$C$411,0))))/3),AE$227&lt;INDEX($I$395:$I$413,MATCH($B$264,$C$395:$C$413,0)),INDEX('Baseline Calcs &amp; EFs'!$D$341:$D$358, MATCH($B$264,'Baseline Calcs &amp; EFs'!$B$341:$B$358,0))-(((INDEX('Baseline Calcs &amp; EFs'!$D$341:$D$358, MATCH($B$264,'Baseline Calcs &amp; EFs'!$B$341:$B$358,0)))-(INDEX($E$394:$E$411, MATCH($B$264,$C$394:$C$411,0))))*2/3),TRUE,INDEX($E$394:$E$411, MATCH($B$264,$C$394:$C$411,0)))*INDEX($D$11:$D$27, MATCH($B$264,$B$11:$B$27,0))*10^6*'Conversions and Lists'!$F$44)-(INDEX($G$6:$G$27, MATCH($B$264,$B$6:$B$27,0))*'Conversions and Lists'!$F$37))*'Baseline Calcs &amp; EFs'!AL$381,"")</f>
        <v/>
      </c>
      <c r="AF264" s="142" t="str">
        <f t="shared" si="4"/>
        <v/>
      </c>
      <c r="AG264" s="142" t="str">
        <f>IFERROR(SUM(INDEX(D264:AF264, MATCH(INDEX($H$6:$H$27,MATCH(B264,$B$6:$B$27,0)),$D$227:$AE$227,0)):AF264),"")</f>
        <v/>
      </c>
    </row>
    <row r="265" spans="2:33" ht="14.4" thickBot="1" x14ac:dyDescent="0.3">
      <c r="B265" s="138" t="s">
        <v>119</v>
      </c>
      <c r="C265" s="139" t="s">
        <v>336</v>
      </c>
      <c r="D265" s="148" t="str" cm="1">
        <f t="array" ref="D265">IFERROR((_xlfn.IFS(D$227&lt;INDEX($J$395:$J$413,MATCH($B$264,$C$395:$C$413,0)),INDEX('Baseline Calcs &amp; EFs'!$C$341:$C$358, MATCH($B$264,'Baseline Calcs &amp; EFs'!$B$341:$B$358,0)),D$227&lt;INDEX($K$395:$K$413,MATCH($B$264,$C$395:$C$413,0)),INDEX('Baseline Calcs &amp; EFs'!$C$341:$C$358, MATCH($B$264,'Baseline Calcs &amp; EFs'!$B$341:$B$358,0))-(((INDEX('Baseline Calcs &amp; EFs'!$C$341:$C$358, MATCH($B$264,'Baseline Calcs &amp; EFs'!$B$341:$B$358,0)))-(INDEX($D$394:$D$411, MATCH($B$264,$C$394:$C$411,0))))/3),D$227&lt;INDEX($I$395:$I$413,MATCH($B$264,$C$395:$C$413,0)),INDEX('Baseline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E265" s="148" t="str" cm="1">
        <f t="array" ref="E265">IFERROR((_xlfn.IFS(E$227&lt;INDEX($J$395:$J$413,MATCH($B$264,$C$395:$C$413,0)),INDEX('Baseline Calcs &amp; EFs'!$C$341:$C$358, MATCH($B$264,'Baseline Calcs &amp; EFs'!$B$341:$B$358,0)),E$227&lt;INDEX($K$395:$K$413,MATCH($B$264,$C$395:$C$413,0)),INDEX('Baseline Calcs &amp; EFs'!$C$341:$C$358, MATCH($B$264,'Baseline Calcs &amp; EFs'!$B$341:$B$358,0))-(((INDEX('Baseline Calcs &amp; EFs'!$C$341:$C$358, MATCH($B$264,'Baseline Calcs &amp; EFs'!$B$341:$B$358,0)))-(INDEX($D$394:$D$411, MATCH($B$264,$C$394:$C$411,0))))/3),E$227&lt;INDEX($I$395:$I$413,MATCH($B$264,$C$395:$C$413,0)),INDEX('Baseline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F265" s="148" t="str" cm="1">
        <f t="array" ref="F265">IFERROR((_xlfn.IFS(F$227&lt;INDEX($J$395:$J$413,MATCH($B$264,$C$395:$C$413,0)),INDEX('Baseline Calcs &amp; EFs'!$C$341:$C$358, MATCH($B$264,'Baseline Calcs &amp; EFs'!$B$341:$B$358,0)),F$227&lt;INDEX($K$395:$K$413,MATCH($B$264,$C$395:$C$413,0)),INDEX('Baseline Calcs &amp; EFs'!$C$341:$C$358, MATCH($B$264,'Baseline Calcs &amp; EFs'!$B$341:$B$358,0))-(((INDEX('Baseline Calcs &amp; EFs'!$C$341:$C$358, MATCH($B$264,'Baseline Calcs &amp; EFs'!$B$341:$B$358,0)))-(INDEX($D$394:$D$411, MATCH($B$264,$C$394:$C$411,0))))/3),F$227&lt;INDEX($I$395:$I$413,MATCH($B$264,$C$395:$C$413,0)),INDEX('Baseline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G265" s="148" t="str" cm="1">
        <f t="array" ref="G265">IFERROR((_xlfn.IFS(G$227&lt;INDEX($J$395:$J$413,MATCH($B$264,$C$395:$C$413,0)),INDEX('Baseline Calcs &amp; EFs'!$C$341:$C$358, MATCH($B$264,'Baseline Calcs &amp; EFs'!$B$341:$B$358,0)),G$227&lt;INDEX($K$395:$K$413,MATCH($B$264,$C$395:$C$413,0)),INDEX('Baseline Calcs &amp; EFs'!$C$341:$C$358, MATCH($B$264,'Baseline Calcs &amp; EFs'!$B$341:$B$358,0))-(((INDEX('Baseline Calcs &amp; EFs'!$C$341:$C$358, MATCH($B$264,'Baseline Calcs &amp; EFs'!$B$341:$B$358,0)))-(INDEX($D$394:$D$411, MATCH($B$264,$C$394:$C$411,0))))/3),G$227&lt;INDEX($I$395:$I$413,MATCH($B$264,$C$395:$C$413,0)),INDEX('Baseline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H265" s="148" t="str" cm="1">
        <f t="array" ref="H265">IFERROR((_xlfn.IFS(H$227&lt;INDEX($J$395:$J$413,MATCH($B$264,$C$395:$C$413,0)),INDEX('Baseline Calcs &amp; EFs'!$C$341:$C$358, MATCH($B$264,'Baseline Calcs &amp; EFs'!$B$341:$B$358,0)),H$227&lt;INDEX($K$395:$K$413,MATCH($B$264,$C$395:$C$413,0)),INDEX('Baseline Calcs &amp; EFs'!$C$341:$C$358, MATCH($B$264,'Baseline Calcs &amp; EFs'!$B$341:$B$358,0))-(((INDEX('Baseline Calcs &amp; EFs'!$C$341:$C$358, MATCH($B$264,'Baseline Calcs &amp; EFs'!$B$341:$B$358,0)))-(INDEX($D$394:$D$411, MATCH($B$264,$C$394:$C$411,0))))/3),H$227&lt;INDEX($I$395:$I$413,MATCH($B$264,$C$395:$C$413,0)),INDEX('Baseline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I265" s="148" t="str" cm="1">
        <f t="array" ref="I265">IFERROR((_xlfn.IFS(I$227&lt;INDEX($J$395:$J$413,MATCH($B$264,$C$395:$C$413,0)),INDEX('Baseline Calcs &amp; EFs'!$C$341:$C$358, MATCH($B$264,'Baseline Calcs &amp; EFs'!$B$341:$B$358,0)),I$227&lt;INDEX($K$395:$K$413,MATCH($B$264,$C$395:$C$413,0)),INDEX('Baseline Calcs &amp; EFs'!$C$341:$C$358, MATCH($B$264,'Baseline Calcs &amp; EFs'!$B$341:$B$358,0))-(((INDEX('Baseline Calcs &amp; EFs'!$C$341:$C$358, MATCH($B$264,'Baseline Calcs &amp; EFs'!$B$341:$B$358,0)))-(INDEX($D$394:$D$411, MATCH($B$264,$C$394:$C$411,0))))/3),I$227&lt;INDEX($I$395:$I$413,MATCH($B$264,$C$395:$C$413,0)),INDEX('Baseline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J265" s="148" t="str" cm="1">
        <f t="array" ref="J265">IFERROR((_xlfn.IFS(J$227&lt;INDEX($J$395:$J$413,MATCH($B$264,$C$395:$C$413,0)),INDEX('Baseline Calcs &amp; EFs'!$C$341:$C$358, MATCH($B$264,'Baseline Calcs &amp; EFs'!$B$341:$B$358,0)),J$227&lt;INDEX($K$395:$K$413,MATCH($B$264,$C$395:$C$413,0)),INDEX('Baseline Calcs &amp; EFs'!$C$341:$C$358, MATCH($B$264,'Baseline Calcs &amp; EFs'!$B$341:$B$358,0))-(((INDEX('Baseline Calcs &amp; EFs'!$C$341:$C$358, MATCH($B$264,'Baseline Calcs &amp; EFs'!$B$341:$B$358,0)))-(INDEX($D$394:$D$411, MATCH($B$264,$C$394:$C$411,0))))/3),J$227&lt;INDEX($I$395:$I$413,MATCH($B$264,$C$395:$C$413,0)),INDEX('Baseline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K265" s="148" t="str" cm="1">
        <f t="array" ref="K265">IFERROR((_xlfn.IFS(K$227&lt;INDEX($J$395:$J$413,MATCH($B$264,$C$395:$C$413,0)),INDEX('Baseline Calcs &amp; EFs'!$C$341:$C$358, MATCH($B$264,'Baseline Calcs &amp; EFs'!$B$341:$B$358,0)),K$227&lt;INDEX($K$395:$K$413,MATCH($B$264,$C$395:$C$413,0)),INDEX('Baseline Calcs &amp; EFs'!$C$341:$C$358, MATCH($B$264,'Baseline Calcs &amp; EFs'!$B$341:$B$358,0))-(((INDEX('Baseline Calcs &amp; EFs'!$C$341:$C$358, MATCH($B$264,'Baseline Calcs &amp; EFs'!$B$341:$B$358,0)))-(INDEX($D$394:$D$411, MATCH($B$264,$C$394:$C$411,0))))/3),K$227&lt;INDEX($I$395:$I$413,MATCH($B$264,$C$395:$C$413,0)),INDEX('Baseline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L265" s="148" t="str" cm="1">
        <f t="array" ref="L265">IFERROR((_xlfn.IFS(L$227&lt;INDEX($J$395:$J$413,MATCH($B$264,$C$395:$C$413,0)),INDEX('Baseline Calcs &amp; EFs'!$C$341:$C$358, MATCH($B$264,'Baseline Calcs &amp; EFs'!$B$341:$B$358,0)),L$227&lt;INDEX($K$395:$K$413,MATCH($B$264,$C$395:$C$413,0)),INDEX('Baseline Calcs &amp; EFs'!$C$341:$C$358, MATCH($B$264,'Baseline Calcs &amp; EFs'!$B$341:$B$358,0))-(((INDEX('Baseline Calcs &amp; EFs'!$C$341:$C$358, MATCH($B$264,'Baseline Calcs &amp; EFs'!$B$341:$B$358,0)))-(INDEX($D$394:$D$411, MATCH($B$264,$C$394:$C$411,0))))/3),L$227&lt;INDEX($I$395:$I$413,MATCH($B$264,$C$395:$C$413,0)),INDEX('Baseline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M265" s="148" t="str" cm="1">
        <f t="array" ref="M265">IFERROR((_xlfn.IFS(M$227&lt;INDEX($J$395:$J$413,MATCH($B$264,$C$395:$C$413,0)),INDEX('Baseline Calcs &amp; EFs'!$C$341:$C$358, MATCH($B$264,'Baseline Calcs &amp; EFs'!$B$341:$B$358,0)),M$227&lt;INDEX($K$395:$K$413,MATCH($B$264,$C$395:$C$413,0)),INDEX('Baseline Calcs &amp; EFs'!$C$341:$C$358, MATCH($B$264,'Baseline Calcs &amp; EFs'!$B$341:$B$358,0))-(((INDEX('Baseline Calcs &amp; EFs'!$C$341:$C$358, MATCH($B$264,'Baseline Calcs &amp; EFs'!$B$341:$B$358,0)))-(INDEX($D$394:$D$411, MATCH($B$264,$C$394:$C$411,0))))/3),M$227&lt;INDEX($I$395:$I$413,MATCH($B$264,$C$395:$C$413,0)),INDEX('Baseline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N265" s="148" t="str" cm="1">
        <f t="array" ref="N265">IFERROR((_xlfn.IFS(N$227&lt;INDEX($J$395:$J$413,MATCH($B$264,$C$395:$C$413,0)),INDEX('Baseline Calcs &amp; EFs'!$C$341:$C$358, MATCH($B$264,'Baseline Calcs &amp; EFs'!$B$341:$B$358,0)),N$227&lt;INDEX($K$395:$K$413,MATCH($B$264,$C$395:$C$413,0)),INDEX('Baseline Calcs &amp; EFs'!$C$341:$C$358, MATCH($B$264,'Baseline Calcs &amp; EFs'!$B$341:$B$358,0))-(((INDEX('Baseline Calcs &amp; EFs'!$C$341:$C$358, MATCH($B$264,'Baseline Calcs &amp; EFs'!$B$341:$B$358,0)))-(INDEX($D$394:$D$411, MATCH($B$264,$C$394:$C$411,0))))/3),N$227&lt;INDEX($I$395:$I$413,MATCH($B$264,$C$395:$C$413,0)),INDEX('Baseline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O265" s="148" t="str" cm="1">
        <f t="array" ref="O265">IFERROR((_xlfn.IFS(O$227&lt;INDEX($J$395:$J$413,MATCH($B$264,$C$395:$C$413,0)),INDEX('Baseline Calcs &amp; EFs'!$C$341:$C$358, MATCH($B$264,'Baseline Calcs &amp; EFs'!$B$341:$B$358,0)),O$227&lt;INDEX($K$395:$K$413,MATCH($B$264,$C$395:$C$413,0)),INDEX('Baseline Calcs &amp; EFs'!$C$341:$C$358, MATCH($B$264,'Baseline Calcs &amp; EFs'!$B$341:$B$358,0))-(((INDEX('Baseline Calcs &amp; EFs'!$C$341:$C$358, MATCH($B$264,'Baseline Calcs &amp; EFs'!$B$341:$B$358,0)))-(INDEX($D$394:$D$411, MATCH($B$264,$C$394:$C$411,0))))/3),O$227&lt;INDEX($I$395:$I$413,MATCH($B$264,$C$395:$C$413,0)),INDEX('Baseline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P265" s="148" t="str" cm="1">
        <f t="array" ref="P265">IFERROR((_xlfn.IFS(P$227&lt;INDEX($J$395:$J$413,MATCH($B$264,$C$395:$C$413,0)),INDEX('Baseline Calcs &amp; EFs'!$C$341:$C$358, MATCH($B$264,'Baseline Calcs &amp; EFs'!$B$341:$B$358,0)),P$227&lt;INDEX($K$395:$K$413,MATCH($B$264,$C$395:$C$413,0)),INDEX('Baseline Calcs &amp; EFs'!$C$341:$C$358, MATCH($B$264,'Baseline Calcs &amp; EFs'!$B$341:$B$358,0))-(((INDEX('Baseline Calcs &amp; EFs'!$C$341:$C$358, MATCH($B$264,'Baseline Calcs &amp; EFs'!$B$341:$B$358,0)))-(INDEX($D$394:$D$411, MATCH($B$264,$C$394:$C$411,0))))/3),P$227&lt;INDEX($I$395:$I$413,MATCH($B$264,$C$395:$C$413,0)),INDEX('Baseline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Q265" s="148" t="str" cm="1">
        <f t="array" ref="Q265">IFERROR((_xlfn.IFS(Q$227&lt;INDEX($J$395:$J$413,MATCH($B$264,$C$395:$C$413,0)),INDEX('Baseline Calcs &amp; EFs'!$C$341:$C$358, MATCH($B$264,'Baseline Calcs &amp; EFs'!$B$341:$B$358,0)),Q$227&lt;INDEX($K$395:$K$413,MATCH($B$264,$C$395:$C$413,0)),INDEX('Baseline Calcs &amp; EFs'!$C$341:$C$358, MATCH($B$264,'Baseline Calcs &amp; EFs'!$B$341:$B$358,0))-(((INDEX('Baseline Calcs &amp; EFs'!$C$341:$C$358, MATCH($B$264,'Baseline Calcs &amp; EFs'!$B$341:$B$358,0)))-(INDEX($D$394:$D$411, MATCH($B$264,$C$394:$C$411,0))))/3),Q$227&lt;INDEX($I$395:$I$413,MATCH($B$264,$C$395:$C$413,0)),INDEX('Baseline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R265" s="148" t="str" cm="1">
        <f t="array" ref="R265">IFERROR((_xlfn.IFS(R$227&lt;INDEX($J$395:$J$413,MATCH($B$264,$C$395:$C$413,0)),INDEX('Baseline Calcs &amp; EFs'!$C$341:$C$358, MATCH($B$264,'Baseline Calcs &amp; EFs'!$B$341:$B$358,0)),R$227&lt;INDEX($K$395:$K$413,MATCH($B$264,$C$395:$C$413,0)),INDEX('Baseline Calcs &amp; EFs'!$C$341:$C$358, MATCH($B$264,'Baseline Calcs &amp; EFs'!$B$341:$B$358,0))-(((INDEX('Baseline Calcs &amp; EFs'!$C$341:$C$358, MATCH($B$264,'Baseline Calcs &amp; EFs'!$B$341:$B$358,0)))-(INDEX($D$394:$D$411, MATCH($B$264,$C$394:$C$411,0))))/3),R$227&lt;INDEX($I$395:$I$413,MATCH($B$264,$C$395:$C$413,0)),INDEX('Baseline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S265" s="148" t="str" cm="1">
        <f t="array" ref="S265">IFERROR((_xlfn.IFS(S$227&lt;INDEX($J$395:$J$413,MATCH($B$264,$C$395:$C$413,0)),INDEX('Baseline Calcs &amp; EFs'!$C$341:$C$358, MATCH($B$264,'Baseline Calcs &amp; EFs'!$B$341:$B$358,0)),S$227&lt;INDEX($K$395:$K$413,MATCH($B$264,$C$395:$C$413,0)),INDEX('Baseline Calcs &amp; EFs'!$C$341:$C$358, MATCH($B$264,'Baseline Calcs &amp; EFs'!$B$341:$B$358,0))-(((INDEX('Baseline Calcs &amp; EFs'!$C$341:$C$358, MATCH($B$264,'Baseline Calcs &amp; EFs'!$B$341:$B$358,0)))-(INDEX($D$394:$D$411, MATCH($B$264,$C$394:$C$411,0))))/3),S$227&lt;INDEX($I$395:$I$413,MATCH($B$264,$C$395:$C$413,0)),INDEX('Baseline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T265" s="148" t="str" cm="1">
        <f t="array" ref="T265">IFERROR((_xlfn.IFS(T$227&lt;INDEX($J$395:$J$413,MATCH($B$264,$C$395:$C$413,0)),INDEX('Baseline Calcs &amp; EFs'!$C$341:$C$358, MATCH($B$264,'Baseline Calcs &amp; EFs'!$B$341:$B$358,0)),T$227&lt;INDEX($K$395:$K$413,MATCH($B$264,$C$395:$C$413,0)),INDEX('Baseline Calcs &amp; EFs'!$C$341:$C$358, MATCH($B$264,'Baseline Calcs &amp; EFs'!$B$341:$B$358,0))-(((INDEX('Baseline Calcs &amp; EFs'!$C$341:$C$358, MATCH($B$264,'Baseline Calcs &amp; EFs'!$B$341:$B$358,0)))-(INDEX($D$394:$D$411, MATCH($B$264,$C$394:$C$411,0))))/3),T$227&lt;INDEX($I$395:$I$413,MATCH($B$264,$C$395:$C$413,0)),INDEX('Baseline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U265" s="148" t="str" cm="1">
        <f t="array" ref="U265">IFERROR((_xlfn.IFS(U$227&lt;INDEX($J$395:$J$413,MATCH($B$264,$C$395:$C$413,0)),INDEX('Baseline Calcs &amp; EFs'!$C$341:$C$358, MATCH($B$264,'Baseline Calcs &amp; EFs'!$B$341:$B$358,0)),U$227&lt;INDEX($K$395:$K$413,MATCH($B$264,$C$395:$C$413,0)),INDEX('Baseline Calcs &amp; EFs'!$C$341:$C$358, MATCH($B$264,'Baseline Calcs &amp; EFs'!$B$341:$B$358,0))-(((INDEX('Baseline Calcs &amp; EFs'!$C$341:$C$358, MATCH($B$264,'Baseline Calcs &amp; EFs'!$B$341:$B$358,0)))-(INDEX($D$394:$D$411, MATCH($B$264,$C$394:$C$411,0))))/3),U$227&lt;INDEX($I$395:$I$413,MATCH($B$264,$C$395:$C$413,0)),INDEX('Baseline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V265" s="148" t="str" cm="1">
        <f t="array" ref="V265">IFERROR((_xlfn.IFS(V$227&lt;INDEX($J$395:$J$413,MATCH($B$264,$C$395:$C$413,0)),INDEX('Baseline Calcs &amp; EFs'!$C$341:$C$358, MATCH($B$264,'Baseline Calcs &amp; EFs'!$B$341:$B$358,0)),V$227&lt;INDEX($K$395:$K$413,MATCH($B$264,$C$395:$C$413,0)),INDEX('Baseline Calcs &amp; EFs'!$C$341:$C$358, MATCH($B$264,'Baseline Calcs &amp; EFs'!$B$341:$B$358,0))-(((INDEX('Baseline Calcs &amp; EFs'!$C$341:$C$358, MATCH($B$264,'Baseline Calcs &amp; EFs'!$B$341:$B$358,0)))-(INDEX($D$394:$D$411, MATCH($B$264,$C$394:$C$411,0))))/3),V$227&lt;INDEX($I$395:$I$413,MATCH($B$264,$C$395:$C$413,0)),INDEX('Baseline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W265" s="148" t="str" cm="1">
        <f t="array" ref="W265">IFERROR((_xlfn.IFS(W$227&lt;INDEX($J$395:$J$413,MATCH($B$264,$C$395:$C$413,0)),INDEX('Baseline Calcs &amp; EFs'!$C$341:$C$358, MATCH($B$264,'Baseline Calcs &amp; EFs'!$B$341:$B$358,0)),W$227&lt;INDEX($K$395:$K$413,MATCH($B$264,$C$395:$C$413,0)),INDEX('Baseline Calcs &amp; EFs'!$C$341:$C$358, MATCH($B$264,'Baseline Calcs &amp; EFs'!$B$341:$B$358,0))-(((INDEX('Baseline Calcs &amp; EFs'!$C$341:$C$358, MATCH($B$264,'Baseline Calcs &amp; EFs'!$B$341:$B$358,0)))-(INDEX($D$394:$D$411, MATCH($B$264,$C$394:$C$411,0))))/3),W$227&lt;INDEX($I$395:$I$413,MATCH($B$264,$C$395:$C$413,0)),INDEX('Baseline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X265" s="148" t="str" cm="1">
        <f t="array" ref="X265">IFERROR((_xlfn.IFS(X$227&lt;INDEX($J$395:$J$413,MATCH($B$264,$C$395:$C$413,0)),INDEX('Baseline Calcs &amp; EFs'!$C$341:$C$358, MATCH($B$264,'Baseline Calcs &amp; EFs'!$B$341:$B$358,0)),X$227&lt;INDEX($K$395:$K$413,MATCH($B$264,$C$395:$C$413,0)),INDEX('Baseline Calcs &amp; EFs'!$C$341:$C$358, MATCH($B$264,'Baseline Calcs &amp; EFs'!$B$341:$B$358,0))-(((INDEX('Baseline Calcs &amp; EFs'!$C$341:$C$358, MATCH($B$264,'Baseline Calcs &amp; EFs'!$B$341:$B$358,0)))-(INDEX($D$394:$D$411, MATCH($B$264,$C$394:$C$411,0))))/3),X$227&lt;INDEX($I$395:$I$413,MATCH($B$264,$C$395:$C$413,0)),INDEX('Baseline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Y265" s="148" t="str" cm="1">
        <f t="array" ref="Y265">IFERROR((_xlfn.IFS(Y$227&lt;INDEX($J$395:$J$413,MATCH($B$264,$C$395:$C$413,0)),INDEX('Baseline Calcs &amp; EFs'!$C$341:$C$358, MATCH($B$264,'Baseline Calcs &amp; EFs'!$B$341:$B$358,0)),Y$227&lt;INDEX($K$395:$K$413,MATCH($B$264,$C$395:$C$413,0)),INDEX('Baseline Calcs &amp; EFs'!$C$341:$C$358, MATCH($B$264,'Baseline Calcs &amp; EFs'!$B$341:$B$358,0))-(((INDEX('Baseline Calcs &amp; EFs'!$C$341:$C$358, MATCH($B$264,'Baseline Calcs &amp; EFs'!$B$341:$B$358,0)))-(INDEX($D$394:$D$411, MATCH($B$264,$C$394:$C$411,0))))/3),Y$227&lt;INDEX($I$395:$I$413,MATCH($B$264,$C$395:$C$413,0)),INDEX('Baseline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Z265" s="148" t="str" cm="1">
        <f t="array" ref="Z265">IFERROR((_xlfn.IFS(Z$227&lt;INDEX($J$395:$J$413,MATCH($B$264,$C$395:$C$413,0)),INDEX('Baseline Calcs &amp; EFs'!$C$341:$C$358, MATCH($B$264,'Baseline Calcs &amp; EFs'!$B$341:$B$358,0)),Z$227&lt;INDEX($K$395:$K$413,MATCH($B$264,$C$395:$C$413,0)),INDEX('Baseline Calcs &amp; EFs'!$C$341:$C$358, MATCH($B$264,'Baseline Calcs &amp; EFs'!$B$341:$B$358,0))-(((INDEX('Baseline Calcs &amp; EFs'!$C$341:$C$358, MATCH($B$264,'Baseline Calcs &amp; EFs'!$B$341:$B$358,0)))-(INDEX($D$394:$D$411, MATCH($B$264,$C$394:$C$411,0))))/3),Z$227&lt;INDEX($I$395:$I$413,MATCH($B$264,$C$395:$C$413,0)),INDEX('Baseline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AA265" s="148" t="str" cm="1">
        <f t="array" ref="AA265">IFERROR((_xlfn.IFS(AA$227&lt;INDEX($J$395:$J$413,MATCH($B$264,$C$395:$C$413,0)),INDEX('Baseline Calcs &amp; EFs'!$C$341:$C$358, MATCH($B$264,'Baseline Calcs &amp; EFs'!$B$341:$B$358,0)),AA$227&lt;INDEX($K$395:$K$413,MATCH($B$264,$C$395:$C$413,0)),INDEX('Baseline Calcs &amp; EFs'!$C$341:$C$358, MATCH($B$264,'Baseline Calcs &amp; EFs'!$B$341:$B$358,0))-(((INDEX('Baseline Calcs &amp; EFs'!$C$341:$C$358, MATCH($B$264,'Baseline Calcs &amp; EFs'!$B$341:$B$358,0)))-(INDEX($D$394:$D$411, MATCH($B$264,$C$394:$C$411,0))))/3),AA$227&lt;INDEX($I$395:$I$413,MATCH($B$264,$C$395:$C$413,0)),INDEX('Baseline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AB265" s="148" t="str" cm="1">
        <f t="array" ref="AB265">IFERROR((_xlfn.IFS(AB$227&lt;INDEX($J$395:$J$413,MATCH($B$264,$C$395:$C$413,0)),INDEX('Baseline Calcs &amp; EFs'!$C$341:$C$358, MATCH($B$264,'Baseline Calcs &amp; EFs'!$B$341:$B$358,0)),AB$227&lt;INDEX($K$395:$K$413,MATCH($B$264,$C$395:$C$413,0)),INDEX('Baseline Calcs &amp; EFs'!$C$341:$C$358, MATCH($B$264,'Baseline Calcs &amp; EFs'!$B$341:$B$358,0))-(((INDEX('Baseline Calcs &amp; EFs'!$C$341:$C$358, MATCH($B$264,'Baseline Calcs &amp; EFs'!$B$341:$B$358,0)))-(INDEX($D$394:$D$411, MATCH($B$264,$C$394:$C$411,0))))/3),AB$227&lt;INDEX($I$395:$I$413,MATCH($B$264,$C$395:$C$413,0)),INDEX('Baseline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AC265" s="148" t="str" cm="1">
        <f t="array" ref="AC265">IFERROR((_xlfn.IFS(AC$227&lt;INDEX($J$395:$J$413,MATCH($B$264,$C$395:$C$413,0)),INDEX('Baseline Calcs &amp; EFs'!$C$341:$C$358, MATCH($B$264,'Baseline Calcs &amp; EFs'!$B$341:$B$358,0)),AC$227&lt;INDEX($K$395:$K$413,MATCH($B$264,$C$395:$C$413,0)),INDEX('Baseline Calcs &amp; EFs'!$C$341:$C$358, MATCH($B$264,'Baseline Calcs &amp; EFs'!$B$341:$B$358,0))-(((INDEX('Baseline Calcs &amp; EFs'!$C$341:$C$358, MATCH($B$264,'Baseline Calcs &amp; EFs'!$B$341:$B$358,0)))-(INDEX($D$394:$D$411, MATCH($B$264,$C$394:$C$411,0))))/3),AC$227&lt;INDEX($I$395:$I$413,MATCH($B$264,$C$395:$C$413,0)),INDEX('Baseline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AD265" s="148" t="str" cm="1">
        <f t="array" ref="AD265">IFERROR((_xlfn.IFS(AD$227&lt;INDEX($J$395:$J$413,MATCH($B$264,$C$395:$C$413,0)),INDEX('Baseline Calcs &amp; EFs'!$C$341:$C$358, MATCH($B$264,'Baseline Calcs &amp; EFs'!$B$341:$B$358,0)),AD$227&lt;INDEX($K$395:$K$413,MATCH($B$264,$C$395:$C$413,0)),INDEX('Baseline Calcs &amp; EFs'!$C$341:$C$358, MATCH($B$264,'Baseline Calcs &amp; EFs'!$B$341:$B$358,0))-(((INDEX('Baseline Calcs &amp; EFs'!$C$341:$C$358, MATCH($B$264,'Baseline Calcs &amp; EFs'!$B$341:$B$358,0)))-(INDEX($D$394:$D$411, MATCH($B$264,$C$394:$C$411,0))))/3),AD$227&lt;INDEX($I$395:$I$413,MATCH($B$264,$C$395:$C$413,0)),INDEX('Baseline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AE265" s="148" t="str" cm="1">
        <f t="array" ref="AE265">IFERROR((_xlfn.IFS(AE$227&lt;INDEX($J$395:$J$413,MATCH($B$264,$C$395:$C$413,0)),INDEX('Baseline Calcs &amp; EFs'!$C$341:$C$358, MATCH($B$264,'Baseline Calcs &amp; EFs'!$B$341:$B$358,0)),AE$227&lt;INDEX($K$395:$K$413,MATCH($B$264,$C$395:$C$413,0)),INDEX('Baseline Calcs &amp; EFs'!$C$341:$C$358, MATCH($B$264,'Baseline Calcs &amp; EFs'!$B$341:$B$358,0))-(((INDEX('Baseline Calcs &amp; EFs'!$C$341:$C$358, MATCH($B$264,'Baseline Calcs &amp; EFs'!$B$341:$B$358,0)))-(INDEX($D$394:$D$411, MATCH($B$264,$C$394:$C$411,0))))/3),AE$227&lt;INDEX($I$395:$I$413,MATCH($B$264,$C$395:$C$413,0)),INDEX('Baseline Calcs &amp; EFs'!$C$341:$C$358, MATCH($B$264,'Baseline Calcs &amp; EFs'!$B$341:$B$358,0))-(((INDEX('Baseline Calcs &amp; EFs'!$C$341:$C$358, MATCH($B$264,'Baseline Calcs &amp; EFs'!$B$341:$B$358,0)))-(INDEX($D$394:$D$411, MATCH($B$264,$C$394:$C$411,0))))*2/3),TRUE,INDEX($D$394:$D$411, MATCH($B$264,$C$394:$C$411,0)))*INDEX($D$11:$D$27, MATCH($B$264,$B$11:$B$27,0)))*1000*'Conversions and Lists'!$O$44*'Baseline Calcs &amp; EFs'!$F$437*'Conversions and Lists'!$F$51*1000,"")</f>
        <v/>
      </c>
      <c r="AF265" s="148" t="str">
        <f t="shared" si="4"/>
        <v/>
      </c>
      <c r="AG265" s="148" t="str">
        <f>IFERROR(SUM(INDEX(D265:AF265, MATCH(INDEX($H$6:$H$27,MATCH(B265,$B$6:$B$27,0)),$D$227:$AE$227,0)):AF265),"")</f>
        <v/>
      </c>
    </row>
    <row r="266" spans="2:33" x14ac:dyDescent="0.25">
      <c r="B266" s="144" t="s">
        <v>148</v>
      </c>
      <c r="C266" s="141" t="s">
        <v>335</v>
      </c>
      <c r="D266" s="142" t="str" cm="1">
        <f t="array" ref="D266">IFERROR(((_xlfn.IFS(D$227&lt;INDEX($J$395:$J$413,MATCH($B$266,$C$395:$C$413,0)),INDEX('Baseline Calcs &amp; EFs'!$D$341:$D$358, MATCH($B$266,'Baseline Calcs &amp; EFs'!$B$341:$B$358,0)),D$227&lt;INDEX($K$395:$K$413,MATCH($B$266,$C$395:$C$413,0)),INDEX('Baseline Calcs &amp; EFs'!$D$341:$D$358, MATCH($B$266,'Baseline Calcs &amp; EFs'!$B$341:$B$358,0))-(((INDEX('Baseline Calcs &amp; EFs'!$D$341:$D$358, MATCH($B$266,'Baseline Calcs &amp; EFs'!$B$341:$B$358,0)))-(INDEX($E$394:$E$411, MATCH($B$266,$C$394:$C$411,0))))/3),D$227&lt;INDEX($I$395:$I$413,MATCH($B$266,$C$395:$C$413,0)),INDEX('Baseline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EFs'!K$381,"")</f>
        <v/>
      </c>
      <c r="E266" s="142" t="str" cm="1">
        <f t="array" ref="E266">IFERROR(((_xlfn.IFS(E$227&lt;INDEX($J$395:$J$413,MATCH($B$266,$C$395:$C$413,0)),INDEX('Baseline Calcs &amp; EFs'!$D$341:$D$358, MATCH($B$266,'Baseline Calcs &amp; EFs'!$B$341:$B$358,0)),E$227&lt;INDEX($K$395:$K$413,MATCH($B$266,$C$395:$C$413,0)),INDEX('Baseline Calcs &amp; EFs'!$D$341:$D$358, MATCH($B$266,'Baseline Calcs &amp; EFs'!$B$341:$B$358,0))-(((INDEX('Baseline Calcs &amp; EFs'!$D$341:$D$358, MATCH($B$266,'Baseline Calcs &amp; EFs'!$B$341:$B$358,0)))-(INDEX($E$394:$E$411, MATCH($B$266,$C$394:$C$411,0))))/3),E$227&lt;INDEX($I$395:$I$413,MATCH($B$266,$C$395:$C$413,0)),INDEX('Baseline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EFs'!L$381,"")</f>
        <v/>
      </c>
      <c r="F266" s="142" t="str" cm="1">
        <f t="array" ref="F266">IFERROR(((_xlfn.IFS(F$227&lt;INDEX($J$395:$J$413,MATCH($B$266,$C$395:$C$413,0)),INDEX('Baseline Calcs &amp; EFs'!$D$341:$D$358, MATCH($B$266,'Baseline Calcs &amp; EFs'!$B$341:$B$358,0)),F$227&lt;INDEX($K$395:$K$413,MATCH($B$266,$C$395:$C$413,0)),INDEX('Baseline Calcs &amp; EFs'!$D$341:$D$358, MATCH($B$266,'Baseline Calcs &amp; EFs'!$B$341:$B$358,0))-(((INDEX('Baseline Calcs &amp; EFs'!$D$341:$D$358, MATCH($B$266,'Baseline Calcs &amp; EFs'!$B$341:$B$358,0)))-(INDEX($E$394:$E$411, MATCH($B$266,$C$394:$C$411,0))))/3),F$227&lt;INDEX($I$395:$I$413,MATCH($B$266,$C$395:$C$413,0)),INDEX('Baseline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EFs'!M$381,"")</f>
        <v/>
      </c>
      <c r="G266" s="142" t="str" cm="1">
        <f t="array" ref="G266">IFERROR(((_xlfn.IFS(G$227&lt;INDEX($J$395:$J$413,MATCH($B$266,$C$395:$C$413,0)),INDEX('Baseline Calcs &amp; EFs'!$D$341:$D$358, MATCH($B$266,'Baseline Calcs &amp; EFs'!$B$341:$B$358,0)),G$227&lt;INDEX($K$395:$K$413,MATCH($B$266,$C$395:$C$413,0)),INDEX('Baseline Calcs &amp; EFs'!$D$341:$D$358, MATCH($B$266,'Baseline Calcs &amp; EFs'!$B$341:$B$358,0))-(((INDEX('Baseline Calcs &amp; EFs'!$D$341:$D$358, MATCH($B$266,'Baseline Calcs &amp; EFs'!$B$341:$B$358,0)))-(INDEX($E$394:$E$411, MATCH($B$266,$C$394:$C$411,0))))/3),G$227&lt;INDEX($I$395:$I$413,MATCH($B$266,$C$395:$C$413,0)),INDEX('Baseline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EFs'!N$381,"")</f>
        <v/>
      </c>
      <c r="H266" s="142" t="str" cm="1">
        <f t="array" ref="H266">IFERROR(((_xlfn.IFS(H$227&lt;INDEX($J$395:$J$413,MATCH($B$266,$C$395:$C$413,0)),INDEX('Baseline Calcs &amp; EFs'!$D$341:$D$358, MATCH($B$266,'Baseline Calcs &amp; EFs'!$B$341:$B$358,0)),H$227&lt;INDEX($K$395:$K$413,MATCH($B$266,$C$395:$C$413,0)),INDEX('Baseline Calcs &amp; EFs'!$D$341:$D$358, MATCH($B$266,'Baseline Calcs &amp; EFs'!$B$341:$B$358,0))-(((INDEX('Baseline Calcs &amp; EFs'!$D$341:$D$358, MATCH($B$266,'Baseline Calcs &amp; EFs'!$B$341:$B$358,0)))-(INDEX($E$394:$E$411, MATCH($B$266,$C$394:$C$411,0))))/3),H$227&lt;INDEX($I$395:$I$413,MATCH($B$266,$C$395:$C$413,0)),INDEX('Baseline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EFs'!O$381,"")</f>
        <v/>
      </c>
      <c r="I266" s="142" t="str" cm="1">
        <f t="array" ref="I266">IFERROR(((_xlfn.IFS(I$227&lt;INDEX($J$395:$J$413,MATCH($B$266,$C$395:$C$413,0)),INDEX('Baseline Calcs &amp; EFs'!$D$341:$D$358, MATCH($B$266,'Baseline Calcs &amp; EFs'!$B$341:$B$358,0)),I$227&lt;INDEX($K$395:$K$413,MATCH($B$266,$C$395:$C$413,0)),INDEX('Baseline Calcs &amp; EFs'!$D$341:$D$358, MATCH($B$266,'Baseline Calcs &amp; EFs'!$B$341:$B$358,0))-(((INDEX('Baseline Calcs &amp; EFs'!$D$341:$D$358, MATCH($B$266,'Baseline Calcs &amp; EFs'!$B$341:$B$358,0)))-(INDEX($E$394:$E$411, MATCH($B$266,$C$394:$C$411,0))))/3),I$227&lt;INDEX($I$395:$I$413,MATCH($B$266,$C$395:$C$413,0)),INDEX('Baseline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EFs'!P$381,"")</f>
        <v/>
      </c>
      <c r="J266" s="142" t="str" cm="1">
        <f t="array" ref="J266">IFERROR(((_xlfn.IFS(J$227&lt;INDEX($J$395:$J$413,MATCH($B$266,$C$395:$C$413,0)),INDEX('Baseline Calcs &amp; EFs'!$D$341:$D$358, MATCH($B$266,'Baseline Calcs &amp; EFs'!$B$341:$B$358,0)),J$227&lt;INDEX($K$395:$K$413,MATCH($B$266,$C$395:$C$413,0)),INDEX('Baseline Calcs &amp; EFs'!$D$341:$D$358, MATCH($B$266,'Baseline Calcs &amp; EFs'!$B$341:$B$358,0))-(((INDEX('Baseline Calcs &amp; EFs'!$D$341:$D$358, MATCH($B$266,'Baseline Calcs &amp; EFs'!$B$341:$B$358,0)))-(INDEX($E$394:$E$411, MATCH($B$266,$C$394:$C$411,0))))/3),J$227&lt;INDEX($I$395:$I$413,MATCH($B$266,$C$395:$C$413,0)),INDEX('Baseline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EFs'!Q$381,"")</f>
        <v/>
      </c>
      <c r="K266" s="142" t="str" cm="1">
        <f t="array" ref="K266">IFERROR(((_xlfn.IFS(K$227&lt;INDEX($J$395:$J$413,MATCH($B$266,$C$395:$C$413,0)),INDEX('Baseline Calcs &amp; EFs'!$D$341:$D$358, MATCH($B$266,'Baseline Calcs &amp; EFs'!$B$341:$B$358,0)),K$227&lt;INDEX($K$395:$K$413,MATCH($B$266,$C$395:$C$413,0)),INDEX('Baseline Calcs &amp; EFs'!$D$341:$D$358, MATCH($B$266,'Baseline Calcs &amp; EFs'!$B$341:$B$358,0))-(((INDEX('Baseline Calcs &amp; EFs'!$D$341:$D$358, MATCH($B$266,'Baseline Calcs &amp; EFs'!$B$341:$B$358,0)))-(INDEX($E$394:$E$411, MATCH($B$266,$C$394:$C$411,0))))/3),K$227&lt;INDEX($I$395:$I$413,MATCH($B$266,$C$395:$C$413,0)),INDEX('Baseline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EFs'!R$381,"")</f>
        <v/>
      </c>
      <c r="L266" s="142" t="str" cm="1">
        <f t="array" ref="L266">IFERROR(((_xlfn.IFS(L$227&lt;INDEX($J$395:$J$413,MATCH($B$266,$C$395:$C$413,0)),INDEX('Baseline Calcs &amp; EFs'!$D$341:$D$358, MATCH($B$266,'Baseline Calcs &amp; EFs'!$B$341:$B$358,0)),L$227&lt;INDEX($K$395:$K$413,MATCH($B$266,$C$395:$C$413,0)),INDEX('Baseline Calcs &amp; EFs'!$D$341:$D$358, MATCH($B$266,'Baseline Calcs &amp; EFs'!$B$341:$B$358,0))-(((INDEX('Baseline Calcs &amp; EFs'!$D$341:$D$358, MATCH($B$266,'Baseline Calcs &amp; EFs'!$B$341:$B$358,0)))-(INDEX($E$394:$E$411, MATCH($B$266,$C$394:$C$411,0))))/3),L$227&lt;INDEX($I$395:$I$413,MATCH($B$266,$C$395:$C$413,0)),INDEX('Baseline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EFs'!S$381,"")</f>
        <v/>
      </c>
      <c r="M266" s="142" t="str" cm="1">
        <f t="array" ref="M266">IFERROR(((_xlfn.IFS(M$227&lt;INDEX($J$395:$J$413,MATCH($B$266,$C$395:$C$413,0)),INDEX('Baseline Calcs &amp; EFs'!$D$341:$D$358, MATCH($B$266,'Baseline Calcs &amp; EFs'!$B$341:$B$358,0)),M$227&lt;INDEX($K$395:$K$413,MATCH($B$266,$C$395:$C$413,0)),INDEX('Baseline Calcs &amp; EFs'!$D$341:$D$358, MATCH($B$266,'Baseline Calcs &amp; EFs'!$B$341:$B$358,0))-(((INDEX('Baseline Calcs &amp; EFs'!$D$341:$D$358, MATCH($B$266,'Baseline Calcs &amp; EFs'!$B$341:$B$358,0)))-(INDEX($E$394:$E$411, MATCH($B$266,$C$394:$C$411,0))))/3),M$227&lt;INDEX($I$395:$I$413,MATCH($B$266,$C$395:$C$413,0)),INDEX('Baseline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EFs'!T$381,"")</f>
        <v/>
      </c>
      <c r="N266" s="142" t="str" cm="1">
        <f t="array" ref="N266">IFERROR(((_xlfn.IFS(N$227&lt;INDEX($J$395:$J$413,MATCH($B$266,$C$395:$C$413,0)),INDEX('Baseline Calcs &amp; EFs'!$D$341:$D$358, MATCH($B$266,'Baseline Calcs &amp; EFs'!$B$341:$B$358,0)),N$227&lt;INDEX($K$395:$K$413,MATCH($B$266,$C$395:$C$413,0)),INDEX('Baseline Calcs &amp; EFs'!$D$341:$D$358, MATCH($B$266,'Baseline Calcs &amp; EFs'!$B$341:$B$358,0))-(((INDEX('Baseline Calcs &amp; EFs'!$D$341:$D$358, MATCH($B$266,'Baseline Calcs &amp; EFs'!$B$341:$B$358,0)))-(INDEX($E$394:$E$411, MATCH($B$266,$C$394:$C$411,0))))/3),N$227&lt;INDEX($I$395:$I$413,MATCH($B$266,$C$395:$C$413,0)),INDEX('Baseline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EFs'!U$381,"")</f>
        <v/>
      </c>
      <c r="O266" s="142" t="str" cm="1">
        <f t="array" ref="O266">IFERROR(((_xlfn.IFS(O$227&lt;INDEX($J$395:$J$413,MATCH($B$266,$C$395:$C$413,0)),INDEX('Baseline Calcs &amp; EFs'!$D$341:$D$358, MATCH($B$266,'Baseline Calcs &amp; EFs'!$B$341:$B$358,0)),O$227&lt;INDEX($K$395:$K$413,MATCH($B$266,$C$395:$C$413,0)),INDEX('Baseline Calcs &amp; EFs'!$D$341:$D$358, MATCH($B$266,'Baseline Calcs &amp; EFs'!$B$341:$B$358,0))-(((INDEX('Baseline Calcs &amp; EFs'!$D$341:$D$358, MATCH($B$266,'Baseline Calcs &amp; EFs'!$B$341:$B$358,0)))-(INDEX($E$394:$E$411, MATCH($B$266,$C$394:$C$411,0))))/3),O$227&lt;INDEX($I$395:$I$413,MATCH($B$266,$C$395:$C$413,0)),INDEX('Baseline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EFs'!V$381,"")</f>
        <v/>
      </c>
      <c r="P266" s="142" t="str" cm="1">
        <f t="array" ref="P266">IFERROR(((_xlfn.IFS(P$227&lt;INDEX($J$395:$J$413,MATCH($B$266,$C$395:$C$413,0)),INDEX('Baseline Calcs &amp; EFs'!$D$341:$D$358, MATCH($B$266,'Baseline Calcs &amp; EFs'!$B$341:$B$358,0)),P$227&lt;INDEX($K$395:$K$413,MATCH($B$266,$C$395:$C$413,0)),INDEX('Baseline Calcs &amp; EFs'!$D$341:$D$358, MATCH($B$266,'Baseline Calcs &amp; EFs'!$B$341:$B$358,0))-(((INDEX('Baseline Calcs &amp; EFs'!$D$341:$D$358, MATCH($B$266,'Baseline Calcs &amp; EFs'!$B$341:$B$358,0)))-(INDEX($E$394:$E$411, MATCH($B$266,$C$394:$C$411,0))))/3),P$227&lt;INDEX($I$395:$I$413,MATCH($B$266,$C$395:$C$413,0)),INDEX('Baseline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EFs'!W$381,"")</f>
        <v/>
      </c>
      <c r="Q266" s="142" t="str" cm="1">
        <f t="array" ref="Q266">IFERROR(((_xlfn.IFS(Q$227&lt;INDEX($J$395:$J$413,MATCH($B$266,$C$395:$C$413,0)),INDEX('Baseline Calcs &amp; EFs'!$D$341:$D$358, MATCH($B$266,'Baseline Calcs &amp; EFs'!$B$341:$B$358,0)),Q$227&lt;INDEX($K$395:$K$413,MATCH($B$266,$C$395:$C$413,0)),INDEX('Baseline Calcs &amp; EFs'!$D$341:$D$358, MATCH($B$266,'Baseline Calcs &amp; EFs'!$B$341:$B$358,0))-(((INDEX('Baseline Calcs &amp; EFs'!$D$341:$D$358, MATCH($B$266,'Baseline Calcs &amp; EFs'!$B$341:$B$358,0)))-(INDEX($E$394:$E$411, MATCH($B$266,$C$394:$C$411,0))))/3),Q$227&lt;INDEX($I$395:$I$413,MATCH($B$266,$C$395:$C$413,0)),INDEX('Baseline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EFs'!X$381,"")</f>
        <v/>
      </c>
      <c r="R266" s="142" t="str" cm="1">
        <f t="array" ref="R266">IFERROR(((_xlfn.IFS(R$227&lt;INDEX($J$395:$J$413,MATCH($B$266,$C$395:$C$413,0)),INDEX('Baseline Calcs &amp; EFs'!$D$341:$D$358, MATCH($B$266,'Baseline Calcs &amp; EFs'!$B$341:$B$358,0)),R$227&lt;INDEX($K$395:$K$413,MATCH($B$266,$C$395:$C$413,0)),INDEX('Baseline Calcs &amp; EFs'!$D$341:$D$358, MATCH($B$266,'Baseline Calcs &amp; EFs'!$B$341:$B$358,0))-(((INDEX('Baseline Calcs &amp; EFs'!$D$341:$D$358, MATCH($B$266,'Baseline Calcs &amp; EFs'!$B$341:$B$358,0)))-(INDEX($E$394:$E$411, MATCH($B$266,$C$394:$C$411,0))))/3),R$227&lt;INDEX($I$395:$I$413,MATCH($B$266,$C$395:$C$413,0)),INDEX('Baseline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EFs'!Y$381,"")</f>
        <v/>
      </c>
      <c r="S266" s="142" t="str" cm="1">
        <f t="array" ref="S266">IFERROR(((_xlfn.IFS(S$227&lt;INDEX($J$395:$J$413,MATCH($B$266,$C$395:$C$413,0)),INDEX('Baseline Calcs &amp; EFs'!$D$341:$D$358, MATCH($B$266,'Baseline Calcs &amp; EFs'!$B$341:$B$358,0)),S$227&lt;INDEX($K$395:$K$413,MATCH($B$266,$C$395:$C$413,0)),INDEX('Baseline Calcs &amp; EFs'!$D$341:$D$358, MATCH($B$266,'Baseline Calcs &amp; EFs'!$B$341:$B$358,0))-(((INDEX('Baseline Calcs &amp; EFs'!$D$341:$D$358, MATCH($B$266,'Baseline Calcs &amp; EFs'!$B$341:$B$358,0)))-(INDEX($E$394:$E$411, MATCH($B$266,$C$394:$C$411,0))))/3),S$227&lt;INDEX($I$395:$I$413,MATCH($B$266,$C$395:$C$413,0)),INDEX('Baseline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EFs'!Z$381,"")</f>
        <v/>
      </c>
      <c r="T266" s="142" t="str" cm="1">
        <f t="array" ref="T266">IFERROR(((_xlfn.IFS(T$227&lt;INDEX($J$395:$J$413,MATCH($B$266,$C$395:$C$413,0)),INDEX('Baseline Calcs &amp; EFs'!$D$341:$D$358, MATCH($B$266,'Baseline Calcs &amp; EFs'!$B$341:$B$358,0)),T$227&lt;INDEX($K$395:$K$413,MATCH($B$266,$C$395:$C$413,0)),INDEX('Baseline Calcs &amp; EFs'!$D$341:$D$358, MATCH($B$266,'Baseline Calcs &amp; EFs'!$B$341:$B$358,0))-(((INDEX('Baseline Calcs &amp; EFs'!$D$341:$D$358, MATCH($B$266,'Baseline Calcs &amp; EFs'!$B$341:$B$358,0)))-(INDEX($E$394:$E$411, MATCH($B$266,$C$394:$C$411,0))))/3),T$227&lt;INDEX($I$395:$I$413,MATCH($B$266,$C$395:$C$413,0)),INDEX('Baseline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EFs'!AA$381,"")</f>
        <v/>
      </c>
      <c r="U266" s="142" t="str" cm="1">
        <f t="array" ref="U266">IFERROR(((_xlfn.IFS(U$227&lt;INDEX($J$395:$J$413,MATCH($B$266,$C$395:$C$413,0)),INDEX('Baseline Calcs &amp; EFs'!$D$341:$D$358, MATCH($B$266,'Baseline Calcs &amp; EFs'!$B$341:$B$358,0)),U$227&lt;INDEX($K$395:$K$413,MATCH($B$266,$C$395:$C$413,0)),INDEX('Baseline Calcs &amp; EFs'!$D$341:$D$358, MATCH($B$266,'Baseline Calcs &amp; EFs'!$B$341:$B$358,0))-(((INDEX('Baseline Calcs &amp; EFs'!$D$341:$D$358, MATCH($B$266,'Baseline Calcs &amp; EFs'!$B$341:$B$358,0)))-(INDEX($E$394:$E$411, MATCH($B$266,$C$394:$C$411,0))))/3),U$227&lt;INDEX($I$395:$I$413,MATCH($B$266,$C$395:$C$413,0)),INDEX('Baseline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EFs'!AB$381,"")</f>
        <v/>
      </c>
      <c r="V266" s="142" t="str" cm="1">
        <f t="array" ref="V266">IFERROR(((_xlfn.IFS(V$227&lt;INDEX($J$395:$J$413,MATCH($B$266,$C$395:$C$413,0)),INDEX('Baseline Calcs &amp; EFs'!$D$341:$D$358, MATCH($B$266,'Baseline Calcs &amp; EFs'!$B$341:$B$358,0)),V$227&lt;INDEX($K$395:$K$413,MATCH($B$266,$C$395:$C$413,0)),INDEX('Baseline Calcs &amp; EFs'!$D$341:$D$358, MATCH($B$266,'Baseline Calcs &amp; EFs'!$B$341:$B$358,0))-(((INDEX('Baseline Calcs &amp; EFs'!$D$341:$D$358, MATCH($B$266,'Baseline Calcs &amp; EFs'!$B$341:$B$358,0)))-(INDEX($E$394:$E$411, MATCH($B$266,$C$394:$C$411,0))))/3),V$227&lt;INDEX($I$395:$I$413,MATCH($B$266,$C$395:$C$413,0)),INDEX('Baseline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EFs'!AC$381,"")</f>
        <v/>
      </c>
      <c r="W266" s="142" t="str" cm="1">
        <f t="array" ref="W266">IFERROR(((_xlfn.IFS(W$227&lt;INDEX($J$395:$J$413,MATCH($B$266,$C$395:$C$413,0)),INDEX('Baseline Calcs &amp; EFs'!$D$341:$D$358, MATCH($B$266,'Baseline Calcs &amp; EFs'!$B$341:$B$358,0)),W$227&lt;INDEX($K$395:$K$413,MATCH($B$266,$C$395:$C$413,0)),INDEX('Baseline Calcs &amp; EFs'!$D$341:$D$358, MATCH($B$266,'Baseline Calcs &amp; EFs'!$B$341:$B$358,0))-(((INDEX('Baseline Calcs &amp; EFs'!$D$341:$D$358, MATCH($B$266,'Baseline Calcs &amp; EFs'!$B$341:$B$358,0)))-(INDEX($E$394:$E$411, MATCH($B$266,$C$394:$C$411,0))))/3),W$227&lt;INDEX($I$395:$I$413,MATCH($B$266,$C$395:$C$413,0)),INDEX('Baseline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EFs'!AD$381,"")</f>
        <v/>
      </c>
      <c r="X266" s="142" t="str" cm="1">
        <f t="array" ref="X266">IFERROR(((_xlfn.IFS(X$227&lt;INDEX($J$395:$J$413,MATCH($B$266,$C$395:$C$413,0)),INDEX('Baseline Calcs &amp; EFs'!$D$341:$D$358, MATCH($B$266,'Baseline Calcs &amp; EFs'!$B$341:$B$358,0)),X$227&lt;INDEX($K$395:$K$413,MATCH($B$266,$C$395:$C$413,0)),INDEX('Baseline Calcs &amp; EFs'!$D$341:$D$358, MATCH($B$266,'Baseline Calcs &amp; EFs'!$B$341:$B$358,0))-(((INDEX('Baseline Calcs &amp; EFs'!$D$341:$D$358, MATCH($B$266,'Baseline Calcs &amp; EFs'!$B$341:$B$358,0)))-(INDEX($E$394:$E$411, MATCH($B$266,$C$394:$C$411,0))))/3),X$227&lt;INDEX($I$395:$I$413,MATCH($B$266,$C$395:$C$413,0)),INDEX('Baseline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EFs'!AE$381,"")</f>
        <v/>
      </c>
      <c r="Y266" s="142" t="str" cm="1">
        <f t="array" ref="Y266">IFERROR(((_xlfn.IFS(Y$227&lt;INDEX($J$395:$J$413,MATCH($B$266,$C$395:$C$413,0)),INDEX('Baseline Calcs &amp; EFs'!$D$341:$D$358, MATCH($B$266,'Baseline Calcs &amp; EFs'!$B$341:$B$358,0)),Y$227&lt;INDEX($K$395:$K$413,MATCH($B$266,$C$395:$C$413,0)),INDEX('Baseline Calcs &amp; EFs'!$D$341:$D$358, MATCH($B$266,'Baseline Calcs &amp; EFs'!$B$341:$B$358,0))-(((INDEX('Baseline Calcs &amp; EFs'!$D$341:$D$358, MATCH($B$266,'Baseline Calcs &amp; EFs'!$B$341:$B$358,0)))-(INDEX($E$394:$E$411, MATCH($B$266,$C$394:$C$411,0))))/3),Y$227&lt;INDEX($I$395:$I$413,MATCH($B$266,$C$395:$C$413,0)),INDEX('Baseline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EFs'!AF$381,"")</f>
        <v/>
      </c>
      <c r="Z266" s="142" t="str" cm="1">
        <f t="array" ref="Z266">IFERROR(((_xlfn.IFS(Z$227&lt;INDEX($J$395:$J$413,MATCH($B$266,$C$395:$C$413,0)),INDEX('Baseline Calcs &amp; EFs'!$D$341:$D$358, MATCH($B$266,'Baseline Calcs &amp; EFs'!$B$341:$B$358,0)),Z$227&lt;INDEX($K$395:$K$413,MATCH($B$266,$C$395:$C$413,0)),INDEX('Baseline Calcs &amp; EFs'!$D$341:$D$358, MATCH($B$266,'Baseline Calcs &amp; EFs'!$B$341:$B$358,0))-(((INDEX('Baseline Calcs &amp; EFs'!$D$341:$D$358, MATCH($B$266,'Baseline Calcs &amp; EFs'!$B$341:$B$358,0)))-(INDEX($E$394:$E$411, MATCH($B$266,$C$394:$C$411,0))))/3),Z$227&lt;INDEX($I$395:$I$413,MATCH($B$266,$C$395:$C$413,0)),INDEX('Baseline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EFs'!AG$381,"")</f>
        <v/>
      </c>
      <c r="AA266" s="142" t="str" cm="1">
        <f t="array" ref="AA266">IFERROR(((_xlfn.IFS(AA$227&lt;INDEX($J$395:$J$413,MATCH($B$266,$C$395:$C$413,0)),INDEX('Baseline Calcs &amp; EFs'!$D$341:$D$358, MATCH($B$266,'Baseline Calcs &amp; EFs'!$B$341:$B$358,0)),AA$227&lt;INDEX($K$395:$K$413,MATCH($B$266,$C$395:$C$413,0)),INDEX('Baseline Calcs &amp; EFs'!$D$341:$D$358, MATCH($B$266,'Baseline Calcs &amp; EFs'!$B$341:$B$358,0))-(((INDEX('Baseline Calcs &amp; EFs'!$D$341:$D$358, MATCH($B$266,'Baseline Calcs &amp; EFs'!$B$341:$B$358,0)))-(INDEX($E$394:$E$411, MATCH($B$266,$C$394:$C$411,0))))/3),AA$227&lt;INDEX($I$395:$I$413,MATCH($B$266,$C$395:$C$413,0)),INDEX('Baseline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EFs'!AH$381,"")</f>
        <v/>
      </c>
      <c r="AB266" s="142" t="str" cm="1">
        <f t="array" ref="AB266">IFERROR(((_xlfn.IFS(AB$227&lt;INDEX($J$395:$J$413,MATCH($B$266,$C$395:$C$413,0)),INDEX('Baseline Calcs &amp; EFs'!$D$341:$D$358, MATCH($B$266,'Baseline Calcs &amp; EFs'!$B$341:$B$358,0)),AB$227&lt;INDEX($K$395:$K$413,MATCH($B$266,$C$395:$C$413,0)),INDEX('Baseline Calcs &amp; EFs'!$D$341:$D$358, MATCH($B$266,'Baseline Calcs &amp; EFs'!$B$341:$B$358,0))-(((INDEX('Baseline Calcs &amp; EFs'!$D$341:$D$358, MATCH($B$266,'Baseline Calcs &amp; EFs'!$B$341:$B$358,0)))-(INDEX($E$394:$E$411, MATCH($B$266,$C$394:$C$411,0))))/3),AB$227&lt;INDEX($I$395:$I$413,MATCH($B$266,$C$395:$C$413,0)),INDEX('Baseline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EFs'!AI$381,"")</f>
        <v/>
      </c>
      <c r="AC266" s="142" t="str" cm="1">
        <f t="array" ref="AC266">IFERROR(((_xlfn.IFS(AC$227&lt;INDEX($J$395:$J$413,MATCH($B$266,$C$395:$C$413,0)),INDEX('Baseline Calcs &amp; EFs'!$D$341:$D$358, MATCH($B$266,'Baseline Calcs &amp; EFs'!$B$341:$B$358,0)),AC$227&lt;INDEX($K$395:$K$413,MATCH($B$266,$C$395:$C$413,0)),INDEX('Baseline Calcs &amp; EFs'!$D$341:$D$358, MATCH($B$266,'Baseline Calcs &amp; EFs'!$B$341:$B$358,0))-(((INDEX('Baseline Calcs &amp; EFs'!$D$341:$D$358, MATCH($B$266,'Baseline Calcs &amp; EFs'!$B$341:$B$358,0)))-(INDEX($E$394:$E$411, MATCH($B$266,$C$394:$C$411,0))))/3),AC$227&lt;INDEX($I$395:$I$413,MATCH($B$266,$C$395:$C$413,0)),INDEX('Baseline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EFs'!AJ$381,"")</f>
        <v/>
      </c>
      <c r="AD266" s="142" t="str" cm="1">
        <f t="array" ref="AD266">IFERROR(((_xlfn.IFS(AD$227&lt;INDEX($J$395:$J$413,MATCH($B$266,$C$395:$C$413,0)),INDEX('Baseline Calcs &amp; EFs'!$D$341:$D$358, MATCH($B$266,'Baseline Calcs &amp; EFs'!$B$341:$B$358,0)),AD$227&lt;INDEX($K$395:$K$413,MATCH($B$266,$C$395:$C$413,0)),INDEX('Baseline Calcs &amp; EFs'!$D$341:$D$358, MATCH($B$266,'Baseline Calcs &amp; EFs'!$B$341:$B$358,0))-(((INDEX('Baseline Calcs &amp; EFs'!$D$341:$D$358, MATCH($B$266,'Baseline Calcs &amp; EFs'!$B$341:$B$358,0)))-(INDEX($E$394:$E$411, MATCH($B$266,$C$394:$C$411,0))))/3),AD$227&lt;INDEX($I$395:$I$413,MATCH($B$266,$C$395:$C$413,0)),INDEX('Baseline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EFs'!AK$381,"")</f>
        <v/>
      </c>
      <c r="AE266" s="142" t="str" cm="1">
        <f t="array" ref="AE266">IFERROR(((_xlfn.IFS(AE$227&lt;INDEX($J$395:$J$413,MATCH($B$266,$C$395:$C$413,0)),INDEX('Baseline Calcs &amp; EFs'!$D$341:$D$358, MATCH($B$266,'Baseline Calcs &amp; EFs'!$B$341:$B$358,0)),AE$227&lt;INDEX($K$395:$K$413,MATCH($B$266,$C$395:$C$413,0)),INDEX('Baseline Calcs &amp; EFs'!$D$341:$D$358, MATCH($B$266,'Baseline Calcs &amp; EFs'!$B$341:$B$358,0))-(((INDEX('Baseline Calcs &amp; EFs'!$D$341:$D$358, MATCH($B$266,'Baseline Calcs &amp; EFs'!$B$341:$B$358,0)))-(INDEX($E$394:$E$411, MATCH($B$266,$C$394:$C$411,0))))/3),AE$227&lt;INDEX($I$395:$I$413,MATCH($B$266,$C$395:$C$413,0)),INDEX('Baseline Calcs &amp; EFs'!$D$341:$D$358, MATCH($B$266,'Baseline Calcs &amp; EFs'!$B$341:$B$358,0))-(((INDEX('Baseline Calcs &amp; EFs'!$D$341:$D$358, MATCH($B$266,'Baseline Calcs &amp; EFs'!$B$341:$B$358,0)))-(INDEX($E$394:$E$411, MATCH($B$266,$C$394:$C$411,0))))*2/3),TRUE,INDEX($E$394:$E$411, MATCH($B$266,$C$394:$C$411,0)))*INDEX($D$11:$D$27, MATCH($B$266,$B$11:$B$27,0))*10^6*'Conversions and Lists'!$F$44)-(INDEX($G$6:$G$27, MATCH($B$266,$B$6:$B$27,0))*'Conversions and Lists'!$F$37))*'Baseline Calcs &amp; EFs'!AL$381,"")</f>
        <v/>
      </c>
      <c r="AF266" s="142" t="str">
        <f t="shared" si="4"/>
        <v/>
      </c>
      <c r="AG266" s="142" t="str">
        <f>IFERROR(SUM(INDEX(D266:AF266, MATCH(INDEX($H$6:$H$27,MATCH(B266,$B$6:$B$27,0)),$D$227:$AE$227,0)):AF266),"")</f>
        <v/>
      </c>
    </row>
    <row r="267" spans="2:33" ht="14.4" thickBot="1" x14ac:dyDescent="0.3">
      <c r="B267" s="138" t="s">
        <v>148</v>
      </c>
      <c r="C267" s="139" t="s">
        <v>336</v>
      </c>
      <c r="D267" s="148" t="str" cm="1">
        <f t="array" ref="D267">IFERROR((_xlfn.IFS(D$227&lt;INDEX($J$395:$J$413,MATCH($B$266,$C$395:$C$413,0)),INDEX('Baseline Calcs &amp; EFs'!$C$341:$C$358, MATCH($B$266,'Baseline Calcs &amp; EFs'!$B$341:$B$358,0)),D$227&lt;INDEX($K$395:$K$413,MATCH($B$266,$C$395:$C$413,0)),INDEX('Baseline Calcs &amp; EFs'!$C$341:$C$358, MATCH($B$266,'Baseline Calcs &amp; EFs'!$B$341:$B$358,0))-(((INDEX('Baseline Calcs &amp; EFs'!$C$341:$C$358, MATCH($B$266,'Baseline Calcs &amp; EFs'!$B$341:$B$358,0)))-(INDEX($D$394:$D$411, MATCH($B$266,$C$394:$C$411,0))))/3),D$227&lt;INDEX($I$395:$I$413,MATCH($B$266,$C$395:$C$413,0)),INDEX('Baseline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E267" s="148" t="str" cm="1">
        <f t="array" ref="E267">IFERROR((_xlfn.IFS(E$227&lt;INDEX($J$395:$J$413,MATCH($B$266,$C$395:$C$413,0)),INDEX('Baseline Calcs &amp; EFs'!$C$341:$C$358, MATCH($B$266,'Baseline Calcs &amp; EFs'!$B$341:$B$358,0)),E$227&lt;INDEX($K$395:$K$413,MATCH($B$266,$C$395:$C$413,0)),INDEX('Baseline Calcs &amp; EFs'!$C$341:$C$358, MATCH($B$266,'Baseline Calcs &amp; EFs'!$B$341:$B$358,0))-(((INDEX('Baseline Calcs &amp; EFs'!$C$341:$C$358, MATCH($B$266,'Baseline Calcs &amp; EFs'!$B$341:$B$358,0)))-(INDEX($D$394:$D$411, MATCH($B$266,$C$394:$C$411,0))))/3),E$227&lt;INDEX($I$395:$I$413,MATCH($B$266,$C$395:$C$413,0)),INDEX('Baseline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F267" s="148" t="str" cm="1">
        <f t="array" ref="F267">IFERROR((_xlfn.IFS(F$227&lt;INDEX($J$395:$J$413,MATCH($B$266,$C$395:$C$413,0)),INDEX('Baseline Calcs &amp; EFs'!$C$341:$C$358, MATCH($B$266,'Baseline Calcs &amp; EFs'!$B$341:$B$358,0)),F$227&lt;INDEX($K$395:$K$413,MATCH($B$266,$C$395:$C$413,0)),INDEX('Baseline Calcs &amp; EFs'!$C$341:$C$358, MATCH($B$266,'Baseline Calcs &amp; EFs'!$B$341:$B$358,0))-(((INDEX('Baseline Calcs &amp; EFs'!$C$341:$C$358, MATCH($B$266,'Baseline Calcs &amp; EFs'!$B$341:$B$358,0)))-(INDEX($D$394:$D$411, MATCH($B$266,$C$394:$C$411,0))))/3),F$227&lt;INDEX($I$395:$I$413,MATCH($B$266,$C$395:$C$413,0)),INDEX('Baseline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G267" s="148" t="str" cm="1">
        <f t="array" ref="G267">IFERROR((_xlfn.IFS(G$227&lt;INDEX($J$395:$J$413,MATCH($B$266,$C$395:$C$413,0)),INDEX('Baseline Calcs &amp; EFs'!$C$341:$C$358, MATCH($B$266,'Baseline Calcs &amp; EFs'!$B$341:$B$358,0)),G$227&lt;INDEX($K$395:$K$413,MATCH($B$266,$C$395:$C$413,0)),INDEX('Baseline Calcs &amp; EFs'!$C$341:$C$358, MATCH($B$266,'Baseline Calcs &amp; EFs'!$B$341:$B$358,0))-(((INDEX('Baseline Calcs &amp; EFs'!$C$341:$C$358, MATCH($B$266,'Baseline Calcs &amp; EFs'!$B$341:$B$358,0)))-(INDEX($D$394:$D$411, MATCH($B$266,$C$394:$C$411,0))))/3),G$227&lt;INDEX($I$395:$I$413,MATCH($B$266,$C$395:$C$413,0)),INDEX('Baseline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H267" s="148" t="str" cm="1">
        <f t="array" ref="H267">IFERROR((_xlfn.IFS(H$227&lt;INDEX($J$395:$J$413,MATCH($B$266,$C$395:$C$413,0)),INDEX('Baseline Calcs &amp; EFs'!$C$341:$C$358, MATCH($B$266,'Baseline Calcs &amp; EFs'!$B$341:$B$358,0)),H$227&lt;INDEX($K$395:$K$413,MATCH($B$266,$C$395:$C$413,0)),INDEX('Baseline Calcs &amp; EFs'!$C$341:$C$358, MATCH($B$266,'Baseline Calcs &amp; EFs'!$B$341:$B$358,0))-(((INDEX('Baseline Calcs &amp; EFs'!$C$341:$C$358, MATCH($B$266,'Baseline Calcs &amp; EFs'!$B$341:$B$358,0)))-(INDEX($D$394:$D$411, MATCH($B$266,$C$394:$C$411,0))))/3),H$227&lt;INDEX($I$395:$I$413,MATCH($B$266,$C$395:$C$413,0)),INDEX('Baseline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I267" s="148" t="str" cm="1">
        <f t="array" ref="I267">IFERROR((_xlfn.IFS(I$227&lt;INDEX($J$395:$J$413,MATCH($B$266,$C$395:$C$413,0)),INDEX('Baseline Calcs &amp; EFs'!$C$341:$C$358, MATCH($B$266,'Baseline Calcs &amp; EFs'!$B$341:$B$358,0)),I$227&lt;INDEX($K$395:$K$413,MATCH($B$266,$C$395:$C$413,0)),INDEX('Baseline Calcs &amp; EFs'!$C$341:$C$358, MATCH($B$266,'Baseline Calcs &amp; EFs'!$B$341:$B$358,0))-(((INDEX('Baseline Calcs &amp; EFs'!$C$341:$C$358, MATCH($B$266,'Baseline Calcs &amp; EFs'!$B$341:$B$358,0)))-(INDEX($D$394:$D$411, MATCH($B$266,$C$394:$C$411,0))))/3),I$227&lt;INDEX($I$395:$I$413,MATCH($B$266,$C$395:$C$413,0)),INDEX('Baseline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J267" s="148" t="str" cm="1">
        <f t="array" ref="J267">IFERROR((_xlfn.IFS(J$227&lt;INDEX($J$395:$J$413,MATCH($B$266,$C$395:$C$413,0)),INDEX('Baseline Calcs &amp; EFs'!$C$341:$C$358, MATCH($B$266,'Baseline Calcs &amp; EFs'!$B$341:$B$358,0)),J$227&lt;INDEX($K$395:$K$413,MATCH($B$266,$C$395:$C$413,0)),INDEX('Baseline Calcs &amp; EFs'!$C$341:$C$358, MATCH($B$266,'Baseline Calcs &amp; EFs'!$B$341:$B$358,0))-(((INDEX('Baseline Calcs &amp; EFs'!$C$341:$C$358, MATCH($B$266,'Baseline Calcs &amp; EFs'!$B$341:$B$358,0)))-(INDEX($D$394:$D$411, MATCH($B$266,$C$394:$C$411,0))))/3),J$227&lt;INDEX($I$395:$I$413,MATCH($B$266,$C$395:$C$413,0)),INDEX('Baseline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K267" s="148" t="str" cm="1">
        <f t="array" ref="K267">IFERROR((_xlfn.IFS(K$227&lt;INDEX($J$395:$J$413,MATCH($B$266,$C$395:$C$413,0)),INDEX('Baseline Calcs &amp; EFs'!$C$341:$C$358, MATCH($B$266,'Baseline Calcs &amp; EFs'!$B$341:$B$358,0)),K$227&lt;INDEX($K$395:$K$413,MATCH($B$266,$C$395:$C$413,0)),INDEX('Baseline Calcs &amp; EFs'!$C$341:$C$358, MATCH($B$266,'Baseline Calcs &amp; EFs'!$B$341:$B$358,0))-(((INDEX('Baseline Calcs &amp; EFs'!$C$341:$C$358, MATCH($B$266,'Baseline Calcs &amp; EFs'!$B$341:$B$358,0)))-(INDEX($D$394:$D$411, MATCH($B$266,$C$394:$C$411,0))))/3),K$227&lt;INDEX($I$395:$I$413,MATCH($B$266,$C$395:$C$413,0)),INDEX('Baseline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L267" s="148" t="str" cm="1">
        <f t="array" ref="L267">IFERROR((_xlfn.IFS(L$227&lt;INDEX($J$395:$J$413,MATCH($B$266,$C$395:$C$413,0)),INDEX('Baseline Calcs &amp; EFs'!$C$341:$C$358, MATCH($B$266,'Baseline Calcs &amp; EFs'!$B$341:$B$358,0)),L$227&lt;INDEX($K$395:$K$413,MATCH($B$266,$C$395:$C$413,0)),INDEX('Baseline Calcs &amp; EFs'!$C$341:$C$358, MATCH($B$266,'Baseline Calcs &amp; EFs'!$B$341:$B$358,0))-(((INDEX('Baseline Calcs &amp; EFs'!$C$341:$C$358, MATCH($B$266,'Baseline Calcs &amp; EFs'!$B$341:$B$358,0)))-(INDEX($D$394:$D$411, MATCH($B$266,$C$394:$C$411,0))))/3),L$227&lt;INDEX($I$395:$I$413,MATCH($B$266,$C$395:$C$413,0)),INDEX('Baseline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M267" s="148" t="str" cm="1">
        <f t="array" ref="M267">IFERROR((_xlfn.IFS(M$227&lt;INDEX($J$395:$J$413,MATCH($B$266,$C$395:$C$413,0)),INDEX('Baseline Calcs &amp; EFs'!$C$341:$C$358, MATCH($B$266,'Baseline Calcs &amp; EFs'!$B$341:$B$358,0)),M$227&lt;INDEX($K$395:$K$413,MATCH($B$266,$C$395:$C$413,0)),INDEX('Baseline Calcs &amp; EFs'!$C$341:$C$358, MATCH($B$266,'Baseline Calcs &amp; EFs'!$B$341:$B$358,0))-(((INDEX('Baseline Calcs &amp; EFs'!$C$341:$C$358, MATCH($B$266,'Baseline Calcs &amp; EFs'!$B$341:$B$358,0)))-(INDEX($D$394:$D$411, MATCH($B$266,$C$394:$C$411,0))))/3),M$227&lt;INDEX($I$395:$I$413,MATCH($B$266,$C$395:$C$413,0)),INDEX('Baseline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N267" s="148" t="str" cm="1">
        <f t="array" ref="N267">IFERROR((_xlfn.IFS(N$227&lt;INDEX($J$395:$J$413,MATCH($B$266,$C$395:$C$413,0)),INDEX('Baseline Calcs &amp; EFs'!$C$341:$C$358, MATCH($B$266,'Baseline Calcs &amp; EFs'!$B$341:$B$358,0)),N$227&lt;INDEX($K$395:$K$413,MATCH($B$266,$C$395:$C$413,0)),INDEX('Baseline Calcs &amp; EFs'!$C$341:$C$358, MATCH($B$266,'Baseline Calcs &amp; EFs'!$B$341:$B$358,0))-(((INDEX('Baseline Calcs &amp; EFs'!$C$341:$C$358, MATCH($B$266,'Baseline Calcs &amp; EFs'!$B$341:$B$358,0)))-(INDEX($D$394:$D$411, MATCH($B$266,$C$394:$C$411,0))))/3),N$227&lt;INDEX($I$395:$I$413,MATCH($B$266,$C$395:$C$413,0)),INDEX('Baseline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O267" s="148" t="str" cm="1">
        <f t="array" ref="O267">IFERROR((_xlfn.IFS(O$227&lt;INDEX($J$395:$J$413,MATCH($B$266,$C$395:$C$413,0)),INDEX('Baseline Calcs &amp; EFs'!$C$341:$C$358, MATCH($B$266,'Baseline Calcs &amp; EFs'!$B$341:$B$358,0)),O$227&lt;INDEX($K$395:$K$413,MATCH($B$266,$C$395:$C$413,0)),INDEX('Baseline Calcs &amp; EFs'!$C$341:$C$358, MATCH($B$266,'Baseline Calcs &amp; EFs'!$B$341:$B$358,0))-(((INDEX('Baseline Calcs &amp; EFs'!$C$341:$C$358, MATCH($B$266,'Baseline Calcs &amp; EFs'!$B$341:$B$358,0)))-(INDEX($D$394:$D$411, MATCH($B$266,$C$394:$C$411,0))))/3),O$227&lt;INDEX($I$395:$I$413,MATCH($B$266,$C$395:$C$413,0)),INDEX('Baseline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P267" s="148" t="str" cm="1">
        <f t="array" ref="P267">IFERROR((_xlfn.IFS(P$227&lt;INDEX($J$395:$J$413,MATCH($B$266,$C$395:$C$413,0)),INDEX('Baseline Calcs &amp; EFs'!$C$341:$C$358, MATCH($B$266,'Baseline Calcs &amp; EFs'!$B$341:$B$358,0)),P$227&lt;INDEX($K$395:$K$413,MATCH($B$266,$C$395:$C$413,0)),INDEX('Baseline Calcs &amp; EFs'!$C$341:$C$358, MATCH($B$266,'Baseline Calcs &amp; EFs'!$B$341:$B$358,0))-(((INDEX('Baseline Calcs &amp; EFs'!$C$341:$C$358, MATCH($B$266,'Baseline Calcs &amp; EFs'!$B$341:$B$358,0)))-(INDEX($D$394:$D$411, MATCH($B$266,$C$394:$C$411,0))))/3),P$227&lt;INDEX($I$395:$I$413,MATCH($B$266,$C$395:$C$413,0)),INDEX('Baseline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Q267" s="148" t="str" cm="1">
        <f t="array" ref="Q267">IFERROR((_xlfn.IFS(Q$227&lt;INDEX($J$395:$J$413,MATCH($B$266,$C$395:$C$413,0)),INDEX('Baseline Calcs &amp; EFs'!$C$341:$C$358, MATCH($B$266,'Baseline Calcs &amp; EFs'!$B$341:$B$358,0)),Q$227&lt;INDEX($K$395:$K$413,MATCH($B$266,$C$395:$C$413,0)),INDEX('Baseline Calcs &amp; EFs'!$C$341:$C$358, MATCH($B$266,'Baseline Calcs &amp; EFs'!$B$341:$B$358,0))-(((INDEX('Baseline Calcs &amp; EFs'!$C$341:$C$358, MATCH($B$266,'Baseline Calcs &amp; EFs'!$B$341:$B$358,0)))-(INDEX($D$394:$D$411, MATCH($B$266,$C$394:$C$411,0))))/3),Q$227&lt;INDEX($I$395:$I$413,MATCH($B$266,$C$395:$C$413,0)),INDEX('Baseline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R267" s="148" t="str" cm="1">
        <f t="array" ref="R267">IFERROR((_xlfn.IFS(R$227&lt;INDEX($J$395:$J$413,MATCH($B$266,$C$395:$C$413,0)),INDEX('Baseline Calcs &amp; EFs'!$C$341:$C$358, MATCH($B$266,'Baseline Calcs &amp; EFs'!$B$341:$B$358,0)),R$227&lt;INDEX($K$395:$K$413,MATCH($B$266,$C$395:$C$413,0)),INDEX('Baseline Calcs &amp; EFs'!$C$341:$C$358, MATCH($B$266,'Baseline Calcs &amp; EFs'!$B$341:$B$358,0))-(((INDEX('Baseline Calcs &amp; EFs'!$C$341:$C$358, MATCH($B$266,'Baseline Calcs &amp; EFs'!$B$341:$B$358,0)))-(INDEX($D$394:$D$411, MATCH($B$266,$C$394:$C$411,0))))/3),R$227&lt;INDEX($I$395:$I$413,MATCH($B$266,$C$395:$C$413,0)),INDEX('Baseline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S267" s="148" t="str" cm="1">
        <f t="array" ref="S267">IFERROR((_xlfn.IFS(S$227&lt;INDEX($J$395:$J$413,MATCH($B$266,$C$395:$C$413,0)),INDEX('Baseline Calcs &amp; EFs'!$C$341:$C$358, MATCH($B$266,'Baseline Calcs &amp; EFs'!$B$341:$B$358,0)),S$227&lt;INDEX($K$395:$K$413,MATCH($B$266,$C$395:$C$413,0)),INDEX('Baseline Calcs &amp; EFs'!$C$341:$C$358, MATCH($B$266,'Baseline Calcs &amp; EFs'!$B$341:$B$358,0))-(((INDEX('Baseline Calcs &amp; EFs'!$C$341:$C$358, MATCH($B$266,'Baseline Calcs &amp; EFs'!$B$341:$B$358,0)))-(INDEX($D$394:$D$411, MATCH($B$266,$C$394:$C$411,0))))/3),S$227&lt;INDEX($I$395:$I$413,MATCH($B$266,$C$395:$C$413,0)),INDEX('Baseline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T267" s="148" t="str" cm="1">
        <f t="array" ref="T267">IFERROR((_xlfn.IFS(T$227&lt;INDEX($J$395:$J$413,MATCH($B$266,$C$395:$C$413,0)),INDEX('Baseline Calcs &amp; EFs'!$C$341:$C$358, MATCH($B$266,'Baseline Calcs &amp; EFs'!$B$341:$B$358,0)),T$227&lt;INDEX($K$395:$K$413,MATCH($B$266,$C$395:$C$413,0)),INDEX('Baseline Calcs &amp; EFs'!$C$341:$C$358, MATCH($B$266,'Baseline Calcs &amp; EFs'!$B$341:$B$358,0))-(((INDEX('Baseline Calcs &amp; EFs'!$C$341:$C$358, MATCH($B$266,'Baseline Calcs &amp; EFs'!$B$341:$B$358,0)))-(INDEX($D$394:$D$411, MATCH($B$266,$C$394:$C$411,0))))/3),T$227&lt;INDEX($I$395:$I$413,MATCH($B$266,$C$395:$C$413,0)),INDEX('Baseline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U267" s="148" t="str" cm="1">
        <f t="array" ref="U267">IFERROR((_xlfn.IFS(U$227&lt;INDEX($J$395:$J$413,MATCH($B$266,$C$395:$C$413,0)),INDEX('Baseline Calcs &amp; EFs'!$C$341:$C$358, MATCH($B$266,'Baseline Calcs &amp; EFs'!$B$341:$B$358,0)),U$227&lt;INDEX($K$395:$K$413,MATCH($B$266,$C$395:$C$413,0)),INDEX('Baseline Calcs &amp; EFs'!$C$341:$C$358, MATCH($B$266,'Baseline Calcs &amp; EFs'!$B$341:$B$358,0))-(((INDEX('Baseline Calcs &amp; EFs'!$C$341:$C$358, MATCH($B$266,'Baseline Calcs &amp; EFs'!$B$341:$B$358,0)))-(INDEX($D$394:$D$411, MATCH($B$266,$C$394:$C$411,0))))/3),U$227&lt;INDEX($I$395:$I$413,MATCH($B$266,$C$395:$C$413,0)),INDEX('Baseline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V267" s="148" t="str" cm="1">
        <f t="array" ref="V267">IFERROR((_xlfn.IFS(V$227&lt;INDEX($J$395:$J$413,MATCH($B$266,$C$395:$C$413,0)),INDEX('Baseline Calcs &amp; EFs'!$C$341:$C$358, MATCH($B$266,'Baseline Calcs &amp; EFs'!$B$341:$B$358,0)),V$227&lt;INDEX($K$395:$K$413,MATCH($B$266,$C$395:$C$413,0)),INDEX('Baseline Calcs &amp; EFs'!$C$341:$C$358, MATCH($B$266,'Baseline Calcs &amp; EFs'!$B$341:$B$358,0))-(((INDEX('Baseline Calcs &amp; EFs'!$C$341:$C$358, MATCH($B$266,'Baseline Calcs &amp; EFs'!$B$341:$B$358,0)))-(INDEX($D$394:$D$411, MATCH($B$266,$C$394:$C$411,0))))/3),V$227&lt;INDEX($I$395:$I$413,MATCH($B$266,$C$395:$C$413,0)),INDEX('Baseline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W267" s="148" t="str" cm="1">
        <f t="array" ref="W267">IFERROR((_xlfn.IFS(W$227&lt;INDEX($J$395:$J$413,MATCH($B$266,$C$395:$C$413,0)),INDEX('Baseline Calcs &amp; EFs'!$C$341:$C$358, MATCH($B$266,'Baseline Calcs &amp; EFs'!$B$341:$B$358,0)),W$227&lt;INDEX($K$395:$K$413,MATCH($B$266,$C$395:$C$413,0)),INDEX('Baseline Calcs &amp; EFs'!$C$341:$C$358, MATCH($B$266,'Baseline Calcs &amp; EFs'!$B$341:$B$358,0))-(((INDEX('Baseline Calcs &amp; EFs'!$C$341:$C$358, MATCH($B$266,'Baseline Calcs &amp; EFs'!$B$341:$B$358,0)))-(INDEX($D$394:$D$411, MATCH($B$266,$C$394:$C$411,0))))/3),W$227&lt;INDEX($I$395:$I$413,MATCH($B$266,$C$395:$C$413,0)),INDEX('Baseline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X267" s="148" t="str" cm="1">
        <f t="array" ref="X267">IFERROR((_xlfn.IFS(X$227&lt;INDEX($J$395:$J$413,MATCH($B$266,$C$395:$C$413,0)),INDEX('Baseline Calcs &amp; EFs'!$C$341:$C$358, MATCH($B$266,'Baseline Calcs &amp; EFs'!$B$341:$B$358,0)),X$227&lt;INDEX($K$395:$K$413,MATCH($B$266,$C$395:$C$413,0)),INDEX('Baseline Calcs &amp; EFs'!$C$341:$C$358, MATCH($B$266,'Baseline Calcs &amp; EFs'!$B$341:$B$358,0))-(((INDEX('Baseline Calcs &amp; EFs'!$C$341:$C$358, MATCH($B$266,'Baseline Calcs &amp; EFs'!$B$341:$B$358,0)))-(INDEX($D$394:$D$411, MATCH($B$266,$C$394:$C$411,0))))/3),X$227&lt;INDEX($I$395:$I$413,MATCH($B$266,$C$395:$C$413,0)),INDEX('Baseline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Y267" s="148" t="str" cm="1">
        <f t="array" ref="Y267">IFERROR((_xlfn.IFS(Y$227&lt;INDEX($J$395:$J$413,MATCH($B$266,$C$395:$C$413,0)),INDEX('Baseline Calcs &amp; EFs'!$C$341:$C$358, MATCH($B$266,'Baseline Calcs &amp; EFs'!$B$341:$B$358,0)),Y$227&lt;INDEX($K$395:$K$413,MATCH($B$266,$C$395:$C$413,0)),INDEX('Baseline Calcs &amp; EFs'!$C$341:$C$358, MATCH($B$266,'Baseline Calcs &amp; EFs'!$B$341:$B$358,0))-(((INDEX('Baseline Calcs &amp; EFs'!$C$341:$C$358, MATCH($B$266,'Baseline Calcs &amp; EFs'!$B$341:$B$358,0)))-(INDEX($D$394:$D$411, MATCH($B$266,$C$394:$C$411,0))))/3),Y$227&lt;INDEX($I$395:$I$413,MATCH($B$266,$C$395:$C$413,0)),INDEX('Baseline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Z267" s="148" t="str" cm="1">
        <f t="array" ref="Z267">IFERROR((_xlfn.IFS(Z$227&lt;INDEX($J$395:$J$413,MATCH($B$266,$C$395:$C$413,0)),INDEX('Baseline Calcs &amp; EFs'!$C$341:$C$358, MATCH($B$266,'Baseline Calcs &amp; EFs'!$B$341:$B$358,0)),Z$227&lt;INDEX($K$395:$K$413,MATCH($B$266,$C$395:$C$413,0)),INDEX('Baseline Calcs &amp; EFs'!$C$341:$C$358, MATCH($B$266,'Baseline Calcs &amp; EFs'!$B$341:$B$358,0))-(((INDEX('Baseline Calcs &amp; EFs'!$C$341:$C$358, MATCH($B$266,'Baseline Calcs &amp; EFs'!$B$341:$B$358,0)))-(INDEX($D$394:$D$411, MATCH($B$266,$C$394:$C$411,0))))/3),Z$227&lt;INDEX($I$395:$I$413,MATCH($B$266,$C$395:$C$413,0)),INDEX('Baseline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AA267" s="148" t="str" cm="1">
        <f t="array" ref="AA267">IFERROR((_xlfn.IFS(AA$227&lt;INDEX($J$395:$J$413,MATCH($B$266,$C$395:$C$413,0)),INDEX('Baseline Calcs &amp; EFs'!$C$341:$C$358, MATCH($B$266,'Baseline Calcs &amp; EFs'!$B$341:$B$358,0)),AA$227&lt;INDEX($K$395:$K$413,MATCH($B$266,$C$395:$C$413,0)),INDEX('Baseline Calcs &amp; EFs'!$C$341:$C$358, MATCH($B$266,'Baseline Calcs &amp; EFs'!$B$341:$B$358,0))-(((INDEX('Baseline Calcs &amp; EFs'!$C$341:$C$358, MATCH($B$266,'Baseline Calcs &amp; EFs'!$B$341:$B$358,0)))-(INDEX($D$394:$D$411, MATCH($B$266,$C$394:$C$411,0))))/3),AA$227&lt;INDEX($I$395:$I$413,MATCH($B$266,$C$395:$C$413,0)),INDEX('Baseline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AB267" s="148" t="str" cm="1">
        <f t="array" ref="AB267">IFERROR((_xlfn.IFS(AB$227&lt;INDEX($J$395:$J$413,MATCH($B$266,$C$395:$C$413,0)),INDEX('Baseline Calcs &amp; EFs'!$C$341:$C$358, MATCH($B$266,'Baseline Calcs &amp; EFs'!$B$341:$B$358,0)),AB$227&lt;INDEX($K$395:$K$413,MATCH($B$266,$C$395:$C$413,0)),INDEX('Baseline Calcs &amp; EFs'!$C$341:$C$358, MATCH($B$266,'Baseline Calcs &amp; EFs'!$B$341:$B$358,0))-(((INDEX('Baseline Calcs &amp; EFs'!$C$341:$C$358, MATCH($B$266,'Baseline Calcs &amp; EFs'!$B$341:$B$358,0)))-(INDEX($D$394:$D$411, MATCH($B$266,$C$394:$C$411,0))))/3),AB$227&lt;INDEX($I$395:$I$413,MATCH($B$266,$C$395:$C$413,0)),INDEX('Baseline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AC267" s="148" t="str" cm="1">
        <f t="array" ref="AC267">IFERROR((_xlfn.IFS(AC$227&lt;INDEX($J$395:$J$413,MATCH($B$266,$C$395:$C$413,0)),INDEX('Baseline Calcs &amp; EFs'!$C$341:$C$358, MATCH($B$266,'Baseline Calcs &amp; EFs'!$B$341:$B$358,0)),AC$227&lt;INDEX($K$395:$K$413,MATCH($B$266,$C$395:$C$413,0)),INDEX('Baseline Calcs &amp; EFs'!$C$341:$C$358, MATCH($B$266,'Baseline Calcs &amp; EFs'!$B$341:$B$358,0))-(((INDEX('Baseline Calcs &amp; EFs'!$C$341:$C$358, MATCH($B$266,'Baseline Calcs &amp; EFs'!$B$341:$B$358,0)))-(INDEX($D$394:$D$411, MATCH($B$266,$C$394:$C$411,0))))/3),AC$227&lt;INDEX($I$395:$I$413,MATCH($B$266,$C$395:$C$413,0)),INDEX('Baseline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AD267" s="148" t="str" cm="1">
        <f t="array" ref="AD267">IFERROR((_xlfn.IFS(AD$227&lt;INDEX($J$395:$J$413,MATCH($B$266,$C$395:$C$413,0)),INDEX('Baseline Calcs &amp; EFs'!$C$341:$C$358, MATCH($B$266,'Baseline Calcs &amp; EFs'!$B$341:$B$358,0)),AD$227&lt;INDEX($K$395:$K$413,MATCH($B$266,$C$395:$C$413,0)),INDEX('Baseline Calcs &amp; EFs'!$C$341:$C$358, MATCH($B$266,'Baseline Calcs &amp; EFs'!$B$341:$B$358,0))-(((INDEX('Baseline Calcs &amp; EFs'!$C$341:$C$358, MATCH($B$266,'Baseline Calcs &amp; EFs'!$B$341:$B$358,0)))-(INDEX($D$394:$D$411, MATCH($B$266,$C$394:$C$411,0))))/3),AD$227&lt;INDEX($I$395:$I$413,MATCH($B$266,$C$395:$C$413,0)),INDEX('Baseline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AE267" s="148" t="str" cm="1">
        <f t="array" ref="AE267">IFERROR((_xlfn.IFS(AE$227&lt;INDEX($J$395:$J$413,MATCH($B$266,$C$395:$C$413,0)),INDEX('Baseline Calcs &amp; EFs'!$C$341:$C$358, MATCH($B$266,'Baseline Calcs &amp; EFs'!$B$341:$B$358,0)),AE$227&lt;INDEX($K$395:$K$413,MATCH($B$266,$C$395:$C$413,0)),INDEX('Baseline Calcs &amp; EFs'!$C$341:$C$358, MATCH($B$266,'Baseline Calcs &amp; EFs'!$B$341:$B$358,0))-(((INDEX('Baseline Calcs &amp; EFs'!$C$341:$C$358, MATCH($B$266,'Baseline Calcs &amp; EFs'!$B$341:$B$358,0)))-(INDEX($D$394:$D$411, MATCH($B$266,$C$394:$C$411,0))))/3),AE$227&lt;INDEX($I$395:$I$413,MATCH($B$266,$C$395:$C$413,0)),INDEX('Baseline Calcs &amp; EFs'!$C$341:$C$358, MATCH($B$266,'Baseline Calcs &amp; EFs'!$B$341:$B$358,0))-(((INDEX('Baseline Calcs &amp; EFs'!$C$341:$C$358, MATCH($B$266,'Baseline Calcs &amp; EFs'!$B$341:$B$358,0)))-(INDEX($D$394:$D$411, MATCH($B$266,$C$394:$C$411,0))))*2/3),TRUE,INDEX($D$394:$D$411, MATCH($B$266,$C$394:$C$411,0)))*INDEX($D$11:$D$27, MATCH($B$266,$B$11:$B$27,0)))*1000*'Conversions and Lists'!$O$44*'Baseline Calcs &amp; EFs'!$F$437*'Conversions and Lists'!$F$51*1000,"")</f>
        <v/>
      </c>
      <c r="AF267" s="148" t="str">
        <f t="shared" si="4"/>
        <v/>
      </c>
      <c r="AG267" s="148" t="str">
        <f>IFERROR(SUM(INDEX(D267:AF267, MATCH(INDEX($H$6:$H$27,MATCH(B267,$B$6:$B$27,0)),$D$227:$AE$227,0)):AF267),"")</f>
        <v/>
      </c>
    </row>
    <row r="268" spans="2:33" x14ac:dyDescent="0.25">
      <c r="B268" s="144" t="s">
        <v>128</v>
      </c>
      <c r="C268" s="141" t="s">
        <v>335</v>
      </c>
      <c r="D268" s="142" t="str" cm="1">
        <f t="array" ref="D268">IFERROR(((_xlfn.IFS(D$227&lt;INDEX($J$395:$J$413,MATCH($B$268,$C$395:$C$413,0)),INDEX('Baseline Calcs &amp; EFs'!$D$341:$D$358, MATCH($B$268,'Baseline Calcs &amp; EFs'!$B$341:$B$358,0)),D$227&lt;INDEX($K$395:$K$413,MATCH($B$268,$C$395:$C$413,0)),INDEX('Baseline Calcs &amp; EFs'!$D$341:$D$358, MATCH($B$268,'Baseline Calcs &amp; EFs'!$B$341:$B$358,0))-(((INDEX('Baseline Calcs &amp; EFs'!$D$341:$D$358, MATCH($B$268,'Baseline Calcs &amp; EFs'!$B$341:$B$358,0)))-(INDEX($E$394:$E$411, MATCH($B$268,$C$394:$C$411,0))))/3),D$227&lt;INDEX($I$395:$I$413,MATCH($B$268,$C$395:$C$413,0)),INDEX('Baseline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EFs'!K$381,"")</f>
        <v/>
      </c>
      <c r="E268" s="142" t="str" cm="1">
        <f t="array" ref="E268">IFERROR(((_xlfn.IFS(E$227&lt;INDEX($J$395:$J$413,MATCH($B$268,$C$395:$C$413,0)),INDEX('Baseline Calcs &amp; EFs'!$D$341:$D$358, MATCH($B$268,'Baseline Calcs &amp; EFs'!$B$341:$B$358,0)),E$227&lt;INDEX($K$395:$K$413,MATCH($B$268,$C$395:$C$413,0)),INDEX('Baseline Calcs &amp; EFs'!$D$341:$D$358, MATCH($B$268,'Baseline Calcs &amp; EFs'!$B$341:$B$358,0))-(((INDEX('Baseline Calcs &amp; EFs'!$D$341:$D$358, MATCH($B$268,'Baseline Calcs &amp; EFs'!$B$341:$B$358,0)))-(INDEX($E$394:$E$411, MATCH($B$268,$C$394:$C$411,0))))/3),E$227&lt;INDEX($I$395:$I$413,MATCH($B$268,$C$395:$C$413,0)),INDEX('Baseline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EFs'!L$381,"")</f>
        <v/>
      </c>
      <c r="F268" s="142" t="str" cm="1">
        <f t="array" ref="F268">IFERROR(((_xlfn.IFS(F$227&lt;INDEX($J$395:$J$413,MATCH($B$268,$C$395:$C$413,0)),INDEX('Baseline Calcs &amp; EFs'!$D$341:$D$358, MATCH($B$268,'Baseline Calcs &amp; EFs'!$B$341:$B$358,0)),F$227&lt;INDEX($K$395:$K$413,MATCH($B$268,$C$395:$C$413,0)),INDEX('Baseline Calcs &amp; EFs'!$D$341:$D$358, MATCH($B$268,'Baseline Calcs &amp; EFs'!$B$341:$B$358,0))-(((INDEX('Baseline Calcs &amp; EFs'!$D$341:$D$358, MATCH($B$268,'Baseline Calcs &amp; EFs'!$B$341:$B$358,0)))-(INDEX($E$394:$E$411, MATCH($B$268,$C$394:$C$411,0))))/3),F$227&lt;INDEX($I$395:$I$413,MATCH($B$268,$C$395:$C$413,0)),INDEX('Baseline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EFs'!M$381,"")</f>
        <v/>
      </c>
      <c r="G268" s="142" t="str" cm="1">
        <f t="array" ref="G268">IFERROR(((_xlfn.IFS(G$227&lt;INDEX($J$395:$J$413,MATCH($B$268,$C$395:$C$413,0)),INDEX('Baseline Calcs &amp; EFs'!$D$341:$D$358, MATCH($B$268,'Baseline Calcs &amp; EFs'!$B$341:$B$358,0)),G$227&lt;INDEX($K$395:$K$413,MATCH($B$268,$C$395:$C$413,0)),INDEX('Baseline Calcs &amp; EFs'!$D$341:$D$358, MATCH($B$268,'Baseline Calcs &amp; EFs'!$B$341:$B$358,0))-(((INDEX('Baseline Calcs &amp; EFs'!$D$341:$D$358, MATCH($B$268,'Baseline Calcs &amp; EFs'!$B$341:$B$358,0)))-(INDEX($E$394:$E$411, MATCH($B$268,$C$394:$C$411,0))))/3),G$227&lt;INDEX($I$395:$I$413,MATCH($B$268,$C$395:$C$413,0)),INDEX('Baseline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EFs'!N$381,"")</f>
        <v/>
      </c>
      <c r="H268" s="142" t="str" cm="1">
        <f t="array" ref="H268">IFERROR(((_xlfn.IFS(H$227&lt;INDEX($J$395:$J$413,MATCH($B$268,$C$395:$C$413,0)),INDEX('Baseline Calcs &amp; EFs'!$D$341:$D$358, MATCH($B$268,'Baseline Calcs &amp; EFs'!$B$341:$B$358,0)),H$227&lt;INDEX($K$395:$K$413,MATCH($B$268,$C$395:$C$413,0)),INDEX('Baseline Calcs &amp; EFs'!$D$341:$D$358, MATCH($B$268,'Baseline Calcs &amp; EFs'!$B$341:$B$358,0))-(((INDEX('Baseline Calcs &amp; EFs'!$D$341:$D$358, MATCH($B$268,'Baseline Calcs &amp; EFs'!$B$341:$B$358,0)))-(INDEX($E$394:$E$411, MATCH($B$268,$C$394:$C$411,0))))/3),H$227&lt;INDEX($I$395:$I$413,MATCH($B$268,$C$395:$C$413,0)),INDEX('Baseline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EFs'!O$381,"")</f>
        <v/>
      </c>
      <c r="I268" s="142" t="str" cm="1">
        <f t="array" ref="I268">IFERROR(((_xlfn.IFS(I$227&lt;INDEX($J$395:$J$413,MATCH($B$268,$C$395:$C$413,0)),INDEX('Baseline Calcs &amp; EFs'!$D$341:$D$358, MATCH($B$268,'Baseline Calcs &amp; EFs'!$B$341:$B$358,0)),I$227&lt;INDEX($K$395:$K$413,MATCH($B$268,$C$395:$C$413,0)),INDEX('Baseline Calcs &amp; EFs'!$D$341:$D$358, MATCH($B$268,'Baseline Calcs &amp; EFs'!$B$341:$B$358,0))-(((INDEX('Baseline Calcs &amp; EFs'!$D$341:$D$358, MATCH($B$268,'Baseline Calcs &amp; EFs'!$B$341:$B$358,0)))-(INDEX($E$394:$E$411, MATCH($B$268,$C$394:$C$411,0))))/3),I$227&lt;INDEX($I$395:$I$413,MATCH($B$268,$C$395:$C$413,0)),INDEX('Baseline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EFs'!P$381,"")</f>
        <v/>
      </c>
      <c r="J268" s="142" t="str" cm="1">
        <f t="array" ref="J268">IFERROR(((_xlfn.IFS(J$227&lt;INDEX($J$395:$J$413,MATCH($B$268,$C$395:$C$413,0)),INDEX('Baseline Calcs &amp; EFs'!$D$341:$D$358, MATCH($B$268,'Baseline Calcs &amp; EFs'!$B$341:$B$358,0)),J$227&lt;INDEX($K$395:$K$413,MATCH($B$268,$C$395:$C$413,0)),INDEX('Baseline Calcs &amp; EFs'!$D$341:$D$358, MATCH($B$268,'Baseline Calcs &amp; EFs'!$B$341:$B$358,0))-(((INDEX('Baseline Calcs &amp; EFs'!$D$341:$D$358, MATCH($B$268,'Baseline Calcs &amp; EFs'!$B$341:$B$358,0)))-(INDEX($E$394:$E$411, MATCH($B$268,$C$394:$C$411,0))))/3),J$227&lt;INDEX($I$395:$I$413,MATCH($B$268,$C$395:$C$413,0)),INDEX('Baseline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EFs'!Q$381,"")</f>
        <v/>
      </c>
      <c r="K268" s="142" t="str" cm="1">
        <f t="array" ref="K268">IFERROR(((_xlfn.IFS(K$227&lt;INDEX($J$395:$J$413,MATCH($B$268,$C$395:$C$413,0)),INDEX('Baseline Calcs &amp; EFs'!$D$341:$D$358, MATCH($B$268,'Baseline Calcs &amp; EFs'!$B$341:$B$358,0)),K$227&lt;INDEX($K$395:$K$413,MATCH($B$268,$C$395:$C$413,0)),INDEX('Baseline Calcs &amp; EFs'!$D$341:$D$358, MATCH($B$268,'Baseline Calcs &amp; EFs'!$B$341:$B$358,0))-(((INDEX('Baseline Calcs &amp; EFs'!$D$341:$D$358, MATCH($B$268,'Baseline Calcs &amp; EFs'!$B$341:$B$358,0)))-(INDEX($E$394:$E$411, MATCH($B$268,$C$394:$C$411,0))))/3),K$227&lt;INDEX($I$395:$I$413,MATCH($B$268,$C$395:$C$413,0)),INDEX('Baseline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EFs'!R$381,"")</f>
        <v/>
      </c>
      <c r="L268" s="142" t="str" cm="1">
        <f t="array" ref="L268">IFERROR(((_xlfn.IFS(L$227&lt;INDEX($J$395:$J$413,MATCH($B$268,$C$395:$C$413,0)),INDEX('Baseline Calcs &amp; EFs'!$D$341:$D$358, MATCH($B$268,'Baseline Calcs &amp; EFs'!$B$341:$B$358,0)),L$227&lt;INDEX($K$395:$K$413,MATCH($B$268,$C$395:$C$413,0)),INDEX('Baseline Calcs &amp; EFs'!$D$341:$D$358, MATCH($B$268,'Baseline Calcs &amp; EFs'!$B$341:$B$358,0))-(((INDEX('Baseline Calcs &amp; EFs'!$D$341:$D$358, MATCH($B$268,'Baseline Calcs &amp; EFs'!$B$341:$B$358,0)))-(INDEX($E$394:$E$411, MATCH($B$268,$C$394:$C$411,0))))/3),L$227&lt;INDEX($I$395:$I$413,MATCH($B$268,$C$395:$C$413,0)),INDEX('Baseline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EFs'!S$381,"")</f>
        <v/>
      </c>
      <c r="M268" s="142" t="str" cm="1">
        <f t="array" ref="M268">IFERROR(((_xlfn.IFS(M$227&lt;INDEX($J$395:$J$413,MATCH($B$268,$C$395:$C$413,0)),INDEX('Baseline Calcs &amp; EFs'!$D$341:$D$358, MATCH($B$268,'Baseline Calcs &amp; EFs'!$B$341:$B$358,0)),M$227&lt;INDEX($K$395:$K$413,MATCH($B$268,$C$395:$C$413,0)),INDEX('Baseline Calcs &amp; EFs'!$D$341:$D$358, MATCH($B$268,'Baseline Calcs &amp; EFs'!$B$341:$B$358,0))-(((INDEX('Baseline Calcs &amp; EFs'!$D$341:$D$358, MATCH($B$268,'Baseline Calcs &amp; EFs'!$B$341:$B$358,0)))-(INDEX($E$394:$E$411, MATCH($B$268,$C$394:$C$411,0))))/3),M$227&lt;INDEX($I$395:$I$413,MATCH($B$268,$C$395:$C$413,0)),INDEX('Baseline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EFs'!T$381,"")</f>
        <v/>
      </c>
      <c r="N268" s="142" t="str" cm="1">
        <f t="array" ref="N268">IFERROR(((_xlfn.IFS(N$227&lt;INDEX($J$395:$J$413,MATCH($B$268,$C$395:$C$413,0)),INDEX('Baseline Calcs &amp; EFs'!$D$341:$D$358, MATCH($B$268,'Baseline Calcs &amp; EFs'!$B$341:$B$358,0)),N$227&lt;INDEX($K$395:$K$413,MATCH($B$268,$C$395:$C$413,0)),INDEX('Baseline Calcs &amp; EFs'!$D$341:$D$358, MATCH($B$268,'Baseline Calcs &amp; EFs'!$B$341:$B$358,0))-(((INDEX('Baseline Calcs &amp; EFs'!$D$341:$D$358, MATCH($B$268,'Baseline Calcs &amp; EFs'!$B$341:$B$358,0)))-(INDEX($E$394:$E$411, MATCH($B$268,$C$394:$C$411,0))))/3),N$227&lt;INDEX($I$395:$I$413,MATCH($B$268,$C$395:$C$413,0)),INDEX('Baseline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EFs'!U$381,"")</f>
        <v/>
      </c>
      <c r="O268" s="142" t="str" cm="1">
        <f t="array" ref="O268">IFERROR(((_xlfn.IFS(O$227&lt;INDEX($J$395:$J$413,MATCH($B$268,$C$395:$C$413,0)),INDEX('Baseline Calcs &amp; EFs'!$D$341:$D$358, MATCH($B$268,'Baseline Calcs &amp; EFs'!$B$341:$B$358,0)),O$227&lt;INDEX($K$395:$K$413,MATCH($B$268,$C$395:$C$413,0)),INDEX('Baseline Calcs &amp; EFs'!$D$341:$D$358, MATCH($B$268,'Baseline Calcs &amp; EFs'!$B$341:$B$358,0))-(((INDEX('Baseline Calcs &amp; EFs'!$D$341:$D$358, MATCH($B$268,'Baseline Calcs &amp; EFs'!$B$341:$B$358,0)))-(INDEX($E$394:$E$411, MATCH($B$268,$C$394:$C$411,0))))/3),O$227&lt;INDEX($I$395:$I$413,MATCH($B$268,$C$395:$C$413,0)),INDEX('Baseline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EFs'!V$381,"")</f>
        <v/>
      </c>
      <c r="P268" s="142" t="str" cm="1">
        <f t="array" ref="P268">IFERROR(((_xlfn.IFS(P$227&lt;INDEX($J$395:$J$413,MATCH($B$268,$C$395:$C$413,0)),INDEX('Baseline Calcs &amp; EFs'!$D$341:$D$358, MATCH($B$268,'Baseline Calcs &amp; EFs'!$B$341:$B$358,0)),P$227&lt;INDEX($K$395:$K$413,MATCH($B$268,$C$395:$C$413,0)),INDEX('Baseline Calcs &amp; EFs'!$D$341:$D$358, MATCH($B$268,'Baseline Calcs &amp; EFs'!$B$341:$B$358,0))-(((INDEX('Baseline Calcs &amp; EFs'!$D$341:$D$358, MATCH($B$268,'Baseline Calcs &amp; EFs'!$B$341:$B$358,0)))-(INDEX($E$394:$E$411, MATCH($B$268,$C$394:$C$411,0))))/3),P$227&lt;INDEX($I$395:$I$413,MATCH($B$268,$C$395:$C$413,0)),INDEX('Baseline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EFs'!W$381,"")</f>
        <v/>
      </c>
      <c r="Q268" s="142" t="str" cm="1">
        <f t="array" ref="Q268">IFERROR(((_xlfn.IFS(Q$227&lt;INDEX($J$395:$J$413,MATCH($B$268,$C$395:$C$413,0)),INDEX('Baseline Calcs &amp; EFs'!$D$341:$D$358, MATCH($B$268,'Baseline Calcs &amp; EFs'!$B$341:$B$358,0)),Q$227&lt;INDEX($K$395:$K$413,MATCH($B$268,$C$395:$C$413,0)),INDEX('Baseline Calcs &amp; EFs'!$D$341:$D$358, MATCH($B$268,'Baseline Calcs &amp; EFs'!$B$341:$B$358,0))-(((INDEX('Baseline Calcs &amp; EFs'!$D$341:$D$358, MATCH($B$268,'Baseline Calcs &amp; EFs'!$B$341:$B$358,0)))-(INDEX($E$394:$E$411, MATCH($B$268,$C$394:$C$411,0))))/3),Q$227&lt;INDEX($I$395:$I$413,MATCH($B$268,$C$395:$C$413,0)),INDEX('Baseline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EFs'!X$381,"")</f>
        <v/>
      </c>
      <c r="R268" s="142" t="str" cm="1">
        <f t="array" ref="R268">IFERROR(((_xlfn.IFS(R$227&lt;INDEX($J$395:$J$413,MATCH($B$268,$C$395:$C$413,0)),INDEX('Baseline Calcs &amp; EFs'!$D$341:$D$358, MATCH($B$268,'Baseline Calcs &amp; EFs'!$B$341:$B$358,0)),R$227&lt;INDEX($K$395:$K$413,MATCH($B$268,$C$395:$C$413,0)),INDEX('Baseline Calcs &amp; EFs'!$D$341:$D$358, MATCH($B$268,'Baseline Calcs &amp; EFs'!$B$341:$B$358,0))-(((INDEX('Baseline Calcs &amp; EFs'!$D$341:$D$358, MATCH($B$268,'Baseline Calcs &amp; EFs'!$B$341:$B$358,0)))-(INDEX($E$394:$E$411, MATCH($B$268,$C$394:$C$411,0))))/3),R$227&lt;INDEX($I$395:$I$413,MATCH($B$268,$C$395:$C$413,0)),INDEX('Baseline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EFs'!Y$381,"")</f>
        <v/>
      </c>
      <c r="S268" s="142" t="str" cm="1">
        <f t="array" ref="S268">IFERROR(((_xlfn.IFS(S$227&lt;INDEX($J$395:$J$413,MATCH($B$268,$C$395:$C$413,0)),INDEX('Baseline Calcs &amp; EFs'!$D$341:$D$358, MATCH($B$268,'Baseline Calcs &amp; EFs'!$B$341:$B$358,0)),S$227&lt;INDEX($K$395:$K$413,MATCH($B$268,$C$395:$C$413,0)),INDEX('Baseline Calcs &amp; EFs'!$D$341:$D$358, MATCH($B$268,'Baseline Calcs &amp; EFs'!$B$341:$B$358,0))-(((INDEX('Baseline Calcs &amp; EFs'!$D$341:$D$358, MATCH($B$268,'Baseline Calcs &amp; EFs'!$B$341:$B$358,0)))-(INDEX($E$394:$E$411, MATCH($B$268,$C$394:$C$411,0))))/3),S$227&lt;INDEX($I$395:$I$413,MATCH($B$268,$C$395:$C$413,0)),INDEX('Baseline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EFs'!Z$381,"")</f>
        <v/>
      </c>
      <c r="T268" s="142" t="str" cm="1">
        <f t="array" ref="T268">IFERROR(((_xlfn.IFS(T$227&lt;INDEX($J$395:$J$413,MATCH($B$268,$C$395:$C$413,0)),INDEX('Baseline Calcs &amp; EFs'!$D$341:$D$358, MATCH($B$268,'Baseline Calcs &amp; EFs'!$B$341:$B$358,0)),T$227&lt;INDEX($K$395:$K$413,MATCH($B$268,$C$395:$C$413,0)),INDEX('Baseline Calcs &amp; EFs'!$D$341:$D$358, MATCH($B$268,'Baseline Calcs &amp; EFs'!$B$341:$B$358,0))-(((INDEX('Baseline Calcs &amp; EFs'!$D$341:$D$358, MATCH($B$268,'Baseline Calcs &amp; EFs'!$B$341:$B$358,0)))-(INDEX($E$394:$E$411, MATCH($B$268,$C$394:$C$411,0))))/3),T$227&lt;INDEX($I$395:$I$413,MATCH($B$268,$C$395:$C$413,0)),INDEX('Baseline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EFs'!AA$381,"")</f>
        <v/>
      </c>
      <c r="U268" s="142" t="str" cm="1">
        <f t="array" ref="U268">IFERROR(((_xlfn.IFS(U$227&lt;INDEX($J$395:$J$413,MATCH($B$268,$C$395:$C$413,0)),INDEX('Baseline Calcs &amp; EFs'!$D$341:$D$358, MATCH($B$268,'Baseline Calcs &amp; EFs'!$B$341:$B$358,0)),U$227&lt;INDEX($K$395:$K$413,MATCH($B$268,$C$395:$C$413,0)),INDEX('Baseline Calcs &amp; EFs'!$D$341:$D$358, MATCH($B$268,'Baseline Calcs &amp; EFs'!$B$341:$B$358,0))-(((INDEX('Baseline Calcs &amp; EFs'!$D$341:$D$358, MATCH($B$268,'Baseline Calcs &amp; EFs'!$B$341:$B$358,0)))-(INDEX($E$394:$E$411, MATCH($B$268,$C$394:$C$411,0))))/3),U$227&lt;INDEX($I$395:$I$413,MATCH($B$268,$C$395:$C$413,0)),INDEX('Baseline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EFs'!AB$381,"")</f>
        <v/>
      </c>
      <c r="V268" s="142" t="str" cm="1">
        <f t="array" ref="V268">IFERROR(((_xlfn.IFS(V$227&lt;INDEX($J$395:$J$413,MATCH($B$268,$C$395:$C$413,0)),INDEX('Baseline Calcs &amp; EFs'!$D$341:$D$358, MATCH($B$268,'Baseline Calcs &amp; EFs'!$B$341:$B$358,0)),V$227&lt;INDEX($K$395:$K$413,MATCH($B$268,$C$395:$C$413,0)),INDEX('Baseline Calcs &amp; EFs'!$D$341:$D$358, MATCH($B$268,'Baseline Calcs &amp; EFs'!$B$341:$B$358,0))-(((INDEX('Baseline Calcs &amp; EFs'!$D$341:$D$358, MATCH($B$268,'Baseline Calcs &amp; EFs'!$B$341:$B$358,0)))-(INDEX($E$394:$E$411, MATCH($B$268,$C$394:$C$411,0))))/3),V$227&lt;INDEX($I$395:$I$413,MATCH($B$268,$C$395:$C$413,0)),INDEX('Baseline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EFs'!AC$381,"")</f>
        <v/>
      </c>
      <c r="W268" s="142" t="str" cm="1">
        <f t="array" ref="W268">IFERROR(((_xlfn.IFS(W$227&lt;INDEX($J$395:$J$413,MATCH($B$268,$C$395:$C$413,0)),INDEX('Baseline Calcs &amp; EFs'!$D$341:$D$358, MATCH($B$268,'Baseline Calcs &amp; EFs'!$B$341:$B$358,0)),W$227&lt;INDEX($K$395:$K$413,MATCH($B$268,$C$395:$C$413,0)),INDEX('Baseline Calcs &amp; EFs'!$D$341:$D$358, MATCH($B$268,'Baseline Calcs &amp; EFs'!$B$341:$B$358,0))-(((INDEX('Baseline Calcs &amp; EFs'!$D$341:$D$358, MATCH($B$268,'Baseline Calcs &amp; EFs'!$B$341:$B$358,0)))-(INDEX($E$394:$E$411, MATCH($B$268,$C$394:$C$411,0))))/3),W$227&lt;INDEX($I$395:$I$413,MATCH($B$268,$C$395:$C$413,0)),INDEX('Baseline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EFs'!AD$381,"")</f>
        <v/>
      </c>
      <c r="X268" s="142" t="str" cm="1">
        <f t="array" ref="X268">IFERROR(((_xlfn.IFS(X$227&lt;INDEX($J$395:$J$413,MATCH($B$268,$C$395:$C$413,0)),INDEX('Baseline Calcs &amp; EFs'!$D$341:$D$358, MATCH($B$268,'Baseline Calcs &amp; EFs'!$B$341:$B$358,0)),X$227&lt;INDEX($K$395:$K$413,MATCH($B$268,$C$395:$C$413,0)),INDEX('Baseline Calcs &amp; EFs'!$D$341:$D$358, MATCH($B$268,'Baseline Calcs &amp; EFs'!$B$341:$B$358,0))-(((INDEX('Baseline Calcs &amp; EFs'!$D$341:$D$358, MATCH($B$268,'Baseline Calcs &amp; EFs'!$B$341:$B$358,0)))-(INDEX($E$394:$E$411, MATCH($B$268,$C$394:$C$411,0))))/3),X$227&lt;INDEX($I$395:$I$413,MATCH($B$268,$C$395:$C$413,0)),INDEX('Baseline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EFs'!AE$381,"")</f>
        <v/>
      </c>
      <c r="Y268" s="142" t="str" cm="1">
        <f t="array" ref="Y268">IFERROR(((_xlfn.IFS(Y$227&lt;INDEX($J$395:$J$413,MATCH($B$268,$C$395:$C$413,0)),INDEX('Baseline Calcs &amp; EFs'!$D$341:$D$358, MATCH($B$268,'Baseline Calcs &amp; EFs'!$B$341:$B$358,0)),Y$227&lt;INDEX($K$395:$K$413,MATCH($B$268,$C$395:$C$413,0)),INDEX('Baseline Calcs &amp; EFs'!$D$341:$D$358, MATCH($B$268,'Baseline Calcs &amp; EFs'!$B$341:$B$358,0))-(((INDEX('Baseline Calcs &amp; EFs'!$D$341:$D$358, MATCH($B$268,'Baseline Calcs &amp; EFs'!$B$341:$B$358,0)))-(INDEX($E$394:$E$411, MATCH($B$268,$C$394:$C$411,0))))/3),Y$227&lt;INDEX($I$395:$I$413,MATCH($B$268,$C$395:$C$413,0)),INDEX('Baseline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EFs'!AF$381,"")</f>
        <v/>
      </c>
      <c r="Z268" s="142" t="str" cm="1">
        <f t="array" ref="Z268">IFERROR(((_xlfn.IFS(Z$227&lt;INDEX($J$395:$J$413,MATCH($B$268,$C$395:$C$413,0)),INDEX('Baseline Calcs &amp; EFs'!$D$341:$D$358, MATCH($B$268,'Baseline Calcs &amp; EFs'!$B$341:$B$358,0)),Z$227&lt;INDEX($K$395:$K$413,MATCH($B$268,$C$395:$C$413,0)),INDEX('Baseline Calcs &amp; EFs'!$D$341:$D$358, MATCH($B$268,'Baseline Calcs &amp; EFs'!$B$341:$B$358,0))-(((INDEX('Baseline Calcs &amp; EFs'!$D$341:$D$358, MATCH($B$268,'Baseline Calcs &amp; EFs'!$B$341:$B$358,0)))-(INDEX($E$394:$E$411, MATCH($B$268,$C$394:$C$411,0))))/3),Z$227&lt;INDEX($I$395:$I$413,MATCH($B$268,$C$395:$C$413,0)),INDEX('Baseline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EFs'!AG$381,"")</f>
        <v/>
      </c>
      <c r="AA268" s="142" t="str" cm="1">
        <f t="array" ref="AA268">IFERROR(((_xlfn.IFS(AA$227&lt;INDEX($J$395:$J$413,MATCH($B$268,$C$395:$C$413,0)),INDEX('Baseline Calcs &amp; EFs'!$D$341:$D$358, MATCH($B$268,'Baseline Calcs &amp; EFs'!$B$341:$B$358,0)),AA$227&lt;INDEX($K$395:$K$413,MATCH($B$268,$C$395:$C$413,0)),INDEX('Baseline Calcs &amp; EFs'!$D$341:$D$358, MATCH($B$268,'Baseline Calcs &amp; EFs'!$B$341:$B$358,0))-(((INDEX('Baseline Calcs &amp; EFs'!$D$341:$D$358, MATCH($B$268,'Baseline Calcs &amp; EFs'!$B$341:$B$358,0)))-(INDEX($E$394:$E$411, MATCH($B$268,$C$394:$C$411,0))))/3),AA$227&lt;INDEX($I$395:$I$413,MATCH($B$268,$C$395:$C$413,0)),INDEX('Baseline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EFs'!AH$381,"")</f>
        <v/>
      </c>
      <c r="AB268" s="142" t="str" cm="1">
        <f t="array" ref="AB268">IFERROR(((_xlfn.IFS(AB$227&lt;INDEX($J$395:$J$413,MATCH($B$268,$C$395:$C$413,0)),INDEX('Baseline Calcs &amp; EFs'!$D$341:$D$358, MATCH($B$268,'Baseline Calcs &amp; EFs'!$B$341:$B$358,0)),AB$227&lt;INDEX($K$395:$K$413,MATCH($B$268,$C$395:$C$413,0)),INDEX('Baseline Calcs &amp; EFs'!$D$341:$D$358, MATCH($B$268,'Baseline Calcs &amp; EFs'!$B$341:$B$358,0))-(((INDEX('Baseline Calcs &amp; EFs'!$D$341:$D$358, MATCH($B$268,'Baseline Calcs &amp; EFs'!$B$341:$B$358,0)))-(INDEX($E$394:$E$411, MATCH($B$268,$C$394:$C$411,0))))/3),AB$227&lt;INDEX($I$395:$I$413,MATCH($B$268,$C$395:$C$413,0)),INDEX('Baseline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EFs'!AI$381,"")</f>
        <v/>
      </c>
      <c r="AC268" s="142" t="str" cm="1">
        <f t="array" ref="AC268">IFERROR(((_xlfn.IFS(AC$227&lt;INDEX($J$395:$J$413,MATCH($B$268,$C$395:$C$413,0)),INDEX('Baseline Calcs &amp; EFs'!$D$341:$D$358, MATCH($B$268,'Baseline Calcs &amp; EFs'!$B$341:$B$358,0)),AC$227&lt;INDEX($K$395:$K$413,MATCH($B$268,$C$395:$C$413,0)),INDEX('Baseline Calcs &amp; EFs'!$D$341:$D$358, MATCH($B$268,'Baseline Calcs &amp; EFs'!$B$341:$B$358,0))-(((INDEX('Baseline Calcs &amp; EFs'!$D$341:$D$358, MATCH($B$268,'Baseline Calcs &amp; EFs'!$B$341:$B$358,0)))-(INDEX($E$394:$E$411, MATCH($B$268,$C$394:$C$411,0))))/3),AC$227&lt;INDEX($I$395:$I$413,MATCH($B$268,$C$395:$C$413,0)),INDEX('Baseline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EFs'!AJ$381,"")</f>
        <v/>
      </c>
      <c r="AD268" s="142" t="str" cm="1">
        <f t="array" ref="AD268">IFERROR(((_xlfn.IFS(AD$227&lt;INDEX($J$395:$J$413,MATCH($B$268,$C$395:$C$413,0)),INDEX('Baseline Calcs &amp; EFs'!$D$341:$D$358, MATCH($B$268,'Baseline Calcs &amp; EFs'!$B$341:$B$358,0)),AD$227&lt;INDEX($K$395:$K$413,MATCH($B$268,$C$395:$C$413,0)),INDEX('Baseline Calcs &amp; EFs'!$D$341:$D$358, MATCH($B$268,'Baseline Calcs &amp; EFs'!$B$341:$B$358,0))-(((INDEX('Baseline Calcs &amp; EFs'!$D$341:$D$358, MATCH($B$268,'Baseline Calcs &amp; EFs'!$B$341:$B$358,0)))-(INDEX($E$394:$E$411, MATCH($B$268,$C$394:$C$411,0))))/3),AD$227&lt;INDEX($I$395:$I$413,MATCH($B$268,$C$395:$C$413,0)),INDEX('Baseline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EFs'!AK$381,"")</f>
        <v/>
      </c>
      <c r="AE268" s="142" t="str" cm="1">
        <f t="array" ref="AE268">IFERROR(((_xlfn.IFS(AE$227&lt;INDEX($J$395:$J$413,MATCH($B$268,$C$395:$C$413,0)),INDEX('Baseline Calcs &amp; EFs'!$D$341:$D$358, MATCH($B$268,'Baseline Calcs &amp; EFs'!$B$341:$B$358,0)),AE$227&lt;INDEX($K$395:$K$413,MATCH($B$268,$C$395:$C$413,0)),INDEX('Baseline Calcs &amp; EFs'!$D$341:$D$358, MATCH($B$268,'Baseline Calcs &amp; EFs'!$B$341:$B$358,0))-(((INDEX('Baseline Calcs &amp; EFs'!$D$341:$D$358, MATCH($B$268,'Baseline Calcs &amp; EFs'!$B$341:$B$358,0)))-(INDEX($E$394:$E$411, MATCH($B$268,$C$394:$C$411,0))))/3),AE$227&lt;INDEX($I$395:$I$413,MATCH($B$268,$C$395:$C$413,0)),INDEX('Baseline Calcs &amp; EFs'!$D$341:$D$358, MATCH($B$268,'Baseline Calcs &amp; EFs'!$B$341:$B$358,0))-(((INDEX('Baseline Calcs &amp; EFs'!$D$341:$D$358, MATCH($B$268,'Baseline Calcs &amp; EFs'!$B$341:$B$358,0)))-(INDEX($E$394:$E$411, MATCH($B$268,$C$394:$C$411,0))))*2/3),TRUE,INDEX($E$394:$E$411, MATCH($B$268,$C$394:$C$411,0)))*INDEX($D$11:$D$27, MATCH($B$268,$B$11:$B$27,0))*10^6*'Conversions and Lists'!$F$44)-(INDEX($G$6:$G$27, MATCH($B$268,$B$6:$B$27,0))*'Conversions and Lists'!$F$37))*'Baseline Calcs &amp; EFs'!AL$381,"")</f>
        <v/>
      </c>
      <c r="AF268" s="142" t="str">
        <f t="shared" si="4"/>
        <v/>
      </c>
      <c r="AG268" s="142" t="str">
        <f>IFERROR(SUM(INDEX(D268:AF268, MATCH(INDEX($H$6:$H$27,MATCH(B268,$B$6:$B$27,0)),$D$227:$AE$227,0)):AF268),"")</f>
        <v/>
      </c>
    </row>
    <row r="269" spans="2:33" ht="14.4" thickBot="1" x14ac:dyDescent="0.3">
      <c r="B269" s="138" t="s">
        <v>128</v>
      </c>
      <c r="C269" s="139" t="s">
        <v>336</v>
      </c>
      <c r="D269" s="148" t="str" cm="1">
        <f t="array" ref="D269">IFERROR((_xlfn.IFS(D$227&lt;INDEX($J$395:$J$413,MATCH($B$268,$C$395:$C$413,0)),INDEX('Baseline Calcs &amp; EFs'!$C$341:$C$358, MATCH($B$268,'Baseline Calcs &amp; EFs'!$B$341:$B$358,0)),D$227&lt;INDEX($K$395:$K$413,MATCH($B$268,$C$395:$C$413,0)),INDEX('Baseline Calcs &amp; EFs'!$C$341:$C$358, MATCH($B$268,'Baseline Calcs &amp; EFs'!$B$341:$B$358,0))-(((INDEX('Baseline Calcs &amp; EFs'!$C$341:$C$358, MATCH($B$268,'Baseline Calcs &amp; EFs'!$B$341:$B$358,0)))-(INDEX($D$394:$D$411, MATCH($B$268,$C$394:$C$411,0))))/3),D$227&lt;INDEX($I$395:$I$413,MATCH($B$268,$C$395:$C$413,0)),INDEX('Baseline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E269" s="148" t="str" cm="1">
        <f t="array" ref="E269">IFERROR((_xlfn.IFS(E$227&lt;INDEX($J$395:$J$413,MATCH($B$268,$C$395:$C$413,0)),INDEX('Baseline Calcs &amp; EFs'!$C$341:$C$358, MATCH($B$268,'Baseline Calcs &amp; EFs'!$B$341:$B$358,0)),E$227&lt;INDEX($K$395:$K$413,MATCH($B$268,$C$395:$C$413,0)),INDEX('Baseline Calcs &amp; EFs'!$C$341:$C$358, MATCH($B$268,'Baseline Calcs &amp; EFs'!$B$341:$B$358,0))-(((INDEX('Baseline Calcs &amp; EFs'!$C$341:$C$358, MATCH($B$268,'Baseline Calcs &amp; EFs'!$B$341:$B$358,0)))-(INDEX($D$394:$D$411, MATCH($B$268,$C$394:$C$411,0))))/3),E$227&lt;INDEX($I$395:$I$413,MATCH($B$268,$C$395:$C$413,0)),INDEX('Baseline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F269" s="148" t="str" cm="1">
        <f t="array" ref="F269">IFERROR((_xlfn.IFS(F$227&lt;INDEX($J$395:$J$413,MATCH($B$268,$C$395:$C$413,0)),INDEX('Baseline Calcs &amp; EFs'!$C$341:$C$358, MATCH($B$268,'Baseline Calcs &amp; EFs'!$B$341:$B$358,0)),F$227&lt;INDEX($K$395:$K$413,MATCH($B$268,$C$395:$C$413,0)),INDEX('Baseline Calcs &amp; EFs'!$C$341:$C$358, MATCH($B$268,'Baseline Calcs &amp; EFs'!$B$341:$B$358,0))-(((INDEX('Baseline Calcs &amp; EFs'!$C$341:$C$358, MATCH($B$268,'Baseline Calcs &amp; EFs'!$B$341:$B$358,0)))-(INDEX($D$394:$D$411, MATCH($B$268,$C$394:$C$411,0))))/3),F$227&lt;INDEX($I$395:$I$413,MATCH($B$268,$C$395:$C$413,0)),INDEX('Baseline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G269" s="148" t="str" cm="1">
        <f t="array" ref="G269">IFERROR((_xlfn.IFS(G$227&lt;INDEX($J$395:$J$413,MATCH($B$268,$C$395:$C$413,0)),INDEX('Baseline Calcs &amp; EFs'!$C$341:$C$358, MATCH($B$268,'Baseline Calcs &amp; EFs'!$B$341:$B$358,0)),G$227&lt;INDEX($K$395:$K$413,MATCH($B$268,$C$395:$C$413,0)),INDEX('Baseline Calcs &amp; EFs'!$C$341:$C$358, MATCH($B$268,'Baseline Calcs &amp; EFs'!$B$341:$B$358,0))-(((INDEX('Baseline Calcs &amp; EFs'!$C$341:$C$358, MATCH($B$268,'Baseline Calcs &amp; EFs'!$B$341:$B$358,0)))-(INDEX($D$394:$D$411, MATCH($B$268,$C$394:$C$411,0))))/3),G$227&lt;INDEX($I$395:$I$413,MATCH($B$268,$C$395:$C$413,0)),INDEX('Baseline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H269" s="148" t="str" cm="1">
        <f t="array" ref="H269">IFERROR((_xlfn.IFS(H$227&lt;INDEX($J$395:$J$413,MATCH($B$268,$C$395:$C$413,0)),INDEX('Baseline Calcs &amp; EFs'!$C$341:$C$358, MATCH($B$268,'Baseline Calcs &amp; EFs'!$B$341:$B$358,0)),H$227&lt;INDEX($K$395:$K$413,MATCH($B$268,$C$395:$C$413,0)),INDEX('Baseline Calcs &amp; EFs'!$C$341:$C$358, MATCH($B$268,'Baseline Calcs &amp; EFs'!$B$341:$B$358,0))-(((INDEX('Baseline Calcs &amp; EFs'!$C$341:$C$358, MATCH($B$268,'Baseline Calcs &amp; EFs'!$B$341:$B$358,0)))-(INDEX($D$394:$D$411, MATCH($B$268,$C$394:$C$411,0))))/3),H$227&lt;INDEX($I$395:$I$413,MATCH($B$268,$C$395:$C$413,0)),INDEX('Baseline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I269" s="148" t="str" cm="1">
        <f t="array" ref="I269">IFERROR((_xlfn.IFS(I$227&lt;INDEX($J$395:$J$413,MATCH($B$268,$C$395:$C$413,0)),INDEX('Baseline Calcs &amp; EFs'!$C$341:$C$358, MATCH($B$268,'Baseline Calcs &amp; EFs'!$B$341:$B$358,0)),I$227&lt;INDEX($K$395:$K$413,MATCH($B$268,$C$395:$C$413,0)),INDEX('Baseline Calcs &amp; EFs'!$C$341:$C$358, MATCH($B$268,'Baseline Calcs &amp; EFs'!$B$341:$B$358,0))-(((INDEX('Baseline Calcs &amp; EFs'!$C$341:$C$358, MATCH($B$268,'Baseline Calcs &amp; EFs'!$B$341:$B$358,0)))-(INDEX($D$394:$D$411, MATCH($B$268,$C$394:$C$411,0))))/3),I$227&lt;INDEX($I$395:$I$413,MATCH($B$268,$C$395:$C$413,0)),INDEX('Baseline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J269" s="148" t="str" cm="1">
        <f t="array" ref="J269">IFERROR((_xlfn.IFS(J$227&lt;INDEX($J$395:$J$413,MATCH($B$268,$C$395:$C$413,0)),INDEX('Baseline Calcs &amp; EFs'!$C$341:$C$358, MATCH($B$268,'Baseline Calcs &amp; EFs'!$B$341:$B$358,0)),J$227&lt;INDEX($K$395:$K$413,MATCH($B$268,$C$395:$C$413,0)),INDEX('Baseline Calcs &amp; EFs'!$C$341:$C$358, MATCH($B$268,'Baseline Calcs &amp; EFs'!$B$341:$B$358,0))-(((INDEX('Baseline Calcs &amp; EFs'!$C$341:$C$358, MATCH($B$268,'Baseline Calcs &amp; EFs'!$B$341:$B$358,0)))-(INDEX($D$394:$D$411, MATCH($B$268,$C$394:$C$411,0))))/3),J$227&lt;INDEX($I$395:$I$413,MATCH($B$268,$C$395:$C$413,0)),INDEX('Baseline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K269" s="148" t="str" cm="1">
        <f t="array" ref="K269">IFERROR((_xlfn.IFS(K$227&lt;INDEX($J$395:$J$413,MATCH($B$268,$C$395:$C$413,0)),INDEX('Baseline Calcs &amp; EFs'!$C$341:$C$358, MATCH($B$268,'Baseline Calcs &amp; EFs'!$B$341:$B$358,0)),K$227&lt;INDEX($K$395:$K$413,MATCH($B$268,$C$395:$C$413,0)),INDEX('Baseline Calcs &amp; EFs'!$C$341:$C$358, MATCH($B$268,'Baseline Calcs &amp; EFs'!$B$341:$B$358,0))-(((INDEX('Baseline Calcs &amp; EFs'!$C$341:$C$358, MATCH($B$268,'Baseline Calcs &amp; EFs'!$B$341:$B$358,0)))-(INDEX($D$394:$D$411, MATCH($B$268,$C$394:$C$411,0))))/3),K$227&lt;INDEX($I$395:$I$413,MATCH($B$268,$C$395:$C$413,0)),INDEX('Baseline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L269" s="148" t="str" cm="1">
        <f t="array" ref="L269">IFERROR((_xlfn.IFS(L$227&lt;INDEX($J$395:$J$413,MATCH($B$268,$C$395:$C$413,0)),INDEX('Baseline Calcs &amp; EFs'!$C$341:$C$358, MATCH($B$268,'Baseline Calcs &amp; EFs'!$B$341:$B$358,0)),L$227&lt;INDEX($K$395:$K$413,MATCH($B$268,$C$395:$C$413,0)),INDEX('Baseline Calcs &amp; EFs'!$C$341:$C$358, MATCH($B$268,'Baseline Calcs &amp; EFs'!$B$341:$B$358,0))-(((INDEX('Baseline Calcs &amp; EFs'!$C$341:$C$358, MATCH($B$268,'Baseline Calcs &amp; EFs'!$B$341:$B$358,0)))-(INDEX($D$394:$D$411, MATCH($B$268,$C$394:$C$411,0))))/3),L$227&lt;INDEX($I$395:$I$413,MATCH($B$268,$C$395:$C$413,0)),INDEX('Baseline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M269" s="148" t="str" cm="1">
        <f t="array" ref="M269">IFERROR((_xlfn.IFS(M$227&lt;INDEX($J$395:$J$413,MATCH($B$268,$C$395:$C$413,0)),INDEX('Baseline Calcs &amp; EFs'!$C$341:$C$358, MATCH($B$268,'Baseline Calcs &amp; EFs'!$B$341:$B$358,0)),M$227&lt;INDEX($K$395:$K$413,MATCH($B$268,$C$395:$C$413,0)),INDEX('Baseline Calcs &amp; EFs'!$C$341:$C$358, MATCH($B$268,'Baseline Calcs &amp; EFs'!$B$341:$B$358,0))-(((INDEX('Baseline Calcs &amp; EFs'!$C$341:$C$358, MATCH($B$268,'Baseline Calcs &amp; EFs'!$B$341:$B$358,0)))-(INDEX($D$394:$D$411, MATCH($B$268,$C$394:$C$411,0))))/3),M$227&lt;INDEX($I$395:$I$413,MATCH($B$268,$C$395:$C$413,0)),INDEX('Baseline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N269" s="148" t="str" cm="1">
        <f t="array" ref="N269">IFERROR((_xlfn.IFS(N$227&lt;INDEX($J$395:$J$413,MATCH($B$268,$C$395:$C$413,0)),INDEX('Baseline Calcs &amp; EFs'!$C$341:$C$358, MATCH($B$268,'Baseline Calcs &amp; EFs'!$B$341:$B$358,0)),N$227&lt;INDEX($K$395:$K$413,MATCH($B$268,$C$395:$C$413,0)),INDEX('Baseline Calcs &amp; EFs'!$C$341:$C$358, MATCH($B$268,'Baseline Calcs &amp; EFs'!$B$341:$B$358,0))-(((INDEX('Baseline Calcs &amp; EFs'!$C$341:$C$358, MATCH($B$268,'Baseline Calcs &amp; EFs'!$B$341:$B$358,0)))-(INDEX($D$394:$D$411, MATCH($B$268,$C$394:$C$411,0))))/3),N$227&lt;INDEX($I$395:$I$413,MATCH($B$268,$C$395:$C$413,0)),INDEX('Baseline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O269" s="148" t="str" cm="1">
        <f t="array" ref="O269">IFERROR((_xlfn.IFS(O$227&lt;INDEX($J$395:$J$413,MATCH($B$268,$C$395:$C$413,0)),INDEX('Baseline Calcs &amp; EFs'!$C$341:$C$358, MATCH($B$268,'Baseline Calcs &amp; EFs'!$B$341:$B$358,0)),O$227&lt;INDEX($K$395:$K$413,MATCH($B$268,$C$395:$C$413,0)),INDEX('Baseline Calcs &amp; EFs'!$C$341:$C$358, MATCH($B$268,'Baseline Calcs &amp; EFs'!$B$341:$B$358,0))-(((INDEX('Baseline Calcs &amp; EFs'!$C$341:$C$358, MATCH($B$268,'Baseline Calcs &amp; EFs'!$B$341:$B$358,0)))-(INDEX($D$394:$D$411, MATCH($B$268,$C$394:$C$411,0))))/3),O$227&lt;INDEX($I$395:$I$413,MATCH($B$268,$C$395:$C$413,0)),INDEX('Baseline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P269" s="148" t="str" cm="1">
        <f t="array" ref="P269">IFERROR((_xlfn.IFS(P$227&lt;INDEX($J$395:$J$413,MATCH($B$268,$C$395:$C$413,0)),INDEX('Baseline Calcs &amp; EFs'!$C$341:$C$358, MATCH($B$268,'Baseline Calcs &amp; EFs'!$B$341:$B$358,0)),P$227&lt;INDEX($K$395:$K$413,MATCH($B$268,$C$395:$C$413,0)),INDEX('Baseline Calcs &amp; EFs'!$C$341:$C$358, MATCH($B$268,'Baseline Calcs &amp; EFs'!$B$341:$B$358,0))-(((INDEX('Baseline Calcs &amp; EFs'!$C$341:$C$358, MATCH($B$268,'Baseline Calcs &amp; EFs'!$B$341:$B$358,0)))-(INDEX($D$394:$D$411, MATCH($B$268,$C$394:$C$411,0))))/3),P$227&lt;INDEX($I$395:$I$413,MATCH($B$268,$C$395:$C$413,0)),INDEX('Baseline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Q269" s="148" t="str" cm="1">
        <f t="array" ref="Q269">IFERROR((_xlfn.IFS(Q$227&lt;INDEX($J$395:$J$413,MATCH($B$268,$C$395:$C$413,0)),INDEX('Baseline Calcs &amp; EFs'!$C$341:$C$358, MATCH($B$268,'Baseline Calcs &amp; EFs'!$B$341:$B$358,0)),Q$227&lt;INDEX($K$395:$K$413,MATCH($B$268,$C$395:$C$413,0)),INDEX('Baseline Calcs &amp; EFs'!$C$341:$C$358, MATCH($B$268,'Baseline Calcs &amp; EFs'!$B$341:$B$358,0))-(((INDEX('Baseline Calcs &amp; EFs'!$C$341:$C$358, MATCH($B$268,'Baseline Calcs &amp; EFs'!$B$341:$B$358,0)))-(INDEX($D$394:$D$411, MATCH($B$268,$C$394:$C$411,0))))/3),Q$227&lt;INDEX($I$395:$I$413,MATCH($B$268,$C$395:$C$413,0)),INDEX('Baseline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R269" s="148" t="str" cm="1">
        <f t="array" ref="R269">IFERROR((_xlfn.IFS(R$227&lt;INDEX($J$395:$J$413,MATCH($B$268,$C$395:$C$413,0)),INDEX('Baseline Calcs &amp; EFs'!$C$341:$C$358, MATCH($B$268,'Baseline Calcs &amp; EFs'!$B$341:$B$358,0)),R$227&lt;INDEX($K$395:$K$413,MATCH($B$268,$C$395:$C$413,0)),INDEX('Baseline Calcs &amp; EFs'!$C$341:$C$358, MATCH($B$268,'Baseline Calcs &amp; EFs'!$B$341:$B$358,0))-(((INDEX('Baseline Calcs &amp; EFs'!$C$341:$C$358, MATCH($B$268,'Baseline Calcs &amp; EFs'!$B$341:$B$358,0)))-(INDEX($D$394:$D$411, MATCH($B$268,$C$394:$C$411,0))))/3),R$227&lt;INDEX($I$395:$I$413,MATCH($B$268,$C$395:$C$413,0)),INDEX('Baseline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S269" s="148" t="str" cm="1">
        <f t="array" ref="S269">IFERROR((_xlfn.IFS(S$227&lt;INDEX($J$395:$J$413,MATCH($B$268,$C$395:$C$413,0)),INDEX('Baseline Calcs &amp; EFs'!$C$341:$C$358, MATCH($B$268,'Baseline Calcs &amp; EFs'!$B$341:$B$358,0)),S$227&lt;INDEX($K$395:$K$413,MATCH($B$268,$C$395:$C$413,0)),INDEX('Baseline Calcs &amp; EFs'!$C$341:$C$358, MATCH($B$268,'Baseline Calcs &amp; EFs'!$B$341:$B$358,0))-(((INDEX('Baseline Calcs &amp; EFs'!$C$341:$C$358, MATCH($B$268,'Baseline Calcs &amp; EFs'!$B$341:$B$358,0)))-(INDEX($D$394:$D$411, MATCH($B$268,$C$394:$C$411,0))))/3),S$227&lt;INDEX($I$395:$I$413,MATCH($B$268,$C$395:$C$413,0)),INDEX('Baseline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T269" s="148" t="str" cm="1">
        <f t="array" ref="T269">IFERROR((_xlfn.IFS(T$227&lt;INDEX($J$395:$J$413,MATCH($B$268,$C$395:$C$413,0)),INDEX('Baseline Calcs &amp; EFs'!$C$341:$C$358, MATCH($B$268,'Baseline Calcs &amp; EFs'!$B$341:$B$358,0)),T$227&lt;INDEX($K$395:$K$413,MATCH($B$268,$C$395:$C$413,0)),INDEX('Baseline Calcs &amp; EFs'!$C$341:$C$358, MATCH($B$268,'Baseline Calcs &amp; EFs'!$B$341:$B$358,0))-(((INDEX('Baseline Calcs &amp; EFs'!$C$341:$C$358, MATCH($B$268,'Baseline Calcs &amp; EFs'!$B$341:$B$358,0)))-(INDEX($D$394:$D$411, MATCH($B$268,$C$394:$C$411,0))))/3),T$227&lt;INDEX($I$395:$I$413,MATCH($B$268,$C$395:$C$413,0)),INDEX('Baseline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U269" s="148" t="str" cm="1">
        <f t="array" ref="U269">IFERROR((_xlfn.IFS(U$227&lt;INDEX($J$395:$J$413,MATCH($B$268,$C$395:$C$413,0)),INDEX('Baseline Calcs &amp; EFs'!$C$341:$C$358, MATCH($B$268,'Baseline Calcs &amp; EFs'!$B$341:$B$358,0)),U$227&lt;INDEX($K$395:$K$413,MATCH($B$268,$C$395:$C$413,0)),INDEX('Baseline Calcs &amp; EFs'!$C$341:$C$358, MATCH($B$268,'Baseline Calcs &amp; EFs'!$B$341:$B$358,0))-(((INDEX('Baseline Calcs &amp; EFs'!$C$341:$C$358, MATCH($B$268,'Baseline Calcs &amp; EFs'!$B$341:$B$358,0)))-(INDEX($D$394:$D$411, MATCH($B$268,$C$394:$C$411,0))))/3),U$227&lt;INDEX($I$395:$I$413,MATCH($B$268,$C$395:$C$413,0)),INDEX('Baseline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V269" s="148" t="str" cm="1">
        <f t="array" ref="V269">IFERROR((_xlfn.IFS(V$227&lt;INDEX($J$395:$J$413,MATCH($B$268,$C$395:$C$413,0)),INDEX('Baseline Calcs &amp; EFs'!$C$341:$C$358, MATCH($B$268,'Baseline Calcs &amp; EFs'!$B$341:$B$358,0)),V$227&lt;INDEX($K$395:$K$413,MATCH($B$268,$C$395:$C$413,0)),INDEX('Baseline Calcs &amp; EFs'!$C$341:$C$358, MATCH($B$268,'Baseline Calcs &amp; EFs'!$B$341:$B$358,0))-(((INDEX('Baseline Calcs &amp; EFs'!$C$341:$C$358, MATCH($B$268,'Baseline Calcs &amp; EFs'!$B$341:$B$358,0)))-(INDEX($D$394:$D$411, MATCH($B$268,$C$394:$C$411,0))))/3),V$227&lt;INDEX($I$395:$I$413,MATCH($B$268,$C$395:$C$413,0)),INDEX('Baseline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W269" s="148" t="str" cm="1">
        <f t="array" ref="W269">IFERROR((_xlfn.IFS(W$227&lt;INDEX($J$395:$J$413,MATCH($B$268,$C$395:$C$413,0)),INDEX('Baseline Calcs &amp; EFs'!$C$341:$C$358, MATCH($B$268,'Baseline Calcs &amp; EFs'!$B$341:$B$358,0)),W$227&lt;INDEX($K$395:$K$413,MATCH($B$268,$C$395:$C$413,0)),INDEX('Baseline Calcs &amp; EFs'!$C$341:$C$358, MATCH($B$268,'Baseline Calcs &amp; EFs'!$B$341:$B$358,0))-(((INDEX('Baseline Calcs &amp; EFs'!$C$341:$C$358, MATCH($B$268,'Baseline Calcs &amp; EFs'!$B$341:$B$358,0)))-(INDEX($D$394:$D$411, MATCH($B$268,$C$394:$C$411,0))))/3),W$227&lt;INDEX($I$395:$I$413,MATCH($B$268,$C$395:$C$413,0)),INDEX('Baseline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X269" s="148" t="str" cm="1">
        <f t="array" ref="X269">IFERROR((_xlfn.IFS(X$227&lt;INDEX($J$395:$J$413,MATCH($B$268,$C$395:$C$413,0)),INDEX('Baseline Calcs &amp; EFs'!$C$341:$C$358, MATCH($B$268,'Baseline Calcs &amp; EFs'!$B$341:$B$358,0)),X$227&lt;INDEX($K$395:$K$413,MATCH($B$268,$C$395:$C$413,0)),INDEX('Baseline Calcs &amp; EFs'!$C$341:$C$358, MATCH($B$268,'Baseline Calcs &amp; EFs'!$B$341:$B$358,0))-(((INDEX('Baseline Calcs &amp; EFs'!$C$341:$C$358, MATCH($B$268,'Baseline Calcs &amp; EFs'!$B$341:$B$358,0)))-(INDEX($D$394:$D$411, MATCH($B$268,$C$394:$C$411,0))))/3),X$227&lt;INDEX($I$395:$I$413,MATCH($B$268,$C$395:$C$413,0)),INDEX('Baseline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Y269" s="148" t="str" cm="1">
        <f t="array" ref="Y269">IFERROR((_xlfn.IFS(Y$227&lt;INDEX($J$395:$J$413,MATCH($B$268,$C$395:$C$413,0)),INDEX('Baseline Calcs &amp; EFs'!$C$341:$C$358, MATCH($B$268,'Baseline Calcs &amp; EFs'!$B$341:$B$358,0)),Y$227&lt;INDEX($K$395:$K$413,MATCH($B$268,$C$395:$C$413,0)),INDEX('Baseline Calcs &amp; EFs'!$C$341:$C$358, MATCH($B$268,'Baseline Calcs &amp; EFs'!$B$341:$B$358,0))-(((INDEX('Baseline Calcs &amp; EFs'!$C$341:$C$358, MATCH($B$268,'Baseline Calcs &amp; EFs'!$B$341:$B$358,0)))-(INDEX($D$394:$D$411, MATCH($B$268,$C$394:$C$411,0))))/3),Y$227&lt;INDEX($I$395:$I$413,MATCH($B$268,$C$395:$C$413,0)),INDEX('Baseline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Z269" s="148" t="str" cm="1">
        <f t="array" ref="Z269">IFERROR((_xlfn.IFS(Z$227&lt;INDEX($J$395:$J$413,MATCH($B$268,$C$395:$C$413,0)),INDEX('Baseline Calcs &amp; EFs'!$C$341:$C$358, MATCH($B$268,'Baseline Calcs &amp; EFs'!$B$341:$B$358,0)),Z$227&lt;INDEX($K$395:$K$413,MATCH($B$268,$C$395:$C$413,0)),INDEX('Baseline Calcs &amp; EFs'!$C$341:$C$358, MATCH($B$268,'Baseline Calcs &amp; EFs'!$B$341:$B$358,0))-(((INDEX('Baseline Calcs &amp; EFs'!$C$341:$C$358, MATCH($B$268,'Baseline Calcs &amp; EFs'!$B$341:$B$358,0)))-(INDEX($D$394:$D$411, MATCH($B$268,$C$394:$C$411,0))))/3),Z$227&lt;INDEX($I$395:$I$413,MATCH($B$268,$C$395:$C$413,0)),INDEX('Baseline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AA269" s="148" t="str" cm="1">
        <f t="array" ref="AA269">IFERROR((_xlfn.IFS(AA$227&lt;INDEX($J$395:$J$413,MATCH($B$268,$C$395:$C$413,0)),INDEX('Baseline Calcs &amp; EFs'!$C$341:$C$358, MATCH($B$268,'Baseline Calcs &amp; EFs'!$B$341:$B$358,0)),AA$227&lt;INDEX($K$395:$K$413,MATCH($B$268,$C$395:$C$413,0)),INDEX('Baseline Calcs &amp; EFs'!$C$341:$C$358, MATCH($B$268,'Baseline Calcs &amp; EFs'!$B$341:$B$358,0))-(((INDEX('Baseline Calcs &amp; EFs'!$C$341:$C$358, MATCH($B$268,'Baseline Calcs &amp; EFs'!$B$341:$B$358,0)))-(INDEX($D$394:$D$411, MATCH($B$268,$C$394:$C$411,0))))/3),AA$227&lt;INDEX($I$395:$I$413,MATCH($B$268,$C$395:$C$413,0)),INDEX('Baseline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AB269" s="148" t="str" cm="1">
        <f t="array" ref="AB269">IFERROR((_xlfn.IFS(AB$227&lt;INDEX($J$395:$J$413,MATCH($B$268,$C$395:$C$413,0)),INDEX('Baseline Calcs &amp; EFs'!$C$341:$C$358, MATCH($B$268,'Baseline Calcs &amp; EFs'!$B$341:$B$358,0)),AB$227&lt;INDEX($K$395:$K$413,MATCH($B$268,$C$395:$C$413,0)),INDEX('Baseline Calcs &amp; EFs'!$C$341:$C$358, MATCH($B$268,'Baseline Calcs &amp; EFs'!$B$341:$B$358,0))-(((INDEX('Baseline Calcs &amp; EFs'!$C$341:$C$358, MATCH($B$268,'Baseline Calcs &amp; EFs'!$B$341:$B$358,0)))-(INDEX($D$394:$D$411, MATCH($B$268,$C$394:$C$411,0))))/3),AB$227&lt;INDEX($I$395:$I$413,MATCH($B$268,$C$395:$C$413,0)),INDEX('Baseline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AC269" s="148" t="str" cm="1">
        <f t="array" ref="AC269">IFERROR((_xlfn.IFS(AC$227&lt;INDEX($J$395:$J$413,MATCH($B$268,$C$395:$C$413,0)),INDEX('Baseline Calcs &amp; EFs'!$C$341:$C$358, MATCH($B$268,'Baseline Calcs &amp; EFs'!$B$341:$B$358,0)),AC$227&lt;INDEX($K$395:$K$413,MATCH($B$268,$C$395:$C$413,0)),INDEX('Baseline Calcs &amp; EFs'!$C$341:$C$358, MATCH($B$268,'Baseline Calcs &amp; EFs'!$B$341:$B$358,0))-(((INDEX('Baseline Calcs &amp; EFs'!$C$341:$C$358, MATCH($B$268,'Baseline Calcs &amp; EFs'!$B$341:$B$358,0)))-(INDEX($D$394:$D$411, MATCH($B$268,$C$394:$C$411,0))))/3),AC$227&lt;INDEX($I$395:$I$413,MATCH($B$268,$C$395:$C$413,0)),INDEX('Baseline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AD269" s="148" t="str" cm="1">
        <f t="array" ref="AD269">IFERROR((_xlfn.IFS(AD$227&lt;INDEX($J$395:$J$413,MATCH($B$268,$C$395:$C$413,0)),INDEX('Baseline Calcs &amp; EFs'!$C$341:$C$358, MATCH($B$268,'Baseline Calcs &amp; EFs'!$B$341:$B$358,0)),AD$227&lt;INDEX($K$395:$K$413,MATCH($B$268,$C$395:$C$413,0)),INDEX('Baseline Calcs &amp; EFs'!$C$341:$C$358, MATCH($B$268,'Baseline Calcs &amp; EFs'!$B$341:$B$358,0))-(((INDEX('Baseline Calcs &amp; EFs'!$C$341:$C$358, MATCH($B$268,'Baseline Calcs &amp; EFs'!$B$341:$B$358,0)))-(INDEX($D$394:$D$411, MATCH($B$268,$C$394:$C$411,0))))/3),AD$227&lt;INDEX($I$395:$I$413,MATCH($B$268,$C$395:$C$413,0)),INDEX('Baseline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AE269" s="148" t="str" cm="1">
        <f t="array" ref="AE269">IFERROR((_xlfn.IFS(AE$227&lt;INDEX($J$395:$J$413,MATCH($B$268,$C$395:$C$413,0)),INDEX('Baseline Calcs &amp; EFs'!$C$341:$C$358, MATCH($B$268,'Baseline Calcs &amp; EFs'!$B$341:$B$358,0)),AE$227&lt;INDEX($K$395:$K$413,MATCH($B$268,$C$395:$C$413,0)),INDEX('Baseline Calcs &amp; EFs'!$C$341:$C$358, MATCH($B$268,'Baseline Calcs &amp; EFs'!$B$341:$B$358,0))-(((INDEX('Baseline Calcs &amp; EFs'!$C$341:$C$358, MATCH($B$268,'Baseline Calcs &amp; EFs'!$B$341:$B$358,0)))-(INDEX($D$394:$D$411, MATCH($B$268,$C$394:$C$411,0))))/3),AE$227&lt;INDEX($I$395:$I$413,MATCH($B$268,$C$395:$C$413,0)),INDEX('Baseline Calcs &amp; EFs'!$C$341:$C$358, MATCH($B$268,'Baseline Calcs &amp; EFs'!$B$341:$B$358,0))-(((INDEX('Baseline Calcs &amp; EFs'!$C$341:$C$358, MATCH($B$268,'Baseline Calcs &amp; EFs'!$B$341:$B$358,0)))-(INDEX($D$394:$D$411, MATCH($B$268,$C$394:$C$411,0))))*2/3),TRUE,INDEX($D$394:$D$411, MATCH($B$268,$C$394:$C$411,0)))*INDEX($D$11:$D$27, MATCH($B$268,$B$11:$B$27,0)))*1000*'Conversions and Lists'!$O$44*'Baseline Calcs &amp; EFs'!$F$437*'Conversions and Lists'!$F$51*1000,"")</f>
        <v/>
      </c>
      <c r="AF269" s="148" t="str">
        <f t="shared" si="4"/>
        <v/>
      </c>
      <c r="AG269" s="148" t="str">
        <f>IFERROR(SUM(INDEX(D269:AF269, MATCH(INDEX($H$6:$H$27,MATCH(B269,$B$6:$B$27,0)),$D$227:$AE$227,0)):AF269),"")</f>
        <v/>
      </c>
    </row>
    <row r="270" spans="2:33" x14ac:dyDescent="0.25">
      <c r="B270" s="144" t="s">
        <v>152</v>
      </c>
      <c r="C270" s="141" t="s">
        <v>335</v>
      </c>
      <c r="D270" s="142" t="str" cm="1">
        <f t="array" ref="D270">IFERROR(((_xlfn.IFS(D$227&lt;INDEX($J$395:$J$413,MATCH($B$270,$C$395:$C$413,0)),INDEX('Baseline Calcs &amp; EFs'!$D$341:$D$358, MATCH($B$270,'Baseline Calcs &amp; EFs'!$B$341:$B$358,0)),D$227&lt;INDEX($K$395:$K$413,MATCH($B$270,$C$395:$C$413,0)),INDEX('Baseline Calcs &amp; EFs'!$D$341:$D$358, MATCH($B$270,'Baseline Calcs &amp; EFs'!$B$341:$B$358,0))-(((INDEX('Baseline Calcs &amp; EFs'!$D$341:$D$358, MATCH($B$270,'Baseline Calcs &amp; EFs'!$B$341:$B$358,0)))-(INDEX($E$394:$E$411, MATCH($B$270,$C$394:$C$411,0))))/3),D$227&lt;INDEX($I$395:$I$413,MATCH($B$270,$C$395:$C$413,0)),INDEX('Baseline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EFs'!K$381,"")</f>
        <v/>
      </c>
      <c r="E270" s="142" t="str" cm="1">
        <f t="array" ref="E270">IFERROR(((_xlfn.IFS(E$227&lt;INDEX($J$395:$J$413,MATCH($B$270,$C$395:$C$413,0)),INDEX('Baseline Calcs &amp; EFs'!$D$341:$D$358, MATCH($B$270,'Baseline Calcs &amp; EFs'!$B$341:$B$358,0)),E$227&lt;INDEX($K$395:$K$413,MATCH($B$270,$C$395:$C$413,0)),INDEX('Baseline Calcs &amp; EFs'!$D$341:$D$358, MATCH($B$270,'Baseline Calcs &amp; EFs'!$B$341:$B$358,0))-(((INDEX('Baseline Calcs &amp; EFs'!$D$341:$D$358, MATCH($B$270,'Baseline Calcs &amp; EFs'!$B$341:$B$358,0)))-(INDEX($E$394:$E$411, MATCH($B$270,$C$394:$C$411,0))))/3),E$227&lt;INDEX($I$395:$I$413,MATCH($B$270,$C$395:$C$413,0)),INDEX('Baseline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EFs'!L$381,"")</f>
        <v/>
      </c>
      <c r="F270" s="142" t="str" cm="1">
        <f t="array" ref="F270">IFERROR(((_xlfn.IFS(F$227&lt;INDEX($J$395:$J$413,MATCH($B$270,$C$395:$C$413,0)),INDEX('Baseline Calcs &amp; EFs'!$D$341:$D$358, MATCH($B$270,'Baseline Calcs &amp; EFs'!$B$341:$B$358,0)),F$227&lt;INDEX($K$395:$K$413,MATCH($B$270,$C$395:$C$413,0)),INDEX('Baseline Calcs &amp; EFs'!$D$341:$D$358, MATCH($B$270,'Baseline Calcs &amp; EFs'!$B$341:$B$358,0))-(((INDEX('Baseline Calcs &amp; EFs'!$D$341:$D$358, MATCH($B$270,'Baseline Calcs &amp; EFs'!$B$341:$B$358,0)))-(INDEX($E$394:$E$411, MATCH($B$270,$C$394:$C$411,0))))/3),F$227&lt;INDEX($I$395:$I$413,MATCH($B$270,$C$395:$C$413,0)),INDEX('Baseline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EFs'!M$381,"")</f>
        <v/>
      </c>
      <c r="G270" s="142" t="str" cm="1">
        <f t="array" ref="G270">IFERROR(((_xlfn.IFS(G$227&lt;INDEX($J$395:$J$413,MATCH($B$270,$C$395:$C$413,0)),INDEX('Baseline Calcs &amp; EFs'!$D$341:$D$358, MATCH($B$270,'Baseline Calcs &amp; EFs'!$B$341:$B$358,0)),G$227&lt;INDEX($K$395:$K$413,MATCH($B$270,$C$395:$C$413,0)),INDEX('Baseline Calcs &amp; EFs'!$D$341:$D$358, MATCH($B$270,'Baseline Calcs &amp; EFs'!$B$341:$B$358,0))-(((INDEX('Baseline Calcs &amp; EFs'!$D$341:$D$358, MATCH($B$270,'Baseline Calcs &amp; EFs'!$B$341:$B$358,0)))-(INDEX($E$394:$E$411, MATCH($B$270,$C$394:$C$411,0))))/3),G$227&lt;INDEX($I$395:$I$413,MATCH($B$270,$C$395:$C$413,0)),INDEX('Baseline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EFs'!N$381,"")</f>
        <v/>
      </c>
      <c r="H270" s="142" t="str" cm="1">
        <f t="array" ref="H270">IFERROR(((_xlfn.IFS(H$227&lt;INDEX($J$395:$J$413,MATCH($B$270,$C$395:$C$413,0)),INDEX('Baseline Calcs &amp; EFs'!$D$341:$D$358, MATCH($B$270,'Baseline Calcs &amp; EFs'!$B$341:$B$358,0)),H$227&lt;INDEX($K$395:$K$413,MATCH($B$270,$C$395:$C$413,0)),INDEX('Baseline Calcs &amp; EFs'!$D$341:$D$358, MATCH($B$270,'Baseline Calcs &amp; EFs'!$B$341:$B$358,0))-(((INDEX('Baseline Calcs &amp; EFs'!$D$341:$D$358, MATCH($B$270,'Baseline Calcs &amp; EFs'!$B$341:$B$358,0)))-(INDEX($E$394:$E$411, MATCH($B$270,$C$394:$C$411,0))))/3),H$227&lt;INDEX($I$395:$I$413,MATCH($B$270,$C$395:$C$413,0)),INDEX('Baseline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EFs'!O$381,"")</f>
        <v/>
      </c>
      <c r="I270" s="142" t="str" cm="1">
        <f t="array" ref="I270">IFERROR(((_xlfn.IFS(I$227&lt;INDEX($J$395:$J$413,MATCH($B$270,$C$395:$C$413,0)),INDEX('Baseline Calcs &amp; EFs'!$D$341:$D$358, MATCH($B$270,'Baseline Calcs &amp; EFs'!$B$341:$B$358,0)),I$227&lt;INDEX($K$395:$K$413,MATCH($B$270,$C$395:$C$413,0)),INDEX('Baseline Calcs &amp; EFs'!$D$341:$D$358, MATCH($B$270,'Baseline Calcs &amp; EFs'!$B$341:$B$358,0))-(((INDEX('Baseline Calcs &amp; EFs'!$D$341:$D$358, MATCH($B$270,'Baseline Calcs &amp; EFs'!$B$341:$B$358,0)))-(INDEX($E$394:$E$411, MATCH($B$270,$C$394:$C$411,0))))/3),I$227&lt;INDEX($I$395:$I$413,MATCH($B$270,$C$395:$C$413,0)),INDEX('Baseline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EFs'!P$381,"")</f>
        <v/>
      </c>
      <c r="J270" s="142" t="str" cm="1">
        <f t="array" ref="J270">IFERROR(((_xlfn.IFS(J$227&lt;INDEX($J$395:$J$413,MATCH($B$270,$C$395:$C$413,0)),INDEX('Baseline Calcs &amp; EFs'!$D$341:$D$358, MATCH($B$270,'Baseline Calcs &amp; EFs'!$B$341:$B$358,0)),J$227&lt;INDEX($K$395:$K$413,MATCH($B$270,$C$395:$C$413,0)),INDEX('Baseline Calcs &amp; EFs'!$D$341:$D$358, MATCH($B$270,'Baseline Calcs &amp; EFs'!$B$341:$B$358,0))-(((INDEX('Baseline Calcs &amp; EFs'!$D$341:$D$358, MATCH($B$270,'Baseline Calcs &amp; EFs'!$B$341:$B$358,0)))-(INDEX($E$394:$E$411, MATCH($B$270,$C$394:$C$411,0))))/3),J$227&lt;INDEX($I$395:$I$413,MATCH($B$270,$C$395:$C$413,0)),INDEX('Baseline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EFs'!Q$381,"")</f>
        <v/>
      </c>
      <c r="K270" s="142" t="str" cm="1">
        <f t="array" ref="K270">IFERROR(((_xlfn.IFS(K$227&lt;INDEX($J$395:$J$413,MATCH($B$270,$C$395:$C$413,0)),INDEX('Baseline Calcs &amp; EFs'!$D$341:$D$358, MATCH($B$270,'Baseline Calcs &amp; EFs'!$B$341:$B$358,0)),K$227&lt;INDEX($K$395:$K$413,MATCH($B$270,$C$395:$C$413,0)),INDEX('Baseline Calcs &amp; EFs'!$D$341:$D$358, MATCH($B$270,'Baseline Calcs &amp; EFs'!$B$341:$B$358,0))-(((INDEX('Baseline Calcs &amp; EFs'!$D$341:$D$358, MATCH($B$270,'Baseline Calcs &amp; EFs'!$B$341:$B$358,0)))-(INDEX($E$394:$E$411, MATCH($B$270,$C$394:$C$411,0))))/3),K$227&lt;INDEX($I$395:$I$413,MATCH($B$270,$C$395:$C$413,0)),INDEX('Baseline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EFs'!R$381,"")</f>
        <v/>
      </c>
      <c r="L270" s="142" t="str" cm="1">
        <f t="array" ref="L270">IFERROR(((_xlfn.IFS(L$227&lt;INDEX($J$395:$J$413,MATCH($B$270,$C$395:$C$413,0)),INDEX('Baseline Calcs &amp; EFs'!$D$341:$D$358, MATCH($B$270,'Baseline Calcs &amp; EFs'!$B$341:$B$358,0)),L$227&lt;INDEX($K$395:$K$413,MATCH($B$270,$C$395:$C$413,0)),INDEX('Baseline Calcs &amp; EFs'!$D$341:$D$358, MATCH($B$270,'Baseline Calcs &amp; EFs'!$B$341:$B$358,0))-(((INDEX('Baseline Calcs &amp; EFs'!$D$341:$D$358, MATCH($B$270,'Baseline Calcs &amp; EFs'!$B$341:$B$358,0)))-(INDEX($E$394:$E$411, MATCH($B$270,$C$394:$C$411,0))))/3),L$227&lt;INDEX($I$395:$I$413,MATCH($B$270,$C$395:$C$413,0)),INDEX('Baseline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EFs'!S$381,"")</f>
        <v/>
      </c>
      <c r="M270" s="142" t="str" cm="1">
        <f t="array" ref="M270">IFERROR(((_xlfn.IFS(M$227&lt;INDEX($J$395:$J$413,MATCH($B$270,$C$395:$C$413,0)),INDEX('Baseline Calcs &amp; EFs'!$D$341:$D$358, MATCH($B$270,'Baseline Calcs &amp; EFs'!$B$341:$B$358,0)),M$227&lt;INDEX($K$395:$K$413,MATCH($B$270,$C$395:$C$413,0)),INDEX('Baseline Calcs &amp; EFs'!$D$341:$D$358, MATCH($B$270,'Baseline Calcs &amp; EFs'!$B$341:$B$358,0))-(((INDEX('Baseline Calcs &amp; EFs'!$D$341:$D$358, MATCH($B$270,'Baseline Calcs &amp; EFs'!$B$341:$B$358,0)))-(INDEX($E$394:$E$411, MATCH($B$270,$C$394:$C$411,0))))/3),M$227&lt;INDEX($I$395:$I$413,MATCH($B$270,$C$395:$C$413,0)),INDEX('Baseline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EFs'!T$381,"")</f>
        <v/>
      </c>
      <c r="N270" s="142" t="str" cm="1">
        <f t="array" ref="N270">IFERROR(((_xlfn.IFS(N$227&lt;INDEX($J$395:$J$413,MATCH($B$270,$C$395:$C$413,0)),INDEX('Baseline Calcs &amp; EFs'!$D$341:$D$358, MATCH($B$270,'Baseline Calcs &amp; EFs'!$B$341:$B$358,0)),N$227&lt;INDEX($K$395:$K$413,MATCH($B$270,$C$395:$C$413,0)),INDEX('Baseline Calcs &amp; EFs'!$D$341:$D$358, MATCH($B$270,'Baseline Calcs &amp; EFs'!$B$341:$B$358,0))-(((INDEX('Baseline Calcs &amp; EFs'!$D$341:$D$358, MATCH($B$270,'Baseline Calcs &amp; EFs'!$B$341:$B$358,0)))-(INDEX($E$394:$E$411, MATCH($B$270,$C$394:$C$411,0))))/3),N$227&lt;INDEX($I$395:$I$413,MATCH($B$270,$C$395:$C$413,0)),INDEX('Baseline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EFs'!U$381,"")</f>
        <v/>
      </c>
      <c r="O270" s="142" t="str" cm="1">
        <f t="array" ref="O270">IFERROR(((_xlfn.IFS(O$227&lt;INDEX($J$395:$J$413,MATCH($B$270,$C$395:$C$413,0)),INDEX('Baseline Calcs &amp; EFs'!$D$341:$D$358, MATCH($B$270,'Baseline Calcs &amp; EFs'!$B$341:$B$358,0)),O$227&lt;INDEX($K$395:$K$413,MATCH($B$270,$C$395:$C$413,0)),INDEX('Baseline Calcs &amp; EFs'!$D$341:$D$358, MATCH($B$270,'Baseline Calcs &amp; EFs'!$B$341:$B$358,0))-(((INDEX('Baseline Calcs &amp; EFs'!$D$341:$D$358, MATCH($B$270,'Baseline Calcs &amp; EFs'!$B$341:$B$358,0)))-(INDEX($E$394:$E$411, MATCH($B$270,$C$394:$C$411,0))))/3),O$227&lt;INDEX($I$395:$I$413,MATCH($B$270,$C$395:$C$413,0)),INDEX('Baseline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EFs'!V$381,"")</f>
        <v/>
      </c>
      <c r="P270" s="142" t="str" cm="1">
        <f t="array" ref="P270">IFERROR(((_xlfn.IFS(P$227&lt;INDEX($J$395:$J$413,MATCH($B$270,$C$395:$C$413,0)),INDEX('Baseline Calcs &amp; EFs'!$D$341:$D$358, MATCH($B$270,'Baseline Calcs &amp; EFs'!$B$341:$B$358,0)),P$227&lt;INDEX($K$395:$K$413,MATCH($B$270,$C$395:$C$413,0)),INDEX('Baseline Calcs &amp; EFs'!$D$341:$D$358, MATCH($B$270,'Baseline Calcs &amp; EFs'!$B$341:$B$358,0))-(((INDEX('Baseline Calcs &amp; EFs'!$D$341:$D$358, MATCH($B$270,'Baseline Calcs &amp; EFs'!$B$341:$B$358,0)))-(INDEX($E$394:$E$411, MATCH($B$270,$C$394:$C$411,0))))/3),P$227&lt;INDEX($I$395:$I$413,MATCH($B$270,$C$395:$C$413,0)),INDEX('Baseline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EFs'!W$381,"")</f>
        <v/>
      </c>
      <c r="Q270" s="142" t="str" cm="1">
        <f t="array" ref="Q270">IFERROR(((_xlfn.IFS(Q$227&lt;INDEX($J$395:$J$413,MATCH($B$270,$C$395:$C$413,0)),INDEX('Baseline Calcs &amp; EFs'!$D$341:$D$358, MATCH($B$270,'Baseline Calcs &amp; EFs'!$B$341:$B$358,0)),Q$227&lt;INDEX($K$395:$K$413,MATCH($B$270,$C$395:$C$413,0)),INDEX('Baseline Calcs &amp; EFs'!$D$341:$D$358, MATCH($B$270,'Baseline Calcs &amp; EFs'!$B$341:$B$358,0))-(((INDEX('Baseline Calcs &amp; EFs'!$D$341:$D$358, MATCH($B$270,'Baseline Calcs &amp; EFs'!$B$341:$B$358,0)))-(INDEX($E$394:$E$411, MATCH($B$270,$C$394:$C$411,0))))/3),Q$227&lt;INDEX($I$395:$I$413,MATCH($B$270,$C$395:$C$413,0)),INDEX('Baseline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EFs'!X$381,"")</f>
        <v/>
      </c>
      <c r="R270" s="142" t="str" cm="1">
        <f t="array" ref="R270">IFERROR(((_xlfn.IFS(R$227&lt;INDEX($J$395:$J$413,MATCH($B$270,$C$395:$C$413,0)),INDEX('Baseline Calcs &amp; EFs'!$D$341:$D$358, MATCH($B$270,'Baseline Calcs &amp; EFs'!$B$341:$B$358,0)),R$227&lt;INDEX($K$395:$K$413,MATCH($B$270,$C$395:$C$413,0)),INDEX('Baseline Calcs &amp; EFs'!$D$341:$D$358, MATCH($B$270,'Baseline Calcs &amp; EFs'!$B$341:$B$358,0))-(((INDEX('Baseline Calcs &amp; EFs'!$D$341:$D$358, MATCH($B$270,'Baseline Calcs &amp; EFs'!$B$341:$B$358,0)))-(INDEX($E$394:$E$411, MATCH($B$270,$C$394:$C$411,0))))/3),R$227&lt;INDEX($I$395:$I$413,MATCH($B$270,$C$395:$C$413,0)),INDEX('Baseline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EFs'!Y$381,"")</f>
        <v/>
      </c>
      <c r="S270" s="142" t="str" cm="1">
        <f t="array" ref="S270">IFERROR(((_xlfn.IFS(S$227&lt;INDEX($J$395:$J$413,MATCH($B$270,$C$395:$C$413,0)),INDEX('Baseline Calcs &amp; EFs'!$D$341:$D$358, MATCH($B$270,'Baseline Calcs &amp; EFs'!$B$341:$B$358,0)),S$227&lt;INDEX($K$395:$K$413,MATCH($B$270,$C$395:$C$413,0)),INDEX('Baseline Calcs &amp; EFs'!$D$341:$D$358, MATCH($B$270,'Baseline Calcs &amp; EFs'!$B$341:$B$358,0))-(((INDEX('Baseline Calcs &amp; EFs'!$D$341:$D$358, MATCH($B$270,'Baseline Calcs &amp; EFs'!$B$341:$B$358,0)))-(INDEX($E$394:$E$411, MATCH($B$270,$C$394:$C$411,0))))/3),S$227&lt;INDEX($I$395:$I$413,MATCH($B$270,$C$395:$C$413,0)),INDEX('Baseline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EFs'!Z$381,"")</f>
        <v/>
      </c>
      <c r="T270" s="142" t="str" cm="1">
        <f t="array" ref="T270">IFERROR(((_xlfn.IFS(T$227&lt;INDEX($J$395:$J$413,MATCH($B$270,$C$395:$C$413,0)),INDEX('Baseline Calcs &amp; EFs'!$D$341:$D$358, MATCH($B$270,'Baseline Calcs &amp; EFs'!$B$341:$B$358,0)),T$227&lt;INDEX($K$395:$K$413,MATCH($B$270,$C$395:$C$413,0)),INDEX('Baseline Calcs &amp; EFs'!$D$341:$D$358, MATCH($B$270,'Baseline Calcs &amp; EFs'!$B$341:$B$358,0))-(((INDEX('Baseline Calcs &amp; EFs'!$D$341:$D$358, MATCH($B$270,'Baseline Calcs &amp; EFs'!$B$341:$B$358,0)))-(INDEX($E$394:$E$411, MATCH($B$270,$C$394:$C$411,0))))/3),T$227&lt;INDEX($I$395:$I$413,MATCH($B$270,$C$395:$C$413,0)),INDEX('Baseline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EFs'!AA$381,"")</f>
        <v/>
      </c>
      <c r="U270" s="142" t="str" cm="1">
        <f t="array" ref="U270">IFERROR(((_xlfn.IFS(U$227&lt;INDEX($J$395:$J$413,MATCH($B$270,$C$395:$C$413,0)),INDEX('Baseline Calcs &amp; EFs'!$D$341:$D$358, MATCH($B$270,'Baseline Calcs &amp; EFs'!$B$341:$B$358,0)),U$227&lt;INDEX($K$395:$K$413,MATCH($B$270,$C$395:$C$413,0)),INDEX('Baseline Calcs &amp; EFs'!$D$341:$D$358, MATCH($B$270,'Baseline Calcs &amp; EFs'!$B$341:$B$358,0))-(((INDEX('Baseline Calcs &amp; EFs'!$D$341:$D$358, MATCH($B$270,'Baseline Calcs &amp; EFs'!$B$341:$B$358,0)))-(INDEX($E$394:$E$411, MATCH($B$270,$C$394:$C$411,0))))/3),U$227&lt;INDEX($I$395:$I$413,MATCH($B$270,$C$395:$C$413,0)),INDEX('Baseline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EFs'!AB$381,"")</f>
        <v/>
      </c>
      <c r="V270" s="142" t="str" cm="1">
        <f t="array" ref="V270">IFERROR(((_xlfn.IFS(V$227&lt;INDEX($J$395:$J$413,MATCH($B$270,$C$395:$C$413,0)),INDEX('Baseline Calcs &amp; EFs'!$D$341:$D$358, MATCH($B$270,'Baseline Calcs &amp; EFs'!$B$341:$B$358,0)),V$227&lt;INDEX($K$395:$K$413,MATCH($B$270,$C$395:$C$413,0)),INDEX('Baseline Calcs &amp; EFs'!$D$341:$D$358, MATCH($B$270,'Baseline Calcs &amp; EFs'!$B$341:$B$358,0))-(((INDEX('Baseline Calcs &amp; EFs'!$D$341:$D$358, MATCH($B$270,'Baseline Calcs &amp; EFs'!$B$341:$B$358,0)))-(INDEX($E$394:$E$411, MATCH($B$270,$C$394:$C$411,0))))/3),V$227&lt;INDEX($I$395:$I$413,MATCH($B$270,$C$395:$C$413,0)),INDEX('Baseline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EFs'!AC$381,"")</f>
        <v/>
      </c>
      <c r="W270" s="142" t="str" cm="1">
        <f t="array" ref="W270">IFERROR(((_xlfn.IFS(W$227&lt;INDEX($J$395:$J$413,MATCH($B$270,$C$395:$C$413,0)),INDEX('Baseline Calcs &amp; EFs'!$D$341:$D$358, MATCH($B$270,'Baseline Calcs &amp; EFs'!$B$341:$B$358,0)),W$227&lt;INDEX($K$395:$K$413,MATCH($B$270,$C$395:$C$413,0)),INDEX('Baseline Calcs &amp; EFs'!$D$341:$D$358, MATCH($B$270,'Baseline Calcs &amp; EFs'!$B$341:$B$358,0))-(((INDEX('Baseline Calcs &amp; EFs'!$D$341:$D$358, MATCH($B$270,'Baseline Calcs &amp; EFs'!$B$341:$B$358,0)))-(INDEX($E$394:$E$411, MATCH($B$270,$C$394:$C$411,0))))/3),W$227&lt;INDEX($I$395:$I$413,MATCH($B$270,$C$395:$C$413,0)),INDEX('Baseline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EFs'!AD$381,"")</f>
        <v/>
      </c>
      <c r="X270" s="142" t="str" cm="1">
        <f t="array" ref="X270">IFERROR(((_xlfn.IFS(X$227&lt;INDEX($J$395:$J$413,MATCH($B$270,$C$395:$C$413,0)),INDEX('Baseline Calcs &amp; EFs'!$D$341:$D$358, MATCH($B$270,'Baseline Calcs &amp; EFs'!$B$341:$B$358,0)),X$227&lt;INDEX($K$395:$K$413,MATCH($B$270,$C$395:$C$413,0)),INDEX('Baseline Calcs &amp; EFs'!$D$341:$D$358, MATCH($B$270,'Baseline Calcs &amp; EFs'!$B$341:$B$358,0))-(((INDEX('Baseline Calcs &amp; EFs'!$D$341:$D$358, MATCH($B$270,'Baseline Calcs &amp; EFs'!$B$341:$B$358,0)))-(INDEX($E$394:$E$411, MATCH($B$270,$C$394:$C$411,0))))/3),X$227&lt;INDEX($I$395:$I$413,MATCH($B$270,$C$395:$C$413,0)),INDEX('Baseline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EFs'!AE$381,"")</f>
        <v/>
      </c>
      <c r="Y270" s="142" t="str" cm="1">
        <f t="array" ref="Y270">IFERROR(((_xlfn.IFS(Y$227&lt;INDEX($J$395:$J$413,MATCH($B$270,$C$395:$C$413,0)),INDEX('Baseline Calcs &amp; EFs'!$D$341:$D$358, MATCH($B$270,'Baseline Calcs &amp; EFs'!$B$341:$B$358,0)),Y$227&lt;INDEX($K$395:$K$413,MATCH($B$270,$C$395:$C$413,0)),INDEX('Baseline Calcs &amp; EFs'!$D$341:$D$358, MATCH($B$270,'Baseline Calcs &amp; EFs'!$B$341:$B$358,0))-(((INDEX('Baseline Calcs &amp; EFs'!$D$341:$D$358, MATCH($B$270,'Baseline Calcs &amp; EFs'!$B$341:$B$358,0)))-(INDEX($E$394:$E$411, MATCH($B$270,$C$394:$C$411,0))))/3),Y$227&lt;INDEX($I$395:$I$413,MATCH($B$270,$C$395:$C$413,0)),INDEX('Baseline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EFs'!AF$381,"")</f>
        <v/>
      </c>
      <c r="Z270" s="142" t="str" cm="1">
        <f t="array" ref="Z270">IFERROR(((_xlfn.IFS(Z$227&lt;INDEX($J$395:$J$413,MATCH($B$270,$C$395:$C$413,0)),INDEX('Baseline Calcs &amp; EFs'!$D$341:$D$358, MATCH($B$270,'Baseline Calcs &amp; EFs'!$B$341:$B$358,0)),Z$227&lt;INDEX($K$395:$K$413,MATCH($B$270,$C$395:$C$413,0)),INDEX('Baseline Calcs &amp; EFs'!$D$341:$D$358, MATCH($B$270,'Baseline Calcs &amp; EFs'!$B$341:$B$358,0))-(((INDEX('Baseline Calcs &amp; EFs'!$D$341:$D$358, MATCH($B$270,'Baseline Calcs &amp; EFs'!$B$341:$B$358,0)))-(INDEX($E$394:$E$411, MATCH($B$270,$C$394:$C$411,0))))/3),Z$227&lt;INDEX($I$395:$I$413,MATCH($B$270,$C$395:$C$413,0)),INDEX('Baseline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EFs'!AG$381,"")</f>
        <v/>
      </c>
      <c r="AA270" s="142" t="str" cm="1">
        <f t="array" ref="AA270">IFERROR(((_xlfn.IFS(AA$227&lt;INDEX($J$395:$J$413,MATCH($B$270,$C$395:$C$413,0)),INDEX('Baseline Calcs &amp; EFs'!$D$341:$D$358, MATCH($B$270,'Baseline Calcs &amp; EFs'!$B$341:$B$358,0)),AA$227&lt;INDEX($K$395:$K$413,MATCH($B$270,$C$395:$C$413,0)),INDEX('Baseline Calcs &amp; EFs'!$D$341:$D$358, MATCH($B$270,'Baseline Calcs &amp; EFs'!$B$341:$B$358,0))-(((INDEX('Baseline Calcs &amp; EFs'!$D$341:$D$358, MATCH($B$270,'Baseline Calcs &amp; EFs'!$B$341:$B$358,0)))-(INDEX($E$394:$E$411, MATCH($B$270,$C$394:$C$411,0))))/3),AA$227&lt;INDEX($I$395:$I$413,MATCH($B$270,$C$395:$C$413,0)),INDEX('Baseline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EFs'!AH$381,"")</f>
        <v/>
      </c>
      <c r="AB270" s="142" t="str" cm="1">
        <f t="array" ref="AB270">IFERROR(((_xlfn.IFS(AB$227&lt;INDEX($J$395:$J$413,MATCH($B$270,$C$395:$C$413,0)),INDEX('Baseline Calcs &amp; EFs'!$D$341:$D$358, MATCH($B$270,'Baseline Calcs &amp; EFs'!$B$341:$B$358,0)),AB$227&lt;INDEX($K$395:$K$413,MATCH($B$270,$C$395:$C$413,0)),INDEX('Baseline Calcs &amp; EFs'!$D$341:$D$358, MATCH($B$270,'Baseline Calcs &amp; EFs'!$B$341:$B$358,0))-(((INDEX('Baseline Calcs &amp; EFs'!$D$341:$D$358, MATCH($B$270,'Baseline Calcs &amp; EFs'!$B$341:$B$358,0)))-(INDEX($E$394:$E$411, MATCH($B$270,$C$394:$C$411,0))))/3),AB$227&lt;INDEX($I$395:$I$413,MATCH($B$270,$C$395:$C$413,0)),INDEX('Baseline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EFs'!AI$381,"")</f>
        <v/>
      </c>
      <c r="AC270" s="142" t="str" cm="1">
        <f t="array" ref="AC270">IFERROR(((_xlfn.IFS(AC$227&lt;INDEX($J$395:$J$413,MATCH($B$270,$C$395:$C$413,0)),INDEX('Baseline Calcs &amp; EFs'!$D$341:$D$358, MATCH($B$270,'Baseline Calcs &amp; EFs'!$B$341:$B$358,0)),AC$227&lt;INDEX($K$395:$K$413,MATCH($B$270,$C$395:$C$413,0)),INDEX('Baseline Calcs &amp; EFs'!$D$341:$D$358, MATCH($B$270,'Baseline Calcs &amp; EFs'!$B$341:$B$358,0))-(((INDEX('Baseline Calcs &amp; EFs'!$D$341:$D$358, MATCH($B$270,'Baseline Calcs &amp; EFs'!$B$341:$B$358,0)))-(INDEX($E$394:$E$411, MATCH($B$270,$C$394:$C$411,0))))/3),AC$227&lt;INDEX($I$395:$I$413,MATCH($B$270,$C$395:$C$413,0)),INDEX('Baseline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EFs'!AJ$381,"")</f>
        <v/>
      </c>
      <c r="AD270" s="142" t="str" cm="1">
        <f t="array" ref="AD270">IFERROR(((_xlfn.IFS(AD$227&lt;INDEX($J$395:$J$413,MATCH($B$270,$C$395:$C$413,0)),INDEX('Baseline Calcs &amp; EFs'!$D$341:$D$358, MATCH($B$270,'Baseline Calcs &amp; EFs'!$B$341:$B$358,0)),AD$227&lt;INDEX($K$395:$K$413,MATCH($B$270,$C$395:$C$413,0)),INDEX('Baseline Calcs &amp; EFs'!$D$341:$D$358, MATCH($B$270,'Baseline Calcs &amp; EFs'!$B$341:$B$358,0))-(((INDEX('Baseline Calcs &amp; EFs'!$D$341:$D$358, MATCH($B$270,'Baseline Calcs &amp; EFs'!$B$341:$B$358,0)))-(INDEX($E$394:$E$411, MATCH($B$270,$C$394:$C$411,0))))/3),AD$227&lt;INDEX($I$395:$I$413,MATCH($B$270,$C$395:$C$413,0)),INDEX('Baseline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EFs'!AK$381,"")</f>
        <v/>
      </c>
      <c r="AE270" s="142" t="str" cm="1">
        <f t="array" ref="AE270">IFERROR(((_xlfn.IFS(AE$227&lt;INDEX($J$395:$J$413,MATCH($B$270,$C$395:$C$413,0)),INDEX('Baseline Calcs &amp; EFs'!$D$341:$D$358, MATCH($B$270,'Baseline Calcs &amp; EFs'!$B$341:$B$358,0)),AE$227&lt;INDEX($K$395:$K$413,MATCH($B$270,$C$395:$C$413,0)),INDEX('Baseline Calcs &amp; EFs'!$D$341:$D$358, MATCH($B$270,'Baseline Calcs &amp; EFs'!$B$341:$B$358,0))-(((INDEX('Baseline Calcs &amp; EFs'!$D$341:$D$358, MATCH($B$270,'Baseline Calcs &amp; EFs'!$B$341:$B$358,0)))-(INDEX($E$394:$E$411, MATCH($B$270,$C$394:$C$411,0))))/3),AE$227&lt;INDEX($I$395:$I$413,MATCH($B$270,$C$395:$C$413,0)),INDEX('Baseline Calcs &amp; EFs'!$D$341:$D$358, MATCH($B$270,'Baseline Calcs &amp; EFs'!$B$341:$B$358,0))-(((INDEX('Baseline Calcs &amp; EFs'!$D$341:$D$358, MATCH($B$270,'Baseline Calcs &amp; EFs'!$B$341:$B$358,0)))-(INDEX($E$394:$E$411, MATCH($B$270,$C$394:$C$411,0))))*2/3),TRUE,INDEX($E$394:$E$411, MATCH($B$270,$C$394:$C$411,0)))*INDEX($D$11:$D$27, MATCH($B$270,$B$11:$B$27,0))*10^6*'Conversions and Lists'!$F$44)-(INDEX($G$6:$G$27, MATCH($B$270,$B$6:$B$27,0))*'Conversions and Lists'!$F$37))*'Baseline Calcs &amp; EFs'!AL$381,"")</f>
        <v/>
      </c>
      <c r="AF270" s="142" t="str">
        <f t="shared" si="4"/>
        <v/>
      </c>
      <c r="AG270" s="142" t="str">
        <f>IFERROR(SUM(INDEX(D270:AF270, MATCH(INDEX($H$6:$H$27,MATCH(B270,$B$6:$B$27,0)),$D$227:$AE$227,0)):AF270),"")</f>
        <v/>
      </c>
    </row>
    <row r="271" spans="2:33" ht="14.4" thickBot="1" x14ac:dyDescent="0.3">
      <c r="B271" s="138" t="s">
        <v>152</v>
      </c>
      <c r="C271" s="139" t="s">
        <v>336</v>
      </c>
      <c r="D271" s="148" t="str" cm="1">
        <f t="array" ref="D271">IFERROR((_xlfn.IFS(D$227&lt;INDEX($J$395:$J$413,MATCH($B$270,$C$395:$C$413,0)),INDEX('Baseline Calcs &amp; EFs'!$C$341:$C$358, MATCH($B$270,'Baseline Calcs &amp; EFs'!$B$341:$B$358,0)),D$227&lt;INDEX($K$395:$K$413,MATCH($B$270,$C$395:$C$413,0)),INDEX('Baseline Calcs &amp; EFs'!$C$341:$C$358, MATCH($B$270,'Baseline Calcs &amp; EFs'!$B$341:$B$358,0))-(((INDEX('Baseline Calcs &amp; EFs'!$C$341:$C$358, MATCH($B$270,'Baseline Calcs &amp; EFs'!$B$341:$B$358,0)))-(INDEX($D$394:$D$411, MATCH($B$270,$C$394:$C$411,0))))/3),D$227&lt;INDEX($I$395:$I$413,MATCH($B$270,$C$395:$C$413,0)),INDEX('Baseline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E271" s="148" t="str" cm="1">
        <f t="array" ref="E271">IFERROR((_xlfn.IFS(E$227&lt;INDEX($J$395:$J$413,MATCH($B$270,$C$395:$C$413,0)),INDEX('Baseline Calcs &amp; EFs'!$C$341:$C$358, MATCH($B$270,'Baseline Calcs &amp; EFs'!$B$341:$B$358,0)),E$227&lt;INDEX($K$395:$K$413,MATCH($B$270,$C$395:$C$413,0)),INDEX('Baseline Calcs &amp; EFs'!$C$341:$C$358, MATCH($B$270,'Baseline Calcs &amp; EFs'!$B$341:$B$358,0))-(((INDEX('Baseline Calcs &amp; EFs'!$C$341:$C$358, MATCH($B$270,'Baseline Calcs &amp; EFs'!$B$341:$B$358,0)))-(INDEX($D$394:$D$411, MATCH($B$270,$C$394:$C$411,0))))/3),E$227&lt;INDEX($I$395:$I$413,MATCH($B$270,$C$395:$C$413,0)),INDEX('Baseline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F271" s="148" t="str" cm="1">
        <f t="array" ref="F271">IFERROR((_xlfn.IFS(F$227&lt;INDEX($J$395:$J$413,MATCH($B$270,$C$395:$C$413,0)),INDEX('Baseline Calcs &amp; EFs'!$C$341:$C$358, MATCH($B$270,'Baseline Calcs &amp; EFs'!$B$341:$B$358,0)),F$227&lt;INDEX($K$395:$K$413,MATCH($B$270,$C$395:$C$413,0)),INDEX('Baseline Calcs &amp; EFs'!$C$341:$C$358, MATCH($B$270,'Baseline Calcs &amp; EFs'!$B$341:$B$358,0))-(((INDEX('Baseline Calcs &amp; EFs'!$C$341:$C$358, MATCH($B$270,'Baseline Calcs &amp; EFs'!$B$341:$B$358,0)))-(INDEX($D$394:$D$411, MATCH($B$270,$C$394:$C$411,0))))/3),F$227&lt;INDEX($I$395:$I$413,MATCH($B$270,$C$395:$C$413,0)),INDEX('Baseline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G271" s="148" t="str" cm="1">
        <f t="array" ref="G271">IFERROR((_xlfn.IFS(G$227&lt;INDEX($J$395:$J$413,MATCH($B$270,$C$395:$C$413,0)),INDEX('Baseline Calcs &amp; EFs'!$C$341:$C$358, MATCH($B$270,'Baseline Calcs &amp; EFs'!$B$341:$B$358,0)),G$227&lt;INDEX($K$395:$K$413,MATCH($B$270,$C$395:$C$413,0)),INDEX('Baseline Calcs &amp; EFs'!$C$341:$C$358, MATCH($B$270,'Baseline Calcs &amp; EFs'!$B$341:$B$358,0))-(((INDEX('Baseline Calcs &amp; EFs'!$C$341:$C$358, MATCH($B$270,'Baseline Calcs &amp; EFs'!$B$341:$B$358,0)))-(INDEX($D$394:$D$411, MATCH($B$270,$C$394:$C$411,0))))/3),G$227&lt;INDEX($I$395:$I$413,MATCH($B$270,$C$395:$C$413,0)),INDEX('Baseline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H271" s="148" t="str" cm="1">
        <f t="array" ref="H271">IFERROR((_xlfn.IFS(H$227&lt;INDEX($J$395:$J$413,MATCH($B$270,$C$395:$C$413,0)),INDEX('Baseline Calcs &amp; EFs'!$C$341:$C$358, MATCH($B$270,'Baseline Calcs &amp; EFs'!$B$341:$B$358,0)),H$227&lt;INDEX($K$395:$K$413,MATCH($B$270,$C$395:$C$413,0)),INDEX('Baseline Calcs &amp; EFs'!$C$341:$C$358, MATCH($B$270,'Baseline Calcs &amp; EFs'!$B$341:$B$358,0))-(((INDEX('Baseline Calcs &amp; EFs'!$C$341:$C$358, MATCH($B$270,'Baseline Calcs &amp; EFs'!$B$341:$B$358,0)))-(INDEX($D$394:$D$411, MATCH($B$270,$C$394:$C$411,0))))/3),H$227&lt;INDEX($I$395:$I$413,MATCH($B$270,$C$395:$C$413,0)),INDEX('Baseline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I271" s="148" t="str" cm="1">
        <f t="array" ref="I271">IFERROR((_xlfn.IFS(I$227&lt;INDEX($J$395:$J$413,MATCH($B$270,$C$395:$C$413,0)),INDEX('Baseline Calcs &amp; EFs'!$C$341:$C$358, MATCH($B$270,'Baseline Calcs &amp; EFs'!$B$341:$B$358,0)),I$227&lt;INDEX($K$395:$K$413,MATCH($B$270,$C$395:$C$413,0)),INDEX('Baseline Calcs &amp; EFs'!$C$341:$C$358, MATCH($B$270,'Baseline Calcs &amp; EFs'!$B$341:$B$358,0))-(((INDEX('Baseline Calcs &amp; EFs'!$C$341:$C$358, MATCH($B$270,'Baseline Calcs &amp; EFs'!$B$341:$B$358,0)))-(INDEX($D$394:$D$411, MATCH($B$270,$C$394:$C$411,0))))/3),I$227&lt;INDEX($I$395:$I$413,MATCH($B$270,$C$395:$C$413,0)),INDEX('Baseline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J271" s="148" t="str" cm="1">
        <f t="array" ref="J271">IFERROR((_xlfn.IFS(J$227&lt;INDEX($J$395:$J$413,MATCH($B$270,$C$395:$C$413,0)),INDEX('Baseline Calcs &amp; EFs'!$C$341:$C$358, MATCH($B$270,'Baseline Calcs &amp; EFs'!$B$341:$B$358,0)),J$227&lt;INDEX($K$395:$K$413,MATCH($B$270,$C$395:$C$413,0)),INDEX('Baseline Calcs &amp; EFs'!$C$341:$C$358, MATCH($B$270,'Baseline Calcs &amp; EFs'!$B$341:$B$358,0))-(((INDEX('Baseline Calcs &amp; EFs'!$C$341:$C$358, MATCH($B$270,'Baseline Calcs &amp; EFs'!$B$341:$B$358,0)))-(INDEX($D$394:$D$411, MATCH($B$270,$C$394:$C$411,0))))/3),J$227&lt;INDEX($I$395:$I$413,MATCH($B$270,$C$395:$C$413,0)),INDEX('Baseline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K271" s="148" t="str" cm="1">
        <f t="array" ref="K271">IFERROR((_xlfn.IFS(K$227&lt;INDEX($J$395:$J$413,MATCH($B$270,$C$395:$C$413,0)),INDEX('Baseline Calcs &amp; EFs'!$C$341:$C$358, MATCH($B$270,'Baseline Calcs &amp; EFs'!$B$341:$B$358,0)),K$227&lt;INDEX($K$395:$K$413,MATCH($B$270,$C$395:$C$413,0)),INDEX('Baseline Calcs &amp; EFs'!$C$341:$C$358, MATCH($B$270,'Baseline Calcs &amp; EFs'!$B$341:$B$358,0))-(((INDEX('Baseline Calcs &amp; EFs'!$C$341:$C$358, MATCH($B$270,'Baseline Calcs &amp; EFs'!$B$341:$B$358,0)))-(INDEX($D$394:$D$411, MATCH($B$270,$C$394:$C$411,0))))/3),K$227&lt;INDEX($I$395:$I$413,MATCH($B$270,$C$395:$C$413,0)),INDEX('Baseline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L271" s="148" t="str" cm="1">
        <f t="array" ref="L271">IFERROR((_xlfn.IFS(L$227&lt;INDEX($J$395:$J$413,MATCH($B$270,$C$395:$C$413,0)),INDEX('Baseline Calcs &amp; EFs'!$C$341:$C$358, MATCH($B$270,'Baseline Calcs &amp; EFs'!$B$341:$B$358,0)),L$227&lt;INDEX($K$395:$K$413,MATCH($B$270,$C$395:$C$413,0)),INDEX('Baseline Calcs &amp; EFs'!$C$341:$C$358, MATCH($B$270,'Baseline Calcs &amp; EFs'!$B$341:$B$358,0))-(((INDEX('Baseline Calcs &amp; EFs'!$C$341:$C$358, MATCH($B$270,'Baseline Calcs &amp; EFs'!$B$341:$B$358,0)))-(INDEX($D$394:$D$411, MATCH($B$270,$C$394:$C$411,0))))/3),L$227&lt;INDEX($I$395:$I$413,MATCH($B$270,$C$395:$C$413,0)),INDEX('Baseline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M271" s="148" t="str" cm="1">
        <f t="array" ref="M271">IFERROR((_xlfn.IFS(M$227&lt;INDEX($J$395:$J$413,MATCH($B$270,$C$395:$C$413,0)),INDEX('Baseline Calcs &amp; EFs'!$C$341:$C$358, MATCH($B$270,'Baseline Calcs &amp; EFs'!$B$341:$B$358,0)),M$227&lt;INDEX($K$395:$K$413,MATCH($B$270,$C$395:$C$413,0)),INDEX('Baseline Calcs &amp; EFs'!$C$341:$C$358, MATCH($B$270,'Baseline Calcs &amp; EFs'!$B$341:$B$358,0))-(((INDEX('Baseline Calcs &amp; EFs'!$C$341:$C$358, MATCH($B$270,'Baseline Calcs &amp; EFs'!$B$341:$B$358,0)))-(INDEX($D$394:$D$411, MATCH($B$270,$C$394:$C$411,0))))/3),M$227&lt;INDEX($I$395:$I$413,MATCH($B$270,$C$395:$C$413,0)),INDEX('Baseline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N271" s="148" t="str" cm="1">
        <f t="array" ref="N271">IFERROR((_xlfn.IFS(N$227&lt;INDEX($J$395:$J$413,MATCH($B$270,$C$395:$C$413,0)),INDEX('Baseline Calcs &amp; EFs'!$C$341:$C$358, MATCH($B$270,'Baseline Calcs &amp; EFs'!$B$341:$B$358,0)),N$227&lt;INDEX($K$395:$K$413,MATCH($B$270,$C$395:$C$413,0)),INDEX('Baseline Calcs &amp; EFs'!$C$341:$C$358, MATCH($B$270,'Baseline Calcs &amp; EFs'!$B$341:$B$358,0))-(((INDEX('Baseline Calcs &amp; EFs'!$C$341:$C$358, MATCH($B$270,'Baseline Calcs &amp; EFs'!$B$341:$B$358,0)))-(INDEX($D$394:$D$411, MATCH($B$270,$C$394:$C$411,0))))/3),N$227&lt;INDEX($I$395:$I$413,MATCH($B$270,$C$395:$C$413,0)),INDEX('Baseline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O271" s="148" t="str" cm="1">
        <f t="array" ref="O271">IFERROR((_xlfn.IFS(O$227&lt;INDEX($J$395:$J$413,MATCH($B$270,$C$395:$C$413,0)),INDEX('Baseline Calcs &amp; EFs'!$C$341:$C$358, MATCH($B$270,'Baseline Calcs &amp; EFs'!$B$341:$B$358,0)),O$227&lt;INDEX($K$395:$K$413,MATCH($B$270,$C$395:$C$413,0)),INDEX('Baseline Calcs &amp; EFs'!$C$341:$C$358, MATCH($B$270,'Baseline Calcs &amp; EFs'!$B$341:$B$358,0))-(((INDEX('Baseline Calcs &amp; EFs'!$C$341:$C$358, MATCH($B$270,'Baseline Calcs &amp; EFs'!$B$341:$B$358,0)))-(INDEX($D$394:$D$411, MATCH($B$270,$C$394:$C$411,0))))/3),O$227&lt;INDEX($I$395:$I$413,MATCH($B$270,$C$395:$C$413,0)),INDEX('Baseline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P271" s="148" t="str" cm="1">
        <f t="array" ref="P271">IFERROR((_xlfn.IFS(P$227&lt;INDEX($J$395:$J$413,MATCH($B$270,$C$395:$C$413,0)),INDEX('Baseline Calcs &amp; EFs'!$C$341:$C$358, MATCH($B$270,'Baseline Calcs &amp; EFs'!$B$341:$B$358,0)),P$227&lt;INDEX($K$395:$K$413,MATCH($B$270,$C$395:$C$413,0)),INDEX('Baseline Calcs &amp; EFs'!$C$341:$C$358, MATCH($B$270,'Baseline Calcs &amp; EFs'!$B$341:$B$358,0))-(((INDEX('Baseline Calcs &amp; EFs'!$C$341:$C$358, MATCH($B$270,'Baseline Calcs &amp; EFs'!$B$341:$B$358,0)))-(INDEX($D$394:$D$411, MATCH($B$270,$C$394:$C$411,0))))/3),P$227&lt;INDEX($I$395:$I$413,MATCH($B$270,$C$395:$C$413,0)),INDEX('Baseline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Q271" s="148" t="str" cm="1">
        <f t="array" ref="Q271">IFERROR((_xlfn.IFS(Q$227&lt;INDEX($J$395:$J$413,MATCH($B$270,$C$395:$C$413,0)),INDEX('Baseline Calcs &amp; EFs'!$C$341:$C$358, MATCH($B$270,'Baseline Calcs &amp; EFs'!$B$341:$B$358,0)),Q$227&lt;INDEX($K$395:$K$413,MATCH($B$270,$C$395:$C$413,0)),INDEX('Baseline Calcs &amp; EFs'!$C$341:$C$358, MATCH($B$270,'Baseline Calcs &amp; EFs'!$B$341:$B$358,0))-(((INDEX('Baseline Calcs &amp; EFs'!$C$341:$C$358, MATCH($B$270,'Baseline Calcs &amp; EFs'!$B$341:$B$358,0)))-(INDEX($D$394:$D$411, MATCH($B$270,$C$394:$C$411,0))))/3),Q$227&lt;INDEX($I$395:$I$413,MATCH($B$270,$C$395:$C$413,0)),INDEX('Baseline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R271" s="148" t="str" cm="1">
        <f t="array" ref="R271">IFERROR((_xlfn.IFS(R$227&lt;INDEX($J$395:$J$413,MATCH($B$270,$C$395:$C$413,0)),INDEX('Baseline Calcs &amp; EFs'!$C$341:$C$358, MATCH($B$270,'Baseline Calcs &amp; EFs'!$B$341:$B$358,0)),R$227&lt;INDEX($K$395:$K$413,MATCH($B$270,$C$395:$C$413,0)),INDEX('Baseline Calcs &amp; EFs'!$C$341:$C$358, MATCH($B$270,'Baseline Calcs &amp; EFs'!$B$341:$B$358,0))-(((INDEX('Baseline Calcs &amp; EFs'!$C$341:$C$358, MATCH($B$270,'Baseline Calcs &amp; EFs'!$B$341:$B$358,0)))-(INDEX($D$394:$D$411, MATCH($B$270,$C$394:$C$411,0))))/3),R$227&lt;INDEX($I$395:$I$413,MATCH($B$270,$C$395:$C$413,0)),INDEX('Baseline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S271" s="148" t="str" cm="1">
        <f t="array" ref="S271">IFERROR((_xlfn.IFS(S$227&lt;INDEX($J$395:$J$413,MATCH($B$270,$C$395:$C$413,0)),INDEX('Baseline Calcs &amp; EFs'!$C$341:$C$358, MATCH($B$270,'Baseline Calcs &amp; EFs'!$B$341:$B$358,0)),S$227&lt;INDEX($K$395:$K$413,MATCH($B$270,$C$395:$C$413,0)),INDEX('Baseline Calcs &amp; EFs'!$C$341:$C$358, MATCH($B$270,'Baseline Calcs &amp; EFs'!$B$341:$B$358,0))-(((INDEX('Baseline Calcs &amp; EFs'!$C$341:$C$358, MATCH($B$270,'Baseline Calcs &amp; EFs'!$B$341:$B$358,0)))-(INDEX($D$394:$D$411, MATCH($B$270,$C$394:$C$411,0))))/3),S$227&lt;INDEX($I$395:$I$413,MATCH($B$270,$C$395:$C$413,0)),INDEX('Baseline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T271" s="148" t="str" cm="1">
        <f t="array" ref="T271">IFERROR((_xlfn.IFS(T$227&lt;INDEX($J$395:$J$413,MATCH($B$270,$C$395:$C$413,0)),INDEX('Baseline Calcs &amp; EFs'!$C$341:$C$358, MATCH($B$270,'Baseline Calcs &amp; EFs'!$B$341:$B$358,0)),T$227&lt;INDEX($K$395:$K$413,MATCH($B$270,$C$395:$C$413,0)),INDEX('Baseline Calcs &amp; EFs'!$C$341:$C$358, MATCH($B$270,'Baseline Calcs &amp; EFs'!$B$341:$B$358,0))-(((INDEX('Baseline Calcs &amp; EFs'!$C$341:$C$358, MATCH($B$270,'Baseline Calcs &amp; EFs'!$B$341:$B$358,0)))-(INDEX($D$394:$D$411, MATCH($B$270,$C$394:$C$411,0))))/3),T$227&lt;INDEX($I$395:$I$413,MATCH($B$270,$C$395:$C$413,0)),INDEX('Baseline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U271" s="148" t="str" cm="1">
        <f t="array" ref="U271">IFERROR((_xlfn.IFS(U$227&lt;INDEX($J$395:$J$413,MATCH($B$270,$C$395:$C$413,0)),INDEX('Baseline Calcs &amp; EFs'!$C$341:$C$358, MATCH($B$270,'Baseline Calcs &amp; EFs'!$B$341:$B$358,0)),U$227&lt;INDEX($K$395:$K$413,MATCH($B$270,$C$395:$C$413,0)),INDEX('Baseline Calcs &amp; EFs'!$C$341:$C$358, MATCH($B$270,'Baseline Calcs &amp; EFs'!$B$341:$B$358,0))-(((INDEX('Baseline Calcs &amp; EFs'!$C$341:$C$358, MATCH($B$270,'Baseline Calcs &amp; EFs'!$B$341:$B$358,0)))-(INDEX($D$394:$D$411, MATCH($B$270,$C$394:$C$411,0))))/3),U$227&lt;INDEX($I$395:$I$413,MATCH($B$270,$C$395:$C$413,0)),INDEX('Baseline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V271" s="148" t="str" cm="1">
        <f t="array" ref="V271">IFERROR((_xlfn.IFS(V$227&lt;INDEX($J$395:$J$413,MATCH($B$270,$C$395:$C$413,0)),INDEX('Baseline Calcs &amp; EFs'!$C$341:$C$358, MATCH($B$270,'Baseline Calcs &amp; EFs'!$B$341:$B$358,0)),V$227&lt;INDEX($K$395:$K$413,MATCH($B$270,$C$395:$C$413,0)),INDEX('Baseline Calcs &amp; EFs'!$C$341:$C$358, MATCH($B$270,'Baseline Calcs &amp; EFs'!$B$341:$B$358,0))-(((INDEX('Baseline Calcs &amp; EFs'!$C$341:$C$358, MATCH($B$270,'Baseline Calcs &amp; EFs'!$B$341:$B$358,0)))-(INDEX($D$394:$D$411, MATCH($B$270,$C$394:$C$411,0))))/3),V$227&lt;INDEX($I$395:$I$413,MATCH($B$270,$C$395:$C$413,0)),INDEX('Baseline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W271" s="148" t="str" cm="1">
        <f t="array" ref="W271">IFERROR((_xlfn.IFS(W$227&lt;INDEX($J$395:$J$413,MATCH($B$270,$C$395:$C$413,0)),INDEX('Baseline Calcs &amp; EFs'!$C$341:$C$358, MATCH($B$270,'Baseline Calcs &amp; EFs'!$B$341:$B$358,0)),W$227&lt;INDEX($K$395:$K$413,MATCH($B$270,$C$395:$C$413,0)),INDEX('Baseline Calcs &amp; EFs'!$C$341:$C$358, MATCH($B$270,'Baseline Calcs &amp; EFs'!$B$341:$B$358,0))-(((INDEX('Baseline Calcs &amp; EFs'!$C$341:$C$358, MATCH($B$270,'Baseline Calcs &amp; EFs'!$B$341:$B$358,0)))-(INDEX($D$394:$D$411, MATCH($B$270,$C$394:$C$411,0))))/3),W$227&lt;INDEX($I$395:$I$413,MATCH($B$270,$C$395:$C$413,0)),INDEX('Baseline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X271" s="148" t="str" cm="1">
        <f t="array" ref="X271">IFERROR((_xlfn.IFS(X$227&lt;INDEX($J$395:$J$413,MATCH($B$270,$C$395:$C$413,0)),INDEX('Baseline Calcs &amp; EFs'!$C$341:$C$358, MATCH($B$270,'Baseline Calcs &amp; EFs'!$B$341:$B$358,0)),X$227&lt;INDEX($K$395:$K$413,MATCH($B$270,$C$395:$C$413,0)),INDEX('Baseline Calcs &amp; EFs'!$C$341:$C$358, MATCH($B$270,'Baseline Calcs &amp; EFs'!$B$341:$B$358,0))-(((INDEX('Baseline Calcs &amp; EFs'!$C$341:$C$358, MATCH($B$270,'Baseline Calcs &amp; EFs'!$B$341:$B$358,0)))-(INDEX($D$394:$D$411, MATCH($B$270,$C$394:$C$411,0))))/3),X$227&lt;INDEX($I$395:$I$413,MATCH($B$270,$C$395:$C$413,0)),INDEX('Baseline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Y271" s="148" t="str" cm="1">
        <f t="array" ref="Y271">IFERROR((_xlfn.IFS(Y$227&lt;INDEX($J$395:$J$413,MATCH($B$270,$C$395:$C$413,0)),INDEX('Baseline Calcs &amp; EFs'!$C$341:$C$358, MATCH($B$270,'Baseline Calcs &amp; EFs'!$B$341:$B$358,0)),Y$227&lt;INDEX($K$395:$K$413,MATCH($B$270,$C$395:$C$413,0)),INDEX('Baseline Calcs &amp; EFs'!$C$341:$C$358, MATCH($B$270,'Baseline Calcs &amp; EFs'!$B$341:$B$358,0))-(((INDEX('Baseline Calcs &amp; EFs'!$C$341:$C$358, MATCH($B$270,'Baseline Calcs &amp; EFs'!$B$341:$B$358,0)))-(INDEX($D$394:$D$411, MATCH($B$270,$C$394:$C$411,0))))/3),Y$227&lt;INDEX($I$395:$I$413,MATCH($B$270,$C$395:$C$413,0)),INDEX('Baseline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Z271" s="148" t="str" cm="1">
        <f t="array" ref="Z271">IFERROR((_xlfn.IFS(Z$227&lt;INDEX($J$395:$J$413,MATCH($B$270,$C$395:$C$413,0)),INDEX('Baseline Calcs &amp; EFs'!$C$341:$C$358, MATCH($B$270,'Baseline Calcs &amp; EFs'!$B$341:$B$358,0)),Z$227&lt;INDEX($K$395:$K$413,MATCH($B$270,$C$395:$C$413,0)),INDEX('Baseline Calcs &amp; EFs'!$C$341:$C$358, MATCH($B$270,'Baseline Calcs &amp; EFs'!$B$341:$B$358,0))-(((INDEX('Baseline Calcs &amp; EFs'!$C$341:$C$358, MATCH($B$270,'Baseline Calcs &amp; EFs'!$B$341:$B$358,0)))-(INDEX($D$394:$D$411, MATCH($B$270,$C$394:$C$411,0))))/3),Z$227&lt;INDEX($I$395:$I$413,MATCH($B$270,$C$395:$C$413,0)),INDEX('Baseline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AA271" s="148" t="str" cm="1">
        <f t="array" ref="AA271">IFERROR((_xlfn.IFS(AA$227&lt;INDEX($J$395:$J$413,MATCH($B$270,$C$395:$C$413,0)),INDEX('Baseline Calcs &amp; EFs'!$C$341:$C$358, MATCH($B$270,'Baseline Calcs &amp; EFs'!$B$341:$B$358,0)),AA$227&lt;INDEX($K$395:$K$413,MATCH($B$270,$C$395:$C$413,0)),INDEX('Baseline Calcs &amp; EFs'!$C$341:$C$358, MATCH($B$270,'Baseline Calcs &amp; EFs'!$B$341:$B$358,0))-(((INDEX('Baseline Calcs &amp; EFs'!$C$341:$C$358, MATCH($B$270,'Baseline Calcs &amp; EFs'!$B$341:$B$358,0)))-(INDEX($D$394:$D$411, MATCH($B$270,$C$394:$C$411,0))))/3),AA$227&lt;INDEX($I$395:$I$413,MATCH($B$270,$C$395:$C$413,0)),INDEX('Baseline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AB271" s="148" t="str" cm="1">
        <f t="array" ref="AB271">IFERROR((_xlfn.IFS(AB$227&lt;INDEX($J$395:$J$413,MATCH($B$270,$C$395:$C$413,0)),INDEX('Baseline Calcs &amp; EFs'!$C$341:$C$358, MATCH($B$270,'Baseline Calcs &amp; EFs'!$B$341:$B$358,0)),AB$227&lt;INDEX($K$395:$K$413,MATCH($B$270,$C$395:$C$413,0)),INDEX('Baseline Calcs &amp; EFs'!$C$341:$C$358, MATCH($B$270,'Baseline Calcs &amp; EFs'!$B$341:$B$358,0))-(((INDEX('Baseline Calcs &amp; EFs'!$C$341:$C$358, MATCH($B$270,'Baseline Calcs &amp; EFs'!$B$341:$B$358,0)))-(INDEX($D$394:$D$411, MATCH($B$270,$C$394:$C$411,0))))/3),AB$227&lt;INDEX($I$395:$I$413,MATCH($B$270,$C$395:$C$413,0)),INDEX('Baseline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AC271" s="148" t="str" cm="1">
        <f t="array" ref="AC271">IFERROR((_xlfn.IFS(AC$227&lt;INDEX($J$395:$J$413,MATCH($B$270,$C$395:$C$413,0)),INDEX('Baseline Calcs &amp; EFs'!$C$341:$C$358, MATCH($B$270,'Baseline Calcs &amp; EFs'!$B$341:$B$358,0)),AC$227&lt;INDEX($K$395:$K$413,MATCH($B$270,$C$395:$C$413,0)),INDEX('Baseline Calcs &amp; EFs'!$C$341:$C$358, MATCH($B$270,'Baseline Calcs &amp; EFs'!$B$341:$B$358,0))-(((INDEX('Baseline Calcs &amp; EFs'!$C$341:$C$358, MATCH($B$270,'Baseline Calcs &amp; EFs'!$B$341:$B$358,0)))-(INDEX($D$394:$D$411, MATCH($B$270,$C$394:$C$411,0))))/3),AC$227&lt;INDEX($I$395:$I$413,MATCH($B$270,$C$395:$C$413,0)),INDEX('Baseline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AD271" s="148" t="str" cm="1">
        <f t="array" ref="AD271">IFERROR((_xlfn.IFS(AD$227&lt;INDEX($J$395:$J$413,MATCH($B$270,$C$395:$C$413,0)),INDEX('Baseline Calcs &amp; EFs'!$C$341:$C$358, MATCH($B$270,'Baseline Calcs &amp; EFs'!$B$341:$B$358,0)),AD$227&lt;INDEX($K$395:$K$413,MATCH($B$270,$C$395:$C$413,0)),INDEX('Baseline Calcs &amp; EFs'!$C$341:$C$358, MATCH($B$270,'Baseline Calcs &amp; EFs'!$B$341:$B$358,0))-(((INDEX('Baseline Calcs &amp; EFs'!$C$341:$C$358, MATCH($B$270,'Baseline Calcs &amp; EFs'!$B$341:$B$358,0)))-(INDEX($D$394:$D$411, MATCH($B$270,$C$394:$C$411,0))))/3),AD$227&lt;INDEX($I$395:$I$413,MATCH($B$270,$C$395:$C$413,0)),INDEX('Baseline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AE271" s="148" t="str" cm="1">
        <f t="array" ref="AE271">IFERROR((_xlfn.IFS(AE$227&lt;INDEX($J$395:$J$413,MATCH($B$270,$C$395:$C$413,0)),INDEX('Baseline Calcs &amp; EFs'!$C$341:$C$358, MATCH($B$270,'Baseline Calcs &amp; EFs'!$B$341:$B$358,0)),AE$227&lt;INDEX($K$395:$K$413,MATCH($B$270,$C$395:$C$413,0)),INDEX('Baseline Calcs &amp; EFs'!$C$341:$C$358, MATCH($B$270,'Baseline Calcs &amp; EFs'!$B$341:$B$358,0))-(((INDEX('Baseline Calcs &amp; EFs'!$C$341:$C$358, MATCH($B$270,'Baseline Calcs &amp; EFs'!$B$341:$B$358,0)))-(INDEX($D$394:$D$411, MATCH($B$270,$C$394:$C$411,0))))/3),AE$227&lt;INDEX($I$395:$I$413,MATCH($B$270,$C$395:$C$413,0)),INDEX('Baseline Calcs &amp; EFs'!$C$341:$C$358, MATCH($B$270,'Baseline Calcs &amp; EFs'!$B$341:$B$358,0))-(((INDEX('Baseline Calcs &amp; EFs'!$C$341:$C$358, MATCH($B$270,'Baseline Calcs &amp; EFs'!$B$341:$B$358,0)))-(INDEX($D$394:$D$411, MATCH($B$270,$C$394:$C$411,0))))*2/3),TRUE,INDEX($D$394:$D$411, MATCH($B$270,$C$394:$C$411,0)))*INDEX($D$11:$D$27, MATCH($B$270,$B$11:$B$27,0)))*1000*'Conversions and Lists'!$O$44*'Baseline Calcs &amp; EFs'!$F$437*'Conversions and Lists'!$F$51*1000,"")</f>
        <v/>
      </c>
      <c r="AF271" s="148" t="str">
        <f t="shared" si="4"/>
        <v/>
      </c>
      <c r="AG271" s="148" t="str">
        <f>IFERROR(SUM(INDEX(D271:AF271, MATCH(INDEX($H$6:$H$27,MATCH(B271,$B$6:$B$27,0)),$D$227:$AE$227,0)):AF271),"")</f>
        <v/>
      </c>
    </row>
    <row r="272" spans="2:33" x14ac:dyDescent="0.25">
      <c r="B272" s="144" t="s">
        <v>158</v>
      </c>
      <c r="C272" s="141" t="s">
        <v>335</v>
      </c>
      <c r="D272" s="142" t="str" cm="1">
        <f t="array" ref="D272">IFERROR(((_xlfn.IFS(D$227&lt;INDEX($J$395:$J$413,MATCH($B$272,$C$395:$C$413,0)),INDEX('Baseline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MATCH($B$272,$C$394:$C$411,0))))/3),D$227&lt;INDEX($I$395:$I$413,MATCH(B272,$C$395:$C$413,0)),INDEX('Baseline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E272" s="142" t="str" cm="1">
        <f t="array" ref="E272">IFERROR(((_xlfn.IFS(E$227&lt;INDEX($J$395:$J$413,MATCH($B$272,$C$395:$C$413,0)),INDEX('Baseline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MATCH($B$272,$C$394:$C$411,0))))/3),E$227&lt;INDEX($I$395:$I$413,MATCH(C272,$C$395:$C$413,0)),INDEX('Baseline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F272" s="142" t="str" cm="1">
        <f t="array" ref="F272">IFERROR(((_xlfn.IFS(F$227&lt;INDEX($J$395:$J$413,MATCH($B$272,$C$395:$C$413,0)),INDEX('Baseline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MATCH($B$272,$C$394:$C$411,0))))/3),F$227&lt;INDEX($I$395:$I$413,MATCH(D272,$C$395:$C$413,0)),INDEX('Baseline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G272" s="142" t="str" cm="1">
        <f t="array" ref="G272">IFERROR(((_xlfn.IFS(G$227&lt;INDEX($J$395:$J$413,MATCH($B$272,$C$395:$C$413,0)),INDEX('Baseline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MATCH($B$272,$C$394:$C$411,0))))/3),G$227&lt;INDEX($I$395:$I$413,MATCH(E272,$C$395:$C$413,0)),INDEX('Baseline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H272" s="142" t="str" cm="1">
        <f t="array" ref="H272">IFERROR(((_xlfn.IFS(H$227&lt;INDEX($J$395:$J$413,MATCH($B$272,$C$395:$C$413,0)),INDEX('Baseline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MATCH($B$272,$C$394:$C$411,0))))/3),H$227&lt;INDEX($I$395:$I$413,MATCH(F272,$C$395:$C$413,0)),INDEX('Baseline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I272" s="142" t="str" cm="1">
        <f t="array" ref="I272">IFERROR(((_xlfn.IFS(I$227&lt;INDEX($J$395:$J$413,MATCH($B$272,$C$395:$C$413,0)),INDEX('Baseline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MATCH($B$272,$C$394:$C$411,0))))/3),I$227&lt;INDEX($I$395:$I$413,MATCH(G272,$C$395:$C$413,0)),INDEX('Baseline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J272" s="142" t="str" cm="1">
        <f t="array" ref="J272">IFERROR(((_xlfn.IFS(J$227&lt;INDEX($J$395:$J$413,MATCH($B$272,$C$395:$C$413,0)),INDEX('Baseline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MATCH($B$272,$C$394:$C$411,0))))/3),J$227&lt;INDEX($I$395:$I$413,MATCH(H272,$C$395:$C$413,0)),INDEX('Baseline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K272" s="142" t="str" cm="1">
        <f t="array" ref="K272">IFERROR(((_xlfn.IFS(K$227&lt;INDEX($J$395:$J$413,MATCH($B$272,$C$395:$C$413,0)),INDEX('Baseline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MATCH($B$272,$C$394:$C$411,0))))/3),K$227&lt;INDEX($I$395:$I$413,MATCH(I272,$C$395:$C$413,0)),INDEX('Baseline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L272" s="142" t="str" cm="1">
        <f t="array" ref="L272">IFERROR(((_xlfn.IFS(L$227&lt;INDEX($J$395:$J$413,MATCH($B$272,$C$395:$C$413,0)),INDEX('Baseline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MATCH($B$272,$C$394:$C$411,0))))/3),L$227&lt;INDEX($I$395:$I$413,MATCH(J272,$C$395:$C$413,0)),INDEX('Baseline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M272" s="142" t="str" cm="1">
        <f t="array" ref="M272">IFERROR(((_xlfn.IFS(M$227&lt;INDEX($J$395:$J$413,MATCH($B$272,$C$395:$C$413,0)),INDEX('Baseline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MATCH($B$272,$C$394:$C$411,0))))/3),M$227&lt;INDEX($I$395:$I$413,MATCH(K272,$C$395:$C$413,0)),INDEX('Baseline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N272" s="142" t="str" cm="1">
        <f t="array" ref="N272">IFERROR(((_xlfn.IFS(N$227&lt;INDEX($J$395:$J$413,MATCH($B$272,$C$395:$C$413,0)),INDEX('Baseline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MATCH($B$272,$C$394:$C$411,0))))/3),N$227&lt;INDEX($I$395:$I$413,MATCH(L272,$C$395:$C$413,0)),INDEX('Baseline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O272" s="142" t="str" cm="1">
        <f t="array" ref="O272">IFERROR(((_xlfn.IFS(O$227&lt;INDEX($J$395:$J$413,MATCH($B$272,$C$395:$C$413,0)),INDEX('Baseline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MATCH($B$272,$C$394:$C$411,0))))/3),O$227&lt;INDEX($I$395:$I$413,MATCH(M272,$C$395:$C$413,0)),INDEX('Baseline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P272" s="142" t="str" cm="1">
        <f t="array" ref="P272">IFERROR(((_xlfn.IFS(P$227&lt;INDEX($J$395:$J$413,MATCH($B$272,$C$395:$C$413,0)),INDEX('Baseline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MATCH($B$272,$C$394:$C$411,0))))/3),P$227&lt;INDEX($I$395:$I$413,MATCH(N272,$C$395:$C$413,0)),INDEX('Baseline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Q272" s="142" t="str" cm="1">
        <f t="array" ref="Q272">IFERROR(((_xlfn.IFS(Q$227&lt;INDEX($J$395:$J$413,MATCH($B$272,$C$395:$C$413,0)),INDEX('Baseline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MATCH($B$272,$C$394:$C$411,0))))/3),Q$227&lt;INDEX($I$395:$I$413,MATCH(O272,$C$395:$C$413,0)),INDEX('Baseline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R272" s="142" t="str" cm="1">
        <f t="array" ref="R272">IFERROR(((_xlfn.IFS(R$227&lt;INDEX($J$395:$J$413,MATCH($B$272,$C$395:$C$413,0)),INDEX('Baseline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MATCH($B$272,$C$394:$C$411,0))))/3),R$227&lt;INDEX($I$395:$I$413,MATCH(P272,$C$395:$C$413,0)),INDEX('Baseline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S272" s="142" t="str" cm="1">
        <f t="array" ref="S272">IFERROR(((_xlfn.IFS(S$227&lt;INDEX($J$395:$J$413,MATCH($B$272,$C$395:$C$413,0)),INDEX('Baseline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MATCH($B$272,$C$394:$C$411,0))))/3),S$227&lt;INDEX($I$395:$I$413,MATCH(Q272,$C$395:$C$413,0)),INDEX('Baseline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T272" s="142" t="str" cm="1">
        <f t="array" ref="T272">IFERROR(((_xlfn.IFS(T$227&lt;INDEX($J$395:$J$413,MATCH($B$272,$C$395:$C$413,0)),INDEX('Baseline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MATCH($B$272,$C$394:$C$411,0))))/3),T$227&lt;INDEX($I$395:$I$413,MATCH(R272,$C$395:$C$413,0)),INDEX('Baseline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U272" s="142" t="str" cm="1">
        <f t="array" ref="U272">IFERROR(((_xlfn.IFS(U$227&lt;INDEX($J$395:$J$413,MATCH($B$272,$C$395:$C$413,0)),INDEX('Baseline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MATCH($B$272,$C$394:$C$411,0))))/3),U$227&lt;INDEX($I$395:$I$413,MATCH(S272,$C$395:$C$413,0)),INDEX('Baseline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V272" s="142" t="str" cm="1">
        <f t="array" ref="V272">IFERROR(((_xlfn.IFS(V$227&lt;INDEX($J$395:$J$413,MATCH($B$272,$C$395:$C$413,0)),INDEX('Baseline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MATCH($B$272,$C$394:$C$411,0))))/3),V$227&lt;INDEX($I$395:$I$413,MATCH(T272,$C$395:$C$413,0)),INDEX('Baseline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W272" s="142" t="str" cm="1">
        <f t="array" ref="W272">IFERROR(((_xlfn.IFS(W$227&lt;INDEX($J$395:$J$413,MATCH($B$272,$C$395:$C$413,0)),INDEX('Baseline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MATCH($B$272,$C$394:$C$411,0))))/3),W$227&lt;INDEX($I$395:$I$413,MATCH(U272,$C$395:$C$413,0)),INDEX('Baseline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X272" s="142" t="str" cm="1">
        <f t="array" ref="X272">IFERROR(((_xlfn.IFS(X$227&lt;INDEX($J$395:$J$413,MATCH($B$272,$C$395:$C$413,0)),INDEX('Baseline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MATCH($B$272,$C$394:$C$411,0))))/3),X$227&lt;INDEX($I$395:$I$413,MATCH(V272,$C$395:$C$413,0)),INDEX('Baseline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Y272" s="142" t="str" cm="1">
        <f t="array" ref="Y272">IFERROR(((_xlfn.IFS(Y$227&lt;INDEX($J$395:$J$413,MATCH($B$272,$C$395:$C$413,0)),INDEX('Baseline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MATCH($B$272,$C$394:$C$411,0))))/3),Y$227&lt;INDEX($I$395:$I$413,MATCH(W272,$C$395:$C$413,0)),INDEX('Baseline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Z272" s="142" t="str" cm="1">
        <f t="array" ref="Z272">IFERROR(((_xlfn.IFS(Z$227&lt;INDEX($J$395:$J$413,MATCH($B$272,$C$395:$C$413,0)),INDEX('Baseline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MATCH($B$272,$C$394:$C$411,0))))/3),Z$227&lt;INDEX($I$395:$I$413,MATCH(X272,$C$395:$C$413,0)),INDEX('Baseline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AA272" s="142" t="str" cm="1">
        <f t="array" ref="AA272">IFERROR(((_xlfn.IFS(AA$227&lt;INDEX($J$395:$J$413,MATCH($B$272,$C$395:$C$413,0)),INDEX('Baseline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MATCH($B$272,$C$394:$C$411,0))))/3),AA$227&lt;INDEX($I$395:$I$413,MATCH(Y272,$C$395:$C$413,0)),INDEX('Baseline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AB272" s="142" t="str" cm="1">
        <f t="array" ref="AB272">IFERROR(((_xlfn.IFS(AB$227&lt;INDEX($J$395:$J$413,MATCH($B$272,$C$395:$C$413,0)),INDEX('Baseline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MATCH($B$272,$C$394:$C$411,0))))/3),AB$227&lt;INDEX($I$395:$I$413,MATCH(Z272,$C$395:$C$413,0)),INDEX('Baseline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AC272" s="142" t="str" cm="1">
        <f t="array" ref="AC272">IFERROR(((_xlfn.IFS(AC$227&lt;INDEX($J$395:$J$413,MATCH($B$272,$C$395:$C$413,0)),INDEX('Baseline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MATCH($B$272,$C$394:$C$411,0))))/3),AC$227&lt;INDEX($I$395:$I$413,MATCH(AA272,$C$395:$C$413,0)),INDEX('Baseline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AD272" s="142" t="str" cm="1">
        <f t="array" ref="AD272">IFERROR(((_xlfn.IFS(AD$227&lt;INDEX($J$395:$J$413,MATCH($B$272,$C$395:$C$413,0)),INDEX('Baseline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MATCH($B$272,$C$394:$C$411,0))))/3),AD$227&lt;INDEX($I$395:$I$413,MATCH(AB272,$C$395:$C$413,0)),INDEX('Baseline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AE272" s="142" t="str" cm="1">
        <f t="array" ref="AE272">IFERROR(((_xlfn.IFS(AE$227&lt;INDEX($J$395:$J$413,MATCH($B$272,$C$395:$C$413,0)),INDEX('Baseline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EFs'!$B$341:$B$358,0)))-(INDEX($E$394:$E$411, MATCH($B$272,$C$394:$C$411,0))))/3),AE$227&lt;INDEX($I$395:$I$413,MATCH(AC272,$C$395:$C$413,0)),INDEX('Baseline Calcs &amp; EFs'!$D$341:$D$358, MATCH($B$272,'Baseline Calcs &amp; EFs'!$B$341:$B$358,0))-(((INDEX('Baseline Calcs &amp; EFs'!$D$341:$D$358, MATCH($B$272,'Baseline Calcs &amp; EFs'!$B$341:$B$358,0)))-(INDEX($E$394:$E$411, MATCH($B$272,$C$394:$C$411,0))))*2/3),TRUE,INDEX($E$394:$E$411, MATCH($B$272,$C$394:$C$411,0)))*INDEX($D$11:$D$27, MATCH($B$272,$B$11:$B$27,0))*10^6*'Conversions and Lists'!$F$44)-(INDEX($G$6:$G$27, MATCH($B$272,$B$6:$B$27,0))*'Conversions and Lists'!$F$37))*'Baseline Calcs &amp; EFs'!$K$381,"")</f>
        <v/>
      </c>
      <c r="AF272" s="142" t="str">
        <f t="shared" si="4"/>
        <v/>
      </c>
      <c r="AG272" s="142" t="str">
        <f>IFERROR(SUM(INDEX(D272:AF272, MATCH(INDEX($H$6:$H$27,MATCH(B272,$B$6:$B$27,0)),$D$227:$AE$227,0)):AF272),"")</f>
        <v/>
      </c>
    </row>
    <row r="273" spans="2:34" ht="14.4" thickBot="1" x14ac:dyDescent="0.3">
      <c r="B273" s="138" t="s">
        <v>158</v>
      </c>
      <c r="C273" s="139" t="s">
        <v>336</v>
      </c>
      <c r="D273" s="149" t="str" cm="1">
        <f t="array" ref="D273">IFERROR((_xlfn.IFS(D$227&lt;INDEX($J$395:$J$413,MATCH($B$272,$C$395:$C$413,0)),INDEX('Baseline Calcs &amp; EFs'!$C$341:$C$358, MATCH($B$272,'Baseline Calcs &amp; EFs'!$B$341:$B$358,0)),D$227&lt;INDEX($K$395:$K$413,MATCH($B$272,$C$395:$C$413,0)),INDEX('Baseline Calcs &amp; EFs'!$C$341:$C$358, MATCH($B$272,'Baseline Calcs &amp; EFs'!$B$341:$B$358,0))-(((INDEX('Baseline Calcs &amp; EFs'!$C$341:$C$358, MATCH($B$272,'Baseline Calcs &amp; EFs'!$B$341:$B$358,0)))-(INDEX($D$394:$D$411, MATCH($B$272,$C$394:$C$411,0))))/3),D$227&lt;INDEX($I$395:$I$413,MATCH($B$272,$C$395:$C$413,0)),INDEX('Baseline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E273" s="149" t="str" cm="1">
        <f t="array" ref="E273">IFERROR((_xlfn.IFS(E$227&lt;INDEX($J$395:$J$413,MATCH($B$272,$C$395:$C$413,0)),INDEX('Baseline Calcs &amp; EFs'!$C$341:$C$358, MATCH($B$272,'Baseline Calcs &amp; EFs'!$B$341:$B$358,0)),E$227&lt;INDEX($K$395:$K$413,MATCH($B$272,$C$395:$C$413,0)),INDEX('Baseline Calcs &amp; EFs'!$C$341:$C$358, MATCH($B$272,'Baseline Calcs &amp; EFs'!$B$341:$B$358,0))-(((INDEX('Baseline Calcs &amp; EFs'!$C$341:$C$358, MATCH($B$272,'Baseline Calcs &amp; EFs'!$B$341:$B$358,0)))-(INDEX($D$394:$D$411, MATCH($B$272,$C$394:$C$411,0))))/3),E$227&lt;INDEX($I$395:$I$413,MATCH($B$272,$C$395:$C$413,0)),INDEX('Baseline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F273" s="149" t="str" cm="1">
        <f t="array" ref="F273">IFERROR((_xlfn.IFS(F$227&lt;INDEX($J$395:$J$413,MATCH($B$272,$C$395:$C$413,0)),INDEX('Baseline Calcs &amp; EFs'!$C$341:$C$358, MATCH($B$272,'Baseline Calcs &amp; EFs'!$B$341:$B$358,0)),F$227&lt;INDEX($K$395:$K$413,MATCH($B$272,$C$395:$C$413,0)),INDEX('Baseline Calcs &amp; EFs'!$C$341:$C$358, MATCH($B$272,'Baseline Calcs &amp; EFs'!$B$341:$B$358,0))-(((INDEX('Baseline Calcs &amp; EFs'!$C$341:$C$358, MATCH($B$272,'Baseline Calcs &amp; EFs'!$B$341:$B$358,0)))-(INDEX($D$394:$D$411, MATCH($B$272,$C$394:$C$411,0))))/3),F$227&lt;INDEX($I$395:$I$413,MATCH($B$272,$C$395:$C$413,0)),INDEX('Baseline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G273" s="149" t="str" cm="1">
        <f t="array" ref="G273">IFERROR((_xlfn.IFS(G$227&lt;INDEX($J$395:$J$413,MATCH($B$272,$C$395:$C$413,0)),INDEX('Baseline Calcs &amp; EFs'!$C$341:$C$358, MATCH($B$272,'Baseline Calcs &amp; EFs'!$B$341:$B$358,0)),G$227&lt;INDEX($K$395:$K$413,MATCH($B$272,$C$395:$C$413,0)),INDEX('Baseline Calcs &amp; EFs'!$C$341:$C$358, MATCH($B$272,'Baseline Calcs &amp; EFs'!$B$341:$B$358,0))-(((INDEX('Baseline Calcs &amp; EFs'!$C$341:$C$358, MATCH($B$272,'Baseline Calcs &amp; EFs'!$B$341:$B$358,0)))-(INDEX($D$394:$D$411, MATCH($B$272,$C$394:$C$411,0))))/3),G$227&lt;INDEX($I$395:$I$413,MATCH($B$272,$C$395:$C$413,0)),INDEX('Baseline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H273" s="149" t="str" cm="1">
        <f t="array" ref="H273">IFERROR((_xlfn.IFS(H$227&lt;INDEX($J$395:$J$413,MATCH($B$272,$C$395:$C$413,0)),INDEX('Baseline Calcs &amp; EFs'!$C$341:$C$358, MATCH($B$272,'Baseline Calcs &amp; EFs'!$B$341:$B$358,0)),H$227&lt;INDEX($K$395:$K$413,MATCH($B$272,$C$395:$C$413,0)),INDEX('Baseline Calcs &amp; EFs'!$C$341:$C$358, MATCH($B$272,'Baseline Calcs &amp; EFs'!$B$341:$B$358,0))-(((INDEX('Baseline Calcs &amp; EFs'!$C$341:$C$358, MATCH($B$272,'Baseline Calcs &amp; EFs'!$B$341:$B$358,0)))-(INDEX($D$394:$D$411, MATCH($B$272,$C$394:$C$411,0))))/3),H$227&lt;INDEX($I$395:$I$413,MATCH($B$272,$C$395:$C$413,0)),INDEX('Baseline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I273" s="149" t="str" cm="1">
        <f t="array" ref="I273">IFERROR((_xlfn.IFS(I$227&lt;INDEX($J$395:$J$413,MATCH($B$272,$C$395:$C$413,0)),INDEX('Baseline Calcs &amp; EFs'!$C$341:$C$358, MATCH($B$272,'Baseline Calcs &amp; EFs'!$B$341:$B$358,0)),I$227&lt;INDEX($K$395:$K$413,MATCH($B$272,$C$395:$C$413,0)),INDEX('Baseline Calcs &amp; EFs'!$C$341:$C$358, MATCH($B$272,'Baseline Calcs &amp; EFs'!$B$341:$B$358,0))-(((INDEX('Baseline Calcs &amp; EFs'!$C$341:$C$358, MATCH($B$272,'Baseline Calcs &amp; EFs'!$B$341:$B$358,0)))-(INDEX($D$394:$D$411, MATCH($B$272,$C$394:$C$411,0))))/3),I$227&lt;INDEX($I$395:$I$413,MATCH($B$272,$C$395:$C$413,0)),INDEX('Baseline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J273" s="149" t="str" cm="1">
        <f t="array" ref="J273">IFERROR((_xlfn.IFS(J$227&lt;INDEX($J$395:$J$413,MATCH($B$272,$C$395:$C$413,0)),INDEX('Baseline Calcs &amp; EFs'!$C$341:$C$358, MATCH($B$272,'Baseline Calcs &amp; EFs'!$B$341:$B$358,0)),J$227&lt;INDEX($K$395:$K$413,MATCH($B$272,$C$395:$C$413,0)),INDEX('Baseline Calcs &amp; EFs'!$C$341:$C$358, MATCH($B$272,'Baseline Calcs &amp; EFs'!$B$341:$B$358,0))-(((INDEX('Baseline Calcs &amp; EFs'!$C$341:$C$358, MATCH($B$272,'Baseline Calcs &amp; EFs'!$B$341:$B$358,0)))-(INDEX($D$394:$D$411, MATCH($B$272,$C$394:$C$411,0))))/3),J$227&lt;INDEX($I$395:$I$413,MATCH($B$272,$C$395:$C$413,0)),INDEX('Baseline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K273" s="149" t="str" cm="1">
        <f t="array" ref="K273">IFERROR((_xlfn.IFS(K$227&lt;INDEX($J$395:$J$413,MATCH($B$272,$C$395:$C$413,0)),INDEX('Baseline Calcs &amp; EFs'!$C$341:$C$358, MATCH($B$272,'Baseline Calcs &amp; EFs'!$B$341:$B$358,0)),K$227&lt;INDEX($K$395:$K$413,MATCH($B$272,$C$395:$C$413,0)),INDEX('Baseline Calcs &amp; EFs'!$C$341:$C$358, MATCH($B$272,'Baseline Calcs &amp; EFs'!$B$341:$B$358,0))-(((INDEX('Baseline Calcs &amp; EFs'!$C$341:$C$358, MATCH($B$272,'Baseline Calcs &amp; EFs'!$B$341:$B$358,0)))-(INDEX($D$394:$D$411, MATCH($B$272,$C$394:$C$411,0))))/3),K$227&lt;INDEX($I$395:$I$413,MATCH($B$272,$C$395:$C$413,0)),INDEX('Baseline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L273" s="149" t="str" cm="1">
        <f t="array" ref="L273">IFERROR((_xlfn.IFS(L$227&lt;INDEX($J$395:$J$413,MATCH($B$272,$C$395:$C$413,0)),INDEX('Baseline Calcs &amp; EFs'!$C$341:$C$358, MATCH($B$272,'Baseline Calcs &amp; EFs'!$B$341:$B$358,0)),L$227&lt;INDEX($K$395:$K$413,MATCH($B$272,$C$395:$C$413,0)),INDEX('Baseline Calcs &amp; EFs'!$C$341:$C$358, MATCH($B$272,'Baseline Calcs &amp; EFs'!$B$341:$B$358,0))-(((INDEX('Baseline Calcs &amp; EFs'!$C$341:$C$358, MATCH($B$272,'Baseline Calcs &amp; EFs'!$B$341:$B$358,0)))-(INDEX($D$394:$D$411, MATCH($B$272,$C$394:$C$411,0))))/3),L$227&lt;INDEX($I$395:$I$413,MATCH($B$272,$C$395:$C$413,0)),INDEX('Baseline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M273" s="149" t="str" cm="1">
        <f t="array" ref="M273">IFERROR((_xlfn.IFS(M$227&lt;INDEX($J$395:$J$413,MATCH($B$272,$C$395:$C$413,0)),INDEX('Baseline Calcs &amp; EFs'!$C$341:$C$358, MATCH($B$272,'Baseline Calcs &amp; EFs'!$B$341:$B$358,0)),M$227&lt;INDEX($K$395:$K$413,MATCH($B$272,$C$395:$C$413,0)),INDEX('Baseline Calcs &amp; EFs'!$C$341:$C$358, MATCH($B$272,'Baseline Calcs &amp; EFs'!$B$341:$B$358,0))-(((INDEX('Baseline Calcs &amp; EFs'!$C$341:$C$358, MATCH($B$272,'Baseline Calcs &amp; EFs'!$B$341:$B$358,0)))-(INDEX($D$394:$D$411, MATCH($B$272,$C$394:$C$411,0))))/3),M$227&lt;INDEX($I$395:$I$413,MATCH($B$272,$C$395:$C$413,0)),INDEX('Baseline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N273" s="149" t="str" cm="1">
        <f t="array" ref="N273">IFERROR((_xlfn.IFS(N$227&lt;INDEX($J$395:$J$413,MATCH($B$272,$C$395:$C$413,0)),INDEX('Baseline Calcs &amp; EFs'!$C$341:$C$358, MATCH($B$272,'Baseline Calcs &amp; EFs'!$B$341:$B$358,0)),N$227&lt;INDEX($K$395:$K$413,MATCH($B$272,$C$395:$C$413,0)),INDEX('Baseline Calcs &amp; EFs'!$C$341:$C$358, MATCH($B$272,'Baseline Calcs &amp; EFs'!$B$341:$B$358,0))-(((INDEX('Baseline Calcs &amp; EFs'!$C$341:$C$358, MATCH($B$272,'Baseline Calcs &amp; EFs'!$B$341:$B$358,0)))-(INDEX($D$394:$D$411, MATCH($B$272,$C$394:$C$411,0))))/3),N$227&lt;INDEX($I$395:$I$413,MATCH($B$272,$C$395:$C$413,0)),INDEX('Baseline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O273" s="149" t="str" cm="1">
        <f t="array" ref="O273">IFERROR((_xlfn.IFS(O$227&lt;INDEX($J$395:$J$413,MATCH($B$272,$C$395:$C$413,0)),INDEX('Baseline Calcs &amp; EFs'!$C$341:$C$358, MATCH($B$272,'Baseline Calcs &amp; EFs'!$B$341:$B$358,0)),O$227&lt;INDEX($K$395:$K$413,MATCH($B$272,$C$395:$C$413,0)),INDEX('Baseline Calcs &amp; EFs'!$C$341:$C$358, MATCH($B$272,'Baseline Calcs &amp; EFs'!$B$341:$B$358,0))-(((INDEX('Baseline Calcs &amp; EFs'!$C$341:$C$358, MATCH($B$272,'Baseline Calcs &amp; EFs'!$B$341:$B$358,0)))-(INDEX($D$394:$D$411, MATCH($B$272,$C$394:$C$411,0))))/3),O$227&lt;INDEX($I$395:$I$413,MATCH($B$272,$C$395:$C$413,0)),INDEX('Baseline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P273" s="149" t="str" cm="1">
        <f t="array" ref="P273">IFERROR((_xlfn.IFS(P$227&lt;INDEX($J$395:$J$413,MATCH($B$272,$C$395:$C$413,0)),INDEX('Baseline Calcs &amp; EFs'!$C$341:$C$358, MATCH($B$272,'Baseline Calcs &amp; EFs'!$B$341:$B$358,0)),P$227&lt;INDEX($K$395:$K$413,MATCH($B$272,$C$395:$C$413,0)),INDEX('Baseline Calcs &amp; EFs'!$C$341:$C$358, MATCH($B$272,'Baseline Calcs &amp; EFs'!$B$341:$B$358,0))-(((INDEX('Baseline Calcs &amp; EFs'!$C$341:$C$358, MATCH($B$272,'Baseline Calcs &amp; EFs'!$B$341:$B$358,0)))-(INDEX($D$394:$D$411, MATCH($B$272,$C$394:$C$411,0))))/3),P$227&lt;INDEX($I$395:$I$413,MATCH($B$272,$C$395:$C$413,0)),INDEX('Baseline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Q273" s="149" t="str" cm="1">
        <f t="array" ref="Q273">IFERROR((_xlfn.IFS(Q$227&lt;INDEX($J$395:$J$413,MATCH($B$272,$C$395:$C$413,0)),INDEX('Baseline Calcs &amp; EFs'!$C$341:$C$358, MATCH($B$272,'Baseline Calcs &amp; EFs'!$B$341:$B$358,0)),Q$227&lt;INDEX($K$395:$K$413,MATCH($B$272,$C$395:$C$413,0)),INDEX('Baseline Calcs &amp; EFs'!$C$341:$C$358, MATCH($B$272,'Baseline Calcs &amp; EFs'!$B$341:$B$358,0))-(((INDEX('Baseline Calcs &amp; EFs'!$C$341:$C$358, MATCH($B$272,'Baseline Calcs &amp; EFs'!$B$341:$B$358,0)))-(INDEX($D$394:$D$411, MATCH($B$272,$C$394:$C$411,0))))/3),Q$227&lt;INDEX($I$395:$I$413,MATCH($B$272,$C$395:$C$413,0)),INDEX('Baseline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R273" s="149" t="str" cm="1">
        <f t="array" ref="R273">IFERROR((_xlfn.IFS(R$227&lt;INDEX($J$395:$J$413,MATCH($B$272,$C$395:$C$413,0)),INDEX('Baseline Calcs &amp; EFs'!$C$341:$C$358, MATCH($B$272,'Baseline Calcs &amp; EFs'!$B$341:$B$358,0)),R$227&lt;INDEX($K$395:$K$413,MATCH($B$272,$C$395:$C$413,0)),INDEX('Baseline Calcs &amp; EFs'!$C$341:$C$358, MATCH($B$272,'Baseline Calcs &amp; EFs'!$B$341:$B$358,0))-(((INDEX('Baseline Calcs &amp; EFs'!$C$341:$C$358, MATCH($B$272,'Baseline Calcs &amp; EFs'!$B$341:$B$358,0)))-(INDEX($D$394:$D$411, MATCH($B$272,$C$394:$C$411,0))))/3),R$227&lt;INDEX($I$395:$I$413,MATCH($B$272,$C$395:$C$413,0)),INDEX('Baseline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S273" s="149" t="str" cm="1">
        <f t="array" ref="S273">IFERROR((_xlfn.IFS(S$227&lt;INDEX($J$395:$J$413,MATCH($B$272,$C$395:$C$413,0)),INDEX('Baseline Calcs &amp; EFs'!$C$341:$C$358, MATCH($B$272,'Baseline Calcs &amp; EFs'!$B$341:$B$358,0)),S$227&lt;INDEX($K$395:$K$413,MATCH($B$272,$C$395:$C$413,0)),INDEX('Baseline Calcs &amp; EFs'!$C$341:$C$358, MATCH($B$272,'Baseline Calcs &amp; EFs'!$B$341:$B$358,0))-(((INDEX('Baseline Calcs &amp; EFs'!$C$341:$C$358, MATCH($B$272,'Baseline Calcs &amp; EFs'!$B$341:$B$358,0)))-(INDEX($D$394:$D$411, MATCH($B$272,$C$394:$C$411,0))))/3),S$227&lt;INDEX($I$395:$I$413,MATCH($B$272,$C$395:$C$413,0)),INDEX('Baseline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T273" s="149" t="str" cm="1">
        <f t="array" ref="T273">IFERROR((_xlfn.IFS(T$227&lt;INDEX($J$395:$J$413,MATCH($B$272,$C$395:$C$413,0)),INDEX('Baseline Calcs &amp; EFs'!$C$341:$C$358, MATCH($B$272,'Baseline Calcs &amp; EFs'!$B$341:$B$358,0)),T$227&lt;INDEX($K$395:$K$413,MATCH($B$272,$C$395:$C$413,0)),INDEX('Baseline Calcs &amp; EFs'!$C$341:$C$358, MATCH($B$272,'Baseline Calcs &amp; EFs'!$B$341:$B$358,0))-(((INDEX('Baseline Calcs &amp; EFs'!$C$341:$C$358, MATCH($B$272,'Baseline Calcs &amp; EFs'!$B$341:$B$358,0)))-(INDEX($D$394:$D$411, MATCH($B$272,$C$394:$C$411,0))))/3),T$227&lt;INDEX($I$395:$I$413,MATCH($B$272,$C$395:$C$413,0)),INDEX('Baseline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U273" s="149" t="str" cm="1">
        <f t="array" ref="U273">IFERROR((_xlfn.IFS(U$227&lt;INDEX($J$395:$J$413,MATCH($B$272,$C$395:$C$413,0)),INDEX('Baseline Calcs &amp; EFs'!$C$341:$C$358, MATCH($B$272,'Baseline Calcs &amp; EFs'!$B$341:$B$358,0)),U$227&lt;INDEX($K$395:$K$413,MATCH($B$272,$C$395:$C$413,0)),INDEX('Baseline Calcs &amp; EFs'!$C$341:$C$358, MATCH($B$272,'Baseline Calcs &amp; EFs'!$B$341:$B$358,0))-(((INDEX('Baseline Calcs &amp; EFs'!$C$341:$C$358, MATCH($B$272,'Baseline Calcs &amp; EFs'!$B$341:$B$358,0)))-(INDEX($D$394:$D$411, MATCH($B$272,$C$394:$C$411,0))))/3),U$227&lt;INDEX($I$395:$I$413,MATCH($B$272,$C$395:$C$413,0)),INDEX('Baseline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V273" s="149" t="str" cm="1">
        <f t="array" ref="V273">IFERROR((_xlfn.IFS(V$227&lt;INDEX($J$395:$J$413,MATCH($B$272,$C$395:$C$413,0)),INDEX('Baseline Calcs &amp; EFs'!$C$341:$C$358, MATCH($B$272,'Baseline Calcs &amp; EFs'!$B$341:$B$358,0)),V$227&lt;INDEX($K$395:$K$413,MATCH($B$272,$C$395:$C$413,0)),INDEX('Baseline Calcs &amp; EFs'!$C$341:$C$358, MATCH($B$272,'Baseline Calcs &amp; EFs'!$B$341:$B$358,0))-(((INDEX('Baseline Calcs &amp; EFs'!$C$341:$C$358, MATCH($B$272,'Baseline Calcs &amp; EFs'!$B$341:$B$358,0)))-(INDEX($D$394:$D$411, MATCH($B$272,$C$394:$C$411,0))))/3),V$227&lt;INDEX($I$395:$I$413,MATCH($B$272,$C$395:$C$413,0)),INDEX('Baseline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W273" s="149" t="str" cm="1">
        <f t="array" ref="W273">IFERROR((_xlfn.IFS(W$227&lt;INDEX($J$395:$J$413,MATCH($B$272,$C$395:$C$413,0)),INDEX('Baseline Calcs &amp; EFs'!$C$341:$C$358, MATCH($B$272,'Baseline Calcs &amp; EFs'!$B$341:$B$358,0)),W$227&lt;INDEX($K$395:$K$413,MATCH($B$272,$C$395:$C$413,0)),INDEX('Baseline Calcs &amp; EFs'!$C$341:$C$358, MATCH($B$272,'Baseline Calcs &amp; EFs'!$B$341:$B$358,0))-(((INDEX('Baseline Calcs &amp; EFs'!$C$341:$C$358, MATCH($B$272,'Baseline Calcs &amp; EFs'!$B$341:$B$358,0)))-(INDEX($D$394:$D$411, MATCH($B$272,$C$394:$C$411,0))))/3),W$227&lt;INDEX($I$395:$I$413,MATCH($B$272,$C$395:$C$413,0)),INDEX('Baseline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X273" s="149" t="str" cm="1">
        <f t="array" ref="X273">IFERROR((_xlfn.IFS(X$227&lt;INDEX($J$395:$J$413,MATCH($B$272,$C$395:$C$413,0)),INDEX('Baseline Calcs &amp; EFs'!$C$341:$C$358, MATCH($B$272,'Baseline Calcs &amp; EFs'!$B$341:$B$358,0)),X$227&lt;INDEX($K$395:$K$413,MATCH($B$272,$C$395:$C$413,0)),INDEX('Baseline Calcs &amp; EFs'!$C$341:$C$358, MATCH($B$272,'Baseline Calcs &amp; EFs'!$B$341:$B$358,0))-(((INDEX('Baseline Calcs &amp; EFs'!$C$341:$C$358, MATCH($B$272,'Baseline Calcs &amp; EFs'!$B$341:$B$358,0)))-(INDEX($D$394:$D$411, MATCH($B$272,$C$394:$C$411,0))))/3),X$227&lt;INDEX($I$395:$I$413,MATCH($B$272,$C$395:$C$413,0)),INDEX('Baseline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Y273" s="149" t="str" cm="1">
        <f t="array" ref="Y273">IFERROR((_xlfn.IFS(Y$227&lt;INDEX($J$395:$J$413,MATCH($B$272,$C$395:$C$413,0)),INDEX('Baseline Calcs &amp; EFs'!$C$341:$C$358, MATCH($B$272,'Baseline Calcs &amp; EFs'!$B$341:$B$358,0)),Y$227&lt;INDEX($K$395:$K$413,MATCH($B$272,$C$395:$C$413,0)),INDEX('Baseline Calcs &amp; EFs'!$C$341:$C$358, MATCH($B$272,'Baseline Calcs &amp; EFs'!$B$341:$B$358,0))-(((INDEX('Baseline Calcs &amp; EFs'!$C$341:$C$358, MATCH($B$272,'Baseline Calcs &amp; EFs'!$B$341:$B$358,0)))-(INDEX($D$394:$D$411, MATCH($B$272,$C$394:$C$411,0))))/3),Y$227&lt;INDEX($I$395:$I$413,MATCH($B$272,$C$395:$C$413,0)),INDEX('Baseline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Z273" s="149" t="str" cm="1">
        <f t="array" ref="Z273">IFERROR((_xlfn.IFS(Z$227&lt;INDEX($J$395:$J$413,MATCH($B$272,$C$395:$C$413,0)),INDEX('Baseline Calcs &amp; EFs'!$C$341:$C$358, MATCH($B$272,'Baseline Calcs &amp; EFs'!$B$341:$B$358,0)),Z$227&lt;INDEX($K$395:$K$413,MATCH($B$272,$C$395:$C$413,0)),INDEX('Baseline Calcs &amp; EFs'!$C$341:$C$358, MATCH($B$272,'Baseline Calcs &amp; EFs'!$B$341:$B$358,0))-(((INDEX('Baseline Calcs &amp; EFs'!$C$341:$C$358, MATCH($B$272,'Baseline Calcs &amp; EFs'!$B$341:$B$358,0)))-(INDEX($D$394:$D$411, MATCH($B$272,$C$394:$C$411,0))))/3),Z$227&lt;INDEX($I$395:$I$413,MATCH($B$272,$C$395:$C$413,0)),INDEX('Baseline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AA273" s="149" t="str" cm="1">
        <f t="array" ref="AA273">IFERROR((_xlfn.IFS(AA$227&lt;INDEX($J$395:$J$413,MATCH($B$272,$C$395:$C$413,0)),INDEX('Baseline Calcs &amp; EFs'!$C$341:$C$358, MATCH($B$272,'Baseline Calcs &amp; EFs'!$B$341:$B$358,0)),AA$227&lt;INDEX($K$395:$K$413,MATCH($B$272,$C$395:$C$413,0)),INDEX('Baseline Calcs &amp; EFs'!$C$341:$C$358, MATCH($B$272,'Baseline Calcs &amp; EFs'!$B$341:$B$358,0))-(((INDEX('Baseline Calcs &amp; EFs'!$C$341:$C$358, MATCH($B$272,'Baseline Calcs &amp; EFs'!$B$341:$B$358,0)))-(INDEX($D$394:$D$411, MATCH($B$272,$C$394:$C$411,0))))/3),AA$227&lt;INDEX($I$395:$I$413,MATCH($B$272,$C$395:$C$413,0)),INDEX('Baseline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AB273" s="149" t="str" cm="1">
        <f t="array" ref="AB273">IFERROR((_xlfn.IFS(AB$227&lt;INDEX($J$395:$J$413,MATCH($B$272,$C$395:$C$413,0)),INDEX('Baseline Calcs &amp; EFs'!$C$341:$C$358, MATCH($B$272,'Baseline Calcs &amp; EFs'!$B$341:$B$358,0)),AB$227&lt;INDEX($K$395:$K$413,MATCH($B$272,$C$395:$C$413,0)),INDEX('Baseline Calcs &amp; EFs'!$C$341:$C$358, MATCH($B$272,'Baseline Calcs &amp; EFs'!$B$341:$B$358,0))-(((INDEX('Baseline Calcs &amp; EFs'!$C$341:$C$358, MATCH($B$272,'Baseline Calcs &amp; EFs'!$B$341:$B$358,0)))-(INDEX($D$394:$D$411, MATCH($B$272,$C$394:$C$411,0))))/3),AB$227&lt;INDEX($I$395:$I$413,MATCH($B$272,$C$395:$C$413,0)),INDEX('Baseline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AC273" s="149" t="str" cm="1">
        <f t="array" ref="AC273">IFERROR((_xlfn.IFS(AC$227&lt;INDEX($J$395:$J$413,MATCH($B$272,$C$395:$C$413,0)),INDEX('Baseline Calcs &amp; EFs'!$C$341:$C$358, MATCH($B$272,'Baseline Calcs &amp; EFs'!$B$341:$B$358,0)),AC$227&lt;INDEX($K$395:$K$413,MATCH($B$272,$C$395:$C$413,0)),INDEX('Baseline Calcs &amp; EFs'!$C$341:$C$358, MATCH($B$272,'Baseline Calcs &amp; EFs'!$B$341:$B$358,0))-(((INDEX('Baseline Calcs &amp; EFs'!$C$341:$C$358, MATCH($B$272,'Baseline Calcs &amp; EFs'!$B$341:$B$358,0)))-(INDEX($D$394:$D$411, MATCH($B$272,$C$394:$C$411,0))))/3),AC$227&lt;INDEX($I$395:$I$413,MATCH($B$272,$C$395:$C$413,0)),INDEX('Baseline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AD273" s="149" t="str" cm="1">
        <f t="array" ref="AD273">IFERROR((_xlfn.IFS(AD$227&lt;INDEX($J$395:$J$413,MATCH($B$272,$C$395:$C$413,0)),INDEX('Baseline Calcs &amp; EFs'!$C$341:$C$358, MATCH($B$272,'Baseline Calcs &amp; EFs'!$B$341:$B$358,0)),AD$227&lt;INDEX($K$395:$K$413,MATCH($B$272,$C$395:$C$413,0)),INDEX('Baseline Calcs &amp; EFs'!$C$341:$C$358, MATCH($B$272,'Baseline Calcs &amp; EFs'!$B$341:$B$358,0))-(((INDEX('Baseline Calcs &amp; EFs'!$C$341:$C$358, MATCH($B$272,'Baseline Calcs &amp; EFs'!$B$341:$B$358,0)))-(INDEX($D$394:$D$411, MATCH($B$272,$C$394:$C$411,0))))/3),AD$227&lt;INDEX($I$395:$I$413,MATCH($B$272,$C$395:$C$413,0)),INDEX('Baseline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AE273" s="149" t="str" cm="1">
        <f t="array" ref="AE273">IFERROR((_xlfn.IFS(AE$227&lt;INDEX($J$395:$J$413,MATCH($B$272,$C$395:$C$413,0)),INDEX('Baseline Calcs &amp; EFs'!$C$341:$C$358, MATCH($B$272,'Baseline Calcs &amp; EFs'!$B$341:$B$358,0)),AE$227&lt;INDEX($K$395:$K$413,MATCH($B$272,$C$395:$C$413,0)),INDEX('Baseline Calcs &amp; EFs'!$C$341:$C$358, MATCH($B$272,'Baseline Calcs &amp; EFs'!$B$341:$B$358,0))-(((INDEX('Baseline Calcs &amp; EFs'!$C$341:$C$358, MATCH($B$272,'Baseline Calcs &amp; EFs'!$B$341:$B$358,0)))-(INDEX($D$394:$D$411, MATCH($B$272,$C$394:$C$411,0))))/3),AE$227&lt;INDEX($I$395:$I$413,MATCH($B$272,$C$395:$C$413,0)),INDEX('Baseline Calcs &amp; EFs'!$C$341:$C$358, MATCH($B$272,'Baseline Calcs &amp; EFs'!$B$341:$B$358,0))-(((INDEX('Baseline Calcs &amp; EFs'!$C$341:$C$358, MATCH($B$272,'Baseline Calcs &amp; EFs'!$B$341:$B$358,0)))-(INDEX($D$394:$D$411, MATCH($B$272,$C$394:$C$411,0))))*2/3),TRUE,INDEX($D$394:$D$411, MATCH($B$272,$C$394:$C$411,0)))*INDEX($D$11:$D$27, MATCH($B$272,$B$11:$B$27,0)))*1000*'Conversions and Lists'!$O$44*'Baseline Calcs &amp; EFs'!$F$437*'Conversions and Lists'!$F$51*1000,"")</f>
        <v/>
      </c>
      <c r="AF273" s="148" t="str">
        <f t="shared" si="4"/>
        <v/>
      </c>
      <c r="AG273" s="148" t="str">
        <f>IFERROR(SUM(INDEX(D273:AF273, MATCH(INDEX($H$6:$H$27,MATCH(B273,$B$6:$B$27,0)),$D$227:$AE$227,0)):AF273),"")</f>
        <v/>
      </c>
    </row>
    <row r="274" spans="2:34" x14ac:dyDescent="0.25">
      <c r="B274" s="81" t="s">
        <v>196</v>
      </c>
      <c r="C274" s="81"/>
      <c r="D274" s="150">
        <f>SUM(D229:D271)</f>
        <v>0</v>
      </c>
      <c r="E274" s="150">
        <f t="shared" ref="E274:AE274" si="6">SUM(E229:E271)</f>
        <v>0</v>
      </c>
      <c r="F274" s="150">
        <f t="shared" si="6"/>
        <v>0</v>
      </c>
      <c r="G274" s="150">
        <f t="shared" si="6"/>
        <v>0</v>
      </c>
      <c r="H274" s="150">
        <f t="shared" si="6"/>
        <v>0</v>
      </c>
      <c r="I274" s="150">
        <f t="shared" si="6"/>
        <v>0</v>
      </c>
      <c r="J274" s="150">
        <f t="shared" si="6"/>
        <v>0</v>
      </c>
      <c r="K274" s="150">
        <f t="shared" si="6"/>
        <v>0</v>
      </c>
      <c r="L274" s="150">
        <f t="shared" si="6"/>
        <v>0</v>
      </c>
      <c r="M274" s="150">
        <f t="shared" si="6"/>
        <v>0</v>
      </c>
      <c r="N274" s="150">
        <f t="shared" si="6"/>
        <v>0</v>
      </c>
      <c r="O274" s="150">
        <f t="shared" si="6"/>
        <v>0</v>
      </c>
      <c r="P274" s="150">
        <f t="shared" si="6"/>
        <v>0</v>
      </c>
      <c r="Q274" s="150">
        <f t="shared" si="6"/>
        <v>0</v>
      </c>
      <c r="R274" s="150">
        <f t="shared" si="6"/>
        <v>0</v>
      </c>
      <c r="S274" s="150">
        <f t="shared" si="6"/>
        <v>0</v>
      </c>
      <c r="T274" s="150">
        <f t="shared" si="6"/>
        <v>0</v>
      </c>
      <c r="U274" s="150">
        <f t="shared" si="6"/>
        <v>0</v>
      </c>
      <c r="V274" s="150">
        <f t="shared" si="6"/>
        <v>0</v>
      </c>
      <c r="W274" s="150">
        <f t="shared" si="6"/>
        <v>0</v>
      </c>
      <c r="X274" s="150">
        <f t="shared" si="6"/>
        <v>0</v>
      </c>
      <c r="Y274" s="150">
        <f t="shared" si="6"/>
        <v>0</v>
      </c>
      <c r="Z274" s="150">
        <f t="shared" si="6"/>
        <v>0</v>
      </c>
      <c r="AA274" s="150">
        <f t="shared" si="6"/>
        <v>0</v>
      </c>
      <c r="AB274" s="150">
        <f t="shared" si="6"/>
        <v>0</v>
      </c>
      <c r="AC274" s="150">
        <f t="shared" si="6"/>
        <v>0</v>
      </c>
      <c r="AD274" s="150">
        <f t="shared" si="6"/>
        <v>0</v>
      </c>
      <c r="AE274" s="150">
        <f t="shared" si="6"/>
        <v>0</v>
      </c>
      <c r="AF274" s="150">
        <f>SUM(AF229:AF273)</f>
        <v>0</v>
      </c>
      <c r="AG274" s="150">
        <f>SUM(AG228:AG273)</f>
        <v>0</v>
      </c>
    </row>
    <row r="275" spans="2:34" ht="14.4" x14ac:dyDescent="0.3">
      <c r="AG275" s="146" t="s">
        <v>340</v>
      </c>
    </row>
    <row r="277" spans="2:34" ht="15.6" x14ac:dyDescent="0.3">
      <c r="B277" s="129" t="s">
        <v>162</v>
      </c>
    </row>
    <row r="278" spans="2:34" x14ac:dyDescent="0.25">
      <c r="D278" s="431" t="s">
        <v>329</v>
      </c>
      <c r="E278" s="432"/>
      <c r="F278" s="432"/>
      <c r="G278" s="432"/>
      <c r="H278" s="432"/>
      <c r="I278" s="432"/>
      <c r="J278" s="432"/>
      <c r="K278" s="432"/>
      <c r="L278" s="432"/>
      <c r="M278" s="432"/>
      <c r="N278" s="432"/>
      <c r="O278" s="432"/>
      <c r="P278" s="432"/>
      <c r="Q278" s="432"/>
      <c r="R278" s="432"/>
      <c r="S278" s="432"/>
      <c r="T278" s="432"/>
      <c r="U278" s="432"/>
      <c r="V278" s="432"/>
      <c r="W278" s="432"/>
      <c r="X278" s="432"/>
      <c r="Y278" s="432"/>
      <c r="Z278" s="432"/>
      <c r="AA278" s="432"/>
      <c r="AB278" s="432"/>
      <c r="AC278" s="432"/>
      <c r="AD278" s="432"/>
      <c r="AE278" s="432"/>
      <c r="AF278" s="433"/>
    </row>
    <row r="279" spans="2:34" x14ac:dyDescent="0.25">
      <c r="D279" s="431" t="s">
        <v>330</v>
      </c>
      <c r="E279" s="432"/>
      <c r="F279" s="432"/>
      <c r="G279" s="432"/>
      <c r="H279" s="432"/>
      <c r="I279" s="432"/>
      <c r="J279" s="432"/>
      <c r="K279" s="432"/>
      <c r="L279" s="432"/>
      <c r="M279" s="432"/>
      <c r="N279" s="432"/>
      <c r="O279" s="432"/>
      <c r="P279" s="432"/>
      <c r="Q279" s="432"/>
      <c r="R279" s="432"/>
      <c r="S279" s="432"/>
      <c r="T279" s="432"/>
      <c r="U279" s="432"/>
      <c r="V279" s="432"/>
      <c r="W279" s="432"/>
      <c r="X279" s="432"/>
      <c r="Y279" s="432"/>
      <c r="Z279" s="432"/>
      <c r="AA279" s="432"/>
      <c r="AB279" s="432"/>
      <c r="AC279" s="432"/>
      <c r="AD279" s="432"/>
      <c r="AE279" s="432"/>
      <c r="AF279" s="433"/>
    </row>
    <row r="280" spans="2:34" ht="41.4" x14ac:dyDescent="0.25">
      <c r="B280" s="131" t="s">
        <v>331</v>
      </c>
      <c r="C280" s="131"/>
      <c r="D280" s="132">
        <v>2023</v>
      </c>
      <c r="E280" s="132">
        <v>2024</v>
      </c>
      <c r="F280" s="132">
        <v>2025</v>
      </c>
      <c r="G280" s="132">
        <v>2026</v>
      </c>
      <c r="H280" s="132">
        <v>2027</v>
      </c>
      <c r="I280" s="132">
        <v>2028</v>
      </c>
      <c r="J280" s="132">
        <v>2029</v>
      </c>
      <c r="K280" s="132">
        <v>2030</v>
      </c>
      <c r="L280" s="132">
        <v>2031</v>
      </c>
      <c r="M280" s="132">
        <v>2032</v>
      </c>
      <c r="N280" s="132">
        <v>2033</v>
      </c>
      <c r="O280" s="132">
        <v>2034</v>
      </c>
      <c r="P280" s="132">
        <v>2035</v>
      </c>
      <c r="Q280" s="132">
        <v>2036</v>
      </c>
      <c r="R280" s="132">
        <v>2037</v>
      </c>
      <c r="S280" s="132">
        <v>2038</v>
      </c>
      <c r="T280" s="132">
        <v>2039</v>
      </c>
      <c r="U280" s="132">
        <v>2040</v>
      </c>
      <c r="V280" s="132">
        <v>2041</v>
      </c>
      <c r="W280" s="132">
        <v>2042</v>
      </c>
      <c r="X280" s="132">
        <v>2043</v>
      </c>
      <c r="Y280" s="132">
        <v>2044</v>
      </c>
      <c r="Z280" s="132">
        <v>2045</v>
      </c>
      <c r="AA280" s="132">
        <v>2046</v>
      </c>
      <c r="AB280" s="132">
        <v>2047</v>
      </c>
      <c r="AC280" s="132">
        <v>2048</v>
      </c>
      <c r="AD280" s="132">
        <v>2049</v>
      </c>
      <c r="AE280" s="132">
        <v>2050</v>
      </c>
      <c r="AF280" s="132" t="s">
        <v>333</v>
      </c>
      <c r="AG280" s="132" t="s">
        <v>334</v>
      </c>
    </row>
    <row r="281" spans="2:34" x14ac:dyDescent="0.25">
      <c r="B281" s="147" t="s">
        <v>156</v>
      </c>
      <c r="C281" s="133" t="s">
        <v>335</v>
      </c>
      <c r="D281" s="134" t="str">
        <f t="shared" ref="D281:AG284" si="7">D176</f>
        <v/>
      </c>
      <c r="E281" s="134" t="str">
        <f t="shared" si="7"/>
        <v/>
      </c>
      <c r="F281" s="134" t="str">
        <f t="shared" si="7"/>
        <v/>
      </c>
      <c r="G281" s="134" t="str">
        <f t="shared" si="7"/>
        <v/>
      </c>
      <c r="H281" s="134" t="str">
        <f t="shared" si="7"/>
        <v/>
      </c>
      <c r="I281" s="134" t="str">
        <f t="shared" si="7"/>
        <v/>
      </c>
      <c r="J281" s="134" t="str">
        <f t="shared" si="7"/>
        <v/>
      </c>
      <c r="K281" s="134" t="str">
        <f t="shared" si="7"/>
        <v/>
      </c>
      <c r="L281" s="134" t="str">
        <f t="shared" si="7"/>
        <v/>
      </c>
      <c r="M281" s="134" t="str">
        <f t="shared" si="7"/>
        <v/>
      </c>
      <c r="N281" s="134" t="str">
        <f t="shared" si="7"/>
        <v/>
      </c>
      <c r="O281" s="134" t="str">
        <f t="shared" si="7"/>
        <v/>
      </c>
      <c r="P281" s="134" t="str">
        <f t="shared" si="7"/>
        <v/>
      </c>
      <c r="Q281" s="134" t="str">
        <f t="shared" si="7"/>
        <v/>
      </c>
      <c r="R281" s="134" t="str">
        <f t="shared" si="7"/>
        <v/>
      </c>
      <c r="S281" s="134" t="str">
        <f t="shared" si="7"/>
        <v/>
      </c>
      <c r="T281" s="134" t="str">
        <f t="shared" si="7"/>
        <v/>
      </c>
      <c r="U281" s="134" t="str">
        <f t="shared" si="7"/>
        <v/>
      </c>
      <c r="V281" s="134" t="str">
        <f t="shared" si="7"/>
        <v/>
      </c>
      <c r="W281" s="134" t="str">
        <f t="shared" si="7"/>
        <v/>
      </c>
      <c r="X281" s="134" t="str">
        <f t="shared" si="7"/>
        <v/>
      </c>
      <c r="Y281" s="134" t="str">
        <f t="shared" si="7"/>
        <v/>
      </c>
      <c r="Z281" s="134" t="str">
        <f t="shared" si="7"/>
        <v/>
      </c>
      <c r="AA281" s="134" t="str">
        <f t="shared" si="7"/>
        <v/>
      </c>
      <c r="AB281" s="134" t="str">
        <f t="shared" si="7"/>
        <v/>
      </c>
      <c r="AC281" s="134" t="str">
        <f t="shared" si="7"/>
        <v/>
      </c>
      <c r="AD281" s="134" t="str">
        <f t="shared" si="7"/>
        <v/>
      </c>
      <c r="AE281" s="134" t="str">
        <f t="shared" si="7"/>
        <v/>
      </c>
      <c r="AF281" s="134" t="str">
        <f t="shared" si="7"/>
        <v/>
      </c>
      <c r="AG281" s="134" t="str">
        <f t="shared" si="7"/>
        <v/>
      </c>
      <c r="AH281" s="69"/>
    </row>
    <row r="282" spans="2:34" x14ac:dyDescent="0.25">
      <c r="B282" s="136" t="s">
        <v>156</v>
      </c>
      <c r="C282" s="59" t="s">
        <v>336</v>
      </c>
      <c r="D282" s="134" t="str">
        <f t="shared" si="7"/>
        <v/>
      </c>
      <c r="E282" s="134" t="str">
        <f t="shared" si="7"/>
        <v/>
      </c>
      <c r="F282" s="134" t="str">
        <f t="shared" si="7"/>
        <v/>
      </c>
      <c r="G282" s="134" t="str">
        <f t="shared" si="7"/>
        <v/>
      </c>
      <c r="H282" s="134" t="str">
        <f t="shared" si="7"/>
        <v/>
      </c>
      <c r="I282" s="134" t="str">
        <f t="shared" si="7"/>
        <v/>
      </c>
      <c r="J282" s="134" t="str">
        <f t="shared" si="7"/>
        <v/>
      </c>
      <c r="K282" s="134" t="str">
        <f t="shared" si="7"/>
        <v/>
      </c>
      <c r="L282" s="134" t="str">
        <f t="shared" si="7"/>
        <v/>
      </c>
      <c r="M282" s="134" t="str">
        <f t="shared" si="7"/>
        <v/>
      </c>
      <c r="N282" s="134" t="str">
        <f t="shared" si="7"/>
        <v/>
      </c>
      <c r="O282" s="134" t="str">
        <f t="shared" si="7"/>
        <v/>
      </c>
      <c r="P282" s="134" t="str">
        <f t="shared" si="7"/>
        <v/>
      </c>
      <c r="Q282" s="134" t="str">
        <f t="shared" si="7"/>
        <v/>
      </c>
      <c r="R282" s="134" t="str">
        <f t="shared" si="7"/>
        <v/>
      </c>
      <c r="S282" s="134" t="str">
        <f t="shared" si="7"/>
        <v/>
      </c>
      <c r="T282" s="134" t="str">
        <f t="shared" si="7"/>
        <v/>
      </c>
      <c r="U282" s="134" t="str">
        <f t="shared" si="7"/>
        <v/>
      </c>
      <c r="V282" s="134" t="str">
        <f t="shared" si="7"/>
        <v/>
      </c>
      <c r="W282" s="134" t="str">
        <f t="shared" si="7"/>
        <v/>
      </c>
      <c r="X282" s="134" t="str">
        <f t="shared" si="7"/>
        <v/>
      </c>
      <c r="Y282" s="134" t="str">
        <f t="shared" si="7"/>
        <v/>
      </c>
      <c r="Z282" s="134" t="str">
        <f t="shared" si="7"/>
        <v/>
      </c>
      <c r="AA282" s="134" t="str">
        <f t="shared" si="7"/>
        <v/>
      </c>
      <c r="AB282" s="134" t="str">
        <f t="shared" si="7"/>
        <v/>
      </c>
      <c r="AC282" s="134" t="str">
        <f t="shared" si="7"/>
        <v/>
      </c>
      <c r="AD282" s="134" t="str">
        <f t="shared" si="7"/>
        <v/>
      </c>
      <c r="AE282" s="134" t="str">
        <f t="shared" si="7"/>
        <v/>
      </c>
      <c r="AF282" s="134" t="str">
        <f t="shared" si="7"/>
        <v/>
      </c>
      <c r="AG282" s="134" t="str">
        <f t="shared" si="7"/>
        <v/>
      </c>
      <c r="AH282" s="69"/>
    </row>
    <row r="283" spans="2:34" x14ac:dyDescent="0.25">
      <c r="B283" s="136" t="s">
        <v>156</v>
      </c>
      <c r="C283" s="59" t="s">
        <v>337</v>
      </c>
      <c r="D283" s="134" t="str">
        <f t="shared" si="7"/>
        <v/>
      </c>
      <c r="E283" s="134" t="str">
        <f t="shared" si="7"/>
        <v/>
      </c>
      <c r="F283" s="134" t="str">
        <f t="shared" si="7"/>
        <v/>
      </c>
      <c r="G283" s="134" t="str">
        <f t="shared" si="7"/>
        <v/>
      </c>
      <c r="H283" s="134" t="str">
        <f t="shared" si="7"/>
        <v/>
      </c>
      <c r="I283" s="134" t="str">
        <f t="shared" si="7"/>
        <v/>
      </c>
      <c r="J283" s="134" t="str">
        <f t="shared" si="7"/>
        <v/>
      </c>
      <c r="K283" s="134" t="str">
        <f t="shared" si="7"/>
        <v/>
      </c>
      <c r="L283" s="134" t="str">
        <f t="shared" si="7"/>
        <v/>
      </c>
      <c r="M283" s="134" t="str">
        <f t="shared" si="7"/>
        <v/>
      </c>
      <c r="N283" s="134" t="str">
        <f t="shared" si="7"/>
        <v/>
      </c>
      <c r="O283" s="134" t="str">
        <f t="shared" si="7"/>
        <v/>
      </c>
      <c r="P283" s="134" t="str">
        <f t="shared" si="7"/>
        <v/>
      </c>
      <c r="Q283" s="134" t="str">
        <f t="shared" si="7"/>
        <v/>
      </c>
      <c r="R283" s="134" t="str">
        <f t="shared" si="7"/>
        <v/>
      </c>
      <c r="S283" s="134" t="str">
        <f t="shared" si="7"/>
        <v/>
      </c>
      <c r="T283" s="134" t="str">
        <f t="shared" si="7"/>
        <v/>
      </c>
      <c r="U283" s="134" t="str">
        <f t="shared" si="7"/>
        <v/>
      </c>
      <c r="V283" s="134" t="str">
        <f t="shared" si="7"/>
        <v/>
      </c>
      <c r="W283" s="134" t="str">
        <f t="shared" si="7"/>
        <v/>
      </c>
      <c r="X283" s="134" t="str">
        <f t="shared" si="7"/>
        <v/>
      </c>
      <c r="Y283" s="134" t="str">
        <f t="shared" si="7"/>
        <v/>
      </c>
      <c r="Z283" s="134" t="str">
        <f t="shared" si="7"/>
        <v/>
      </c>
      <c r="AA283" s="134" t="str">
        <f t="shared" si="7"/>
        <v/>
      </c>
      <c r="AB283" s="134" t="str">
        <f t="shared" si="7"/>
        <v/>
      </c>
      <c r="AC283" s="134" t="str">
        <f t="shared" si="7"/>
        <v/>
      </c>
      <c r="AD283" s="134" t="str">
        <f t="shared" si="7"/>
        <v/>
      </c>
      <c r="AE283" s="134" t="str">
        <f t="shared" si="7"/>
        <v/>
      </c>
      <c r="AF283" s="134" t="str">
        <f t="shared" si="7"/>
        <v/>
      </c>
      <c r="AG283" s="134" t="str">
        <f t="shared" si="7"/>
        <v/>
      </c>
      <c r="AH283" s="69"/>
    </row>
    <row r="284" spans="2:34" ht="14.4" thickBot="1" x14ac:dyDescent="0.3">
      <c r="B284" s="138" t="s">
        <v>156</v>
      </c>
      <c r="C284" s="139" t="s">
        <v>338</v>
      </c>
      <c r="D284" s="148" t="str">
        <f t="shared" si="7"/>
        <v/>
      </c>
      <c r="E284" s="148" t="str">
        <f t="shared" si="7"/>
        <v/>
      </c>
      <c r="F284" s="148" t="str">
        <f t="shared" si="7"/>
        <v/>
      </c>
      <c r="G284" s="148" t="str">
        <f t="shared" si="7"/>
        <v/>
      </c>
      <c r="H284" s="148" t="str">
        <f t="shared" si="7"/>
        <v/>
      </c>
      <c r="I284" s="148" t="str">
        <f t="shared" si="7"/>
        <v/>
      </c>
      <c r="J284" s="148" t="str">
        <f t="shared" si="7"/>
        <v/>
      </c>
      <c r="K284" s="148" t="str">
        <f t="shared" si="7"/>
        <v/>
      </c>
      <c r="L284" s="148" t="str">
        <f t="shared" si="7"/>
        <v/>
      </c>
      <c r="M284" s="148" t="str">
        <f t="shared" si="7"/>
        <v/>
      </c>
      <c r="N284" s="148" t="str">
        <f t="shared" si="7"/>
        <v/>
      </c>
      <c r="O284" s="148" t="str">
        <f t="shared" si="7"/>
        <v/>
      </c>
      <c r="P284" s="148" t="str">
        <f t="shared" si="7"/>
        <v/>
      </c>
      <c r="Q284" s="148" t="str">
        <f t="shared" si="7"/>
        <v/>
      </c>
      <c r="R284" s="148" t="str">
        <f t="shared" si="7"/>
        <v/>
      </c>
      <c r="S284" s="148" t="str">
        <f t="shared" si="7"/>
        <v/>
      </c>
      <c r="T284" s="148" t="str">
        <f t="shared" si="7"/>
        <v/>
      </c>
      <c r="U284" s="148" t="str">
        <f t="shared" si="7"/>
        <v/>
      </c>
      <c r="V284" s="148" t="str">
        <f t="shared" si="7"/>
        <v/>
      </c>
      <c r="W284" s="148" t="str">
        <f t="shared" si="7"/>
        <v/>
      </c>
      <c r="X284" s="148" t="str">
        <f t="shared" si="7"/>
        <v/>
      </c>
      <c r="Y284" s="148" t="str">
        <f t="shared" si="7"/>
        <v/>
      </c>
      <c r="Z284" s="148" t="str">
        <f t="shared" si="7"/>
        <v/>
      </c>
      <c r="AA284" s="148" t="str">
        <f t="shared" si="7"/>
        <v/>
      </c>
      <c r="AB284" s="148" t="str">
        <f t="shared" si="7"/>
        <v/>
      </c>
      <c r="AC284" s="148" t="str">
        <f t="shared" si="7"/>
        <v/>
      </c>
      <c r="AD284" s="148" t="str">
        <f t="shared" si="7"/>
        <v/>
      </c>
      <c r="AE284" s="148" t="str">
        <f t="shared" si="7"/>
        <v/>
      </c>
      <c r="AF284" s="148" t="str">
        <f t="shared" si="7"/>
        <v/>
      </c>
      <c r="AG284" s="148" t="str">
        <f t="shared" si="7"/>
        <v/>
      </c>
      <c r="AH284" s="69"/>
    </row>
    <row r="285" spans="2:34" x14ac:dyDescent="0.25">
      <c r="B285" s="144" t="s">
        <v>154</v>
      </c>
      <c r="C285" s="141" t="s">
        <v>335</v>
      </c>
      <c r="D285" s="142" t="str">
        <f>D232</f>
        <v/>
      </c>
      <c r="E285" s="142" t="str">
        <f t="shared" ref="E285:AE286" si="8">E232</f>
        <v/>
      </c>
      <c r="F285" s="142" t="str">
        <f t="shared" si="8"/>
        <v/>
      </c>
      <c r="G285" s="142" t="str">
        <f t="shared" si="8"/>
        <v/>
      </c>
      <c r="H285" s="142" t="str">
        <f t="shared" si="8"/>
        <v/>
      </c>
      <c r="I285" s="142" t="str">
        <f t="shared" si="8"/>
        <v/>
      </c>
      <c r="J285" s="142" t="str">
        <f t="shared" si="8"/>
        <v/>
      </c>
      <c r="K285" s="142" t="str">
        <f t="shared" si="8"/>
        <v/>
      </c>
      <c r="L285" s="142" t="str">
        <f t="shared" si="8"/>
        <v/>
      </c>
      <c r="M285" s="142" t="str">
        <f t="shared" si="8"/>
        <v/>
      </c>
      <c r="N285" s="142" t="str">
        <f t="shared" si="8"/>
        <v/>
      </c>
      <c r="O285" s="142" t="str">
        <f t="shared" si="8"/>
        <v/>
      </c>
      <c r="P285" s="142" t="str">
        <f t="shared" si="8"/>
        <v/>
      </c>
      <c r="Q285" s="142" t="str">
        <f t="shared" si="8"/>
        <v/>
      </c>
      <c r="R285" s="142" t="str">
        <f t="shared" si="8"/>
        <v/>
      </c>
      <c r="S285" s="142" t="str">
        <f t="shared" si="8"/>
        <v/>
      </c>
      <c r="T285" s="142" t="str">
        <f t="shared" si="8"/>
        <v/>
      </c>
      <c r="U285" s="142" t="str">
        <f t="shared" si="8"/>
        <v/>
      </c>
      <c r="V285" s="142" t="str">
        <f t="shared" si="8"/>
        <v/>
      </c>
      <c r="W285" s="142" t="str">
        <f t="shared" si="8"/>
        <v/>
      </c>
      <c r="X285" s="142" t="str">
        <f t="shared" si="8"/>
        <v/>
      </c>
      <c r="Y285" s="142" t="str">
        <f t="shared" si="8"/>
        <v/>
      </c>
      <c r="Z285" s="142" t="str">
        <f t="shared" si="8"/>
        <v/>
      </c>
      <c r="AA285" s="142" t="str">
        <f t="shared" si="8"/>
        <v/>
      </c>
      <c r="AB285" s="142" t="str">
        <f t="shared" si="8"/>
        <v/>
      </c>
      <c r="AC285" s="142" t="str">
        <f t="shared" si="8"/>
        <v/>
      </c>
      <c r="AD285" s="142" t="str">
        <f t="shared" si="8"/>
        <v/>
      </c>
      <c r="AE285" s="142" t="str">
        <f t="shared" si="8"/>
        <v/>
      </c>
      <c r="AF285" s="142" t="str">
        <f>AF180</f>
        <v/>
      </c>
      <c r="AG285" s="142" t="str">
        <f>AG180</f>
        <v/>
      </c>
    </row>
    <row r="286" spans="2:34" ht="14.4" thickBot="1" x14ac:dyDescent="0.3">
      <c r="B286" s="138" t="s">
        <v>154</v>
      </c>
      <c r="C286" s="139" t="s">
        <v>336</v>
      </c>
      <c r="D286" s="148" t="str">
        <f>D233</f>
        <v/>
      </c>
      <c r="E286" s="148" t="str">
        <f t="shared" si="8"/>
        <v/>
      </c>
      <c r="F286" s="148" t="str">
        <f t="shared" si="8"/>
        <v/>
      </c>
      <c r="G286" s="148" t="str">
        <f t="shared" si="8"/>
        <v/>
      </c>
      <c r="H286" s="148" t="str">
        <f t="shared" si="8"/>
        <v/>
      </c>
      <c r="I286" s="148" t="str">
        <f t="shared" si="8"/>
        <v/>
      </c>
      <c r="J286" s="148" t="str">
        <f t="shared" si="8"/>
        <v/>
      </c>
      <c r="K286" s="148" t="str">
        <f t="shared" si="8"/>
        <v/>
      </c>
      <c r="L286" s="148" t="str">
        <f t="shared" si="8"/>
        <v/>
      </c>
      <c r="M286" s="148" t="str">
        <f t="shared" si="8"/>
        <v/>
      </c>
      <c r="N286" s="148" t="str">
        <f t="shared" si="8"/>
        <v/>
      </c>
      <c r="O286" s="148" t="str">
        <f t="shared" si="8"/>
        <v/>
      </c>
      <c r="P286" s="148" t="str">
        <f t="shared" si="8"/>
        <v/>
      </c>
      <c r="Q286" s="148" t="str">
        <f t="shared" si="8"/>
        <v/>
      </c>
      <c r="R286" s="148" t="str">
        <f t="shared" si="8"/>
        <v/>
      </c>
      <c r="S286" s="148" t="str">
        <f t="shared" si="8"/>
        <v/>
      </c>
      <c r="T286" s="148" t="str">
        <f t="shared" si="8"/>
        <v/>
      </c>
      <c r="U286" s="148" t="str">
        <f t="shared" si="8"/>
        <v/>
      </c>
      <c r="V286" s="148" t="str">
        <f t="shared" si="8"/>
        <v/>
      </c>
      <c r="W286" s="148" t="str">
        <f t="shared" si="8"/>
        <v/>
      </c>
      <c r="X286" s="148" t="str">
        <f t="shared" si="8"/>
        <v/>
      </c>
      <c r="Y286" s="148" t="str">
        <f t="shared" si="8"/>
        <v/>
      </c>
      <c r="Z286" s="148" t="str">
        <f t="shared" si="8"/>
        <v/>
      </c>
      <c r="AA286" s="148" t="str">
        <f t="shared" si="8"/>
        <v/>
      </c>
      <c r="AB286" s="148" t="str">
        <f t="shared" si="8"/>
        <v/>
      </c>
      <c r="AC286" s="148" t="str">
        <f t="shared" si="8"/>
        <v/>
      </c>
      <c r="AD286" s="148" t="str">
        <f t="shared" si="8"/>
        <v/>
      </c>
      <c r="AE286" s="148" t="str">
        <f t="shared" si="8"/>
        <v/>
      </c>
      <c r="AF286" s="148" t="str">
        <f>AF181</f>
        <v/>
      </c>
      <c r="AG286" s="148" t="str">
        <f>AG181</f>
        <v/>
      </c>
    </row>
    <row r="287" spans="2:34" x14ac:dyDescent="0.25">
      <c r="B287" s="144" t="s">
        <v>100</v>
      </c>
      <c r="C287" s="141" t="s">
        <v>335</v>
      </c>
      <c r="D287" s="142" t="str" cm="1">
        <f t="array" ref="D287">IFERROR(((_xlfn.IFS(D$227&lt;INDEX($J$395:$J$413,MATCH($B$234,$C$395:$C$413,0)),INDEX('Baseline Calcs &amp; EFs'!$D$341:$D$358, MATCH("Multifamily",'Baseline Calcs &amp; EFs'!$B$341:$B$358,0)),D$227&lt;INDEX($K$395:$K$413,MATCH($B$234,$C$395:$C$413,0)),INDEX('Baseline Calcs &amp; EFs'!$D$341:$D$358, MATCH("Multifamily",'Baseline Calcs &amp; EFs'!$B$341:$B$358,0))-(((INDEX('Baseline Calcs &amp; EFs'!$D$341:$D$358, MATCH("Multifamily",'Baseline Calcs &amp; EFs'!$B$341:$B$358,0)))-(INDEX($G$394:$G$411, MATCH("Multifamily",$C$394:$C$411,0))))/3),D$227&lt;INDEX($I$395:$I$413,MATCH($B$234,$C$395:$C$413,0)),INDEX('Baseline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EFs'!K$381,"")</f>
        <v/>
      </c>
      <c r="E287" s="142" t="str" cm="1">
        <f t="array" ref="E287">IFERROR(((_xlfn.IFS(E$227&lt;INDEX($J$395:$J$413,MATCH($B$234,$C$395:$C$413,0)),INDEX('Baseline Calcs &amp; EFs'!$D$341:$D$358, MATCH("Multifamily",'Baseline Calcs &amp; EFs'!$B$341:$B$358,0)),E$227&lt;INDEX($K$395:$K$413,MATCH($B$234,$C$395:$C$413,0)),INDEX('Baseline Calcs &amp; EFs'!$D$341:$D$358, MATCH("Multifamily",'Baseline Calcs &amp; EFs'!$B$341:$B$358,0))-(((INDEX('Baseline Calcs &amp; EFs'!$D$341:$D$358, MATCH("Multifamily",'Baseline Calcs &amp; EFs'!$B$341:$B$358,0)))-(INDEX($G$394:$G$411, MATCH("Multifamily",$C$394:$C$411,0))))/3),E$227&lt;INDEX($I$395:$I$413,MATCH($B$234,$C$395:$C$413,0)),INDEX('Baseline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EFs'!L$381,"")</f>
        <v/>
      </c>
      <c r="F287" s="142" t="str" cm="1">
        <f t="array" ref="F287">IFERROR(((_xlfn.IFS(F$227&lt;INDEX($J$395:$J$413,MATCH($B$234,$C$395:$C$413,0)),INDEX('Baseline Calcs &amp; EFs'!$D$341:$D$358, MATCH("Multifamily",'Baseline Calcs &amp; EFs'!$B$341:$B$358,0)),F$227&lt;INDEX($K$395:$K$413,MATCH($B$234,$C$395:$C$413,0)),INDEX('Baseline Calcs &amp; EFs'!$D$341:$D$358, MATCH("Multifamily",'Baseline Calcs &amp; EFs'!$B$341:$B$358,0))-(((INDEX('Baseline Calcs &amp; EFs'!$D$341:$D$358, MATCH("Multifamily",'Baseline Calcs &amp; EFs'!$B$341:$B$358,0)))-(INDEX($G$394:$G$411, MATCH("Multifamily",$C$394:$C$411,0))))/3),F$227&lt;INDEX($I$395:$I$413,MATCH($B$234,$C$395:$C$413,0)),INDEX('Baseline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EFs'!M$381,"")</f>
        <v/>
      </c>
      <c r="G287" s="142" t="str" cm="1">
        <f t="array" ref="G287">IFERROR(((_xlfn.IFS(G$227&lt;INDEX($J$395:$J$413,MATCH($B$234,$C$395:$C$413,0)),INDEX('Baseline Calcs &amp; EFs'!$D$341:$D$358, MATCH("Multifamily",'Baseline Calcs &amp; EFs'!$B$341:$B$358,0)),G$227&lt;INDEX($K$395:$K$413,MATCH($B$234,$C$395:$C$413,0)),INDEX('Baseline Calcs &amp; EFs'!$D$341:$D$358, MATCH("Multifamily",'Baseline Calcs &amp; EFs'!$B$341:$B$358,0))-(((INDEX('Baseline Calcs &amp; EFs'!$D$341:$D$358, MATCH("Multifamily",'Baseline Calcs &amp; EFs'!$B$341:$B$358,0)))-(INDEX($G$394:$G$411, MATCH("Multifamily",$C$394:$C$411,0))))/3),G$227&lt;INDEX($I$395:$I$413,MATCH($B$234,$C$395:$C$413,0)),INDEX('Baseline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EFs'!N$381,"")</f>
        <v/>
      </c>
      <c r="H287" s="142" t="str" cm="1">
        <f t="array" ref="H287">IFERROR(((_xlfn.IFS(H$227&lt;INDEX($J$395:$J$413,MATCH($B$234,$C$395:$C$413,0)),INDEX('Baseline Calcs &amp; EFs'!$D$341:$D$358, MATCH("Multifamily",'Baseline Calcs &amp; EFs'!$B$341:$B$358,0)),H$227&lt;INDEX($K$395:$K$413,MATCH($B$234,$C$395:$C$413,0)),INDEX('Baseline Calcs &amp; EFs'!$D$341:$D$358, MATCH("Multifamily",'Baseline Calcs &amp; EFs'!$B$341:$B$358,0))-(((INDEX('Baseline Calcs &amp; EFs'!$D$341:$D$358, MATCH("Multifamily",'Baseline Calcs &amp; EFs'!$B$341:$B$358,0)))-(INDEX($G$394:$G$411, MATCH("Multifamily",$C$394:$C$411,0))))/3),H$227&lt;INDEX($I$395:$I$413,MATCH($B$234,$C$395:$C$413,0)),INDEX('Baseline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EFs'!O$381,"")</f>
        <v/>
      </c>
      <c r="I287" s="142" t="str" cm="1">
        <f t="array" ref="I287">IFERROR(((_xlfn.IFS(I$227&lt;INDEX($J$395:$J$413,MATCH($B$234,$C$395:$C$413,0)),INDEX('Baseline Calcs &amp; EFs'!$D$341:$D$358, MATCH("Multifamily",'Baseline Calcs &amp; EFs'!$B$341:$B$358,0)),I$227&lt;INDEX($K$395:$K$413,MATCH($B$234,$C$395:$C$413,0)),INDEX('Baseline Calcs &amp; EFs'!$D$341:$D$358, MATCH("Multifamily",'Baseline Calcs &amp; EFs'!$B$341:$B$358,0))-(((INDEX('Baseline Calcs &amp; EFs'!$D$341:$D$358, MATCH("Multifamily",'Baseline Calcs &amp; EFs'!$B$341:$B$358,0)))-(INDEX($G$394:$G$411, MATCH("Multifamily",$C$394:$C$411,0))))/3),I$227&lt;INDEX($I$395:$I$413,MATCH($B$234,$C$395:$C$413,0)),INDEX('Baseline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EFs'!P$381,"")</f>
        <v/>
      </c>
      <c r="J287" s="142" t="str" cm="1">
        <f t="array" ref="J287">IFERROR(((_xlfn.IFS(J$227&lt;INDEX($J$395:$J$413,MATCH($B$234,$C$395:$C$413,0)),INDEX('Baseline Calcs &amp; EFs'!$D$341:$D$358, MATCH("Multifamily",'Baseline Calcs &amp; EFs'!$B$341:$B$358,0)),J$227&lt;INDEX($K$395:$K$413,MATCH($B$234,$C$395:$C$413,0)),INDEX('Baseline Calcs &amp; EFs'!$D$341:$D$358, MATCH("Multifamily",'Baseline Calcs &amp; EFs'!$B$341:$B$358,0))-(((INDEX('Baseline Calcs &amp; EFs'!$D$341:$D$358, MATCH("Multifamily",'Baseline Calcs &amp; EFs'!$B$341:$B$358,0)))-(INDEX($G$394:$G$411, MATCH("Multifamily",$C$394:$C$411,0))))/3),J$227&lt;INDEX($I$395:$I$413,MATCH($B$234,$C$395:$C$413,0)),INDEX('Baseline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EFs'!Q$381,"")</f>
        <v/>
      </c>
      <c r="K287" s="142" t="str" cm="1">
        <f t="array" ref="K287">IFERROR(((_xlfn.IFS(K$227&lt;INDEX($J$395:$J$413,MATCH($B$234,$C$395:$C$413,0)),INDEX('Baseline Calcs &amp; EFs'!$D$341:$D$358, MATCH("Multifamily",'Baseline Calcs &amp; EFs'!$B$341:$B$358,0)),K$227&lt;INDEX($K$395:$K$413,MATCH($B$234,$C$395:$C$413,0)),INDEX('Baseline Calcs &amp; EFs'!$D$341:$D$358, MATCH("Multifamily",'Baseline Calcs &amp; EFs'!$B$341:$B$358,0))-(((INDEX('Baseline Calcs &amp; EFs'!$D$341:$D$358, MATCH("Multifamily",'Baseline Calcs &amp; EFs'!$B$341:$B$358,0)))-(INDEX($G$394:$G$411, MATCH("Multifamily",$C$394:$C$411,0))))/3),K$227&lt;INDEX($I$395:$I$413,MATCH($B$234,$C$395:$C$413,0)),INDEX('Baseline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EFs'!R$381,"")</f>
        <v/>
      </c>
      <c r="L287" s="142" t="str" cm="1">
        <f t="array" ref="L287">IFERROR(((_xlfn.IFS(L$227&lt;INDEX($J$395:$J$413,MATCH($B$234,$C$395:$C$413,0)),INDEX('Baseline Calcs &amp; EFs'!$D$341:$D$358, MATCH("Multifamily",'Baseline Calcs &amp; EFs'!$B$341:$B$358,0)),L$227&lt;INDEX($K$395:$K$413,MATCH($B$234,$C$395:$C$413,0)),INDEX('Baseline Calcs &amp; EFs'!$D$341:$D$358, MATCH("Multifamily",'Baseline Calcs &amp; EFs'!$B$341:$B$358,0))-(((INDEX('Baseline Calcs &amp; EFs'!$D$341:$D$358, MATCH("Multifamily",'Baseline Calcs &amp; EFs'!$B$341:$B$358,0)))-(INDEX($G$394:$G$411, MATCH("Multifamily",$C$394:$C$411,0))))/3),L$227&lt;INDEX($I$395:$I$413,MATCH($B$234,$C$395:$C$413,0)),INDEX('Baseline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EFs'!S$381,"")</f>
        <v/>
      </c>
      <c r="M287" s="142" t="str" cm="1">
        <f t="array" ref="M287">IFERROR(((_xlfn.IFS(M$227&lt;INDEX($J$395:$J$413,MATCH($B$234,$C$395:$C$413,0)),INDEX('Baseline Calcs &amp; EFs'!$D$341:$D$358, MATCH("Multifamily",'Baseline Calcs &amp; EFs'!$B$341:$B$358,0)),M$227&lt;INDEX($K$395:$K$413,MATCH($B$234,$C$395:$C$413,0)),INDEX('Baseline Calcs &amp; EFs'!$D$341:$D$358, MATCH("Multifamily",'Baseline Calcs &amp; EFs'!$B$341:$B$358,0))-(((INDEX('Baseline Calcs &amp; EFs'!$D$341:$D$358, MATCH("Multifamily",'Baseline Calcs &amp; EFs'!$B$341:$B$358,0)))-(INDEX($G$394:$G$411, MATCH("Multifamily",$C$394:$C$411,0))))/3),M$227&lt;INDEX($I$395:$I$413,MATCH($B$234,$C$395:$C$413,0)),INDEX('Baseline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EFs'!T$381,"")</f>
        <v/>
      </c>
      <c r="N287" s="142" t="str" cm="1">
        <f t="array" ref="N287">IFERROR(((_xlfn.IFS(N$227&lt;INDEX($J$395:$J$413,MATCH($B$234,$C$395:$C$413,0)),INDEX('Baseline Calcs &amp; EFs'!$D$341:$D$358, MATCH("Multifamily",'Baseline Calcs &amp; EFs'!$B$341:$B$358,0)),N$227&lt;INDEX($K$395:$K$413,MATCH($B$234,$C$395:$C$413,0)),INDEX('Baseline Calcs &amp; EFs'!$D$341:$D$358, MATCH("Multifamily",'Baseline Calcs &amp; EFs'!$B$341:$B$358,0))-(((INDEX('Baseline Calcs &amp; EFs'!$D$341:$D$358, MATCH("Multifamily",'Baseline Calcs &amp; EFs'!$B$341:$B$358,0)))-(INDEX($G$394:$G$411, MATCH("Multifamily",$C$394:$C$411,0))))/3),N$227&lt;INDEX($I$395:$I$413,MATCH($B$234,$C$395:$C$413,0)),INDEX('Baseline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EFs'!U$381,"")</f>
        <v/>
      </c>
      <c r="O287" s="142" t="str" cm="1">
        <f t="array" ref="O287">IFERROR(((_xlfn.IFS(O$227&lt;INDEX($J$395:$J$413,MATCH($B$234,$C$395:$C$413,0)),INDEX('Baseline Calcs &amp; EFs'!$D$341:$D$358, MATCH("Multifamily",'Baseline Calcs &amp; EFs'!$B$341:$B$358,0)),O$227&lt;INDEX($K$395:$K$413,MATCH($B$234,$C$395:$C$413,0)),INDEX('Baseline Calcs &amp; EFs'!$D$341:$D$358, MATCH("Multifamily",'Baseline Calcs &amp; EFs'!$B$341:$B$358,0))-(((INDEX('Baseline Calcs &amp; EFs'!$D$341:$D$358, MATCH("Multifamily",'Baseline Calcs &amp; EFs'!$B$341:$B$358,0)))-(INDEX($G$394:$G$411, MATCH("Multifamily",$C$394:$C$411,0))))/3),O$227&lt;INDEX($I$395:$I$413,MATCH($B$234,$C$395:$C$413,0)),INDEX('Baseline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EFs'!V$381,"")</f>
        <v/>
      </c>
      <c r="P287" s="142" t="str" cm="1">
        <f t="array" ref="P287">IFERROR(((_xlfn.IFS(P$227&lt;INDEX($J$395:$J$413,MATCH($B$234,$C$395:$C$413,0)),INDEX('Baseline Calcs &amp; EFs'!$D$341:$D$358, MATCH("Multifamily",'Baseline Calcs &amp; EFs'!$B$341:$B$358,0)),P$227&lt;INDEX($K$395:$K$413,MATCH($B$234,$C$395:$C$413,0)),INDEX('Baseline Calcs &amp; EFs'!$D$341:$D$358, MATCH("Multifamily",'Baseline Calcs &amp; EFs'!$B$341:$B$358,0))-(((INDEX('Baseline Calcs &amp; EFs'!$D$341:$D$358, MATCH("Multifamily",'Baseline Calcs &amp; EFs'!$B$341:$B$358,0)))-(INDEX($G$394:$G$411, MATCH("Multifamily",$C$394:$C$411,0))))/3),P$227&lt;INDEX($I$395:$I$413,MATCH($B$234,$C$395:$C$413,0)),INDEX('Baseline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EFs'!W$381,"")</f>
        <v/>
      </c>
      <c r="Q287" s="142" t="str" cm="1">
        <f t="array" ref="Q287">IFERROR(((_xlfn.IFS(Q$227&lt;INDEX($J$395:$J$413,MATCH($B$234,$C$395:$C$413,0)),INDEX('Baseline Calcs &amp; EFs'!$D$341:$D$358, MATCH("Multifamily",'Baseline Calcs &amp; EFs'!$B$341:$B$358,0)),Q$227&lt;INDEX($K$395:$K$413,MATCH($B$234,$C$395:$C$413,0)),INDEX('Baseline Calcs &amp; EFs'!$D$341:$D$358, MATCH("Multifamily",'Baseline Calcs &amp; EFs'!$B$341:$B$358,0))-(((INDEX('Baseline Calcs &amp; EFs'!$D$341:$D$358, MATCH("Multifamily",'Baseline Calcs &amp; EFs'!$B$341:$B$358,0)))-(INDEX($G$394:$G$411, MATCH("Multifamily",$C$394:$C$411,0))))/3),Q$227&lt;INDEX($I$395:$I$413,MATCH($B$234,$C$395:$C$413,0)),INDEX('Baseline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EFs'!X$381,"")</f>
        <v/>
      </c>
      <c r="R287" s="142" t="str" cm="1">
        <f t="array" ref="R287">IFERROR(((_xlfn.IFS(R$227&lt;INDEX($J$395:$J$413,MATCH($B$234,$C$395:$C$413,0)),INDEX('Baseline Calcs &amp; EFs'!$D$341:$D$358, MATCH("Multifamily",'Baseline Calcs &amp; EFs'!$B$341:$B$358,0)),R$227&lt;INDEX($K$395:$K$413,MATCH($B$234,$C$395:$C$413,0)),INDEX('Baseline Calcs &amp; EFs'!$D$341:$D$358, MATCH("Multifamily",'Baseline Calcs &amp; EFs'!$B$341:$B$358,0))-(((INDEX('Baseline Calcs &amp; EFs'!$D$341:$D$358, MATCH("Multifamily",'Baseline Calcs &amp; EFs'!$B$341:$B$358,0)))-(INDEX($G$394:$G$411, MATCH("Multifamily",$C$394:$C$411,0))))/3),R$227&lt;INDEX($I$395:$I$413,MATCH($B$234,$C$395:$C$413,0)),INDEX('Baseline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EFs'!Y$381,"")</f>
        <v/>
      </c>
      <c r="S287" s="142" t="str" cm="1">
        <f t="array" ref="S287">IFERROR(((_xlfn.IFS(S$227&lt;INDEX($J$395:$J$413,MATCH($B$234,$C$395:$C$413,0)),INDEX('Baseline Calcs &amp; EFs'!$D$341:$D$358, MATCH("Multifamily",'Baseline Calcs &amp; EFs'!$B$341:$B$358,0)),S$227&lt;INDEX($K$395:$K$413,MATCH($B$234,$C$395:$C$413,0)),INDEX('Baseline Calcs &amp; EFs'!$D$341:$D$358, MATCH("Multifamily",'Baseline Calcs &amp; EFs'!$B$341:$B$358,0))-(((INDEX('Baseline Calcs &amp; EFs'!$D$341:$D$358, MATCH("Multifamily",'Baseline Calcs &amp; EFs'!$B$341:$B$358,0)))-(INDEX($G$394:$G$411, MATCH("Multifamily",$C$394:$C$411,0))))/3),S$227&lt;INDEX($I$395:$I$413,MATCH($B$234,$C$395:$C$413,0)),INDEX('Baseline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EFs'!Z$381,"")</f>
        <v/>
      </c>
      <c r="T287" s="142" t="str" cm="1">
        <f t="array" ref="T287">IFERROR(((_xlfn.IFS(T$227&lt;INDEX($J$395:$J$413,MATCH($B$234,$C$395:$C$413,0)),INDEX('Baseline Calcs &amp; EFs'!$D$341:$D$358, MATCH("Multifamily",'Baseline Calcs &amp; EFs'!$B$341:$B$358,0)),T$227&lt;INDEX($K$395:$K$413,MATCH($B$234,$C$395:$C$413,0)),INDEX('Baseline Calcs &amp; EFs'!$D$341:$D$358, MATCH("Multifamily",'Baseline Calcs &amp; EFs'!$B$341:$B$358,0))-(((INDEX('Baseline Calcs &amp; EFs'!$D$341:$D$358, MATCH("Multifamily",'Baseline Calcs &amp; EFs'!$B$341:$B$358,0)))-(INDEX($G$394:$G$411, MATCH("Multifamily",$C$394:$C$411,0))))/3),T$227&lt;INDEX($I$395:$I$413,MATCH($B$234,$C$395:$C$413,0)),INDEX('Baseline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EFs'!AA$381,"")</f>
        <v/>
      </c>
      <c r="U287" s="142" t="str" cm="1">
        <f t="array" ref="U287">IFERROR(((_xlfn.IFS(U$227&lt;INDEX($J$395:$J$413,MATCH($B$234,$C$395:$C$413,0)),INDEX('Baseline Calcs &amp; EFs'!$D$341:$D$358, MATCH("Multifamily",'Baseline Calcs &amp; EFs'!$B$341:$B$358,0)),U$227&lt;INDEX($K$395:$K$413,MATCH($B$234,$C$395:$C$413,0)),INDEX('Baseline Calcs &amp; EFs'!$D$341:$D$358, MATCH("Multifamily",'Baseline Calcs &amp; EFs'!$B$341:$B$358,0))-(((INDEX('Baseline Calcs &amp; EFs'!$D$341:$D$358, MATCH("Multifamily",'Baseline Calcs &amp; EFs'!$B$341:$B$358,0)))-(INDEX($G$394:$G$411, MATCH("Multifamily",$C$394:$C$411,0))))/3),U$227&lt;INDEX($I$395:$I$413,MATCH($B$234,$C$395:$C$413,0)),INDEX('Baseline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EFs'!AB$381,"")</f>
        <v/>
      </c>
      <c r="V287" s="142" t="str" cm="1">
        <f t="array" ref="V287">IFERROR(((_xlfn.IFS(V$227&lt;INDEX($J$395:$J$413,MATCH($B$234,$C$395:$C$413,0)),INDEX('Baseline Calcs &amp; EFs'!$D$341:$D$358, MATCH("Multifamily",'Baseline Calcs &amp; EFs'!$B$341:$B$358,0)),V$227&lt;INDEX($K$395:$K$413,MATCH($B$234,$C$395:$C$413,0)),INDEX('Baseline Calcs &amp; EFs'!$D$341:$D$358, MATCH("Multifamily",'Baseline Calcs &amp; EFs'!$B$341:$B$358,0))-(((INDEX('Baseline Calcs &amp; EFs'!$D$341:$D$358, MATCH("Multifamily",'Baseline Calcs &amp; EFs'!$B$341:$B$358,0)))-(INDEX($G$394:$G$411, MATCH("Multifamily",$C$394:$C$411,0))))/3),V$227&lt;INDEX($I$395:$I$413,MATCH($B$234,$C$395:$C$413,0)),INDEX('Baseline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EFs'!AC$381,"")</f>
        <v/>
      </c>
      <c r="W287" s="142" t="str" cm="1">
        <f t="array" ref="W287">IFERROR(((_xlfn.IFS(W$227&lt;INDEX($J$395:$J$413,MATCH($B$234,$C$395:$C$413,0)),INDEX('Baseline Calcs &amp; EFs'!$D$341:$D$358, MATCH("Multifamily",'Baseline Calcs &amp; EFs'!$B$341:$B$358,0)),W$227&lt;INDEX($K$395:$K$413,MATCH($B$234,$C$395:$C$413,0)),INDEX('Baseline Calcs &amp; EFs'!$D$341:$D$358, MATCH("Multifamily",'Baseline Calcs &amp; EFs'!$B$341:$B$358,0))-(((INDEX('Baseline Calcs &amp; EFs'!$D$341:$D$358, MATCH("Multifamily",'Baseline Calcs &amp; EFs'!$B$341:$B$358,0)))-(INDEX($G$394:$G$411, MATCH("Multifamily",$C$394:$C$411,0))))/3),W$227&lt;INDEX($I$395:$I$413,MATCH($B$234,$C$395:$C$413,0)),INDEX('Baseline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EFs'!AD$381,"")</f>
        <v/>
      </c>
      <c r="X287" s="142" t="str" cm="1">
        <f t="array" ref="X287">IFERROR(((_xlfn.IFS(X$227&lt;INDEX($J$395:$J$413,MATCH($B$234,$C$395:$C$413,0)),INDEX('Baseline Calcs &amp; EFs'!$D$341:$D$358, MATCH("Multifamily",'Baseline Calcs &amp; EFs'!$B$341:$B$358,0)),X$227&lt;INDEX($K$395:$K$413,MATCH($B$234,$C$395:$C$413,0)),INDEX('Baseline Calcs &amp; EFs'!$D$341:$D$358, MATCH("Multifamily",'Baseline Calcs &amp; EFs'!$B$341:$B$358,0))-(((INDEX('Baseline Calcs &amp; EFs'!$D$341:$D$358, MATCH("Multifamily",'Baseline Calcs &amp; EFs'!$B$341:$B$358,0)))-(INDEX($G$394:$G$411, MATCH("Multifamily",$C$394:$C$411,0))))/3),X$227&lt;INDEX($I$395:$I$413,MATCH($B$234,$C$395:$C$413,0)),INDEX('Baseline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EFs'!AE$381,"")</f>
        <v/>
      </c>
      <c r="Y287" s="142" t="str" cm="1">
        <f t="array" ref="Y287">IFERROR(((_xlfn.IFS(Y$227&lt;INDEX($J$395:$J$413,MATCH($B$234,$C$395:$C$413,0)),INDEX('Baseline Calcs &amp; EFs'!$D$341:$D$358, MATCH("Multifamily",'Baseline Calcs &amp; EFs'!$B$341:$B$358,0)),Y$227&lt;INDEX($K$395:$K$413,MATCH($B$234,$C$395:$C$413,0)),INDEX('Baseline Calcs &amp; EFs'!$D$341:$D$358, MATCH("Multifamily",'Baseline Calcs &amp; EFs'!$B$341:$B$358,0))-(((INDEX('Baseline Calcs &amp; EFs'!$D$341:$D$358, MATCH("Multifamily",'Baseline Calcs &amp; EFs'!$B$341:$B$358,0)))-(INDEX($G$394:$G$411, MATCH("Multifamily",$C$394:$C$411,0))))/3),Y$227&lt;INDEX($I$395:$I$413,MATCH($B$234,$C$395:$C$413,0)),INDEX('Baseline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EFs'!AF$381,"")</f>
        <v/>
      </c>
      <c r="Z287" s="142" t="str" cm="1">
        <f t="array" ref="Z287">IFERROR(((_xlfn.IFS(Z$227&lt;INDEX($J$395:$J$413,MATCH($B$234,$C$395:$C$413,0)),INDEX('Baseline Calcs &amp; EFs'!$D$341:$D$358, MATCH("Multifamily",'Baseline Calcs &amp; EFs'!$B$341:$B$358,0)),Z$227&lt;INDEX($K$395:$K$413,MATCH($B$234,$C$395:$C$413,0)),INDEX('Baseline Calcs &amp; EFs'!$D$341:$D$358, MATCH("Multifamily",'Baseline Calcs &amp; EFs'!$B$341:$B$358,0))-(((INDEX('Baseline Calcs &amp; EFs'!$D$341:$D$358, MATCH("Multifamily",'Baseline Calcs &amp; EFs'!$B$341:$B$358,0)))-(INDEX($G$394:$G$411, MATCH("Multifamily",$C$394:$C$411,0))))/3),Z$227&lt;INDEX($I$395:$I$413,MATCH($B$234,$C$395:$C$413,0)),INDEX('Baseline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EFs'!AG$381,"")</f>
        <v/>
      </c>
      <c r="AA287" s="142" t="str" cm="1">
        <f t="array" ref="AA287">IFERROR(((_xlfn.IFS(AA$227&lt;INDEX($J$395:$J$413,MATCH($B$234,$C$395:$C$413,0)),INDEX('Baseline Calcs &amp; EFs'!$D$341:$D$358, MATCH("Multifamily",'Baseline Calcs &amp; EFs'!$B$341:$B$358,0)),AA$227&lt;INDEX($K$395:$K$413,MATCH($B$234,$C$395:$C$413,0)),INDEX('Baseline Calcs &amp; EFs'!$D$341:$D$358, MATCH("Multifamily",'Baseline Calcs &amp; EFs'!$B$341:$B$358,0))-(((INDEX('Baseline Calcs &amp; EFs'!$D$341:$D$358, MATCH("Multifamily",'Baseline Calcs &amp; EFs'!$B$341:$B$358,0)))-(INDEX($G$394:$G$411, MATCH("Multifamily",$C$394:$C$411,0))))/3),AA$227&lt;INDEX($I$395:$I$413,MATCH($B$234,$C$395:$C$413,0)),INDEX('Baseline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EFs'!AH$381,"")</f>
        <v/>
      </c>
      <c r="AB287" s="142" t="str" cm="1">
        <f t="array" ref="AB287">IFERROR(((_xlfn.IFS(AB$227&lt;INDEX($J$395:$J$413,MATCH($B$234,$C$395:$C$413,0)),INDEX('Baseline Calcs &amp; EFs'!$D$341:$D$358, MATCH("Multifamily",'Baseline Calcs &amp; EFs'!$B$341:$B$358,0)),AB$227&lt;INDEX($K$395:$K$413,MATCH($B$234,$C$395:$C$413,0)),INDEX('Baseline Calcs &amp; EFs'!$D$341:$D$358, MATCH("Multifamily",'Baseline Calcs &amp; EFs'!$B$341:$B$358,0))-(((INDEX('Baseline Calcs &amp; EFs'!$D$341:$D$358, MATCH("Multifamily",'Baseline Calcs &amp; EFs'!$B$341:$B$358,0)))-(INDEX($G$394:$G$411, MATCH("Multifamily",$C$394:$C$411,0))))/3),AB$227&lt;INDEX($I$395:$I$413,MATCH($B$234,$C$395:$C$413,0)),INDEX('Baseline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EFs'!AI$381,"")</f>
        <v/>
      </c>
      <c r="AC287" s="142" t="str" cm="1">
        <f t="array" ref="AC287">IFERROR(((_xlfn.IFS(AC$227&lt;INDEX($J$395:$J$413,MATCH($B$234,$C$395:$C$413,0)),INDEX('Baseline Calcs &amp; EFs'!$D$341:$D$358, MATCH("Multifamily",'Baseline Calcs &amp; EFs'!$B$341:$B$358,0)),AC$227&lt;INDEX($K$395:$K$413,MATCH($B$234,$C$395:$C$413,0)),INDEX('Baseline Calcs &amp; EFs'!$D$341:$D$358, MATCH("Multifamily",'Baseline Calcs &amp; EFs'!$B$341:$B$358,0))-(((INDEX('Baseline Calcs &amp; EFs'!$D$341:$D$358, MATCH("Multifamily",'Baseline Calcs &amp; EFs'!$B$341:$B$358,0)))-(INDEX($G$394:$G$411, MATCH("Multifamily",$C$394:$C$411,0))))/3),AC$227&lt;INDEX($I$395:$I$413,MATCH($B$234,$C$395:$C$413,0)),INDEX('Baseline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EFs'!AJ$381,"")</f>
        <v/>
      </c>
      <c r="AD287" s="142" t="str" cm="1">
        <f t="array" ref="AD287">IFERROR(((_xlfn.IFS(AD$227&lt;INDEX($J$395:$J$413,MATCH($B$234,$C$395:$C$413,0)),INDEX('Baseline Calcs &amp; EFs'!$D$341:$D$358, MATCH("Multifamily",'Baseline Calcs &amp; EFs'!$B$341:$B$358,0)),AD$227&lt;INDEX($K$395:$K$413,MATCH($B$234,$C$395:$C$413,0)),INDEX('Baseline Calcs &amp; EFs'!$D$341:$D$358, MATCH("Multifamily",'Baseline Calcs &amp; EFs'!$B$341:$B$358,0))-(((INDEX('Baseline Calcs &amp; EFs'!$D$341:$D$358, MATCH("Multifamily",'Baseline Calcs &amp; EFs'!$B$341:$B$358,0)))-(INDEX($G$394:$G$411, MATCH("Multifamily",$C$394:$C$411,0))))/3),AD$227&lt;INDEX($I$395:$I$413,MATCH($B$234,$C$395:$C$413,0)),INDEX('Baseline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EFs'!AK$381,"")</f>
        <v/>
      </c>
      <c r="AE287" s="142" t="str" cm="1">
        <f t="array" ref="AE287">IFERROR(((_xlfn.IFS(AE$227&lt;INDEX($J$395:$J$413,MATCH($B$234,$C$395:$C$413,0)),INDEX('Baseline Calcs &amp; EFs'!$D$341:$D$358, MATCH("Multifamily",'Baseline Calcs &amp; EFs'!$B$341:$B$358,0)),AE$227&lt;INDEX($K$395:$K$413,MATCH($B$234,$C$395:$C$413,0)),INDEX('Baseline Calcs &amp; EFs'!$D$341:$D$358, MATCH("Multifamily",'Baseline Calcs &amp; EFs'!$B$341:$B$358,0))-(((INDEX('Baseline Calcs &amp; EFs'!$D$341:$D$358, MATCH("Multifamily",'Baseline Calcs &amp; EFs'!$B$341:$B$358,0)))-(INDEX($G$394:$G$411, MATCH("Multifamily",$C$394:$C$411,0))))/3),AE$227&lt;INDEX($I$395:$I$413,MATCH($B$234,$C$395:$C$413,0)),INDEX('Baseline Calcs &amp; EFs'!$D$341:$D$358, MATCH("Multifamily",'Baseline Calcs &amp; EFs'!$B$341:$B$358,0))-(((INDEX('Baseline Calcs &amp; EFs'!$D$341:$D$358, MATCH("Multifamily",'Baseline Calcs &amp; EFs'!$B$341:$B$358,0)))-(INDEX($G$394:$G$411, MATCH("Multifamily",$C$394:$C$411,0))))*2/3),TRUE,INDEX($G$394:$G$411, MATCH("Multifamily",$C$394:$C$411,0)))*INDEX($C$6:$C$10, MATCH($B$234,$B$6:$B$10,0))*$C$89*10^6*'Conversions and Lists'!$F$44)-(INDEX($G$6:$G$27, MATCH($B$234,$B$6:$B$27,0))*'Conversions and Lists'!$F$37))*'Baseline Calcs &amp; EFs'!AL$381,"")</f>
        <v/>
      </c>
      <c r="AF287" s="142" t="str">
        <f t="shared" ref="AF287:AF326" si="9">IFERROR(IF(((INDEX($F$6:$F$27,MATCH(B287,$B$6:$B$27,0))-($AE$280-INDEX($H$6:$H$27, MATCH(B287,$B$6:$B$27,0))))*AE287)&lt;0,0,((INDEX($F$6:$F$27,MATCH(B287,$B$6:$B$27,0))-($AE$280-INDEX($H$6:$H$27, MATCH(B287,$B$6:$B$27,0))))*AE287)),"")</f>
        <v/>
      </c>
      <c r="AG287" s="142" t="str">
        <f>IFERROR(SUM(INDEX(D287:AF287, MATCH(INDEX($H$6:$H$27,MATCH(B287,$B$6:$B$27,0)),$D$227:$AE$227,0)):AF287),"")</f>
        <v/>
      </c>
    </row>
    <row r="288" spans="2:34" ht="14.4" thickBot="1" x14ac:dyDescent="0.3">
      <c r="B288" s="138" t="s">
        <v>100</v>
      </c>
      <c r="C288" s="139" t="s">
        <v>336</v>
      </c>
      <c r="D288" s="148" t="str" cm="1">
        <f t="array" ref="D288">IFERROR((_xlfn.IFS(D$227&lt;INDEX($J$395:$J$413,MATCH($B$234,$C$395:$C$413,0)),INDEX('Baseline Calcs &amp; EFs'!$C$341:$C$358, MATCH("Multifamily",'Baseline Calcs &amp; EFs'!$B$341:$B$358,0)),D$227&lt;INDEX($K$395:$K$413,MATCH($B$234,$C$395:$C$413,0)),INDEX('Baseline Calcs &amp; EFs'!$C$341:$C$358, MATCH("Multifamily",'Baseline Calcs &amp; EFs'!$B$341:$B$358,0))-(((INDEX('Baseline Calcs &amp; EFs'!$C$341:$C$358, MATCH("Multifamily",'Baseline Calcs &amp; EFs'!$B$341:$B$358,0)))-(INDEX($F$394:$F$411, MATCH("Multifamily",$C$394:$C$411,0))))/3),D$227&lt;INDEX($I$395:$I$413,MATCH($B$234,$C$395:$C$413,0)),INDEX('Baseline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E288" s="148" t="str" cm="1">
        <f t="array" ref="E288">IFERROR((_xlfn.IFS(E$227&lt;INDEX($J$395:$J$413,MATCH($B$234,$C$395:$C$413,0)),INDEX('Baseline Calcs &amp; EFs'!$C$341:$C$358, MATCH("Multifamily",'Baseline Calcs &amp; EFs'!$B$341:$B$358,0)),E$227&lt;INDEX($K$395:$K$413,MATCH($B$234,$C$395:$C$413,0)),INDEX('Baseline Calcs &amp; EFs'!$C$341:$C$358, MATCH("Multifamily",'Baseline Calcs &amp; EFs'!$B$341:$B$358,0))-(((INDEX('Baseline Calcs &amp; EFs'!$C$341:$C$358, MATCH("Multifamily",'Baseline Calcs &amp; EFs'!$B$341:$B$358,0)))-(INDEX($F$394:$F$411, MATCH("Multifamily",$C$394:$C$411,0))))/3),E$227&lt;INDEX($I$395:$I$413,MATCH($B$234,$C$395:$C$413,0)),INDEX('Baseline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F288" s="148" t="str" cm="1">
        <f t="array" ref="F288">IFERROR((_xlfn.IFS(F$227&lt;INDEX($J$395:$J$413,MATCH($B$234,$C$395:$C$413,0)),INDEX('Baseline Calcs &amp; EFs'!$C$341:$C$358, MATCH("Multifamily",'Baseline Calcs &amp; EFs'!$B$341:$B$358,0)),F$227&lt;INDEX($K$395:$K$413,MATCH($B$234,$C$395:$C$413,0)),INDEX('Baseline Calcs &amp; EFs'!$C$341:$C$358, MATCH("Multifamily",'Baseline Calcs &amp; EFs'!$B$341:$B$358,0))-(((INDEX('Baseline Calcs &amp; EFs'!$C$341:$C$358, MATCH("Multifamily",'Baseline Calcs &amp; EFs'!$B$341:$B$358,0)))-(INDEX($F$394:$F$411, MATCH("Multifamily",$C$394:$C$411,0))))/3),F$227&lt;INDEX($I$395:$I$413,MATCH($B$234,$C$395:$C$413,0)),INDEX('Baseline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G288" s="148" t="str" cm="1">
        <f t="array" ref="G288">IFERROR((_xlfn.IFS(G$227&lt;INDEX($J$395:$J$413,MATCH($B$234,$C$395:$C$413,0)),INDEX('Baseline Calcs &amp; EFs'!$C$341:$C$358, MATCH("Multifamily",'Baseline Calcs &amp; EFs'!$B$341:$B$358,0)),G$227&lt;INDEX($K$395:$K$413,MATCH($B$234,$C$395:$C$413,0)),INDEX('Baseline Calcs &amp; EFs'!$C$341:$C$358, MATCH("Multifamily",'Baseline Calcs &amp; EFs'!$B$341:$B$358,0))-(((INDEX('Baseline Calcs &amp; EFs'!$C$341:$C$358, MATCH("Multifamily",'Baseline Calcs &amp; EFs'!$B$341:$B$358,0)))-(INDEX($F$394:$F$411, MATCH("Multifamily",$C$394:$C$411,0))))/3),G$227&lt;INDEX($I$395:$I$413,MATCH($B$234,$C$395:$C$413,0)),INDEX('Baseline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H288" s="148" t="str" cm="1">
        <f t="array" ref="H288">IFERROR((_xlfn.IFS(H$227&lt;INDEX($J$395:$J$413,MATCH($B$234,$C$395:$C$413,0)),INDEX('Baseline Calcs &amp; EFs'!$C$341:$C$358, MATCH("Multifamily",'Baseline Calcs &amp; EFs'!$B$341:$B$358,0)),H$227&lt;INDEX($K$395:$K$413,MATCH($B$234,$C$395:$C$413,0)),INDEX('Baseline Calcs &amp; EFs'!$C$341:$C$358, MATCH("Multifamily",'Baseline Calcs &amp; EFs'!$B$341:$B$358,0))-(((INDEX('Baseline Calcs &amp; EFs'!$C$341:$C$358, MATCH("Multifamily",'Baseline Calcs &amp; EFs'!$B$341:$B$358,0)))-(INDEX($F$394:$F$411, MATCH("Multifamily",$C$394:$C$411,0))))/3),H$227&lt;INDEX($I$395:$I$413,MATCH($B$234,$C$395:$C$413,0)),INDEX('Baseline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I288" s="148" t="str" cm="1">
        <f t="array" ref="I288">IFERROR((_xlfn.IFS(I$227&lt;INDEX($J$395:$J$413,MATCH($B$234,$C$395:$C$413,0)),INDEX('Baseline Calcs &amp; EFs'!$C$341:$C$358, MATCH("Multifamily",'Baseline Calcs &amp; EFs'!$B$341:$B$358,0)),I$227&lt;INDEX($K$395:$K$413,MATCH($B$234,$C$395:$C$413,0)),INDEX('Baseline Calcs &amp; EFs'!$C$341:$C$358, MATCH("Multifamily",'Baseline Calcs &amp; EFs'!$B$341:$B$358,0))-(((INDEX('Baseline Calcs &amp; EFs'!$C$341:$C$358, MATCH("Multifamily",'Baseline Calcs &amp; EFs'!$B$341:$B$358,0)))-(INDEX($F$394:$F$411, MATCH("Multifamily",$C$394:$C$411,0))))/3),I$227&lt;INDEX($I$395:$I$413,MATCH($B$234,$C$395:$C$413,0)),INDEX('Baseline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J288" s="148" t="str" cm="1">
        <f t="array" ref="J288">IFERROR((_xlfn.IFS(J$227&lt;INDEX($J$395:$J$413,MATCH($B$234,$C$395:$C$413,0)),INDEX('Baseline Calcs &amp; EFs'!$C$341:$C$358, MATCH("Multifamily",'Baseline Calcs &amp; EFs'!$B$341:$B$358,0)),J$227&lt;INDEX($K$395:$K$413,MATCH($B$234,$C$395:$C$413,0)),INDEX('Baseline Calcs &amp; EFs'!$C$341:$C$358, MATCH("Multifamily",'Baseline Calcs &amp; EFs'!$B$341:$B$358,0))-(((INDEX('Baseline Calcs &amp; EFs'!$C$341:$C$358, MATCH("Multifamily",'Baseline Calcs &amp; EFs'!$B$341:$B$358,0)))-(INDEX($F$394:$F$411, MATCH("Multifamily",$C$394:$C$411,0))))/3),J$227&lt;INDEX($I$395:$I$413,MATCH($B$234,$C$395:$C$413,0)),INDEX('Baseline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K288" s="148" t="str" cm="1">
        <f t="array" ref="K288">IFERROR((_xlfn.IFS(K$227&lt;INDEX($J$395:$J$413,MATCH($B$234,$C$395:$C$413,0)),INDEX('Baseline Calcs &amp; EFs'!$C$341:$C$358, MATCH("Multifamily",'Baseline Calcs &amp; EFs'!$B$341:$B$358,0)),K$227&lt;INDEX($K$395:$K$413,MATCH($B$234,$C$395:$C$413,0)),INDEX('Baseline Calcs &amp; EFs'!$C$341:$C$358, MATCH("Multifamily",'Baseline Calcs &amp; EFs'!$B$341:$B$358,0))-(((INDEX('Baseline Calcs &amp; EFs'!$C$341:$C$358, MATCH("Multifamily",'Baseline Calcs &amp; EFs'!$B$341:$B$358,0)))-(INDEX($F$394:$F$411, MATCH("Multifamily",$C$394:$C$411,0))))/3),K$227&lt;INDEX($I$395:$I$413,MATCH($B$234,$C$395:$C$413,0)),INDEX('Baseline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L288" s="148" t="str" cm="1">
        <f t="array" ref="L288">IFERROR((_xlfn.IFS(L$227&lt;INDEX($J$395:$J$413,MATCH($B$234,$C$395:$C$413,0)),INDEX('Baseline Calcs &amp; EFs'!$C$341:$C$358, MATCH("Multifamily",'Baseline Calcs &amp; EFs'!$B$341:$B$358,0)),L$227&lt;INDEX($K$395:$K$413,MATCH($B$234,$C$395:$C$413,0)),INDEX('Baseline Calcs &amp; EFs'!$C$341:$C$358, MATCH("Multifamily",'Baseline Calcs &amp; EFs'!$B$341:$B$358,0))-(((INDEX('Baseline Calcs &amp; EFs'!$C$341:$C$358, MATCH("Multifamily",'Baseline Calcs &amp; EFs'!$B$341:$B$358,0)))-(INDEX($F$394:$F$411, MATCH("Multifamily",$C$394:$C$411,0))))/3),L$227&lt;INDEX($I$395:$I$413,MATCH($B$234,$C$395:$C$413,0)),INDEX('Baseline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M288" s="148" t="str" cm="1">
        <f t="array" ref="M288">IFERROR((_xlfn.IFS(M$227&lt;INDEX($J$395:$J$413,MATCH($B$234,$C$395:$C$413,0)),INDEX('Baseline Calcs &amp; EFs'!$C$341:$C$358, MATCH("Multifamily",'Baseline Calcs &amp; EFs'!$B$341:$B$358,0)),M$227&lt;INDEX($K$395:$K$413,MATCH($B$234,$C$395:$C$413,0)),INDEX('Baseline Calcs &amp; EFs'!$C$341:$C$358, MATCH("Multifamily",'Baseline Calcs &amp; EFs'!$B$341:$B$358,0))-(((INDEX('Baseline Calcs &amp; EFs'!$C$341:$C$358, MATCH("Multifamily",'Baseline Calcs &amp; EFs'!$B$341:$B$358,0)))-(INDEX($F$394:$F$411, MATCH("Multifamily",$C$394:$C$411,0))))/3),M$227&lt;INDEX($I$395:$I$413,MATCH($B$234,$C$395:$C$413,0)),INDEX('Baseline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N288" s="148" t="str" cm="1">
        <f t="array" ref="N288">IFERROR((_xlfn.IFS(N$227&lt;INDEX($J$395:$J$413,MATCH($B$234,$C$395:$C$413,0)),INDEX('Baseline Calcs &amp; EFs'!$C$341:$C$358, MATCH("Multifamily",'Baseline Calcs &amp; EFs'!$B$341:$B$358,0)),N$227&lt;INDEX($K$395:$K$413,MATCH($B$234,$C$395:$C$413,0)),INDEX('Baseline Calcs &amp; EFs'!$C$341:$C$358, MATCH("Multifamily",'Baseline Calcs &amp; EFs'!$B$341:$B$358,0))-(((INDEX('Baseline Calcs &amp; EFs'!$C$341:$C$358, MATCH("Multifamily",'Baseline Calcs &amp; EFs'!$B$341:$B$358,0)))-(INDEX($F$394:$F$411, MATCH("Multifamily",$C$394:$C$411,0))))/3),N$227&lt;INDEX($I$395:$I$413,MATCH($B$234,$C$395:$C$413,0)),INDEX('Baseline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O288" s="148" t="str" cm="1">
        <f t="array" ref="O288">IFERROR((_xlfn.IFS(O$227&lt;INDEX($J$395:$J$413,MATCH($B$234,$C$395:$C$413,0)),INDEX('Baseline Calcs &amp; EFs'!$C$341:$C$358, MATCH("Multifamily",'Baseline Calcs &amp; EFs'!$B$341:$B$358,0)),O$227&lt;INDEX($K$395:$K$413,MATCH($B$234,$C$395:$C$413,0)),INDEX('Baseline Calcs &amp; EFs'!$C$341:$C$358, MATCH("Multifamily",'Baseline Calcs &amp; EFs'!$B$341:$B$358,0))-(((INDEX('Baseline Calcs &amp; EFs'!$C$341:$C$358, MATCH("Multifamily",'Baseline Calcs &amp; EFs'!$B$341:$B$358,0)))-(INDEX($F$394:$F$411, MATCH("Multifamily",$C$394:$C$411,0))))/3),O$227&lt;INDEX($I$395:$I$413,MATCH($B$234,$C$395:$C$413,0)),INDEX('Baseline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P288" s="148" t="str" cm="1">
        <f t="array" ref="P288">IFERROR((_xlfn.IFS(P$227&lt;INDEX($J$395:$J$413,MATCH($B$234,$C$395:$C$413,0)),INDEX('Baseline Calcs &amp; EFs'!$C$341:$C$358, MATCH("Multifamily",'Baseline Calcs &amp; EFs'!$B$341:$B$358,0)),P$227&lt;INDEX($K$395:$K$413,MATCH($B$234,$C$395:$C$413,0)),INDEX('Baseline Calcs &amp; EFs'!$C$341:$C$358, MATCH("Multifamily",'Baseline Calcs &amp; EFs'!$B$341:$B$358,0))-(((INDEX('Baseline Calcs &amp; EFs'!$C$341:$C$358, MATCH("Multifamily",'Baseline Calcs &amp; EFs'!$B$341:$B$358,0)))-(INDEX($F$394:$F$411, MATCH("Multifamily",$C$394:$C$411,0))))/3),P$227&lt;INDEX($I$395:$I$413,MATCH($B$234,$C$395:$C$413,0)),INDEX('Baseline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Q288" s="148" t="str" cm="1">
        <f t="array" ref="Q288">IFERROR((_xlfn.IFS(Q$227&lt;INDEX($J$395:$J$413,MATCH($B$234,$C$395:$C$413,0)),INDEX('Baseline Calcs &amp; EFs'!$C$341:$C$358, MATCH("Multifamily",'Baseline Calcs &amp; EFs'!$B$341:$B$358,0)),Q$227&lt;INDEX($K$395:$K$413,MATCH($B$234,$C$395:$C$413,0)),INDEX('Baseline Calcs &amp; EFs'!$C$341:$C$358, MATCH("Multifamily",'Baseline Calcs &amp; EFs'!$B$341:$B$358,0))-(((INDEX('Baseline Calcs &amp; EFs'!$C$341:$C$358, MATCH("Multifamily",'Baseline Calcs &amp; EFs'!$B$341:$B$358,0)))-(INDEX($F$394:$F$411, MATCH("Multifamily",$C$394:$C$411,0))))/3),Q$227&lt;INDEX($I$395:$I$413,MATCH($B$234,$C$395:$C$413,0)),INDEX('Baseline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R288" s="148" t="str" cm="1">
        <f t="array" ref="R288">IFERROR((_xlfn.IFS(R$227&lt;INDEX($J$395:$J$413,MATCH($B$234,$C$395:$C$413,0)),INDEX('Baseline Calcs &amp; EFs'!$C$341:$C$358, MATCH("Multifamily",'Baseline Calcs &amp; EFs'!$B$341:$B$358,0)),R$227&lt;INDEX($K$395:$K$413,MATCH($B$234,$C$395:$C$413,0)),INDEX('Baseline Calcs &amp; EFs'!$C$341:$C$358, MATCH("Multifamily",'Baseline Calcs &amp; EFs'!$B$341:$B$358,0))-(((INDEX('Baseline Calcs &amp; EFs'!$C$341:$C$358, MATCH("Multifamily",'Baseline Calcs &amp; EFs'!$B$341:$B$358,0)))-(INDEX($F$394:$F$411, MATCH("Multifamily",$C$394:$C$411,0))))/3),R$227&lt;INDEX($I$395:$I$413,MATCH($B$234,$C$395:$C$413,0)),INDEX('Baseline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S288" s="148" t="str" cm="1">
        <f t="array" ref="S288">IFERROR((_xlfn.IFS(S$227&lt;INDEX($J$395:$J$413,MATCH($B$234,$C$395:$C$413,0)),INDEX('Baseline Calcs &amp; EFs'!$C$341:$C$358, MATCH("Multifamily",'Baseline Calcs &amp; EFs'!$B$341:$B$358,0)),S$227&lt;INDEX($K$395:$K$413,MATCH($B$234,$C$395:$C$413,0)),INDEX('Baseline Calcs &amp; EFs'!$C$341:$C$358, MATCH("Multifamily",'Baseline Calcs &amp; EFs'!$B$341:$B$358,0))-(((INDEX('Baseline Calcs &amp; EFs'!$C$341:$C$358, MATCH("Multifamily",'Baseline Calcs &amp; EFs'!$B$341:$B$358,0)))-(INDEX($F$394:$F$411, MATCH("Multifamily",$C$394:$C$411,0))))/3),S$227&lt;INDEX($I$395:$I$413,MATCH($B$234,$C$395:$C$413,0)),INDEX('Baseline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T288" s="148" t="str" cm="1">
        <f t="array" ref="T288">IFERROR((_xlfn.IFS(T$227&lt;INDEX($J$395:$J$413,MATCH($B$234,$C$395:$C$413,0)),INDEX('Baseline Calcs &amp; EFs'!$C$341:$C$358, MATCH("Multifamily",'Baseline Calcs &amp; EFs'!$B$341:$B$358,0)),T$227&lt;INDEX($K$395:$K$413,MATCH($B$234,$C$395:$C$413,0)),INDEX('Baseline Calcs &amp; EFs'!$C$341:$C$358, MATCH("Multifamily",'Baseline Calcs &amp; EFs'!$B$341:$B$358,0))-(((INDEX('Baseline Calcs &amp; EFs'!$C$341:$C$358, MATCH("Multifamily",'Baseline Calcs &amp; EFs'!$B$341:$B$358,0)))-(INDEX($F$394:$F$411, MATCH("Multifamily",$C$394:$C$411,0))))/3),T$227&lt;INDEX($I$395:$I$413,MATCH($B$234,$C$395:$C$413,0)),INDEX('Baseline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U288" s="148" t="str" cm="1">
        <f t="array" ref="U288">IFERROR((_xlfn.IFS(U$227&lt;INDEX($J$395:$J$413,MATCH($B$234,$C$395:$C$413,0)),INDEX('Baseline Calcs &amp; EFs'!$C$341:$C$358, MATCH("Multifamily",'Baseline Calcs &amp; EFs'!$B$341:$B$358,0)),U$227&lt;INDEX($K$395:$K$413,MATCH($B$234,$C$395:$C$413,0)),INDEX('Baseline Calcs &amp; EFs'!$C$341:$C$358, MATCH("Multifamily",'Baseline Calcs &amp; EFs'!$B$341:$B$358,0))-(((INDEX('Baseline Calcs &amp; EFs'!$C$341:$C$358, MATCH("Multifamily",'Baseline Calcs &amp; EFs'!$B$341:$B$358,0)))-(INDEX($F$394:$F$411, MATCH("Multifamily",$C$394:$C$411,0))))/3),U$227&lt;INDEX($I$395:$I$413,MATCH($B$234,$C$395:$C$413,0)),INDEX('Baseline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V288" s="148" t="str" cm="1">
        <f t="array" ref="V288">IFERROR((_xlfn.IFS(V$227&lt;INDEX($J$395:$J$413,MATCH($B$234,$C$395:$C$413,0)),INDEX('Baseline Calcs &amp; EFs'!$C$341:$C$358, MATCH("Multifamily",'Baseline Calcs &amp; EFs'!$B$341:$B$358,0)),V$227&lt;INDEX($K$395:$K$413,MATCH($B$234,$C$395:$C$413,0)),INDEX('Baseline Calcs &amp; EFs'!$C$341:$C$358, MATCH("Multifamily",'Baseline Calcs &amp; EFs'!$B$341:$B$358,0))-(((INDEX('Baseline Calcs &amp; EFs'!$C$341:$C$358, MATCH("Multifamily",'Baseline Calcs &amp; EFs'!$B$341:$B$358,0)))-(INDEX($F$394:$F$411, MATCH("Multifamily",$C$394:$C$411,0))))/3),V$227&lt;INDEX($I$395:$I$413,MATCH($B$234,$C$395:$C$413,0)),INDEX('Baseline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W288" s="148" t="str" cm="1">
        <f t="array" ref="W288">IFERROR((_xlfn.IFS(W$227&lt;INDEX($J$395:$J$413,MATCH($B$234,$C$395:$C$413,0)),INDEX('Baseline Calcs &amp; EFs'!$C$341:$C$358, MATCH("Multifamily",'Baseline Calcs &amp; EFs'!$B$341:$B$358,0)),W$227&lt;INDEX($K$395:$K$413,MATCH($B$234,$C$395:$C$413,0)),INDEX('Baseline Calcs &amp; EFs'!$C$341:$C$358, MATCH("Multifamily",'Baseline Calcs &amp; EFs'!$B$341:$B$358,0))-(((INDEX('Baseline Calcs &amp; EFs'!$C$341:$C$358, MATCH("Multifamily",'Baseline Calcs &amp; EFs'!$B$341:$B$358,0)))-(INDEX($F$394:$F$411, MATCH("Multifamily",$C$394:$C$411,0))))/3),W$227&lt;INDEX($I$395:$I$413,MATCH($B$234,$C$395:$C$413,0)),INDEX('Baseline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X288" s="148" t="str" cm="1">
        <f t="array" ref="X288">IFERROR((_xlfn.IFS(X$227&lt;INDEX($J$395:$J$413,MATCH($B$234,$C$395:$C$413,0)),INDEX('Baseline Calcs &amp; EFs'!$C$341:$C$358, MATCH("Multifamily",'Baseline Calcs &amp; EFs'!$B$341:$B$358,0)),X$227&lt;INDEX($K$395:$K$413,MATCH($B$234,$C$395:$C$413,0)),INDEX('Baseline Calcs &amp; EFs'!$C$341:$C$358, MATCH("Multifamily",'Baseline Calcs &amp; EFs'!$B$341:$B$358,0))-(((INDEX('Baseline Calcs &amp; EFs'!$C$341:$C$358, MATCH("Multifamily",'Baseline Calcs &amp; EFs'!$B$341:$B$358,0)))-(INDEX($F$394:$F$411, MATCH("Multifamily",$C$394:$C$411,0))))/3),X$227&lt;INDEX($I$395:$I$413,MATCH($B$234,$C$395:$C$413,0)),INDEX('Baseline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Y288" s="148" t="str" cm="1">
        <f t="array" ref="Y288">IFERROR((_xlfn.IFS(Y$227&lt;INDEX($J$395:$J$413,MATCH($B$234,$C$395:$C$413,0)),INDEX('Baseline Calcs &amp; EFs'!$C$341:$C$358, MATCH("Multifamily",'Baseline Calcs &amp; EFs'!$B$341:$B$358,0)),Y$227&lt;INDEX($K$395:$K$413,MATCH($B$234,$C$395:$C$413,0)),INDEX('Baseline Calcs &amp; EFs'!$C$341:$C$358, MATCH("Multifamily",'Baseline Calcs &amp; EFs'!$B$341:$B$358,0))-(((INDEX('Baseline Calcs &amp; EFs'!$C$341:$C$358, MATCH("Multifamily",'Baseline Calcs &amp; EFs'!$B$341:$B$358,0)))-(INDEX($F$394:$F$411, MATCH("Multifamily",$C$394:$C$411,0))))/3),Y$227&lt;INDEX($I$395:$I$413,MATCH($B$234,$C$395:$C$413,0)),INDEX('Baseline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Z288" s="148" t="str" cm="1">
        <f t="array" ref="Z288">IFERROR((_xlfn.IFS(Z$227&lt;INDEX($J$395:$J$413,MATCH($B$234,$C$395:$C$413,0)),INDEX('Baseline Calcs &amp; EFs'!$C$341:$C$358, MATCH("Multifamily",'Baseline Calcs &amp; EFs'!$B$341:$B$358,0)),Z$227&lt;INDEX($K$395:$K$413,MATCH($B$234,$C$395:$C$413,0)),INDEX('Baseline Calcs &amp; EFs'!$C$341:$C$358, MATCH("Multifamily",'Baseline Calcs &amp; EFs'!$B$341:$B$358,0))-(((INDEX('Baseline Calcs &amp; EFs'!$C$341:$C$358, MATCH("Multifamily",'Baseline Calcs &amp; EFs'!$B$341:$B$358,0)))-(INDEX($F$394:$F$411, MATCH("Multifamily",$C$394:$C$411,0))))/3),Z$227&lt;INDEX($I$395:$I$413,MATCH($B$234,$C$395:$C$413,0)),INDEX('Baseline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AA288" s="148" t="str" cm="1">
        <f t="array" ref="AA288">IFERROR((_xlfn.IFS(AA$227&lt;INDEX($J$395:$J$413,MATCH($B$234,$C$395:$C$413,0)),INDEX('Baseline Calcs &amp; EFs'!$C$341:$C$358, MATCH("Multifamily",'Baseline Calcs &amp; EFs'!$B$341:$B$358,0)),AA$227&lt;INDEX($K$395:$K$413,MATCH($B$234,$C$395:$C$413,0)),INDEX('Baseline Calcs &amp; EFs'!$C$341:$C$358, MATCH("Multifamily",'Baseline Calcs &amp; EFs'!$B$341:$B$358,0))-(((INDEX('Baseline Calcs &amp; EFs'!$C$341:$C$358, MATCH("Multifamily",'Baseline Calcs &amp; EFs'!$B$341:$B$358,0)))-(INDEX($F$394:$F$411, MATCH("Multifamily",$C$394:$C$411,0))))/3),AA$227&lt;INDEX($I$395:$I$413,MATCH($B$234,$C$395:$C$413,0)),INDEX('Baseline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AB288" s="148" t="str" cm="1">
        <f t="array" ref="AB288">IFERROR((_xlfn.IFS(AB$227&lt;INDEX($J$395:$J$413,MATCH($B$234,$C$395:$C$413,0)),INDEX('Baseline Calcs &amp; EFs'!$C$341:$C$358, MATCH("Multifamily",'Baseline Calcs &amp; EFs'!$B$341:$B$358,0)),AB$227&lt;INDEX($K$395:$K$413,MATCH($B$234,$C$395:$C$413,0)),INDEX('Baseline Calcs &amp; EFs'!$C$341:$C$358, MATCH("Multifamily",'Baseline Calcs &amp; EFs'!$B$341:$B$358,0))-(((INDEX('Baseline Calcs &amp; EFs'!$C$341:$C$358, MATCH("Multifamily",'Baseline Calcs &amp; EFs'!$B$341:$B$358,0)))-(INDEX($F$394:$F$411, MATCH("Multifamily",$C$394:$C$411,0))))/3),AB$227&lt;INDEX($I$395:$I$413,MATCH($B$234,$C$395:$C$413,0)),INDEX('Baseline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AC288" s="148" t="str" cm="1">
        <f t="array" ref="AC288">IFERROR((_xlfn.IFS(AC$227&lt;INDEX($J$395:$J$413,MATCH($B$234,$C$395:$C$413,0)),INDEX('Baseline Calcs &amp; EFs'!$C$341:$C$358, MATCH("Multifamily",'Baseline Calcs &amp; EFs'!$B$341:$B$358,0)),AC$227&lt;INDEX($K$395:$K$413,MATCH($B$234,$C$395:$C$413,0)),INDEX('Baseline Calcs &amp; EFs'!$C$341:$C$358, MATCH("Multifamily",'Baseline Calcs &amp; EFs'!$B$341:$B$358,0))-(((INDEX('Baseline Calcs &amp; EFs'!$C$341:$C$358, MATCH("Multifamily",'Baseline Calcs &amp; EFs'!$B$341:$B$358,0)))-(INDEX($F$394:$F$411, MATCH("Multifamily",$C$394:$C$411,0))))/3),AC$227&lt;INDEX($I$395:$I$413,MATCH($B$234,$C$395:$C$413,0)),INDEX('Baseline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AD288" s="148" t="str" cm="1">
        <f t="array" ref="AD288">IFERROR((_xlfn.IFS(AD$227&lt;INDEX($J$395:$J$413,MATCH($B$234,$C$395:$C$413,0)),INDEX('Baseline Calcs &amp; EFs'!$C$341:$C$358, MATCH("Multifamily",'Baseline Calcs &amp; EFs'!$B$341:$B$358,0)),AD$227&lt;INDEX($K$395:$K$413,MATCH($B$234,$C$395:$C$413,0)),INDEX('Baseline Calcs &amp; EFs'!$C$341:$C$358, MATCH("Multifamily",'Baseline Calcs &amp; EFs'!$B$341:$B$358,0))-(((INDEX('Baseline Calcs &amp; EFs'!$C$341:$C$358, MATCH("Multifamily",'Baseline Calcs &amp; EFs'!$B$341:$B$358,0)))-(INDEX($F$394:$F$411, MATCH("Multifamily",$C$394:$C$411,0))))/3),AD$227&lt;INDEX($I$395:$I$413,MATCH($B$234,$C$395:$C$413,0)),INDEX('Baseline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AE288" s="148" t="str" cm="1">
        <f t="array" ref="AE288">IFERROR((_xlfn.IFS(AE$227&lt;INDEX($J$395:$J$413,MATCH($B$234,$C$395:$C$413,0)),INDEX('Baseline Calcs &amp; EFs'!$C$341:$C$358, MATCH("Multifamily",'Baseline Calcs &amp; EFs'!$B$341:$B$358,0)),AE$227&lt;INDEX($K$395:$K$413,MATCH($B$234,$C$395:$C$413,0)),INDEX('Baseline Calcs &amp; EFs'!$C$341:$C$358, MATCH("Multifamily",'Baseline Calcs &amp; EFs'!$B$341:$B$358,0))-(((INDEX('Baseline Calcs &amp; EFs'!$C$341:$C$358, MATCH("Multifamily",'Baseline Calcs &amp; EFs'!$B$341:$B$358,0)))-(INDEX($F$394:$F$411, MATCH("Multifamily",$C$394:$C$411,0))))/3),AE$227&lt;INDEX($I$395:$I$413,MATCH($B$234,$C$395:$C$413,0)),INDEX('Baseline Calcs &amp; EFs'!$C$341:$C$358, MATCH("Multifamily",'Baseline Calcs &amp; EFs'!$B$341:$B$358,0))-(((INDEX('Baseline Calcs &amp; EFs'!$C$341:$C$358, MATCH("Multifamily",'Baseline Calcs &amp; EFs'!$B$341:$B$358,0)))-(INDEX($F$394:$F$411, MATCH("Multifamily",$C$394:$C$411,0))))*2/3),TRUE,INDEX($F$394:$F$411, MATCH("Multifamily",$C$394:$C$411,0)))*INDEX($C$6:$C$10, MATCH($B$234,$B$6:$B$10,0)))*$C$89*1000*'Conversions and Lists'!$O$44*'Baseline Calcs &amp; EFs'!$F$437*'Conversions and Lists'!$F$51*1000,"")</f>
        <v/>
      </c>
      <c r="AF288" s="148" t="str">
        <f t="shared" si="9"/>
        <v/>
      </c>
      <c r="AG288" s="148" t="str">
        <f>IFERROR(SUM(INDEX(D288:AF288, MATCH(INDEX($H$6:$H$27,MATCH(B288,$B$6:$B$27,0)),$D$227:$AE$227,0)):AF288),"")</f>
        <v/>
      </c>
    </row>
    <row r="289" spans="2:33" x14ac:dyDescent="0.25">
      <c r="B289" s="144" t="s">
        <v>104</v>
      </c>
      <c r="C289" s="141" t="s">
        <v>335</v>
      </c>
      <c r="D289" s="142" t="str" cm="1">
        <f t="array" ref="D289">IFERROR(((_xlfn.IFS(D$227&lt;INDEX($J$395:$J$413,MATCH($B$236,$C$395:$C$413,0)),INDEX('Baseline Calcs &amp; EFs'!$D$341:$D$358, MATCH("Multifamily",'Baseline Calcs &amp; EFs'!$B$341:$B$358,0)),D$227&lt;INDEX($K$395:$K$413,MATCH($B$236,$C$395:$C$413,0)),INDEX('Baseline Calcs &amp; EFs'!$D$341:$D$358, MATCH("Multifamily",'Baseline Calcs &amp; EFs'!$B$341:$B$358,0))-(((INDEX('Baseline Calcs &amp; EFs'!$D$341:$D$358, MATCH("Multifamily",'Baseline Calcs &amp; EFs'!$B$341:$B$358,0)))-(INDEX($G$394:$G$411, MATCH("Multifamily",$C$394:$C$411,0))))/3),D$227&lt;INDEX($I$395:$I$413,MATCH($B$236,$C$395:$C$413,0)),INDEX('Baseline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EFs'!K$381,"")</f>
        <v/>
      </c>
      <c r="E289" s="142" t="str" cm="1">
        <f t="array" ref="E289">IFERROR(((_xlfn.IFS(E$227&lt;INDEX($J$395:$J$413,MATCH($B$236,$C$395:$C$413,0)),INDEX('Baseline Calcs &amp; EFs'!$D$341:$D$358, MATCH("Multifamily",'Baseline Calcs &amp; EFs'!$B$341:$B$358,0)),E$227&lt;INDEX($K$395:$K$413,MATCH($B$236,$C$395:$C$413,0)),INDEX('Baseline Calcs &amp; EFs'!$D$341:$D$358, MATCH("Multifamily",'Baseline Calcs &amp; EFs'!$B$341:$B$358,0))-(((INDEX('Baseline Calcs &amp; EFs'!$D$341:$D$358, MATCH("Multifamily",'Baseline Calcs &amp; EFs'!$B$341:$B$358,0)))-(INDEX($G$394:$G$411, MATCH("Multifamily",$C$394:$C$411,0))))/3),E$227&lt;INDEX($I$395:$I$413,MATCH($B$236,$C$395:$C$413,0)),INDEX('Baseline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EFs'!L$381,"")</f>
        <v/>
      </c>
      <c r="F289" s="142" t="str" cm="1">
        <f t="array" ref="F289">IFERROR(((_xlfn.IFS(F$227&lt;INDEX($J$395:$J$413,MATCH($B$236,$C$395:$C$413,0)),INDEX('Baseline Calcs &amp; EFs'!$D$341:$D$358, MATCH("Multifamily",'Baseline Calcs &amp; EFs'!$B$341:$B$358,0)),F$227&lt;INDEX($K$395:$K$413,MATCH($B$236,$C$395:$C$413,0)),INDEX('Baseline Calcs &amp; EFs'!$D$341:$D$358, MATCH("Multifamily",'Baseline Calcs &amp; EFs'!$B$341:$B$358,0))-(((INDEX('Baseline Calcs &amp; EFs'!$D$341:$D$358, MATCH("Multifamily",'Baseline Calcs &amp; EFs'!$B$341:$B$358,0)))-(INDEX($G$394:$G$411, MATCH("Multifamily",$C$394:$C$411,0))))/3),F$227&lt;INDEX($I$395:$I$413,MATCH($B$236,$C$395:$C$413,0)),INDEX('Baseline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EFs'!M$381,"")</f>
        <v/>
      </c>
      <c r="G289" s="142" t="str" cm="1">
        <f t="array" ref="G289">IFERROR(((_xlfn.IFS(G$227&lt;INDEX($J$395:$J$413,MATCH($B$236,$C$395:$C$413,0)),INDEX('Baseline Calcs &amp; EFs'!$D$341:$D$358, MATCH("Multifamily",'Baseline Calcs &amp; EFs'!$B$341:$B$358,0)),G$227&lt;INDEX($K$395:$K$413,MATCH($B$236,$C$395:$C$413,0)),INDEX('Baseline Calcs &amp; EFs'!$D$341:$D$358, MATCH("Multifamily",'Baseline Calcs &amp; EFs'!$B$341:$B$358,0))-(((INDEX('Baseline Calcs &amp; EFs'!$D$341:$D$358, MATCH("Multifamily",'Baseline Calcs &amp; EFs'!$B$341:$B$358,0)))-(INDEX($G$394:$G$411, MATCH("Multifamily",$C$394:$C$411,0))))/3),G$227&lt;INDEX($I$395:$I$413,MATCH($B$236,$C$395:$C$413,0)),INDEX('Baseline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EFs'!N$381,"")</f>
        <v/>
      </c>
      <c r="H289" s="142" t="str" cm="1">
        <f t="array" ref="H289">IFERROR(((_xlfn.IFS(H$227&lt;INDEX($J$395:$J$413,MATCH($B$236,$C$395:$C$413,0)),INDEX('Baseline Calcs &amp; EFs'!$D$341:$D$358, MATCH("Multifamily",'Baseline Calcs &amp; EFs'!$B$341:$B$358,0)),H$227&lt;INDEX($K$395:$K$413,MATCH($B$236,$C$395:$C$413,0)),INDEX('Baseline Calcs &amp; EFs'!$D$341:$D$358, MATCH("Multifamily",'Baseline Calcs &amp; EFs'!$B$341:$B$358,0))-(((INDEX('Baseline Calcs &amp; EFs'!$D$341:$D$358, MATCH("Multifamily",'Baseline Calcs &amp; EFs'!$B$341:$B$358,0)))-(INDEX($G$394:$G$411, MATCH("Multifamily",$C$394:$C$411,0))))/3),H$227&lt;INDEX($I$395:$I$413,MATCH($B$236,$C$395:$C$413,0)),INDEX('Baseline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EFs'!O$381,"")</f>
        <v/>
      </c>
      <c r="I289" s="142" t="str" cm="1">
        <f t="array" ref="I289">IFERROR(((_xlfn.IFS(I$227&lt;INDEX($J$395:$J$413,MATCH($B$236,$C$395:$C$413,0)),INDEX('Baseline Calcs &amp; EFs'!$D$341:$D$358, MATCH("Multifamily",'Baseline Calcs &amp; EFs'!$B$341:$B$358,0)),I$227&lt;INDEX($K$395:$K$413,MATCH($B$236,$C$395:$C$413,0)),INDEX('Baseline Calcs &amp; EFs'!$D$341:$D$358, MATCH("Multifamily",'Baseline Calcs &amp; EFs'!$B$341:$B$358,0))-(((INDEX('Baseline Calcs &amp; EFs'!$D$341:$D$358, MATCH("Multifamily",'Baseline Calcs &amp; EFs'!$B$341:$B$358,0)))-(INDEX($G$394:$G$411, MATCH("Multifamily",$C$394:$C$411,0))))/3),I$227&lt;INDEX($I$395:$I$413,MATCH($B$236,$C$395:$C$413,0)),INDEX('Baseline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EFs'!P$381,"")</f>
        <v/>
      </c>
      <c r="J289" s="142" t="str" cm="1">
        <f t="array" ref="J289">IFERROR(((_xlfn.IFS(J$227&lt;INDEX($J$395:$J$413,MATCH($B$236,$C$395:$C$413,0)),INDEX('Baseline Calcs &amp; EFs'!$D$341:$D$358, MATCH("Multifamily",'Baseline Calcs &amp; EFs'!$B$341:$B$358,0)),J$227&lt;INDEX($K$395:$K$413,MATCH($B$236,$C$395:$C$413,0)),INDEX('Baseline Calcs &amp; EFs'!$D$341:$D$358, MATCH("Multifamily",'Baseline Calcs &amp; EFs'!$B$341:$B$358,0))-(((INDEX('Baseline Calcs &amp; EFs'!$D$341:$D$358, MATCH("Multifamily",'Baseline Calcs &amp; EFs'!$B$341:$B$358,0)))-(INDEX($G$394:$G$411, MATCH("Multifamily",$C$394:$C$411,0))))/3),J$227&lt;INDEX($I$395:$I$413,MATCH($B$236,$C$395:$C$413,0)),INDEX('Baseline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EFs'!Q$381,"")</f>
        <v/>
      </c>
      <c r="K289" s="142" t="str" cm="1">
        <f t="array" ref="K289">IFERROR(((_xlfn.IFS(K$227&lt;INDEX($J$395:$J$413,MATCH($B$236,$C$395:$C$413,0)),INDEX('Baseline Calcs &amp; EFs'!$D$341:$D$358, MATCH("Multifamily",'Baseline Calcs &amp; EFs'!$B$341:$B$358,0)),K$227&lt;INDEX($K$395:$K$413,MATCH($B$236,$C$395:$C$413,0)),INDEX('Baseline Calcs &amp; EFs'!$D$341:$D$358, MATCH("Multifamily",'Baseline Calcs &amp; EFs'!$B$341:$B$358,0))-(((INDEX('Baseline Calcs &amp; EFs'!$D$341:$D$358, MATCH("Multifamily",'Baseline Calcs &amp; EFs'!$B$341:$B$358,0)))-(INDEX($G$394:$G$411, MATCH("Multifamily",$C$394:$C$411,0))))/3),K$227&lt;INDEX($I$395:$I$413,MATCH($B$236,$C$395:$C$413,0)),INDEX('Baseline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EFs'!R$381,"")</f>
        <v/>
      </c>
      <c r="L289" s="142" t="str" cm="1">
        <f t="array" ref="L289">IFERROR(((_xlfn.IFS(L$227&lt;INDEX($J$395:$J$413,MATCH($B$236,$C$395:$C$413,0)),INDEX('Baseline Calcs &amp; EFs'!$D$341:$D$358, MATCH("Multifamily",'Baseline Calcs &amp; EFs'!$B$341:$B$358,0)),L$227&lt;INDEX($K$395:$K$413,MATCH($B$236,$C$395:$C$413,0)),INDEX('Baseline Calcs &amp; EFs'!$D$341:$D$358, MATCH("Multifamily",'Baseline Calcs &amp; EFs'!$B$341:$B$358,0))-(((INDEX('Baseline Calcs &amp; EFs'!$D$341:$D$358, MATCH("Multifamily",'Baseline Calcs &amp; EFs'!$B$341:$B$358,0)))-(INDEX($G$394:$G$411, MATCH("Multifamily",$C$394:$C$411,0))))/3),L$227&lt;INDEX($I$395:$I$413,MATCH($B$236,$C$395:$C$413,0)),INDEX('Baseline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EFs'!S$381,"")</f>
        <v/>
      </c>
      <c r="M289" s="142" t="str" cm="1">
        <f t="array" ref="M289">IFERROR(((_xlfn.IFS(M$227&lt;INDEX($J$395:$J$413,MATCH($B$236,$C$395:$C$413,0)),INDEX('Baseline Calcs &amp; EFs'!$D$341:$D$358, MATCH("Multifamily",'Baseline Calcs &amp; EFs'!$B$341:$B$358,0)),M$227&lt;INDEX($K$395:$K$413,MATCH($B$236,$C$395:$C$413,0)),INDEX('Baseline Calcs &amp; EFs'!$D$341:$D$358, MATCH("Multifamily",'Baseline Calcs &amp; EFs'!$B$341:$B$358,0))-(((INDEX('Baseline Calcs &amp; EFs'!$D$341:$D$358, MATCH("Multifamily",'Baseline Calcs &amp; EFs'!$B$341:$B$358,0)))-(INDEX($G$394:$G$411, MATCH("Multifamily",$C$394:$C$411,0))))/3),M$227&lt;INDEX($I$395:$I$413,MATCH($B$236,$C$395:$C$413,0)),INDEX('Baseline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EFs'!T$381,"")</f>
        <v/>
      </c>
      <c r="N289" s="142" t="str" cm="1">
        <f t="array" ref="N289">IFERROR(((_xlfn.IFS(N$227&lt;INDEX($J$395:$J$413,MATCH($B$236,$C$395:$C$413,0)),INDEX('Baseline Calcs &amp; EFs'!$D$341:$D$358, MATCH("Multifamily",'Baseline Calcs &amp; EFs'!$B$341:$B$358,0)),N$227&lt;INDEX($K$395:$K$413,MATCH($B$236,$C$395:$C$413,0)),INDEX('Baseline Calcs &amp; EFs'!$D$341:$D$358, MATCH("Multifamily",'Baseline Calcs &amp; EFs'!$B$341:$B$358,0))-(((INDEX('Baseline Calcs &amp; EFs'!$D$341:$D$358, MATCH("Multifamily",'Baseline Calcs &amp; EFs'!$B$341:$B$358,0)))-(INDEX($G$394:$G$411, MATCH("Multifamily",$C$394:$C$411,0))))/3),N$227&lt;INDEX($I$395:$I$413,MATCH($B$236,$C$395:$C$413,0)),INDEX('Baseline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EFs'!U$381,"")</f>
        <v/>
      </c>
      <c r="O289" s="142" t="str" cm="1">
        <f t="array" ref="O289">IFERROR(((_xlfn.IFS(O$227&lt;INDEX($J$395:$J$413,MATCH($B$236,$C$395:$C$413,0)),INDEX('Baseline Calcs &amp; EFs'!$D$341:$D$358, MATCH("Multifamily",'Baseline Calcs &amp; EFs'!$B$341:$B$358,0)),O$227&lt;INDEX($K$395:$K$413,MATCH($B$236,$C$395:$C$413,0)),INDEX('Baseline Calcs &amp; EFs'!$D$341:$D$358, MATCH("Multifamily",'Baseline Calcs &amp; EFs'!$B$341:$B$358,0))-(((INDEX('Baseline Calcs &amp; EFs'!$D$341:$D$358, MATCH("Multifamily",'Baseline Calcs &amp; EFs'!$B$341:$B$358,0)))-(INDEX($G$394:$G$411, MATCH("Multifamily",$C$394:$C$411,0))))/3),O$227&lt;INDEX($I$395:$I$413,MATCH($B$236,$C$395:$C$413,0)),INDEX('Baseline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EFs'!V$381,"")</f>
        <v/>
      </c>
      <c r="P289" s="142" t="str" cm="1">
        <f t="array" ref="P289">IFERROR(((_xlfn.IFS(P$227&lt;INDEX($J$395:$J$413,MATCH($B$236,$C$395:$C$413,0)),INDEX('Baseline Calcs &amp; EFs'!$D$341:$D$358, MATCH("Multifamily",'Baseline Calcs &amp; EFs'!$B$341:$B$358,0)),P$227&lt;INDEX($K$395:$K$413,MATCH($B$236,$C$395:$C$413,0)),INDEX('Baseline Calcs &amp; EFs'!$D$341:$D$358, MATCH("Multifamily",'Baseline Calcs &amp; EFs'!$B$341:$B$358,0))-(((INDEX('Baseline Calcs &amp; EFs'!$D$341:$D$358, MATCH("Multifamily",'Baseline Calcs &amp; EFs'!$B$341:$B$358,0)))-(INDEX($G$394:$G$411, MATCH("Multifamily",$C$394:$C$411,0))))/3),P$227&lt;INDEX($I$395:$I$413,MATCH($B$236,$C$395:$C$413,0)),INDEX('Baseline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EFs'!W$381,"")</f>
        <v/>
      </c>
      <c r="Q289" s="142" t="str" cm="1">
        <f t="array" ref="Q289">IFERROR(((_xlfn.IFS(Q$227&lt;INDEX($J$395:$J$413,MATCH($B$236,$C$395:$C$413,0)),INDEX('Baseline Calcs &amp; EFs'!$D$341:$D$358, MATCH("Multifamily",'Baseline Calcs &amp; EFs'!$B$341:$B$358,0)),Q$227&lt;INDEX($K$395:$K$413,MATCH($B$236,$C$395:$C$413,0)),INDEX('Baseline Calcs &amp; EFs'!$D$341:$D$358, MATCH("Multifamily",'Baseline Calcs &amp; EFs'!$B$341:$B$358,0))-(((INDEX('Baseline Calcs &amp; EFs'!$D$341:$D$358, MATCH("Multifamily",'Baseline Calcs &amp; EFs'!$B$341:$B$358,0)))-(INDEX($G$394:$G$411, MATCH("Multifamily",$C$394:$C$411,0))))/3),Q$227&lt;INDEX($I$395:$I$413,MATCH($B$236,$C$395:$C$413,0)),INDEX('Baseline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EFs'!X$381,"")</f>
        <v/>
      </c>
      <c r="R289" s="142" t="str" cm="1">
        <f t="array" ref="R289">IFERROR(((_xlfn.IFS(R$227&lt;INDEX($J$395:$J$413,MATCH($B$236,$C$395:$C$413,0)),INDEX('Baseline Calcs &amp; EFs'!$D$341:$D$358, MATCH("Multifamily",'Baseline Calcs &amp; EFs'!$B$341:$B$358,0)),R$227&lt;INDEX($K$395:$K$413,MATCH($B$236,$C$395:$C$413,0)),INDEX('Baseline Calcs &amp; EFs'!$D$341:$D$358, MATCH("Multifamily",'Baseline Calcs &amp; EFs'!$B$341:$B$358,0))-(((INDEX('Baseline Calcs &amp; EFs'!$D$341:$D$358, MATCH("Multifamily",'Baseline Calcs &amp; EFs'!$B$341:$B$358,0)))-(INDEX($G$394:$G$411, MATCH("Multifamily",$C$394:$C$411,0))))/3),R$227&lt;INDEX($I$395:$I$413,MATCH($B$236,$C$395:$C$413,0)),INDEX('Baseline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EFs'!Y$381,"")</f>
        <v/>
      </c>
      <c r="S289" s="142" t="str" cm="1">
        <f t="array" ref="S289">IFERROR(((_xlfn.IFS(S$227&lt;INDEX($J$395:$J$413,MATCH($B$236,$C$395:$C$413,0)),INDEX('Baseline Calcs &amp; EFs'!$D$341:$D$358, MATCH("Multifamily",'Baseline Calcs &amp; EFs'!$B$341:$B$358,0)),S$227&lt;INDEX($K$395:$K$413,MATCH($B$236,$C$395:$C$413,0)),INDEX('Baseline Calcs &amp; EFs'!$D$341:$D$358, MATCH("Multifamily",'Baseline Calcs &amp; EFs'!$B$341:$B$358,0))-(((INDEX('Baseline Calcs &amp; EFs'!$D$341:$D$358, MATCH("Multifamily",'Baseline Calcs &amp; EFs'!$B$341:$B$358,0)))-(INDEX($G$394:$G$411, MATCH("Multifamily",$C$394:$C$411,0))))/3),S$227&lt;INDEX($I$395:$I$413,MATCH($B$236,$C$395:$C$413,0)),INDEX('Baseline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EFs'!Z$381,"")</f>
        <v/>
      </c>
      <c r="T289" s="142" t="str" cm="1">
        <f t="array" ref="T289">IFERROR(((_xlfn.IFS(T$227&lt;INDEX($J$395:$J$413,MATCH($B$236,$C$395:$C$413,0)),INDEX('Baseline Calcs &amp; EFs'!$D$341:$D$358, MATCH("Multifamily",'Baseline Calcs &amp; EFs'!$B$341:$B$358,0)),T$227&lt;INDEX($K$395:$K$413,MATCH($B$236,$C$395:$C$413,0)),INDEX('Baseline Calcs &amp; EFs'!$D$341:$D$358, MATCH("Multifamily",'Baseline Calcs &amp; EFs'!$B$341:$B$358,0))-(((INDEX('Baseline Calcs &amp; EFs'!$D$341:$D$358, MATCH("Multifamily",'Baseline Calcs &amp; EFs'!$B$341:$B$358,0)))-(INDEX($G$394:$G$411, MATCH("Multifamily",$C$394:$C$411,0))))/3),T$227&lt;INDEX($I$395:$I$413,MATCH($B$236,$C$395:$C$413,0)),INDEX('Baseline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EFs'!AA$381,"")</f>
        <v/>
      </c>
      <c r="U289" s="142" t="str" cm="1">
        <f t="array" ref="U289">IFERROR(((_xlfn.IFS(U$227&lt;INDEX($J$395:$J$413,MATCH($B$236,$C$395:$C$413,0)),INDEX('Baseline Calcs &amp; EFs'!$D$341:$D$358, MATCH("Multifamily",'Baseline Calcs &amp; EFs'!$B$341:$B$358,0)),U$227&lt;INDEX($K$395:$K$413,MATCH($B$236,$C$395:$C$413,0)),INDEX('Baseline Calcs &amp; EFs'!$D$341:$D$358, MATCH("Multifamily",'Baseline Calcs &amp; EFs'!$B$341:$B$358,0))-(((INDEX('Baseline Calcs &amp; EFs'!$D$341:$D$358, MATCH("Multifamily",'Baseline Calcs &amp; EFs'!$B$341:$B$358,0)))-(INDEX($G$394:$G$411, MATCH("Multifamily",$C$394:$C$411,0))))/3),U$227&lt;INDEX($I$395:$I$413,MATCH($B$236,$C$395:$C$413,0)),INDEX('Baseline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EFs'!AB$381,"")</f>
        <v/>
      </c>
      <c r="V289" s="142" t="str" cm="1">
        <f t="array" ref="V289">IFERROR(((_xlfn.IFS(V$227&lt;INDEX($J$395:$J$413,MATCH($B$236,$C$395:$C$413,0)),INDEX('Baseline Calcs &amp; EFs'!$D$341:$D$358, MATCH("Multifamily",'Baseline Calcs &amp; EFs'!$B$341:$B$358,0)),V$227&lt;INDEX($K$395:$K$413,MATCH($B$236,$C$395:$C$413,0)),INDEX('Baseline Calcs &amp; EFs'!$D$341:$D$358, MATCH("Multifamily",'Baseline Calcs &amp; EFs'!$B$341:$B$358,0))-(((INDEX('Baseline Calcs &amp; EFs'!$D$341:$D$358, MATCH("Multifamily",'Baseline Calcs &amp; EFs'!$B$341:$B$358,0)))-(INDEX($G$394:$G$411, MATCH("Multifamily",$C$394:$C$411,0))))/3),V$227&lt;INDEX($I$395:$I$413,MATCH($B$236,$C$395:$C$413,0)),INDEX('Baseline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EFs'!AC$381,"")</f>
        <v/>
      </c>
      <c r="W289" s="142" t="str" cm="1">
        <f t="array" ref="W289">IFERROR(((_xlfn.IFS(W$227&lt;INDEX($J$395:$J$413,MATCH($B$236,$C$395:$C$413,0)),INDEX('Baseline Calcs &amp; EFs'!$D$341:$D$358, MATCH("Multifamily",'Baseline Calcs &amp; EFs'!$B$341:$B$358,0)),W$227&lt;INDEX($K$395:$K$413,MATCH($B$236,$C$395:$C$413,0)),INDEX('Baseline Calcs &amp; EFs'!$D$341:$D$358, MATCH("Multifamily",'Baseline Calcs &amp; EFs'!$B$341:$B$358,0))-(((INDEX('Baseline Calcs &amp; EFs'!$D$341:$D$358, MATCH("Multifamily",'Baseline Calcs &amp; EFs'!$B$341:$B$358,0)))-(INDEX($G$394:$G$411, MATCH("Multifamily",$C$394:$C$411,0))))/3),W$227&lt;INDEX($I$395:$I$413,MATCH($B$236,$C$395:$C$413,0)),INDEX('Baseline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EFs'!AD$381,"")</f>
        <v/>
      </c>
      <c r="X289" s="142" t="str" cm="1">
        <f t="array" ref="X289">IFERROR(((_xlfn.IFS(X$227&lt;INDEX($J$395:$J$413,MATCH($B$236,$C$395:$C$413,0)),INDEX('Baseline Calcs &amp; EFs'!$D$341:$D$358, MATCH("Multifamily",'Baseline Calcs &amp; EFs'!$B$341:$B$358,0)),X$227&lt;INDEX($K$395:$K$413,MATCH($B$236,$C$395:$C$413,0)),INDEX('Baseline Calcs &amp; EFs'!$D$341:$D$358, MATCH("Multifamily",'Baseline Calcs &amp; EFs'!$B$341:$B$358,0))-(((INDEX('Baseline Calcs &amp; EFs'!$D$341:$D$358, MATCH("Multifamily",'Baseline Calcs &amp; EFs'!$B$341:$B$358,0)))-(INDEX($G$394:$G$411, MATCH("Multifamily",$C$394:$C$411,0))))/3),X$227&lt;INDEX($I$395:$I$413,MATCH($B$236,$C$395:$C$413,0)),INDEX('Baseline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EFs'!AE$381,"")</f>
        <v/>
      </c>
      <c r="Y289" s="142" t="str" cm="1">
        <f t="array" ref="Y289">IFERROR(((_xlfn.IFS(Y$227&lt;INDEX($J$395:$J$413,MATCH($B$236,$C$395:$C$413,0)),INDEX('Baseline Calcs &amp; EFs'!$D$341:$D$358, MATCH("Multifamily",'Baseline Calcs &amp; EFs'!$B$341:$B$358,0)),Y$227&lt;INDEX($K$395:$K$413,MATCH($B$236,$C$395:$C$413,0)),INDEX('Baseline Calcs &amp; EFs'!$D$341:$D$358, MATCH("Multifamily",'Baseline Calcs &amp; EFs'!$B$341:$B$358,0))-(((INDEX('Baseline Calcs &amp; EFs'!$D$341:$D$358, MATCH("Multifamily",'Baseline Calcs &amp; EFs'!$B$341:$B$358,0)))-(INDEX($G$394:$G$411, MATCH("Multifamily",$C$394:$C$411,0))))/3),Y$227&lt;INDEX($I$395:$I$413,MATCH($B$236,$C$395:$C$413,0)),INDEX('Baseline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EFs'!AF$381,"")</f>
        <v/>
      </c>
      <c r="Z289" s="142" t="str" cm="1">
        <f t="array" ref="Z289">IFERROR(((_xlfn.IFS(Z$227&lt;INDEX($J$395:$J$413,MATCH($B$236,$C$395:$C$413,0)),INDEX('Baseline Calcs &amp; EFs'!$D$341:$D$358, MATCH("Multifamily",'Baseline Calcs &amp; EFs'!$B$341:$B$358,0)),Z$227&lt;INDEX($K$395:$K$413,MATCH($B$236,$C$395:$C$413,0)),INDEX('Baseline Calcs &amp; EFs'!$D$341:$D$358, MATCH("Multifamily",'Baseline Calcs &amp; EFs'!$B$341:$B$358,0))-(((INDEX('Baseline Calcs &amp; EFs'!$D$341:$D$358, MATCH("Multifamily",'Baseline Calcs &amp; EFs'!$B$341:$B$358,0)))-(INDEX($G$394:$G$411, MATCH("Multifamily",$C$394:$C$411,0))))/3),Z$227&lt;INDEX($I$395:$I$413,MATCH($B$236,$C$395:$C$413,0)),INDEX('Baseline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EFs'!AG$381,"")</f>
        <v/>
      </c>
      <c r="AA289" s="142" t="str" cm="1">
        <f t="array" ref="AA289">IFERROR(((_xlfn.IFS(AA$227&lt;INDEX($J$395:$J$413,MATCH($B$236,$C$395:$C$413,0)),INDEX('Baseline Calcs &amp; EFs'!$D$341:$D$358, MATCH("Multifamily",'Baseline Calcs &amp; EFs'!$B$341:$B$358,0)),AA$227&lt;INDEX($K$395:$K$413,MATCH($B$236,$C$395:$C$413,0)),INDEX('Baseline Calcs &amp; EFs'!$D$341:$D$358, MATCH("Multifamily",'Baseline Calcs &amp; EFs'!$B$341:$B$358,0))-(((INDEX('Baseline Calcs &amp; EFs'!$D$341:$D$358, MATCH("Multifamily",'Baseline Calcs &amp; EFs'!$B$341:$B$358,0)))-(INDEX($G$394:$G$411, MATCH("Multifamily",$C$394:$C$411,0))))/3),AA$227&lt;INDEX($I$395:$I$413,MATCH($B$236,$C$395:$C$413,0)),INDEX('Baseline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EFs'!AH$381,"")</f>
        <v/>
      </c>
      <c r="AB289" s="142" t="str" cm="1">
        <f t="array" ref="AB289">IFERROR(((_xlfn.IFS(AB$227&lt;INDEX($J$395:$J$413,MATCH($B$236,$C$395:$C$413,0)),INDEX('Baseline Calcs &amp; EFs'!$D$341:$D$358, MATCH("Multifamily",'Baseline Calcs &amp; EFs'!$B$341:$B$358,0)),AB$227&lt;INDEX($K$395:$K$413,MATCH($B$236,$C$395:$C$413,0)),INDEX('Baseline Calcs &amp; EFs'!$D$341:$D$358, MATCH("Multifamily",'Baseline Calcs &amp; EFs'!$B$341:$B$358,0))-(((INDEX('Baseline Calcs &amp; EFs'!$D$341:$D$358, MATCH("Multifamily",'Baseline Calcs &amp; EFs'!$B$341:$B$358,0)))-(INDEX($G$394:$G$411, MATCH("Multifamily",$C$394:$C$411,0))))/3),AB$227&lt;INDEX($I$395:$I$413,MATCH($B$236,$C$395:$C$413,0)),INDEX('Baseline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EFs'!AI$381,"")</f>
        <v/>
      </c>
      <c r="AC289" s="142" t="str" cm="1">
        <f t="array" ref="AC289">IFERROR(((_xlfn.IFS(AC$227&lt;INDEX($J$395:$J$413,MATCH($B$236,$C$395:$C$413,0)),INDEX('Baseline Calcs &amp; EFs'!$D$341:$D$358, MATCH("Multifamily",'Baseline Calcs &amp; EFs'!$B$341:$B$358,0)),AC$227&lt;INDEX($K$395:$K$413,MATCH($B$236,$C$395:$C$413,0)),INDEX('Baseline Calcs &amp; EFs'!$D$341:$D$358, MATCH("Multifamily",'Baseline Calcs &amp; EFs'!$B$341:$B$358,0))-(((INDEX('Baseline Calcs &amp; EFs'!$D$341:$D$358, MATCH("Multifamily",'Baseline Calcs &amp; EFs'!$B$341:$B$358,0)))-(INDEX($G$394:$G$411, MATCH("Multifamily",$C$394:$C$411,0))))/3),AC$227&lt;INDEX($I$395:$I$413,MATCH($B$236,$C$395:$C$413,0)),INDEX('Baseline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EFs'!AJ$381,"")</f>
        <v/>
      </c>
      <c r="AD289" s="142" t="str" cm="1">
        <f t="array" ref="AD289">IFERROR(((_xlfn.IFS(AD$227&lt;INDEX($J$395:$J$413,MATCH($B$236,$C$395:$C$413,0)),INDEX('Baseline Calcs &amp; EFs'!$D$341:$D$358, MATCH("Multifamily",'Baseline Calcs &amp; EFs'!$B$341:$B$358,0)),AD$227&lt;INDEX($K$395:$K$413,MATCH($B$236,$C$395:$C$413,0)),INDEX('Baseline Calcs &amp; EFs'!$D$341:$D$358, MATCH("Multifamily",'Baseline Calcs &amp; EFs'!$B$341:$B$358,0))-(((INDEX('Baseline Calcs &amp; EFs'!$D$341:$D$358, MATCH("Multifamily",'Baseline Calcs &amp; EFs'!$B$341:$B$358,0)))-(INDEX($G$394:$G$411, MATCH("Multifamily",$C$394:$C$411,0))))/3),AD$227&lt;INDEX($I$395:$I$413,MATCH($B$236,$C$395:$C$413,0)),INDEX('Baseline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EFs'!AK$381,"")</f>
        <v/>
      </c>
      <c r="AE289" s="142" t="str" cm="1">
        <f t="array" ref="AE289">IFERROR(((_xlfn.IFS(AE$227&lt;INDEX($J$395:$J$413,MATCH($B$236,$C$395:$C$413,0)),INDEX('Baseline Calcs &amp; EFs'!$D$341:$D$358, MATCH("Multifamily",'Baseline Calcs &amp; EFs'!$B$341:$B$358,0)),AE$227&lt;INDEX($K$395:$K$413,MATCH($B$236,$C$395:$C$413,0)),INDEX('Baseline Calcs &amp; EFs'!$D$341:$D$358, MATCH("Multifamily",'Baseline Calcs &amp; EFs'!$B$341:$B$358,0))-(((INDEX('Baseline Calcs &amp; EFs'!$D$341:$D$358, MATCH("Multifamily",'Baseline Calcs &amp; EFs'!$B$341:$B$358,0)))-(INDEX($G$394:$G$411, MATCH("Multifamily",$C$394:$C$411,0))))/3),AE$227&lt;INDEX($I$395:$I$413,MATCH($B$236,$C$395:$C$413,0)),INDEX('Baseline Calcs &amp; EFs'!$D$341:$D$358, MATCH("Multifamily",'Baseline Calcs &amp; EFs'!$B$341:$B$358,0))-(((INDEX('Baseline Calcs &amp; EFs'!$D$341:$D$358, MATCH("Multifamily",'Baseline Calcs &amp; EFs'!$B$341:$B$358,0)))-(INDEX($G$394:$G$411, MATCH("Multifamily",$C$394:$C$411,0))))*2/3),TRUE,INDEX($G$394:$G$411, MATCH("Multifamily",$C$394:$C$411,0)))*INDEX($C$6:$C$10, MATCH($B$236,$B$6:$B$10,0))*$C$90*10^6*'Conversions and Lists'!$F$44)-(INDEX($G$6:$G$27, MATCH($B$236,$B$6:$B$27,0))*'Conversions and Lists'!$F$37))*'Baseline Calcs &amp; EFs'!AL$381,"")</f>
        <v/>
      </c>
      <c r="AF289" s="142" t="str">
        <f t="shared" si="9"/>
        <v/>
      </c>
      <c r="AG289" s="142" t="str">
        <f>IFERROR(SUM(INDEX(D289:AF289, MATCH(INDEX($H$6:$H$27,MATCH(B289,$B$6:$B$27,0)),$D$227:$AE$227,0)):AF289),"")</f>
        <v/>
      </c>
    </row>
    <row r="290" spans="2:33" ht="14.4" thickBot="1" x14ac:dyDescent="0.3">
      <c r="B290" s="138" t="s">
        <v>104</v>
      </c>
      <c r="C290" s="139" t="s">
        <v>336</v>
      </c>
      <c r="D290" s="148" t="str" cm="1">
        <f t="array" ref="D290">IFERROR((_xlfn.IFS(D$227&lt;INDEX($J$395:$J$413,MATCH($B$236,$C$395:$C$413,0)),INDEX('Baseline Calcs &amp; EFs'!$C$341:$C$358, MATCH("Multifamily",'Baseline Calcs &amp; EFs'!$B$341:$B$358,0)),D$227&lt;INDEX($K$395:$K$413,MATCH($B$236,$C$395:$C$413,0)),INDEX('Baseline Calcs &amp; EFs'!$C$341:$C$358, MATCH("Multifamily",'Baseline Calcs &amp; EFs'!$B$341:$B$358,0))-(((INDEX('Baseline Calcs &amp; EFs'!$C$341:$C$358, MATCH("Multifamily",'Baseline Calcs &amp; EFs'!$B$341:$B$358,0)))-(INDEX($F$394:$F$411, MATCH("Multifamily",$C$394:$C$411,0))))/3),D$227&lt;INDEX($I$395:$I$413,MATCH($B$236,$C$395:$C$413,0)),INDEX('Baseline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E290" s="148" t="str" cm="1">
        <f t="array" ref="E290">IFERROR((_xlfn.IFS(E$227&lt;INDEX($J$395:$J$413,MATCH($B$236,$C$395:$C$413,0)),INDEX('Baseline Calcs &amp; EFs'!$C$341:$C$358, MATCH("Multifamily",'Baseline Calcs &amp; EFs'!$B$341:$B$358,0)),E$227&lt;INDEX($K$395:$K$413,MATCH($B$236,$C$395:$C$413,0)),INDEX('Baseline Calcs &amp; EFs'!$C$341:$C$358, MATCH("Multifamily",'Baseline Calcs &amp; EFs'!$B$341:$B$358,0))-(((INDEX('Baseline Calcs &amp; EFs'!$C$341:$C$358, MATCH("Multifamily",'Baseline Calcs &amp; EFs'!$B$341:$B$358,0)))-(INDEX($F$394:$F$411, MATCH("Multifamily",$C$394:$C$411,0))))/3),E$227&lt;INDEX($I$395:$I$413,MATCH($B$236,$C$395:$C$413,0)),INDEX('Baseline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F290" s="148" t="str" cm="1">
        <f t="array" ref="F290">IFERROR((_xlfn.IFS(F$227&lt;INDEX($J$395:$J$413,MATCH($B$236,$C$395:$C$413,0)),INDEX('Baseline Calcs &amp; EFs'!$C$341:$C$358, MATCH("Multifamily",'Baseline Calcs &amp; EFs'!$B$341:$B$358,0)),F$227&lt;INDEX($K$395:$K$413,MATCH($B$236,$C$395:$C$413,0)),INDEX('Baseline Calcs &amp; EFs'!$C$341:$C$358, MATCH("Multifamily",'Baseline Calcs &amp; EFs'!$B$341:$B$358,0))-(((INDEX('Baseline Calcs &amp; EFs'!$C$341:$C$358, MATCH("Multifamily",'Baseline Calcs &amp; EFs'!$B$341:$B$358,0)))-(INDEX($F$394:$F$411, MATCH("Multifamily",$C$394:$C$411,0))))/3),F$227&lt;INDEX($I$395:$I$413,MATCH($B$236,$C$395:$C$413,0)),INDEX('Baseline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G290" s="148" t="str" cm="1">
        <f t="array" ref="G290">IFERROR((_xlfn.IFS(G$227&lt;INDEX($J$395:$J$413,MATCH($B$236,$C$395:$C$413,0)),INDEX('Baseline Calcs &amp; EFs'!$C$341:$C$358, MATCH("Multifamily",'Baseline Calcs &amp; EFs'!$B$341:$B$358,0)),G$227&lt;INDEX($K$395:$K$413,MATCH($B$236,$C$395:$C$413,0)),INDEX('Baseline Calcs &amp; EFs'!$C$341:$C$358, MATCH("Multifamily",'Baseline Calcs &amp; EFs'!$B$341:$B$358,0))-(((INDEX('Baseline Calcs &amp; EFs'!$C$341:$C$358, MATCH("Multifamily",'Baseline Calcs &amp; EFs'!$B$341:$B$358,0)))-(INDEX($F$394:$F$411, MATCH("Multifamily",$C$394:$C$411,0))))/3),G$227&lt;INDEX($I$395:$I$413,MATCH($B$236,$C$395:$C$413,0)),INDEX('Baseline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H290" s="148" t="str" cm="1">
        <f t="array" ref="H290">IFERROR((_xlfn.IFS(H$227&lt;INDEX($J$395:$J$413,MATCH($B$236,$C$395:$C$413,0)),INDEX('Baseline Calcs &amp; EFs'!$C$341:$C$358, MATCH("Multifamily",'Baseline Calcs &amp; EFs'!$B$341:$B$358,0)),H$227&lt;INDEX($K$395:$K$413,MATCH($B$236,$C$395:$C$413,0)),INDEX('Baseline Calcs &amp; EFs'!$C$341:$C$358, MATCH("Multifamily",'Baseline Calcs &amp; EFs'!$B$341:$B$358,0))-(((INDEX('Baseline Calcs &amp; EFs'!$C$341:$C$358, MATCH("Multifamily",'Baseline Calcs &amp; EFs'!$B$341:$B$358,0)))-(INDEX($F$394:$F$411, MATCH("Multifamily",$C$394:$C$411,0))))/3),H$227&lt;INDEX($I$395:$I$413,MATCH($B$236,$C$395:$C$413,0)),INDEX('Baseline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I290" s="148" t="str" cm="1">
        <f t="array" ref="I290">IFERROR((_xlfn.IFS(I$227&lt;INDEX($J$395:$J$413,MATCH($B$236,$C$395:$C$413,0)),INDEX('Baseline Calcs &amp; EFs'!$C$341:$C$358, MATCH("Multifamily",'Baseline Calcs &amp; EFs'!$B$341:$B$358,0)),I$227&lt;INDEX($K$395:$K$413,MATCH($B$236,$C$395:$C$413,0)),INDEX('Baseline Calcs &amp; EFs'!$C$341:$C$358, MATCH("Multifamily",'Baseline Calcs &amp; EFs'!$B$341:$B$358,0))-(((INDEX('Baseline Calcs &amp; EFs'!$C$341:$C$358, MATCH("Multifamily",'Baseline Calcs &amp; EFs'!$B$341:$B$358,0)))-(INDEX($F$394:$F$411, MATCH("Multifamily",$C$394:$C$411,0))))/3),I$227&lt;INDEX($I$395:$I$413,MATCH($B$236,$C$395:$C$413,0)),INDEX('Baseline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J290" s="148" t="str" cm="1">
        <f t="array" ref="J290">IFERROR((_xlfn.IFS(J$227&lt;INDEX($J$395:$J$413,MATCH($B$236,$C$395:$C$413,0)),INDEX('Baseline Calcs &amp; EFs'!$C$341:$C$358, MATCH("Multifamily",'Baseline Calcs &amp; EFs'!$B$341:$B$358,0)),J$227&lt;INDEX($K$395:$K$413,MATCH($B$236,$C$395:$C$413,0)),INDEX('Baseline Calcs &amp; EFs'!$C$341:$C$358, MATCH("Multifamily",'Baseline Calcs &amp; EFs'!$B$341:$B$358,0))-(((INDEX('Baseline Calcs &amp; EFs'!$C$341:$C$358, MATCH("Multifamily",'Baseline Calcs &amp; EFs'!$B$341:$B$358,0)))-(INDEX($F$394:$F$411, MATCH("Multifamily",$C$394:$C$411,0))))/3),J$227&lt;INDEX($I$395:$I$413,MATCH($B$236,$C$395:$C$413,0)),INDEX('Baseline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K290" s="148" t="str" cm="1">
        <f t="array" ref="K290">IFERROR((_xlfn.IFS(K$227&lt;INDEX($J$395:$J$413,MATCH($B$236,$C$395:$C$413,0)),INDEX('Baseline Calcs &amp; EFs'!$C$341:$C$358, MATCH("Multifamily",'Baseline Calcs &amp; EFs'!$B$341:$B$358,0)),K$227&lt;INDEX($K$395:$K$413,MATCH($B$236,$C$395:$C$413,0)),INDEX('Baseline Calcs &amp; EFs'!$C$341:$C$358, MATCH("Multifamily",'Baseline Calcs &amp; EFs'!$B$341:$B$358,0))-(((INDEX('Baseline Calcs &amp; EFs'!$C$341:$C$358, MATCH("Multifamily",'Baseline Calcs &amp; EFs'!$B$341:$B$358,0)))-(INDEX($F$394:$F$411, MATCH("Multifamily",$C$394:$C$411,0))))/3),K$227&lt;INDEX($I$395:$I$413,MATCH($B$236,$C$395:$C$413,0)),INDEX('Baseline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L290" s="148" t="str" cm="1">
        <f t="array" ref="L290">IFERROR((_xlfn.IFS(L$227&lt;INDEX($J$395:$J$413,MATCH($B$236,$C$395:$C$413,0)),INDEX('Baseline Calcs &amp; EFs'!$C$341:$C$358, MATCH("Multifamily",'Baseline Calcs &amp; EFs'!$B$341:$B$358,0)),L$227&lt;INDEX($K$395:$K$413,MATCH($B$236,$C$395:$C$413,0)),INDEX('Baseline Calcs &amp; EFs'!$C$341:$C$358, MATCH("Multifamily",'Baseline Calcs &amp; EFs'!$B$341:$B$358,0))-(((INDEX('Baseline Calcs &amp; EFs'!$C$341:$C$358, MATCH("Multifamily",'Baseline Calcs &amp; EFs'!$B$341:$B$358,0)))-(INDEX($F$394:$F$411, MATCH("Multifamily",$C$394:$C$411,0))))/3),L$227&lt;INDEX($I$395:$I$413,MATCH($B$236,$C$395:$C$413,0)),INDEX('Baseline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M290" s="148" t="str" cm="1">
        <f t="array" ref="M290">IFERROR((_xlfn.IFS(M$227&lt;INDEX($J$395:$J$413,MATCH($B$236,$C$395:$C$413,0)),INDEX('Baseline Calcs &amp; EFs'!$C$341:$C$358, MATCH("Multifamily",'Baseline Calcs &amp; EFs'!$B$341:$B$358,0)),M$227&lt;INDEX($K$395:$K$413,MATCH($B$236,$C$395:$C$413,0)),INDEX('Baseline Calcs &amp; EFs'!$C$341:$C$358, MATCH("Multifamily",'Baseline Calcs &amp; EFs'!$B$341:$B$358,0))-(((INDEX('Baseline Calcs &amp; EFs'!$C$341:$C$358, MATCH("Multifamily",'Baseline Calcs &amp; EFs'!$B$341:$B$358,0)))-(INDEX($F$394:$F$411, MATCH("Multifamily",$C$394:$C$411,0))))/3),M$227&lt;INDEX($I$395:$I$413,MATCH($B$236,$C$395:$C$413,0)),INDEX('Baseline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N290" s="148" t="str" cm="1">
        <f t="array" ref="N290">IFERROR((_xlfn.IFS(N$227&lt;INDEX($J$395:$J$413,MATCH($B$236,$C$395:$C$413,0)),INDEX('Baseline Calcs &amp; EFs'!$C$341:$C$358, MATCH("Multifamily",'Baseline Calcs &amp; EFs'!$B$341:$B$358,0)),N$227&lt;INDEX($K$395:$K$413,MATCH($B$236,$C$395:$C$413,0)),INDEX('Baseline Calcs &amp; EFs'!$C$341:$C$358, MATCH("Multifamily",'Baseline Calcs &amp; EFs'!$B$341:$B$358,0))-(((INDEX('Baseline Calcs &amp; EFs'!$C$341:$C$358, MATCH("Multifamily",'Baseline Calcs &amp; EFs'!$B$341:$B$358,0)))-(INDEX($F$394:$F$411, MATCH("Multifamily",$C$394:$C$411,0))))/3),N$227&lt;INDEX($I$395:$I$413,MATCH($B$236,$C$395:$C$413,0)),INDEX('Baseline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O290" s="148" t="str" cm="1">
        <f t="array" ref="O290">IFERROR((_xlfn.IFS(O$227&lt;INDEX($J$395:$J$413,MATCH($B$236,$C$395:$C$413,0)),INDEX('Baseline Calcs &amp; EFs'!$C$341:$C$358, MATCH("Multifamily",'Baseline Calcs &amp; EFs'!$B$341:$B$358,0)),O$227&lt;INDEX($K$395:$K$413,MATCH($B$236,$C$395:$C$413,0)),INDEX('Baseline Calcs &amp; EFs'!$C$341:$C$358, MATCH("Multifamily",'Baseline Calcs &amp; EFs'!$B$341:$B$358,0))-(((INDEX('Baseline Calcs &amp; EFs'!$C$341:$C$358, MATCH("Multifamily",'Baseline Calcs &amp; EFs'!$B$341:$B$358,0)))-(INDEX($F$394:$F$411, MATCH("Multifamily",$C$394:$C$411,0))))/3),O$227&lt;INDEX($I$395:$I$413,MATCH($B$236,$C$395:$C$413,0)),INDEX('Baseline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P290" s="148" t="str" cm="1">
        <f t="array" ref="P290">IFERROR((_xlfn.IFS(P$227&lt;INDEX($J$395:$J$413,MATCH($B$236,$C$395:$C$413,0)),INDEX('Baseline Calcs &amp; EFs'!$C$341:$C$358, MATCH("Multifamily",'Baseline Calcs &amp; EFs'!$B$341:$B$358,0)),P$227&lt;INDEX($K$395:$K$413,MATCH($B$236,$C$395:$C$413,0)),INDEX('Baseline Calcs &amp; EFs'!$C$341:$C$358, MATCH("Multifamily",'Baseline Calcs &amp; EFs'!$B$341:$B$358,0))-(((INDEX('Baseline Calcs &amp; EFs'!$C$341:$C$358, MATCH("Multifamily",'Baseline Calcs &amp; EFs'!$B$341:$B$358,0)))-(INDEX($F$394:$F$411, MATCH("Multifamily",$C$394:$C$411,0))))/3),P$227&lt;INDEX($I$395:$I$413,MATCH($B$236,$C$395:$C$413,0)),INDEX('Baseline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Q290" s="148" t="str" cm="1">
        <f t="array" ref="Q290">IFERROR((_xlfn.IFS(Q$227&lt;INDEX($J$395:$J$413,MATCH($B$236,$C$395:$C$413,0)),INDEX('Baseline Calcs &amp; EFs'!$C$341:$C$358, MATCH("Multifamily",'Baseline Calcs &amp; EFs'!$B$341:$B$358,0)),Q$227&lt;INDEX($K$395:$K$413,MATCH($B$236,$C$395:$C$413,0)),INDEX('Baseline Calcs &amp; EFs'!$C$341:$C$358, MATCH("Multifamily",'Baseline Calcs &amp; EFs'!$B$341:$B$358,0))-(((INDEX('Baseline Calcs &amp; EFs'!$C$341:$C$358, MATCH("Multifamily",'Baseline Calcs &amp; EFs'!$B$341:$B$358,0)))-(INDEX($F$394:$F$411, MATCH("Multifamily",$C$394:$C$411,0))))/3),Q$227&lt;INDEX($I$395:$I$413,MATCH($B$236,$C$395:$C$413,0)),INDEX('Baseline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R290" s="148" t="str" cm="1">
        <f t="array" ref="R290">IFERROR((_xlfn.IFS(R$227&lt;INDEX($J$395:$J$413,MATCH($B$236,$C$395:$C$413,0)),INDEX('Baseline Calcs &amp; EFs'!$C$341:$C$358, MATCH("Multifamily",'Baseline Calcs &amp; EFs'!$B$341:$B$358,0)),R$227&lt;INDEX($K$395:$K$413,MATCH($B$236,$C$395:$C$413,0)),INDEX('Baseline Calcs &amp; EFs'!$C$341:$C$358, MATCH("Multifamily",'Baseline Calcs &amp; EFs'!$B$341:$B$358,0))-(((INDEX('Baseline Calcs &amp; EFs'!$C$341:$C$358, MATCH("Multifamily",'Baseline Calcs &amp; EFs'!$B$341:$B$358,0)))-(INDEX($F$394:$F$411, MATCH("Multifamily",$C$394:$C$411,0))))/3),R$227&lt;INDEX($I$395:$I$413,MATCH($B$236,$C$395:$C$413,0)),INDEX('Baseline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S290" s="148" t="str" cm="1">
        <f t="array" ref="S290">IFERROR((_xlfn.IFS(S$227&lt;INDEX($J$395:$J$413,MATCH($B$236,$C$395:$C$413,0)),INDEX('Baseline Calcs &amp; EFs'!$C$341:$C$358, MATCH("Multifamily",'Baseline Calcs &amp; EFs'!$B$341:$B$358,0)),S$227&lt;INDEX($K$395:$K$413,MATCH($B$236,$C$395:$C$413,0)),INDEX('Baseline Calcs &amp; EFs'!$C$341:$C$358, MATCH("Multifamily",'Baseline Calcs &amp; EFs'!$B$341:$B$358,0))-(((INDEX('Baseline Calcs &amp; EFs'!$C$341:$C$358, MATCH("Multifamily",'Baseline Calcs &amp; EFs'!$B$341:$B$358,0)))-(INDEX($F$394:$F$411, MATCH("Multifamily",$C$394:$C$411,0))))/3),S$227&lt;INDEX($I$395:$I$413,MATCH($B$236,$C$395:$C$413,0)),INDEX('Baseline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T290" s="148" t="str" cm="1">
        <f t="array" ref="T290">IFERROR((_xlfn.IFS(T$227&lt;INDEX($J$395:$J$413,MATCH($B$236,$C$395:$C$413,0)),INDEX('Baseline Calcs &amp; EFs'!$C$341:$C$358, MATCH("Multifamily",'Baseline Calcs &amp; EFs'!$B$341:$B$358,0)),T$227&lt;INDEX($K$395:$K$413,MATCH($B$236,$C$395:$C$413,0)),INDEX('Baseline Calcs &amp; EFs'!$C$341:$C$358, MATCH("Multifamily",'Baseline Calcs &amp; EFs'!$B$341:$B$358,0))-(((INDEX('Baseline Calcs &amp; EFs'!$C$341:$C$358, MATCH("Multifamily",'Baseline Calcs &amp; EFs'!$B$341:$B$358,0)))-(INDEX($F$394:$F$411, MATCH("Multifamily",$C$394:$C$411,0))))/3),T$227&lt;INDEX($I$395:$I$413,MATCH($B$236,$C$395:$C$413,0)),INDEX('Baseline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U290" s="148" t="str" cm="1">
        <f t="array" ref="U290">IFERROR((_xlfn.IFS(U$227&lt;INDEX($J$395:$J$413,MATCH($B$236,$C$395:$C$413,0)),INDEX('Baseline Calcs &amp; EFs'!$C$341:$C$358, MATCH("Multifamily",'Baseline Calcs &amp; EFs'!$B$341:$B$358,0)),U$227&lt;INDEX($K$395:$K$413,MATCH($B$236,$C$395:$C$413,0)),INDEX('Baseline Calcs &amp; EFs'!$C$341:$C$358, MATCH("Multifamily",'Baseline Calcs &amp; EFs'!$B$341:$B$358,0))-(((INDEX('Baseline Calcs &amp; EFs'!$C$341:$C$358, MATCH("Multifamily",'Baseline Calcs &amp; EFs'!$B$341:$B$358,0)))-(INDEX($F$394:$F$411, MATCH("Multifamily",$C$394:$C$411,0))))/3),U$227&lt;INDEX($I$395:$I$413,MATCH($B$236,$C$395:$C$413,0)),INDEX('Baseline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V290" s="148" t="str" cm="1">
        <f t="array" ref="V290">IFERROR((_xlfn.IFS(V$227&lt;INDEX($J$395:$J$413,MATCH($B$236,$C$395:$C$413,0)),INDEX('Baseline Calcs &amp; EFs'!$C$341:$C$358, MATCH("Multifamily",'Baseline Calcs &amp; EFs'!$B$341:$B$358,0)),V$227&lt;INDEX($K$395:$K$413,MATCH($B$236,$C$395:$C$413,0)),INDEX('Baseline Calcs &amp; EFs'!$C$341:$C$358, MATCH("Multifamily",'Baseline Calcs &amp; EFs'!$B$341:$B$358,0))-(((INDEX('Baseline Calcs &amp; EFs'!$C$341:$C$358, MATCH("Multifamily",'Baseline Calcs &amp; EFs'!$B$341:$B$358,0)))-(INDEX($F$394:$F$411, MATCH("Multifamily",$C$394:$C$411,0))))/3),V$227&lt;INDEX($I$395:$I$413,MATCH($B$236,$C$395:$C$413,0)),INDEX('Baseline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W290" s="148" t="str" cm="1">
        <f t="array" ref="W290">IFERROR((_xlfn.IFS(W$227&lt;INDEX($J$395:$J$413,MATCH($B$236,$C$395:$C$413,0)),INDEX('Baseline Calcs &amp; EFs'!$C$341:$C$358, MATCH("Multifamily",'Baseline Calcs &amp; EFs'!$B$341:$B$358,0)),W$227&lt;INDEX($K$395:$K$413,MATCH($B$236,$C$395:$C$413,0)),INDEX('Baseline Calcs &amp; EFs'!$C$341:$C$358, MATCH("Multifamily",'Baseline Calcs &amp; EFs'!$B$341:$B$358,0))-(((INDEX('Baseline Calcs &amp; EFs'!$C$341:$C$358, MATCH("Multifamily",'Baseline Calcs &amp; EFs'!$B$341:$B$358,0)))-(INDEX($F$394:$F$411, MATCH("Multifamily",$C$394:$C$411,0))))/3),W$227&lt;INDEX($I$395:$I$413,MATCH($B$236,$C$395:$C$413,0)),INDEX('Baseline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X290" s="148" t="str" cm="1">
        <f t="array" ref="X290">IFERROR((_xlfn.IFS(X$227&lt;INDEX($J$395:$J$413,MATCH($B$236,$C$395:$C$413,0)),INDEX('Baseline Calcs &amp; EFs'!$C$341:$C$358, MATCH("Multifamily",'Baseline Calcs &amp; EFs'!$B$341:$B$358,0)),X$227&lt;INDEX($K$395:$K$413,MATCH($B$236,$C$395:$C$413,0)),INDEX('Baseline Calcs &amp; EFs'!$C$341:$C$358, MATCH("Multifamily",'Baseline Calcs &amp; EFs'!$B$341:$B$358,0))-(((INDEX('Baseline Calcs &amp; EFs'!$C$341:$C$358, MATCH("Multifamily",'Baseline Calcs &amp; EFs'!$B$341:$B$358,0)))-(INDEX($F$394:$F$411, MATCH("Multifamily",$C$394:$C$411,0))))/3),X$227&lt;INDEX($I$395:$I$413,MATCH($B$236,$C$395:$C$413,0)),INDEX('Baseline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Y290" s="148" t="str" cm="1">
        <f t="array" ref="Y290">IFERROR((_xlfn.IFS(Y$227&lt;INDEX($J$395:$J$413,MATCH($B$236,$C$395:$C$413,0)),INDEX('Baseline Calcs &amp; EFs'!$C$341:$C$358, MATCH("Multifamily",'Baseline Calcs &amp; EFs'!$B$341:$B$358,0)),Y$227&lt;INDEX($K$395:$K$413,MATCH($B$236,$C$395:$C$413,0)),INDEX('Baseline Calcs &amp; EFs'!$C$341:$C$358, MATCH("Multifamily",'Baseline Calcs &amp; EFs'!$B$341:$B$358,0))-(((INDEX('Baseline Calcs &amp; EFs'!$C$341:$C$358, MATCH("Multifamily",'Baseline Calcs &amp; EFs'!$B$341:$B$358,0)))-(INDEX($F$394:$F$411, MATCH("Multifamily",$C$394:$C$411,0))))/3),Y$227&lt;INDEX($I$395:$I$413,MATCH($B$236,$C$395:$C$413,0)),INDEX('Baseline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Z290" s="148" t="str" cm="1">
        <f t="array" ref="Z290">IFERROR((_xlfn.IFS(Z$227&lt;INDEX($J$395:$J$413,MATCH($B$236,$C$395:$C$413,0)),INDEX('Baseline Calcs &amp; EFs'!$C$341:$C$358, MATCH("Multifamily",'Baseline Calcs &amp; EFs'!$B$341:$B$358,0)),Z$227&lt;INDEX($K$395:$K$413,MATCH($B$236,$C$395:$C$413,0)),INDEX('Baseline Calcs &amp; EFs'!$C$341:$C$358, MATCH("Multifamily",'Baseline Calcs &amp; EFs'!$B$341:$B$358,0))-(((INDEX('Baseline Calcs &amp; EFs'!$C$341:$C$358, MATCH("Multifamily",'Baseline Calcs &amp; EFs'!$B$341:$B$358,0)))-(INDEX($F$394:$F$411, MATCH("Multifamily",$C$394:$C$411,0))))/3),Z$227&lt;INDEX($I$395:$I$413,MATCH($B$236,$C$395:$C$413,0)),INDEX('Baseline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AA290" s="148" t="str" cm="1">
        <f t="array" ref="AA290">IFERROR((_xlfn.IFS(AA$227&lt;INDEX($J$395:$J$413,MATCH($B$236,$C$395:$C$413,0)),INDEX('Baseline Calcs &amp; EFs'!$C$341:$C$358, MATCH("Multifamily",'Baseline Calcs &amp; EFs'!$B$341:$B$358,0)),AA$227&lt;INDEX($K$395:$K$413,MATCH($B$236,$C$395:$C$413,0)),INDEX('Baseline Calcs &amp; EFs'!$C$341:$C$358, MATCH("Multifamily",'Baseline Calcs &amp; EFs'!$B$341:$B$358,0))-(((INDEX('Baseline Calcs &amp; EFs'!$C$341:$C$358, MATCH("Multifamily",'Baseline Calcs &amp; EFs'!$B$341:$B$358,0)))-(INDEX($F$394:$F$411, MATCH("Multifamily",$C$394:$C$411,0))))/3),AA$227&lt;INDEX($I$395:$I$413,MATCH($B$236,$C$395:$C$413,0)),INDEX('Baseline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AB290" s="148" t="str" cm="1">
        <f t="array" ref="AB290">IFERROR((_xlfn.IFS(AB$227&lt;INDEX($J$395:$J$413,MATCH($B$236,$C$395:$C$413,0)),INDEX('Baseline Calcs &amp; EFs'!$C$341:$C$358, MATCH("Multifamily",'Baseline Calcs &amp; EFs'!$B$341:$B$358,0)),AB$227&lt;INDEX($K$395:$K$413,MATCH($B$236,$C$395:$C$413,0)),INDEX('Baseline Calcs &amp; EFs'!$C$341:$C$358, MATCH("Multifamily",'Baseline Calcs &amp; EFs'!$B$341:$B$358,0))-(((INDEX('Baseline Calcs &amp; EFs'!$C$341:$C$358, MATCH("Multifamily",'Baseline Calcs &amp; EFs'!$B$341:$B$358,0)))-(INDEX($F$394:$F$411, MATCH("Multifamily",$C$394:$C$411,0))))/3),AB$227&lt;INDEX($I$395:$I$413,MATCH($B$236,$C$395:$C$413,0)),INDEX('Baseline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AC290" s="148" t="str" cm="1">
        <f t="array" ref="AC290">IFERROR((_xlfn.IFS(AC$227&lt;INDEX($J$395:$J$413,MATCH($B$236,$C$395:$C$413,0)),INDEX('Baseline Calcs &amp; EFs'!$C$341:$C$358, MATCH("Multifamily",'Baseline Calcs &amp; EFs'!$B$341:$B$358,0)),AC$227&lt;INDEX($K$395:$K$413,MATCH($B$236,$C$395:$C$413,0)),INDEX('Baseline Calcs &amp; EFs'!$C$341:$C$358, MATCH("Multifamily",'Baseline Calcs &amp; EFs'!$B$341:$B$358,0))-(((INDEX('Baseline Calcs &amp; EFs'!$C$341:$C$358, MATCH("Multifamily",'Baseline Calcs &amp; EFs'!$B$341:$B$358,0)))-(INDEX($F$394:$F$411, MATCH("Multifamily",$C$394:$C$411,0))))/3),AC$227&lt;INDEX($I$395:$I$413,MATCH($B$236,$C$395:$C$413,0)),INDEX('Baseline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AD290" s="148" t="str" cm="1">
        <f t="array" ref="AD290">IFERROR((_xlfn.IFS(AD$227&lt;INDEX($J$395:$J$413,MATCH($B$236,$C$395:$C$413,0)),INDEX('Baseline Calcs &amp; EFs'!$C$341:$C$358, MATCH("Multifamily",'Baseline Calcs &amp; EFs'!$B$341:$B$358,0)),AD$227&lt;INDEX($K$395:$K$413,MATCH($B$236,$C$395:$C$413,0)),INDEX('Baseline Calcs &amp; EFs'!$C$341:$C$358, MATCH("Multifamily",'Baseline Calcs &amp; EFs'!$B$341:$B$358,0))-(((INDEX('Baseline Calcs &amp; EFs'!$C$341:$C$358, MATCH("Multifamily",'Baseline Calcs &amp; EFs'!$B$341:$B$358,0)))-(INDEX($F$394:$F$411, MATCH("Multifamily",$C$394:$C$411,0))))/3),AD$227&lt;INDEX($I$395:$I$413,MATCH($B$236,$C$395:$C$413,0)),INDEX('Baseline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AE290" s="148" t="str" cm="1">
        <f t="array" ref="AE290">IFERROR((_xlfn.IFS(AE$227&lt;INDEX($J$395:$J$413,MATCH($B$236,$C$395:$C$413,0)),INDEX('Baseline Calcs &amp; EFs'!$C$341:$C$358, MATCH("Multifamily",'Baseline Calcs &amp; EFs'!$B$341:$B$358,0)),AE$227&lt;INDEX($K$395:$K$413,MATCH($B$236,$C$395:$C$413,0)),INDEX('Baseline Calcs &amp; EFs'!$C$341:$C$358, MATCH("Multifamily",'Baseline Calcs &amp; EFs'!$B$341:$B$358,0))-(((INDEX('Baseline Calcs &amp; EFs'!$C$341:$C$358, MATCH("Multifamily",'Baseline Calcs &amp; EFs'!$B$341:$B$358,0)))-(INDEX($F$394:$F$411, MATCH("Multifamily",$C$394:$C$411,0))))/3),AE$227&lt;INDEX($I$395:$I$413,MATCH($B$236,$C$395:$C$413,0)),INDEX('Baseline Calcs &amp; EFs'!$C$341:$C$358, MATCH("Multifamily",'Baseline Calcs &amp; EFs'!$B$341:$B$358,0))-(((INDEX('Baseline Calcs &amp; EFs'!$C$341:$C$358, MATCH("Multifamily",'Baseline Calcs &amp; EFs'!$B$341:$B$358,0)))-(INDEX($F$394:$F$411, MATCH("Multifamily",$C$394:$C$411,0))))*2/3),TRUE,INDEX($F$394:$F$411, MATCH("Multifamily",$C$394:$C$411,0)))*INDEX($C$6:$C$10, MATCH($B$236,$B$6:$B$10,0)))*$C$90*1000*'Conversions and Lists'!$O$44*'Baseline Calcs &amp; EFs'!$F$437*'Conversions and Lists'!$F$51*1000,"")</f>
        <v/>
      </c>
      <c r="AF290" s="148" t="str">
        <f t="shared" si="9"/>
        <v/>
      </c>
      <c r="AG290" s="148" t="str">
        <f>IFERROR(SUM(INDEX(D290:AF290, MATCH(INDEX($H$6:$H$27,MATCH(B290,$B$6:$B$27,0)),$D$227:$AE$227,0)):AF290),"")</f>
        <v/>
      </c>
    </row>
    <row r="291" spans="2:33" x14ac:dyDescent="0.25">
      <c r="B291" s="144" t="s">
        <v>140</v>
      </c>
      <c r="C291" s="141" t="s">
        <v>335</v>
      </c>
      <c r="D291" s="142" t="str">
        <f t="shared" ref="D291:AE292" si="10">D186</f>
        <v/>
      </c>
      <c r="E291" s="142" t="str">
        <f t="shared" si="10"/>
        <v/>
      </c>
      <c r="F291" s="142" t="str">
        <f t="shared" si="10"/>
        <v/>
      </c>
      <c r="G291" s="142" t="str">
        <f t="shared" si="10"/>
        <v/>
      </c>
      <c r="H291" s="142" t="str">
        <f t="shared" si="10"/>
        <v/>
      </c>
      <c r="I291" s="142" t="str">
        <f t="shared" si="10"/>
        <v/>
      </c>
      <c r="J291" s="142" t="str">
        <f t="shared" si="10"/>
        <v/>
      </c>
      <c r="K291" s="142" t="str">
        <f t="shared" si="10"/>
        <v/>
      </c>
      <c r="L291" s="142" t="str">
        <f t="shared" si="10"/>
        <v/>
      </c>
      <c r="M291" s="142" t="str">
        <f t="shared" si="10"/>
        <v/>
      </c>
      <c r="N291" s="142" t="str">
        <f t="shared" si="10"/>
        <v/>
      </c>
      <c r="O291" s="142" t="str">
        <f t="shared" si="10"/>
        <v/>
      </c>
      <c r="P291" s="142" t="str">
        <f t="shared" si="10"/>
        <v/>
      </c>
      <c r="Q291" s="142" t="str">
        <f t="shared" si="10"/>
        <v/>
      </c>
      <c r="R291" s="142" t="str">
        <f t="shared" si="10"/>
        <v/>
      </c>
      <c r="S291" s="142" t="str">
        <f t="shared" si="10"/>
        <v/>
      </c>
      <c r="T291" s="142" t="str">
        <f t="shared" si="10"/>
        <v/>
      </c>
      <c r="U291" s="142" t="str">
        <f t="shared" si="10"/>
        <v/>
      </c>
      <c r="V291" s="142" t="str">
        <f t="shared" si="10"/>
        <v/>
      </c>
      <c r="W291" s="142" t="str">
        <f t="shared" si="10"/>
        <v/>
      </c>
      <c r="X291" s="142" t="str">
        <f t="shared" si="10"/>
        <v/>
      </c>
      <c r="Y291" s="142" t="str">
        <f t="shared" si="10"/>
        <v/>
      </c>
      <c r="Z291" s="142" t="str">
        <f t="shared" si="10"/>
        <v/>
      </c>
      <c r="AA291" s="142" t="str">
        <f t="shared" si="10"/>
        <v/>
      </c>
      <c r="AB291" s="142" t="str">
        <f t="shared" si="10"/>
        <v/>
      </c>
      <c r="AC291" s="142" t="str">
        <f t="shared" si="10"/>
        <v/>
      </c>
      <c r="AD291" s="142" t="str">
        <f t="shared" si="10"/>
        <v/>
      </c>
      <c r="AE291" s="142" t="str">
        <f t="shared" si="10"/>
        <v/>
      </c>
      <c r="AF291" s="142" t="str">
        <f t="shared" si="9"/>
        <v/>
      </c>
      <c r="AG291" s="142" t="str">
        <f>IFERROR(SUM(INDEX(D291:AF291, MATCH(INDEX($H$6:$H$27,MATCH(B291,$B$6:$B$27,0)),$D$227:$AE$227,0)):AF291),"")</f>
        <v/>
      </c>
    </row>
    <row r="292" spans="2:33" ht="14.4" thickBot="1" x14ac:dyDescent="0.3">
      <c r="B292" s="138" t="s">
        <v>140</v>
      </c>
      <c r="C292" s="139" t="s">
        <v>338</v>
      </c>
      <c r="D292" s="148" t="str">
        <f t="shared" si="10"/>
        <v/>
      </c>
      <c r="E292" s="148" t="str">
        <f t="shared" si="10"/>
        <v/>
      </c>
      <c r="F292" s="148" t="str">
        <f t="shared" si="10"/>
        <v/>
      </c>
      <c r="G292" s="148" t="str">
        <f t="shared" si="10"/>
        <v/>
      </c>
      <c r="H292" s="148" t="str">
        <f t="shared" si="10"/>
        <v/>
      </c>
      <c r="I292" s="148" t="str">
        <f t="shared" si="10"/>
        <v/>
      </c>
      <c r="J292" s="148" t="str">
        <f t="shared" si="10"/>
        <v/>
      </c>
      <c r="K292" s="148" t="str">
        <f t="shared" si="10"/>
        <v/>
      </c>
      <c r="L292" s="148" t="str">
        <f t="shared" si="10"/>
        <v/>
      </c>
      <c r="M292" s="148" t="str">
        <f t="shared" si="10"/>
        <v/>
      </c>
      <c r="N292" s="148" t="str">
        <f t="shared" si="10"/>
        <v/>
      </c>
      <c r="O292" s="148" t="str">
        <f t="shared" si="10"/>
        <v/>
      </c>
      <c r="P292" s="148" t="str">
        <f t="shared" si="10"/>
        <v/>
      </c>
      <c r="Q292" s="148" t="str">
        <f t="shared" si="10"/>
        <v/>
      </c>
      <c r="R292" s="148" t="str">
        <f t="shared" si="10"/>
        <v/>
      </c>
      <c r="S292" s="148" t="str">
        <f t="shared" si="10"/>
        <v/>
      </c>
      <c r="T292" s="148" t="str">
        <f t="shared" si="10"/>
        <v/>
      </c>
      <c r="U292" s="148" t="str">
        <f t="shared" si="10"/>
        <v/>
      </c>
      <c r="V292" s="148" t="str">
        <f t="shared" si="10"/>
        <v/>
      </c>
      <c r="W292" s="148" t="str">
        <f t="shared" si="10"/>
        <v/>
      </c>
      <c r="X292" s="148" t="str">
        <f t="shared" si="10"/>
        <v/>
      </c>
      <c r="Y292" s="148" t="str">
        <f t="shared" si="10"/>
        <v/>
      </c>
      <c r="Z292" s="148" t="str">
        <f t="shared" si="10"/>
        <v/>
      </c>
      <c r="AA292" s="148" t="str">
        <f t="shared" si="10"/>
        <v/>
      </c>
      <c r="AB292" s="148" t="str">
        <f t="shared" si="10"/>
        <v/>
      </c>
      <c r="AC292" s="148" t="str">
        <f t="shared" si="10"/>
        <v/>
      </c>
      <c r="AD292" s="148" t="str">
        <f t="shared" si="10"/>
        <v/>
      </c>
      <c r="AE292" s="148" t="str">
        <f t="shared" si="10"/>
        <v/>
      </c>
      <c r="AF292" s="148" t="str">
        <f t="shared" si="9"/>
        <v/>
      </c>
      <c r="AG292" s="148" t="str">
        <f>IFERROR(SUM(INDEX(D292:AF292, MATCH(INDEX($H$6:$H$27,MATCH(B292,$B$6:$B$27,0)),$D$227:$AE$227,0)):AF292),"")</f>
        <v/>
      </c>
    </row>
    <row r="293" spans="2:33" x14ac:dyDescent="0.25">
      <c r="B293" s="144" t="s">
        <v>142</v>
      </c>
      <c r="C293" s="141" t="s">
        <v>335</v>
      </c>
      <c r="D293" s="142" t="str" cm="1">
        <f t="array" ref="D293">IFERROR(((_xlfn.IFS(D$280&lt;INDEX($J$395:$J$413,MATCH($B$240,$C$395:$C$413,0)),INDEX('Baseline Calcs &amp; EFs'!$D$341:$D$358, MATCH($B$240,'Baseline Calcs &amp; EFs'!$B$341:$B$358,0)),D$280&lt;INDEX($K$395:$K$413,MATCH($B$240,$C$395:$C$413,0)),INDEX('Baseline Calcs &amp; EFs'!$D$341:$D$358, MATCH($B$240,'Baseline Calcs &amp; EFs'!$B$341:$B$358,0))-(((INDEX('Baseline Calcs &amp; EFs'!$D$341:$D$358, MATCH($B$240,'Baseline Calcs &amp; EFs'!$B$341:$B$358,0)))-(INDEX($G$394:$G$411, MATCH($B$240,$C$394:$C$411,0))))/3),D$280&lt;INDEX($I$395:$I$413,MATCH($B$240,$C$395:$C$413,0)),INDEX('Baseline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EFs'!K$381,"")</f>
        <v/>
      </c>
      <c r="E293" s="142" t="str" cm="1">
        <f t="array" ref="E293">IFERROR(((_xlfn.IFS(E$280&lt;INDEX($J$395:$J$413,MATCH($B$240,$C$395:$C$413,0)),INDEX('Baseline Calcs &amp; EFs'!$D$341:$D$358, MATCH($B$240,'Baseline Calcs &amp; EFs'!$B$341:$B$358,0)),E$280&lt;INDEX($K$395:$K$413,MATCH($B$240,$C$395:$C$413,0)),INDEX('Baseline Calcs &amp; EFs'!$D$341:$D$358, MATCH($B$240,'Baseline Calcs &amp; EFs'!$B$341:$B$358,0))-(((INDEX('Baseline Calcs &amp; EFs'!$D$341:$D$358, MATCH($B$240,'Baseline Calcs &amp; EFs'!$B$341:$B$358,0)))-(INDEX($G$394:$G$411, MATCH($B$240,$C$394:$C$411,0))))/3),E$280&lt;INDEX($I$395:$I$413,MATCH($B$240,$C$395:$C$413,0)),INDEX('Baseline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EFs'!L$381,"")</f>
        <v/>
      </c>
      <c r="F293" s="142" t="str" cm="1">
        <f t="array" ref="F293">IFERROR(((_xlfn.IFS(F$280&lt;INDEX($J$395:$J$413,MATCH($B$240,$C$395:$C$413,0)),INDEX('Baseline Calcs &amp; EFs'!$D$341:$D$358, MATCH($B$240,'Baseline Calcs &amp; EFs'!$B$341:$B$358,0)),F$280&lt;INDEX($K$395:$K$413,MATCH($B$240,$C$395:$C$413,0)),INDEX('Baseline Calcs &amp; EFs'!$D$341:$D$358, MATCH($B$240,'Baseline Calcs &amp; EFs'!$B$341:$B$358,0))-(((INDEX('Baseline Calcs &amp; EFs'!$D$341:$D$358, MATCH($B$240,'Baseline Calcs &amp; EFs'!$B$341:$B$358,0)))-(INDEX($G$394:$G$411, MATCH($B$240,$C$394:$C$411,0))))/3),F$280&lt;INDEX($I$395:$I$413,MATCH($B$240,$C$395:$C$413,0)),INDEX('Baseline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EFs'!M$381,"")</f>
        <v/>
      </c>
      <c r="G293" s="142" t="str" cm="1">
        <f t="array" ref="G293">IFERROR(((_xlfn.IFS(G$280&lt;INDEX($J$395:$J$413,MATCH($B$240,$C$395:$C$413,0)),INDEX('Baseline Calcs &amp; EFs'!$D$341:$D$358, MATCH($B$240,'Baseline Calcs &amp; EFs'!$B$341:$B$358,0)),G$280&lt;INDEX($K$395:$K$413,MATCH($B$240,$C$395:$C$413,0)),INDEX('Baseline Calcs &amp; EFs'!$D$341:$D$358, MATCH($B$240,'Baseline Calcs &amp; EFs'!$B$341:$B$358,0))-(((INDEX('Baseline Calcs &amp; EFs'!$D$341:$D$358, MATCH($B$240,'Baseline Calcs &amp; EFs'!$B$341:$B$358,0)))-(INDEX($G$394:$G$411, MATCH($B$240,$C$394:$C$411,0))))/3),G$280&lt;INDEX($I$395:$I$413,MATCH($B$240,$C$395:$C$413,0)),INDEX('Baseline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EFs'!N$381,"")</f>
        <v/>
      </c>
      <c r="H293" s="142" t="str" cm="1">
        <f t="array" ref="H293">IFERROR(((_xlfn.IFS(H$280&lt;INDEX($J$395:$J$413,MATCH($B$240,$C$395:$C$413,0)),INDEX('Baseline Calcs &amp; EFs'!$D$341:$D$358, MATCH($B$240,'Baseline Calcs &amp; EFs'!$B$341:$B$358,0)),H$280&lt;INDEX($K$395:$K$413,MATCH($B$240,$C$395:$C$413,0)),INDEX('Baseline Calcs &amp; EFs'!$D$341:$D$358, MATCH($B$240,'Baseline Calcs &amp; EFs'!$B$341:$B$358,0))-(((INDEX('Baseline Calcs &amp; EFs'!$D$341:$D$358, MATCH($B$240,'Baseline Calcs &amp; EFs'!$B$341:$B$358,0)))-(INDEX($G$394:$G$411, MATCH($B$240,$C$394:$C$411,0))))/3),H$280&lt;INDEX($I$395:$I$413,MATCH($B$240,$C$395:$C$413,0)),INDEX('Baseline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EFs'!O$381,"")</f>
        <v/>
      </c>
      <c r="I293" s="142" t="str" cm="1">
        <f t="array" ref="I293">IFERROR(((_xlfn.IFS(I$280&lt;INDEX($J$395:$J$413,MATCH($B$240,$C$395:$C$413,0)),INDEX('Baseline Calcs &amp; EFs'!$D$341:$D$358, MATCH($B$240,'Baseline Calcs &amp; EFs'!$B$341:$B$358,0)),I$280&lt;INDEX($K$395:$K$413,MATCH($B$240,$C$395:$C$413,0)),INDEX('Baseline Calcs &amp; EFs'!$D$341:$D$358, MATCH($B$240,'Baseline Calcs &amp; EFs'!$B$341:$B$358,0))-(((INDEX('Baseline Calcs &amp; EFs'!$D$341:$D$358, MATCH($B$240,'Baseline Calcs &amp; EFs'!$B$341:$B$358,0)))-(INDEX($G$394:$G$411, MATCH($B$240,$C$394:$C$411,0))))/3),I$280&lt;INDEX($I$395:$I$413,MATCH($B$240,$C$395:$C$413,0)),INDEX('Baseline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EFs'!P$381,"")</f>
        <v/>
      </c>
      <c r="J293" s="142" t="str" cm="1">
        <f t="array" ref="J293">IFERROR(((_xlfn.IFS(J$280&lt;INDEX($J$395:$J$413,MATCH($B$240,$C$395:$C$413,0)),INDEX('Baseline Calcs &amp; EFs'!$D$341:$D$358, MATCH($B$240,'Baseline Calcs &amp; EFs'!$B$341:$B$358,0)),J$280&lt;INDEX($K$395:$K$413,MATCH($B$240,$C$395:$C$413,0)),INDEX('Baseline Calcs &amp; EFs'!$D$341:$D$358, MATCH($B$240,'Baseline Calcs &amp; EFs'!$B$341:$B$358,0))-(((INDEX('Baseline Calcs &amp; EFs'!$D$341:$D$358, MATCH($B$240,'Baseline Calcs &amp; EFs'!$B$341:$B$358,0)))-(INDEX($G$394:$G$411, MATCH($B$240,$C$394:$C$411,0))))/3),J$280&lt;INDEX($I$395:$I$413,MATCH($B$240,$C$395:$C$413,0)),INDEX('Baseline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EFs'!Q$381,"")</f>
        <v/>
      </c>
      <c r="K293" s="142" t="str" cm="1">
        <f t="array" ref="K293">IFERROR(((_xlfn.IFS(K$280&lt;INDEX($J$395:$J$413,MATCH($B$240,$C$395:$C$413,0)),INDEX('Baseline Calcs &amp; EFs'!$D$341:$D$358, MATCH($B$240,'Baseline Calcs &amp; EFs'!$B$341:$B$358,0)),K$280&lt;INDEX($K$395:$K$413,MATCH($B$240,$C$395:$C$413,0)),INDEX('Baseline Calcs &amp; EFs'!$D$341:$D$358, MATCH($B$240,'Baseline Calcs &amp; EFs'!$B$341:$B$358,0))-(((INDEX('Baseline Calcs &amp; EFs'!$D$341:$D$358, MATCH($B$240,'Baseline Calcs &amp; EFs'!$B$341:$B$358,0)))-(INDEX($G$394:$G$411, MATCH($B$240,$C$394:$C$411,0))))/3),K$280&lt;INDEX($I$395:$I$413,MATCH($B$240,$C$395:$C$413,0)),INDEX('Baseline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EFs'!R$381,"")</f>
        <v/>
      </c>
      <c r="L293" s="142" t="str" cm="1">
        <f t="array" ref="L293">IFERROR(((_xlfn.IFS(L$280&lt;INDEX($J$395:$J$413,MATCH($B$240,$C$395:$C$413,0)),INDEX('Baseline Calcs &amp; EFs'!$D$341:$D$358, MATCH($B$240,'Baseline Calcs &amp; EFs'!$B$341:$B$358,0)),L$280&lt;INDEX($K$395:$K$413,MATCH($B$240,$C$395:$C$413,0)),INDEX('Baseline Calcs &amp; EFs'!$D$341:$D$358, MATCH($B$240,'Baseline Calcs &amp; EFs'!$B$341:$B$358,0))-(((INDEX('Baseline Calcs &amp; EFs'!$D$341:$D$358, MATCH($B$240,'Baseline Calcs &amp; EFs'!$B$341:$B$358,0)))-(INDEX($G$394:$G$411, MATCH($B$240,$C$394:$C$411,0))))/3),L$280&lt;INDEX($I$395:$I$413,MATCH($B$240,$C$395:$C$413,0)),INDEX('Baseline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EFs'!S$381,"")</f>
        <v/>
      </c>
      <c r="M293" s="142" t="str" cm="1">
        <f t="array" ref="M293">IFERROR(((_xlfn.IFS(M$280&lt;INDEX($J$395:$J$413,MATCH($B$240,$C$395:$C$413,0)),INDEX('Baseline Calcs &amp; EFs'!$D$341:$D$358, MATCH($B$240,'Baseline Calcs &amp; EFs'!$B$341:$B$358,0)),M$280&lt;INDEX($K$395:$K$413,MATCH($B$240,$C$395:$C$413,0)),INDEX('Baseline Calcs &amp; EFs'!$D$341:$D$358, MATCH($B$240,'Baseline Calcs &amp; EFs'!$B$341:$B$358,0))-(((INDEX('Baseline Calcs &amp; EFs'!$D$341:$D$358, MATCH($B$240,'Baseline Calcs &amp; EFs'!$B$341:$B$358,0)))-(INDEX($G$394:$G$411, MATCH($B$240,$C$394:$C$411,0))))/3),M$280&lt;INDEX($I$395:$I$413,MATCH($B$240,$C$395:$C$413,0)),INDEX('Baseline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EFs'!T$381,"")</f>
        <v/>
      </c>
      <c r="N293" s="142" t="str" cm="1">
        <f t="array" ref="N293">IFERROR(((_xlfn.IFS(N$280&lt;INDEX($J$395:$J$413,MATCH($B$240,$C$395:$C$413,0)),INDEX('Baseline Calcs &amp; EFs'!$D$341:$D$358, MATCH($B$240,'Baseline Calcs &amp; EFs'!$B$341:$B$358,0)),N$280&lt;INDEX($K$395:$K$413,MATCH($B$240,$C$395:$C$413,0)),INDEX('Baseline Calcs &amp; EFs'!$D$341:$D$358, MATCH($B$240,'Baseline Calcs &amp; EFs'!$B$341:$B$358,0))-(((INDEX('Baseline Calcs &amp; EFs'!$D$341:$D$358, MATCH($B$240,'Baseline Calcs &amp; EFs'!$B$341:$B$358,0)))-(INDEX($G$394:$G$411, MATCH($B$240,$C$394:$C$411,0))))/3),N$280&lt;INDEX($I$395:$I$413,MATCH($B$240,$C$395:$C$413,0)),INDEX('Baseline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EFs'!U$381,"")</f>
        <v/>
      </c>
      <c r="O293" s="142" t="str" cm="1">
        <f t="array" ref="O293">IFERROR(((_xlfn.IFS(O$280&lt;INDEX($J$395:$J$413,MATCH($B$240,$C$395:$C$413,0)),INDEX('Baseline Calcs &amp; EFs'!$D$341:$D$358, MATCH($B$240,'Baseline Calcs &amp; EFs'!$B$341:$B$358,0)),O$280&lt;INDEX($K$395:$K$413,MATCH($B$240,$C$395:$C$413,0)),INDEX('Baseline Calcs &amp; EFs'!$D$341:$D$358, MATCH($B$240,'Baseline Calcs &amp; EFs'!$B$341:$B$358,0))-(((INDEX('Baseline Calcs &amp; EFs'!$D$341:$D$358, MATCH($B$240,'Baseline Calcs &amp; EFs'!$B$341:$B$358,0)))-(INDEX($G$394:$G$411, MATCH($B$240,$C$394:$C$411,0))))/3),O$280&lt;INDEX($I$395:$I$413,MATCH($B$240,$C$395:$C$413,0)),INDEX('Baseline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EFs'!V$381,"")</f>
        <v/>
      </c>
      <c r="P293" s="142" t="str" cm="1">
        <f t="array" ref="P293">IFERROR(((_xlfn.IFS(P$280&lt;INDEX($J$395:$J$413,MATCH($B$240,$C$395:$C$413,0)),INDEX('Baseline Calcs &amp; EFs'!$D$341:$D$358, MATCH($B$240,'Baseline Calcs &amp; EFs'!$B$341:$B$358,0)),P$280&lt;INDEX($K$395:$K$413,MATCH($B$240,$C$395:$C$413,0)),INDEX('Baseline Calcs &amp; EFs'!$D$341:$D$358, MATCH($B$240,'Baseline Calcs &amp; EFs'!$B$341:$B$358,0))-(((INDEX('Baseline Calcs &amp; EFs'!$D$341:$D$358, MATCH($B$240,'Baseline Calcs &amp; EFs'!$B$341:$B$358,0)))-(INDEX($G$394:$G$411, MATCH($B$240,$C$394:$C$411,0))))/3),P$280&lt;INDEX($I$395:$I$413,MATCH($B$240,$C$395:$C$413,0)),INDEX('Baseline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EFs'!W$381,"")</f>
        <v/>
      </c>
      <c r="Q293" s="142" t="str" cm="1">
        <f t="array" ref="Q293">IFERROR(((_xlfn.IFS(Q$280&lt;INDEX($J$395:$J$413,MATCH($B$240,$C$395:$C$413,0)),INDEX('Baseline Calcs &amp; EFs'!$D$341:$D$358, MATCH($B$240,'Baseline Calcs &amp; EFs'!$B$341:$B$358,0)),Q$280&lt;INDEX($K$395:$K$413,MATCH($B$240,$C$395:$C$413,0)),INDEX('Baseline Calcs &amp; EFs'!$D$341:$D$358, MATCH($B$240,'Baseline Calcs &amp; EFs'!$B$341:$B$358,0))-(((INDEX('Baseline Calcs &amp; EFs'!$D$341:$D$358, MATCH($B$240,'Baseline Calcs &amp; EFs'!$B$341:$B$358,0)))-(INDEX($G$394:$G$411, MATCH($B$240,$C$394:$C$411,0))))/3),Q$280&lt;INDEX($I$395:$I$413,MATCH($B$240,$C$395:$C$413,0)),INDEX('Baseline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EFs'!X$381,"")</f>
        <v/>
      </c>
      <c r="R293" s="142" t="str" cm="1">
        <f t="array" ref="R293">IFERROR(((_xlfn.IFS(R$280&lt;INDEX($J$395:$J$413,MATCH($B$240,$C$395:$C$413,0)),INDEX('Baseline Calcs &amp; EFs'!$D$341:$D$358, MATCH($B$240,'Baseline Calcs &amp; EFs'!$B$341:$B$358,0)),R$280&lt;INDEX($K$395:$K$413,MATCH($B$240,$C$395:$C$413,0)),INDEX('Baseline Calcs &amp; EFs'!$D$341:$D$358, MATCH($B$240,'Baseline Calcs &amp; EFs'!$B$341:$B$358,0))-(((INDEX('Baseline Calcs &amp; EFs'!$D$341:$D$358, MATCH($B$240,'Baseline Calcs &amp; EFs'!$B$341:$B$358,0)))-(INDEX($G$394:$G$411, MATCH($B$240,$C$394:$C$411,0))))/3),R$280&lt;INDEX($I$395:$I$413,MATCH($B$240,$C$395:$C$413,0)),INDEX('Baseline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EFs'!Y$381,"")</f>
        <v/>
      </c>
      <c r="S293" s="142" t="str" cm="1">
        <f t="array" ref="S293">IFERROR(((_xlfn.IFS(S$280&lt;INDEX($J$395:$J$413,MATCH($B$240,$C$395:$C$413,0)),INDEX('Baseline Calcs &amp; EFs'!$D$341:$D$358, MATCH($B$240,'Baseline Calcs &amp; EFs'!$B$341:$B$358,0)),S$280&lt;INDEX($K$395:$K$413,MATCH($B$240,$C$395:$C$413,0)),INDEX('Baseline Calcs &amp; EFs'!$D$341:$D$358, MATCH($B$240,'Baseline Calcs &amp; EFs'!$B$341:$B$358,0))-(((INDEX('Baseline Calcs &amp; EFs'!$D$341:$D$358, MATCH($B$240,'Baseline Calcs &amp; EFs'!$B$341:$B$358,0)))-(INDEX($G$394:$G$411, MATCH($B$240,$C$394:$C$411,0))))/3),S$280&lt;INDEX($I$395:$I$413,MATCH($B$240,$C$395:$C$413,0)),INDEX('Baseline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EFs'!Z$381,"")</f>
        <v/>
      </c>
      <c r="T293" s="142" t="str" cm="1">
        <f t="array" ref="T293">IFERROR(((_xlfn.IFS(T$280&lt;INDEX($J$395:$J$413,MATCH($B$240,$C$395:$C$413,0)),INDEX('Baseline Calcs &amp; EFs'!$D$341:$D$358, MATCH($B$240,'Baseline Calcs &amp; EFs'!$B$341:$B$358,0)),T$280&lt;INDEX($K$395:$K$413,MATCH($B$240,$C$395:$C$413,0)),INDEX('Baseline Calcs &amp; EFs'!$D$341:$D$358, MATCH($B$240,'Baseline Calcs &amp; EFs'!$B$341:$B$358,0))-(((INDEX('Baseline Calcs &amp; EFs'!$D$341:$D$358, MATCH($B$240,'Baseline Calcs &amp; EFs'!$B$341:$B$358,0)))-(INDEX($G$394:$G$411, MATCH($B$240,$C$394:$C$411,0))))/3),T$280&lt;INDEX($I$395:$I$413,MATCH($B$240,$C$395:$C$413,0)),INDEX('Baseline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EFs'!AA$381,"")</f>
        <v/>
      </c>
      <c r="U293" s="142" t="str" cm="1">
        <f t="array" ref="U293">IFERROR(((_xlfn.IFS(U$280&lt;INDEX($J$395:$J$413,MATCH($B$240,$C$395:$C$413,0)),INDEX('Baseline Calcs &amp; EFs'!$D$341:$D$358, MATCH($B$240,'Baseline Calcs &amp; EFs'!$B$341:$B$358,0)),U$280&lt;INDEX($K$395:$K$413,MATCH($B$240,$C$395:$C$413,0)),INDEX('Baseline Calcs &amp; EFs'!$D$341:$D$358, MATCH($B$240,'Baseline Calcs &amp; EFs'!$B$341:$B$358,0))-(((INDEX('Baseline Calcs &amp; EFs'!$D$341:$D$358, MATCH($B$240,'Baseline Calcs &amp; EFs'!$B$341:$B$358,0)))-(INDEX($G$394:$G$411, MATCH($B$240,$C$394:$C$411,0))))/3),U$280&lt;INDEX($I$395:$I$413,MATCH($B$240,$C$395:$C$413,0)),INDEX('Baseline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EFs'!AB$381,"")</f>
        <v/>
      </c>
      <c r="V293" s="142" t="str" cm="1">
        <f t="array" ref="V293">IFERROR(((_xlfn.IFS(V$280&lt;INDEX($J$395:$J$413,MATCH($B$240,$C$395:$C$413,0)),INDEX('Baseline Calcs &amp; EFs'!$D$341:$D$358, MATCH($B$240,'Baseline Calcs &amp; EFs'!$B$341:$B$358,0)),V$280&lt;INDEX($K$395:$K$413,MATCH($B$240,$C$395:$C$413,0)),INDEX('Baseline Calcs &amp; EFs'!$D$341:$D$358, MATCH($B$240,'Baseline Calcs &amp; EFs'!$B$341:$B$358,0))-(((INDEX('Baseline Calcs &amp; EFs'!$D$341:$D$358, MATCH($B$240,'Baseline Calcs &amp; EFs'!$B$341:$B$358,0)))-(INDEX($G$394:$G$411, MATCH($B$240,$C$394:$C$411,0))))/3),V$280&lt;INDEX($I$395:$I$413,MATCH($B$240,$C$395:$C$413,0)),INDEX('Baseline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EFs'!AC$381,"")</f>
        <v/>
      </c>
      <c r="W293" s="142" t="str" cm="1">
        <f t="array" ref="W293">IFERROR(((_xlfn.IFS(W$280&lt;INDEX($J$395:$J$413,MATCH($B$240,$C$395:$C$413,0)),INDEX('Baseline Calcs &amp; EFs'!$D$341:$D$358, MATCH($B$240,'Baseline Calcs &amp; EFs'!$B$341:$B$358,0)),W$280&lt;INDEX($K$395:$K$413,MATCH($B$240,$C$395:$C$413,0)),INDEX('Baseline Calcs &amp; EFs'!$D$341:$D$358, MATCH($B$240,'Baseline Calcs &amp; EFs'!$B$341:$B$358,0))-(((INDEX('Baseline Calcs &amp; EFs'!$D$341:$D$358, MATCH($B$240,'Baseline Calcs &amp; EFs'!$B$341:$B$358,0)))-(INDEX($G$394:$G$411, MATCH($B$240,$C$394:$C$411,0))))/3),W$280&lt;INDEX($I$395:$I$413,MATCH($B$240,$C$395:$C$413,0)),INDEX('Baseline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EFs'!AD$381,"")</f>
        <v/>
      </c>
      <c r="X293" s="142" t="str" cm="1">
        <f t="array" ref="X293">IFERROR(((_xlfn.IFS(X$280&lt;INDEX($J$395:$J$413,MATCH($B$240,$C$395:$C$413,0)),INDEX('Baseline Calcs &amp; EFs'!$D$341:$D$358, MATCH($B$240,'Baseline Calcs &amp; EFs'!$B$341:$B$358,0)),X$280&lt;INDEX($K$395:$K$413,MATCH($B$240,$C$395:$C$413,0)),INDEX('Baseline Calcs &amp; EFs'!$D$341:$D$358, MATCH($B$240,'Baseline Calcs &amp; EFs'!$B$341:$B$358,0))-(((INDEX('Baseline Calcs &amp; EFs'!$D$341:$D$358, MATCH($B$240,'Baseline Calcs &amp; EFs'!$B$341:$B$358,0)))-(INDEX($G$394:$G$411, MATCH($B$240,$C$394:$C$411,0))))/3),X$280&lt;INDEX($I$395:$I$413,MATCH($B$240,$C$395:$C$413,0)),INDEX('Baseline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EFs'!AE$381,"")</f>
        <v/>
      </c>
      <c r="Y293" s="142" t="str" cm="1">
        <f t="array" ref="Y293">IFERROR(((_xlfn.IFS(Y$280&lt;INDEX($J$395:$J$413,MATCH($B$240,$C$395:$C$413,0)),INDEX('Baseline Calcs &amp; EFs'!$D$341:$D$358, MATCH($B$240,'Baseline Calcs &amp; EFs'!$B$341:$B$358,0)),Y$280&lt;INDEX($K$395:$K$413,MATCH($B$240,$C$395:$C$413,0)),INDEX('Baseline Calcs &amp; EFs'!$D$341:$D$358, MATCH($B$240,'Baseline Calcs &amp; EFs'!$B$341:$B$358,0))-(((INDEX('Baseline Calcs &amp; EFs'!$D$341:$D$358, MATCH($B$240,'Baseline Calcs &amp; EFs'!$B$341:$B$358,0)))-(INDEX($G$394:$G$411, MATCH($B$240,$C$394:$C$411,0))))/3),Y$280&lt;INDEX($I$395:$I$413,MATCH($B$240,$C$395:$C$413,0)),INDEX('Baseline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EFs'!AF$381,"")</f>
        <v/>
      </c>
      <c r="Z293" s="142" t="str" cm="1">
        <f t="array" ref="Z293">IFERROR(((_xlfn.IFS(Z$280&lt;INDEX($J$395:$J$413,MATCH($B$240,$C$395:$C$413,0)),INDEX('Baseline Calcs &amp; EFs'!$D$341:$D$358, MATCH($B$240,'Baseline Calcs &amp; EFs'!$B$341:$B$358,0)),Z$280&lt;INDEX($K$395:$K$413,MATCH($B$240,$C$395:$C$413,0)),INDEX('Baseline Calcs &amp; EFs'!$D$341:$D$358, MATCH($B$240,'Baseline Calcs &amp; EFs'!$B$341:$B$358,0))-(((INDEX('Baseline Calcs &amp; EFs'!$D$341:$D$358, MATCH($B$240,'Baseline Calcs &amp; EFs'!$B$341:$B$358,0)))-(INDEX($G$394:$G$411, MATCH($B$240,$C$394:$C$411,0))))/3),Z$280&lt;INDEX($I$395:$I$413,MATCH($B$240,$C$395:$C$413,0)),INDEX('Baseline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EFs'!AG$381,"")</f>
        <v/>
      </c>
      <c r="AA293" s="142" t="str" cm="1">
        <f t="array" ref="AA293">IFERROR(((_xlfn.IFS(AA$280&lt;INDEX($J$395:$J$413,MATCH($B$240,$C$395:$C$413,0)),INDEX('Baseline Calcs &amp; EFs'!$D$341:$D$358, MATCH($B$240,'Baseline Calcs &amp; EFs'!$B$341:$B$358,0)),AA$280&lt;INDEX($K$395:$K$413,MATCH($B$240,$C$395:$C$413,0)),INDEX('Baseline Calcs &amp; EFs'!$D$341:$D$358, MATCH($B$240,'Baseline Calcs &amp; EFs'!$B$341:$B$358,0))-(((INDEX('Baseline Calcs &amp; EFs'!$D$341:$D$358, MATCH($B$240,'Baseline Calcs &amp; EFs'!$B$341:$B$358,0)))-(INDEX($G$394:$G$411, MATCH($B$240,$C$394:$C$411,0))))/3),AA$280&lt;INDEX($I$395:$I$413,MATCH($B$240,$C$395:$C$413,0)),INDEX('Baseline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EFs'!AH$381,"")</f>
        <v/>
      </c>
      <c r="AB293" s="142" t="str" cm="1">
        <f t="array" ref="AB293">IFERROR(((_xlfn.IFS(AB$280&lt;INDEX($J$395:$J$413,MATCH($B$240,$C$395:$C$413,0)),INDEX('Baseline Calcs &amp; EFs'!$D$341:$D$358, MATCH($B$240,'Baseline Calcs &amp; EFs'!$B$341:$B$358,0)),AB$280&lt;INDEX($K$395:$K$413,MATCH($B$240,$C$395:$C$413,0)),INDEX('Baseline Calcs &amp; EFs'!$D$341:$D$358, MATCH($B$240,'Baseline Calcs &amp; EFs'!$B$341:$B$358,0))-(((INDEX('Baseline Calcs &amp; EFs'!$D$341:$D$358, MATCH($B$240,'Baseline Calcs &amp; EFs'!$B$341:$B$358,0)))-(INDEX($G$394:$G$411, MATCH($B$240,$C$394:$C$411,0))))/3),AB$280&lt;INDEX($I$395:$I$413,MATCH($B$240,$C$395:$C$413,0)),INDEX('Baseline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EFs'!AI$381,"")</f>
        <v/>
      </c>
      <c r="AC293" s="142" t="str" cm="1">
        <f t="array" ref="AC293">IFERROR(((_xlfn.IFS(AC$280&lt;INDEX($J$395:$J$413,MATCH($B$240,$C$395:$C$413,0)),INDEX('Baseline Calcs &amp; EFs'!$D$341:$D$358, MATCH($B$240,'Baseline Calcs &amp; EFs'!$B$341:$B$358,0)),AC$280&lt;INDEX($K$395:$K$413,MATCH($B$240,$C$395:$C$413,0)),INDEX('Baseline Calcs &amp; EFs'!$D$341:$D$358, MATCH($B$240,'Baseline Calcs &amp; EFs'!$B$341:$B$358,0))-(((INDEX('Baseline Calcs &amp; EFs'!$D$341:$D$358, MATCH($B$240,'Baseline Calcs &amp; EFs'!$B$341:$B$358,0)))-(INDEX($G$394:$G$411, MATCH($B$240,$C$394:$C$411,0))))/3),AC$280&lt;INDEX($I$395:$I$413,MATCH($B$240,$C$395:$C$413,0)),INDEX('Baseline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EFs'!AJ$381,"")</f>
        <v/>
      </c>
      <c r="AD293" s="142" t="str" cm="1">
        <f t="array" ref="AD293">IFERROR(((_xlfn.IFS(AD$280&lt;INDEX($J$395:$J$413,MATCH($B$240,$C$395:$C$413,0)),INDEX('Baseline Calcs &amp; EFs'!$D$341:$D$358, MATCH($B$240,'Baseline Calcs &amp; EFs'!$B$341:$B$358,0)),AD$280&lt;INDEX($K$395:$K$413,MATCH($B$240,$C$395:$C$413,0)),INDEX('Baseline Calcs &amp; EFs'!$D$341:$D$358, MATCH($B$240,'Baseline Calcs &amp; EFs'!$B$341:$B$358,0))-(((INDEX('Baseline Calcs &amp; EFs'!$D$341:$D$358, MATCH($B$240,'Baseline Calcs &amp; EFs'!$B$341:$B$358,0)))-(INDEX($G$394:$G$411, MATCH($B$240,$C$394:$C$411,0))))/3),AD$280&lt;INDEX($I$395:$I$413,MATCH($B$240,$C$395:$C$413,0)),INDEX('Baseline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EFs'!AK$381,"")</f>
        <v/>
      </c>
      <c r="AE293" s="142" t="str" cm="1">
        <f t="array" ref="AE293">IFERROR(((_xlfn.IFS(AE$280&lt;INDEX($J$395:$J$413,MATCH($B$240,$C$395:$C$413,0)),INDEX('Baseline Calcs &amp; EFs'!$D$341:$D$358, MATCH($B$240,'Baseline Calcs &amp; EFs'!$B$341:$B$358,0)),AE$280&lt;INDEX($K$395:$K$413,MATCH($B$240,$C$395:$C$413,0)),INDEX('Baseline Calcs &amp; EFs'!$D$341:$D$358, MATCH($B$240,'Baseline Calcs &amp; EFs'!$B$341:$B$358,0))-(((INDEX('Baseline Calcs &amp; EFs'!$D$341:$D$358, MATCH($B$240,'Baseline Calcs &amp; EFs'!$B$341:$B$358,0)))-(INDEX($G$394:$G$411, MATCH($B$240,$C$394:$C$411,0))))/3),AE$280&lt;INDEX($I$395:$I$413,MATCH($B$240,$C$395:$C$413,0)),INDEX('Baseline Calcs &amp; EFs'!$D$341:$D$358, MATCH($B$240,'Baseline Calcs &amp; EFs'!$B$341:$B$358,0))-(((INDEX('Baseline Calcs &amp; EFs'!$D$341:$D$358, MATCH($B$240,'Baseline Calcs &amp; EFs'!$B$341:$B$358,0)))-(INDEX($G$394:$G$411, MATCH($B$240,$C$394:$C$411,0))))*2/3),TRUE,INDEX($G$394:$G$411, MATCH($B$240,$C$394:$C$411,0)))*INDEX($D$11:$D$27, MATCH($B$240,$B$11:$B$27,0))*10^6*'Conversions and Lists'!$F$44)-(INDEX($G$6:$G$27, MATCH($B$240,$B$6:$B$27,0))*'Conversions and Lists'!$F$37))*'Baseline Calcs &amp; EFs'!AL$381,"")</f>
        <v/>
      </c>
      <c r="AF293" s="142" t="str">
        <f t="shared" si="9"/>
        <v/>
      </c>
      <c r="AG293" s="142" t="str">
        <f>IFERROR(SUM(INDEX(D293:AF293, MATCH(INDEX($H$6:$H$27,MATCH(B293,$B$6:$B$27,0)),$D$227:$AE$227,0)):AF293),"")</f>
        <v/>
      </c>
    </row>
    <row r="294" spans="2:33" ht="14.4" thickBot="1" x14ac:dyDescent="0.3">
      <c r="B294" s="138" t="s">
        <v>142</v>
      </c>
      <c r="C294" s="139" t="s">
        <v>336</v>
      </c>
      <c r="D294" s="148" t="str" cm="1">
        <f t="array" ref="D294">IFERROR((_xlfn.IFS(D$227&lt;INDEX($J$395:$J$413,MATCH($B$240,$C$395:$C$413,0)),INDEX('Baseline Calcs &amp; EFs'!$C$341:$C$358, MATCH($B$240,'Baseline Calcs &amp; EFs'!$B$341:$B$358,0)),D$227&lt;INDEX($K$395:$K$413,MATCH($B$240,$C$395:$C$413,0)),INDEX('Baseline Calcs &amp; EFs'!$C$341:$C$358, MATCH($B$240,'Baseline Calcs &amp; EFs'!$B$341:$B$358,0))-(((INDEX('Baseline Calcs &amp; EFs'!$C$341:$C$358, MATCH($B$240,'Baseline Calcs &amp; EFs'!$B$341:$B$358,0)))-(INDEX($F$394:$F$411, MATCH($B$240,$C$394:$C$411,0))))/3),D$227&lt;INDEX($I$395:$I$413,MATCH($B$240,$C$395:$C$413,0)),INDEX('Baseline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E294" s="148" t="str" cm="1">
        <f t="array" ref="E294">IFERROR((_xlfn.IFS(E$227&lt;INDEX($J$395:$J$413,MATCH($B$240,$C$395:$C$413,0)),INDEX('Baseline Calcs &amp; EFs'!$C$341:$C$358, MATCH($B$240,'Baseline Calcs &amp; EFs'!$B$341:$B$358,0)),E$227&lt;INDEX($K$395:$K$413,MATCH($B$240,$C$395:$C$413,0)),INDEX('Baseline Calcs &amp; EFs'!$C$341:$C$358, MATCH($B$240,'Baseline Calcs &amp; EFs'!$B$341:$B$358,0))-(((INDEX('Baseline Calcs &amp; EFs'!$C$341:$C$358, MATCH($B$240,'Baseline Calcs &amp; EFs'!$B$341:$B$358,0)))-(INDEX($F$394:$F$411, MATCH($B$240,$C$394:$C$411,0))))/3),E$227&lt;INDEX($I$395:$I$413,MATCH($B$240,$C$395:$C$413,0)),INDEX('Baseline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F294" s="148" t="str" cm="1">
        <f t="array" ref="F294">IFERROR((_xlfn.IFS(F$227&lt;INDEX($J$395:$J$413,MATCH($B$240,$C$395:$C$413,0)),INDEX('Baseline Calcs &amp; EFs'!$C$341:$C$358, MATCH($B$240,'Baseline Calcs &amp; EFs'!$B$341:$B$358,0)),F$227&lt;INDEX($K$395:$K$413,MATCH($B$240,$C$395:$C$413,0)),INDEX('Baseline Calcs &amp; EFs'!$C$341:$C$358, MATCH($B$240,'Baseline Calcs &amp; EFs'!$B$341:$B$358,0))-(((INDEX('Baseline Calcs &amp; EFs'!$C$341:$C$358, MATCH($B$240,'Baseline Calcs &amp; EFs'!$B$341:$B$358,0)))-(INDEX($F$394:$F$411, MATCH($B$240,$C$394:$C$411,0))))/3),F$227&lt;INDEX($I$395:$I$413,MATCH($B$240,$C$395:$C$413,0)),INDEX('Baseline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G294" s="148" t="str" cm="1">
        <f t="array" ref="G294">IFERROR((_xlfn.IFS(G$227&lt;INDEX($J$395:$J$413,MATCH($B$240,$C$395:$C$413,0)),INDEX('Baseline Calcs &amp; EFs'!$C$341:$C$358, MATCH($B$240,'Baseline Calcs &amp; EFs'!$B$341:$B$358,0)),G$227&lt;INDEX($K$395:$K$413,MATCH($B$240,$C$395:$C$413,0)),INDEX('Baseline Calcs &amp; EFs'!$C$341:$C$358, MATCH($B$240,'Baseline Calcs &amp; EFs'!$B$341:$B$358,0))-(((INDEX('Baseline Calcs &amp; EFs'!$C$341:$C$358, MATCH($B$240,'Baseline Calcs &amp; EFs'!$B$341:$B$358,0)))-(INDEX($F$394:$F$411, MATCH($B$240,$C$394:$C$411,0))))/3),G$227&lt;INDEX($I$395:$I$413,MATCH($B$240,$C$395:$C$413,0)),INDEX('Baseline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H294" s="148" t="str" cm="1">
        <f t="array" ref="H294">IFERROR((_xlfn.IFS(H$227&lt;INDEX($J$395:$J$413,MATCH($B$240,$C$395:$C$413,0)),INDEX('Baseline Calcs &amp; EFs'!$C$341:$C$358, MATCH($B$240,'Baseline Calcs &amp; EFs'!$B$341:$B$358,0)),H$227&lt;INDEX($K$395:$K$413,MATCH($B$240,$C$395:$C$413,0)),INDEX('Baseline Calcs &amp; EFs'!$C$341:$C$358, MATCH($B$240,'Baseline Calcs &amp; EFs'!$B$341:$B$358,0))-(((INDEX('Baseline Calcs &amp; EFs'!$C$341:$C$358, MATCH($B$240,'Baseline Calcs &amp; EFs'!$B$341:$B$358,0)))-(INDEX($F$394:$F$411, MATCH($B$240,$C$394:$C$411,0))))/3),H$227&lt;INDEX($I$395:$I$413,MATCH($B$240,$C$395:$C$413,0)),INDEX('Baseline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I294" s="148" t="str" cm="1">
        <f t="array" ref="I294">IFERROR((_xlfn.IFS(I$227&lt;INDEX($J$395:$J$413,MATCH($B$240,$C$395:$C$413,0)),INDEX('Baseline Calcs &amp; EFs'!$C$341:$C$358, MATCH($B$240,'Baseline Calcs &amp; EFs'!$B$341:$B$358,0)),I$227&lt;INDEX($K$395:$K$413,MATCH($B$240,$C$395:$C$413,0)),INDEX('Baseline Calcs &amp; EFs'!$C$341:$C$358, MATCH($B$240,'Baseline Calcs &amp; EFs'!$B$341:$B$358,0))-(((INDEX('Baseline Calcs &amp; EFs'!$C$341:$C$358, MATCH($B$240,'Baseline Calcs &amp; EFs'!$B$341:$B$358,0)))-(INDEX($F$394:$F$411, MATCH($B$240,$C$394:$C$411,0))))/3),I$227&lt;INDEX($I$395:$I$413,MATCH($B$240,$C$395:$C$413,0)),INDEX('Baseline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J294" s="148" t="str" cm="1">
        <f t="array" ref="J294">IFERROR((_xlfn.IFS(J$227&lt;INDEX($J$395:$J$413,MATCH($B$240,$C$395:$C$413,0)),INDEX('Baseline Calcs &amp; EFs'!$C$341:$C$358, MATCH($B$240,'Baseline Calcs &amp; EFs'!$B$341:$B$358,0)),J$227&lt;INDEX($K$395:$K$413,MATCH($B$240,$C$395:$C$413,0)),INDEX('Baseline Calcs &amp; EFs'!$C$341:$C$358, MATCH($B$240,'Baseline Calcs &amp; EFs'!$B$341:$B$358,0))-(((INDEX('Baseline Calcs &amp; EFs'!$C$341:$C$358, MATCH($B$240,'Baseline Calcs &amp; EFs'!$B$341:$B$358,0)))-(INDEX($F$394:$F$411, MATCH($B$240,$C$394:$C$411,0))))/3),J$227&lt;INDEX($I$395:$I$413,MATCH($B$240,$C$395:$C$413,0)),INDEX('Baseline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K294" s="148" t="str" cm="1">
        <f t="array" ref="K294">IFERROR((_xlfn.IFS(K$227&lt;INDEX($J$395:$J$413,MATCH($B$240,$C$395:$C$413,0)),INDEX('Baseline Calcs &amp; EFs'!$C$341:$C$358, MATCH($B$240,'Baseline Calcs &amp; EFs'!$B$341:$B$358,0)),K$227&lt;INDEX($K$395:$K$413,MATCH($B$240,$C$395:$C$413,0)),INDEX('Baseline Calcs &amp; EFs'!$C$341:$C$358, MATCH($B$240,'Baseline Calcs &amp; EFs'!$B$341:$B$358,0))-(((INDEX('Baseline Calcs &amp; EFs'!$C$341:$C$358, MATCH($B$240,'Baseline Calcs &amp; EFs'!$B$341:$B$358,0)))-(INDEX($F$394:$F$411, MATCH($B$240,$C$394:$C$411,0))))/3),K$227&lt;INDEX($I$395:$I$413,MATCH($B$240,$C$395:$C$413,0)),INDEX('Baseline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L294" s="148" t="str" cm="1">
        <f t="array" ref="L294">IFERROR((_xlfn.IFS(L$227&lt;INDEX($J$395:$J$413,MATCH($B$240,$C$395:$C$413,0)),INDEX('Baseline Calcs &amp; EFs'!$C$341:$C$358, MATCH($B$240,'Baseline Calcs &amp; EFs'!$B$341:$B$358,0)),L$227&lt;INDEX($K$395:$K$413,MATCH($B$240,$C$395:$C$413,0)),INDEX('Baseline Calcs &amp; EFs'!$C$341:$C$358, MATCH($B$240,'Baseline Calcs &amp; EFs'!$B$341:$B$358,0))-(((INDEX('Baseline Calcs &amp; EFs'!$C$341:$C$358, MATCH($B$240,'Baseline Calcs &amp; EFs'!$B$341:$B$358,0)))-(INDEX($F$394:$F$411, MATCH($B$240,$C$394:$C$411,0))))/3),L$227&lt;INDEX($I$395:$I$413,MATCH($B$240,$C$395:$C$413,0)),INDEX('Baseline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M294" s="148" t="str" cm="1">
        <f t="array" ref="M294">IFERROR((_xlfn.IFS(M$227&lt;INDEX($J$395:$J$413,MATCH($B$240,$C$395:$C$413,0)),INDEX('Baseline Calcs &amp; EFs'!$C$341:$C$358, MATCH($B$240,'Baseline Calcs &amp; EFs'!$B$341:$B$358,0)),M$227&lt;INDEX($K$395:$K$413,MATCH($B$240,$C$395:$C$413,0)),INDEX('Baseline Calcs &amp; EFs'!$C$341:$C$358, MATCH($B$240,'Baseline Calcs &amp; EFs'!$B$341:$B$358,0))-(((INDEX('Baseline Calcs &amp; EFs'!$C$341:$C$358, MATCH($B$240,'Baseline Calcs &amp; EFs'!$B$341:$B$358,0)))-(INDEX($F$394:$F$411, MATCH($B$240,$C$394:$C$411,0))))/3),M$227&lt;INDEX($I$395:$I$413,MATCH($B$240,$C$395:$C$413,0)),INDEX('Baseline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N294" s="148" t="str" cm="1">
        <f t="array" ref="N294">IFERROR((_xlfn.IFS(N$227&lt;INDEX($J$395:$J$413,MATCH($B$240,$C$395:$C$413,0)),INDEX('Baseline Calcs &amp; EFs'!$C$341:$C$358, MATCH($B$240,'Baseline Calcs &amp; EFs'!$B$341:$B$358,0)),N$227&lt;INDEX($K$395:$K$413,MATCH($B$240,$C$395:$C$413,0)),INDEX('Baseline Calcs &amp; EFs'!$C$341:$C$358, MATCH($B$240,'Baseline Calcs &amp; EFs'!$B$341:$B$358,0))-(((INDEX('Baseline Calcs &amp; EFs'!$C$341:$C$358, MATCH($B$240,'Baseline Calcs &amp; EFs'!$B$341:$B$358,0)))-(INDEX($F$394:$F$411, MATCH($B$240,$C$394:$C$411,0))))/3),N$227&lt;INDEX($I$395:$I$413,MATCH($B$240,$C$395:$C$413,0)),INDEX('Baseline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O294" s="148" t="str" cm="1">
        <f t="array" ref="O294">IFERROR((_xlfn.IFS(O$227&lt;INDEX($J$395:$J$413,MATCH($B$240,$C$395:$C$413,0)),INDEX('Baseline Calcs &amp; EFs'!$C$341:$C$358, MATCH($B$240,'Baseline Calcs &amp; EFs'!$B$341:$B$358,0)),O$227&lt;INDEX($K$395:$K$413,MATCH($B$240,$C$395:$C$413,0)),INDEX('Baseline Calcs &amp; EFs'!$C$341:$C$358, MATCH($B$240,'Baseline Calcs &amp; EFs'!$B$341:$B$358,0))-(((INDEX('Baseline Calcs &amp; EFs'!$C$341:$C$358, MATCH($B$240,'Baseline Calcs &amp; EFs'!$B$341:$B$358,0)))-(INDEX($F$394:$F$411, MATCH($B$240,$C$394:$C$411,0))))/3),O$227&lt;INDEX($I$395:$I$413,MATCH($B$240,$C$395:$C$413,0)),INDEX('Baseline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P294" s="148" t="str" cm="1">
        <f t="array" ref="P294">IFERROR((_xlfn.IFS(P$227&lt;INDEX($J$395:$J$413,MATCH($B$240,$C$395:$C$413,0)),INDEX('Baseline Calcs &amp; EFs'!$C$341:$C$358, MATCH($B$240,'Baseline Calcs &amp; EFs'!$B$341:$B$358,0)),P$227&lt;INDEX($K$395:$K$413,MATCH($B$240,$C$395:$C$413,0)),INDEX('Baseline Calcs &amp; EFs'!$C$341:$C$358, MATCH($B$240,'Baseline Calcs &amp; EFs'!$B$341:$B$358,0))-(((INDEX('Baseline Calcs &amp; EFs'!$C$341:$C$358, MATCH($B$240,'Baseline Calcs &amp; EFs'!$B$341:$B$358,0)))-(INDEX($F$394:$F$411, MATCH($B$240,$C$394:$C$411,0))))/3),P$227&lt;INDEX($I$395:$I$413,MATCH($B$240,$C$395:$C$413,0)),INDEX('Baseline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Q294" s="148" t="str" cm="1">
        <f t="array" ref="Q294">IFERROR((_xlfn.IFS(Q$227&lt;INDEX($J$395:$J$413,MATCH($B$240,$C$395:$C$413,0)),INDEX('Baseline Calcs &amp; EFs'!$C$341:$C$358, MATCH($B$240,'Baseline Calcs &amp; EFs'!$B$341:$B$358,0)),Q$227&lt;INDEX($K$395:$K$413,MATCH($B$240,$C$395:$C$413,0)),INDEX('Baseline Calcs &amp; EFs'!$C$341:$C$358, MATCH($B$240,'Baseline Calcs &amp; EFs'!$B$341:$B$358,0))-(((INDEX('Baseline Calcs &amp; EFs'!$C$341:$C$358, MATCH($B$240,'Baseline Calcs &amp; EFs'!$B$341:$B$358,0)))-(INDEX($F$394:$F$411, MATCH($B$240,$C$394:$C$411,0))))/3),Q$227&lt;INDEX($I$395:$I$413,MATCH($B$240,$C$395:$C$413,0)),INDEX('Baseline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R294" s="148" t="str" cm="1">
        <f t="array" ref="R294">IFERROR((_xlfn.IFS(R$227&lt;INDEX($J$395:$J$413,MATCH($B$240,$C$395:$C$413,0)),INDEX('Baseline Calcs &amp; EFs'!$C$341:$C$358, MATCH($B$240,'Baseline Calcs &amp; EFs'!$B$341:$B$358,0)),R$227&lt;INDEX($K$395:$K$413,MATCH($B$240,$C$395:$C$413,0)),INDEX('Baseline Calcs &amp; EFs'!$C$341:$C$358, MATCH($B$240,'Baseline Calcs &amp; EFs'!$B$341:$B$358,0))-(((INDEX('Baseline Calcs &amp; EFs'!$C$341:$C$358, MATCH($B$240,'Baseline Calcs &amp; EFs'!$B$341:$B$358,0)))-(INDEX($F$394:$F$411, MATCH($B$240,$C$394:$C$411,0))))/3),R$227&lt;INDEX($I$395:$I$413,MATCH($B$240,$C$395:$C$413,0)),INDEX('Baseline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S294" s="148" t="str" cm="1">
        <f t="array" ref="S294">IFERROR((_xlfn.IFS(S$227&lt;INDEX($J$395:$J$413,MATCH($B$240,$C$395:$C$413,0)),INDEX('Baseline Calcs &amp; EFs'!$C$341:$C$358, MATCH($B$240,'Baseline Calcs &amp; EFs'!$B$341:$B$358,0)),S$227&lt;INDEX($K$395:$K$413,MATCH($B$240,$C$395:$C$413,0)),INDEX('Baseline Calcs &amp; EFs'!$C$341:$C$358, MATCH($B$240,'Baseline Calcs &amp; EFs'!$B$341:$B$358,0))-(((INDEX('Baseline Calcs &amp; EFs'!$C$341:$C$358, MATCH($B$240,'Baseline Calcs &amp; EFs'!$B$341:$B$358,0)))-(INDEX($F$394:$F$411, MATCH($B$240,$C$394:$C$411,0))))/3),S$227&lt;INDEX($I$395:$I$413,MATCH($B$240,$C$395:$C$413,0)),INDEX('Baseline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T294" s="148" t="str" cm="1">
        <f t="array" ref="T294">IFERROR((_xlfn.IFS(T$227&lt;INDEX($J$395:$J$413,MATCH($B$240,$C$395:$C$413,0)),INDEX('Baseline Calcs &amp; EFs'!$C$341:$C$358, MATCH($B$240,'Baseline Calcs &amp; EFs'!$B$341:$B$358,0)),T$227&lt;INDEX($K$395:$K$413,MATCH($B$240,$C$395:$C$413,0)),INDEX('Baseline Calcs &amp; EFs'!$C$341:$C$358, MATCH($B$240,'Baseline Calcs &amp; EFs'!$B$341:$B$358,0))-(((INDEX('Baseline Calcs &amp; EFs'!$C$341:$C$358, MATCH($B$240,'Baseline Calcs &amp; EFs'!$B$341:$B$358,0)))-(INDEX($F$394:$F$411, MATCH($B$240,$C$394:$C$411,0))))/3),T$227&lt;INDEX($I$395:$I$413,MATCH($B$240,$C$395:$C$413,0)),INDEX('Baseline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U294" s="148" t="str" cm="1">
        <f t="array" ref="U294">IFERROR((_xlfn.IFS(U$227&lt;INDEX($J$395:$J$413,MATCH($B$240,$C$395:$C$413,0)),INDEX('Baseline Calcs &amp; EFs'!$C$341:$C$358, MATCH($B$240,'Baseline Calcs &amp; EFs'!$B$341:$B$358,0)),U$227&lt;INDEX($K$395:$K$413,MATCH($B$240,$C$395:$C$413,0)),INDEX('Baseline Calcs &amp; EFs'!$C$341:$C$358, MATCH($B$240,'Baseline Calcs &amp; EFs'!$B$341:$B$358,0))-(((INDEX('Baseline Calcs &amp; EFs'!$C$341:$C$358, MATCH($B$240,'Baseline Calcs &amp; EFs'!$B$341:$B$358,0)))-(INDEX($F$394:$F$411, MATCH($B$240,$C$394:$C$411,0))))/3),U$227&lt;INDEX($I$395:$I$413,MATCH($B$240,$C$395:$C$413,0)),INDEX('Baseline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V294" s="148" t="str" cm="1">
        <f t="array" ref="V294">IFERROR((_xlfn.IFS(V$227&lt;INDEX($J$395:$J$413,MATCH($B$240,$C$395:$C$413,0)),INDEX('Baseline Calcs &amp; EFs'!$C$341:$C$358, MATCH($B$240,'Baseline Calcs &amp; EFs'!$B$341:$B$358,0)),V$227&lt;INDEX($K$395:$K$413,MATCH($B$240,$C$395:$C$413,0)),INDEX('Baseline Calcs &amp; EFs'!$C$341:$C$358, MATCH($B$240,'Baseline Calcs &amp; EFs'!$B$341:$B$358,0))-(((INDEX('Baseline Calcs &amp; EFs'!$C$341:$C$358, MATCH($B$240,'Baseline Calcs &amp; EFs'!$B$341:$B$358,0)))-(INDEX($F$394:$F$411, MATCH($B$240,$C$394:$C$411,0))))/3),V$227&lt;INDEX($I$395:$I$413,MATCH($B$240,$C$395:$C$413,0)),INDEX('Baseline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W294" s="148" t="str" cm="1">
        <f t="array" ref="W294">IFERROR((_xlfn.IFS(W$227&lt;INDEX($J$395:$J$413,MATCH($B$240,$C$395:$C$413,0)),INDEX('Baseline Calcs &amp; EFs'!$C$341:$C$358, MATCH($B$240,'Baseline Calcs &amp; EFs'!$B$341:$B$358,0)),W$227&lt;INDEX($K$395:$K$413,MATCH($B$240,$C$395:$C$413,0)),INDEX('Baseline Calcs &amp; EFs'!$C$341:$C$358, MATCH($B$240,'Baseline Calcs &amp; EFs'!$B$341:$B$358,0))-(((INDEX('Baseline Calcs &amp; EFs'!$C$341:$C$358, MATCH($B$240,'Baseline Calcs &amp; EFs'!$B$341:$B$358,0)))-(INDEX($F$394:$F$411, MATCH($B$240,$C$394:$C$411,0))))/3),W$227&lt;INDEX($I$395:$I$413,MATCH($B$240,$C$395:$C$413,0)),INDEX('Baseline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X294" s="148" t="str" cm="1">
        <f t="array" ref="X294">IFERROR((_xlfn.IFS(X$227&lt;INDEX($J$395:$J$413,MATCH($B$240,$C$395:$C$413,0)),INDEX('Baseline Calcs &amp; EFs'!$C$341:$C$358, MATCH($B$240,'Baseline Calcs &amp; EFs'!$B$341:$B$358,0)),X$227&lt;INDEX($K$395:$K$413,MATCH($B$240,$C$395:$C$413,0)),INDEX('Baseline Calcs &amp; EFs'!$C$341:$C$358, MATCH($B$240,'Baseline Calcs &amp; EFs'!$B$341:$B$358,0))-(((INDEX('Baseline Calcs &amp; EFs'!$C$341:$C$358, MATCH($B$240,'Baseline Calcs &amp; EFs'!$B$341:$B$358,0)))-(INDEX($F$394:$F$411, MATCH($B$240,$C$394:$C$411,0))))/3),X$227&lt;INDEX($I$395:$I$413,MATCH($B$240,$C$395:$C$413,0)),INDEX('Baseline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Y294" s="148" t="str" cm="1">
        <f t="array" ref="Y294">IFERROR((_xlfn.IFS(Y$227&lt;INDEX($J$395:$J$413,MATCH($B$240,$C$395:$C$413,0)),INDEX('Baseline Calcs &amp; EFs'!$C$341:$C$358, MATCH($B$240,'Baseline Calcs &amp; EFs'!$B$341:$B$358,0)),Y$227&lt;INDEX($K$395:$K$413,MATCH($B$240,$C$395:$C$413,0)),INDEX('Baseline Calcs &amp; EFs'!$C$341:$C$358, MATCH($B$240,'Baseline Calcs &amp; EFs'!$B$341:$B$358,0))-(((INDEX('Baseline Calcs &amp; EFs'!$C$341:$C$358, MATCH($B$240,'Baseline Calcs &amp; EFs'!$B$341:$B$358,0)))-(INDEX($F$394:$F$411, MATCH($B$240,$C$394:$C$411,0))))/3),Y$227&lt;INDEX($I$395:$I$413,MATCH($B$240,$C$395:$C$413,0)),INDEX('Baseline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Z294" s="148" t="str" cm="1">
        <f t="array" ref="Z294">IFERROR((_xlfn.IFS(Z$227&lt;INDEX($J$395:$J$413,MATCH($B$240,$C$395:$C$413,0)),INDEX('Baseline Calcs &amp; EFs'!$C$341:$C$358, MATCH($B$240,'Baseline Calcs &amp; EFs'!$B$341:$B$358,0)),Z$227&lt;INDEX($K$395:$K$413,MATCH($B$240,$C$395:$C$413,0)),INDEX('Baseline Calcs &amp; EFs'!$C$341:$C$358, MATCH($B$240,'Baseline Calcs &amp; EFs'!$B$341:$B$358,0))-(((INDEX('Baseline Calcs &amp; EFs'!$C$341:$C$358, MATCH($B$240,'Baseline Calcs &amp; EFs'!$B$341:$B$358,0)))-(INDEX($F$394:$F$411, MATCH($B$240,$C$394:$C$411,0))))/3),Z$227&lt;INDEX($I$395:$I$413,MATCH($B$240,$C$395:$C$413,0)),INDEX('Baseline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AA294" s="148" t="str" cm="1">
        <f t="array" ref="AA294">IFERROR((_xlfn.IFS(AA$227&lt;INDEX($J$395:$J$413,MATCH($B$240,$C$395:$C$413,0)),INDEX('Baseline Calcs &amp; EFs'!$C$341:$C$358, MATCH($B$240,'Baseline Calcs &amp; EFs'!$B$341:$B$358,0)),AA$227&lt;INDEX($K$395:$K$413,MATCH($B$240,$C$395:$C$413,0)),INDEX('Baseline Calcs &amp; EFs'!$C$341:$C$358, MATCH($B$240,'Baseline Calcs &amp; EFs'!$B$341:$B$358,0))-(((INDEX('Baseline Calcs &amp; EFs'!$C$341:$C$358, MATCH($B$240,'Baseline Calcs &amp; EFs'!$B$341:$B$358,0)))-(INDEX($F$394:$F$411, MATCH($B$240,$C$394:$C$411,0))))/3),AA$227&lt;INDEX($I$395:$I$413,MATCH($B$240,$C$395:$C$413,0)),INDEX('Baseline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AB294" s="148" t="str" cm="1">
        <f t="array" ref="AB294">IFERROR((_xlfn.IFS(AB$227&lt;INDEX($J$395:$J$413,MATCH($B$240,$C$395:$C$413,0)),INDEX('Baseline Calcs &amp; EFs'!$C$341:$C$358, MATCH($B$240,'Baseline Calcs &amp; EFs'!$B$341:$B$358,0)),AB$227&lt;INDEX($K$395:$K$413,MATCH($B$240,$C$395:$C$413,0)),INDEX('Baseline Calcs &amp; EFs'!$C$341:$C$358, MATCH($B$240,'Baseline Calcs &amp; EFs'!$B$341:$B$358,0))-(((INDEX('Baseline Calcs &amp; EFs'!$C$341:$C$358, MATCH($B$240,'Baseline Calcs &amp; EFs'!$B$341:$B$358,0)))-(INDEX($F$394:$F$411, MATCH($B$240,$C$394:$C$411,0))))/3),AB$227&lt;INDEX($I$395:$I$413,MATCH($B$240,$C$395:$C$413,0)),INDEX('Baseline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AC294" s="148" t="str" cm="1">
        <f t="array" ref="AC294">IFERROR((_xlfn.IFS(AC$227&lt;INDEX($J$395:$J$413,MATCH($B$240,$C$395:$C$413,0)),INDEX('Baseline Calcs &amp; EFs'!$C$341:$C$358, MATCH($B$240,'Baseline Calcs &amp; EFs'!$B$341:$B$358,0)),AC$227&lt;INDEX($K$395:$K$413,MATCH($B$240,$C$395:$C$413,0)),INDEX('Baseline Calcs &amp; EFs'!$C$341:$C$358, MATCH($B$240,'Baseline Calcs &amp; EFs'!$B$341:$B$358,0))-(((INDEX('Baseline Calcs &amp; EFs'!$C$341:$C$358, MATCH($B$240,'Baseline Calcs &amp; EFs'!$B$341:$B$358,0)))-(INDEX($F$394:$F$411, MATCH($B$240,$C$394:$C$411,0))))/3),AC$227&lt;INDEX($I$395:$I$413,MATCH($B$240,$C$395:$C$413,0)),INDEX('Baseline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AD294" s="148" t="str" cm="1">
        <f t="array" ref="AD294">IFERROR((_xlfn.IFS(AD$227&lt;INDEX($J$395:$J$413,MATCH($B$240,$C$395:$C$413,0)),INDEX('Baseline Calcs &amp; EFs'!$C$341:$C$358, MATCH($B$240,'Baseline Calcs &amp; EFs'!$B$341:$B$358,0)),AD$227&lt;INDEX($K$395:$K$413,MATCH($B$240,$C$395:$C$413,0)),INDEX('Baseline Calcs &amp; EFs'!$C$341:$C$358, MATCH($B$240,'Baseline Calcs &amp; EFs'!$B$341:$B$358,0))-(((INDEX('Baseline Calcs &amp; EFs'!$C$341:$C$358, MATCH($B$240,'Baseline Calcs &amp; EFs'!$B$341:$B$358,0)))-(INDEX($F$394:$F$411, MATCH($B$240,$C$394:$C$411,0))))/3),AD$227&lt;INDEX($I$395:$I$413,MATCH($B$240,$C$395:$C$413,0)),INDEX('Baseline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AE294" s="148" t="str" cm="1">
        <f t="array" ref="AE294">IFERROR((_xlfn.IFS(AE$227&lt;INDEX($J$395:$J$413,MATCH($B$240,$C$395:$C$413,0)),INDEX('Baseline Calcs &amp; EFs'!$C$341:$C$358, MATCH($B$240,'Baseline Calcs &amp; EFs'!$B$341:$B$358,0)),AE$227&lt;INDEX($K$395:$K$413,MATCH($B$240,$C$395:$C$413,0)),INDEX('Baseline Calcs &amp; EFs'!$C$341:$C$358, MATCH($B$240,'Baseline Calcs &amp; EFs'!$B$341:$B$358,0))-(((INDEX('Baseline Calcs &amp; EFs'!$C$341:$C$358, MATCH($B$240,'Baseline Calcs &amp; EFs'!$B$341:$B$358,0)))-(INDEX($F$394:$F$411, MATCH($B$240,$C$394:$C$411,0))))/3),AE$227&lt;INDEX($I$395:$I$413,MATCH($B$240,$C$395:$C$413,0)),INDEX('Baseline Calcs &amp; EFs'!$C$341:$C$358, MATCH($B$240,'Baseline Calcs &amp; EFs'!$B$341:$B$358,0))-(((INDEX('Baseline Calcs &amp; EFs'!$C$341:$C$358, MATCH($B$240,'Baseline Calcs &amp; EFs'!$B$341:$B$358,0)))-(INDEX($F$394:$F$411, MATCH($B$240,$C$394:$C$411,0))))*2/3),TRUE,INDEX($F$394:$F$411, MATCH($B$240,$C$394:$C$411,0)))*INDEX($D$11:$D$27, MATCH($B$240,$B$11:$B$27,0)))*1000*'Conversions and Lists'!$O$44*'Baseline Calcs &amp; EFs'!$F$437*'Conversions and Lists'!$F$51*1000,"")</f>
        <v/>
      </c>
      <c r="AF294" s="148" t="str">
        <f t="shared" si="9"/>
        <v/>
      </c>
      <c r="AG294" s="148" t="str">
        <f>IFERROR(SUM(INDEX(D294:AF294, MATCH(INDEX($H$6:$H$27,MATCH(B294,$B$6:$B$27,0)),$D$227:$AE$227,0)):AF294),"")</f>
        <v/>
      </c>
    </row>
    <row r="295" spans="2:33" x14ac:dyDescent="0.25">
      <c r="B295" s="144" t="s">
        <v>144</v>
      </c>
      <c r="C295" s="141" t="s">
        <v>335</v>
      </c>
      <c r="D295" s="142" t="str" cm="1">
        <f t="array" ref="D295">IFERROR(((_xlfn.IFS(D$280&lt;INDEX($J$395:$J$413,MATCH($B$242,$C$395:$C$413,0)),INDEX('Baseline Calcs &amp; EFs'!$D$341:$D$358, MATCH($B$242,'Baseline Calcs &amp; EFs'!$B$341:$B$358,0)),D$280&lt;INDEX($K$395:$K$413,MATCH($B$242,$C$395:$C$413,0)),INDEX('Baseline Calcs &amp; EFs'!$D$341:$D$358, MATCH($B$242,'Baseline Calcs &amp; EFs'!$B$341:$B$358,0))-(((INDEX('Baseline Calcs &amp; EFs'!$D$341:$D$358, MATCH($B$242,'Baseline Calcs &amp; EFs'!$B$341:$B$358,0)))-(INDEX($G$394:$G$411, MATCH($B$242,$C$394:$C$411,0))))/3),D$280&lt;INDEX($I$395:$I$413,MATCH($B$242,$C$395:$C$413,0)),INDEX('Baseline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EFs'!K$381,"")</f>
        <v/>
      </c>
      <c r="E295" s="142" t="str" cm="1">
        <f t="array" ref="E295">IFERROR(((_xlfn.IFS(E$280&lt;INDEX($J$395:$J$413,MATCH($B$242,$C$395:$C$413,0)),INDEX('Baseline Calcs &amp; EFs'!$D$341:$D$358, MATCH($B$242,'Baseline Calcs &amp; EFs'!$B$341:$B$358,0)),E$280&lt;INDEX($K$395:$K$413,MATCH($B$242,$C$395:$C$413,0)),INDEX('Baseline Calcs &amp; EFs'!$D$341:$D$358, MATCH($B$242,'Baseline Calcs &amp; EFs'!$B$341:$B$358,0))-(((INDEX('Baseline Calcs &amp; EFs'!$D$341:$D$358, MATCH($B$242,'Baseline Calcs &amp; EFs'!$B$341:$B$358,0)))-(INDEX($G$394:$G$411, MATCH($B$242,$C$394:$C$411,0))))/3),E$280&lt;INDEX($I$395:$I$413,MATCH($B$242,$C$395:$C$413,0)),INDEX('Baseline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EFs'!L$381,"")</f>
        <v/>
      </c>
      <c r="F295" s="142" t="str" cm="1">
        <f t="array" ref="F295">IFERROR(((_xlfn.IFS(F$280&lt;INDEX($J$395:$J$413,MATCH($B$242,$C$395:$C$413,0)),INDEX('Baseline Calcs &amp; EFs'!$D$341:$D$358, MATCH($B$242,'Baseline Calcs &amp; EFs'!$B$341:$B$358,0)),F$280&lt;INDEX($K$395:$K$413,MATCH($B$242,$C$395:$C$413,0)),INDEX('Baseline Calcs &amp; EFs'!$D$341:$D$358, MATCH($B$242,'Baseline Calcs &amp; EFs'!$B$341:$B$358,0))-(((INDEX('Baseline Calcs &amp; EFs'!$D$341:$D$358, MATCH($B$242,'Baseline Calcs &amp; EFs'!$B$341:$B$358,0)))-(INDEX($G$394:$G$411, MATCH($B$242,$C$394:$C$411,0))))/3),F$280&lt;INDEX($I$395:$I$413,MATCH($B$242,$C$395:$C$413,0)),INDEX('Baseline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EFs'!M$381,"")</f>
        <v/>
      </c>
      <c r="G295" s="142" t="str" cm="1">
        <f t="array" ref="G295">IFERROR(((_xlfn.IFS(G$280&lt;INDEX($J$395:$J$413,MATCH($B$242,$C$395:$C$413,0)),INDEX('Baseline Calcs &amp; EFs'!$D$341:$D$358, MATCH($B$242,'Baseline Calcs &amp; EFs'!$B$341:$B$358,0)),G$280&lt;INDEX($K$395:$K$413,MATCH($B$242,$C$395:$C$413,0)),INDEX('Baseline Calcs &amp; EFs'!$D$341:$D$358, MATCH($B$242,'Baseline Calcs &amp; EFs'!$B$341:$B$358,0))-(((INDEX('Baseline Calcs &amp; EFs'!$D$341:$D$358, MATCH($B$242,'Baseline Calcs &amp; EFs'!$B$341:$B$358,0)))-(INDEX($G$394:$G$411, MATCH($B$242,$C$394:$C$411,0))))/3),G$280&lt;INDEX($I$395:$I$413,MATCH($B$242,$C$395:$C$413,0)),INDEX('Baseline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EFs'!N$381,"")</f>
        <v/>
      </c>
      <c r="H295" s="142" t="str" cm="1">
        <f t="array" ref="H295">IFERROR(((_xlfn.IFS(H$280&lt;INDEX($J$395:$J$413,MATCH($B$242,$C$395:$C$413,0)),INDEX('Baseline Calcs &amp; EFs'!$D$341:$D$358, MATCH($B$242,'Baseline Calcs &amp; EFs'!$B$341:$B$358,0)),H$280&lt;INDEX($K$395:$K$413,MATCH($B$242,$C$395:$C$413,0)),INDEX('Baseline Calcs &amp; EFs'!$D$341:$D$358, MATCH($B$242,'Baseline Calcs &amp; EFs'!$B$341:$B$358,0))-(((INDEX('Baseline Calcs &amp; EFs'!$D$341:$D$358, MATCH($B$242,'Baseline Calcs &amp; EFs'!$B$341:$B$358,0)))-(INDEX($G$394:$G$411, MATCH($B$242,$C$394:$C$411,0))))/3),H$280&lt;INDEX($I$395:$I$413,MATCH($B$242,$C$395:$C$413,0)),INDEX('Baseline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EFs'!O$381,"")</f>
        <v/>
      </c>
      <c r="I295" s="142" t="str" cm="1">
        <f t="array" ref="I295">IFERROR(((_xlfn.IFS(I$280&lt;INDEX($J$395:$J$413,MATCH($B$242,$C$395:$C$413,0)),INDEX('Baseline Calcs &amp; EFs'!$D$341:$D$358, MATCH($B$242,'Baseline Calcs &amp; EFs'!$B$341:$B$358,0)),I$280&lt;INDEX($K$395:$K$413,MATCH($B$242,$C$395:$C$413,0)),INDEX('Baseline Calcs &amp; EFs'!$D$341:$D$358, MATCH($B$242,'Baseline Calcs &amp; EFs'!$B$341:$B$358,0))-(((INDEX('Baseline Calcs &amp; EFs'!$D$341:$D$358, MATCH($B$242,'Baseline Calcs &amp; EFs'!$B$341:$B$358,0)))-(INDEX($G$394:$G$411, MATCH($B$242,$C$394:$C$411,0))))/3),I$280&lt;INDEX($I$395:$I$413,MATCH($B$242,$C$395:$C$413,0)),INDEX('Baseline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EFs'!P$381,"")</f>
        <v/>
      </c>
      <c r="J295" s="142" t="str" cm="1">
        <f t="array" ref="J295">IFERROR(((_xlfn.IFS(J$280&lt;INDEX($J$395:$J$413,MATCH($B$242,$C$395:$C$413,0)),INDEX('Baseline Calcs &amp; EFs'!$D$341:$D$358, MATCH($B$242,'Baseline Calcs &amp; EFs'!$B$341:$B$358,0)),J$280&lt;INDEX($K$395:$K$413,MATCH($B$242,$C$395:$C$413,0)),INDEX('Baseline Calcs &amp; EFs'!$D$341:$D$358, MATCH($B$242,'Baseline Calcs &amp; EFs'!$B$341:$B$358,0))-(((INDEX('Baseline Calcs &amp; EFs'!$D$341:$D$358, MATCH($B$242,'Baseline Calcs &amp; EFs'!$B$341:$B$358,0)))-(INDEX($G$394:$G$411, MATCH($B$242,$C$394:$C$411,0))))/3),J$280&lt;INDEX($I$395:$I$413,MATCH($B$242,$C$395:$C$413,0)),INDEX('Baseline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EFs'!Q$381,"")</f>
        <v/>
      </c>
      <c r="K295" s="142" t="str" cm="1">
        <f t="array" ref="K295">IFERROR(((_xlfn.IFS(K$280&lt;INDEX($J$395:$J$413,MATCH($B$242,$C$395:$C$413,0)),INDEX('Baseline Calcs &amp; EFs'!$D$341:$D$358, MATCH($B$242,'Baseline Calcs &amp; EFs'!$B$341:$B$358,0)),K$280&lt;INDEX($K$395:$K$413,MATCH($B$242,$C$395:$C$413,0)),INDEX('Baseline Calcs &amp; EFs'!$D$341:$D$358, MATCH($B$242,'Baseline Calcs &amp; EFs'!$B$341:$B$358,0))-(((INDEX('Baseline Calcs &amp; EFs'!$D$341:$D$358, MATCH($B$242,'Baseline Calcs &amp; EFs'!$B$341:$B$358,0)))-(INDEX($G$394:$G$411, MATCH($B$242,$C$394:$C$411,0))))/3),K$280&lt;INDEX($I$395:$I$413,MATCH($B$242,$C$395:$C$413,0)),INDEX('Baseline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EFs'!R$381,"")</f>
        <v/>
      </c>
      <c r="L295" s="142" t="str" cm="1">
        <f t="array" ref="L295">IFERROR(((_xlfn.IFS(L$280&lt;INDEX($J$395:$J$413,MATCH($B$242,$C$395:$C$413,0)),INDEX('Baseline Calcs &amp; EFs'!$D$341:$D$358, MATCH($B$242,'Baseline Calcs &amp; EFs'!$B$341:$B$358,0)),L$280&lt;INDEX($K$395:$K$413,MATCH($B$242,$C$395:$C$413,0)),INDEX('Baseline Calcs &amp; EFs'!$D$341:$D$358, MATCH($B$242,'Baseline Calcs &amp; EFs'!$B$341:$B$358,0))-(((INDEX('Baseline Calcs &amp; EFs'!$D$341:$D$358, MATCH($B$242,'Baseline Calcs &amp; EFs'!$B$341:$B$358,0)))-(INDEX($G$394:$G$411, MATCH($B$242,$C$394:$C$411,0))))/3),L$280&lt;INDEX($I$395:$I$413,MATCH($B$242,$C$395:$C$413,0)),INDEX('Baseline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EFs'!S$381,"")</f>
        <v/>
      </c>
      <c r="M295" s="142" t="str" cm="1">
        <f t="array" ref="M295">IFERROR(((_xlfn.IFS(M$280&lt;INDEX($J$395:$J$413,MATCH($B$242,$C$395:$C$413,0)),INDEX('Baseline Calcs &amp; EFs'!$D$341:$D$358, MATCH($B$242,'Baseline Calcs &amp; EFs'!$B$341:$B$358,0)),M$280&lt;INDEX($K$395:$K$413,MATCH($B$242,$C$395:$C$413,0)),INDEX('Baseline Calcs &amp; EFs'!$D$341:$D$358, MATCH($B$242,'Baseline Calcs &amp; EFs'!$B$341:$B$358,0))-(((INDEX('Baseline Calcs &amp; EFs'!$D$341:$D$358, MATCH($B$242,'Baseline Calcs &amp; EFs'!$B$341:$B$358,0)))-(INDEX($G$394:$G$411, MATCH($B$242,$C$394:$C$411,0))))/3),M$280&lt;INDEX($I$395:$I$413,MATCH($B$242,$C$395:$C$413,0)),INDEX('Baseline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EFs'!T$381,"")</f>
        <v/>
      </c>
      <c r="N295" s="142" t="str" cm="1">
        <f t="array" ref="N295">IFERROR(((_xlfn.IFS(N$280&lt;INDEX($J$395:$J$413,MATCH($B$242,$C$395:$C$413,0)),INDEX('Baseline Calcs &amp; EFs'!$D$341:$D$358, MATCH($B$242,'Baseline Calcs &amp; EFs'!$B$341:$B$358,0)),N$280&lt;INDEX($K$395:$K$413,MATCH($B$242,$C$395:$C$413,0)),INDEX('Baseline Calcs &amp; EFs'!$D$341:$D$358, MATCH($B$242,'Baseline Calcs &amp; EFs'!$B$341:$B$358,0))-(((INDEX('Baseline Calcs &amp; EFs'!$D$341:$D$358, MATCH($B$242,'Baseline Calcs &amp; EFs'!$B$341:$B$358,0)))-(INDEX($G$394:$G$411, MATCH($B$242,$C$394:$C$411,0))))/3),N$280&lt;INDEX($I$395:$I$413,MATCH($B$242,$C$395:$C$413,0)),INDEX('Baseline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EFs'!U$381,"")</f>
        <v/>
      </c>
      <c r="O295" s="142" t="str" cm="1">
        <f t="array" ref="O295">IFERROR(((_xlfn.IFS(O$280&lt;INDEX($J$395:$J$413,MATCH($B$242,$C$395:$C$413,0)),INDEX('Baseline Calcs &amp; EFs'!$D$341:$D$358, MATCH($B$242,'Baseline Calcs &amp; EFs'!$B$341:$B$358,0)),O$280&lt;INDEX($K$395:$K$413,MATCH($B$242,$C$395:$C$413,0)),INDEX('Baseline Calcs &amp; EFs'!$D$341:$D$358, MATCH($B$242,'Baseline Calcs &amp; EFs'!$B$341:$B$358,0))-(((INDEX('Baseline Calcs &amp; EFs'!$D$341:$D$358, MATCH($B$242,'Baseline Calcs &amp; EFs'!$B$341:$B$358,0)))-(INDEX($G$394:$G$411, MATCH($B$242,$C$394:$C$411,0))))/3),O$280&lt;INDEX($I$395:$I$413,MATCH($B$242,$C$395:$C$413,0)),INDEX('Baseline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EFs'!V$381,"")</f>
        <v/>
      </c>
      <c r="P295" s="142" t="str" cm="1">
        <f t="array" ref="P295">IFERROR(((_xlfn.IFS(P$280&lt;INDEX($J$395:$J$413,MATCH($B$242,$C$395:$C$413,0)),INDEX('Baseline Calcs &amp; EFs'!$D$341:$D$358, MATCH($B$242,'Baseline Calcs &amp; EFs'!$B$341:$B$358,0)),P$280&lt;INDEX($K$395:$K$413,MATCH($B$242,$C$395:$C$413,0)),INDEX('Baseline Calcs &amp; EFs'!$D$341:$D$358, MATCH($B$242,'Baseline Calcs &amp; EFs'!$B$341:$B$358,0))-(((INDEX('Baseline Calcs &amp; EFs'!$D$341:$D$358, MATCH($B$242,'Baseline Calcs &amp; EFs'!$B$341:$B$358,0)))-(INDEX($G$394:$G$411, MATCH($B$242,$C$394:$C$411,0))))/3),P$280&lt;INDEX($I$395:$I$413,MATCH($B$242,$C$395:$C$413,0)),INDEX('Baseline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EFs'!W$381,"")</f>
        <v/>
      </c>
      <c r="Q295" s="142" t="str" cm="1">
        <f t="array" ref="Q295">IFERROR(((_xlfn.IFS(Q$280&lt;INDEX($J$395:$J$413,MATCH($B$242,$C$395:$C$413,0)),INDEX('Baseline Calcs &amp; EFs'!$D$341:$D$358, MATCH($B$242,'Baseline Calcs &amp; EFs'!$B$341:$B$358,0)),Q$280&lt;INDEX($K$395:$K$413,MATCH($B$242,$C$395:$C$413,0)),INDEX('Baseline Calcs &amp; EFs'!$D$341:$D$358, MATCH($B$242,'Baseline Calcs &amp; EFs'!$B$341:$B$358,0))-(((INDEX('Baseline Calcs &amp; EFs'!$D$341:$D$358, MATCH($B$242,'Baseline Calcs &amp; EFs'!$B$341:$B$358,0)))-(INDEX($G$394:$G$411, MATCH($B$242,$C$394:$C$411,0))))/3),Q$280&lt;INDEX($I$395:$I$413,MATCH($B$242,$C$395:$C$413,0)),INDEX('Baseline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EFs'!X$381,"")</f>
        <v/>
      </c>
      <c r="R295" s="142" t="str" cm="1">
        <f t="array" ref="R295">IFERROR(((_xlfn.IFS(R$280&lt;INDEX($J$395:$J$413,MATCH($B$242,$C$395:$C$413,0)),INDEX('Baseline Calcs &amp; EFs'!$D$341:$D$358, MATCH($B$242,'Baseline Calcs &amp; EFs'!$B$341:$B$358,0)),R$280&lt;INDEX($K$395:$K$413,MATCH($B$242,$C$395:$C$413,0)),INDEX('Baseline Calcs &amp; EFs'!$D$341:$D$358, MATCH($B$242,'Baseline Calcs &amp; EFs'!$B$341:$B$358,0))-(((INDEX('Baseline Calcs &amp; EFs'!$D$341:$D$358, MATCH($B$242,'Baseline Calcs &amp; EFs'!$B$341:$B$358,0)))-(INDEX($G$394:$G$411, MATCH($B$242,$C$394:$C$411,0))))/3),R$280&lt;INDEX($I$395:$I$413,MATCH($B$242,$C$395:$C$413,0)),INDEX('Baseline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EFs'!Y$381,"")</f>
        <v/>
      </c>
      <c r="S295" s="142" t="str" cm="1">
        <f t="array" ref="S295">IFERROR(((_xlfn.IFS(S$280&lt;INDEX($J$395:$J$413,MATCH($B$242,$C$395:$C$413,0)),INDEX('Baseline Calcs &amp; EFs'!$D$341:$D$358, MATCH($B$242,'Baseline Calcs &amp; EFs'!$B$341:$B$358,0)),S$280&lt;INDEX($K$395:$K$413,MATCH($B$242,$C$395:$C$413,0)),INDEX('Baseline Calcs &amp; EFs'!$D$341:$D$358, MATCH($B$242,'Baseline Calcs &amp; EFs'!$B$341:$B$358,0))-(((INDEX('Baseline Calcs &amp; EFs'!$D$341:$D$358, MATCH($B$242,'Baseline Calcs &amp; EFs'!$B$341:$B$358,0)))-(INDEX($G$394:$G$411, MATCH($B$242,$C$394:$C$411,0))))/3),S$280&lt;INDEX($I$395:$I$413,MATCH($B$242,$C$395:$C$413,0)),INDEX('Baseline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EFs'!Z$381,"")</f>
        <v/>
      </c>
      <c r="T295" s="142" t="str" cm="1">
        <f t="array" ref="T295">IFERROR(((_xlfn.IFS(T$280&lt;INDEX($J$395:$J$413,MATCH($B$242,$C$395:$C$413,0)),INDEX('Baseline Calcs &amp; EFs'!$D$341:$D$358, MATCH($B$242,'Baseline Calcs &amp; EFs'!$B$341:$B$358,0)),T$280&lt;INDEX($K$395:$K$413,MATCH($B$242,$C$395:$C$413,0)),INDEX('Baseline Calcs &amp; EFs'!$D$341:$D$358, MATCH($B$242,'Baseline Calcs &amp; EFs'!$B$341:$B$358,0))-(((INDEX('Baseline Calcs &amp; EFs'!$D$341:$D$358, MATCH($B$242,'Baseline Calcs &amp; EFs'!$B$341:$B$358,0)))-(INDEX($G$394:$G$411, MATCH($B$242,$C$394:$C$411,0))))/3),T$280&lt;INDEX($I$395:$I$413,MATCH($B$242,$C$395:$C$413,0)),INDEX('Baseline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EFs'!AA$381,"")</f>
        <v/>
      </c>
      <c r="U295" s="142" t="str" cm="1">
        <f t="array" ref="U295">IFERROR(((_xlfn.IFS(U$280&lt;INDEX($J$395:$J$413,MATCH($B$242,$C$395:$C$413,0)),INDEX('Baseline Calcs &amp; EFs'!$D$341:$D$358, MATCH($B$242,'Baseline Calcs &amp; EFs'!$B$341:$B$358,0)),U$280&lt;INDEX($K$395:$K$413,MATCH($B$242,$C$395:$C$413,0)),INDEX('Baseline Calcs &amp; EFs'!$D$341:$D$358, MATCH($B$242,'Baseline Calcs &amp; EFs'!$B$341:$B$358,0))-(((INDEX('Baseline Calcs &amp; EFs'!$D$341:$D$358, MATCH($B$242,'Baseline Calcs &amp; EFs'!$B$341:$B$358,0)))-(INDEX($G$394:$G$411, MATCH($B$242,$C$394:$C$411,0))))/3),U$280&lt;INDEX($I$395:$I$413,MATCH($B$242,$C$395:$C$413,0)),INDEX('Baseline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EFs'!AB$381,"")</f>
        <v/>
      </c>
      <c r="V295" s="142" t="str" cm="1">
        <f t="array" ref="V295">IFERROR(((_xlfn.IFS(V$280&lt;INDEX($J$395:$J$413,MATCH($B$242,$C$395:$C$413,0)),INDEX('Baseline Calcs &amp; EFs'!$D$341:$D$358, MATCH($B$242,'Baseline Calcs &amp; EFs'!$B$341:$B$358,0)),V$280&lt;INDEX($K$395:$K$413,MATCH($B$242,$C$395:$C$413,0)),INDEX('Baseline Calcs &amp; EFs'!$D$341:$D$358, MATCH($B$242,'Baseline Calcs &amp; EFs'!$B$341:$B$358,0))-(((INDEX('Baseline Calcs &amp; EFs'!$D$341:$D$358, MATCH($B$242,'Baseline Calcs &amp; EFs'!$B$341:$B$358,0)))-(INDEX($G$394:$G$411, MATCH($B$242,$C$394:$C$411,0))))/3),V$280&lt;INDEX($I$395:$I$413,MATCH($B$242,$C$395:$C$413,0)),INDEX('Baseline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EFs'!AC$381,"")</f>
        <v/>
      </c>
      <c r="W295" s="142" t="str" cm="1">
        <f t="array" ref="W295">IFERROR(((_xlfn.IFS(W$280&lt;INDEX($J$395:$J$413,MATCH($B$242,$C$395:$C$413,0)),INDEX('Baseline Calcs &amp; EFs'!$D$341:$D$358, MATCH($B$242,'Baseline Calcs &amp; EFs'!$B$341:$B$358,0)),W$280&lt;INDEX($K$395:$K$413,MATCH($B$242,$C$395:$C$413,0)),INDEX('Baseline Calcs &amp; EFs'!$D$341:$D$358, MATCH($B$242,'Baseline Calcs &amp; EFs'!$B$341:$B$358,0))-(((INDEX('Baseline Calcs &amp; EFs'!$D$341:$D$358, MATCH($B$242,'Baseline Calcs &amp; EFs'!$B$341:$B$358,0)))-(INDEX($G$394:$G$411, MATCH($B$242,$C$394:$C$411,0))))/3),W$280&lt;INDEX($I$395:$I$413,MATCH($B$242,$C$395:$C$413,0)),INDEX('Baseline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EFs'!AD$381,"")</f>
        <v/>
      </c>
      <c r="X295" s="142" t="str" cm="1">
        <f t="array" ref="X295">IFERROR(((_xlfn.IFS(X$280&lt;INDEX($J$395:$J$413,MATCH($B$242,$C$395:$C$413,0)),INDEX('Baseline Calcs &amp; EFs'!$D$341:$D$358, MATCH($B$242,'Baseline Calcs &amp; EFs'!$B$341:$B$358,0)),X$280&lt;INDEX($K$395:$K$413,MATCH($B$242,$C$395:$C$413,0)),INDEX('Baseline Calcs &amp; EFs'!$D$341:$D$358, MATCH($B$242,'Baseline Calcs &amp; EFs'!$B$341:$B$358,0))-(((INDEX('Baseline Calcs &amp; EFs'!$D$341:$D$358, MATCH($B$242,'Baseline Calcs &amp; EFs'!$B$341:$B$358,0)))-(INDEX($G$394:$G$411, MATCH($B$242,$C$394:$C$411,0))))/3),X$280&lt;INDEX($I$395:$I$413,MATCH($B$242,$C$395:$C$413,0)),INDEX('Baseline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EFs'!AE$381,"")</f>
        <v/>
      </c>
      <c r="Y295" s="142" t="str" cm="1">
        <f t="array" ref="Y295">IFERROR(((_xlfn.IFS(Y$280&lt;INDEX($J$395:$J$413,MATCH($B$242,$C$395:$C$413,0)),INDEX('Baseline Calcs &amp; EFs'!$D$341:$D$358, MATCH($B$242,'Baseline Calcs &amp; EFs'!$B$341:$B$358,0)),Y$280&lt;INDEX($K$395:$K$413,MATCH($B$242,$C$395:$C$413,0)),INDEX('Baseline Calcs &amp; EFs'!$D$341:$D$358, MATCH($B$242,'Baseline Calcs &amp; EFs'!$B$341:$B$358,0))-(((INDEX('Baseline Calcs &amp; EFs'!$D$341:$D$358, MATCH($B$242,'Baseline Calcs &amp; EFs'!$B$341:$B$358,0)))-(INDEX($G$394:$G$411, MATCH($B$242,$C$394:$C$411,0))))/3),Y$280&lt;INDEX($I$395:$I$413,MATCH($B$242,$C$395:$C$413,0)),INDEX('Baseline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EFs'!AF$381,"")</f>
        <v/>
      </c>
      <c r="Z295" s="142" t="str" cm="1">
        <f t="array" ref="Z295">IFERROR(((_xlfn.IFS(Z$280&lt;INDEX($J$395:$J$413,MATCH($B$242,$C$395:$C$413,0)),INDEX('Baseline Calcs &amp; EFs'!$D$341:$D$358, MATCH($B$242,'Baseline Calcs &amp; EFs'!$B$341:$B$358,0)),Z$280&lt;INDEX($K$395:$K$413,MATCH($B$242,$C$395:$C$413,0)),INDEX('Baseline Calcs &amp; EFs'!$D$341:$D$358, MATCH($B$242,'Baseline Calcs &amp; EFs'!$B$341:$B$358,0))-(((INDEX('Baseline Calcs &amp; EFs'!$D$341:$D$358, MATCH($B$242,'Baseline Calcs &amp; EFs'!$B$341:$B$358,0)))-(INDEX($G$394:$G$411, MATCH($B$242,$C$394:$C$411,0))))/3),Z$280&lt;INDEX($I$395:$I$413,MATCH($B$242,$C$395:$C$413,0)),INDEX('Baseline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EFs'!AG$381,"")</f>
        <v/>
      </c>
      <c r="AA295" s="142" t="str" cm="1">
        <f t="array" ref="AA295">IFERROR(((_xlfn.IFS(AA$280&lt;INDEX($J$395:$J$413,MATCH($B$242,$C$395:$C$413,0)),INDEX('Baseline Calcs &amp; EFs'!$D$341:$D$358, MATCH($B$242,'Baseline Calcs &amp; EFs'!$B$341:$B$358,0)),AA$280&lt;INDEX($K$395:$K$413,MATCH($B$242,$C$395:$C$413,0)),INDEX('Baseline Calcs &amp; EFs'!$D$341:$D$358, MATCH($B$242,'Baseline Calcs &amp; EFs'!$B$341:$B$358,0))-(((INDEX('Baseline Calcs &amp; EFs'!$D$341:$D$358, MATCH($B$242,'Baseline Calcs &amp; EFs'!$B$341:$B$358,0)))-(INDEX($G$394:$G$411, MATCH($B$242,$C$394:$C$411,0))))/3),AA$280&lt;INDEX($I$395:$I$413,MATCH($B$242,$C$395:$C$413,0)),INDEX('Baseline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EFs'!AH$381,"")</f>
        <v/>
      </c>
      <c r="AB295" s="142" t="str" cm="1">
        <f t="array" ref="AB295">IFERROR(((_xlfn.IFS(AB$280&lt;INDEX($J$395:$J$413,MATCH($B$242,$C$395:$C$413,0)),INDEX('Baseline Calcs &amp; EFs'!$D$341:$D$358, MATCH($B$242,'Baseline Calcs &amp; EFs'!$B$341:$B$358,0)),AB$280&lt;INDEX($K$395:$K$413,MATCH($B$242,$C$395:$C$413,0)),INDEX('Baseline Calcs &amp; EFs'!$D$341:$D$358, MATCH($B$242,'Baseline Calcs &amp; EFs'!$B$341:$B$358,0))-(((INDEX('Baseline Calcs &amp; EFs'!$D$341:$D$358, MATCH($B$242,'Baseline Calcs &amp; EFs'!$B$341:$B$358,0)))-(INDEX($G$394:$G$411, MATCH($B$242,$C$394:$C$411,0))))/3),AB$280&lt;INDEX($I$395:$I$413,MATCH($B$242,$C$395:$C$413,0)),INDEX('Baseline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EFs'!AI$381,"")</f>
        <v/>
      </c>
      <c r="AC295" s="142" t="str" cm="1">
        <f t="array" ref="AC295">IFERROR(((_xlfn.IFS(AC$280&lt;INDEX($J$395:$J$413,MATCH($B$242,$C$395:$C$413,0)),INDEX('Baseline Calcs &amp; EFs'!$D$341:$D$358, MATCH($B$242,'Baseline Calcs &amp; EFs'!$B$341:$B$358,0)),AC$280&lt;INDEX($K$395:$K$413,MATCH($B$242,$C$395:$C$413,0)),INDEX('Baseline Calcs &amp; EFs'!$D$341:$D$358, MATCH($B$242,'Baseline Calcs &amp; EFs'!$B$341:$B$358,0))-(((INDEX('Baseline Calcs &amp; EFs'!$D$341:$D$358, MATCH($B$242,'Baseline Calcs &amp; EFs'!$B$341:$B$358,0)))-(INDEX($G$394:$G$411, MATCH($B$242,$C$394:$C$411,0))))/3),AC$280&lt;INDEX($I$395:$I$413,MATCH($B$242,$C$395:$C$413,0)),INDEX('Baseline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EFs'!AJ$381,"")</f>
        <v/>
      </c>
      <c r="AD295" s="142" t="str" cm="1">
        <f t="array" ref="AD295">IFERROR(((_xlfn.IFS(AD$280&lt;INDEX($J$395:$J$413,MATCH($B$242,$C$395:$C$413,0)),INDEX('Baseline Calcs &amp; EFs'!$D$341:$D$358, MATCH($B$242,'Baseline Calcs &amp; EFs'!$B$341:$B$358,0)),AD$280&lt;INDEX($K$395:$K$413,MATCH($B$242,$C$395:$C$413,0)),INDEX('Baseline Calcs &amp; EFs'!$D$341:$D$358, MATCH($B$242,'Baseline Calcs &amp; EFs'!$B$341:$B$358,0))-(((INDEX('Baseline Calcs &amp; EFs'!$D$341:$D$358, MATCH($B$242,'Baseline Calcs &amp; EFs'!$B$341:$B$358,0)))-(INDEX($G$394:$G$411, MATCH($B$242,$C$394:$C$411,0))))/3),AD$280&lt;INDEX($I$395:$I$413,MATCH($B$242,$C$395:$C$413,0)),INDEX('Baseline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EFs'!AK$381,"")</f>
        <v/>
      </c>
      <c r="AE295" s="142" t="str" cm="1">
        <f t="array" ref="AE295">IFERROR(((_xlfn.IFS(AE$280&lt;INDEX($J$395:$J$413,MATCH($B$242,$C$395:$C$413,0)),INDEX('Baseline Calcs &amp; EFs'!$D$341:$D$358, MATCH($B$242,'Baseline Calcs &amp; EFs'!$B$341:$B$358,0)),AE$280&lt;INDEX($K$395:$K$413,MATCH($B$242,$C$395:$C$413,0)),INDEX('Baseline Calcs &amp; EFs'!$D$341:$D$358, MATCH($B$242,'Baseline Calcs &amp; EFs'!$B$341:$B$358,0))-(((INDEX('Baseline Calcs &amp; EFs'!$D$341:$D$358, MATCH($B$242,'Baseline Calcs &amp; EFs'!$B$341:$B$358,0)))-(INDEX($G$394:$G$411, MATCH($B$242,$C$394:$C$411,0))))/3),AE$280&lt;INDEX($I$395:$I$413,MATCH($B$242,$C$395:$C$413,0)),INDEX('Baseline Calcs &amp; EFs'!$D$341:$D$358, MATCH($B$242,'Baseline Calcs &amp; EFs'!$B$341:$B$358,0))-(((INDEX('Baseline Calcs &amp; EFs'!$D$341:$D$358, MATCH($B$242,'Baseline Calcs &amp; EFs'!$B$341:$B$358,0)))-(INDEX($G$394:$G$411, MATCH($B$242,$C$394:$C$411,0))))*2/3),TRUE,INDEX($G$394:$G$411, MATCH($B$242,$C$394:$C$411,0)))*INDEX($D$11:$D$27, MATCH($B$242,$B$11:$B$27,0))*10^6*'Conversions and Lists'!$F$44)-(INDEX($G$6:$G$27, MATCH($B$242,$B$6:$B$27,0))*'Conversions and Lists'!$F$37))*'Baseline Calcs &amp; EFs'!AL$381,"")</f>
        <v/>
      </c>
      <c r="AF295" s="142" t="str">
        <f t="shared" si="9"/>
        <v/>
      </c>
      <c r="AG295" s="142" t="str">
        <f>IFERROR(SUM(INDEX(D295:AF295, MATCH(INDEX($H$6:$H$27,MATCH(B295,$B$6:$B$27,0)),$D$227:$AE$227,0)):AF295),"")</f>
        <v/>
      </c>
    </row>
    <row r="296" spans="2:33" ht="14.4" thickBot="1" x14ac:dyDescent="0.3">
      <c r="B296" s="138" t="s">
        <v>144</v>
      </c>
      <c r="C296" s="139" t="s">
        <v>336</v>
      </c>
      <c r="D296" s="148" t="str" cm="1">
        <f t="array" ref="D296">IFERROR((_xlfn.IFS(D$227&lt;INDEX($J$395:$J$413,MATCH($B$242,$C$395:$C$413,0)),INDEX('Baseline Calcs &amp; EFs'!$C$341:$C$358, MATCH($B$242,'Baseline Calcs &amp; EFs'!$B$341:$B$358,0)),D$227&lt;INDEX($K$395:$K$413,MATCH($B$242,$C$395:$C$413,0)),INDEX('Baseline Calcs &amp; EFs'!$C$341:$C$358, MATCH($B$242,'Baseline Calcs &amp; EFs'!$B$341:$B$358,0))-(((INDEX('Baseline Calcs &amp; EFs'!$C$341:$C$358, MATCH($B$242,'Baseline Calcs &amp; EFs'!$B$341:$B$358,0)))-(INDEX($F$394:$F$411, MATCH($B$242,$C$394:$C$411,0))))/3),D$227&lt;INDEX($I$395:$I$413,MATCH($B$242,$C$395:$C$413,0)),INDEX('Baseline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E296" s="148" t="str" cm="1">
        <f t="array" ref="E296">IFERROR((_xlfn.IFS(E$227&lt;INDEX($J$395:$J$413,MATCH($B$242,$C$395:$C$413,0)),INDEX('Baseline Calcs &amp; EFs'!$C$341:$C$358, MATCH($B$242,'Baseline Calcs &amp; EFs'!$B$341:$B$358,0)),E$227&lt;INDEX($K$395:$K$413,MATCH($B$242,$C$395:$C$413,0)),INDEX('Baseline Calcs &amp; EFs'!$C$341:$C$358, MATCH($B$242,'Baseline Calcs &amp; EFs'!$B$341:$B$358,0))-(((INDEX('Baseline Calcs &amp; EFs'!$C$341:$C$358, MATCH($B$242,'Baseline Calcs &amp; EFs'!$B$341:$B$358,0)))-(INDEX($F$394:$F$411, MATCH($B$242,$C$394:$C$411,0))))/3),E$227&lt;INDEX($I$395:$I$413,MATCH($B$242,$C$395:$C$413,0)),INDEX('Baseline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F296" s="148" t="str" cm="1">
        <f t="array" ref="F296">IFERROR((_xlfn.IFS(F$227&lt;INDEX($J$395:$J$413,MATCH($B$242,$C$395:$C$413,0)),INDEX('Baseline Calcs &amp; EFs'!$C$341:$C$358, MATCH($B$242,'Baseline Calcs &amp; EFs'!$B$341:$B$358,0)),F$227&lt;INDEX($K$395:$K$413,MATCH($B$242,$C$395:$C$413,0)),INDEX('Baseline Calcs &amp; EFs'!$C$341:$C$358, MATCH($B$242,'Baseline Calcs &amp; EFs'!$B$341:$B$358,0))-(((INDEX('Baseline Calcs &amp; EFs'!$C$341:$C$358, MATCH($B$242,'Baseline Calcs &amp; EFs'!$B$341:$B$358,0)))-(INDEX($F$394:$F$411, MATCH($B$242,$C$394:$C$411,0))))/3),F$227&lt;INDEX($I$395:$I$413,MATCH($B$242,$C$395:$C$413,0)),INDEX('Baseline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G296" s="148" t="str" cm="1">
        <f t="array" ref="G296">IFERROR((_xlfn.IFS(G$227&lt;INDEX($J$395:$J$413,MATCH($B$242,$C$395:$C$413,0)),INDEX('Baseline Calcs &amp; EFs'!$C$341:$C$358, MATCH($B$242,'Baseline Calcs &amp; EFs'!$B$341:$B$358,0)),G$227&lt;INDEX($K$395:$K$413,MATCH($B$242,$C$395:$C$413,0)),INDEX('Baseline Calcs &amp; EFs'!$C$341:$C$358, MATCH($B$242,'Baseline Calcs &amp; EFs'!$B$341:$B$358,0))-(((INDEX('Baseline Calcs &amp; EFs'!$C$341:$C$358, MATCH($B$242,'Baseline Calcs &amp; EFs'!$B$341:$B$358,0)))-(INDEX($F$394:$F$411, MATCH($B$242,$C$394:$C$411,0))))/3),G$227&lt;INDEX($I$395:$I$413,MATCH($B$242,$C$395:$C$413,0)),INDEX('Baseline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H296" s="148" t="str" cm="1">
        <f t="array" ref="H296">IFERROR((_xlfn.IFS(H$227&lt;INDEX($J$395:$J$413,MATCH($B$242,$C$395:$C$413,0)),INDEX('Baseline Calcs &amp; EFs'!$C$341:$C$358, MATCH($B$242,'Baseline Calcs &amp; EFs'!$B$341:$B$358,0)),H$227&lt;INDEX($K$395:$K$413,MATCH($B$242,$C$395:$C$413,0)),INDEX('Baseline Calcs &amp; EFs'!$C$341:$C$358, MATCH($B$242,'Baseline Calcs &amp; EFs'!$B$341:$B$358,0))-(((INDEX('Baseline Calcs &amp; EFs'!$C$341:$C$358, MATCH($B$242,'Baseline Calcs &amp; EFs'!$B$341:$B$358,0)))-(INDEX($F$394:$F$411, MATCH($B$242,$C$394:$C$411,0))))/3),H$227&lt;INDEX($I$395:$I$413,MATCH($B$242,$C$395:$C$413,0)),INDEX('Baseline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I296" s="148" t="str" cm="1">
        <f t="array" ref="I296">IFERROR((_xlfn.IFS(I$227&lt;INDEX($J$395:$J$413,MATCH($B$242,$C$395:$C$413,0)),INDEX('Baseline Calcs &amp; EFs'!$C$341:$C$358, MATCH($B$242,'Baseline Calcs &amp; EFs'!$B$341:$B$358,0)),I$227&lt;INDEX($K$395:$K$413,MATCH($B$242,$C$395:$C$413,0)),INDEX('Baseline Calcs &amp; EFs'!$C$341:$C$358, MATCH($B$242,'Baseline Calcs &amp; EFs'!$B$341:$B$358,0))-(((INDEX('Baseline Calcs &amp; EFs'!$C$341:$C$358, MATCH($B$242,'Baseline Calcs &amp; EFs'!$B$341:$B$358,0)))-(INDEX($F$394:$F$411, MATCH($B$242,$C$394:$C$411,0))))/3),I$227&lt;INDEX($I$395:$I$413,MATCH($B$242,$C$395:$C$413,0)),INDEX('Baseline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J296" s="148" t="str" cm="1">
        <f t="array" ref="J296">IFERROR((_xlfn.IFS(J$227&lt;INDEX($J$395:$J$413,MATCH($B$242,$C$395:$C$413,0)),INDEX('Baseline Calcs &amp; EFs'!$C$341:$C$358, MATCH($B$242,'Baseline Calcs &amp; EFs'!$B$341:$B$358,0)),J$227&lt;INDEX($K$395:$K$413,MATCH($B$242,$C$395:$C$413,0)),INDEX('Baseline Calcs &amp; EFs'!$C$341:$C$358, MATCH($B$242,'Baseline Calcs &amp; EFs'!$B$341:$B$358,0))-(((INDEX('Baseline Calcs &amp; EFs'!$C$341:$C$358, MATCH($B$242,'Baseline Calcs &amp; EFs'!$B$341:$B$358,0)))-(INDEX($F$394:$F$411, MATCH($B$242,$C$394:$C$411,0))))/3),J$227&lt;INDEX($I$395:$I$413,MATCH($B$242,$C$395:$C$413,0)),INDEX('Baseline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K296" s="148" t="str" cm="1">
        <f t="array" ref="K296">IFERROR((_xlfn.IFS(K$227&lt;INDEX($J$395:$J$413,MATCH($B$242,$C$395:$C$413,0)),INDEX('Baseline Calcs &amp; EFs'!$C$341:$C$358, MATCH($B$242,'Baseline Calcs &amp; EFs'!$B$341:$B$358,0)),K$227&lt;INDEX($K$395:$K$413,MATCH($B$242,$C$395:$C$413,0)),INDEX('Baseline Calcs &amp; EFs'!$C$341:$C$358, MATCH($B$242,'Baseline Calcs &amp; EFs'!$B$341:$B$358,0))-(((INDEX('Baseline Calcs &amp; EFs'!$C$341:$C$358, MATCH($B$242,'Baseline Calcs &amp; EFs'!$B$341:$B$358,0)))-(INDEX($F$394:$F$411, MATCH($B$242,$C$394:$C$411,0))))/3),K$227&lt;INDEX($I$395:$I$413,MATCH($B$242,$C$395:$C$413,0)),INDEX('Baseline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L296" s="148" t="str" cm="1">
        <f t="array" ref="L296">IFERROR((_xlfn.IFS(L$227&lt;INDEX($J$395:$J$413,MATCH($B$242,$C$395:$C$413,0)),INDEX('Baseline Calcs &amp; EFs'!$C$341:$C$358, MATCH($B$242,'Baseline Calcs &amp; EFs'!$B$341:$B$358,0)),L$227&lt;INDEX($K$395:$K$413,MATCH($B$242,$C$395:$C$413,0)),INDEX('Baseline Calcs &amp; EFs'!$C$341:$C$358, MATCH($B$242,'Baseline Calcs &amp; EFs'!$B$341:$B$358,0))-(((INDEX('Baseline Calcs &amp; EFs'!$C$341:$C$358, MATCH($B$242,'Baseline Calcs &amp; EFs'!$B$341:$B$358,0)))-(INDEX($F$394:$F$411, MATCH($B$242,$C$394:$C$411,0))))/3),L$227&lt;INDEX($I$395:$I$413,MATCH($B$242,$C$395:$C$413,0)),INDEX('Baseline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M296" s="148" t="str" cm="1">
        <f t="array" ref="M296">IFERROR((_xlfn.IFS(M$227&lt;INDEX($J$395:$J$413,MATCH($B$242,$C$395:$C$413,0)),INDEX('Baseline Calcs &amp; EFs'!$C$341:$C$358, MATCH($B$242,'Baseline Calcs &amp; EFs'!$B$341:$B$358,0)),M$227&lt;INDEX($K$395:$K$413,MATCH($B$242,$C$395:$C$413,0)),INDEX('Baseline Calcs &amp; EFs'!$C$341:$C$358, MATCH($B$242,'Baseline Calcs &amp; EFs'!$B$341:$B$358,0))-(((INDEX('Baseline Calcs &amp; EFs'!$C$341:$C$358, MATCH($B$242,'Baseline Calcs &amp; EFs'!$B$341:$B$358,0)))-(INDEX($F$394:$F$411, MATCH($B$242,$C$394:$C$411,0))))/3),M$227&lt;INDEX($I$395:$I$413,MATCH($B$242,$C$395:$C$413,0)),INDEX('Baseline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N296" s="148" t="str" cm="1">
        <f t="array" ref="N296">IFERROR((_xlfn.IFS(N$227&lt;INDEX($J$395:$J$413,MATCH($B$242,$C$395:$C$413,0)),INDEX('Baseline Calcs &amp; EFs'!$C$341:$C$358, MATCH($B$242,'Baseline Calcs &amp; EFs'!$B$341:$B$358,0)),N$227&lt;INDEX($K$395:$K$413,MATCH($B$242,$C$395:$C$413,0)),INDEX('Baseline Calcs &amp; EFs'!$C$341:$C$358, MATCH($B$242,'Baseline Calcs &amp; EFs'!$B$341:$B$358,0))-(((INDEX('Baseline Calcs &amp; EFs'!$C$341:$C$358, MATCH($B$242,'Baseline Calcs &amp; EFs'!$B$341:$B$358,0)))-(INDEX($F$394:$F$411, MATCH($B$242,$C$394:$C$411,0))))/3),N$227&lt;INDEX($I$395:$I$413,MATCH($B$242,$C$395:$C$413,0)),INDEX('Baseline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O296" s="148" t="str" cm="1">
        <f t="array" ref="O296">IFERROR((_xlfn.IFS(O$227&lt;INDEX($J$395:$J$413,MATCH($B$242,$C$395:$C$413,0)),INDEX('Baseline Calcs &amp; EFs'!$C$341:$C$358, MATCH($B$242,'Baseline Calcs &amp; EFs'!$B$341:$B$358,0)),O$227&lt;INDEX($K$395:$K$413,MATCH($B$242,$C$395:$C$413,0)),INDEX('Baseline Calcs &amp; EFs'!$C$341:$C$358, MATCH($B$242,'Baseline Calcs &amp; EFs'!$B$341:$B$358,0))-(((INDEX('Baseline Calcs &amp; EFs'!$C$341:$C$358, MATCH($B$242,'Baseline Calcs &amp; EFs'!$B$341:$B$358,0)))-(INDEX($F$394:$F$411, MATCH($B$242,$C$394:$C$411,0))))/3),O$227&lt;INDEX($I$395:$I$413,MATCH($B$242,$C$395:$C$413,0)),INDEX('Baseline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P296" s="148" t="str" cm="1">
        <f t="array" ref="P296">IFERROR((_xlfn.IFS(P$227&lt;INDEX($J$395:$J$413,MATCH($B$242,$C$395:$C$413,0)),INDEX('Baseline Calcs &amp; EFs'!$C$341:$C$358, MATCH($B$242,'Baseline Calcs &amp; EFs'!$B$341:$B$358,0)),P$227&lt;INDEX($K$395:$K$413,MATCH($B$242,$C$395:$C$413,0)),INDEX('Baseline Calcs &amp; EFs'!$C$341:$C$358, MATCH($B$242,'Baseline Calcs &amp; EFs'!$B$341:$B$358,0))-(((INDEX('Baseline Calcs &amp; EFs'!$C$341:$C$358, MATCH($B$242,'Baseline Calcs &amp; EFs'!$B$341:$B$358,0)))-(INDEX($F$394:$F$411, MATCH($B$242,$C$394:$C$411,0))))/3),P$227&lt;INDEX($I$395:$I$413,MATCH($B$242,$C$395:$C$413,0)),INDEX('Baseline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Q296" s="148" t="str" cm="1">
        <f t="array" ref="Q296">IFERROR((_xlfn.IFS(Q$227&lt;INDEX($J$395:$J$413,MATCH($B$242,$C$395:$C$413,0)),INDEX('Baseline Calcs &amp; EFs'!$C$341:$C$358, MATCH($B$242,'Baseline Calcs &amp; EFs'!$B$341:$B$358,0)),Q$227&lt;INDEX($K$395:$K$413,MATCH($B$242,$C$395:$C$413,0)),INDEX('Baseline Calcs &amp; EFs'!$C$341:$C$358, MATCH($B$242,'Baseline Calcs &amp; EFs'!$B$341:$B$358,0))-(((INDEX('Baseline Calcs &amp; EFs'!$C$341:$C$358, MATCH($B$242,'Baseline Calcs &amp; EFs'!$B$341:$B$358,0)))-(INDEX($F$394:$F$411, MATCH($B$242,$C$394:$C$411,0))))/3),Q$227&lt;INDEX($I$395:$I$413,MATCH($B$242,$C$395:$C$413,0)),INDEX('Baseline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R296" s="148" t="str" cm="1">
        <f t="array" ref="R296">IFERROR((_xlfn.IFS(R$227&lt;INDEX($J$395:$J$413,MATCH($B$242,$C$395:$C$413,0)),INDEX('Baseline Calcs &amp; EFs'!$C$341:$C$358, MATCH($B$242,'Baseline Calcs &amp; EFs'!$B$341:$B$358,0)),R$227&lt;INDEX($K$395:$K$413,MATCH($B$242,$C$395:$C$413,0)),INDEX('Baseline Calcs &amp; EFs'!$C$341:$C$358, MATCH($B$242,'Baseline Calcs &amp; EFs'!$B$341:$B$358,0))-(((INDEX('Baseline Calcs &amp; EFs'!$C$341:$C$358, MATCH($B$242,'Baseline Calcs &amp; EFs'!$B$341:$B$358,0)))-(INDEX($F$394:$F$411, MATCH($B$242,$C$394:$C$411,0))))/3),R$227&lt;INDEX($I$395:$I$413,MATCH($B$242,$C$395:$C$413,0)),INDEX('Baseline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S296" s="148" t="str" cm="1">
        <f t="array" ref="S296">IFERROR((_xlfn.IFS(S$227&lt;INDEX($J$395:$J$413,MATCH($B$242,$C$395:$C$413,0)),INDEX('Baseline Calcs &amp; EFs'!$C$341:$C$358, MATCH($B$242,'Baseline Calcs &amp; EFs'!$B$341:$B$358,0)),S$227&lt;INDEX($K$395:$K$413,MATCH($B$242,$C$395:$C$413,0)),INDEX('Baseline Calcs &amp; EFs'!$C$341:$C$358, MATCH($B$242,'Baseline Calcs &amp; EFs'!$B$341:$B$358,0))-(((INDEX('Baseline Calcs &amp; EFs'!$C$341:$C$358, MATCH($B$242,'Baseline Calcs &amp; EFs'!$B$341:$B$358,0)))-(INDEX($F$394:$F$411, MATCH($B$242,$C$394:$C$411,0))))/3),S$227&lt;INDEX($I$395:$I$413,MATCH($B$242,$C$395:$C$413,0)),INDEX('Baseline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T296" s="148" t="str" cm="1">
        <f t="array" ref="T296">IFERROR((_xlfn.IFS(T$227&lt;INDEX($J$395:$J$413,MATCH($B$242,$C$395:$C$413,0)),INDEX('Baseline Calcs &amp; EFs'!$C$341:$C$358, MATCH($B$242,'Baseline Calcs &amp; EFs'!$B$341:$B$358,0)),T$227&lt;INDEX($K$395:$K$413,MATCH($B$242,$C$395:$C$413,0)),INDEX('Baseline Calcs &amp; EFs'!$C$341:$C$358, MATCH($B$242,'Baseline Calcs &amp; EFs'!$B$341:$B$358,0))-(((INDEX('Baseline Calcs &amp; EFs'!$C$341:$C$358, MATCH($B$242,'Baseline Calcs &amp; EFs'!$B$341:$B$358,0)))-(INDEX($F$394:$F$411, MATCH($B$242,$C$394:$C$411,0))))/3),T$227&lt;INDEX($I$395:$I$413,MATCH($B$242,$C$395:$C$413,0)),INDEX('Baseline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U296" s="148" t="str" cm="1">
        <f t="array" ref="U296">IFERROR((_xlfn.IFS(U$227&lt;INDEX($J$395:$J$413,MATCH($B$242,$C$395:$C$413,0)),INDEX('Baseline Calcs &amp; EFs'!$C$341:$C$358, MATCH($B$242,'Baseline Calcs &amp; EFs'!$B$341:$B$358,0)),U$227&lt;INDEX($K$395:$K$413,MATCH($B$242,$C$395:$C$413,0)),INDEX('Baseline Calcs &amp; EFs'!$C$341:$C$358, MATCH($B$242,'Baseline Calcs &amp; EFs'!$B$341:$B$358,0))-(((INDEX('Baseline Calcs &amp; EFs'!$C$341:$C$358, MATCH($B$242,'Baseline Calcs &amp; EFs'!$B$341:$B$358,0)))-(INDEX($F$394:$F$411, MATCH($B$242,$C$394:$C$411,0))))/3),U$227&lt;INDEX($I$395:$I$413,MATCH($B$242,$C$395:$C$413,0)),INDEX('Baseline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V296" s="148" t="str" cm="1">
        <f t="array" ref="V296">IFERROR((_xlfn.IFS(V$227&lt;INDEX($J$395:$J$413,MATCH($B$242,$C$395:$C$413,0)),INDEX('Baseline Calcs &amp; EFs'!$C$341:$C$358, MATCH($B$242,'Baseline Calcs &amp; EFs'!$B$341:$B$358,0)),V$227&lt;INDEX($K$395:$K$413,MATCH($B$242,$C$395:$C$413,0)),INDEX('Baseline Calcs &amp; EFs'!$C$341:$C$358, MATCH($B$242,'Baseline Calcs &amp; EFs'!$B$341:$B$358,0))-(((INDEX('Baseline Calcs &amp; EFs'!$C$341:$C$358, MATCH($B$242,'Baseline Calcs &amp; EFs'!$B$341:$B$358,0)))-(INDEX($F$394:$F$411, MATCH($B$242,$C$394:$C$411,0))))/3),V$227&lt;INDEX($I$395:$I$413,MATCH($B$242,$C$395:$C$413,0)),INDEX('Baseline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W296" s="148" t="str" cm="1">
        <f t="array" ref="W296">IFERROR((_xlfn.IFS(W$227&lt;INDEX($J$395:$J$413,MATCH($B$242,$C$395:$C$413,0)),INDEX('Baseline Calcs &amp; EFs'!$C$341:$C$358, MATCH($B$242,'Baseline Calcs &amp; EFs'!$B$341:$B$358,0)),W$227&lt;INDEX($K$395:$K$413,MATCH($B$242,$C$395:$C$413,0)),INDEX('Baseline Calcs &amp; EFs'!$C$341:$C$358, MATCH($B$242,'Baseline Calcs &amp; EFs'!$B$341:$B$358,0))-(((INDEX('Baseline Calcs &amp; EFs'!$C$341:$C$358, MATCH($B$242,'Baseline Calcs &amp; EFs'!$B$341:$B$358,0)))-(INDEX($F$394:$F$411, MATCH($B$242,$C$394:$C$411,0))))/3),W$227&lt;INDEX($I$395:$I$413,MATCH($B$242,$C$395:$C$413,0)),INDEX('Baseline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X296" s="148" t="str" cm="1">
        <f t="array" ref="X296">IFERROR((_xlfn.IFS(X$227&lt;INDEX($J$395:$J$413,MATCH($B$242,$C$395:$C$413,0)),INDEX('Baseline Calcs &amp; EFs'!$C$341:$C$358, MATCH($B$242,'Baseline Calcs &amp; EFs'!$B$341:$B$358,0)),X$227&lt;INDEX($K$395:$K$413,MATCH($B$242,$C$395:$C$413,0)),INDEX('Baseline Calcs &amp; EFs'!$C$341:$C$358, MATCH($B$242,'Baseline Calcs &amp; EFs'!$B$341:$B$358,0))-(((INDEX('Baseline Calcs &amp; EFs'!$C$341:$C$358, MATCH($B$242,'Baseline Calcs &amp; EFs'!$B$341:$B$358,0)))-(INDEX($F$394:$F$411, MATCH($B$242,$C$394:$C$411,0))))/3),X$227&lt;INDEX($I$395:$I$413,MATCH($B$242,$C$395:$C$413,0)),INDEX('Baseline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Y296" s="148" t="str" cm="1">
        <f t="array" ref="Y296">IFERROR((_xlfn.IFS(Y$227&lt;INDEX($J$395:$J$413,MATCH($B$242,$C$395:$C$413,0)),INDEX('Baseline Calcs &amp; EFs'!$C$341:$C$358, MATCH($B$242,'Baseline Calcs &amp; EFs'!$B$341:$B$358,0)),Y$227&lt;INDEX($K$395:$K$413,MATCH($B$242,$C$395:$C$413,0)),INDEX('Baseline Calcs &amp; EFs'!$C$341:$C$358, MATCH($B$242,'Baseline Calcs &amp; EFs'!$B$341:$B$358,0))-(((INDEX('Baseline Calcs &amp; EFs'!$C$341:$C$358, MATCH($B$242,'Baseline Calcs &amp; EFs'!$B$341:$B$358,0)))-(INDEX($F$394:$F$411, MATCH($B$242,$C$394:$C$411,0))))/3),Y$227&lt;INDEX($I$395:$I$413,MATCH($B$242,$C$395:$C$413,0)),INDEX('Baseline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Z296" s="148" t="str" cm="1">
        <f t="array" ref="Z296">IFERROR((_xlfn.IFS(Z$227&lt;INDEX($J$395:$J$413,MATCH($B$242,$C$395:$C$413,0)),INDEX('Baseline Calcs &amp; EFs'!$C$341:$C$358, MATCH($B$242,'Baseline Calcs &amp; EFs'!$B$341:$B$358,0)),Z$227&lt;INDEX($K$395:$K$413,MATCH($B$242,$C$395:$C$413,0)),INDEX('Baseline Calcs &amp; EFs'!$C$341:$C$358, MATCH($B$242,'Baseline Calcs &amp; EFs'!$B$341:$B$358,0))-(((INDEX('Baseline Calcs &amp; EFs'!$C$341:$C$358, MATCH($B$242,'Baseline Calcs &amp; EFs'!$B$341:$B$358,0)))-(INDEX($F$394:$F$411, MATCH($B$242,$C$394:$C$411,0))))/3),Z$227&lt;INDEX($I$395:$I$413,MATCH($B$242,$C$395:$C$413,0)),INDEX('Baseline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AA296" s="148" t="str" cm="1">
        <f t="array" ref="AA296">IFERROR((_xlfn.IFS(AA$227&lt;INDEX($J$395:$J$413,MATCH($B$242,$C$395:$C$413,0)),INDEX('Baseline Calcs &amp; EFs'!$C$341:$C$358, MATCH($B$242,'Baseline Calcs &amp; EFs'!$B$341:$B$358,0)),AA$227&lt;INDEX($K$395:$K$413,MATCH($B$242,$C$395:$C$413,0)),INDEX('Baseline Calcs &amp; EFs'!$C$341:$C$358, MATCH($B$242,'Baseline Calcs &amp; EFs'!$B$341:$B$358,0))-(((INDEX('Baseline Calcs &amp; EFs'!$C$341:$C$358, MATCH($B$242,'Baseline Calcs &amp; EFs'!$B$341:$B$358,0)))-(INDEX($F$394:$F$411, MATCH($B$242,$C$394:$C$411,0))))/3),AA$227&lt;INDEX($I$395:$I$413,MATCH($B$242,$C$395:$C$413,0)),INDEX('Baseline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AB296" s="148" t="str" cm="1">
        <f t="array" ref="AB296">IFERROR((_xlfn.IFS(AB$227&lt;INDEX($J$395:$J$413,MATCH($B$242,$C$395:$C$413,0)),INDEX('Baseline Calcs &amp; EFs'!$C$341:$C$358, MATCH($B$242,'Baseline Calcs &amp; EFs'!$B$341:$B$358,0)),AB$227&lt;INDEX($K$395:$K$413,MATCH($B$242,$C$395:$C$413,0)),INDEX('Baseline Calcs &amp; EFs'!$C$341:$C$358, MATCH($B$242,'Baseline Calcs &amp; EFs'!$B$341:$B$358,0))-(((INDEX('Baseline Calcs &amp; EFs'!$C$341:$C$358, MATCH($B$242,'Baseline Calcs &amp; EFs'!$B$341:$B$358,0)))-(INDEX($F$394:$F$411, MATCH($B$242,$C$394:$C$411,0))))/3),AB$227&lt;INDEX($I$395:$I$413,MATCH($B$242,$C$395:$C$413,0)),INDEX('Baseline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AC296" s="148" t="str" cm="1">
        <f t="array" ref="AC296">IFERROR((_xlfn.IFS(AC$227&lt;INDEX($J$395:$J$413,MATCH($B$242,$C$395:$C$413,0)),INDEX('Baseline Calcs &amp; EFs'!$C$341:$C$358, MATCH($B$242,'Baseline Calcs &amp; EFs'!$B$341:$B$358,0)),AC$227&lt;INDEX($K$395:$K$413,MATCH($B$242,$C$395:$C$413,0)),INDEX('Baseline Calcs &amp; EFs'!$C$341:$C$358, MATCH($B$242,'Baseline Calcs &amp; EFs'!$B$341:$B$358,0))-(((INDEX('Baseline Calcs &amp; EFs'!$C$341:$C$358, MATCH($B$242,'Baseline Calcs &amp; EFs'!$B$341:$B$358,0)))-(INDEX($F$394:$F$411, MATCH($B$242,$C$394:$C$411,0))))/3),AC$227&lt;INDEX($I$395:$I$413,MATCH($B$242,$C$395:$C$413,0)),INDEX('Baseline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AD296" s="148" t="str" cm="1">
        <f t="array" ref="AD296">IFERROR((_xlfn.IFS(AD$227&lt;INDEX($J$395:$J$413,MATCH($B$242,$C$395:$C$413,0)),INDEX('Baseline Calcs &amp; EFs'!$C$341:$C$358, MATCH($B$242,'Baseline Calcs &amp; EFs'!$B$341:$B$358,0)),AD$227&lt;INDEX($K$395:$K$413,MATCH($B$242,$C$395:$C$413,0)),INDEX('Baseline Calcs &amp; EFs'!$C$341:$C$358, MATCH($B$242,'Baseline Calcs &amp; EFs'!$B$341:$B$358,0))-(((INDEX('Baseline Calcs &amp; EFs'!$C$341:$C$358, MATCH($B$242,'Baseline Calcs &amp; EFs'!$B$341:$B$358,0)))-(INDEX($F$394:$F$411, MATCH($B$242,$C$394:$C$411,0))))/3),AD$227&lt;INDEX($I$395:$I$413,MATCH($B$242,$C$395:$C$413,0)),INDEX('Baseline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AE296" s="148" t="str" cm="1">
        <f t="array" ref="AE296">IFERROR((_xlfn.IFS(AE$227&lt;INDEX($J$395:$J$413,MATCH($B$242,$C$395:$C$413,0)),INDEX('Baseline Calcs &amp; EFs'!$C$341:$C$358, MATCH($B$242,'Baseline Calcs &amp; EFs'!$B$341:$B$358,0)),AE$227&lt;INDEX($K$395:$K$413,MATCH($B$242,$C$395:$C$413,0)),INDEX('Baseline Calcs &amp; EFs'!$C$341:$C$358, MATCH($B$242,'Baseline Calcs &amp; EFs'!$B$341:$B$358,0))-(((INDEX('Baseline Calcs &amp; EFs'!$C$341:$C$358, MATCH($B$242,'Baseline Calcs &amp; EFs'!$B$341:$B$358,0)))-(INDEX($F$394:$F$411, MATCH($B$242,$C$394:$C$411,0))))/3),AE$227&lt;INDEX($I$395:$I$413,MATCH($B$242,$C$395:$C$413,0)),INDEX('Baseline Calcs &amp; EFs'!$C$341:$C$358, MATCH($B$242,'Baseline Calcs &amp; EFs'!$B$341:$B$358,0))-(((INDEX('Baseline Calcs &amp; EFs'!$C$341:$C$358, MATCH($B$242,'Baseline Calcs &amp; EFs'!$B$341:$B$358,0)))-(INDEX($F$394:$F$411, MATCH($B$242,$C$394:$C$411,0))))*2/3),TRUE,INDEX($F$394:$F$411, MATCH($B$242,$C$394:$C$411,0)))*INDEX($D$11:$D$27, MATCH($B$242,$B$11:$B$27,0)))*1000*'Conversions and Lists'!$O$44*'Baseline Calcs &amp; EFs'!$F$437*'Conversions and Lists'!$F$51*1000,"")</f>
        <v/>
      </c>
      <c r="AF296" s="148" t="str">
        <f t="shared" si="9"/>
        <v/>
      </c>
      <c r="AG296" s="148" t="str">
        <f>IFERROR(SUM(INDEX(D296:AF296, MATCH(INDEX($H$6:$H$27,MATCH(B296,$B$6:$B$27,0)),$D$227:$AE$227,0)):AF296),"")</f>
        <v/>
      </c>
    </row>
    <row r="297" spans="2:33" x14ac:dyDescent="0.25">
      <c r="B297" s="144" t="s">
        <v>130</v>
      </c>
      <c r="C297" s="141" t="s">
        <v>335</v>
      </c>
      <c r="D297" s="142" t="str" cm="1">
        <f t="array" ref="D297">IFERROR(((_xlfn.IFS(D$227&lt;INDEX($J$395:$J$413,MATCH($B$244,$C$395:$C$413,0)),INDEX('Baseline Calcs &amp; EFs'!$D$341:$D$358, MATCH($B$244,'Baseline Calcs &amp; EFs'!$B$341:$B$358,0)),D$227&lt;INDEX($K$395:$K$413,MATCH($B$244,$C$395:$C$413,0)),INDEX('Baseline Calcs &amp; EFs'!$D$341:$D$358, MATCH($B$244,'Baseline Calcs &amp; EFs'!$B$341:$B$358,0))-(((INDEX('Baseline Calcs &amp; EFs'!$D$341:$D$358, MATCH($B$244,'Baseline Calcs &amp; EFs'!$B$341:$B$358,0)))-(INDEX($G$394:$G$411, MATCH($B$244,$C$394:$C$411,0))))/3),D$227&lt;INDEX($I$395:$I$413,MATCH($B$244,$C$395:$C$413,0)),INDEX('Baseline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EFs'!K$381,"")</f>
        <v/>
      </c>
      <c r="E297" s="142" t="str" cm="1">
        <f t="array" ref="E297">IFERROR(((_xlfn.IFS(E$227&lt;INDEX($J$395:$J$413,MATCH($B$244,$C$395:$C$413,0)),INDEX('Baseline Calcs &amp; EFs'!$D$341:$D$358, MATCH($B$244,'Baseline Calcs &amp; EFs'!$B$341:$B$358,0)),E$227&lt;INDEX($K$395:$K$413,MATCH($B$244,$C$395:$C$413,0)),INDEX('Baseline Calcs &amp; EFs'!$D$341:$D$358, MATCH($B$244,'Baseline Calcs &amp; EFs'!$B$341:$B$358,0))-(((INDEX('Baseline Calcs &amp; EFs'!$D$341:$D$358, MATCH($B$244,'Baseline Calcs &amp; EFs'!$B$341:$B$358,0)))-(INDEX($G$394:$G$411, MATCH($B$244,$C$394:$C$411,0))))/3),E$227&lt;INDEX($I$395:$I$413,MATCH($B$244,$C$395:$C$413,0)),INDEX('Baseline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EFs'!L$381,"")</f>
        <v/>
      </c>
      <c r="F297" s="142" t="str" cm="1">
        <f t="array" ref="F297">IFERROR(((_xlfn.IFS(F$227&lt;INDEX($J$395:$J$413,MATCH($B$244,$C$395:$C$413,0)),INDEX('Baseline Calcs &amp; EFs'!$D$341:$D$358, MATCH($B$244,'Baseline Calcs &amp; EFs'!$B$341:$B$358,0)),F$227&lt;INDEX($K$395:$K$413,MATCH($B$244,$C$395:$C$413,0)),INDEX('Baseline Calcs &amp; EFs'!$D$341:$D$358, MATCH($B$244,'Baseline Calcs &amp; EFs'!$B$341:$B$358,0))-(((INDEX('Baseline Calcs &amp; EFs'!$D$341:$D$358, MATCH($B$244,'Baseline Calcs &amp; EFs'!$B$341:$B$358,0)))-(INDEX($G$394:$G$411, MATCH($B$244,$C$394:$C$411,0))))/3),F$227&lt;INDEX($I$395:$I$413,MATCH($B$244,$C$395:$C$413,0)),INDEX('Baseline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EFs'!M$381,"")</f>
        <v/>
      </c>
      <c r="G297" s="142" t="str" cm="1">
        <f t="array" ref="G297">IFERROR(((_xlfn.IFS(G$227&lt;INDEX($J$395:$J$413,MATCH($B$244,$C$395:$C$413,0)),INDEX('Baseline Calcs &amp; EFs'!$D$341:$D$358, MATCH($B$244,'Baseline Calcs &amp; EFs'!$B$341:$B$358,0)),G$227&lt;INDEX($K$395:$K$413,MATCH($B$244,$C$395:$C$413,0)),INDEX('Baseline Calcs &amp; EFs'!$D$341:$D$358, MATCH($B$244,'Baseline Calcs &amp; EFs'!$B$341:$B$358,0))-(((INDEX('Baseline Calcs &amp; EFs'!$D$341:$D$358, MATCH($B$244,'Baseline Calcs &amp; EFs'!$B$341:$B$358,0)))-(INDEX($G$394:$G$411, MATCH($B$244,$C$394:$C$411,0))))/3),G$227&lt;INDEX($I$395:$I$413,MATCH($B$244,$C$395:$C$413,0)),INDEX('Baseline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EFs'!N$381,"")</f>
        <v/>
      </c>
      <c r="H297" s="142" t="str" cm="1">
        <f t="array" ref="H297">IFERROR(((_xlfn.IFS(H$227&lt;INDEX($J$395:$J$413,MATCH($B$244,$C$395:$C$413,0)),INDEX('Baseline Calcs &amp; EFs'!$D$341:$D$358, MATCH($B$244,'Baseline Calcs &amp; EFs'!$B$341:$B$358,0)),H$227&lt;INDEX($K$395:$K$413,MATCH($B$244,$C$395:$C$413,0)),INDEX('Baseline Calcs &amp; EFs'!$D$341:$D$358, MATCH($B$244,'Baseline Calcs &amp; EFs'!$B$341:$B$358,0))-(((INDEX('Baseline Calcs &amp; EFs'!$D$341:$D$358, MATCH($B$244,'Baseline Calcs &amp; EFs'!$B$341:$B$358,0)))-(INDEX($G$394:$G$411, MATCH($B$244,$C$394:$C$411,0))))/3),H$227&lt;INDEX($I$395:$I$413,MATCH($B$244,$C$395:$C$413,0)),INDEX('Baseline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EFs'!O$381,"")</f>
        <v/>
      </c>
      <c r="I297" s="142" t="str" cm="1">
        <f t="array" ref="I297">IFERROR(((_xlfn.IFS(I$227&lt;INDEX($J$395:$J$413,MATCH($B$244,$C$395:$C$413,0)),INDEX('Baseline Calcs &amp; EFs'!$D$341:$D$358, MATCH($B$244,'Baseline Calcs &amp; EFs'!$B$341:$B$358,0)),I$227&lt;INDEX($K$395:$K$413,MATCH($B$244,$C$395:$C$413,0)),INDEX('Baseline Calcs &amp; EFs'!$D$341:$D$358, MATCH($B$244,'Baseline Calcs &amp; EFs'!$B$341:$B$358,0))-(((INDEX('Baseline Calcs &amp; EFs'!$D$341:$D$358, MATCH($B$244,'Baseline Calcs &amp; EFs'!$B$341:$B$358,0)))-(INDEX($G$394:$G$411, MATCH($B$244,$C$394:$C$411,0))))/3),I$227&lt;INDEX($I$395:$I$413,MATCH($B$244,$C$395:$C$413,0)),INDEX('Baseline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EFs'!P$381,"")</f>
        <v/>
      </c>
      <c r="J297" s="142" t="str" cm="1">
        <f t="array" ref="J297">IFERROR(((_xlfn.IFS(J$227&lt;INDEX($J$395:$J$413,MATCH($B$244,$C$395:$C$413,0)),INDEX('Baseline Calcs &amp; EFs'!$D$341:$D$358, MATCH($B$244,'Baseline Calcs &amp; EFs'!$B$341:$B$358,0)),J$227&lt;INDEX($K$395:$K$413,MATCH($B$244,$C$395:$C$413,0)),INDEX('Baseline Calcs &amp; EFs'!$D$341:$D$358, MATCH($B$244,'Baseline Calcs &amp; EFs'!$B$341:$B$358,0))-(((INDEX('Baseline Calcs &amp; EFs'!$D$341:$D$358, MATCH($B$244,'Baseline Calcs &amp; EFs'!$B$341:$B$358,0)))-(INDEX($G$394:$G$411, MATCH($B$244,$C$394:$C$411,0))))/3),J$227&lt;INDEX($I$395:$I$413,MATCH($B$244,$C$395:$C$413,0)),INDEX('Baseline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EFs'!Q$381,"")</f>
        <v/>
      </c>
      <c r="K297" s="142" t="str" cm="1">
        <f t="array" ref="K297">IFERROR(((_xlfn.IFS(K$227&lt;INDEX($J$395:$J$413,MATCH($B$244,$C$395:$C$413,0)),INDEX('Baseline Calcs &amp; EFs'!$D$341:$D$358, MATCH($B$244,'Baseline Calcs &amp; EFs'!$B$341:$B$358,0)),K$227&lt;INDEX($K$395:$K$413,MATCH($B$244,$C$395:$C$413,0)),INDEX('Baseline Calcs &amp; EFs'!$D$341:$D$358, MATCH($B$244,'Baseline Calcs &amp; EFs'!$B$341:$B$358,0))-(((INDEX('Baseline Calcs &amp; EFs'!$D$341:$D$358, MATCH($B$244,'Baseline Calcs &amp; EFs'!$B$341:$B$358,0)))-(INDEX($G$394:$G$411, MATCH($B$244,$C$394:$C$411,0))))/3),K$227&lt;INDEX($I$395:$I$413,MATCH($B$244,$C$395:$C$413,0)),INDEX('Baseline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EFs'!R$381,"")</f>
        <v/>
      </c>
      <c r="L297" s="142" t="str" cm="1">
        <f t="array" ref="L297">IFERROR(((_xlfn.IFS(L$227&lt;INDEX($J$395:$J$413,MATCH($B$244,$C$395:$C$413,0)),INDEX('Baseline Calcs &amp; EFs'!$D$341:$D$358, MATCH($B$244,'Baseline Calcs &amp; EFs'!$B$341:$B$358,0)),L$227&lt;INDEX($K$395:$K$413,MATCH($B$244,$C$395:$C$413,0)),INDEX('Baseline Calcs &amp; EFs'!$D$341:$D$358, MATCH($B$244,'Baseline Calcs &amp; EFs'!$B$341:$B$358,0))-(((INDEX('Baseline Calcs &amp; EFs'!$D$341:$D$358, MATCH($B$244,'Baseline Calcs &amp; EFs'!$B$341:$B$358,0)))-(INDEX($G$394:$G$411, MATCH($B$244,$C$394:$C$411,0))))/3),L$227&lt;INDEX($I$395:$I$413,MATCH($B$244,$C$395:$C$413,0)),INDEX('Baseline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EFs'!S$381,"")</f>
        <v/>
      </c>
      <c r="M297" s="142" t="str" cm="1">
        <f t="array" ref="M297">IFERROR(((_xlfn.IFS(M$227&lt;INDEX($J$395:$J$413,MATCH($B$244,$C$395:$C$413,0)),INDEX('Baseline Calcs &amp; EFs'!$D$341:$D$358, MATCH($B$244,'Baseline Calcs &amp; EFs'!$B$341:$B$358,0)),M$227&lt;INDEX($K$395:$K$413,MATCH($B$244,$C$395:$C$413,0)),INDEX('Baseline Calcs &amp; EFs'!$D$341:$D$358, MATCH($B$244,'Baseline Calcs &amp; EFs'!$B$341:$B$358,0))-(((INDEX('Baseline Calcs &amp; EFs'!$D$341:$D$358, MATCH($B$244,'Baseline Calcs &amp; EFs'!$B$341:$B$358,0)))-(INDEX($G$394:$G$411, MATCH($B$244,$C$394:$C$411,0))))/3),M$227&lt;INDEX($I$395:$I$413,MATCH($B$244,$C$395:$C$413,0)),INDEX('Baseline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EFs'!T$381,"")</f>
        <v/>
      </c>
      <c r="N297" s="142" t="str" cm="1">
        <f t="array" ref="N297">IFERROR(((_xlfn.IFS(N$227&lt;INDEX($J$395:$J$413,MATCH($B$244,$C$395:$C$413,0)),INDEX('Baseline Calcs &amp; EFs'!$D$341:$D$358, MATCH($B$244,'Baseline Calcs &amp; EFs'!$B$341:$B$358,0)),N$227&lt;INDEX($K$395:$K$413,MATCH($B$244,$C$395:$C$413,0)),INDEX('Baseline Calcs &amp; EFs'!$D$341:$D$358, MATCH($B$244,'Baseline Calcs &amp; EFs'!$B$341:$B$358,0))-(((INDEX('Baseline Calcs &amp; EFs'!$D$341:$D$358, MATCH($B$244,'Baseline Calcs &amp; EFs'!$B$341:$B$358,0)))-(INDEX($G$394:$G$411, MATCH($B$244,$C$394:$C$411,0))))/3),N$227&lt;INDEX($I$395:$I$413,MATCH($B$244,$C$395:$C$413,0)),INDEX('Baseline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EFs'!U$381,"")</f>
        <v/>
      </c>
      <c r="O297" s="142" t="str" cm="1">
        <f t="array" ref="O297">IFERROR(((_xlfn.IFS(O$227&lt;INDEX($J$395:$J$413,MATCH($B$244,$C$395:$C$413,0)),INDEX('Baseline Calcs &amp; EFs'!$D$341:$D$358, MATCH($B$244,'Baseline Calcs &amp; EFs'!$B$341:$B$358,0)),O$227&lt;INDEX($K$395:$K$413,MATCH($B$244,$C$395:$C$413,0)),INDEX('Baseline Calcs &amp; EFs'!$D$341:$D$358, MATCH($B$244,'Baseline Calcs &amp; EFs'!$B$341:$B$358,0))-(((INDEX('Baseline Calcs &amp; EFs'!$D$341:$D$358, MATCH($B$244,'Baseline Calcs &amp; EFs'!$B$341:$B$358,0)))-(INDEX($G$394:$G$411, MATCH($B$244,$C$394:$C$411,0))))/3),O$227&lt;INDEX($I$395:$I$413,MATCH($B$244,$C$395:$C$413,0)),INDEX('Baseline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EFs'!V$381,"")</f>
        <v/>
      </c>
      <c r="P297" s="142" t="str" cm="1">
        <f t="array" ref="P297">IFERROR(((_xlfn.IFS(P$227&lt;INDEX($J$395:$J$413,MATCH($B$244,$C$395:$C$413,0)),INDEX('Baseline Calcs &amp; EFs'!$D$341:$D$358, MATCH($B$244,'Baseline Calcs &amp; EFs'!$B$341:$B$358,0)),P$227&lt;INDEX($K$395:$K$413,MATCH($B$244,$C$395:$C$413,0)),INDEX('Baseline Calcs &amp; EFs'!$D$341:$D$358, MATCH($B$244,'Baseline Calcs &amp; EFs'!$B$341:$B$358,0))-(((INDEX('Baseline Calcs &amp; EFs'!$D$341:$D$358, MATCH($B$244,'Baseline Calcs &amp; EFs'!$B$341:$B$358,0)))-(INDEX($G$394:$G$411, MATCH($B$244,$C$394:$C$411,0))))/3),P$227&lt;INDEX($I$395:$I$413,MATCH($B$244,$C$395:$C$413,0)),INDEX('Baseline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EFs'!W$381,"")</f>
        <v/>
      </c>
      <c r="Q297" s="142" t="str" cm="1">
        <f t="array" ref="Q297">IFERROR(((_xlfn.IFS(Q$227&lt;INDEX($J$395:$J$413,MATCH($B$244,$C$395:$C$413,0)),INDEX('Baseline Calcs &amp; EFs'!$D$341:$D$358, MATCH($B$244,'Baseline Calcs &amp; EFs'!$B$341:$B$358,0)),Q$227&lt;INDEX($K$395:$K$413,MATCH($B$244,$C$395:$C$413,0)),INDEX('Baseline Calcs &amp; EFs'!$D$341:$D$358, MATCH($B$244,'Baseline Calcs &amp; EFs'!$B$341:$B$358,0))-(((INDEX('Baseline Calcs &amp; EFs'!$D$341:$D$358, MATCH($B$244,'Baseline Calcs &amp; EFs'!$B$341:$B$358,0)))-(INDEX($G$394:$G$411, MATCH($B$244,$C$394:$C$411,0))))/3),Q$227&lt;INDEX($I$395:$I$413,MATCH($B$244,$C$395:$C$413,0)),INDEX('Baseline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EFs'!X$381,"")</f>
        <v/>
      </c>
      <c r="R297" s="142" t="str" cm="1">
        <f t="array" ref="R297">IFERROR(((_xlfn.IFS(R$227&lt;INDEX($J$395:$J$413,MATCH($B$244,$C$395:$C$413,0)),INDEX('Baseline Calcs &amp; EFs'!$D$341:$D$358, MATCH($B$244,'Baseline Calcs &amp; EFs'!$B$341:$B$358,0)),R$227&lt;INDEX($K$395:$K$413,MATCH($B$244,$C$395:$C$413,0)),INDEX('Baseline Calcs &amp; EFs'!$D$341:$D$358, MATCH($B$244,'Baseline Calcs &amp; EFs'!$B$341:$B$358,0))-(((INDEX('Baseline Calcs &amp; EFs'!$D$341:$D$358, MATCH($B$244,'Baseline Calcs &amp; EFs'!$B$341:$B$358,0)))-(INDEX($G$394:$G$411, MATCH($B$244,$C$394:$C$411,0))))/3),R$227&lt;INDEX($I$395:$I$413,MATCH($B$244,$C$395:$C$413,0)),INDEX('Baseline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EFs'!Y$381,"")</f>
        <v/>
      </c>
      <c r="S297" s="142" t="str" cm="1">
        <f t="array" ref="S297">IFERROR(((_xlfn.IFS(S$227&lt;INDEX($J$395:$J$413,MATCH($B$244,$C$395:$C$413,0)),INDEX('Baseline Calcs &amp; EFs'!$D$341:$D$358, MATCH($B$244,'Baseline Calcs &amp; EFs'!$B$341:$B$358,0)),S$227&lt;INDEX($K$395:$K$413,MATCH($B$244,$C$395:$C$413,0)),INDEX('Baseline Calcs &amp; EFs'!$D$341:$D$358, MATCH($B$244,'Baseline Calcs &amp; EFs'!$B$341:$B$358,0))-(((INDEX('Baseline Calcs &amp; EFs'!$D$341:$D$358, MATCH($B$244,'Baseline Calcs &amp; EFs'!$B$341:$B$358,0)))-(INDEX($G$394:$G$411, MATCH($B$244,$C$394:$C$411,0))))/3),S$227&lt;INDEX($I$395:$I$413,MATCH($B$244,$C$395:$C$413,0)),INDEX('Baseline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EFs'!Z$381,"")</f>
        <v/>
      </c>
      <c r="T297" s="142" t="str" cm="1">
        <f t="array" ref="T297">IFERROR(((_xlfn.IFS(T$227&lt;INDEX($J$395:$J$413,MATCH($B$244,$C$395:$C$413,0)),INDEX('Baseline Calcs &amp; EFs'!$D$341:$D$358, MATCH($B$244,'Baseline Calcs &amp; EFs'!$B$341:$B$358,0)),T$227&lt;INDEX($K$395:$K$413,MATCH($B$244,$C$395:$C$413,0)),INDEX('Baseline Calcs &amp; EFs'!$D$341:$D$358, MATCH($B$244,'Baseline Calcs &amp; EFs'!$B$341:$B$358,0))-(((INDEX('Baseline Calcs &amp; EFs'!$D$341:$D$358, MATCH($B$244,'Baseline Calcs &amp; EFs'!$B$341:$B$358,0)))-(INDEX($G$394:$G$411, MATCH($B$244,$C$394:$C$411,0))))/3),T$227&lt;INDEX($I$395:$I$413,MATCH($B$244,$C$395:$C$413,0)),INDEX('Baseline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EFs'!AA$381,"")</f>
        <v/>
      </c>
      <c r="U297" s="142" t="str" cm="1">
        <f t="array" ref="U297">IFERROR(((_xlfn.IFS(U$227&lt;INDEX($J$395:$J$413,MATCH($B$244,$C$395:$C$413,0)),INDEX('Baseline Calcs &amp; EFs'!$D$341:$D$358, MATCH($B$244,'Baseline Calcs &amp; EFs'!$B$341:$B$358,0)),U$227&lt;INDEX($K$395:$K$413,MATCH($B$244,$C$395:$C$413,0)),INDEX('Baseline Calcs &amp; EFs'!$D$341:$D$358, MATCH($B$244,'Baseline Calcs &amp; EFs'!$B$341:$B$358,0))-(((INDEX('Baseline Calcs &amp; EFs'!$D$341:$D$358, MATCH($B$244,'Baseline Calcs &amp; EFs'!$B$341:$B$358,0)))-(INDEX($G$394:$G$411, MATCH($B$244,$C$394:$C$411,0))))/3),U$227&lt;INDEX($I$395:$I$413,MATCH($B$244,$C$395:$C$413,0)),INDEX('Baseline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EFs'!AB$381,"")</f>
        <v/>
      </c>
      <c r="V297" s="142" t="str" cm="1">
        <f t="array" ref="V297">IFERROR(((_xlfn.IFS(V$227&lt;INDEX($J$395:$J$413,MATCH($B$244,$C$395:$C$413,0)),INDEX('Baseline Calcs &amp; EFs'!$D$341:$D$358, MATCH($B$244,'Baseline Calcs &amp; EFs'!$B$341:$B$358,0)),V$227&lt;INDEX($K$395:$K$413,MATCH($B$244,$C$395:$C$413,0)),INDEX('Baseline Calcs &amp; EFs'!$D$341:$D$358, MATCH($B$244,'Baseline Calcs &amp; EFs'!$B$341:$B$358,0))-(((INDEX('Baseline Calcs &amp; EFs'!$D$341:$D$358, MATCH($B$244,'Baseline Calcs &amp; EFs'!$B$341:$B$358,0)))-(INDEX($G$394:$G$411, MATCH($B$244,$C$394:$C$411,0))))/3),V$227&lt;INDEX($I$395:$I$413,MATCH($B$244,$C$395:$C$413,0)),INDEX('Baseline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EFs'!AC$381,"")</f>
        <v/>
      </c>
      <c r="W297" s="142" t="str" cm="1">
        <f t="array" ref="W297">IFERROR(((_xlfn.IFS(W$227&lt;INDEX($J$395:$J$413,MATCH($B$244,$C$395:$C$413,0)),INDEX('Baseline Calcs &amp; EFs'!$D$341:$D$358, MATCH($B$244,'Baseline Calcs &amp; EFs'!$B$341:$B$358,0)),W$227&lt;INDEX($K$395:$K$413,MATCH($B$244,$C$395:$C$413,0)),INDEX('Baseline Calcs &amp; EFs'!$D$341:$D$358, MATCH($B$244,'Baseline Calcs &amp; EFs'!$B$341:$B$358,0))-(((INDEX('Baseline Calcs &amp; EFs'!$D$341:$D$358, MATCH($B$244,'Baseline Calcs &amp; EFs'!$B$341:$B$358,0)))-(INDEX($G$394:$G$411, MATCH($B$244,$C$394:$C$411,0))))/3),W$227&lt;INDEX($I$395:$I$413,MATCH($B$244,$C$395:$C$413,0)),INDEX('Baseline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EFs'!AD$381,"")</f>
        <v/>
      </c>
      <c r="X297" s="142" t="str" cm="1">
        <f t="array" ref="X297">IFERROR(((_xlfn.IFS(X$227&lt;INDEX($J$395:$J$413,MATCH($B$244,$C$395:$C$413,0)),INDEX('Baseline Calcs &amp; EFs'!$D$341:$D$358, MATCH($B$244,'Baseline Calcs &amp; EFs'!$B$341:$B$358,0)),X$227&lt;INDEX($K$395:$K$413,MATCH($B$244,$C$395:$C$413,0)),INDEX('Baseline Calcs &amp; EFs'!$D$341:$D$358, MATCH($B$244,'Baseline Calcs &amp; EFs'!$B$341:$B$358,0))-(((INDEX('Baseline Calcs &amp; EFs'!$D$341:$D$358, MATCH($B$244,'Baseline Calcs &amp; EFs'!$B$341:$B$358,0)))-(INDEX($G$394:$G$411, MATCH($B$244,$C$394:$C$411,0))))/3),X$227&lt;INDEX($I$395:$I$413,MATCH($B$244,$C$395:$C$413,0)),INDEX('Baseline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EFs'!AE$381,"")</f>
        <v/>
      </c>
      <c r="Y297" s="142" t="str" cm="1">
        <f t="array" ref="Y297">IFERROR(((_xlfn.IFS(Y$227&lt;INDEX($J$395:$J$413,MATCH($B$244,$C$395:$C$413,0)),INDEX('Baseline Calcs &amp; EFs'!$D$341:$D$358, MATCH($B$244,'Baseline Calcs &amp; EFs'!$B$341:$B$358,0)),Y$227&lt;INDEX($K$395:$K$413,MATCH($B$244,$C$395:$C$413,0)),INDEX('Baseline Calcs &amp; EFs'!$D$341:$D$358, MATCH($B$244,'Baseline Calcs &amp; EFs'!$B$341:$B$358,0))-(((INDEX('Baseline Calcs &amp; EFs'!$D$341:$D$358, MATCH($B$244,'Baseline Calcs &amp; EFs'!$B$341:$B$358,0)))-(INDEX($G$394:$G$411, MATCH($B$244,$C$394:$C$411,0))))/3),Y$227&lt;INDEX($I$395:$I$413,MATCH($B$244,$C$395:$C$413,0)),INDEX('Baseline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EFs'!AF$381,"")</f>
        <v/>
      </c>
      <c r="Z297" s="142" t="str" cm="1">
        <f t="array" ref="Z297">IFERROR(((_xlfn.IFS(Z$227&lt;INDEX($J$395:$J$413,MATCH($B$244,$C$395:$C$413,0)),INDEX('Baseline Calcs &amp; EFs'!$D$341:$D$358, MATCH($B$244,'Baseline Calcs &amp; EFs'!$B$341:$B$358,0)),Z$227&lt;INDEX($K$395:$K$413,MATCH($B$244,$C$395:$C$413,0)),INDEX('Baseline Calcs &amp; EFs'!$D$341:$D$358, MATCH($B$244,'Baseline Calcs &amp; EFs'!$B$341:$B$358,0))-(((INDEX('Baseline Calcs &amp; EFs'!$D$341:$D$358, MATCH($B$244,'Baseline Calcs &amp; EFs'!$B$341:$B$358,0)))-(INDEX($G$394:$G$411, MATCH($B$244,$C$394:$C$411,0))))/3),Z$227&lt;INDEX($I$395:$I$413,MATCH($B$244,$C$395:$C$413,0)),INDEX('Baseline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EFs'!AG$381,"")</f>
        <v/>
      </c>
      <c r="AA297" s="142" t="str" cm="1">
        <f t="array" ref="AA297">IFERROR(((_xlfn.IFS(AA$227&lt;INDEX($J$395:$J$413,MATCH($B$244,$C$395:$C$413,0)),INDEX('Baseline Calcs &amp; EFs'!$D$341:$D$358, MATCH($B$244,'Baseline Calcs &amp; EFs'!$B$341:$B$358,0)),AA$227&lt;INDEX($K$395:$K$413,MATCH($B$244,$C$395:$C$413,0)),INDEX('Baseline Calcs &amp; EFs'!$D$341:$D$358, MATCH($B$244,'Baseline Calcs &amp; EFs'!$B$341:$B$358,0))-(((INDEX('Baseline Calcs &amp; EFs'!$D$341:$D$358, MATCH($B$244,'Baseline Calcs &amp; EFs'!$B$341:$B$358,0)))-(INDEX($G$394:$G$411, MATCH($B$244,$C$394:$C$411,0))))/3),AA$227&lt;INDEX($I$395:$I$413,MATCH($B$244,$C$395:$C$413,0)),INDEX('Baseline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EFs'!AH$381,"")</f>
        <v/>
      </c>
      <c r="AB297" s="142" t="str" cm="1">
        <f t="array" ref="AB297">IFERROR(((_xlfn.IFS(AB$227&lt;INDEX($J$395:$J$413,MATCH($B$244,$C$395:$C$413,0)),INDEX('Baseline Calcs &amp; EFs'!$D$341:$D$358, MATCH($B$244,'Baseline Calcs &amp; EFs'!$B$341:$B$358,0)),AB$227&lt;INDEX($K$395:$K$413,MATCH($B$244,$C$395:$C$413,0)),INDEX('Baseline Calcs &amp; EFs'!$D$341:$D$358, MATCH($B$244,'Baseline Calcs &amp; EFs'!$B$341:$B$358,0))-(((INDEX('Baseline Calcs &amp; EFs'!$D$341:$D$358, MATCH($B$244,'Baseline Calcs &amp; EFs'!$B$341:$B$358,0)))-(INDEX($G$394:$G$411, MATCH($B$244,$C$394:$C$411,0))))/3),AB$227&lt;INDEX($I$395:$I$413,MATCH($B$244,$C$395:$C$413,0)),INDEX('Baseline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EFs'!AI$381,"")</f>
        <v/>
      </c>
      <c r="AC297" s="142" t="str" cm="1">
        <f t="array" ref="AC297">IFERROR(((_xlfn.IFS(AC$227&lt;INDEX($J$395:$J$413,MATCH($B$244,$C$395:$C$413,0)),INDEX('Baseline Calcs &amp; EFs'!$D$341:$D$358, MATCH($B$244,'Baseline Calcs &amp; EFs'!$B$341:$B$358,0)),AC$227&lt;INDEX($K$395:$K$413,MATCH($B$244,$C$395:$C$413,0)),INDEX('Baseline Calcs &amp; EFs'!$D$341:$D$358, MATCH($B$244,'Baseline Calcs &amp; EFs'!$B$341:$B$358,0))-(((INDEX('Baseline Calcs &amp; EFs'!$D$341:$D$358, MATCH($B$244,'Baseline Calcs &amp; EFs'!$B$341:$B$358,0)))-(INDEX($G$394:$G$411, MATCH($B$244,$C$394:$C$411,0))))/3),AC$227&lt;INDEX($I$395:$I$413,MATCH($B$244,$C$395:$C$413,0)),INDEX('Baseline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EFs'!AJ$381,"")</f>
        <v/>
      </c>
      <c r="AD297" s="142" t="str" cm="1">
        <f t="array" ref="AD297">IFERROR(((_xlfn.IFS(AD$227&lt;INDEX($J$395:$J$413,MATCH($B$244,$C$395:$C$413,0)),INDEX('Baseline Calcs &amp; EFs'!$D$341:$D$358, MATCH($B$244,'Baseline Calcs &amp; EFs'!$B$341:$B$358,0)),AD$227&lt;INDEX($K$395:$K$413,MATCH($B$244,$C$395:$C$413,0)),INDEX('Baseline Calcs &amp; EFs'!$D$341:$D$358, MATCH($B$244,'Baseline Calcs &amp; EFs'!$B$341:$B$358,0))-(((INDEX('Baseline Calcs &amp; EFs'!$D$341:$D$358, MATCH($B$244,'Baseline Calcs &amp; EFs'!$B$341:$B$358,0)))-(INDEX($G$394:$G$411, MATCH($B$244,$C$394:$C$411,0))))/3),AD$227&lt;INDEX($I$395:$I$413,MATCH($B$244,$C$395:$C$413,0)),INDEX('Baseline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EFs'!AK$381,"")</f>
        <v/>
      </c>
      <c r="AE297" s="142" t="str" cm="1">
        <f t="array" ref="AE297">IFERROR(((_xlfn.IFS(AE$227&lt;INDEX($J$395:$J$413,MATCH($B$244,$C$395:$C$413,0)),INDEX('Baseline Calcs &amp; EFs'!$D$341:$D$358, MATCH($B$244,'Baseline Calcs &amp; EFs'!$B$341:$B$358,0)),AE$227&lt;INDEX($K$395:$K$413,MATCH($B$244,$C$395:$C$413,0)),INDEX('Baseline Calcs &amp; EFs'!$D$341:$D$358, MATCH($B$244,'Baseline Calcs &amp; EFs'!$B$341:$B$358,0))-(((INDEX('Baseline Calcs &amp; EFs'!$D$341:$D$358, MATCH($B$244,'Baseline Calcs &amp; EFs'!$B$341:$B$358,0)))-(INDEX($G$394:$G$411, MATCH($B$244,$C$394:$C$411,0))))/3),AE$227&lt;INDEX($I$395:$I$413,MATCH($B$244,$C$395:$C$413,0)),INDEX('Baseline Calcs &amp; EFs'!$D$341:$D$358, MATCH($B$244,'Baseline Calcs &amp; EFs'!$B$341:$B$358,0))-(((INDEX('Baseline Calcs &amp; EFs'!$D$341:$D$358, MATCH($B$244,'Baseline Calcs &amp; EFs'!$B$341:$B$358,0)))-(INDEX($G$394:$G$411, MATCH($B$244,$C$394:$C$411,0))))*2/3),TRUE,INDEX($G$394:$G$411, MATCH($B$244,$C$394:$C$411,0)))*INDEX($D$11:$D$27, MATCH($B$244,$B$11:$B$27,0))*10^6*'Conversions and Lists'!$F$44)-(INDEX($G$6:$G$27, MATCH($B$244,$B$6:$B$27,0))*'Conversions and Lists'!$F$37))*'Baseline Calcs &amp; EFs'!AL$381,"")</f>
        <v/>
      </c>
      <c r="AF297" s="142" t="str">
        <f t="shared" si="9"/>
        <v/>
      </c>
      <c r="AG297" s="142" t="str">
        <f>IFERROR(SUM(INDEX(D297:AF297, MATCH(INDEX($H$6:$H$27,MATCH(B297,$B$6:$B$27,0)),$D$227:$AE$227,0)):AF297),"")</f>
        <v/>
      </c>
    </row>
    <row r="298" spans="2:33" ht="14.4" thickBot="1" x14ac:dyDescent="0.3">
      <c r="B298" s="138" t="s">
        <v>130</v>
      </c>
      <c r="C298" s="139" t="s">
        <v>336</v>
      </c>
      <c r="D298" s="148" t="str" cm="1">
        <f t="array" ref="D298">IFERROR((_xlfn.IFS(D$227&lt;INDEX($J$395:$J$413,MATCH($B$244,$C$395:$C$413,0)),INDEX('Baseline Calcs &amp; EFs'!$C$341:$C$358, MATCH($B$244,'Baseline Calcs &amp; EFs'!$B$341:$B$358,0)),D$227&lt;INDEX($K$395:$K$413,MATCH($B$244,$C$395:$C$413,0)),INDEX('Baseline Calcs &amp; EFs'!$C$341:$C$358, MATCH($B$244,'Baseline Calcs &amp; EFs'!$B$341:$B$358,0))-(((INDEX('Baseline Calcs &amp; EFs'!$C$341:$C$358, MATCH($B$244,'Baseline Calcs &amp; EFs'!$B$341:$B$358,0)))-(INDEX($F$394:$F$411, MATCH($B$244,$C$394:$C$411,0))))/3),D$227&lt;INDEX($I$395:$I$413,MATCH($B$244,$C$395:$C$413,0)),INDEX('Baseline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E298" s="148" t="str" cm="1">
        <f t="array" ref="E298">IFERROR((_xlfn.IFS(E$227&lt;INDEX($J$395:$J$413,MATCH($B$244,$C$395:$C$413,0)),INDEX('Baseline Calcs &amp; EFs'!$C$341:$C$358, MATCH($B$244,'Baseline Calcs &amp; EFs'!$B$341:$B$358,0)),E$227&lt;INDEX($K$395:$K$413,MATCH($B$244,$C$395:$C$413,0)),INDEX('Baseline Calcs &amp; EFs'!$C$341:$C$358, MATCH($B$244,'Baseline Calcs &amp; EFs'!$B$341:$B$358,0))-(((INDEX('Baseline Calcs &amp; EFs'!$C$341:$C$358, MATCH($B$244,'Baseline Calcs &amp; EFs'!$B$341:$B$358,0)))-(INDEX($F$394:$F$411, MATCH($B$244,$C$394:$C$411,0))))/3),E$227&lt;INDEX($I$395:$I$413,MATCH($B$244,$C$395:$C$413,0)),INDEX('Baseline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F298" s="148" t="str" cm="1">
        <f t="array" ref="F298">IFERROR((_xlfn.IFS(F$227&lt;INDEX($J$395:$J$413,MATCH($B$244,$C$395:$C$413,0)),INDEX('Baseline Calcs &amp; EFs'!$C$341:$C$358, MATCH($B$244,'Baseline Calcs &amp; EFs'!$B$341:$B$358,0)),F$227&lt;INDEX($K$395:$K$413,MATCH($B$244,$C$395:$C$413,0)),INDEX('Baseline Calcs &amp; EFs'!$C$341:$C$358, MATCH($B$244,'Baseline Calcs &amp; EFs'!$B$341:$B$358,0))-(((INDEX('Baseline Calcs &amp; EFs'!$C$341:$C$358, MATCH($B$244,'Baseline Calcs &amp; EFs'!$B$341:$B$358,0)))-(INDEX($F$394:$F$411, MATCH($B$244,$C$394:$C$411,0))))/3),F$227&lt;INDEX($I$395:$I$413,MATCH($B$244,$C$395:$C$413,0)),INDEX('Baseline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G298" s="148" t="str" cm="1">
        <f t="array" ref="G298">IFERROR((_xlfn.IFS(G$227&lt;INDEX($J$395:$J$413,MATCH($B$244,$C$395:$C$413,0)),INDEX('Baseline Calcs &amp; EFs'!$C$341:$C$358, MATCH($B$244,'Baseline Calcs &amp; EFs'!$B$341:$B$358,0)),G$227&lt;INDEX($K$395:$K$413,MATCH($B$244,$C$395:$C$413,0)),INDEX('Baseline Calcs &amp; EFs'!$C$341:$C$358, MATCH($B$244,'Baseline Calcs &amp; EFs'!$B$341:$B$358,0))-(((INDEX('Baseline Calcs &amp; EFs'!$C$341:$C$358, MATCH($B$244,'Baseline Calcs &amp; EFs'!$B$341:$B$358,0)))-(INDEX($F$394:$F$411, MATCH($B$244,$C$394:$C$411,0))))/3),G$227&lt;INDEX($I$395:$I$413,MATCH($B$244,$C$395:$C$413,0)),INDEX('Baseline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H298" s="148" t="str" cm="1">
        <f t="array" ref="H298">IFERROR((_xlfn.IFS(H$227&lt;INDEX($J$395:$J$413,MATCH($B$244,$C$395:$C$413,0)),INDEX('Baseline Calcs &amp; EFs'!$C$341:$C$358, MATCH($B$244,'Baseline Calcs &amp; EFs'!$B$341:$B$358,0)),H$227&lt;INDEX($K$395:$K$413,MATCH($B$244,$C$395:$C$413,0)),INDEX('Baseline Calcs &amp; EFs'!$C$341:$C$358, MATCH($B$244,'Baseline Calcs &amp; EFs'!$B$341:$B$358,0))-(((INDEX('Baseline Calcs &amp; EFs'!$C$341:$C$358, MATCH($B$244,'Baseline Calcs &amp; EFs'!$B$341:$B$358,0)))-(INDEX($F$394:$F$411, MATCH($B$244,$C$394:$C$411,0))))/3),H$227&lt;INDEX($I$395:$I$413,MATCH($B$244,$C$395:$C$413,0)),INDEX('Baseline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I298" s="148" t="str" cm="1">
        <f t="array" ref="I298">IFERROR((_xlfn.IFS(I$227&lt;INDEX($J$395:$J$413,MATCH($B$244,$C$395:$C$413,0)),INDEX('Baseline Calcs &amp; EFs'!$C$341:$C$358, MATCH($B$244,'Baseline Calcs &amp; EFs'!$B$341:$B$358,0)),I$227&lt;INDEX($K$395:$K$413,MATCH($B$244,$C$395:$C$413,0)),INDEX('Baseline Calcs &amp; EFs'!$C$341:$C$358, MATCH($B$244,'Baseline Calcs &amp; EFs'!$B$341:$B$358,0))-(((INDEX('Baseline Calcs &amp; EFs'!$C$341:$C$358, MATCH($B$244,'Baseline Calcs &amp; EFs'!$B$341:$B$358,0)))-(INDEX($F$394:$F$411, MATCH($B$244,$C$394:$C$411,0))))/3),I$227&lt;INDEX($I$395:$I$413,MATCH($B$244,$C$395:$C$413,0)),INDEX('Baseline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J298" s="148" t="str" cm="1">
        <f t="array" ref="J298">IFERROR((_xlfn.IFS(J$227&lt;INDEX($J$395:$J$413,MATCH($B$244,$C$395:$C$413,0)),INDEX('Baseline Calcs &amp; EFs'!$C$341:$C$358, MATCH($B$244,'Baseline Calcs &amp; EFs'!$B$341:$B$358,0)),J$227&lt;INDEX($K$395:$K$413,MATCH($B$244,$C$395:$C$413,0)),INDEX('Baseline Calcs &amp; EFs'!$C$341:$C$358, MATCH($B$244,'Baseline Calcs &amp; EFs'!$B$341:$B$358,0))-(((INDEX('Baseline Calcs &amp; EFs'!$C$341:$C$358, MATCH($B$244,'Baseline Calcs &amp; EFs'!$B$341:$B$358,0)))-(INDEX($F$394:$F$411, MATCH($B$244,$C$394:$C$411,0))))/3),J$227&lt;INDEX($I$395:$I$413,MATCH($B$244,$C$395:$C$413,0)),INDEX('Baseline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K298" s="148" t="str" cm="1">
        <f t="array" ref="K298">IFERROR((_xlfn.IFS(K$227&lt;INDEX($J$395:$J$413,MATCH($B$244,$C$395:$C$413,0)),INDEX('Baseline Calcs &amp; EFs'!$C$341:$C$358, MATCH($B$244,'Baseline Calcs &amp; EFs'!$B$341:$B$358,0)),K$227&lt;INDEX($K$395:$K$413,MATCH($B$244,$C$395:$C$413,0)),INDEX('Baseline Calcs &amp; EFs'!$C$341:$C$358, MATCH($B$244,'Baseline Calcs &amp; EFs'!$B$341:$B$358,0))-(((INDEX('Baseline Calcs &amp; EFs'!$C$341:$C$358, MATCH($B$244,'Baseline Calcs &amp; EFs'!$B$341:$B$358,0)))-(INDEX($F$394:$F$411, MATCH($B$244,$C$394:$C$411,0))))/3),K$227&lt;INDEX($I$395:$I$413,MATCH($B$244,$C$395:$C$413,0)),INDEX('Baseline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L298" s="148" t="str" cm="1">
        <f t="array" ref="L298">IFERROR((_xlfn.IFS(L$227&lt;INDEX($J$395:$J$413,MATCH($B$244,$C$395:$C$413,0)),INDEX('Baseline Calcs &amp; EFs'!$C$341:$C$358, MATCH($B$244,'Baseline Calcs &amp; EFs'!$B$341:$B$358,0)),L$227&lt;INDEX($K$395:$K$413,MATCH($B$244,$C$395:$C$413,0)),INDEX('Baseline Calcs &amp; EFs'!$C$341:$C$358, MATCH($B$244,'Baseline Calcs &amp; EFs'!$B$341:$B$358,0))-(((INDEX('Baseline Calcs &amp; EFs'!$C$341:$C$358, MATCH($B$244,'Baseline Calcs &amp; EFs'!$B$341:$B$358,0)))-(INDEX($F$394:$F$411, MATCH($B$244,$C$394:$C$411,0))))/3),L$227&lt;INDEX($I$395:$I$413,MATCH($B$244,$C$395:$C$413,0)),INDEX('Baseline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M298" s="148" t="str" cm="1">
        <f t="array" ref="M298">IFERROR((_xlfn.IFS(M$227&lt;INDEX($J$395:$J$413,MATCH($B$244,$C$395:$C$413,0)),INDEX('Baseline Calcs &amp; EFs'!$C$341:$C$358, MATCH($B$244,'Baseline Calcs &amp; EFs'!$B$341:$B$358,0)),M$227&lt;INDEX($K$395:$K$413,MATCH($B$244,$C$395:$C$413,0)),INDEX('Baseline Calcs &amp; EFs'!$C$341:$C$358, MATCH($B$244,'Baseline Calcs &amp; EFs'!$B$341:$B$358,0))-(((INDEX('Baseline Calcs &amp; EFs'!$C$341:$C$358, MATCH($B$244,'Baseline Calcs &amp; EFs'!$B$341:$B$358,0)))-(INDEX($F$394:$F$411, MATCH($B$244,$C$394:$C$411,0))))/3),M$227&lt;INDEX($I$395:$I$413,MATCH($B$244,$C$395:$C$413,0)),INDEX('Baseline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N298" s="148" t="str" cm="1">
        <f t="array" ref="N298">IFERROR((_xlfn.IFS(N$227&lt;INDEX($J$395:$J$413,MATCH($B$244,$C$395:$C$413,0)),INDEX('Baseline Calcs &amp; EFs'!$C$341:$C$358, MATCH($B$244,'Baseline Calcs &amp; EFs'!$B$341:$B$358,0)),N$227&lt;INDEX($K$395:$K$413,MATCH($B$244,$C$395:$C$413,0)),INDEX('Baseline Calcs &amp; EFs'!$C$341:$C$358, MATCH($B$244,'Baseline Calcs &amp; EFs'!$B$341:$B$358,0))-(((INDEX('Baseline Calcs &amp; EFs'!$C$341:$C$358, MATCH($B$244,'Baseline Calcs &amp; EFs'!$B$341:$B$358,0)))-(INDEX($F$394:$F$411, MATCH($B$244,$C$394:$C$411,0))))/3),N$227&lt;INDEX($I$395:$I$413,MATCH($B$244,$C$395:$C$413,0)),INDEX('Baseline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O298" s="148" t="str" cm="1">
        <f t="array" ref="O298">IFERROR((_xlfn.IFS(O$227&lt;INDEX($J$395:$J$413,MATCH($B$244,$C$395:$C$413,0)),INDEX('Baseline Calcs &amp; EFs'!$C$341:$C$358, MATCH($B$244,'Baseline Calcs &amp; EFs'!$B$341:$B$358,0)),O$227&lt;INDEX($K$395:$K$413,MATCH($B$244,$C$395:$C$413,0)),INDEX('Baseline Calcs &amp; EFs'!$C$341:$C$358, MATCH($B$244,'Baseline Calcs &amp; EFs'!$B$341:$B$358,0))-(((INDEX('Baseline Calcs &amp; EFs'!$C$341:$C$358, MATCH($B$244,'Baseline Calcs &amp; EFs'!$B$341:$B$358,0)))-(INDEX($F$394:$F$411, MATCH($B$244,$C$394:$C$411,0))))/3),O$227&lt;INDEX($I$395:$I$413,MATCH($B$244,$C$395:$C$413,0)),INDEX('Baseline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P298" s="148" t="str" cm="1">
        <f t="array" ref="P298">IFERROR((_xlfn.IFS(P$227&lt;INDEX($J$395:$J$413,MATCH($B$244,$C$395:$C$413,0)),INDEX('Baseline Calcs &amp; EFs'!$C$341:$C$358, MATCH($B$244,'Baseline Calcs &amp; EFs'!$B$341:$B$358,0)),P$227&lt;INDEX($K$395:$K$413,MATCH($B$244,$C$395:$C$413,0)),INDEX('Baseline Calcs &amp; EFs'!$C$341:$C$358, MATCH($B$244,'Baseline Calcs &amp; EFs'!$B$341:$B$358,0))-(((INDEX('Baseline Calcs &amp; EFs'!$C$341:$C$358, MATCH($B$244,'Baseline Calcs &amp; EFs'!$B$341:$B$358,0)))-(INDEX($F$394:$F$411, MATCH($B$244,$C$394:$C$411,0))))/3),P$227&lt;INDEX($I$395:$I$413,MATCH($B$244,$C$395:$C$413,0)),INDEX('Baseline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Q298" s="148" t="str" cm="1">
        <f t="array" ref="Q298">IFERROR((_xlfn.IFS(Q$227&lt;INDEX($J$395:$J$413,MATCH($B$244,$C$395:$C$413,0)),INDEX('Baseline Calcs &amp; EFs'!$C$341:$C$358, MATCH($B$244,'Baseline Calcs &amp; EFs'!$B$341:$B$358,0)),Q$227&lt;INDEX($K$395:$K$413,MATCH($B$244,$C$395:$C$413,0)),INDEX('Baseline Calcs &amp; EFs'!$C$341:$C$358, MATCH($B$244,'Baseline Calcs &amp; EFs'!$B$341:$B$358,0))-(((INDEX('Baseline Calcs &amp; EFs'!$C$341:$C$358, MATCH($B$244,'Baseline Calcs &amp; EFs'!$B$341:$B$358,0)))-(INDEX($F$394:$F$411, MATCH($B$244,$C$394:$C$411,0))))/3),Q$227&lt;INDEX($I$395:$I$413,MATCH($B$244,$C$395:$C$413,0)),INDEX('Baseline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R298" s="148" t="str" cm="1">
        <f t="array" ref="R298">IFERROR((_xlfn.IFS(R$227&lt;INDEX($J$395:$J$413,MATCH($B$244,$C$395:$C$413,0)),INDEX('Baseline Calcs &amp; EFs'!$C$341:$C$358, MATCH($B$244,'Baseline Calcs &amp; EFs'!$B$341:$B$358,0)),R$227&lt;INDEX($K$395:$K$413,MATCH($B$244,$C$395:$C$413,0)),INDEX('Baseline Calcs &amp; EFs'!$C$341:$C$358, MATCH($B$244,'Baseline Calcs &amp; EFs'!$B$341:$B$358,0))-(((INDEX('Baseline Calcs &amp; EFs'!$C$341:$C$358, MATCH($B$244,'Baseline Calcs &amp; EFs'!$B$341:$B$358,0)))-(INDEX($F$394:$F$411, MATCH($B$244,$C$394:$C$411,0))))/3),R$227&lt;INDEX($I$395:$I$413,MATCH($B$244,$C$395:$C$413,0)),INDEX('Baseline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S298" s="148" t="str" cm="1">
        <f t="array" ref="S298">IFERROR((_xlfn.IFS(S$227&lt;INDEX($J$395:$J$413,MATCH($B$244,$C$395:$C$413,0)),INDEX('Baseline Calcs &amp; EFs'!$C$341:$C$358, MATCH($B$244,'Baseline Calcs &amp; EFs'!$B$341:$B$358,0)),S$227&lt;INDEX($K$395:$K$413,MATCH($B$244,$C$395:$C$413,0)),INDEX('Baseline Calcs &amp; EFs'!$C$341:$C$358, MATCH($B$244,'Baseline Calcs &amp; EFs'!$B$341:$B$358,0))-(((INDEX('Baseline Calcs &amp; EFs'!$C$341:$C$358, MATCH($B$244,'Baseline Calcs &amp; EFs'!$B$341:$B$358,0)))-(INDEX($F$394:$F$411, MATCH($B$244,$C$394:$C$411,0))))/3),S$227&lt;INDEX($I$395:$I$413,MATCH($B$244,$C$395:$C$413,0)),INDEX('Baseline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T298" s="148" t="str" cm="1">
        <f t="array" ref="T298">IFERROR((_xlfn.IFS(T$227&lt;INDEX($J$395:$J$413,MATCH($B$244,$C$395:$C$413,0)),INDEX('Baseline Calcs &amp; EFs'!$C$341:$C$358, MATCH($B$244,'Baseline Calcs &amp; EFs'!$B$341:$B$358,0)),T$227&lt;INDEX($K$395:$K$413,MATCH($B$244,$C$395:$C$413,0)),INDEX('Baseline Calcs &amp; EFs'!$C$341:$C$358, MATCH($B$244,'Baseline Calcs &amp; EFs'!$B$341:$B$358,0))-(((INDEX('Baseline Calcs &amp; EFs'!$C$341:$C$358, MATCH($B$244,'Baseline Calcs &amp; EFs'!$B$341:$B$358,0)))-(INDEX($F$394:$F$411, MATCH($B$244,$C$394:$C$411,0))))/3),T$227&lt;INDEX($I$395:$I$413,MATCH($B$244,$C$395:$C$413,0)),INDEX('Baseline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U298" s="148" t="str" cm="1">
        <f t="array" ref="U298">IFERROR((_xlfn.IFS(U$227&lt;INDEX($J$395:$J$413,MATCH($B$244,$C$395:$C$413,0)),INDEX('Baseline Calcs &amp; EFs'!$C$341:$C$358, MATCH($B$244,'Baseline Calcs &amp; EFs'!$B$341:$B$358,0)),U$227&lt;INDEX($K$395:$K$413,MATCH($B$244,$C$395:$C$413,0)),INDEX('Baseline Calcs &amp; EFs'!$C$341:$C$358, MATCH($B$244,'Baseline Calcs &amp; EFs'!$B$341:$B$358,0))-(((INDEX('Baseline Calcs &amp; EFs'!$C$341:$C$358, MATCH($B$244,'Baseline Calcs &amp; EFs'!$B$341:$B$358,0)))-(INDEX($F$394:$F$411, MATCH($B$244,$C$394:$C$411,0))))/3),U$227&lt;INDEX($I$395:$I$413,MATCH($B$244,$C$395:$C$413,0)),INDEX('Baseline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V298" s="148" t="str" cm="1">
        <f t="array" ref="V298">IFERROR((_xlfn.IFS(V$227&lt;INDEX($J$395:$J$413,MATCH($B$244,$C$395:$C$413,0)),INDEX('Baseline Calcs &amp; EFs'!$C$341:$C$358, MATCH($B$244,'Baseline Calcs &amp; EFs'!$B$341:$B$358,0)),V$227&lt;INDEX($K$395:$K$413,MATCH($B$244,$C$395:$C$413,0)),INDEX('Baseline Calcs &amp; EFs'!$C$341:$C$358, MATCH($B$244,'Baseline Calcs &amp; EFs'!$B$341:$B$358,0))-(((INDEX('Baseline Calcs &amp; EFs'!$C$341:$C$358, MATCH($B$244,'Baseline Calcs &amp; EFs'!$B$341:$B$358,0)))-(INDEX($F$394:$F$411, MATCH($B$244,$C$394:$C$411,0))))/3),V$227&lt;INDEX($I$395:$I$413,MATCH($B$244,$C$395:$C$413,0)),INDEX('Baseline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W298" s="148" t="str" cm="1">
        <f t="array" ref="W298">IFERROR((_xlfn.IFS(W$227&lt;INDEX($J$395:$J$413,MATCH($B$244,$C$395:$C$413,0)),INDEX('Baseline Calcs &amp; EFs'!$C$341:$C$358, MATCH($B$244,'Baseline Calcs &amp; EFs'!$B$341:$B$358,0)),W$227&lt;INDEX($K$395:$K$413,MATCH($B$244,$C$395:$C$413,0)),INDEX('Baseline Calcs &amp; EFs'!$C$341:$C$358, MATCH($B$244,'Baseline Calcs &amp; EFs'!$B$341:$B$358,0))-(((INDEX('Baseline Calcs &amp; EFs'!$C$341:$C$358, MATCH($B$244,'Baseline Calcs &amp; EFs'!$B$341:$B$358,0)))-(INDEX($F$394:$F$411, MATCH($B$244,$C$394:$C$411,0))))/3),W$227&lt;INDEX($I$395:$I$413,MATCH($B$244,$C$395:$C$413,0)),INDEX('Baseline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X298" s="148" t="str" cm="1">
        <f t="array" ref="X298">IFERROR((_xlfn.IFS(X$227&lt;INDEX($J$395:$J$413,MATCH($B$244,$C$395:$C$413,0)),INDEX('Baseline Calcs &amp; EFs'!$C$341:$C$358, MATCH($B$244,'Baseline Calcs &amp; EFs'!$B$341:$B$358,0)),X$227&lt;INDEX($K$395:$K$413,MATCH($B$244,$C$395:$C$413,0)),INDEX('Baseline Calcs &amp; EFs'!$C$341:$C$358, MATCH($B$244,'Baseline Calcs &amp; EFs'!$B$341:$B$358,0))-(((INDEX('Baseline Calcs &amp; EFs'!$C$341:$C$358, MATCH($B$244,'Baseline Calcs &amp; EFs'!$B$341:$B$358,0)))-(INDEX($F$394:$F$411, MATCH($B$244,$C$394:$C$411,0))))/3),X$227&lt;INDEX($I$395:$I$413,MATCH($B$244,$C$395:$C$413,0)),INDEX('Baseline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Y298" s="148" t="str" cm="1">
        <f t="array" ref="Y298">IFERROR((_xlfn.IFS(Y$227&lt;INDEX($J$395:$J$413,MATCH($B$244,$C$395:$C$413,0)),INDEX('Baseline Calcs &amp; EFs'!$C$341:$C$358, MATCH($B$244,'Baseline Calcs &amp; EFs'!$B$341:$B$358,0)),Y$227&lt;INDEX($K$395:$K$413,MATCH($B$244,$C$395:$C$413,0)),INDEX('Baseline Calcs &amp; EFs'!$C$341:$C$358, MATCH($B$244,'Baseline Calcs &amp; EFs'!$B$341:$B$358,0))-(((INDEX('Baseline Calcs &amp; EFs'!$C$341:$C$358, MATCH($B$244,'Baseline Calcs &amp; EFs'!$B$341:$B$358,0)))-(INDEX($F$394:$F$411, MATCH($B$244,$C$394:$C$411,0))))/3),Y$227&lt;INDEX($I$395:$I$413,MATCH($B$244,$C$395:$C$413,0)),INDEX('Baseline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Z298" s="148" t="str" cm="1">
        <f t="array" ref="Z298">IFERROR((_xlfn.IFS(Z$227&lt;INDEX($J$395:$J$413,MATCH($B$244,$C$395:$C$413,0)),INDEX('Baseline Calcs &amp; EFs'!$C$341:$C$358, MATCH($B$244,'Baseline Calcs &amp; EFs'!$B$341:$B$358,0)),Z$227&lt;INDEX($K$395:$K$413,MATCH($B$244,$C$395:$C$413,0)),INDEX('Baseline Calcs &amp; EFs'!$C$341:$C$358, MATCH($B$244,'Baseline Calcs &amp; EFs'!$B$341:$B$358,0))-(((INDEX('Baseline Calcs &amp; EFs'!$C$341:$C$358, MATCH($B$244,'Baseline Calcs &amp; EFs'!$B$341:$B$358,0)))-(INDEX($F$394:$F$411, MATCH($B$244,$C$394:$C$411,0))))/3),Z$227&lt;INDEX($I$395:$I$413,MATCH($B$244,$C$395:$C$413,0)),INDEX('Baseline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AA298" s="148" t="str" cm="1">
        <f t="array" ref="AA298">IFERROR((_xlfn.IFS(AA$227&lt;INDEX($J$395:$J$413,MATCH($B$244,$C$395:$C$413,0)),INDEX('Baseline Calcs &amp; EFs'!$C$341:$C$358, MATCH($B$244,'Baseline Calcs &amp; EFs'!$B$341:$B$358,0)),AA$227&lt;INDEX($K$395:$K$413,MATCH($B$244,$C$395:$C$413,0)),INDEX('Baseline Calcs &amp; EFs'!$C$341:$C$358, MATCH($B$244,'Baseline Calcs &amp; EFs'!$B$341:$B$358,0))-(((INDEX('Baseline Calcs &amp; EFs'!$C$341:$C$358, MATCH($B$244,'Baseline Calcs &amp; EFs'!$B$341:$B$358,0)))-(INDEX($F$394:$F$411, MATCH($B$244,$C$394:$C$411,0))))/3),AA$227&lt;INDEX($I$395:$I$413,MATCH($B$244,$C$395:$C$413,0)),INDEX('Baseline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AB298" s="148" t="str" cm="1">
        <f t="array" ref="AB298">IFERROR((_xlfn.IFS(AB$227&lt;INDEX($J$395:$J$413,MATCH($B$244,$C$395:$C$413,0)),INDEX('Baseline Calcs &amp; EFs'!$C$341:$C$358, MATCH($B$244,'Baseline Calcs &amp; EFs'!$B$341:$B$358,0)),AB$227&lt;INDEX($K$395:$K$413,MATCH($B$244,$C$395:$C$413,0)),INDEX('Baseline Calcs &amp; EFs'!$C$341:$C$358, MATCH($B$244,'Baseline Calcs &amp; EFs'!$B$341:$B$358,0))-(((INDEX('Baseline Calcs &amp; EFs'!$C$341:$C$358, MATCH($B$244,'Baseline Calcs &amp; EFs'!$B$341:$B$358,0)))-(INDEX($F$394:$F$411, MATCH($B$244,$C$394:$C$411,0))))/3),AB$227&lt;INDEX($I$395:$I$413,MATCH($B$244,$C$395:$C$413,0)),INDEX('Baseline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AC298" s="148" t="str" cm="1">
        <f t="array" ref="AC298">IFERROR((_xlfn.IFS(AC$227&lt;INDEX($J$395:$J$413,MATCH($B$244,$C$395:$C$413,0)),INDEX('Baseline Calcs &amp; EFs'!$C$341:$C$358, MATCH($B$244,'Baseline Calcs &amp; EFs'!$B$341:$B$358,0)),AC$227&lt;INDEX($K$395:$K$413,MATCH($B$244,$C$395:$C$413,0)),INDEX('Baseline Calcs &amp; EFs'!$C$341:$C$358, MATCH($B$244,'Baseline Calcs &amp; EFs'!$B$341:$B$358,0))-(((INDEX('Baseline Calcs &amp; EFs'!$C$341:$C$358, MATCH($B$244,'Baseline Calcs &amp; EFs'!$B$341:$B$358,0)))-(INDEX($F$394:$F$411, MATCH($B$244,$C$394:$C$411,0))))/3),AC$227&lt;INDEX($I$395:$I$413,MATCH($B$244,$C$395:$C$413,0)),INDEX('Baseline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AD298" s="148" t="str" cm="1">
        <f t="array" ref="AD298">IFERROR((_xlfn.IFS(AD$227&lt;INDEX($J$395:$J$413,MATCH($B$244,$C$395:$C$413,0)),INDEX('Baseline Calcs &amp; EFs'!$C$341:$C$358, MATCH($B$244,'Baseline Calcs &amp; EFs'!$B$341:$B$358,0)),AD$227&lt;INDEX($K$395:$K$413,MATCH($B$244,$C$395:$C$413,0)),INDEX('Baseline Calcs &amp; EFs'!$C$341:$C$358, MATCH($B$244,'Baseline Calcs &amp; EFs'!$B$341:$B$358,0))-(((INDEX('Baseline Calcs &amp; EFs'!$C$341:$C$358, MATCH($B$244,'Baseline Calcs &amp; EFs'!$B$341:$B$358,0)))-(INDEX($F$394:$F$411, MATCH($B$244,$C$394:$C$411,0))))/3),AD$227&lt;INDEX($I$395:$I$413,MATCH($B$244,$C$395:$C$413,0)),INDEX('Baseline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AE298" s="148" t="str" cm="1">
        <f t="array" ref="AE298">IFERROR((_xlfn.IFS(AE$227&lt;INDEX($J$395:$J$413,MATCH($B$244,$C$395:$C$413,0)),INDEX('Baseline Calcs &amp; EFs'!$C$341:$C$358, MATCH($B$244,'Baseline Calcs &amp; EFs'!$B$341:$B$358,0)),AE$227&lt;INDEX($K$395:$K$413,MATCH($B$244,$C$395:$C$413,0)),INDEX('Baseline Calcs &amp; EFs'!$C$341:$C$358, MATCH($B$244,'Baseline Calcs &amp; EFs'!$B$341:$B$358,0))-(((INDEX('Baseline Calcs &amp; EFs'!$C$341:$C$358, MATCH($B$244,'Baseline Calcs &amp; EFs'!$B$341:$B$358,0)))-(INDEX($F$394:$F$411, MATCH($B$244,$C$394:$C$411,0))))/3),AE$227&lt;INDEX($I$395:$I$413,MATCH($B$244,$C$395:$C$413,0)),INDEX('Baseline Calcs &amp; EFs'!$C$341:$C$358, MATCH($B$244,'Baseline Calcs &amp; EFs'!$B$341:$B$358,0))-(((INDEX('Baseline Calcs &amp; EFs'!$C$341:$C$358, MATCH($B$244,'Baseline Calcs &amp; EFs'!$B$341:$B$358,0)))-(INDEX($F$394:$F$411, MATCH($B$244,$C$394:$C$411,0))))*2/3),TRUE,INDEX($F$394:$F$411, MATCH($B$244,$C$394:$C$411,0)))*INDEX($D$11:$D$27, MATCH($B$244,$B$11:$B$27,0)))*1000*'Conversions and Lists'!$O$44*'Baseline Calcs &amp; EFs'!$F$437*'Conversions and Lists'!$F$51*1000,"")</f>
        <v/>
      </c>
      <c r="AF298" s="148" t="str">
        <f t="shared" si="9"/>
        <v/>
      </c>
      <c r="AG298" s="148" t="str">
        <f>IFERROR(SUM(INDEX(D298:AF298, MATCH(INDEX($H$6:$H$27,MATCH(B298,$B$6:$B$27,0)),$D$227:$AE$227,0)):AF298),"")</f>
        <v/>
      </c>
    </row>
    <row r="299" spans="2:33" x14ac:dyDescent="0.25">
      <c r="B299" s="144" t="s">
        <v>136</v>
      </c>
      <c r="C299" s="141" t="s">
        <v>335</v>
      </c>
      <c r="D299" s="142" t="str" cm="1">
        <f t="array" ref="D299">IFERROR(((_xlfn.IFS(D$227&lt;INDEX($J$395:$J$413,MATCH($B$246,$C$395:$C$413,0)),INDEX('Baseline Calcs &amp; EFs'!$D$341:$D$358, MATCH($B$246,'Baseline Calcs &amp; EFs'!$B$341:$B$358,0)),D$227&lt;INDEX($K$395:$K$413,MATCH($B$246,$C$395:$C$413,0)),INDEX('Baseline Calcs &amp; EFs'!$D$341:$D$358, MATCH($B$246,'Baseline Calcs &amp; EFs'!$B$341:$B$358,0))-(((INDEX('Baseline Calcs &amp; EFs'!$D$341:$D$358, MATCH($B$246,'Baseline Calcs &amp; EFs'!$B$341:$B$358,0)))-(INDEX($G$394:$G$411, MATCH($B$246,$C$394:$C$411,0))))/3),D$227&lt;INDEX($I$395:$I$413,MATCH($B$246,$C$395:$C$413,0)),INDEX('Baseline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EFs'!K$381,"")</f>
        <v/>
      </c>
      <c r="E299" s="142" t="str" cm="1">
        <f t="array" ref="E299">IFERROR(((_xlfn.IFS(E$227&lt;INDEX($J$395:$J$413,MATCH($B$246,$C$395:$C$413,0)),INDEX('Baseline Calcs &amp; EFs'!$D$341:$D$358, MATCH($B$246,'Baseline Calcs &amp; EFs'!$B$341:$B$358,0)),E$227&lt;INDEX($K$395:$K$413,MATCH($B$246,$C$395:$C$413,0)),INDEX('Baseline Calcs &amp; EFs'!$D$341:$D$358, MATCH($B$246,'Baseline Calcs &amp; EFs'!$B$341:$B$358,0))-(((INDEX('Baseline Calcs &amp; EFs'!$D$341:$D$358, MATCH($B$246,'Baseline Calcs &amp; EFs'!$B$341:$B$358,0)))-(INDEX($G$394:$G$411, MATCH($B$246,$C$394:$C$411,0))))/3),E$227&lt;INDEX($I$395:$I$413,MATCH($B$246,$C$395:$C$413,0)),INDEX('Baseline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EFs'!L$381,"")</f>
        <v/>
      </c>
      <c r="F299" s="142" t="str" cm="1">
        <f t="array" ref="F299">IFERROR(((_xlfn.IFS(F$227&lt;INDEX($J$395:$J$413,MATCH($B$246,$C$395:$C$413,0)),INDEX('Baseline Calcs &amp; EFs'!$D$341:$D$358, MATCH($B$246,'Baseline Calcs &amp; EFs'!$B$341:$B$358,0)),F$227&lt;INDEX($K$395:$K$413,MATCH($B$246,$C$395:$C$413,0)),INDEX('Baseline Calcs &amp; EFs'!$D$341:$D$358, MATCH($B$246,'Baseline Calcs &amp; EFs'!$B$341:$B$358,0))-(((INDEX('Baseline Calcs &amp; EFs'!$D$341:$D$358, MATCH($B$246,'Baseline Calcs &amp; EFs'!$B$341:$B$358,0)))-(INDEX($G$394:$G$411, MATCH($B$246,$C$394:$C$411,0))))/3),F$227&lt;INDEX($I$395:$I$413,MATCH($B$246,$C$395:$C$413,0)),INDEX('Baseline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EFs'!M$381,"")</f>
        <v/>
      </c>
      <c r="G299" s="142" t="str" cm="1">
        <f t="array" ref="G299">IFERROR(((_xlfn.IFS(G$227&lt;INDEX($J$395:$J$413,MATCH($B$246,$C$395:$C$413,0)),INDEX('Baseline Calcs &amp; EFs'!$D$341:$D$358, MATCH($B$246,'Baseline Calcs &amp; EFs'!$B$341:$B$358,0)),G$227&lt;INDEX($K$395:$K$413,MATCH($B$246,$C$395:$C$413,0)),INDEX('Baseline Calcs &amp; EFs'!$D$341:$D$358, MATCH($B$246,'Baseline Calcs &amp; EFs'!$B$341:$B$358,0))-(((INDEX('Baseline Calcs &amp; EFs'!$D$341:$D$358, MATCH($B$246,'Baseline Calcs &amp; EFs'!$B$341:$B$358,0)))-(INDEX($G$394:$G$411, MATCH($B$246,$C$394:$C$411,0))))/3),G$227&lt;INDEX($I$395:$I$413,MATCH($B$246,$C$395:$C$413,0)),INDEX('Baseline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EFs'!N$381,"")</f>
        <v/>
      </c>
      <c r="H299" s="142" t="str" cm="1">
        <f t="array" ref="H299">IFERROR(((_xlfn.IFS(H$227&lt;INDEX($J$395:$J$413,MATCH($B$246,$C$395:$C$413,0)),INDEX('Baseline Calcs &amp; EFs'!$D$341:$D$358, MATCH($B$246,'Baseline Calcs &amp; EFs'!$B$341:$B$358,0)),H$227&lt;INDEX($K$395:$K$413,MATCH($B$246,$C$395:$C$413,0)),INDEX('Baseline Calcs &amp; EFs'!$D$341:$D$358, MATCH($B$246,'Baseline Calcs &amp; EFs'!$B$341:$B$358,0))-(((INDEX('Baseline Calcs &amp; EFs'!$D$341:$D$358, MATCH($B$246,'Baseline Calcs &amp; EFs'!$B$341:$B$358,0)))-(INDEX($G$394:$G$411, MATCH($B$246,$C$394:$C$411,0))))/3),H$227&lt;INDEX($I$395:$I$413,MATCH($B$246,$C$395:$C$413,0)),INDEX('Baseline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EFs'!O$381,"")</f>
        <v/>
      </c>
      <c r="I299" s="142" t="str" cm="1">
        <f t="array" ref="I299">IFERROR(((_xlfn.IFS(I$227&lt;INDEX($J$395:$J$413,MATCH($B$246,$C$395:$C$413,0)),INDEX('Baseline Calcs &amp; EFs'!$D$341:$D$358, MATCH($B$246,'Baseline Calcs &amp; EFs'!$B$341:$B$358,0)),I$227&lt;INDEX($K$395:$K$413,MATCH($B$246,$C$395:$C$413,0)),INDEX('Baseline Calcs &amp; EFs'!$D$341:$D$358, MATCH($B$246,'Baseline Calcs &amp; EFs'!$B$341:$B$358,0))-(((INDEX('Baseline Calcs &amp; EFs'!$D$341:$D$358, MATCH($B$246,'Baseline Calcs &amp; EFs'!$B$341:$B$358,0)))-(INDEX($G$394:$G$411, MATCH($B$246,$C$394:$C$411,0))))/3),I$227&lt;INDEX($I$395:$I$413,MATCH($B$246,$C$395:$C$413,0)),INDEX('Baseline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EFs'!P$381,"")</f>
        <v/>
      </c>
      <c r="J299" s="142" t="str" cm="1">
        <f t="array" ref="J299">IFERROR(((_xlfn.IFS(J$227&lt;INDEX($J$395:$J$413,MATCH($B$246,$C$395:$C$413,0)),INDEX('Baseline Calcs &amp; EFs'!$D$341:$D$358, MATCH($B$246,'Baseline Calcs &amp; EFs'!$B$341:$B$358,0)),J$227&lt;INDEX($K$395:$K$413,MATCH($B$246,$C$395:$C$413,0)),INDEX('Baseline Calcs &amp; EFs'!$D$341:$D$358, MATCH($B$246,'Baseline Calcs &amp; EFs'!$B$341:$B$358,0))-(((INDEX('Baseline Calcs &amp; EFs'!$D$341:$D$358, MATCH($B$246,'Baseline Calcs &amp; EFs'!$B$341:$B$358,0)))-(INDEX($G$394:$G$411, MATCH($B$246,$C$394:$C$411,0))))/3),J$227&lt;INDEX($I$395:$I$413,MATCH($B$246,$C$395:$C$413,0)),INDEX('Baseline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EFs'!Q$381,"")</f>
        <v/>
      </c>
      <c r="K299" s="142" t="str" cm="1">
        <f t="array" ref="K299">IFERROR(((_xlfn.IFS(K$227&lt;INDEX($J$395:$J$413,MATCH($B$246,$C$395:$C$413,0)),INDEX('Baseline Calcs &amp; EFs'!$D$341:$D$358, MATCH($B$246,'Baseline Calcs &amp; EFs'!$B$341:$B$358,0)),K$227&lt;INDEX($K$395:$K$413,MATCH($B$246,$C$395:$C$413,0)),INDEX('Baseline Calcs &amp; EFs'!$D$341:$D$358, MATCH($B$246,'Baseline Calcs &amp; EFs'!$B$341:$B$358,0))-(((INDEX('Baseline Calcs &amp; EFs'!$D$341:$D$358, MATCH($B$246,'Baseline Calcs &amp; EFs'!$B$341:$B$358,0)))-(INDEX($G$394:$G$411, MATCH($B$246,$C$394:$C$411,0))))/3),K$227&lt;INDEX($I$395:$I$413,MATCH($B$246,$C$395:$C$413,0)),INDEX('Baseline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EFs'!R$381,"")</f>
        <v/>
      </c>
      <c r="L299" s="142" t="str" cm="1">
        <f t="array" ref="L299">IFERROR(((_xlfn.IFS(L$227&lt;INDEX($J$395:$J$413,MATCH($B$246,$C$395:$C$413,0)),INDEX('Baseline Calcs &amp; EFs'!$D$341:$D$358, MATCH($B$246,'Baseline Calcs &amp; EFs'!$B$341:$B$358,0)),L$227&lt;INDEX($K$395:$K$413,MATCH($B$246,$C$395:$C$413,0)),INDEX('Baseline Calcs &amp; EFs'!$D$341:$D$358, MATCH($B$246,'Baseline Calcs &amp; EFs'!$B$341:$B$358,0))-(((INDEX('Baseline Calcs &amp; EFs'!$D$341:$D$358, MATCH($B$246,'Baseline Calcs &amp; EFs'!$B$341:$B$358,0)))-(INDEX($G$394:$G$411, MATCH($B$246,$C$394:$C$411,0))))/3),L$227&lt;INDEX($I$395:$I$413,MATCH($B$246,$C$395:$C$413,0)),INDEX('Baseline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EFs'!S$381,"")</f>
        <v/>
      </c>
      <c r="M299" s="142" t="str" cm="1">
        <f t="array" ref="M299">IFERROR(((_xlfn.IFS(M$227&lt;INDEX($J$395:$J$413,MATCH($B$246,$C$395:$C$413,0)),INDEX('Baseline Calcs &amp; EFs'!$D$341:$D$358, MATCH($B$246,'Baseline Calcs &amp; EFs'!$B$341:$B$358,0)),M$227&lt;INDEX($K$395:$K$413,MATCH($B$246,$C$395:$C$413,0)),INDEX('Baseline Calcs &amp; EFs'!$D$341:$D$358, MATCH($B$246,'Baseline Calcs &amp; EFs'!$B$341:$B$358,0))-(((INDEX('Baseline Calcs &amp; EFs'!$D$341:$D$358, MATCH($B$246,'Baseline Calcs &amp; EFs'!$B$341:$B$358,0)))-(INDEX($G$394:$G$411, MATCH($B$246,$C$394:$C$411,0))))/3),M$227&lt;INDEX($I$395:$I$413,MATCH($B$246,$C$395:$C$413,0)),INDEX('Baseline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EFs'!T$381,"")</f>
        <v/>
      </c>
      <c r="N299" s="142" t="str" cm="1">
        <f t="array" ref="N299">IFERROR(((_xlfn.IFS(N$227&lt;INDEX($J$395:$J$413,MATCH($B$246,$C$395:$C$413,0)),INDEX('Baseline Calcs &amp; EFs'!$D$341:$D$358, MATCH($B$246,'Baseline Calcs &amp; EFs'!$B$341:$B$358,0)),N$227&lt;INDEX($K$395:$K$413,MATCH($B$246,$C$395:$C$413,0)),INDEX('Baseline Calcs &amp; EFs'!$D$341:$D$358, MATCH($B$246,'Baseline Calcs &amp; EFs'!$B$341:$B$358,0))-(((INDEX('Baseline Calcs &amp; EFs'!$D$341:$D$358, MATCH($B$246,'Baseline Calcs &amp; EFs'!$B$341:$B$358,0)))-(INDEX($G$394:$G$411, MATCH($B$246,$C$394:$C$411,0))))/3),N$227&lt;INDEX($I$395:$I$413,MATCH($B$246,$C$395:$C$413,0)),INDEX('Baseline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EFs'!U$381,"")</f>
        <v/>
      </c>
      <c r="O299" s="142" t="str" cm="1">
        <f t="array" ref="O299">IFERROR(((_xlfn.IFS(O$227&lt;INDEX($J$395:$J$413,MATCH($B$246,$C$395:$C$413,0)),INDEX('Baseline Calcs &amp; EFs'!$D$341:$D$358, MATCH($B$246,'Baseline Calcs &amp; EFs'!$B$341:$B$358,0)),O$227&lt;INDEX($K$395:$K$413,MATCH($B$246,$C$395:$C$413,0)),INDEX('Baseline Calcs &amp; EFs'!$D$341:$D$358, MATCH($B$246,'Baseline Calcs &amp; EFs'!$B$341:$B$358,0))-(((INDEX('Baseline Calcs &amp; EFs'!$D$341:$D$358, MATCH($B$246,'Baseline Calcs &amp; EFs'!$B$341:$B$358,0)))-(INDEX($G$394:$G$411, MATCH($B$246,$C$394:$C$411,0))))/3),O$227&lt;INDEX($I$395:$I$413,MATCH($B$246,$C$395:$C$413,0)),INDEX('Baseline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EFs'!V$381,"")</f>
        <v/>
      </c>
      <c r="P299" s="142" t="str" cm="1">
        <f t="array" ref="P299">IFERROR(((_xlfn.IFS(P$227&lt;INDEX($J$395:$J$413,MATCH($B$246,$C$395:$C$413,0)),INDEX('Baseline Calcs &amp; EFs'!$D$341:$D$358, MATCH($B$246,'Baseline Calcs &amp; EFs'!$B$341:$B$358,0)),P$227&lt;INDEX($K$395:$K$413,MATCH($B$246,$C$395:$C$413,0)),INDEX('Baseline Calcs &amp; EFs'!$D$341:$D$358, MATCH($B$246,'Baseline Calcs &amp; EFs'!$B$341:$B$358,0))-(((INDEX('Baseline Calcs &amp; EFs'!$D$341:$D$358, MATCH($B$246,'Baseline Calcs &amp; EFs'!$B$341:$B$358,0)))-(INDEX($G$394:$G$411, MATCH($B$246,$C$394:$C$411,0))))/3),P$227&lt;INDEX($I$395:$I$413,MATCH($B$246,$C$395:$C$413,0)),INDEX('Baseline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EFs'!W$381,"")</f>
        <v/>
      </c>
      <c r="Q299" s="142" t="str" cm="1">
        <f t="array" ref="Q299">IFERROR(((_xlfn.IFS(Q$227&lt;INDEX($J$395:$J$413,MATCH($B$246,$C$395:$C$413,0)),INDEX('Baseline Calcs &amp; EFs'!$D$341:$D$358, MATCH($B$246,'Baseline Calcs &amp; EFs'!$B$341:$B$358,0)),Q$227&lt;INDEX($K$395:$K$413,MATCH($B$246,$C$395:$C$413,0)),INDEX('Baseline Calcs &amp; EFs'!$D$341:$D$358, MATCH($B$246,'Baseline Calcs &amp; EFs'!$B$341:$B$358,0))-(((INDEX('Baseline Calcs &amp; EFs'!$D$341:$D$358, MATCH($B$246,'Baseline Calcs &amp; EFs'!$B$341:$B$358,0)))-(INDEX($G$394:$G$411, MATCH($B$246,$C$394:$C$411,0))))/3),Q$227&lt;INDEX($I$395:$I$413,MATCH($B$246,$C$395:$C$413,0)),INDEX('Baseline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EFs'!X$381,"")</f>
        <v/>
      </c>
      <c r="R299" s="142" t="str" cm="1">
        <f t="array" ref="R299">IFERROR(((_xlfn.IFS(R$227&lt;INDEX($J$395:$J$413,MATCH($B$246,$C$395:$C$413,0)),INDEX('Baseline Calcs &amp; EFs'!$D$341:$D$358, MATCH($B$246,'Baseline Calcs &amp; EFs'!$B$341:$B$358,0)),R$227&lt;INDEX($K$395:$K$413,MATCH($B$246,$C$395:$C$413,0)),INDEX('Baseline Calcs &amp; EFs'!$D$341:$D$358, MATCH($B$246,'Baseline Calcs &amp; EFs'!$B$341:$B$358,0))-(((INDEX('Baseline Calcs &amp; EFs'!$D$341:$D$358, MATCH($B$246,'Baseline Calcs &amp; EFs'!$B$341:$B$358,0)))-(INDEX($G$394:$G$411, MATCH($B$246,$C$394:$C$411,0))))/3),R$227&lt;INDEX($I$395:$I$413,MATCH($B$246,$C$395:$C$413,0)),INDEX('Baseline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EFs'!Y$381,"")</f>
        <v/>
      </c>
      <c r="S299" s="142" t="str" cm="1">
        <f t="array" ref="S299">IFERROR(((_xlfn.IFS(S$227&lt;INDEX($J$395:$J$413,MATCH($B$246,$C$395:$C$413,0)),INDEX('Baseline Calcs &amp; EFs'!$D$341:$D$358, MATCH($B$246,'Baseline Calcs &amp; EFs'!$B$341:$B$358,0)),S$227&lt;INDEX($K$395:$K$413,MATCH($B$246,$C$395:$C$413,0)),INDEX('Baseline Calcs &amp; EFs'!$D$341:$D$358, MATCH($B$246,'Baseline Calcs &amp; EFs'!$B$341:$B$358,0))-(((INDEX('Baseline Calcs &amp; EFs'!$D$341:$D$358, MATCH($B$246,'Baseline Calcs &amp; EFs'!$B$341:$B$358,0)))-(INDEX($G$394:$G$411, MATCH($B$246,$C$394:$C$411,0))))/3),S$227&lt;INDEX($I$395:$I$413,MATCH($B$246,$C$395:$C$413,0)),INDEX('Baseline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EFs'!Z$381,"")</f>
        <v/>
      </c>
      <c r="T299" s="142" t="str" cm="1">
        <f t="array" ref="T299">IFERROR(((_xlfn.IFS(T$227&lt;INDEX($J$395:$J$413,MATCH($B$246,$C$395:$C$413,0)),INDEX('Baseline Calcs &amp; EFs'!$D$341:$D$358, MATCH($B$246,'Baseline Calcs &amp; EFs'!$B$341:$B$358,0)),T$227&lt;INDEX($K$395:$K$413,MATCH($B$246,$C$395:$C$413,0)),INDEX('Baseline Calcs &amp; EFs'!$D$341:$D$358, MATCH($B$246,'Baseline Calcs &amp; EFs'!$B$341:$B$358,0))-(((INDEX('Baseline Calcs &amp; EFs'!$D$341:$D$358, MATCH($B$246,'Baseline Calcs &amp; EFs'!$B$341:$B$358,0)))-(INDEX($G$394:$G$411, MATCH($B$246,$C$394:$C$411,0))))/3),T$227&lt;INDEX($I$395:$I$413,MATCH($B$246,$C$395:$C$413,0)),INDEX('Baseline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EFs'!AA$381,"")</f>
        <v/>
      </c>
      <c r="U299" s="142" t="str" cm="1">
        <f t="array" ref="U299">IFERROR(((_xlfn.IFS(U$227&lt;INDEX($J$395:$J$413,MATCH($B$246,$C$395:$C$413,0)),INDEX('Baseline Calcs &amp; EFs'!$D$341:$D$358, MATCH($B$246,'Baseline Calcs &amp; EFs'!$B$341:$B$358,0)),U$227&lt;INDEX($K$395:$K$413,MATCH($B$246,$C$395:$C$413,0)),INDEX('Baseline Calcs &amp; EFs'!$D$341:$D$358, MATCH($B$246,'Baseline Calcs &amp; EFs'!$B$341:$B$358,0))-(((INDEX('Baseline Calcs &amp; EFs'!$D$341:$D$358, MATCH($B$246,'Baseline Calcs &amp; EFs'!$B$341:$B$358,0)))-(INDEX($G$394:$G$411, MATCH($B$246,$C$394:$C$411,0))))/3),U$227&lt;INDEX($I$395:$I$413,MATCH($B$246,$C$395:$C$413,0)),INDEX('Baseline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EFs'!AB$381,"")</f>
        <v/>
      </c>
      <c r="V299" s="142" t="str" cm="1">
        <f t="array" ref="V299">IFERROR(((_xlfn.IFS(V$227&lt;INDEX($J$395:$J$413,MATCH($B$246,$C$395:$C$413,0)),INDEX('Baseline Calcs &amp; EFs'!$D$341:$D$358, MATCH($B$246,'Baseline Calcs &amp; EFs'!$B$341:$B$358,0)),V$227&lt;INDEX($K$395:$K$413,MATCH($B$246,$C$395:$C$413,0)),INDEX('Baseline Calcs &amp; EFs'!$D$341:$D$358, MATCH($B$246,'Baseline Calcs &amp; EFs'!$B$341:$B$358,0))-(((INDEX('Baseline Calcs &amp; EFs'!$D$341:$D$358, MATCH($B$246,'Baseline Calcs &amp; EFs'!$B$341:$B$358,0)))-(INDEX($G$394:$G$411, MATCH($B$246,$C$394:$C$411,0))))/3),V$227&lt;INDEX($I$395:$I$413,MATCH($B$246,$C$395:$C$413,0)),INDEX('Baseline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EFs'!AC$381,"")</f>
        <v/>
      </c>
      <c r="W299" s="142" t="str" cm="1">
        <f t="array" ref="W299">IFERROR(((_xlfn.IFS(W$227&lt;INDEX($J$395:$J$413,MATCH($B$246,$C$395:$C$413,0)),INDEX('Baseline Calcs &amp; EFs'!$D$341:$D$358, MATCH($B$246,'Baseline Calcs &amp; EFs'!$B$341:$B$358,0)),W$227&lt;INDEX($K$395:$K$413,MATCH($B$246,$C$395:$C$413,0)),INDEX('Baseline Calcs &amp; EFs'!$D$341:$D$358, MATCH($B$246,'Baseline Calcs &amp; EFs'!$B$341:$B$358,0))-(((INDEX('Baseline Calcs &amp; EFs'!$D$341:$D$358, MATCH($B$246,'Baseline Calcs &amp; EFs'!$B$341:$B$358,0)))-(INDEX($G$394:$G$411, MATCH($B$246,$C$394:$C$411,0))))/3),W$227&lt;INDEX($I$395:$I$413,MATCH($B$246,$C$395:$C$413,0)),INDEX('Baseline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EFs'!AD$381,"")</f>
        <v/>
      </c>
      <c r="X299" s="142" t="str" cm="1">
        <f t="array" ref="X299">IFERROR(((_xlfn.IFS(X$227&lt;INDEX($J$395:$J$413,MATCH($B$246,$C$395:$C$413,0)),INDEX('Baseline Calcs &amp; EFs'!$D$341:$D$358, MATCH($B$246,'Baseline Calcs &amp; EFs'!$B$341:$B$358,0)),X$227&lt;INDEX($K$395:$K$413,MATCH($B$246,$C$395:$C$413,0)),INDEX('Baseline Calcs &amp; EFs'!$D$341:$D$358, MATCH($B$246,'Baseline Calcs &amp; EFs'!$B$341:$B$358,0))-(((INDEX('Baseline Calcs &amp; EFs'!$D$341:$D$358, MATCH($B$246,'Baseline Calcs &amp; EFs'!$B$341:$B$358,0)))-(INDEX($G$394:$G$411, MATCH($B$246,$C$394:$C$411,0))))/3),X$227&lt;INDEX($I$395:$I$413,MATCH($B$246,$C$395:$C$413,0)),INDEX('Baseline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EFs'!AE$381,"")</f>
        <v/>
      </c>
      <c r="Y299" s="142" t="str" cm="1">
        <f t="array" ref="Y299">IFERROR(((_xlfn.IFS(Y$227&lt;INDEX($J$395:$J$413,MATCH($B$246,$C$395:$C$413,0)),INDEX('Baseline Calcs &amp; EFs'!$D$341:$D$358, MATCH($B$246,'Baseline Calcs &amp; EFs'!$B$341:$B$358,0)),Y$227&lt;INDEX($K$395:$K$413,MATCH($B$246,$C$395:$C$413,0)),INDEX('Baseline Calcs &amp; EFs'!$D$341:$D$358, MATCH($B$246,'Baseline Calcs &amp; EFs'!$B$341:$B$358,0))-(((INDEX('Baseline Calcs &amp; EFs'!$D$341:$D$358, MATCH($B$246,'Baseline Calcs &amp; EFs'!$B$341:$B$358,0)))-(INDEX($G$394:$G$411, MATCH($B$246,$C$394:$C$411,0))))/3),Y$227&lt;INDEX($I$395:$I$413,MATCH($B$246,$C$395:$C$413,0)),INDEX('Baseline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EFs'!AF$381,"")</f>
        <v/>
      </c>
      <c r="Z299" s="142" t="str" cm="1">
        <f t="array" ref="Z299">IFERROR(((_xlfn.IFS(Z$227&lt;INDEX($J$395:$J$413,MATCH($B$246,$C$395:$C$413,0)),INDEX('Baseline Calcs &amp; EFs'!$D$341:$D$358, MATCH($B$246,'Baseline Calcs &amp; EFs'!$B$341:$B$358,0)),Z$227&lt;INDEX($K$395:$K$413,MATCH($B$246,$C$395:$C$413,0)),INDEX('Baseline Calcs &amp; EFs'!$D$341:$D$358, MATCH($B$246,'Baseline Calcs &amp; EFs'!$B$341:$B$358,0))-(((INDEX('Baseline Calcs &amp; EFs'!$D$341:$D$358, MATCH($B$246,'Baseline Calcs &amp; EFs'!$B$341:$B$358,0)))-(INDEX($G$394:$G$411, MATCH($B$246,$C$394:$C$411,0))))/3),Z$227&lt;INDEX($I$395:$I$413,MATCH($B$246,$C$395:$C$413,0)),INDEX('Baseline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EFs'!AG$381,"")</f>
        <v/>
      </c>
      <c r="AA299" s="142" t="str" cm="1">
        <f t="array" ref="AA299">IFERROR(((_xlfn.IFS(AA$227&lt;INDEX($J$395:$J$413,MATCH($B$246,$C$395:$C$413,0)),INDEX('Baseline Calcs &amp; EFs'!$D$341:$D$358, MATCH($B$246,'Baseline Calcs &amp; EFs'!$B$341:$B$358,0)),AA$227&lt;INDEX($K$395:$K$413,MATCH($B$246,$C$395:$C$413,0)),INDEX('Baseline Calcs &amp; EFs'!$D$341:$D$358, MATCH($B$246,'Baseline Calcs &amp; EFs'!$B$341:$B$358,0))-(((INDEX('Baseline Calcs &amp; EFs'!$D$341:$D$358, MATCH($B$246,'Baseline Calcs &amp; EFs'!$B$341:$B$358,0)))-(INDEX($G$394:$G$411, MATCH($B$246,$C$394:$C$411,0))))/3),AA$227&lt;INDEX($I$395:$I$413,MATCH($B$246,$C$395:$C$413,0)),INDEX('Baseline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EFs'!AH$381,"")</f>
        <v/>
      </c>
      <c r="AB299" s="142" t="str" cm="1">
        <f t="array" ref="AB299">IFERROR(((_xlfn.IFS(AB$227&lt;INDEX($J$395:$J$413,MATCH($B$246,$C$395:$C$413,0)),INDEX('Baseline Calcs &amp; EFs'!$D$341:$D$358, MATCH($B$246,'Baseline Calcs &amp; EFs'!$B$341:$B$358,0)),AB$227&lt;INDEX($K$395:$K$413,MATCH($B$246,$C$395:$C$413,0)),INDEX('Baseline Calcs &amp; EFs'!$D$341:$D$358, MATCH($B$246,'Baseline Calcs &amp; EFs'!$B$341:$B$358,0))-(((INDEX('Baseline Calcs &amp; EFs'!$D$341:$D$358, MATCH($B$246,'Baseline Calcs &amp; EFs'!$B$341:$B$358,0)))-(INDEX($G$394:$G$411, MATCH($B$246,$C$394:$C$411,0))))/3),AB$227&lt;INDEX($I$395:$I$413,MATCH($B$246,$C$395:$C$413,0)),INDEX('Baseline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EFs'!AI$381,"")</f>
        <v/>
      </c>
      <c r="AC299" s="142" t="str" cm="1">
        <f t="array" ref="AC299">IFERROR(((_xlfn.IFS(AC$227&lt;INDEX($J$395:$J$413,MATCH($B$246,$C$395:$C$413,0)),INDEX('Baseline Calcs &amp; EFs'!$D$341:$D$358, MATCH($B$246,'Baseline Calcs &amp; EFs'!$B$341:$B$358,0)),AC$227&lt;INDEX($K$395:$K$413,MATCH($B$246,$C$395:$C$413,0)),INDEX('Baseline Calcs &amp; EFs'!$D$341:$D$358, MATCH($B$246,'Baseline Calcs &amp; EFs'!$B$341:$B$358,0))-(((INDEX('Baseline Calcs &amp; EFs'!$D$341:$D$358, MATCH($B$246,'Baseline Calcs &amp; EFs'!$B$341:$B$358,0)))-(INDEX($G$394:$G$411, MATCH($B$246,$C$394:$C$411,0))))/3),AC$227&lt;INDEX($I$395:$I$413,MATCH($B$246,$C$395:$C$413,0)),INDEX('Baseline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EFs'!AJ$381,"")</f>
        <v/>
      </c>
      <c r="AD299" s="142" t="str" cm="1">
        <f t="array" ref="AD299">IFERROR(((_xlfn.IFS(AD$227&lt;INDEX($J$395:$J$413,MATCH($B$246,$C$395:$C$413,0)),INDEX('Baseline Calcs &amp; EFs'!$D$341:$D$358, MATCH($B$246,'Baseline Calcs &amp; EFs'!$B$341:$B$358,0)),AD$227&lt;INDEX($K$395:$K$413,MATCH($B$246,$C$395:$C$413,0)),INDEX('Baseline Calcs &amp; EFs'!$D$341:$D$358, MATCH($B$246,'Baseline Calcs &amp; EFs'!$B$341:$B$358,0))-(((INDEX('Baseline Calcs &amp; EFs'!$D$341:$D$358, MATCH($B$246,'Baseline Calcs &amp; EFs'!$B$341:$B$358,0)))-(INDEX($G$394:$G$411, MATCH($B$246,$C$394:$C$411,0))))/3),AD$227&lt;INDEX($I$395:$I$413,MATCH($B$246,$C$395:$C$413,0)),INDEX('Baseline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EFs'!AK$381,"")</f>
        <v/>
      </c>
      <c r="AE299" s="142" t="str" cm="1">
        <f t="array" ref="AE299">IFERROR(((_xlfn.IFS(AE$227&lt;INDEX($J$395:$J$413,MATCH($B$246,$C$395:$C$413,0)),INDEX('Baseline Calcs &amp; EFs'!$D$341:$D$358, MATCH($B$246,'Baseline Calcs &amp; EFs'!$B$341:$B$358,0)),AE$227&lt;INDEX($K$395:$K$413,MATCH($B$246,$C$395:$C$413,0)),INDEX('Baseline Calcs &amp; EFs'!$D$341:$D$358, MATCH($B$246,'Baseline Calcs &amp; EFs'!$B$341:$B$358,0))-(((INDEX('Baseline Calcs &amp; EFs'!$D$341:$D$358, MATCH($B$246,'Baseline Calcs &amp; EFs'!$B$341:$B$358,0)))-(INDEX($G$394:$G$411, MATCH($B$246,$C$394:$C$411,0))))/3),AE$227&lt;INDEX($I$395:$I$413,MATCH($B$246,$C$395:$C$413,0)),INDEX('Baseline Calcs &amp; EFs'!$D$341:$D$358, MATCH($B$246,'Baseline Calcs &amp; EFs'!$B$341:$B$358,0))-(((INDEX('Baseline Calcs &amp; EFs'!$D$341:$D$358, MATCH($B$246,'Baseline Calcs &amp; EFs'!$B$341:$B$358,0)))-(INDEX($G$394:$G$411, MATCH($B$246,$C$394:$C$411,0))))*2/3),TRUE,INDEX($G$394:$G$411, MATCH($B$246,$C$394:$C$411,0)))*INDEX($D$11:$D$27, MATCH($B$246,$B$11:$B$27,0))*10^6*'Conversions and Lists'!$F$44)-(INDEX($G$6:$G$27, MATCH($B$246,$B$6:$B$27,0))*'Conversions and Lists'!$F$37))*'Baseline Calcs &amp; EFs'!AL$381,"")</f>
        <v/>
      </c>
      <c r="AF299" s="142" t="str">
        <f t="shared" si="9"/>
        <v/>
      </c>
      <c r="AG299" s="142" t="str">
        <f>IFERROR(SUM(INDEX(D299:AF299, MATCH(INDEX($H$6:$H$27,MATCH(B299,$B$6:$B$27,0)),$D$227:$AE$227,0)):AF299),"")</f>
        <v/>
      </c>
    </row>
    <row r="300" spans="2:33" ht="14.4" thickBot="1" x14ac:dyDescent="0.3">
      <c r="B300" s="138" t="s">
        <v>136</v>
      </c>
      <c r="C300" s="139" t="s">
        <v>336</v>
      </c>
      <c r="D300" s="148" t="str" cm="1">
        <f t="array" ref="D300">IFERROR((_xlfn.IFS(D$227&lt;INDEX($J$395:$J$413,MATCH($B$246,$C$395:$C$413,0)),INDEX('Baseline Calcs &amp; EFs'!$C$341:$C$358, MATCH($B$246,'Baseline Calcs &amp; EFs'!$B$341:$B$358,0)),D$227&lt;INDEX($K$395:$K$413,MATCH($B$246,$C$395:$C$413,0)),INDEX('Baseline Calcs &amp; EFs'!$C$341:$C$358, MATCH($B$246,'Baseline Calcs &amp; EFs'!$B$341:$B$358,0))-(((INDEX('Baseline Calcs &amp; EFs'!$C$341:$C$358, MATCH($B$246,'Baseline Calcs &amp; EFs'!$B$341:$B$358,0)))-(INDEX($F$394:$F$411, MATCH($B$246,$C$394:$C$411,0))))/3),D$227&lt;INDEX($I$395:$I$413,MATCH($B$246,$C$395:$C$413,0)),INDEX('Baseline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E300" s="148" t="str" cm="1">
        <f t="array" ref="E300">IFERROR((_xlfn.IFS(E$227&lt;INDEX($J$395:$J$413,MATCH($B$246,$C$395:$C$413,0)),INDEX('Baseline Calcs &amp; EFs'!$C$341:$C$358, MATCH($B$246,'Baseline Calcs &amp; EFs'!$B$341:$B$358,0)),E$227&lt;INDEX($K$395:$K$413,MATCH($B$246,$C$395:$C$413,0)),INDEX('Baseline Calcs &amp; EFs'!$C$341:$C$358, MATCH($B$246,'Baseline Calcs &amp; EFs'!$B$341:$B$358,0))-(((INDEX('Baseline Calcs &amp; EFs'!$C$341:$C$358, MATCH($B$246,'Baseline Calcs &amp; EFs'!$B$341:$B$358,0)))-(INDEX($F$394:$F$411, MATCH($B$246,$C$394:$C$411,0))))/3),E$227&lt;INDEX($I$395:$I$413,MATCH($B$246,$C$395:$C$413,0)),INDEX('Baseline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F300" s="148" t="str" cm="1">
        <f t="array" ref="F300">IFERROR((_xlfn.IFS(F$227&lt;INDEX($J$395:$J$413,MATCH($B$246,$C$395:$C$413,0)),INDEX('Baseline Calcs &amp; EFs'!$C$341:$C$358, MATCH($B$246,'Baseline Calcs &amp; EFs'!$B$341:$B$358,0)),F$227&lt;INDEX($K$395:$K$413,MATCH($B$246,$C$395:$C$413,0)),INDEX('Baseline Calcs &amp; EFs'!$C$341:$C$358, MATCH($B$246,'Baseline Calcs &amp; EFs'!$B$341:$B$358,0))-(((INDEX('Baseline Calcs &amp; EFs'!$C$341:$C$358, MATCH($B$246,'Baseline Calcs &amp; EFs'!$B$341:$B$358,0)))-(INDEX($F$394:$F$411, MATCH($B$246,$C$394:$C$411,0))))/3),F$227&lt;INDEX($I$395:$I$413,MATCH($B$246,$C$395:$C$413,0)),INDEX('Baseline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G300" s="148" t="str" cm="1">
        <f t="array" ref="G300">IFERROR((_xlfn.IFS(G$227&lt;INDEX($J$395:$J$413,MATCH($B$246,$C$395:$C$413,0)),INDEX('Baseline Calcs &amp; EFs'!$C$341:$C$358, MATCH($B$246,'Baseline Calcs &amp; EFs'!$B$341:$B$358,0)),G$227&lt;INDEX($K$395:$K$413,MATCH($B$246,$C$395:$C$413,0)),INDEX('Baseline Calcs &amp; EFs'!$C$341:$C$358, MATCH($B$246,'Baseline Calcs &amp; EFs'!$B$341:$B$358,0))-(((INDEX('Baseline Calcs &amp; EFs'!$C$341:$C$358, MATCH($B$246,'Baseline Calcs &amp; EFs'!$B$341:$B$358,0)))-(INDEX($F$394:$F$411, MATCH($B$246,$C$394:$C$411,0))))/3),G$227&lt;INDEX($I$395:$I$413,MATCH($B$246,$C$395:$C$413,0)),INDEX('Baseline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H300" s="148" t="str" cm="1">
        <f t="array" ref="H300">IFERROR((_xlfn.IFS(H$227&lt;INDEX($J$395:$J$413,MATCH($B$246,$C$395:$C$413,0)),INDEX('Baseline Calcs &amp; EFs'!$C$341:$C$358, MATCH($B$246,'Baseline Calcs &amp; EFs'!$B$341:$B$358,0)),H$227&lt;INDEX($K$395:$K$413,MATCH($B$246,$C$395:$C$413,0)),INDEX('Baseline Calcs &amp; EFs'!$C$341:$C$358, MATCH($B$246,'Baseline Calcs &amp; EFs'!$B$341:$B$358,0))-(((INDEX('Baseline Calcs &amp; EFs'!$C$341:$C$358, MATCH($B$246,'Baseline Calcs &amp; EFs'!$B$341:$B$358,0)))-(INDEX($F$394:$F$411, MATCH($B$246,$C$394:$C$411,0))))/3),H$227&lt;INDEX($I$395:$I$413,MATCH($B$246,$C$395:$C$413,0)),INDEX('Baseline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I300" s="148" t="str" cm="1">
        <f t="array" ref="I300">IFERROR((_xlfn.IFS(I$227&lt;INDEX($J$395:$J$413,MATCH($B$246,$C$395:$C$413,0)),INDEX('Baseline Calcs &amp; EFs'!$C$341:$C$358, MATCH($B$246,'Baseline Calcs &amp; EFs'!$B$341:$B$358,0)),I$227&lt;INDEX($K$395:$K$413,MATCH($B$246,$C$395:$C$413,0)),INDEX('Baseline Calcs &amp; EFs'!$C$341:$C$358, MATCH($B$246,'Baseline Calcs &amp; EFs'!$B$341:$B$358,0))-(((INDEX('Baseline Calcs &amp; EFs'!$C$341:$C$358, MATCH($B$246,'Baseline Calcs &amp; EFs'!$B$341:$B$358,0)))-(INDEX($F$394:$F$411, MATCH($B$246,$C$394:$C$411,0))))/3),I$227&lt;INDEX($I$395:$I$413,MATCH($B$246,$C$395:$C$413,0)),INDEX('Baseline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J300" s="148" t="str" cm="1">
        <f t="array" ref="J300">IFERROR((_xlfn.IFS(J$227&lt;INDEX($J$395:$J$413,MATCH($B$246,$C$395:$C$413,0)),INDEX('Baseline Calcs &amp; EFs'!$C$341:$C$358, MATCH($B$246,'Baseline Calcs &amp; EFs'!$B$341:$B$358,0)),J$227&lt;INDEX($K$395:$K$413,MATCH($B$246,$C$395:$C$413,0)),INDEX('Baseline Calcs &amp; EFs'!$C$341:$C$358, MATCH($B$246,'Baseline Calcs &amp; EFs'!$B$341:$B$358,0))-(((INDEX('Baseline Calcs &amp; EFs'!$C$341:$C$358, MATCH($B$246,'Baseline Calcs &amp; EFs'!$B$341:$B$358,0)))-(INDEX($F$394:$F$411, MATCH($B$246,$C$394:$C$411,0))))/3),J$227&lt;INDEX($I$395:$I$413,MATCH($B$246,$C$395:$C$413,0)),INDEX('Baseline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K300" s="148" t="str" cm="1">
        <f t="array" ref="K300">IFERROR((_xlfn.IFS(K$227&lt;INDEX($J$395:$J$413,MATCH($B$246,$C$395:$C$413,0)),INDEX('Baseline Calcs &amp; EFs'!$C$341:$C$358, MATCH($B$246,'Baseline Calcs &amp; EFs'!$B$341:$B$358,0)),K$227&lt;INDEX($K$395:$K$413,MATCH($B$246,$C$395:$C$413,0)),INDEX('Baseline Calcs &amp; EFs'!$C$341:$C$358, MATCH($B$246,'Baseline Calcs &amp; EFs'!$B$341:$B$358,0))-(((INDEX('Baseline Calcs &amp; EFs'!$C$341:$C$358, MATCH($B$246,'Baseline Calcs &amp; EFs'!$B$341:$B$358,0)))-(INDEX($F$394:$F$411, MATCH($B$246,$C$394:$C$411,0))))/3),K$227&lt;INDEX($I$395:$I$413,MATCH($B$246,$C$395:$C$413,0)),INDEX('Baseline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L300" s="148" t="str" cm="1">
        <f t="array" ref="L300">IFERROR((_xlfn.IFS(L$227&lt;INDEX($J$395:$J$413,MATCH($B$246,$C$395:$C$413,0)),INDEX('Baseline Calcs &amp; EFs'!$C$341:$C$358, MATCH($B$246,'Baseline Calcs &amp; EFs'!$B$341:$B$358,0)),L$227&lt;INDEX($K$395:$K$413,MATCH($B$246,$C$395:$C$413,0)),INDEX('Baseline Calcs &amp; EFs'!$C$341:$C$358, MATCH($B$246,'Baseline Calcs &amp; EFs'!$B$341:$B$358,0))-(((INDEX('Baseline Calcs &amp; EFs'!$C$341:$C$358, MATCH($B$246,'Baseline Calcs &amp; EFs'!$B$341:$B$358,0)))-(INDEX($F$394:$F$411, MATCH($B$246,$C$394:$C$411,0))))/3),L$227&lt;INDEX($I$395:$I$413,MATCH($B$246,$C$395:$C$413,0)),INDEX('Baseline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M300" s="148" t="str" cm="1">
        <f t="array" ref="M300">IFERROR((_xlfn.IFS(M$227&lt;INDEX($J$395:$J$413,MATCH($B$246,$C$395:$C$413,0)),INDEX('Baseline Calcs &amp; EFs'!$C$341:$C$358, MATCH($B$246,'Baseline Calcs &amp; EFs'!$B$341:$B$358,0)),M$227&lt;INDEX($K$395:$K$413,MATCH($B$246,$C$395:$C$413,0)),INDEX('Baseline Calcs &amp; EFs'!$C$341:$C$358, MATCH($B$246,'Baseline Calcs &amp; EFs'!$B$341:$B$358,0))-(((INDEX('Baseline Calcs &amp; EFs'!$C$341:$C$358, MATCH($B$246,'Baseline Calcs &amp; EFs'!$B$341:$B$358,0)))-(INDEX($F$394:$F$411, MATCH($B$246,$C$394:$C$411,0))))/3),M$227&lt;INDEX($I$395:$I$413,MATCH($B$246,$C$395:$C$413,0)),INDEX('Baseline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N300" s="148" t="str" cm="1">
        <f t="array" ref="N300">IFERROR((_xlfn.IFS(N$227&lt;INDEX($J$395:$J$413,MATCH($B$246,$C$395:$C$413,0)),INDEX('Baseline Calcs &amp; EFs'!$C$341:$C$358, MATCH($B$246,'Baseline Calcs &amp; EFs'!$B$341:$B$358,0)),N$227&lt;INDEX($K$395:$K$413,MATCH($B$246,$C$395:$C$413,0)),INDEX('Baseline Calcs &amp; EFs'!$C$341:$C$358, MATCH($B$246,'Baseline Calcs &amp; EFs'!$B$341:$B$358,0))-(((INDEX('Baseline Calcs &amp; EFs'!$C$341:$C$358, MATCH($B$246,'Baseline Calcs &amp; EFs'!$B$341:$B$358,0)))-(INDEX($F$394:$F$411, MATCH($B$246,$C$394:$C$411,0))))/3),N$227&lt;INDEX($I$395:$I$413,MATCH($B$246,$C$395:$C$413,0)),INDEX('Baseline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O300" s="148" t="str" cm="1">
        <f t="array" ref="O300">IFERROR((_xlfn.IFS(O$227&lt;INDEX($J$395:$J$413,MATCH($B$246,$C$395:$C$413,0)),INDEX('Baseline Calcs &amp; EFs'!$C$341:$C$358, MATCH($B$246,'Baseline Calcs &amp; EFs'!$B$341:$B$358,0)),O$227&lt;INDEX($K$395:$K$413,MATCH($B$246,$C$395:$C$413,0)),INDEX('Baseline Calcs &amp; EFs'!$C$341:$C$358, MATCH($B$246,'Baseline Calcs &amp; EFs'!$B$341:$B$358,0))-(((INDEX('Baseline Calcs &amp; EFs'!$C$341:$C$358, MATCH($B$246,'Baseline Calcs &amp; EFs'!$B$341:$B$358,0)))-(INDEX($F$394:$F$411, MATCH($B$246,$C$394:$C$411,0))))/3),O$227&lt;INDEX($I$395:$I$413,MATCH($B$246,$C$395:$C$413,0)),INDEX('Baseline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P300" s="148" t="str" cm="1">
        <f t="array" ref="P300">IFERROR((_xlfn.IFS(P$227&lt;INDEX($J$395:$J$413,MATCH($B$246,$C$395:$C$413,0)),INDEX('Baseline Calcs &amp; EFs'!$C$341:$C$358, MATCH($B$246,'Baseline Calcs &amp; EFs'!$B$341:$B$358,0)),P$227&lt;INDEX($K$395:$K$413,MATCH($B$246,$C$395:$C$413,0)),INDEX('Baseline Calcs &amp; EFs'!$C$341:$C$358, MATCH($B$246,'Baseline Calcs &amp; EFs'!$B$341:$B$358,0))-(((INDEX('Baseline Calcs &amp; EFs'!$C$341:$C$358, MATCH($B$246,'Baseline Calcs &amp; EFs'!$B$341:$B$358,0)))-(INDEX($F$394:$F$411, MATCH($B$246,$C$394:$C$411,0))))/3),P$227&lt;INDEX($I$395:$I$413,MATCH($B$246,$C$395:$C$413,0)),INDEX('Baseline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Q300" s="148" t="str" cm="1">
        <f t="array" ref="Q300">IFERROR((_xlfn.IFS(Q$227&lt;INDEX($J$395:$J$413,MATCH($B$246,$C$395:$C$413,0)),INDEX('Baseline Calcs &amp; EFs'!$C$341:$C$358, MATCH($B$246,'Baseline Calcs &amp; EFs'!$B$341:$B$358,0)),Q$227&lt;INDEX($K$395:$K$413,MATCH($B$246,$C$395:$C$413,0)),INDEX('Baseline Calcs &amp; EFs'!$C$341:$C$358, MATCH($B$246,'Baseline Calcs &amp; EFs'!$B$341:$B$358,0))-(((INDEX('Baseline Calcs &amp; EFs'!$C$341:$C$358, MATCH($B$246,'Baseline Calcs &amp; EFs'!$B$341:$B$358,0)))-(INDEX($F$394:$F$411, MATCH($B$246,$C$394:$C$411,0))))/3),Q$227&lt;INDEX($I$395:$I$413,MATCH($B$246,$C$395:$C$413,0)),INDEX('Baseline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R300" s="148" t="str" cm="1">
        <f t="array" ref="R300">IFERROR((_xlfn.IFS(R$227&lt;INDEX($J$395:$J$413,MATCH($B$246,$C$395:$C$413,0)),INDEX('Baseline Calcs &amp; EFs'!$C$341:$C$358, MATCH($B$246,'Baseline Calcs &amp; EFs'!$B$341:$B$358,0)),R$227&lt;INDEX($K$395:$K$413,MATCH($B$246,$C$395:$C$413,0)),INDEX('Baseline Calcs &amp; EFs'!$C$341:$C$358, MATCH($B$246,'Baseline Calcs &amp; EFs'!$B$341:$B$358,0))-(((INDEX('Baseline Calcs &amp; EFs'!$C$341:$C$358, MATCH($B$246,'Baseline Calcs &amp; EFs'!$B$341:$B$358,0)))-(INDEX($F$394:$F$411, MATCH($B$246,$C$394:$C$411,0))))/3),R$227&lt;INDEX($I$395:$I$413,MATCH($B$246,$C$395:$C$413,0)),INDEX('Baseline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S300" s="148" t="str" cm="1">
        <f t="array" ref="S300">IFERROR((_xlfn.IFS(S$227&lt;INDEX($J$395:$J$413,MATCH($B$246,$C$395:$C$413,0)),INDEX('Baseline Calcs &amp; EFs'!$C$341:$C$358, MATCH($B$246,'Baseline Calcs &amp; EFs'!$B$341:$B$358,0)),S$227&lt;INDEX($K$395:$K$413,MATCH($B$246,$C$395:$C$413,0)),INDEX('Baseline Calcs &amp; EFs'!$C$341:$C$358, MATCH($B$246,'Baseline Calcs &amp; EFs'!$B$341:$B$358,0))-(((INDEX('Baseline Calcs &amp; EFs'!$C$341:$C$358, MATCH($B$246,'Baseline Calcs &amp; EFs'!$B$341:$B$358,0)))-(INDEX($F$394:$F$411, MATCH($B$246,$C$394:$C$411,0))))/3),S$227&lt;INDEX($I$395:$I$413,MATCH($B$246,$C$395:$C$413,0)),INDEX('Baseline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T300" s="148" t="str" cm="1">
        <f t="array" ref="T300">IFERROR((_xlfn.IFS(T$227&lt;INDEX($J$395:$J$413,MATCH($B$246,$C$395:$C$413,0)),INDEX('Baseline Calcs &amp; EFs'!$C$341:$C$358, MATCH($B$246,'Baseline Calcs &amp; EFs'!$B$341:$B$358,0)),T$227&lt;INDEX($K$395:$K$413,MATCH($B$246,$C$395:$C$413,0)),INDEX('Baseline Calcs &amp; EFs'!$C$341:$C$358, MATCH($B$246,'Baseline Calcs &amp; EFs'!$B$341:$B$358,0))-(((INDEX('Baseline Calcs &amp; EFs'!$C$341:$C$358, MATCH($B$246,'Baseline Calcs &amp; EFs'!$B$341:$B$358,0)))-(INDEX($F$394:$F$411, MATCH($B$246,$C$394:$C$411,0))))/3),T$227&lt;INDEX($I$395:$I$413,MATCH($B$246,$C$395:$C$413,0)),INDEX('Baseline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U300" s="148" t="str" cm="1">
        <f t="array" ref="U300">IFERROR((_xlfn.IFS(U$227&lt;INDEX($J$395:$J$413,MATCH($B$246,$C$395:$C$413,0)),INDEX('Baseline Calcs &amp; EFs'!$C$341:$C$358, MATCH($B$246,'Baseline Calcs &amp; EFs'!$B$341:$B$358,0)),U$227&lt;INDEX($K$395:$K$413,MATCH($B$246,$C$395:$C$413,0)),INDEX('Baseline Calcs &amp; EFs'!$C$341:$C$358, MATCH($B$246,'Baseline Calcs &amp; EFs'!$B$341:$B$358,0))-(((INDEX('Baseline Calcs &amp; EFs'!$C$341:$C$358, MATCH($B$246,'Baseline Calcs &amp; EFs'!$B$341:$B$358,0)))-(INDEX($F$394:$F$411, MATCH($B$246,$C$394:$C$411,0))))/3),U$227&lt;INDEX($I$395:$I$413,MATCH($B$246,$C$395:$C$413,0)),INDEX('Baseline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V300" s="148" t="str" cm="1">
        <f t="array" ref="V300">IFERROR((_xlfn.IFS(V$227&lt;INDEX($J$395:$J$413,MATCH($B$246,$C$395:$C$413,0)),INDEX('Baseline Calcs &amp; EFs'!$C$341:$C$358, MATCH($B$246,'Baseline Calcs &amp; EFs'!$B$341:$B$358,0)),V$227&lt;INDEX($K$395:$K$413,MATCH($B$246,$C$395:$C$413,0)),INDEX('Baseline Calcs &amp; EFs'!$C$341:$C$358, MATCH($B$246,'Baseline Calcs &amp; EFs'!$B$341:$B$358,0))-(((INDEX('Baseline Calcs &amp; EFs'!$C$341:$C$358, MATCH($B$246,'Baseline Calcs &amp; EFs'!$B$341:$B$358,0)))-(INDEX($F$394:$F$411, MATCH($B$246,$C$394:$C$411,0))))/3),V$227&lt;INDEX($I$395:$I$413,MATCH($B$246,$C$395:$C$413,0)),INDEX('Baseline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W300" s="148" t="str" cm="1">
        <f t="array" ref="W300">IFERROR((_xlfn.IFS(W$227&lt;INDEX($J$395:$J$413,MATCH($B$246,$C$395:$C$413,0)),INDEX('Baseline Calcs &amp; EFs'!$C$341:$C$358, MATCH($B$246,'Baseline Calcs &amp; EFs'!$B$341:$B$358,0)),W$227&lt;INDEX($K$395:$K$413,MATCH($B$246,$C$395:$C$413,0)),INDEX('Baseline Calcs &amp; EFs'!$C$341:$C$358, MATCH($B$246,'Baseline Calcs &amp; EFs'!$B$341:$B$358,0))-(((INDEX('Baseline Calcs &amp; EFs'!$C$341:$C$358, MATCH($B$246,'Baseline Calcs &amp; EFs'!$B$341:$B$358,0)))-(INDEX($F$394:$F$411, MATCH($B$246,$C$394:$C$411,0))))/3),W$227&lt;INDEX($I$395:$I$413,MATCH($B$246,$C$395:$C$413,0)),INDEX('Baseline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X300" s="148" t="str" cm="1">
        <f t="array" ref="X300">IFERROR((_xlfn.IFS(X$227&lt;INDEX($J$395:$J$413,MATCH($B$246,$C$395:$C$413,0)),INDEX('Baseline Calcs &amp; EFs'!$C$341:$C$358, MATCH($B$246,'Baseline Calcs &amp; EFs'!$B$341:$B$358,0)),X$227&lt;INDEX($K$395:$K$413,MATCH($B$246,$C$395:$C$413,0)),INDEX('Baseline Calcs &amp; EFs'!$C$341:$C$358, MATCH($B$246,'Baseline Calcs &amp; EFs'!$B$341:$B$358,0))-(((INDEX('Baseline Calcs &amp; EFs'!$C$341:$C$358, MATCH($B$246,'Baseline Calcs &amp; EFs'!$B$341:$B$358,0)))-(INDEX($F$394:$F$411, MATCH($B$246,$C$394:$C$411,0))))/3),X$227&lt;INDEX($I$395:$I$413,MATCH($B$246,$C$395:$C$413,0)),INDEX('Baseline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Y300" s="148" t="str" cm="1">
        <f t="array" ref="Y300">IFERROR((_xlfn.IFS(Y$227&lt;INDEX($J$395:$J$413,MATCH($B$246,$C$395:$C$413,0)),INDEX('Baseline Calcs &amp; EFs'!$C$341:$C$358, MATCH($B$246,'Baseline Calcs &amp; EFs'!$B$341:$B$358,0)),Y$227&lt;INDEX($K$395:$K$413,MATCH($B$246,$C$395:$C$413,0)),INDEX('Baseline Calcs &amp; EFs'!$C$341:$C$358, MATCH($B$246,'Baseline Calcs &amp; EFs'!$B$341:$B$358,0))-(((INDEX('Baseline Calcs &amp; EFs'!$C$341:$C$358, MATCH($B$246,'Baseline Calcs &amp; EFs'!$B$341:$B$358,0)))-(INDEX($F$394:$F$411, MATCH($B$246,$C$394:$C$411,0))))/3),Y$227&lt;INDEX($I$395:$I$413,MATCH($B$246,$C$395:$C$413,0)),INDEX('Baseline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Z300" s="148" t="str" cm="1">
        <f t="array" ref="Z300">IFERROR((_xlfn.IFS(Z$227&lt;INDEX($J$395:$J$413,MATCH($B$246,$C$395:$C$413,0)),INDEX('Baseline Calcs &amp; EFs'!$C$341:$C$358, MATCH($B$246,'Baseline Calcs &amp; EFs'!$B$341:$B$358,0)),Z$227&lt;INDEX($K$395:$K$413,MATCH($B$246,$C$395:$C$413,0)),INDEX('Baseline Calcs &amp; EFs'!$C$341:$C$358, MATCH($B$246,'Baseline Calcs &amp; EFs'!$B$341:$B$358,0))-(((INDEX('Baseline Calcs &amp; EFs'!$C$341:$C$358, MATCH($B$246,'Baseline Calcs &amp; EFs'!$B$341:$B$358,0)))-(INDEX($F$394:$F$411, MATCH($B$246,$C$394:$C$411,0))))/3),Z$227&lt;INDEX($I$395:$I$413,MATCH($B$246,$C$395:$C$413,0)),INDEX('Baseline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AA300" s="148" t="str" cm="1">
        <f t="array" ref="AA300">IFERROR((_xlfn.IFS(AA$227&lt;INDEX($J$395:$J$413,MATCH($B$246,$C$395:$C$413,0)),INDEX('Baseline Calcs &amp; EFs'!$C$341:$C$358, MATCH($B$246,'Baseline Calcs &amp; EFs'!$B$341:$B$358,0)),AA$227&lt;INDEX($K$395:$K$413,MATCH($B$246,$C$395:$C$413,0)),INDEX('Baseline Calcs &amp; EFs'!$C$341:$C$358, MATCH($B$246,'Baseline Calcs &amp; EFs'!$B$341:$B$358,0))-(((INDEX('Baseline Calcs &amp; EFs'!$C$341:$C$358, MATCH($B$246,'Baseline Calcs &amp; EFs'!$B$341:$B$358,0)))-(INDEX($F$394:$F$411, MATCH($B$246,$C$394:$C$411,0))))/3),AA$227&lt;INDEX($I$395:$I$413,MATCH($B$246,$C$395:$C$413,0)),INDEX('Baseline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AB300" s="148" t="str" cm="1">
        <f t="array" ref="AB300">IFERROR((_xlfn.IFS(AB$227&lt;INDEX($J$395:$J$413,MATCH($B$246,$C$395:$C$413,0)),INDEX('Baseline Calcs &amp; EFs'!$C$341:$C$358, MATCH($B$246,'Baseline Calcs &amp; EFs'!$B$341:$B$358,0)),AB$227&lt;INDEX($K$395:$K$413,MATCH($B$246,$C$395:$C$413,0)),INDEX('Baseline Calcs &amp; EFs'!$C$341:$C$358, MATCH($B$246,'Baseline Calcs &amp; EFs'!$B$341:$B$358,0))-(((INDEX('Baseline Calcs &amp; EFs'!$C$341:$C$358, MATCH($B$246,'Baseline Calcs &amp; EFs'!$B$341:$B$358,0)))-(INDEX($F$394:$F$411, MATCH($B$246,$C$394:$C$411,0))))/3),AB$227&lt;INDEX($I$395:$I$413,MATCH($B$246,$C$395:$C$413,0)),INDEX('Baseline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AC300" s="148" t="str" cm="1">
        <f t="array" ref="AC300">IFERROR((_xlfn.IFS(AC$227&lt;INDEX($J$395:$J$413,MATCH($B$246,$C$395:$C$413,0)),INDEX('Baseline Calcs &amp; EFs'!$C$341:$C$358, MATCH($B$246,'Baseline Calcs &amp; EFs'!$B$341:$B$358,0)),AC$227&lt;INDEX($K$395:$K$413,MATCH($B$246,$C$395:$C$413,0)),INDEX('Baseline Calcs &amp; EFs'!$C$341:$C$358, MATCH($B$246,'Baseline Calcs &amp; EFs'!$B$341:$B$358,0))-(((INDEX('Baseline Calcs &amp; EFs'!$C$341:$C$358, MATCH($B$246,'Baseline Calcs &amp; EFs'!$B$341:$B$358,0)))-(INDEX($F$394:$F$411, MATCH($B$246,$C$394:$C$411,0))))/3),AC$227&lt;INDEX($I$395:$I$413,MATCH($B$246,$C$395:$C$413,0)),INDEX('Baseline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AD300" s="148" t="str" cm="1">
        <f t="array" ref="AD300">IFERROR((_xlfn.IFS(AD$227&lt;INDEX($J$395:$J$413,MATCH($B$246,$C$395:$C$413,0)),INDEX('Baseline Calcs &amp; EFs'!$C$341:$C$358, MATCH($B$246,'Baseline Calcs &amp; EFs'!$B$341:$B$358,0)),AD$227&lt;INDEX($K$395:$K$413,MATCH($B$246,$C$395:$C$413,0)),INDEX('Baseline Calcs &amp; EFs'!$C$341:$C$358, MATCH($B$246,'Baseline Calcs &amp; EFs'!$B$341:$B$358,0))-(((INDEX('Baseline Calcs &amp; EFs'!$C$341:$C$358, MATCH($B$246,'Baseline Calcs &amp; EFs'!$B$341:$B$358,0)))-(INDEX($F$394:$F$411, MATCH($B$246,$C$394:$C$411,0))))/3),AD$227&lt;INDEX($I$395:$I$413,MATCH($B$246,$C$395:$C$413,0)),INDEX('Baseline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AE300" s="148" t="str" cm="1">
        <f t="array" ref="AE300">IFERROR((_xlfn.IFS(AE$227&lt;INDEX($J$395:$J$413,MATCH($B$246,$C$395:$C$413,0)),INDEX('Baseline Calcs &amp; EFs'!$C$341:$C$358, MATCH($B$246,'Baseline Calcs &amp; EFs'!$B$341:$B$358,0)),AE$227&lt;INDEX($K$395:$K$413,MATCH($B$246,$C$395:$C$413,0)),INDEX('Baseline Calcs &amp; EFs'!$C$341:$C$358, MATCH($B$246,'Baseline Calcs &amp; EFs'!$B$341:$B$358,0))-(((INDEX('Baseline Calcs &amp; EFs'!$C$341:$C$358, MATCH($B$246,'Baseline Calcs &amp; EFs'!$B$341:$B$358,0)))-(INDEX($F$394:$F$411, MATCH($B$246,$C$394:$C$411,0))))/3),AE$227&lt;INDEX($I$395:$I$413,MATCH($B$246,$C$395:$C$413,0)),INDEX('Baseline Calcs &amp; EFs'!$C$341:$C$358, MATCH($B$246,'Baseline Calcs &amp; EFs'!$B$341:$B$358,0))-(((INDEX('Baseline Calcs &amp; EFs'!$C$341:$C$358, MATCH($B$246,'Baseline Calcs &amp; EFs'!$B$341:$B$358,0)))-(INDEX($F$394:$F$411, MATCH($B$246,$C$394:$C$411,0))))*2/3),TRUE,INDEX($F$394:$F$411, MATCH($B$246,$C$394:$C$411,0)))*INDEX($D$11:$D$27, MATCH($B$246,$B$11:$B$27,0)))*1000*'Conversions and Lists'!$O$44*'Baseline Calcs &amp; EFs'!$F$437*'Conversions and Lists'!$F$51*1000,"")</f>
        <v/>
      </c>
      <c r="AF300" s="148" t="str">
        <f t="shared" si="9"/>
        <v/>
      </c>
      <c r="AG300" s="148" t="str">
        <f>IFERROR(SUM(INDEX(D300:AF300, MATCH(INDEX($H$6:$H$27,MATCH(B300,$B$6:$B$27,0)),$D$227:$AE$227,0)):AF300),"")</f>
        <v/>
      </c>
    </row>
    <row r="301" spans="2:33" x14ac:dyDescent="0.25">
      <c r="B301" s="144" t="s">
        <v>126</v>
      </c>
      <c r="C301" s="141" t="s">
        <v>335</v>
      </c>
      <c r="D301" s="142" t="str" cm="1">
        <f t="array" ref="D301">IFERROR(((_xlfn.IFS(D$227&lt;INDEX($J$395:$J$413,MATCH($B$248,$C$395:$C$413,0)),INDEX('Baseline Calcs &amp; EFs'!$D$341:$D$358, MATCH($B$248,'Baseline Calcs &amp; EFs'!$B$341:$B$358,0)),D$227&lt;INDEX($K$395:$K$413,MATCH($B$248,$C$395:$C$413,0)),INDEX('Baseline Calcs &amp; EFs'!$D$341:$D$358, MATCH($B$248,'Baseline Calcs &amp; EFs'!$B$341:$B$358,0))-(((INDEX('Baseline Calcs &amp; EFs'!$D$341:$D$358, MATCH($B$248,'Baseline Calcs &amp; EFs'!$B$341:$B$358,0)))-(INDEX($G$394:$G$411, MATCH($B$248,$C$394:$C$411,0))))/3),D$227&lt;INDEX($I$395:$I$413,MATCH($B$248,$C$395:$C$413,0)),INDEX('Baseline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EFs'!K$381,"")</f>
        <v/>
      </c>
      <c r="E301" s="142" t="str" cm="1">
        <f t="array" ref="E301">IFERROR(((_xlfn.IFS(E$227&lt;INDEX($J$395:$J$413,MATCH($B$248,$C$395:$C$413,0)),INDEX('Baseline Calcs &amp; EFs'!$D$341:$D$358, MATCH($B$248,'Baseline Calcs &amp; EFs'!$B$341:$B$358,0)),E$227&lt;INDEX($K$395:$K$413,MATCH($B$248,$C$395:$C$413,0)),INDEX('Baseline Calcs &amp; EFs'!$D$341:$D$358, MATCH($B$248,'Baseline Calcs &amp; EFs'!$B$341:$B$358,0))-(((INDEX('Baseline Calcs &amp; EFs'!$D$341:$D$358, MATCH($B$248,'Baseline Calcs &amp; EFs'!$B$341:$B$358,0)))-(INDEX($G$394:$G$411, MATCH($B$248,$C$394:$C$411,0))))/3),E$227&lt;INDEX($I$395:$I$413,MATCH($B$248,$C$395:$C$413,0)),INDEX('Baseline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EFs'!L$381,"")</f>
        <v/>
      </c>
      <c r="F301" s="142" t="str" cm="1">
        <f t="array" ref="F301">IFERROR(((_xlfn.IFS(F$227&lt;INDEX($J$395:$J$413,MATCH($B$248,$C$395:$C$413,0)),INDEX('Baseline Calcs &amp; EFs'!$D$341:$D$358, MATCH($B$248,'Baseline Calcs &amp; EFs'!$B$341:$B$358,0)),F$227&lt;INDEX($K$395:$K$413,MATCH($B$248,$C$395:$C$413,0)),INDEX('Baseline Calcs &amp; EFs'!$D$341:$D$358, MATCH($B$248,'Baseline Calcs &amp; EFs'!$B$341:$B$358,0))-(((INDEX('Baseline Calcs &amp; EFs'!$D$341:$D$358, MATCH($B$248,'Baseline Calcs &amp; EFs'!$B$341:$B$358,0)))-(INDEX($G$394:$G$411, MATCH($B$248,$C$394:$C$411,0))))/3),F$227&lt;INDEX($I$395:$I$413,MATCH($B$248,$C$395:$C$413,0)),INDEX('Baseline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EFs'!M$381,"")</f>
        <v/>
      </c>
      <c r="G301" s="142" t="str" cm="1">
        <f t="array" ref="G301">IFERROR(((_xlfn.IFS(G$227&lt;INDEX($J$395:$J$413,MATCH($B$248,$C$395:$C$413,0)),INDEX('Baseline Calcs &amp; EFs'!$D$341:$D$358, MATCH($B$248,'Baseline Calcs &amp; EFs'!$B$341:$B$358,0)),G$227&lt;INDEX($K$395:$K$413,MATCH($B$248,$C$395:$C$413,0)),INDEX('Baseline Calcs &amp; EFs'!$D$341:$D$358, MATCH($B$248,'Baseline Calcs &amp; EFs'!$B$341:$B$358,0))-(((INDEX('Baseline Calcs &amp; EFs'!$D$341:$D$358, MATCH($B$248,'Baseline Calcs &amp; EFs'!$B$341:$B$358,0)))-(INDEX($G$394:$G$411, MATCH($B$248,$C$394:$C$411,0))))/3),G$227&lt;INDEX($I$395:$I$413,MATCH($B$248,$C$395:$C$413,0)),INDEX('Baseline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EFs'!N$381,"")</f>
        <v/>
      </c>
      <c r="H301" s="142" t="str" cm="1">
        <f t="array" ref="H301">IFERROR(((_xlfn.IFS(H$227&lt;INDEX($J$395:$J$413,MATCH($B$248,$C$395:$C$413,0)),INDEX('Baseline Calcs &amp; EFs'!$D$341:$D$358, MATCH($B$248,'Baseline Calcs &amp; EFs'!$B$341:$B$358,0)),H$227&lt;INDEX($K$395:$K$413,MATCH($B$248,$C$395:$C$413,0)),INDEX('Baseline Calcs &amp; EFs'!$D$341:$D$358, MATCH($B$248,'Baseline Calcs &amp; EFs'!$B$341:$B$358,0))-(((INDEX('Baseline Calcs &amp; EFs'!$D$341:$D$358, MATCH($B$248,'Baseline Calcs &amp; EFs'!$B$341:$B$358,0)))-(INDEX($G$394:$G$411, MATCH($B$248,$C$394:$C$411,0))))/3),H$227&lt;INDEX($I$395:$I$413,MATCH($B$248,$C$395:$C$413,0)),INDEX('Baseline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EFs'!O$381,"")</f>
        <v/>
      </c>
      <c r="I301" s="142" t="str" cm="1">
        <f t="array" ref="I301">IFERROR(((_xlfn.IFS(I$227&lt;INDEX($J$395:$J$413,MATCH($B$248,$C$395:$C$413,0)),INDEX('Baseline Calcs &amp; EFs'!$D$341:$D$358, MATCH($B$248,'Baseline Calcs &amp; EFs'!$B$341:$B$358,0)),I$227&lt;INDEX($K$395:$K$413,MATCH($B$248,$C$395:$C$413,0)),INDEX('Baseline Calcs &amp; EFs'!$D$341:$D$358, MATCH($B$248,'Baseline Calcs &amp; EFs'!$B$341:$B$358,0))-(((INDEX('Baseline Calcs &amp; EFs'!$D$341:$D$358, MATCH($B$248,'Baseline Calcs &amp; EFs'!$B$341:$B$358,0)))-(INDEX($G$394:$G$411, MATCH($B$248,$C$394:$C$411,0))))/3),I$227&lt;INDEX($I$395:$I$413,MATCH($B$248,$C$395:$C$413,0)),INDEX('Baseline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EFs'!P$381,"")</f>
        <v/>
      </c>
      <c r="J301" s="142" t="str" cm="1">
        <f t="array" ref="J301">IFERROR(((_xlfn.IFS(J$227&lt;INDEX($J$395:$J$413,MATCH($B$248,$C$395:$C$413,0)),INDEX('Baseline Calcs &amp; EFs'!$D$341:$D$358, MATCH($B$248,'Baseline Calcs &amp; EFs'!$B$341:$B$358,0)),J$227&lt;INDEX($K$395:$K$413,MATCH($B$248,$C$395:$C$413,0)),INDEX('Baseline Calcs &amp; EFs'!$D$341:$D$358, MATCH($B$248,'Baseline Calcs &amp; EFs'!$B$341:$B$358,0))-(((INDEX('Baseline Calcs &amp; EFs'!$D$341:$D$358, MATCH($B$248,'Baseline Calcs &amp; EFs'!$B$341:$B$358,0)))-(INDEX($G$394:$G$411, MATCH($B$248,$C$394:$C$411,0))))/3),J$227&lt;INDEX($I$395:$I$413,MATCH($B$248,$C$395:$C$413,0)),INDEX('Baseline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EFs'!Q$381,"")</f>
        <v/>
      </c>
      <c r="K301" s="142" t="str" cm="1">
        <f t="array" ref="K301">IFERROR(((_xlfn.IFS(K$227&lt;INDEX($J$395:$J$413,MATCH($B$248,$C$395:$C$413,0)),INDEX('Baseline Calcs &amp; EFs'!$D$341:$D$358, MATCH($B$248,'Baseline Calcs &amp; EFs'!$B$341:$B$358,0)),K$227&lt;INDEX($K$395:$K$413,MATCH($B$248,$C$395:$C$413,0)),INDEX('Baseline Calcs &amp; EFs'!$D$341:$D$358, MATCH($B$248,'Baseline Calcs &amp; EFs'!$B$341:$B$358,0))-(((INDEX('Baseline Calcs &amp; EFs'!$D$341:$D$358, MATCH($B$248,'Baseline Calcs &amp; EFs'!$B$341:$B$358,0)))-(INDEX($G$394:$G$411, MATCH($B$248,$C$394:$C$411,0))))/3),K$227&lt;INDEX($I$395:$I$413,MATCH($B$248,$C$395:$C$413,0)),INDEX('Baseline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EFs'!R$381,"")</f>
        <v/>
      </c>
      <c r="L301" s="142" t="str" cm="1">
        <f t="array" ref="L301">IFERROR(((_xlfn.IFS(L$227&lt;INDEX($J$395:$J$413,MATCH($B$248,$C$395:$C$413,0)),INDEX('Baseline Calcs &amp; EFs'!$D$341:$D$358, MATCH($B$248,'Baseline Calcs &amp; EFs'!$B$341:$B$358,0)),L$227&lt;INDEX($K$395:$K$413,MATCH($B$248,$C$395:$C$413,0)),INDEX('Baseline Calcs &amp; EFs'!$D$341:$D$358, MATCH($B$248,'Baseline Calcs &amp; EFs'!$B$341:$B$358,0))-(((INDEX('Baseline Calcs &amp; EFs'!$D$341:$D$358, MATCH($B$248,'Baseline Calcs &amp; EFs'!$B$341:$B$358,0)))-(INDEX($G$394:$G$411, MATCH($B$248,$C$394:$C$411,0))))/3),L$227&lt;INDEX($I$395:$I$413,MATCH($B$248,$C$395:$C$413,0)),INDEX('Baseline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EFs'!S$381,"")</f>
        <v/>
      </c>
      <c r="M301" s="142" t="str" cm="1">
        <f t="array" ref="M301">IFERROR(((_xlfn.IFS(M$227&lt;INDEX($J$395:$J$413,MATCH($B$248,$C$395:$C$413,0)),INDEX('Baseline Calcs &amp; EFs'!$D$341:$D$358, MATCH($B$248,'Baseline Calcs &amp; EFs'!$B$341:$B$358,0)),M$227&lt;INDEX($K$395:$K$413,MATCH($B$248,$C$395:$C$413,0)),INDEX('Baseline Calcs &amp; EFs'!$D$341:$D$358, MATCH($B$248,'Baseline Calcs &amp; EFs'!$B$341:$B$358,0))-(((INDEX('Baseline Calcs &amp; EFs'!$D$341:$D$358, MATCH($B$248,'Baseline Calcs &amp; EFs'!$B$341:$B$358,0)))-(INDEX($G$394:$G$411, MATCH($B$248,$C$394:$C$411,0))))/3),M$227&lt;INDEX($I$395:$I$413,MATCH($B$248,$C$395:$C$413,0)),INDEX('Baseline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EFs'!T$381,"")</f>
        <v/>
      </c>
      <c r="N301" s="142" t="str" cm="1">
        <f t="array" ref="N301">IFERROR(((_xlfn.IFS(N$227&lt;INDEX($J$395:$J$413,MATCH($B$248,$C$395:$C$413,0)),INDEX('Baseline Calcs &amp; EFs'!$D$341:$D$358, MATCH($B$248,'Baseline Calcs &amp; EFs'!$B$341:$B$358,0)),N$227&lt;INDEX($K$395:$K$413,MATCH($B$248,$C$395:$C$413,0)),INDEX('Baseline Calcs &amp; EFs'!$D$341:$D$358, MATCH($B$248,'Baseline Calcs &amp; EFs'!$B$341:$B$358,0))-(((INDEX('Baseline Calcs &amp; EFs'!$D$341:$D$358, MATCH($B$248,'Baseline Calcs &amp; EFs'!$B$341:$B$358,0)))-(INDEX($G$394:$G$411, MATCH($B$248,$C$394:$C$411,0))))/3),N$227&lt;INDEX($I$395:$I$413,MATCH($B$248,$C$395:$C$413,0)),INDEX('Baseline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EFs'!U$381,"")</f>
        <v/>
      </c>
      <c r="O301" s="142" t="str" cm="1">
        <f t="array" ref="O301">IFERROR(((_xlfn.IFS(O$227&lt;INDEX($J$395:$J$413,MATCH($B$248,$C$395:$C$413,0)),INDEX('Baseline Calcs &amp; EFs'!$D$341:$D$358, MATCH($B$248,'Baseline Calcs &amp; EFs'!$B$341:$B$358,0)),O$227&lt;INDEX($K$395:$K$413,MATCH($B$248,$C$395:$C$413,0)),INDEX('Baseline Calcs &amp; EFs'!$D$341:$D$358, MATCH($B$248,'Baseline Calcs &amp; EFs'!$B$341:$B$358,0))-(((INDEX('Baseline Calcs &amp; EFs'!$D$341:$D$358, MATCH($B$248,'Baseline Calcs &amp; EFs'!$B$341:$B$358,0)))-(INDEX($G$394:$G$411, MATCH($B$248,$C$394:$C$411,0))))/3),O$227&lt;INDEX($I$395:$I$413,MATCH($B$248,$C$395:$C$413,0)),INDEX('Baseline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EFs'!V$381,"")</f>
        <v/>
      </c>
      <c r="P301" s="142" t="str" cm="1">
        <f t="array" ref="P301">IFERROR(((_xlfn.IFS(P$227&lt;INDEX($J$395:$J$413,MATCH($B$248,$C$395:$C$413,0)),INDEX('Baseline Calcs &amp; EFs'!$D$341:$D$358, MATCH($B$248,'Baseline Calcs &amp; EFs'!$B$341:$B$358,0)),P$227&lt;INDEX($K$395:$K$413,MATCH($B$248,$C$395:$C$413,0)),INDEX('Baseline Calcs &amp; EFs'!$D$341:$D$358, MATCH($B$248,'Baseline Calcs &amp; EFs'!$B$341:$B$358,0))-(((INDEX('Baseline Calcs &amp; EFs'!$D$341:$D$358, MATCH($B$248,'Baseline Calcs &amp; EFs'!$B$341:$B$358,0)))-(INDEX($G$394:$G$411, MATCH($B$248,$C$394:$C$411,0))))/3),P$227&lt;INDEX($I$395:$I$413,MATCH($B$248,$C$395:$C$413,0)),INDEX('Baseline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EFs'!W$381,"")</f>
        <v/>
      </c>
      <c r="Q301" s="142" t="str" cm="1">
        <f t="array" ref="Q301">IFERROR(((_xlfn.IFS(Q$227&lt;INDEX($J$395:$J$413,MATCH($B$248,$C$395:$C$413,0)),INDEX('Baseline Calcs &amp; EFs'!$D$341:$D$358, MATCH($B$248,'Baseline Calcs &amp; EFs'!$B$341:$B$358,0)),Q$227&lt;INDEX($K$395:$K$413,MATCH($B$248,$C$395:$C$413,0)),INDEX('Baseline Calcs &amp; EFs'!$D$341:$D$358, MATCH($B$248,'Baseline Calcs &amp; EFs'!$B$341:$B$358,0))-(((INDEX('Baseline Calcs &amp; EFs'!$D$341:$D$358, MATCH($B$248,'Baseline Calcs &amp; EFs'!$B$341:$B$358,0)))-(INDEX($G$394:$G$411, MATCH($B$248,$C$394:$C$411,0))))/3),Q$227&lt;INDEX($I$395:$I$413,MATCH($B$248,$C$395:$C$413,0)),INDEX('Baseline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EFs'!X$381,"")</f>
        <v/>
      </c>
      <c r="R301" s="142" t="str" cm="1">
        <f t="array" ref="R301">IFERROR(((_xlfn.IFS(R$227&lt;INDEX($J$395:$J$413,MATCH($B$248,$C$395:$C$413,0)),INDEX('Baseline Calcs &amp; EFs'!$D$341:$D$358, MATCH($B$248,'Baseline Calcs &amp; EFs'!$B$341:$B$358,0)),R$227&lt;INDEX($K$395:$K$413,MATCH($B$248,$C$395:$C$413,0)),INDEX('Baseline Calcs &amp; EFs'!$D$341:$D$358, MATCH($B$248,'Baseline Calcs &amp; EFs'!$B$341:$B$358,0))-(((INDEX('Baseline Calcs &amp; EFs'!$D$341:$D$358, MATCH($B$248,'Baseline Calcs &amp; EFs'!$B$341:$B$358,0)))-(INDEX($G$394:$G$411, MATCH($B$248,$C$394:$C$411,0))))/3),R$227&lt;INDEX($I$395:$I$413,MATCH($B$248,$C$395:$C$413,0)),INDEX('Baseline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EFs'!Y$381,"")</f>
        <v/>
      </c>
      <c r="S301" s="142" t="str" cm="1">
        <f t="array" ref="S301">IFERROR(((_xlfn.IFS(S$227&lt;INDEX($J$395:$J$413,MATCH($B$248,$C$395:$C$413,0)),INDEX('Baseline Calcs &amp; EFs'!$D$341:$D$358, MATCH($B$248,'Baseline Calcs &amp; EFs'!$B$341:$B$358,0)),S$227&lt;INDEX($K$395:$K$413,MATCH($B$248,$C$395:$C$413,0)),INDEX('Baseline Calcs &amp; EFs'!$D$341:$D$358, MATCH($B$248,'Baseline Calcs &amp; EFs'!$B$341:$B$358,0))-(((INDEX('Baseline Calcs &amp; EFs'!$D$341:$D$358, MATCH($B$248,'Baseline Calcs &amp; EFs'!$B$341:$B$358,0)))-(INDEX($G$394:$G$411, MATCH($B$248,$C$394:$C$411,0))))/3),S$227&lt;INDEX($I$395:$I$413,MATCH($B$248,$C$395:$C$413,0)),INDEX('Baseline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EFs'!Z$381,"")</f>
        <v/>
      </c>
      <c r="T301" s="142" t="str" cm="1">
        <f t="array" ref="T301">IFERROR(((_xlfn.IFS(T$227&lt;INDEX($J$395:$J$413,MATCH($B$248,$C$395:$C$413,0)),INDEX('Baseline Calcs &amp; EFs'!$D$341:$D$358, MATCH($B$248,'Baseline Calcs &amp; EFs'!$B$341:$B$358,0)),T$227&lt;INDEX($K$395:$K$413,MATCH($B$248,$C$395:$C$413,0)),INDEX('Baseline Calcs &amp; EFs'!$D$341:$D$358, MATCH($B$248,'Baseline Calcs &amp; EFs'!$B$341:$B$358,0))-(((INDEX('Baseline Calcs &amp; EFs'!$D$341:$D$358, MATCH($B$248,'Baseline Calcs &amp; EFs'!$B$341:$B$358,0)))-(INDEX($G$394:$G$411, MATCH($B$248,$C$394:$C$411,0))))/3),T$227&lt;INDEX($I$395:$I$413,MATCH($B$248,$C$395:$C$413,0)),INDEX('Baseline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EFs'!AA$381,"")</f>
        <v/>
      </c>
      <c r="U301" s="142" t="str" cm="1">
        <f t="array" ref="U301">IFERROR(((_xlfn.IFS(U$227&lt;INDEX($J$395:$J$413,MATCH($B$248,$C$395:$C$413,0)),INDEX('Baseline Calcs &amp; EFs'!$D$341:$D$358, MATCH($B$248,'Baseline Calcs &amp; EFs'!$B$341:$B$358,0)),U$227&lt;INDEX($K$395:$K$413,MATCH($B$248,$C$395:$C$413,0)),INDEX('Baseline Calcs &amp; EFs'!$D$341:$D$358, MATCH($B$248,'Baseline Calcs &amp; EFs'!$B$341:$B$358,0))-(((INDEX('Baseline Calcs &amp; EFs'!$D$341:$D$358, MATCH($B$248,'Baseline Calcs &amp; EFs'!$B$341:$B$358,0)))-(INDEX($G$394:$G$411, MATCH($B$248,$C$394:$C$411,0))))/3),U$227&lt;INDEX($I$395:$I$413,MATCH($B$248,$C$395:$C$413,0)),INDEX('Baseline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EFs'!AB$381,"")</f>
        <v/>
      </c>
      <c r="V301" s="142" t="str" cm="1">
        <f t="array" ref="V301">IFERROR(((_xlfn.IFS(V$227&lt;INDEX($J$395:$J$413,MATCH($B$248,$C$395:$C$413,0)),INDEX('Baseline Calcs &amp; EFs'!$D$341:$D$358, MATCH($B$248,'Baseline Calcs &amp; EFs'!$B$341:$B$358,0)),V$227&lt;INDEX($K$395:$K$413,MATCH($B$248,$C$395:$C$413,0)),INDEX('Baseline Calcs &amp; EFs'!$D$341:$D$358, MATCH($B$248,'Baseline Calcs &amp; EFs'!$B$341:$B$358,0))-(((INDEX('Baseline Calcs &amp; EFs'!$D$341:$D$358, MATCH($B$248,'Baseline Calcs &amp; EFs'!$B$341:$B$358,0)))-(INDEX($G$394:$G$411, MATCH($B$248,$C$394:$C$411,0))))/3),V$227&lt;INDEX($I$395:$I$413,MATCH($B$248,$C$395:$C$413,0)),INDEX('Baseline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EFs'!AC$381,"")</f>
        <v/>
      </c>
      <c r="W301" s="142" t="str" cm="1">
        <f t="array" ref="W301">IFERROR(((_xlfn.IFS(W$227&lt;INDEX($J$395:$J$413,MATCH($B$248,$C$395:$C$413,0)),INDEX('Baseline Calcs &amp; EFs'!$D$341:$D$358, MATCH($B$248,'Baseline Calcs &amp; EFs'!$B$341:$B$358,0)),W$227&lt;INDEX($K$395:$K$413,MATCH($B$248,$C$395:$C$413,0)),INDEX('Baseline Calcs &amp; EFs'!$D$341:$D$358, MATCH($B$248,'Baseline Calcs &amp; EFs'!$B$341:$B$358,0))-(((INDEX('Baseline Calcs &amp; EFs'!$D$341:$D$358, MATCH($B$248,'Baseline Calcs &amp; EFs'!$B$341:$B$358,0)))-(INDEX($G$394:$G$411, MATCH($B$248,$C$394:$C$411,0))))/3),W$227&lt;INDEX($I$395:$I$413,MATCH($B$248,$C$395:$C$413,0)),INDEX('Baseline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EFs'!AD$381,"")</f>
        <v/>
      </c>
      <c r="X301" s="142" t="str" cm="1">
        <f t="array" ref="X301">IFERROR(((_xlfn.IFS(X$227&lt;INDEX($J$395:$J$413,MATCH($B$248,$C$395:$C$413,0)),INDEX('Baseline Calcs &amp; EFs'!$D$341:$D$358, MATCH($B$248,'Baseline Calcs &amp; EFs'!$B$341:$B$358,0)),X$227&lt;INDEX($K$395:$K$413,MATCH($B$248,$C$395:$C$413,0)),INDEX('Baseline Calcs &amp; EFs'!$D$341:$D$358, MATCH($B$248,'Baseline Calcs &amp; EFs'!$B$341:$B$358,0))-(((INDEX('Baseline Calcs &amp; EFs'!$D$341:$D$358, MATCH($B$248,'Baseline Calcs &amp; EFs'!$B$341:$B$358,0)))-(INDEX($G$394:$G$411, MATCH($B$248,$C$394:$C$411,0))))/3),X$227&lt;INDEX($I$395:$I$413,MATCH($B$248,$C$395:$C$413,0)),INDEX('Baseline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EFs'!AE$381,"")</f>
        <v/>
      </c>
      <c r="Y301" s="142" t="str" cm="1">
        <f t="array" ref="Y301">IFERROR(((_xlfn.IFS(Y$227&lt;INDEX($J$395:$J$413,MATCH($B$248,$C$395:$C$413,0)),INDEX('Baseline Calcs &amp; EFs'!$D$341:$D$358, MATCH($B$248,'Baseline Calcs &amp; EFs'!$B$341:$B$358,0)),Y$227&lt;INDEX($K$395:$K$413,MATCH($B$248,$C$395:$C$413,0)),INDEX('Baseline Calcs &amp; EFs'!$D$341:$D$358, MATCH($B$248,'Baseline Calcs &amp; EFs'!$B$341:$B$358,0))-(((INDEX('Baseline Calcs &amp; EFs'!$D$341:$D$358, MATCH($B$248,'Baseline Calcs &amp; EFs'!$B$341:$B$358,0)))-(INDEX($G$394:$G$411, MATCH($B$248,$C$394:$C$411,0))))/3),Y$227&lt;INDEX($I$395:$I$413,MATCH($B$248,$C$395:$C$413,0)),INDEX('Baseline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EFs'!AF$381,"")</f>
        <v/>
      </c>
      <c r="Z301" s="142" t="str" cm="1">
        <f t="array" ref="Z301">IFERROR(((_xlfn.IFS(Z$227&lt;INDEX($J$395:$J$413,MATCH($B$248,$C$395:$C$413,0)),INDEX('Baseline Calcs &amp; EFs'!$D$341:$D$358, MATCH($B$248,'Baseline Calcs &amp; EFs'!$B$341:$B$358,0)),Z$227&lt;INDEX($K$395:$K$413,MATCH($B$248,$C$395:$C$413,0)),INDEX('Baseline Calcs &amp; EFs'!$D$341:$D$358, MATCH($B$248,'Baseline Calcs &amp; EFs'!$B$341:$B$358,0))-(((INDEX('Baseline Calcs &amp; EFs'!$D$341:$D$358, MATCH($B$248,'Baseline Calcs &amp; EFs'!$B$341:$B$358,0)))-(INDEX($G$394:$G$411, MATCH($B$248,$C$394:$C$411,0))))/3),Z$227&lt;INDEX($I$395:$I$413,MATCH($B$248,$C$395:$C$413,0)),INDEX('Baseline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EFs'!AG$381,"")</f>
        <v/>
      </c>
      <c r="AA301" s="142" t="str" cm="1">
        <f t="array" ref="AA301">IFERROR(((_xlfn.IFS(AA$227&lt;INDEX($J$395:$J$413,MATCH($B$248,$C$395:$C$413,0)),INDEX('Baseline Calcs &amp; EFs'!$D$341:$D$358, MATCH($B$248,'Baseline Calcs &amp; EFs'!$B$341:$B$358,0)),AA$227&lt;INDEX($K$395:$K$413,MATCH($B$248,$C$395:$C$413,0)),INDEX('Baseline Calcs &amp; EFs'!$D$341:$D$358, MATCH($B$248,'Baseline Calcs &amp; EFs'!$B$341:$B$358,0))-(((INDEX('Baseline Calcs &amp; EFs'!$D$341:$D$358, MATCH($B$248,'Baseline Calcs &amp; EFs'!$B$341:$B$358,0)))-(INDEX($G$394:$G$411, MATCH($B$248,$C$394:$C$411,0))))/3),AA$227&lt;INDEX($I$395:$I$413,MATCH($B$248,$C$395:$C$413,0)),INDEX('Baseline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EFs'!AH$381,"")</f>
        <v/>
      </c>
      <c r="AB301" s="142" t="str" cm="1">
        <f t="array" ref="AB301">IFERROR(((_xlfn.IFS(AB$227&lt;INDEX($J$395:$J$413,MATCH($B$248,$C$395:$C$413,0)),INDEX('Baseline Calcs &amp; EFs'!$D$341:$D$358, MATCH($B$248,'Baseline Calcs &amp; EFs'!$B$341:$B$358,0)),AB$227&lt;INDEX($K$395:$K$413,MATCH($B$248,$C$395:$C$413,0)),INDEX('Baseline Calcs &amp; EFs'!$D$341:$D$358, MATCH($B$248,'Baseline Calcs &amp; EFs'!$B$341:$B$358,0))-(((INDEX('Baseline Calcs &amp; EFs'!$D$341:$D$358, MATCH($B$248,'Baseline Calcs &amp; EFs'!$B$341:$B$358,0)))-(INDEX($G$394:$G$411, MATCH($B$248,$C$394:$C$411,0))))/3),AB$227&lt;INDEX($I$395:$I$413,MATCH($B$248,$C$395:$C$413,0)),INDEX('Baseline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EFs'!AI$381,"")</f>
        <v/>
      </c>
      <c r="AC301" s="142" t="str" cm="1">
        <f t="array" ref="AC301">IFERROR(((_xlfn.IFS(AC$227&lt;INDEX($J$395:$J$413,MATCH($B$248,$C$395:$C$413,0)),INDEX('Baseline Calcs &amp; EFs'!$D$341:$D$358, MATCH($B$248,'Baseline Calcs &amp; EFs'!$B$341:$B$358,0)),AC$227&lt;INDEX($K$395:$K$413,MATCH($B$248,$C$395:$C$413,0)),INDEX('Baseline Calcs &amp; EFs'!$D$341:$D$358, MATCH($B$248,'Baseline Calcs &amp; EFs'!$B$341:$B$358,0))-(((INDEX('Baseline Calcs &amp; EFs'!$D$341:$D$358, MATCH($B$248,'Baseline Calcs &amp; EFs'!$B$341:$B$358,0)))-(INDEX($G$394:$G$411, MATCH($B$248,$C$394:$C$411,0))))/3),AC$227&lt;INDEX($I$395:$I$413,MATCH($B$248,$C$395:$C$413,0)),INDEX('Baseline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EFs'!AJ$381,"")</f>
        <v/>
      </c>
      <c r="AD301" s="142" t="str" cm="1">
        <f t="array" ref="AD301">IFERROR(((_xlfn.IFS(AD$227&lt;INDEX($J$395:$J$413,MATCH($B$248,$C$395:$C$413,0)),INDEX('Baseline Calcs &amp; EFs'!$D$341:$D$358, MATCH($B$248,'Baseline Calcs &amp; EFs'!$B$341:$B$358,0)),AD$227&lt;INDEX($K$395:$K$413,MATCH($B$248,$C$395:$C$413,0)),INDEX('Baseline Calcs &amp; EFs'!$D$341:$D$358, MATCH($B$248,'Baseline Calcs &amp; EFs'!$B$341:$B$358,0))-(((INDEX('Baseline Calcs &amp; EFs'!$D$341:$D$358, MATCH($B$248,'Baseline Calcs &amp; EFs'!$B$341:$B$358,0)))-(INDEX($G$394:$G$411, MATCH($B$248,$C$394:$C$411,0))))/3),AD$227&lt;INDEX($I$395:$I$413,MATCH($B$248,$C$395:$C$413,0)),INDEX('Baseline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EFs'!AK$381,"")</f>
        <v/>
      </c>
      <c r="AE301" s="142" t="str" cm="1">
        <f t="array" ref="AE301">IFERROR(((_xlfn.IFS(AE$227&lt;INDEX($J$395:$J$413,MATCH($B$248,$C$395:$C$413,0)),INDEX('Baseline Calcs &amp; EFs'!$D$341:$D$358, MATCH($B$248,'Baseline Calcs &amp; EFs'!$B$341:$B$358,0)),AE$227&lt;INDEX($K$395:$K$413,MATCH($B$248,$C$395:$C$413,0)),INDEX('Baseline Calcs &amp; EFs'!$D$341:$D$358, MATCH($B$248,'Baseline Calcs &amp; EFs'!$B$341:$B$358,0))-(((INDEX('Baseline Calcs &amp; EFs'!$D$341:$D$358, MATCH($B$248,'Baseline Calcs &amp; EFs'!$B$341:$B$358,0)))-(INDEX($G$394:$G$411, MATCH($B$248,$C$394:$C$411,0))))/3),AE$227&lt;INDEX($I$395:$I$413,MATCH($B$248,$C$395:$C$413,0)),INDEX('Baseline Calcs &amp; EFs'!$D$341:$D$358, MATCH($B$248,'Baseline Calcs &amp; EFs'!$B$341:$B$358,0))-(((INDEX('Baseline Calcs &amp; EFs'!$D$341:$D$358, MATCH($B$248,'Baseline Calcs &amp; EFs'!$B$341:$B$358,0)))-(INDEX($G$394:$G$411, MATCH($B$248,$C$394:$C$411,0))))*2/3),TRUE,INDEX($G$394:$G$411, MATCH($B$248,$C$394:$C$411,0)))*INDEX($D$11:$D$27, MATCH($B$248,$B$11:$B$27,0))*10^6*'Conversions and Lists'!$F$44)-(INDEX($G$6:$G$27, MATCH($B$248,$B$6:$B$27,0))*'Conversions and Lists'!$F$37))*'Baseline Calcs &amp; EFs'!AL$381,"")</f>
        <v/>
      </c>
      <c r="AF301" s="142" t="str">
        <f t="shared" si="9"/>
        <v/>
      </c>
      <c r="AG301" s="142" t="str">
        <f>IFERROR(SUM(INDEX(D301:AF301, MATCH(INDEX($H$6:$H$27,MATCH(B301,$B$6:$B$27,0)),$D$227:$AE$227,0)):AF301),"")</f>
        <v/>
      </c>
    </row>
    <row r="302" spans="2:33" ht="14.4" thickBot="1" x14ac:dyDescent="0.3">
      <c r="B302" s="138" t="s">
        <v>126</v>
      </c>
      <c r="C302" s="139" t="s">
        <v>336</v>
      </c>
      <c r="D302" s="148" t="str" cm="1">
        <f t="array" ref="D302">IFERROR((_xlfn.IFS(D$227&lt;INDEX($J$395:$J$413,MATCH($B$248,$C$395:$C$413,0)),INDEX('Baseline Calcs &amp; EFs'!$C$341:$C$358, MATCH($B$248,'Baseline Calcs &amp; EFs'!$B$341:$B$358,0)),D$227&lt;INDEX($K$395:$K$413,MATCH($B$248,$C$395:$C$413,0)),INDEX('Baseline Calcs &amp; EFs'!$C$341:$C$358, MATCH($B$248,'Baseline Calcs &amp; EFs'!$B$341:$B$358,0))-(((INDEX('Baseline Calcs &amp; EFs'!$C$341:$C$358, MATCH($B$248,'Baseline Calcs &amp; EFs'!$B$341:$B$358,0)))-(INDEX($F$394:$F$411, MATCH($B$248,$C$394:$C$411,0))))/3),D$227&lt;INDEX($I$395:$I$413,MATCH($B$248,$C$395:$C$413,0)),INDEX('Baseline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E302" s="148" t="str" cm="1">
        <f t="array" ref="E302">IFERROR((_xlfn.IFS(E$227&lt;INDEX($J$395:$J$413,MATCH($B$248,$C$395:$C$413,0)),INDEX('Baseline Calcs &amp; EFs'!$C$341:$C$358, MATCH($B$248,'Baseline Calcs &amp; EFs'!$B$341:$B$358,0)),E$227&lt;INDEX($K$395:$K$413,MATCH($B$248,$C$395:$C$413,0)),INDEX('Baseline Calcs &amp; EFs'!$C$341:$C$358, MATCH($B$248,'Baseline Calcs &amp; EFs'!$B$341:$B$358,0))-(((INDEX('Baseline Calcs &amp; EFs'!$C$341:$C$358, MATCH($B$248,'Baseline Calcs &amp; EFs'!$B$341:$B$358,0)))-(INDEX($F$394:$F$411, MATCH($B$248,$C$394:$C$411,0))))/3),E$227&lt;INDEX($I$395:$I$413,MATCH($B$248,$C$395:$C$413,0)),INDEX('Baseline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F302" s="148" t="str" cm="1">
        <f t="array" ref="F302">IFERROR((_xlfn.IFS(F$227&lt;INDEX($J$395:$J$413,MATCH($B$248,$C$395:$C$413,0)),INDEX('Baseline Calcs &amp; EFs'!$C$341:$C$358, MATCH($B$248,'Baseline Calcs &amp; EFs'!$B$341:$B$358,0)),F$227&lt;INDEX($K$395:$K$413,MATCH($B$248,$C$395:$C$413,0)),INDEX('Baseline Calcs &amp; EFs'!$C$341:$C$358, MATCH($B$248,'Baseline Calcs &amp; EFs'!$B$341:$B$358,0))-(((INDEX('Baseline Calcs &amp; EFs'!$C$341:$C$358, MATCH($B$248,'Baseline Calcs &amp; EFs'!$B$341:$B$358,0)))-(INDEX($F$394:$F$411, MATCH($B$248,$C$394:$C$411,0))))/3),F$227&lt;INDEX($I$395:$I$413,MATCH($B$248,$C$395:$C$413,0)),INDEX('Baseline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G302" s="148" t="str" cm="1">
        <f t="array" ref="G302">IFERROR((_xlfn.IFS(G$227&lt;INDEX($J$395:$J$413,MATCH($B$248,$C$395:$C$413,0)),INDEX('Baseline Calcs &amp; EFs'!$C$341:$C$358, MATCH($B$248,'Baseline Calcs &amp; EFs'!$B$341:$B$358,0)),G$227&lt;INDEX($K$395:$K$413,MATCH($B$248,$C$395:$C$413,0)),INDEX('Baseline Calcs &amp; EFs'!$C$341:$C$358, MATCH($B$248,'Baseline Calcs &amp; EFs'!$B$341:$B$358,0))-(((INDEX('Baseline Calcs &amp; EFs'!$C$341:$C$358, MATCH($B$248,'Baseline Calcs &amp; EFs'!$B$341:$B$358,0)))-(INDEX($F$394:$F$411, MATCH($B$248,$C$394:$C$411,0))))/3),G$227&lt;INDEX($I$395:$I$413,MATCH($B$248,$C$395:$C$413,0)),INDEX('Baseline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H302" s="148" t="str" cm="1">
        <f t="array" ref="H302">IFERROR((_xlfn.IFS(H$227&lt;INDEX($J$395:$J$413,MATCH($B$248,$C$395:$C$413,0)),INDEX('Baseline Calcs &amp; EFs'!$C$341:$C$358, MATCH($B$248,'Baseline Calcs &amp; EFs'!$B$341:$B$358,0)),H$227&lt;INDEX($K$395:$K$413,MATCH($B$248,$C$395:$C$413,0)),INDEX('Baseline Calcs &amp; EFs'!$C$341:$C$358, MATCH($B$248,'Baseline Calcs &amp; EFs'!$B$341:$B$358,0))-(((INDEX('Baseline Calcs &amp; EFs'!$C$341:$C$358, MATCH($B$248,'Baseline Calcs &amp; EFs'!$B$341:$B$358,0)))-(INDEX($F$394:$F$411, MATCH($B$248,$C$394:$C$411,0))))/3),H$227&lt;INDEX($I$395:$I$413,MATCH($B$248,$C$395:$C$413,0)),INDEX('Baseline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I302" s="148" t="str" cm="1">
        <f t="array" ref="I302">IFERROR((_xlfn.IFS(I$227&lt;INDEX($J$395:$J$413,MATCH($B$248,$C$395:$C$413,0)),INDEX('Baseline Calcs &amp; EFs'!$C$341:$C$358, MATCH($B$248,'Baseline Calcs &amp; EFs'!$B$341:$B$358,0)),I$227&lt;INDEX($K$395:$K$413,MATCH($B$248,$C$395:$C$413,0)),INDEX('Baseline Calcs &amp; EFs'!$C$341:$C$358, MATCH($B$248,'Baseline Calcs &amp; EFs'!$B$341:$B$358,0))-(((INDEX('Baseline Calcs &amp; EFs'!$C$341:$C$358, MATCH($B$248,'Baseline Calcs &amp; EFs'!$B$341:$B$358,0)))-(INDEX($F$394:$F$411, MATCH($B$248,$C$394:$C$411,0))))/3),I$227&lt;INDEX($I$395:$I$413,MATCH($B$248,$C$395:$C$413,0)),INDEX('Baseline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J302" s="148" t="str" cm="1">
        <f t="array" ref="J302">IFERROR((_xlfn.IFS(J$227&lt;INDEX($J$395:$J$413,MATCH($B$248,$C$395:$C$413,0)),INDEX('Baseline Calcs &amp; EFs'!$C$341:$C$358, MATCH($B$248,'Baseline Calcs &amp; EFs'!$B$341:$B$358,0)),J$227&lt;INDEX($K$395:$K$413,MATCH($B$248,$C$395:$C$413,0)),INDEX('Baseline Calcs &amp; EFs'!$C$341:$C$358, MATCH($B$248,'Baseline Calcs &amp; EFs'!$B$341:$B$358,0))-(((INDEX('Baseline Calcs &amp; EFs'!$C$341:$C$358, MATCH($B$248,'Baseline Calcs &amp; EFs'!$B$341:$B$358,0)))-(INDEX($F$394:$F$411, MATCH($B$248,$C$394:$C$411,0))))/3),J$227&lt;INDEX($I$395:$I$413,MATCH($B$248,$C$395:$C$413,0)),INDEX('Baseline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K302" s="148" t="str" cm="1">
        <f t="array" ref="K302">IFERROR((_xlfn.IFS(K$227&lt;INDEX($J$395:$J$413,MATCH($B$248,$C$395:$C$413,0)),INDEX('Baseline Calcs &amp; EFs'!$C$341:$C$358, MATCH($B$248,'Baseline Calcs &amp; EFs'!$B$341:$B$358,0)),K$227&lt;INDEX($K$395:$K$413,MATCH($B$248,$C$395:$C$413,0)),INDEX('Baseline Calcs &amp; EFs'!$C$341:$C$358, MATCH($B$248,'Baseline Calcs &amp; EFs'!$B$341:$B$358,0))-(((INDEX('Baseline Calcs &amp; EFs'!$C$341:$C$358, MATCH($B$248,'Baseline Calcs &amp; EFs'!$B$341:$B$358,0)))-(INDEX($F$394:$F$411, MATCH($B$248,$C$394:$C$411,0))))/3),K$227&lt;INDEX($I$395:$I$413,MATCH($B$248,$C$395:$C$413,0)),INDEX('Baseline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L302" s="148" t="str" cm="1">
        <f t="array" ref="L302">IFERROR((_xlfn.IFS(L$227&lt;INDEX($J$395:$J$413,MATCH($B$248,$C$395:$C$413,0)),INDEX('Baseline Calcs &amp; EFs'!$C$341:$C$358, MATCH($B$248,'Baseline Calcs &amp; EFs'!$B$341:$B$358,0)),L$227&lt;INDEX($K$395:$K$413,MATCH($B$248,$C$395:$C$413,0)),INDEX('Baseline Calcs &amp; EFs'!$C$341:$C$358, MATCH($B$248,'Baseline Calcs &amp; EFs'!$B$341:$B$358,0))-(((INDEX('Baseline Calcs &amp; EFs'!$C$341:$C$358, MATCH($B$248,'Baseline Calcs &amp; EFs'!$B$341:$B$358,0)))-(INDEX($F$394:$F$411, MATCH($B$248,$C$394:$C$411,0))))/3),L$227&lt;INDEX($I$395:$I$413,MATCH($B$248,$C$395:$C$413,0)),INDEX('Baseline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M302" s="148" t="str" cm="1">
        <f t="array" ref="M302">IFERROR((_xlfn.IFS(M$227&lt;INDEX($J$395:$J$413,MATCH($B$248,$C$395:$C$413,0)),INDEX('Baseline Calcs &amp; EFs'!$C$341:$C$358, MATCH($B$248,'Baseline Calcs &amp; EFs'!$B$341:$B$358,0)),M$227&lt;INDEX($K$395:$K$413,MATCH($B$248,$C$395:$C$413,0)),INDEX('Baseline Calcs &amp; EFs'!$C$341:$C$358, MATCH($B$248,'Baseline Calcs &amp; EFs'!$B$341:$B$358,0))-(((INDEX('Baseline Calcs &amp; EFs'!$C$341:$C$358, MATCH($B$248,'Baseline Calcs &amp; EFs'!$B$341:$B$358,0)))-(INDEX($F$394:$F$411, MATCH($B$248,$C$394:$C$411,0))))/3),M$227&lt;INDEX($I$395:$I$413,MATCH($B$248,$C$395:$C$413,0)),INDEX('Baseline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N302" s="148" t="str" cm="1">
        <f t="array" ref="N302">IFERROR((_xlfn.IFS(N$227&lt;INDEX($J$395:$J$413,MATCH($B$248,$C$395:$C$413,0)),INDEX('Baseline Calcs &amp; EFs'!$C$341:$C$358, MATCH($B$248,'Baseline Calcs &amp; EFs'!$B$341:$B$358,0)),N$227&lt;INDEX($K$395:$K$413,MATCH($B$248,$C$395:$C$413,0)),INDEX('Baseline Calcs &amp; EFs'!$C$341:$C$358, MATCH($B$248,'Baseline Calcs &amp; EFs'!$B$341:$B$358,0))-(((INDEX('Baseline Calcs &amp; EFs'!$C$341:$C$358, MATCH($B$248,'Baseline Calcs &amp; EFs'!$B$341:$B$358,0)))-(INDEX($F$394:$F$411, MATCH($B$248,$C$394:$C$411,0))))/3),N$227&lt;INDEX($I$395:$I$413,MATCH($B$248,$C$395:$C$413,0)),INDEX('Baseline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O302" s="148" t="str" cm="1">
        <f t="array" ref="O302">IFERROR((_xlfn.IFS(O$227&lt;INDEX($J$395:$J$413,MATCH($B$248,$C$395:$C$413,0)),INDEX('Baseline Calcs &amp; EFs'!$C$341:$C$358, MATCH($B$248,'Baseline Calcs &amp; EFs'!$B$341:$B$358,0)),O$227&lt;INDEX($K$395:$K$413,MATCH($B$248,$C$395:$C$413,0)),INDEX('Baseline Calcs &amp; EFs'!$C$341:$C$358, MATCH($B$248,'Baseline Calcs &amp; EFs'!$B$341:$B$358,0))-(((INDEX('Baseline Calcs &amp; EFs'!$C$341:$C$358, MATCH($B$248,'Baseline Calcs &amp; EFs'!$B$341:$B$358,0)))-(INDEX($F$394:$F$411, MATCH($B$248,$C$394:$C$411,0))))/3),O$227&lt;INDEX($I$395:$I$413,MATCH($B$248,$C$395:$C$413,0)),INDEX('Baseline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P302" s="148" t="str" cm="1">
        <f t="array" ref="P302">IFERROR((_xlfn.IFS(P$227&lt;INDEX($J$395:$J$413,MATCH($B$248,$C$395:$C$413,0)),INDEX('Baseline Calcs &amp; EFs'!$C$341:$C$358, MATCH($B$248,'Baseline Calcs &amp; EFs'!$B$341:$B$358,0)),P$227&lt;INDEX($K$395:$K$413,MATCH($B$248,$C$395:$C$413,0)),INDEX('Baseline Calcs &amp; EFs'!$C$341:$C$358, MATCH($B$248,'Baseline Calcs &amp; EFs'!$B$341:$B$358,0))-(((INDEX('Baseline Calcs &amp; EFs'!$C$341:$C$358, MATCH($B$248,'Baseline Calcs &amp; EFs'!$B$341:$B$358,0)))-(INDEX($F$394:$F$411, MATCH($B$248,$C$394:$C$411,0))))/3),P$227&lt;INDEX($I$395:$I$413,MATCH($B$248,$C$395:$C$413,0)),INDEX('Baseline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Q302" s="148" t="str" cm="1">
        <f t="array" ref="Q302">IFERROR((_xlfn.IFS(Q$227&lt;INDEX($J$395:$J$413,MATCH($B$248,$C$395:$C$413,0)),INDEX('Baseline Calcs &amp; EFs'!$C$341:$C$358, MATCH($B$248,'Baseline Calcs &amp; EFs'!$B$341:$B$358,0)),Q$227&lt;INDEX($K$395:$K$413,MATCH($B$248,$C$395:$C$413,0)),INDEX('Baseline Calcs &amp; EFs'!$C$341:$C$358, MATCH($B$248,'Baseline Calcs &amp; EFs'!$B$341:$B$358,0))-(((INDEX('Baseline Calcs &amp; EFs'!$C$341:$C$358, MATCH($B$248,'Baseline Calcs &amp; EFs'!$B$341:$B$358,0)))-(INDEX($F$394:$F$411, MATCH($B$248,$C$394:$C$411,0))))/3),Q$227&lt;INDEX($I$395:$I$413,MATCH($B$248,$C$395:$C$413,0)),INDEX('Baseline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R302" s="148" t="str" cm="1">
        <f t="array" ref="R302">IFERROR((_xlfn.IFS(R$227&lt;INDEX($J$395:$J$413,MATCH($B$248,$C$395:$C$413,0)),INDEX('Baseline Calcs &amp; EFs'!$C$341:$C$358, MATCH($B$248,'Baseline Calcs &amp; EFs'!$B$341:$B$358,0)),R$227&lt;INDEX($K$395:$K$413,MATCH($B$248,$C$395:$C$413,0)),INDEX('Baseline Calcs &amp; EFs'!$C$341:$C$358, MATCH($B$248,'Baseline Calcs &amp; EFs'!$B$341:$B$358,0))-(((INDEX('Baseline Calcs &amp; EFs'!$C$341:$C$358, MATCH($B$248,'Baseline Calcs &amp; EFs'!$B$341:$B$358,0)))-(INDEX($F$394:$F$411, MATCH($B$248,$C$394:$C$411,0))))/3),R$227&lt;INDEX($I$395:$I$413,MATCH($B$248,$C$395:$C$413,0)),INDEX('Baseline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S302" s="148" t="str" cm="1">
        <f t="array" ref="S302">IFERROR((_xlfn.IFS(S$227&lt;INDEX($J$395:$J$413,MATCH($B$248,$C$395:$C$413,0)),INDEX('Baseline Calcs &amp; EFs'!$C$341:$C$358, MATCH($B$248,'Baseline Calcs &amp; EFs'!$B$341:$B$358,0)),S$227&lt;INDEX($K$395:$K$413,MATCH($B$248,$C$395:$C$413,0)),INDEX('Baseline Calcs &amp; EFs'!$C$341:$C$358, MATCH($B$248,'Baseline Calcs &amp; EFs'!$B$341:$B$358,0))-(((INDEX('Baseline Calcs &amp; EFs'!$C$341:$C$358, MATCH($B$248,'Baseline Calcs &amp; EFs'!$B$341:$B$358,0)))-(INDEX($F$394:$F$411, MATCH($B$248,$C$394:$C$411,0))))/3),S$227&lt;INDEX($I$395:$I$413,MATCH($B$248,$C$395:$C$413,0)),INDEX('Baseline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T302" s="148" t="str" cm="1">
        <f t="array" ref="T302">IFERROR((_xlfn.IFS(T$227&lt;INDEX($J$395:$J$413,MATCH($B$248,$C$395:$C$413,0)),INDEX('Baseline Calcs &amp; EFs'!$C$341:$C$358, MATCH($B$248,'Baseline Calcs &amp; EFs'!$B$341:$B$358,0)),T$227&lt;INDEX($K$395:$K$413,MATCH($B$248,$C$395:$C$413,0)),INDEX('Baseline Calcs &amp; EFs'!$C$341:$C$358, MATCH($B$248,'Baseline Calcs &amp; EFs'!$B$341:$B$358,0))-(((INDEX('Baseline Calcs &amp; EFs'!$C$341:$C$358, MATCH($B$248,'Baseline Calcs &amp; EFs'!$B$341:$B$358,0)))-(INDEX($F$394:$F$411, MATCH($B$248,$C$394:$C$411,0))))/3),T$227&lt;INDEX($I$395:$I$413,MATCH($B$248,$C$395:$C$413,0)),INDEX('Baseline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U302" s="148" t="str" cm="1">
        <f t="array" ref="U302">IFERROR((_xlfn.IFS(U$227&lt;INDEX($J$395:$J$413,MATCH($B$248,$C$395:$C$413,0)),INDEX('Baseline Calcs &amp; EFs'!$C$341:$C$358, MATCH($B$248,'Baseline Calcs &amp; EFs'!$B$341:$B$358,0)),U$227&lt;INDEX($K$395:$K$413,MATCH($B$248,$C$395:$C$413,0)),INDEX('Baseline Calcs &amp; EFs'!$C$341:$C$358, MATCH($B$248,'Baseline Calcs &amp; EFs'!$B$341:$B$358,0))-(((INDEX('Baseline Calcs &amp; EFs'!$C$341:$C$358, MATCH($B$248,'Baseline Calcs &amp; EFs'!$B$341:$B$358,0)))-(INDEX($F$394:$F$411, MATCH($B$248,$C$394:$C$411,0))))/3),U$227&lt;INDEX($I$395:$I$413,MATCH($B$248,$C$395:$C$413,0)),INDEX('Baseline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V302" s="148" t="str" cm="1">
        <f t="array" ref="V302">IFERROR((_xlfn.IFS(V$227&lt;INDEX($J$395:$J$413,MATCH($B$248,$C$395:$C$413,0)),INDEX('Baseline Calcs &amp; EFs'!$C$341:$C$358, MATCH($B$248,'Baseline Calcs &amp; EFs'!$B$341:$B$358,0)),V$227&lt;INDEX($K$395:$K$413,MATCH($B$248,$C$395:$C$413,0)),INDEX('Baseline Calcs &amp; EFs'!$C$341:$C$358, MATCH($B$248,'Baseline Calcs &amp; EFs'!$B$341:$B$358,0))-(((INDEX('Baseline Calcs &amp; EFs'!$C$341:$C$358, MATCH($B$248,'Baseline Calcs &amp; EFs'!$B$341:$B$358,0)))-(INDEX($F$394:$F$411, MATCH($B$248,$C$394:$C$411,0))))/3),V$227&lt;INDEX($I$395:$I$413,MATCH($B$248,$C$395:$C$413,0)),INDEX('Baseline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W302" s="148" t="str" cm="1">
        <f t="array" ref="W302">IFERROR((_xlfn.IFS(W$227&lt;INDEX($J$395:$J$413,MATCH($B$248,$C$395:$C$413,0)),INDEX('Baseline Calcs &amp; EFs'!$C$341:$C$358, MATCH($B$248,'Baseline Calcs &amp; EFs'!$B$341:$B$358,0)),W$227&lt;INDEX($K$395:$K$413,MATCH($B$248,$C$395:$C$413,0)),INDEX('Baseline Calcs &amp; EFs'!$C$341:$C$358, MATCH($B$248,'Baseline Calcs &amp; EFs'!$B$341:$B$358,0))-(((INDEX('Baseline Calcs &amp; EFs'!$C$341:$C$358, MATCH($B$248,'Baseline Calcs &amp; EFs'!$B$341:$B$358,0)))-(INDEX($F$394:$F$411, MATCH($B$248,$C$394:$C$411,0))))/3),W$227&lt;INDEX($I$395:$I$413,MATCH($B$248,$C$395:$C$413,0)),INDEX('Baseline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X302" s="148" t="str" cm="1">
        <f t="array" ref="X302">IFERROR((_xlfn.IFS(X$227&lt;INDEX($J$395:$J$413,MATCH($B$248,$C$395:$C$413,0)),INDEX('Baseline Calcs &amp; EFs'!$C$341:$C$358, MATCH($B$248,'Baseline Calcs &amp; EFs'!$B$341:$B$358,0)),X$227&lt;INDEX($K$395:$K$413,MATCH($B$248,$C$395:$C$413,0)),INDEX('Baseline Calcs &amp; EFs'!$C$341:$C$358, MATCH($B$248,'Baseline Calcs &amp; EFs'!$B$341:$B$358,0))-(((INDEX('Baseline Calcs &amp; EFs'!$C$341:$C$358, MATCH($B$248,'Baseline Calcs &amp; EFs'!$B$341:$B$358,0)))-(INDEX($F$394:$F$411, MATCH($B$248,$C$394:$C$411,0))))/3),X$227&lt;INDEX($I$395:$I$413,MATCH($B$248,$C$395:$C$413,0)),INDEX('Baseline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Y302" s="148" t="str" cm="1">
        <f t="array" ref="Y302">IFERROR((_xlfn.IFS(Y$227&lt;INDEX($J$395:$J$413,MATCH($B$248,$C$395:$C$413,0)),INDEX('Baseline Calcs &amp; EFs'!$C$341:$C$358, MATCH($B$248,'Baseline Calcs &amp; EFs'!$B$341:$B$358,0)),Y$227&lt;INDEX($K$395:$K$413,MATCH($B$248,$C$395:$C$413,0)),INDEX('Baseline Calcs &amp; EFs'!$C$341:$C$358, MATCH($B$248,'Baseline Calcs &amp; EFs'!$B$341:$B$358,0))-(((INDEX('Baseline Calcs &amp; EFs'!$C$341:$C$358, MATCH($B$248,'Baseline Calcs &amp; EFs'!$B$341:$B$358,0)))-(INDEX($F$394:$F$411, MATCH($B$248,$C$394:$C$411,0))))/3),Y$227&lt;INDEX($I$395:$I$413,MATCH($B$248,$C$395:$C$413,0)),INDEX('Baseline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Z302" s="148" t="str" cm="1">
        <f t="array" ref="Z302">IFERROR((_xlfn.IFS(Z$227&lt;INDEX($J$395:$J$413,MATCH($B$248,$C$395:$C$413,0)),INDEX('Baseline Calcs &amp; EFs'!$C$341:$C$358, MATCH($B$248,'Baseline Calcs &amp; EFs'!$B$341:$B$358,0)),Z$227&lt;INDEX($K$395:$K$413,MATCH($B$248,$C$395:$C$413,0)),INDEX('Baseline Calcs &amp; EFs'!$C$341:$C$358, MATCH($B$248,'Baseline Calcs &amp; EFs'!$B$341:$B$358,0))-(((INDEX('Baseline Calcs &amp; EFs'!$C$341:$C$358, MATCH($B$248,'Baseline Calcs &amp; EFs'!$B$341:$B$358,0)))-(INDEX($F$394:$F$411, MATCH($B$248,$C$394:$C$411,0))))/3),Z$227&lt;INDEX($I$395:$I$413,MATCH($B$248,$C$395:$C$413,0)),INDEX('Baseline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AA302" s="148" t="str" cm="1">
        <f t="array" ref="AA302">IFERROR((_xlfn.IFS(AA$227&lt;INDEX($J$395:$J$413,MATCH($B$248,$C$395:$C$413,0)),INDEX('Baseline Calcs &amp; EFs'!$C$341:$C$358, MATCH($B$248,'Baseline Calcs &amp; EFs'!$B$341:$B$358,0)),AA$227&lt;INDEX($K$395:$K$413,MATCH($B$248,$C$395:$C$413,0)),INDEX('Baseline Calcs &amp; EFs'!$C$341:$C$358, MATCH($B$248,'Baseline Calcs &amp; EFs'!$B$341:$B$358,0))-(((INDEX('Baseline Calcs &amp; EFs'!$C$341:$C$358, MATCH($B$248,'Baseline Calcs &amp; EFs'!$B$341:$B$358,0)))-(INDEX($F$394:$F$411, MATCH($B$248,$C$394:$C$411,0))))/3),AA$227&lt;INDEX($I$395:$I$413,MATCH($B$248,$C$395:$C$413,0)),INDEX('Baseline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AB302" s="148" t="str" cm="1">
        <f t="array" ref="AB302">IFERROR((_xlfn.IFS(AB$227&lt;INDEX($J$395:$J$413,MATCH($B$248,$C$395:$C$413,0)),INDEX('Baseline Calcs &amp; EFs'!$C$341:$C$358, MATCH($B$248,'Baseline Calcs &amp; EFs'!$B$341:$B$358,0)),AB$227&lt;INDEX($K$395:$K$413,MATCH($B$248,$C$395:$C$413,0)),INDEX('Baseline Calcs &amp; EFs'!$C$341:$C$358, MATCH($B$248,'Baseline Calcs &amp; EFs'!$B$341:$B$358,0))-(((INDEX('Baseline Calcs &amp; EFs'!$C$341:$C$358, MATCH($B$248,'Baseline Calcs &amp; EFs'!$B$341:$B$358,0)))-(INDEX($F$394:$F$411, MATCH($B$248,$C$394:$C$411,0))))/3),AB$227&lt;INDEX($I$395:$I$413,MATCH($B$248,$C$395:$C$413,0)),INDEX('Baseline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AC302" s="148" t="str" cm="1">
        <f t="array" ref="AC302">IFERROR((_xlfn.IFS(AC$227&lt;INDEX($J$395:$J$413,MATCH($B$248,$C$395:$C$413,0)),INDEX('Baseline Calcs &amp; EFs'!$C$341:$C$358, MATCH($B$248,'Baseline Calcs &amp; EFs'!$B$341:$B$358,0)),AC$227&lt;INDEX($K$395:$K$413,MATCH($B$248,$C$395:$C$413,0)),INDEX('Baseline Calcs &amp; EFs'!$C$341:$C$358, MATCH($B$248,'Baseline Calcs &amp; EFs'!$B$341:$B$358,0))-(((INDEX('Baseline Calcs &amp; EFs'!$C$341:$C$358, MATCH($B$248,'Baseline Calcs &amp; EFs'!$B$341:$B$358,0)))-(INDEX($F$394:$F$411, MATCH($B$248,$C$394:$C$411,0))))/3),AC$227&lt;INDEX($I$395:$I$413,MATCH($B$248,$C$395:$C$413,0)),INDEX('Baseline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AD302" s="148" t="str" cm="1">
        <f t="array" ref="AD302">IFERROR((_xlfn.IFS(AD$227&lt;INDEX($J$395:$J$413,MATCH($B$248,$C$395:$C$413,0)),INDEX('Baseline Calcs &amp; EFs'!$C$341:$C$358, MATCH($B$248,'Baseline Calcs &amp; EFs'!$B$341:$B$358,0)),AD$227&lt;INDEX($K$395:$K$413,MATCH($B$248,$C$395:$C$413,0)),INDEX('Baseline Calcs &amp; EFs'!$C$341:$C$358, MATCH($B$248,'Baseline Calcs &amp; EFs'!$B$341:$B$358,0))-(((INDEX('Baseline Calcs &amp; EFs'!$C$341:$C$358, MATCH($B$248,'Baseline Calcs &amp; EFs'!$B$341:$B$358,0)))-(INDEX($F$394:$F$411, MATCH($B$248,$C$394:$C$411,0))))/3),AD$227&lt;INDEX($I$395:$I$413,MATCH($B$248,$C$395:$C$413,0)),INDEX('Baseline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AE302" s="148" t="str" cm="1">
        <f t="array" ref="AE302">IFERROR((_xlfn.IFS(AE$227&lt;INDEX($J$395:$J$413,MATCH($B$248,$C$395:$C$413,0)),INDEX('Baseline Calcs &amp; EFs'!$C$341:$C$358, MATCH($B$248,'Baseline Calcs &amp; EFs'!$B$341:$B$358,0)),AE$227&lt;INDEX($K$395:$K$413,MATCH($B$248,$C$395:$C$413,0)),INDEX('Baseline Calcs &amp; EFs'!$C$341:$C$358, MATCH($B$248,'Baseline Calcs &amp; EFs'!$B$341:$B$358,0))-(((INDEX('Baseline Calcs &amp; EFs'!$C$341:$C$358, MATCH($B$248,'Baseline Calcs &amp; EFs'!$B$341:$B$358,0)))-(INDEX($F$394:$F$411, MATCH($B$248,$C$394:$C$411,0))))/3),AE$227&lt;INDEX($I$395:$I$413,MATCH($B$248,$C$395:$C$413,0)),INDEX('Baseline Calcs &amp; EFs'!$C$341:$C$358, MATCH($B$248,'Baseline Calcs &amp; EFs'!$B$341:$B$358,0))-(((INDEX('Baseline Calcs &amp; EFs'!$C$341:$C$358, MATCH($B$248,'Baseline Calcs &amp; EFs'!$B$341:$B$358,0)))-(INDEX($F$394:$F$411, MATCH($B$248,$C$394:$C$411,0))))*2/3),TRUE,INDEX($F$394:$F$411, MATCH($B$248,$C$394:$C$411,0)))*INDEX($D$11:$D$27, MATCH($B$248,$B$11:$B$27,0)))*1000*'Conversions and Lists'!$O$44*'Baseline Calcs &amp; EFs'!$F$437*'Conversions and Lists'!$F$51*1000,"")</f>
        <v/>
      </c>
      <c r="AF302" s="148" t="str">
        <f t="shared" si="9"/>
        <v/>
      </c>
      <c r="AG302" s="148" t="str">
        <f>IFERROR(SUM(INDEX(D302:AF302, MATCH(INDEX($H$6:$H$27,MATCH(B302,$B$6:$B$27,0)),$D$227:$AE$227,0)):AF302),"")</f>
        <v/>
      </c>
    </row>
    <row r="303" spans="2:33" x14ac:dyDescent="0.25">
      <c r="B303" s="144" t="s">
        <v>134</v>
      </c>
      <c r="C303" s="141" t="s">
        <v>335</v>
      </c>
      <c r="D303" s="142" t="str" cm="1">
        <f t="array" ref="D303">IFERROR(((_xlfn.IFS(D$227&lt;INDEX($J$395:$J$413,MATCH($B$250,$C$395:$C$413,0)),INDEX('Baseline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MATCH($B$250,$C$394:$C$411,0))))/3),D$227&lt;INDEX($I$395:$I$413,MATCH($B$250,$C$395:$C$413,0)),INDEX('Baseline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EFs'!K$381,"")</f>
        <v/>
      </c>
      <c r="E303" s="142" t="str" cm="1">
        <f t="array" ref="E303">IFERROR(((_xlfn.IFS(E$227&lt;INDEX($J$395:$J$413,MATCH($B$250,$C$395:$C$413,0)),INDEX('Baseline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MATCH($B$250,$C$394:$C$411,0))))/3),E$227&lt;INDEX($I$395:$I$413,MATCH($B$250,$C$395:$C$413,0)),INDEX('Baseline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EFs'!L$381,"")</f>
        <v/>
      </c>
      <c r="F303" s="142" t="str" cm="1">
        <f t="array" ref="F303">IFERROR(((_xlfn.IFS(F$227&lt;INDEX($J$395:$J$413,MATCH($B$250,$C$395:$C$413,0)),INDEX('Baseline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MATCH($B$250,$C$394:$C$411,0))))/3),F$227&lt;INDEX($I$395:$I$413,MATCH($B$250,$C$395:$C$413,0)),INDEX('Baseline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EFs'!M$381,"")</f>
        <v/>
      </c>
      <c r="G303" s="142" t="str" cm="1">
        <f t="array" ref="G303">IFERROR(((_xlfn.IFS(G$227&lt;INDEX($J$395:$J$413,MATCH($B$250,$C$395:$C$413,0)),INDEX('Baseline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MATCH($B$250,$C$394:$C$411,0))))/3),G$227&lt;INDEX($I$395:$I$413,MATCH($B$250,$C$395:$C$413,0)),INDEX('Baseline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EFs'!N$381,"")</f>
        <v/>
      </c>
      <c r="H303" s="142" t="str" cm="1">
        <f t="array" ref="H303">IFERROR(((_xlfn.IFS(H$227&lt;INDEX($J$395:$J$413,MATCH($B$250,$C$395:$C$413,0)),INDEX('Baseline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MATCH($B$250,$C$394:$C$411,0))))/3),H$227&lt;INDEX($I$395:$I$413,MATCH($B$250,$C$395:$C$413,0)),INDEX('Baseline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EFs'!O$381,"")</f>
        <v/>
      </c>
      <c r="I303" s="142" t="str" cm="1">
        <f t="array" ref="I303">IFERROR(((_xlfn.IFS(I$227&lt;INDEX($J$395:$J$413,MATCH($B$250,$C$395:$C$413,0)),INDEX('Baseline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MATCH($B$250,$C$394:$C$411,0))))/3),I$227&lt;INDEX($I$395:$I$413,MATCH($B$250,$C$395:$C$413,0)),INDEX('Baseline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EFs'!P$381,"")</f>
        <v/>
      </c>
      <c r="J303" s="142" t="str" cm="1">
        <f t="array" ref="J303">IFERROR(((_xlfn.IFS(J$227&lt;INDEX($J$395:$J$413,MATCH($B$250,$C$395:$C$413,0)),INDEX('Baseline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MATCH($B$250,$C$394:$C$411,0))))/3),J$227&lt;INDEX($I$395:$I$413,MATCH($B$250,$C$395:$C$413,0)),INDEX('Baseline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EFs'!Q$381,"")</f>
        <v/>
      </c>
      <c r="K303" s="142" t="str" cm="1">
        <f t="array" ref="K303">IFERROR(((_xlfn.IFS(K$227&lt;INDEX($J$395:$J$413,MATCH($B$250,$C$395:$C$413,0)),INDEX('Baseline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MATCH($B$250,$C$394:$C$411,0))))/3),K$227&lt;INDEX($I$395:$I$413,MATCH($B$250,$C$395:$C$413,0)),INDEX('Baseline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EFs'!R$381,"")</f>
        <v/>
      </c>
      <c r="L303" s="142" t="str" cm="1">
        <f t="array" ref="L303">IFERROR(((_xlfn.IFS(L$227&lt;INDEX($J$395:$J$413,MATCH($B$250,$C$395:$C$413,0)),INDEX('Baseline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MATCH($B$250,$C$394:$C$411,0))))/3),L$227&lt;INDEX($I$395:$I$413,MATCH($B$250,$C$395:$C$413,0)),INDEX('Baseline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EFs'!S$381,"")</f>
        <v/>
      </c>
      <c r="M303" s="142" t="str" cm="1">
        <f t="array" ref="M303">IFERROR(((_xlfn.IFS(M$227&lt;INDEX($J$395:$J$413,MATCH($B$250,$C$395:$C$413,0)),INDEX('Baseline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MATCH($B$250,$C$394:$C$411,0))))/3),M$227&lt;INDEX($I$395:$I$413,MATCH($B$250,$C$395:$C$413,0)),INDEX('Baseline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EFs'!T$381,"")</f>
        <v/>
      </c>
      <c r="N303" s="142" t="str" cm="1">
        <f t="array" ref="N303">IFERROR(((_xlfn.IFS(N$227&lt;INDEX($J$395:$J$413,MATCH($B$250,$C$395:$C$413,0)),INDEX('Baseline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MATCH($B$250,$C$394:$C$411,0))))/3),N$227&lt;INDEX($I$395:$I$413,MATCH($B$250,$C$395:$C$413,0)),INDEX('Baseline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EFs'!U$381,"")</f>
        <v/>
      </c>
      <c r="O303" s="142" t="str" cm="1">
        <f t="array" ref="O303">IFERROR(((_xlfn.IFS(O$227&lt;INDEX($J$395:$J$413,MATCH($B$250,$C$395:$C$413,0)),INDEX('Baseline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MATCH($B$250,$C$394:$C$411,0))))/3),O$227&lt;INDEX($I$395:$I$413,MATCH($B$250,$C$395:$C$413,0)),INDEX('Baseline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EFs'!V$381,"")</f>
        <v/>
      </c>
      <c r="P303" s="142" t="str" cm="1">
        <f t="array" ref="P303">IFERROR(((_xlfn.IFS(P$227&lt;INDEX($J$395:$J$413,MATCH($B$250,$C$395:$C$413,0)),INDEX('Baseline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MATCH($B$250,$C$394:$C$411,0))))/3),P$227&lt;INDEX($I$395:$I$413,MATCH($B$250,$C$395:$C$413,0)),INDEX('Baseline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EFs'!W$381,"")</f>
        <v/>
      </c>
      <c r="Q303" s="142" t="str" cm="1">
        <f t="array" ref="Q303">IFERROR(((_xlfn.IFS(Q$227&lt;INDEX($J$395:$J$413,MATCH($B$250,$C$395:$C$413,0)),INDEX('Baseline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MATCH($B$250,$C$394:$C$411,0))))/3),Q$227&lt;INDEX($I$395:$I$413,MATCH($B$250,$C$395:$C$413,0)),INDEX('Baseline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EFs'!X$381,"")</f>
        <v/>
      </c>
      <c r="R303" s="142" t="str" cm="1">
        <f t="array" ref="R303">IFERROR(((_xlfn.IFS(R$227&lt;INDEX($J$395:$J$413,MATCH($B$250,$C$395:$C$413,0)),INDEX('Baseline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MATCH($B$250,$C$394:$C$411,0))))/3),R$227&lt;INDEX($I$395:$I$413,MATCH($B$250,$C$395:$C$413,0)),INDEX('Baseline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EFs'!Y$381,"")</f>
        <v/>
      </c>
      <c r="S303" s="142" t="str" cm="1">
        <f t="array" ref="S303">IFERROR(((_xlfn.IFS(S$227&lt;INDEX($J$395:$J$413,MATCH($B$250,$C$395:$C$413,0)),INDEX('Baseline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MATCH($B$250,$C$394:$C$411,0))))/3),S$227&lt;INDEX($I$395:$I$413,MATCH($B$250,$C$395:$C$413,0)),INDEX('Baseline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EFs'!Z$381,"")</f>
        <v/>
      </c>
      <c r="T303" s="142" t="str" cm="1">
        <f t="array" ref="T303">IFERROR(((_xlfn.IFS(T$227&lt;INDEX($J$395:$J$413,MATCH($B$250,$C$395:$C$413,0)),INDEX('Baseline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MATCH($B$250,$C$394:$C$411,0))))/3),T$227&lt;INDEX($I$395:$I$413,MATCH($B$250,$C$395:$C$413,0)),INDEX('Baseline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EFs'!AA$381,"")</f>
        <v/>
      </c>
      <c r="U303" s="142" t="str" cm="1">
        <f t="array" ref="U303">IFERROR(((_xlfn.IFS(U$227&lt;INDEX($J$395:$J$413,MATCH($B$250,$C$395:$C$413,0)),INDEX('Baseline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MATCH($B$250,$C$394:$C$411,0))))/3),U$227&lt;INDEX($I$395:$I$413,MATCH($B$250,$C$395:$C$413,0)),INDEX('Baseline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EFs'!AB$381,"")</f>
        <v/>
      </c>
      <c r="V303" s="142" t="str" cm="1">
        <f t="array" ref="V303">IFERROR(((_xlfn.IFS(V$227&lt;INDEX($J$395:$J$413,MATCH($B$250,$C$395:$C$413,0)),INDEX('Baseline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MATCH($B$250,$C$394:$C$411,0))))/3),V$227&lt;INDEX($I$395:$I$413,MATCH($B$250,$C$395:$C$413,0)),INDEX('Baseline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EFs'!AC$381,"")</f>
        <v/>
      </c>
      <c r="W303" s="142" t="str" cm="1">
        <f t="array" ref="W303">IFERROR(((_xlfn.IFS(W$227&lt;INDEX($J$395:$J$413,MATCH($B$250,$C$395:$C$413,0)),INDEX('Baseline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MATCH($B$250,$C$394:$C$411,0))))/3),W$227&lt;INDEX($I$395:$I$413,MATCH($B$250,$C$395:$C$413,0)),INDEX('Baseline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EFs'!AD$381,"")</f>
        <v/>
      </c>
      <c r="X303" s="142" t="str" cm="1">
        <f t="array" ref="X303">IFERROR(((_xlfn.IFS(X$227&lt;INDEX($J$395:$J$413,MATCH($B$250,$C$395:$C$413,0)),INDEX('Baseline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MATCH($B$250,$C$394:$C$411,0))))/3),X$227&lt;INDEX($I$395:$I$413,MATCH($B$250,$C$395:$C$413,0)),INDEX('Baseline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EFs'!AE$381,"")</f>
        <v/>
      </c>
      <c r="Y303" s="142" t="str" cm="1">
        <f t="array" ref="Y303">IFERROR(((_xlfn.IFS(Y$227&lt;INDEX($J$395:$J$413,MATCH($B$250,$C$395:$C$413,0)),INDEX('Baseline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MATCH($B$250,$C$394:$C$411,0))))/3),Y$227&lt;INDEX($I$395:$I$413,MATCH($B$250,$C$395:$C$413,0)),INDEX('Baseline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EFs'!AF$381,"")</f>
        <v/>
      </c>
      <c r="Z303" s="142" t="str" cm="1">
        <f t="array" ref="Z303">IFERROR(((_xlfn.IFS(Z$227&lt;INDEX($J$395:$J$413,MATCH($B$250,$C$395:$C$413,0)),INDEX('Baseline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MATCH($B$250,$C$394:$C$411,0))))/3),Z$227&lt;INDEX($I$395:$I$413,MATCH($B$250,$C$395:$C$413,0)),INDEX('Baseline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EFs'!AG$381,"")</f>
        <v/>
      </c>
      <c r="AA303" s="142" t="str" cm="1">
        <f t="array" ref="AA303">IFERROR(((_xlfn.IFS(AA$227&lt;INDEX($J$395:$J$413,MATCH($B$250,$C$395:$C$413,0)),INDEX('Baseline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MATCH($B$250,$C$394:$C$411,0))))/3),AA$227&lt;INDEX($I$395:$I$413,MATCH($B$250,$C$395:$C$413,0)),INDEX('Baseline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EFs'!AH$381,"")</f>
        <v/>
      </c>
      <c r="AB303" s="142" t="str" cm="1">
        <f t="array" ref="AB303">IFERROR(((_xlfn.IFS(AB$227&lt;INDEX($J$395:$J$413,MATCH($B$250,$C$395:$C$413,0)),INDEX('Baseline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MATCH($B$250,$C$394:$C$411,0))))/3),AB$227&lt;INDEX($I$395:$I$413,MATCH($B$250,$C$395:$C$413,0)),INDEX('Baseline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EFs'!AI$381,"")</f>
        <v/>
      </c>
      <c r="AC303" s="142" t="str" cm="1">
        <f t="array" ref="AC303">IFERROR(((_xlfn.IFS(AC$227&lt;INDEX($J$395:$J$413,MATCH($B$250,$C$395:$C$413,0)),INDEX('Baseline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MATCH($B$250,$C$394:$C$411,0))))/3),AC$227&lt;INDEX($I$395:$I$413,MATCH($B$250,$C$395:$C$413,0)),INDEX('Baseline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EFs'!AJ$381,"")</f>
        <v/>
      </c>
      <c r="AD303" s="142" t="str" cm="1">
        <f t="array" ref="AD303">IFERROR(((_xlfn.IFS(AD$227&lt;INDEX($J$395:$J$413,MATCH($B$250,$C$395:$C$413,0)),INDEX('Baseline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MATCH($B$250,$C$394:$C$411,0))))/3),AD$227&lt;INDEX($I$395:$I$413,MATCH($B$250,$C$395:$C$413,0)),INDEX('Baseline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EFs'!AK$381,"")</f>
        <v/>
      </c>
      <c r="AE303" s="142" t="str" cm="1">
        <f t="array" ref="AE303">IFERROR(((_xlfn.IFS(AE$227&lt;INDEX($J$395:$J$413,MATCH($B$250,$C$395:$C$413,0)),INDEX('Baseline Calcs &amp; EFs'!$D$341:$D$358, MATCH($B$250,'Baseline Calcs &amp; EFs'!$B$341:$B$358,0)),$D$227&lt;INDEX($K$395:$K$413,MATCH($B$250,$C$395:$C$413,0)),INDEX('Baseline Calcs &amp; EFs'!$D$341:$D$358, MATCH($B$250,'Baseline Calcs &amp; EFs'!$B$341:$B$358,0))-(((INDEX('Baseline Calcs &amp; EFs'!$D$341:$D$358, MATCH($B$250,'Baseline Calcs &amp; EFs'!$B$341:$B$358,0)))-(INDEX($G$394:$G$411, MATCH($B$250,$C$394:$C$411,0))))/3),AE$227&lt;INDEX($I$395:$I$413,MATCH($B$250,$C$395:$C$413,0)),INDEX('Baseline Calcs &amp; EFs'!$D$341:$D$358, MATCH($B$250,'Baseline Calcs &amp; EFs'!$B$341:$B$358,0))-(((INDEX('Baseline Calcs &amp; EFs'!$D$341:$D$358, MATCH($B$250,'Baseline Calcs &amp; EFs'!$B$341:$B$358,0)))-(INDEX($G$394:$G$411, MATCH($B$250,$C$394:$C$411,0))))*2/3),TRUE,INDEX($G$394:$G$411, MATCH($B$250,$C$394:$C$411,0)))*INDEX($D$11:$D$27, MATCH($B$250,$B$11:$B$27,0))*10^6*'Conversions and Lists'!$F$44)-(INDEX($G$6:$G$27, MATCH($B$250,$B$6:$B$27,0))*'Conversions and Lists'!$F$37))*'Baseline Calcs &amp; EFs'!AL$381,"")</f>
        <v/>
      </c>
      <c r="AF303" s="142" t="str">
        <f t="shared" si="9"/>
        <v/>
      </c>
      <c r="AG303" s="142" t="str">
        <f>IFERROR(SUM(INDEX(D303:AF303, MATCH(INDEX($H$6:$H$27,MATCH(B303,$B$6:$B$27,0)),$D$227:$AE$227,0)):AF303),"")</f>
        <v/>
      </c>
    </row>
    <row r="304" spans="2:33" ht="14.4" thickBot="1" x14ac:dyDescent="0.3">
      <c r="B304" s="138" t="s">
        <v>134</v>
      </c>
      <c r="C304" s="139" t="s">
        <v>336</v>
      </c>
      <c r="D304" s="148" t="str" cm="1">
        <f t="array" ref="D304">IFERROR((_xlfn.IFS(D$227&lt;INDEX($J$395:$J$413,MATCH($B$250,$C$395:$C$413,0)),INDEX('Baseline Calcs &amp; EFs'!$C$341:$C$358, MATCH($B$250,'Baseline Calcs &amp; EFs'!$B$341:$B$358,0)),D$227&lt;INDEX($K$395:$K$413,MATCH($B$250,$C$395:$C$413,0)),INDEX('Baseline Calcs &amp; EFs'!$C$341:$C$358, MATCH($B$250,'Baseline Calcs &amp; EFs'!$B$341:$B$358,0))-(((INDEX('Baseline Calcs &amp; EFs'!$C$341:$C$358, MATCH($B$250,'Baseline Calcs &amp; EFs'!$B$341:$B$358,0)))-(INDEX($F$394:$F$411, MATCH($B$250,$C$394:$C$411,0))))/3),D$227&lt;INDEX($I$395:$I$413,MATCH($B$250,$C$395:$C$413,0)),INDEX('Baseline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E304" s="148" t="str" cm="1">
        <f t="array" ref="E304">IFERROR((_xlfn.IFS(E$227&lt;INDEX($J$395:$J$413,MATCH($B$250,$C$395:$C$413,0)),INDEX('Baseline Calcs &amp; EFs'!$C$341:$C$358, MATCH($B$250,'Baseline Calcs &amp; EFs'!$B$341:$B$358,0)),E$227&lt;INDEX($K$395:$K$413,MATCH($B$250,$C$395:$C$413,0)),INDEX('Baseline Calcs &amp; EFs'!$C$341:$C$358, MATCH($B$250,'Baseline Calcs &amp; EFs'!$B$341:$B$358,0))-(((INDEX('Baseline Calcs &amp; EFs'!$C$341:$C$358, MATCH($B$250,'Baseline Calcs &amp; EFs'!$B$341:$B$358,0)))-(INDEX($F$394:$F$411, MATCH($B$250,$C$394:$C$411,0))))/3),E$227&lt;INDEX($I$395:$I$413,MATCH($B$250,$C$395:$C$413,0)),INDEX('Baseline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F304" s="148" t="str" cm="1">
        <f t="array" ref="F304">IFERROR((_xlfn.IFS(F$227&lt;INDEX($J$395:$J$413,MATCH($B$250,$C$395:$C$413,0)),INDEX('Baseline Calcs &amp; EFs'!$C$341:$C$358, MATCH($B$250,'Baseline Calcs &amp; EFs'!$B$341:$B$358,0)),F$227&lt;INDEX($K$395:$K$413,MATCH($B$250,$C$395:$C$413,0)),INDEX('Baseline Calcs &amp; EFs'!$C$341:$C$358, MATCH($B$250,'Baseline Calcs &amp; EFs'!$B$341:$B$358,0))-(((INDEX('Baseline Calcs &amp; EFs'!$C$341:$C$358, MATCH($B$250,'Baseline Calcs &amp; EFs'!$B$341:$B$358,0)))-(INDEX($F$394:$F$411, MATCH($B$250,$C$394:$C$411,0))))/3),F$227&lt;INDEX($I$395:$I$413,MATCH($B$250,$C$395:$C$413,0)),INDEX('Baseline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G304" s="148" t="str" cm="1">
        <f t="array" ref="G304">IFERROR((_xlfn.IFS(G$227&lt;INDEX($J$395:$J$413,MATCH($B$250,$C$395:$C$413,0)),INDEX('Baseline Calcs &amp; EFs'!$C$341:$C$358, MATCH($B$250,'Baseline Calcs &amp; EFs'!$B$341:$B$358,0)),G$227&lt;INDEX($K$395:$K$413,MATCH($B$250,$C$395:$C$413,0)),INDEX('Baseline Calcs &amp; EFs'!$C$341:$C$358, MATCH($B$250,'Baseline Calcs &amp; EFs'!$B$341:$B$358,0))-(((INDEX('Baseline Calcs &amp; EFs'!$C$341:$C$358, MATCH($B$250,'Baseline Calcs &amp; EFs'!$B$341:$B$358,0)))-(INDEX($F$394:$F$411, MATCH($B$250,$C$394:$C$411,0))))/3),G$227&lt;INDEX($I$395:$I$413,MATCH($B$250,$C$395:$C$413,0)),INDEX('Baseline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H304" s="148" t="str" cm="1">
        <f t="array" ref="H304">IFERROR((_xlfn.IFS(H$227&lt;INDEX($J$395:$J$413,MATCH($B$250,$C$395:$C$413,0)),INDEX('Baseline Calcs &amp; EFs'!$C$341:$C$358, MATCH($B$250,'Baseline Calcs &amp; EFs'!$B$341:$B$358,0)),H$227&lt;INDEX($K$395:$K$413,MATCH($B$250,$C$395:$C$413,0)),INDEX('Baseline Calcs &amp; EFs'!$C$341:$C$358, MATCH($B$250,'Baseline Calcs &amp; EFs'!$B$341:$B$358,0))-(((INDEX('Baseline Calcs &amp; EFs'!$C$341:$C$358, MATCH($B$250,'Baseline Calcs &amp; EFs'!$B$341:$B$358,0)))-(INDEX($F$394:$F$411, MATCH($B$250,$C$394:$C$411,0))))/3),H$227&lt;INDEX($I$395:$I$413,MATCH($B$250,$C$395:$C$413,0)),INDEX('Baseline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I304" s="148" t="str" cm="1">
        <f t="array" ref="I304">IFERROR((_xlfn.IFS(I$227&lt;INDEX($J$395:$J$413,MATCH($B$250,$C$395:$C$413,0)),INDEX('Baseline Calcs &amp; EFs'!$C$341:$C$358, MATCH($B$250,'Baseline Calcs &amp; EFs'!$B$341:$B$358,0)),I$227&lt;INDEX($K$395:$K$413,MATCH($B$250,$C$395:$C$413,0)),INDEX('Baseline Calcs &amp; EFs'!$C$341:$C$358, MATCH($B$250,'Baseline Calcs &amp; EFs'!$B$341:$B$358,0))-(((INDEX('Baseline Calcs &amp; EFs'!$C$341:$C$358, MATCH($B$250,'Baseline Calcs &amp; EFs'!$B$341:$B$358,0)))-(INDEX($F$394:$F$411, MATCH($B$250,$C$394:$C$411,0))))/3),I$227&lt;INDEX($I$395:$I$413,MATCH($B$250,$C$395:$C$413,0)),INDEX('Baseline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J304" s="148" t="str" cm="1">
        <f t="array" ref="J304">IFERROR((_xlfn.IFS(J$227&lt;INDEX($J$395:$J$413,MATCH($B$250,$C$395:$C$413,0)),INDEX('Baseline Calcs &amp; EFs'!$C$341:$C$358, MATCH($B$250,'Baseline Calcs &amp; EFs'!$B$341:$B$358,0)),J$227&lt;INDEX($K$395:$K$413,MATCH($B$250,$C$395:$C$413,0)),INDEX('Baseline Calcs &amp; EFs'!$C$341:$C$358, MATCH($B$250,'Baseline Calcs &amp; EFs'!$B$341:$B$358,0))-(((INDEX('Baseline Calcs &amp; EFs'!$C$341:$C$358, MATCH($B$250,'Baseline Calcs &amp; EFs'!$B$341:$B$358,0)))-(INDEX($F$394:$F$411, MATCH($B$250,$C$394:$C$411,0))))/3),J$227&lt;INDEX($I$395:$I$413,MATCH($B$250,$C$395:$C$413,0)),INDEX('Baseline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K304" s="148" t="str" cm="1">
        <f t="array" ref="K304">IFERROR((_xlfn.IFS(K$227&lt;INDEX($J$395:$J$413,MATCH($B$250,$C$395:$C$413,0)),INDEX('Baseline Calcs &amp; EFs'!$C$341:$C$358, MATCH($B$250,'Baseline Calcs &amp; EFs'!$B$341:$B$358,0)),K$227&lt;INDEX($K$395:$K$413,MATCH($B$250,$C$395:$C$413,0)),INDEX('Baseline Calcs &amp; EFs'!$C$341:$C$358, MATCH($B$250,'Baseline Calcs &amp; EFs'!$B$341:$B$358,0))-(((INDEX('Baseline Calcs &amp; EFs'!$C$341:$C$358, MATCH($B$250,'Baseline Calcs &amp; EFs'!$B$341:$B$358,0)))-(INDEX($F$394:$F$411, MATCH($B$250,$C$394:$C$411,0))))/3),K$227&lt;INDEX($I$395:$I$413,MATCH($B$250,$C$395:$C$413,0)),INDEX('Baseline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L304" s="148" t="str" cm="1">
        <f t="array" ref="L304">IFERROR((_xlfn.IFS(L$227&lt;INDEX($J$395:$J$413,MATCH($B$250,$C$395:$C$413,0)),INDEX('Baseline Calcs &amp; EFs'!$C$341:$C$358, MATCH($B$250,'Baseline Calcs &amp; EFs'!$B$341:$B$358,0)),L$227&lt;INDEX($K$395:$K$413,MATCH($B$250,$C$395:$C$413,0)),INDEX('Baseline Calcs &amp; EFs'!$C$341:$C$358, MATCH($B$250,'Baseline Calcs &amp; EFs'!$B$341:$B$358,0))-(((INDEX('Baseline Calcs &amp; EFs'!$C$341:$C$358, MATCH($B$250,'Baseline Calcs &amp; EFs'!$B$341:$B$358,0)))-(INDEX($F$394:$F$411, MATCH($B$250,$C$394:$C$411,0))))/3),L$227&lt;INDEX($I$395:$I$413,MATCH($B$250,$C$395:$C$413,0)),INDEX('Baseline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M304" s="148" t="str" cm="1">
        <f t="array" ref="M304">IFERROR((_xlfn.IFS(M$227&lt;INDEX($J$395:$J$413,MATCH($B$250,$C$395:$C$413,0)),INDEX('Baseline Calcs &amp; EFs'!$C$341:$C$358, MATCH($B$250,'Baseline Calcs &amp; EFs'!$B$341:$B$358,0)),M$227&lt;INDEX($K$395:$K$413,MATCH($B$250,$C$395:$C$413,0)),INDEX('Baseline Calcs &amp; EFs'!$C$341:$C$358, MATCH($B$250,'Baseline Calcs &amp; EFs'!$B$341:$B$358,0))-(((INDEX('Baseline Calcs &amp; EFs'!$C$341:$C$358, MATCH($B$250,'Baseline Calcs &amp; EFs'!$B$341:$B$358,0)))-(INDEX($F$394:$F$411, MATCH($B$250,$C$394:$C$411,0))))/3),M$227&lt;INDEX($I$395:$I$413,MATCH($B$250,$C$395:$C$413,0)),INDEX('Baseline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N304" s="148" t="str" cm="1">
        <f t="array" ref="N304">IFERROR((_xlfn.IFS(N$227&lt;INDEX($J$395:$J$413,MATCH($B$250,$C$395:$C$413,0)),INDEX('Baseline Calcs &amp; EFs'!$C$341:$C$358, MATCH($B$250,'Baseline Calcs &amp; EFs'!$B$341:$B$358,0)),N$227&lt;INDEX($K$395:$K$413,MATCH($B$250,$C$395:$C$413,0)),INDEX('Baseline Calcs &amp; EFs'!$C$341:$C$358, MATCH($B$250,'Baseline Calcs &amp; EFs'!$B$341:$B$358,0))-(((INDEX('Baseline Calcs &amp; EFs'!$C$341:$C$358, MATCH($B$250,'Baseline Calcs &amp; EFs'!$B$341:$B$358,0)))-(INDEX($F$394:$F$411, MATCH($B$250,$C$394:$C$411,0))))/3),N$227&lt;INDEX($I$395:$I$413,MATCH($B$250,$C$395:$C$413,0)),INDEX('Baseline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O304" s="148" t="str" cm="1">
        <f t="array" ref="O304">IFERROR((_xlfn.IFS(O$227&lt;INDEX($J$395:$J$413,MATCH($B$250,$C$395:$C$413,0)),INDEX('Baseline Calcs &amp; EFs'!$C$341:$C$358, MATCH($B$250,'Baseline Calcs &amp; EFs'!$B$341:$B$358,0)),O$227&lt;INDEX($K$395:$K$413,MATCH($B$250,$C$395:$C$413,0)),INDEX('Baseline Calcs &amp; EFs'!$C$341:$C$358, MATCH($B$250,'Baseline Calcs &amp; EFs'!$B$341:$B$358,0))-(((INDEX('Baseline Calcs &amp; EFs'!$C$341:$C$358, MATCH($B$250,'Baseline Calcs &amp; EFs'!$B$341:$B$358,0)))-(INDEX($F$394:$F$411, MATCH($B$250,$C$394:$C$411,0))))/3),O$227&lt;INDEX($I$395:$I$413,MATCH($B$250,$C$395:$C$413,0)),INDEX('Baseline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P304" s="148" t="str" cm="1">
        <f t="array" ref="P304">IFERROR((_xlfn.IFS(P$227&lt;INDEX($J$395:$J$413,MATCH($B$250,$C$395:$C$413,0)),INDEX('Baseline Calcs &amp; EFs'!$C$341:$C$358, MATCH($B$250,'Baseline Calcs &amp; EFs'!$B$341:$B$358,0)),P$227&lt;INDEX($K$395:$K$413,MATCH($B$250,$C$395:$C$413,0)),INDEX('Baseline Calcs &amp; EFs'!$C$341:$C$358, MATCH($B$250,'Baseline Calcs &amp; EFs'!$B$341:$B$358,0))-(((INDEX('Baseline Calcs &amp; EFs'!$C$341:$C$358, MATCH($B$250,'Baseline Calcs &amp; EFs'!$B$341:$B$358,0)))-(INDEX($F$394:$F$411, MATCH($B$250,$C$394:$C$411,0))))/3),P$227&lt;INDEX($I$395:$I$413,MATCH($B$250,$C$395:$C$413,0)),INDEX('Baseline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Q304" s="148" t="str" cm="1">
        <f t="array" ref="Q304">IFERROR((_xlfn.IFS(Q$227&lt;INDEX($J$395:$J$413,MATCH($B$250,$C$395:$C$413,0)),INDEX('Baseline Calcs &amp; EFs'!$C$341:$C$358, MATCH($B$250,'Baseline Calcs &amp; EFs'!$B$341:$B$358,0)),Q$227&lt;INDEX($K$395:$K$413,MATCH($B$250,$C$395:$C$413,0)),INDEX('Baseline Calcs &amp; EFs'!$C$341:$C$358, MATCH($B$250,'Baseline Calcs &amp; EFs'!$B$341:$B$358,0))-(((INDEX('Baseline Calcs &amp; EFs'!$C$341:$C$358, MATCH($B$250,'Baseline Calcs &amp; EFs'!$B$341:$B$358,0)))-(INDEX($F$394:$F$411, MATCH($B$250,$C$394:$C$411,0))))/3),Q$227&lt;INDEX($I$395:$I$413,MATCH($B$250,$C$395:$C$413,0)),INDEX('Baseline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R304" s="148" t="str" cm="1">
        <f t="array" ref="R304">IFERROR((_xlfn.IFS(R$227&lt;INDEX($J$395:$J$413,MATCH($B$250,$C$395:$C$413,0)),INDEX('Baseline Calcs &amp; EFs'!$C$341:$C$358, MATCH($B$250,'Baseline Calcs &amp; EFs'!$B$341:$B$358,0)),R$227&lt;INDEX($K$395:$K$413,MATCH($B$250,$C$395:$C$413,0)),INDEX('Baseline Calcs &amp; EFs'!$C$341:$C$358, MATCH($B$250,'Baseline Calcs &amp; EFs'!$B$341:$B$358,0))-(((INDEX('Baseline Calcs &amp; EFs'!$C$341:$C$358, MATCH($B$250,'Baseline Calcs &amp; EFs'!$B$341:$B$358,0)))-(INDEX($F$394:$F$411, MATCH($B$250,$C$394:$C$411,0))))/3),R$227&lt;INDEX($I$395:$I$413,MATCH($B$250,$C$395:$C$413,0)),INDEX('Baseline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S304" s="148" t="str" cm="1">
        <f t="array" ref="S304">IFERROR((_xlfn.IFS(S$227&lt;INDEX($J$395:$J$413,MATCH($B$250,$C$395:$C$413,0)),INDEX('Baseline Calcs &amp; EFs'!$C$341:$C$358, MATCH($B$250,'Baseline Calcs &amp; EFs'!$B$341:$B$358,0)),S$227&lt;INDEX($K$395:$K$413,MATCH($B$250,$C$395:$C$413,0)),INDEX('Baseline Calcs &amp; EFs'!$C$341:$C$358, MATCH($B$250,'Baseline Calcs &amp; EFs'!$B$341:$B$358,0))-(((INDEX('Baseline Calcs &amp; EFs'!$C$341:$C$358, MATCH($B$250,'Baseline Calcs &amp; EFs'!$B$341:$B$358,0)))-(INDEX($F$394:$F$411, MATCH($B$250,$C$394:$C$411,0))))/3),S$227&lt;INDEX($I$395:$I$413,MATCH($B$250,$C$395:$C$413,0)),INDEX('Baseline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T304" s="148" t="str" cm="1">
        <f t="array" ref="T304">IFERROR((_xlfn.IFS(T$227&lt;INDEX($J$395:$J$413,MATCH($B$250,$C$395:$C$413,0)),INDEX('Baseline Calcs &amp; EFs'!$C$341:$C$358, MATCH($B$250,'Baseline Calcs &amp; EFs'!$B$341:$B$358,0)),T$227&lt;INDEX($K$395:$K$413,MATCH($B$250,$C$395:$C$413,0)),INDEX('Baseline Calcs &amp; EFs'!$C$341:$C$358, MATCH($B$250,'Baseline Calcs &amp; EFs'!$B$341:$B$358,0))-(((INDEX('Baseline Calcs &amp; EFs'!$C$341:$C$358, MATCH($B$250,'Baseline Calcs &amp; EFs'!$B$341:$B$358,0)))-(INDEX($F$394:$F$411, MATCH($B$250,$C$394:$C$411,0))))/3),T$227&lt;INDEX($I$395:$I$413,MATCH($B$250,$C$395:$C$413,0)),INDEX('Baseline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U304" s="148" t="str" cm="1">
        <f t="array" ref="U304">IFERROR((_xlfn.IFS(U$227&lt;INDEX($J$395:$J$413,MATCH($B$250,$C$395:$C$413,0)),INDEX('Baseline Calcs &amp; EFs'!$C$341:$C$358, MATCH($B$250,'Baseline Calcs &amp; EFs'!$B$341:$B$358,0)),U$227&lt;INDEX($K$395:$K$413,MATCH($B$250,$C$395:$C$413,0)),INDEX('Baseline Calcs &amp; EFs'!$C$341:$C$358, MATCH($B$250,'Baseline Calcs &amp; EFs'!$B$341:$B$358,0))-(((INDEX('Baseline Calcs &amp; EFs'!$C$341:$C$358, MATCH($B$250,'Baseline Calcs &amp; EFs'!$B$341:$B$358,0)))-(INDEX($F$394:$F$411, MATCH($B$250,$C$394:$C$411,0))))/3),U$227&lt;INDEX($I$395:$I$413,MATCH($B$250,$C$395:$C$413,0)),INDEX('Baseline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V304" s="148" t="str" cm="1">
        <f t="array" ref="V304">IFERROR((_xlfn.IFS(V$227&lt;INDEX($J$395:$J$413,MATCH($B$250,$C$395:$C$413,0)),INDEX('Baseline Calcs &amp; EFs'!$C$341:$C$358, MATCH($B$250,'Baseline Calcs &amp; EFs'!$B$341:$B$358,0)),V$227&lt;INDEX($K$395:$K$413,MATCH($B$250,$C$395:$C$413,0)),INDEX('Baseline Calcs &amp; EFs'!$C$341:$C$358, MATCH($B$250,'Baseline Calcs &amp; EFs'!$B$341:$B$358,0))-(((INDEX('Baseline Calcs &amp; EFs'!$C$341:$C$358, MATCH($B$250,'Baseline Calcs &amp; EFs'!$B$341:$B$358,0)))-(INDEX($F$394:$F$411, MATCH($B$250,$C$394:$C$411,0))))/3),V$227&lt;INDEX($I$395:$I$413,MATCH($B$250,$C$395:$C$413,0)),INDEX('Baseline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W304" s="148" t="str" cm="1">
        <f t="array" ref="W304">IFERROR((_xlfn.IFS(W$227&lt;INDEX($J$395:$J$413,MATCH($B$250,$C$395:$C$413,0)),INDEX('Baseline Calcs &amp; EFs'!$C$341:$C$358, MATCH($B$250,'Baseline Calcs &amp; EFs'!$B$341:$B$358,0)),W$227&lt;INDEX($K$395:$K$413,MATCH($B$250,$C$395:$C$413,0)),INDEX('Baseline Calcs &amp; EFs'!$C$341:$C$358, MATCH($B$250,'Baseline Calcs &amp; EFs'!$B$341:$B$358,0))-(((INDEX('Baseline Calcs &amp; EFs'!$C$341:$C$358, MATCH($B$250,'Baseline Calcs &amp; EFs'!$B$341:$B$358,0)))-(INDEX($F$394:$F$411, MATCH($B$250,$C$394:$C$411,0))))/3),W$227&lt;INDEX($I$395:$I$413,MATCH($B$250,$C$395:$C$413,0)),INDEX('Baseline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X304" s="148" t="str" cm="1">
        <f t="array" ref="X304">IFERROR((_xlfn.IFS(X$227&lt;INDEX($J$395:$J$413,MATCH($B$250,$C$395:$C$413,0)),INDEX('Baseline Calcs &amp; EFs'!$C$341:$C$358, MATCH($B$250,'Baseline Calcs &amp; EFs'!$B$341:$B$358,0)),X$227&lt;INDEX($K$395:$K$413,MATCH($B$250,$C$395:$C$413,0)),INDEX('Baseline Calcs &amp; EFs'!$C$341:$C$358, MATCH($B$250,'Baseline Calcs &amp; EFs'!$B$341:$B$358,0))-(((INDEX('Baseline Calcs &amp; EFs'!$C$341:$C$358, MATCH($B$250,'Baseline Calcs &amp; EFs'!$B$341:$B$358,0)))-(INDEX($F$394:$F$411, MATCH($B$250,$C$394:$C$411,0))))/3),X$227&lt;INDEX($I$395:$I$413,MATCH($B$250,$C$395:$C$413,0)),INDEX('Baseline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Y304" s="148" t="str" cm="1">
        <f t="array" ref="Y304">IFERROR((_xlfn.IFS(Y$227&lt;INDEX($J$395:$J$413,MATCH($B$250,$C$395:$C$413,0)),INDEX('Baseline Calcs &amp; EFs'!$C$341:$C$358, MATCH($B$250,'Baseline Calcs &amp; EFs'!$B$341:$B$358,0)),Y$227&lt;INDEX($K$395:$K$413,MATCH($B$250,$C$395:$C$413,0)),INDEX('Baseline Calcs &amp; EFs'!$C$341:$C$358, MATCH($B$250,'Baseline Calcs &amp; EFs'!$B$341:$B$358,0))-(((INDEX('Baseline Calcs &amp; EFs'!$C$341:$C$358, MATCH($B$250,'Baseline Calcs &amp; EFs'!$B$341:$B$358,0)))-(INDEX($F$394:$F$411, MATCH($B$250,$C$394:$C$411,0))))/3),Y$227&lt;INDEX($I$395:$I$413,MATCH($B$250,$C$395:$C$413,0)),INDEX('Baseline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Z304" s="148" t="str" cm="1">
        <f t="array" ref="Z304">IFERROR((_xlfn.IFS(Z$227&lt;INDEX($J$395:$J$413,MATCH($B$250,$C$395:$C$413,0)),INDEX('Baseline Calcs &amp; EFs'!$C$341:$C$358, MATCH($B$250,'Baseline Calcs &amp; EFs'!$B$341:$B$358,0)),Z$227&lt;INDEX($K$395:$K$413,MATCH($B$250,$C$395:$C$413,0)),INDEX('Baseline Calcs &amp; EFs'!$C$341:$C$358, MATCH($B$250,'Baseline Calcs &amp; EFs'!$B$341:$B$358,0))-(((INDEX('Baseline Calcs &amp; EFs'!$C$341:$C$358, MATCH($B$250,'Baseline Calcs &amp; EFs'!$B$341:$B$358,0)))-(INDEX($F$394:$F$411, MATCH($B$250,$C$394:$C$411,0))))/3),Z$227&lt;INDEX($I$395:$I$413,MATCH($B$250,$C$395:$C$413,0)),INDEX('Baseline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AA304" s="148" t="str" cm="1">
        <f t="array" ref="AA304">IFERROR((_xlfn.IFS(AA$227&lt;INDEX($J$395:$J$413,MATCH($B$250,$C$395:$C$413,0)),INDEX('Baseline Calcs &amp; EFs'!$C$341:$C$358, MATCH($B$250,'Baseline Calcs &amp; EFs'!$B$341:$B$358,0)),AA$227&lt;INDEX($K$395:$K$413,MATCH($B$250,$C$395:$C$413,0)),INDEX('Baseline Calcs &amp; EFs'!$C$341:$C$358, MATCH($B$250,'Baseline Calcs &amp; EFs'!$B$341:$B$358,0))-(((INDEX('Baseline Calcs &amp; EFs'!$C$341:$C$358, MATCH($B$250,'Baseline Calcs &amp; EFs'!$B$341:$B$358,0)))-(INDEX($F$394:$F$411, MATCH($B$250,$C$394:$C$411,0))))/3),AA$227&lt;INDEX($I$395:$I$413,MATCH($B$250,$C$395:$C$413,0)),INDEX('Baseline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AB304" s="148" t="str" cm="1">
        <f t="array" ref="AB304">IFERROR((_xlfn.IFS(AB$227&lt;INDEX($J$395:$J$413,MATCH($B$250,$C$395:$C$413,0)),INDEX('Baseline Calcs &amp; EFs'!$C$341:$C$358, MATCH($B$250,'Baseline Calcs &amp; EFs'!$B$341:$B$358,0)),AB$227&lt;INDEX($K$395:$K$413,MATCH($B$250,$C$395:$C$413,0)),INDEX('Baseline Calcs &amp; EFs'!$C$341:$C$358, MATCH($B$250,'Baseline Calcs &amp; EFs'!$B$341:$B$358,0))-(((INDEX('Baseline Calcs &amp; EFs'!$C$341:$C$358, MATCH($B$250,'Baseline Calcs &amp; EFs'!$B$341:$B$358,0)))-(INDEX($F$394:$F$411, MATCH($B$250,$C$394:$C$411,0))))/3),AB$227&lt;INDEX($I$395:$I$413,MATCH($B$250,$C$395:$C$413,0)),INDEX('Baseline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AC304" s="148" t="str" cm="1">
        <f t="array" ref="AC304">IFERROR((_xlfn.IFS(AC$227&lt;INDEX($J$395:$J$413,MATCH($B$250,$C$395:$C$413,0)),INDEX('Baseline Calcs &amp; EFs'!$C$341:$C$358, MATCH($B$250,'Baseline Calcs &amp; EFs'!$B$341:$B$358,0)),AC$227&lt;INDEX($K$395:$K$413,MATCH($B$250,$C$395:$C$413,0)),INDEX('Baseline Calcs &amp; EFs'!$C$341:$C$358, MATCH($B$250,'Baseline Calcs &amp; EFs'!$B$341:$B$358,0))-(((INDEX('Baseline Calcs &amp; EFs'!$C$341:$C$358, MATCH($B$250,'Baseline Calcs &amp; EFs'!$B$341:$B$358,0)))-(INDEX($F$394:$F$411, MATCH($B$250,$C$394:$C$411,0))))/3),AC$227&lt;INDEX($I$395:$I$413,MATCH($B$250,$C$395:$C$413,0)),INDEX('Baseline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AD304" s="148" t="str" cm="1">
        <f t="array" ref="AD304">IFERROR((_xlfn.IFS(AD$227&lt;INDEX($J$395:$J$413,MATCH($B$250,$C$395:$C$413,0)),INDEX('Baseline Calcs &amp; EFs'!$C$341:$C$358, MATCH($B$250,'Baseline Calcs &amp; EFs'!$B$341:$B$358,0)),AD$227&lt;INDEX($K$395:$K$413,MATCH($B$250,$C$395:$C$413,0)),INDEX('Baseline Calcs &amp; EFs'!$C$341:$C$358, MATCH($B$250,'Baseline Calcs &amp; EFs'!$B$341:$B$358,0))-(((INDEX('Baseline Calcs &amp; EFs'!$C$341:$C$358, MATCH($B$250,'Baseline Calcs &amp; EFs'!$B$341:$B$358,0)))-(INDEX($F$394:$F$411, MATCH($B$250,$C$394:$C$411,0))))/3),AD$227&lt;INDEX($I$395:$I$413,MATCH($B$250,$C$395:$C$413,0)),INDEX('Baseline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AE304" s="148" t="str" cm="1">
        <f t="array" ref="AE304">IFERROR((_xlfn.IFS(AE$227&lt;INDEX($J$395:$J$413,MATCH($B$250,$C$395:$C$413,0)),INDEX('Baseline Calcs &amp; EFs'!$C$341:$C$358, MATCH($B$250,'Baseline Calcs &amp; EFs'!$B$341:$B$358,0)),AE$227&lt;INDEX($K$395:$K$413,MATCH($B$250,$C$395:$C$413,0)),INDEX('Baseline Calcs &amp; EFs'!$C$341:$C$358, MATCH($B$250,'Baseline Calcs &amp; EFs'!$B$341:$B$358,0))-(((INDEX('Baseline Calcs &amp; EFs'!$C$341:$C$358, MATCH($B$250,'Baseline Calcs &amp; EFs'!$B$341:$B$358,0)))-(INDEX($F$394:$F$411, MATCH($B$250,$C$394:$C$411,0))))/3),AE$227&lt;INDEX($I$395:$I$413,MATCH($B$250,$C$395:$C$413,0)),INDEX('Baseline Calcs &amp; EFs'!$C$341:$C$358, MATCH($B$250,'Baseline Calcs &amp; EFs'!$B$341:$B$358,0))-(((INDEX('Baseline Calcs &amp; EFs'!$C$341:$C$358, MATCH($B$250,'Baseline Calcs &amp; EFs'!$B$341:$B$358,0)))-(INDEX($F$394:$F$411, MATCH($B$250,$C$394:$C$411,0))))*2/3),TRUE,INDEX($F$394:$F$411, MATCH($B$250,$C$394:$C$411,0)))*INDEX($D$11:$D$27, MATCH($B$250,$B$11:$B$27,0)))*1000*'Conversions and Lists'!$O$44*'Baseline Calcs &amp; EFs'!$F$437*'Conversions and Lists'!$F$51*1000,"")</f>
        <v/>
      </c>
      <c r="AF304" s="148" t="str">
        <f t="shared" si="9"/>
        <v/>
      </c>
      <c r="AG304" s="148" t="str">
        <f>IFERROR(SUM(INDEX(D304:AF304, MATCH(INDEX($H$6:$H$27,MATCH(B304,$B$6:$B$27,0)),$D$227:$AE$227,0)):AF304),"")</f>
        <v/>
      </c>
    </row>
    <row r="305" spans="2:33" x14ac:dyDescent="0.25">
      <c r="B305" s="144" t="s">
        <v>146</v>
      </c>
      <c r="C305" s="141" t="s">
        <v>335</v>
      </c>
      <c r="D305" s="142" t="str" cm="1">
        <f t="array" ref="D305">IFERROR(((_xlfn.IFS(D$227&lt;INDEX($J$395:$J$413,MATCH($B$252,$C$395:$C$413,0)),INDEX('Baseline Calcs &amp; EFs'!$D$341:$D$358, MATCH($B$252,'Baseline Calcs &amp; EFs'!$B$341:$B$358,0)),D$227&lt;INDEX($K$395:$K$413,MATCH($B$252,$C$395:$C$413,0)),INDEX('Baseline Calcs &amp; EFs'!$D$341:$D$358, MATCH($B$252,'Baseline Calcs &amp; EFs'!$B$341:$B$358,0))-(((INDEX('Baseline Calcs &amp; EFs'!$D$341:$D$358, MATCH($B$252,'Baseline Calcs &amp; EFs'!$B$341:$B$358,0)))-(INDEX($G$394:$G$411, MATCH($B$252,$C$394:$C$411,0))))/3),D$227&lt;INDEX($I$395:$I$413,MATCH($B$252,$C$395:$C$413,0)),INDEX('Baseline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EFs'!K$381,"")</f>
        <v/>
      </c>
      <c r="E305" s="142" t="str" cm="1">
        <f t="array" ref="E305">IFERROR(((_xlfn.IFS(E$227&lt;INDEX($J$395:$J$413,MATCH($B$252,$C$395:$C$413,0)),INDEX('Baseline Calcs &amp; EFs'!$D$341:$D$358, MATCH($B$252,'Baseline Calcs &amp; EFs'!$B$341:$B$358,0)),E$227&lt;INDEX($K$395:$K$413,MATCH($B$252,$C$395:$C$413,0)),INDEX('Baseline Calcs &amp; EFs'!$D$341:$D$358, MATCH($B$252,'Baseline Calcs &amp; EFs'!$B$341:$B$358,0))-(((INDEX('Baseline Calcs &amp; EFs'!$D$341:$D$358, MATCH($B$252,'Baseline Calcs &amp; EFs'!$B$341:$B$358,0)))-(INDEX($G$394:$G$411, MATCH($B$252,$C$394:$C$411,0))))/3),E$227&lt;INDEX($I$395:$I$413,MATCH($B$252,$C$395:$C$413,0)),INDEX('Baseline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EFs'!L$381,"")</f>
        <v/>
      </c>
      <c r="F305" s="142" t="str" cm="1">
        <f t="array" ref="F305">IFERROR(((_xlfn.IFS(F$227&lt;INDEX($J$395:$J$413,MATCH($B$252,$C$395:$C$413,0)),INDEX('Baseline Calcs &amp; EFs'!$D$341:$D$358, MATCH($B$252,'Baseline Calcs &amp; EFs'!$B$341:$B$358,0)),F$227&lt;INDEX($K$395:$K$413,MATCH($B$252,$C$395:$C$413,0)),INDEX('Baseline Calcs &amp; EFs'!$D$341:$D$358, MATCH($B$252,'Baseline Calcs &amp; EFs'!$B$341:$B$358,0))-(((INDEX('Baseline Calcs &amp; EFs'!$D$341:$D$358, MATCH($B$252,'Baseline Calcs &amp; EFs'!$B$341:$B$358,0)))-(INDEX($G$394:$G$411, MATCH($B$252,$C$394:$C$411,0))))/3),F$227&lt;INDEX($I$395:$I$413,MATCH($B$252,$C$395:$C$413,0)),INDEX('Baseline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EFs'!M$381,"")</f>
        <v/>
      </c>
      <c r="G305" s="142" t="str" cm="1">
        <f t="array" ref="G305">IFERROR(((_xlfn.IFS(G$227&lt;INDEX($J$395:$J$413,MATCH($B$252,$C$395:$C$413,0)),INDEX('Baseline Calcs &amp; EFs'!$D$341:$D$358, MATCH($B$252,'Baseline Calcs &amp; EFs'!$B$341:$B$358,0)),G$227&lt;INDEX($K$395:$K$413,MATCH($B$252,$C$395:$C$413,0)),INDEX('Baseline Calcs &amp; EFs'!$D$341:$D$358, MATCH($B$252,'Baseline Calcs &amp; EFs'!$B$341:$B$358,0))-(((INDEX('Baseline Calcs &amp; EFs'!$D$341:$D$358, MATCH($B$252,'Baseline Calcs &amp; EFs'!$B$341:$B$358,0)))-(INDEX($G$394:$G$411, MATCH($B$252,$C$394:$C$411,0))))/3),G$227&lt;INDEX($I$395:$I$413,MATCH($B$252,$C$395:$C$413,0)),INDEX('Baseline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EFs'!N$381,"")</f>
        <v/>
      </c>
      <c r="H305" s="142" t="str" cm="1">
        <f t="array" ref="H305">IFERROR(((_xlfn.IFS(H$227&lt;INDEX($J$395:$J$413,MATCH($B$252,$C$395:$C$413,0)),INDEX('Baseline Calcs &amp; EFs'!$D$341:$D$358, MATCH($B$252,'Baseline Calcs &amp; EFs'!$B$341:$B$358,0)),H$227&lt;INDEX($K$395:$K$413,MATCH($B$252,$C$395:$C$413,0)),INDEX('Baseline Calcs &amp; EFs'!$D$341:$D$358, MATCH($B$252,'Baseline Calcs &amp; EFs'!$B$341:$B$358,0))-(((INDEX('Baseline Calcs &amp; EFs'!$D$341:$D$358, MATCH($B$252,'Baseline Calcs &amp; EFs'!$B$341:$B$358,0)))-(INDEX($G$394:$G$411, MATCH($B$252,$C$394:$C$411,0))))/3),H$227&lt;INDEX($I$395:$I$413,MATCH($B$252,$C$395:$C$413,0)),INDEX('Baseline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EFs'!O$381,"")</f>
        <v/>
      </c>
      <c r="I305" s="142" t="str" cm="1">
        <f t="array" ref="I305">IFERROR(((_xlfn.IFS(I$227&lt;INDEX($J$395:$J$413,MATCH($B$252,$C$395:$C$413,0)),INDEX('Baseline Calcs &amp; EFs'!$D$341:$D$358, MATCH($B$252,'Baseline Calcs &amp; EFs'!$B$341:$B$358,0)),I$227&lt;INDEX($K$395:$K$413,MATCH($B$252,$C$395:$C$413,0)),INDEX('Baseline Calcs &amp; EFs'!$D$341:$D$358, MATCH($B$252,'Baseline Calcs &amp; EFs'!$B$341:$B$358,0))-(((INDEX('Baseline Calcs &amp; EFs'!$D$341:$D$358, MATCH($B$252,'Baseline Calcs &amp; EFs'!$B$341:$B$358,0)))-(INDEX($G$394:$G$411, MATCH($B$252,$C$394:$C$411,0))))/3),I$227&lt;INDEX($I$395:$I$413,MATCH($B$252,$C$395:$C$413,0)),INDEX('Baseline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EFs'!P$381,"")</f>
        <v/>
      </c>
      <c r="J305" s="142" t="str" cm="1">
        <f t="array" ref="J305">IFERROR(((_xlfn.IFS(J$227&lt;INDEX($J$395:$J$413,MATCH($B$252,$C$395:$C$413,0)),INDEX('Baseline Calcs &amp; EFs'!$D$341:$D$358, MATCH($B$252,'Baseline Calcs &amp; EFs'!$B$341:$B$358,0)),J$227&lt;INDEX($K$395:$K$413,MATCH($B$252,$C$395:$C$413,0)),INDEX('Baseline Calcs &amp; EFs'!$D$341:$D$358, MATCH($B$252,'Baseline Calcs &amp; EFs'!$B$341:$B$358,0))-(((INDEX('Baseline Calcs &amp; EFs'!$D$341:$D$358, MATCH($B$252,'Baseline Calcs &amp; EFs'!$B$341:$B$358,0)))-(INDEX($G$394:$G$411, MATCH($B$252,$C$394:$C$411,0))))/3),J$227&lt;INDEX($I$395:$I$413,MATCH($B$252,$C$395:$C$413,0)),INDEX('Baseline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EFs'!Q$381,"")</f>
        <v/>
      </c>
      <c r="K305" s="142" t="str" cm="1">
        <f t="array" ref="K305">IFERROR(((_xlfn.IFS(K$227&lt;INDEX($J$395:$J$413,MATCH($B$252,$C$395:$C$413,0)),INDEX('Baseline Calcs &amp; EFs'!$D$341:$D$358, MATCH($B$252,'Baseline Calcs &amp; EFs'!$B$341:$B$358,0)),K$227&lt;INDEX($K$395:$K$413,MATCH($B$252,$C$395:$C$413,0)),INDEX('Baseline Calcs &amp; EFs'!$D$341:$D$358, MATCH($B$252,'Baseline Calcs &amp; EFs'!$B$341:$B$358,0))-(((INDEX('Baseline Calcs &amp; EFs'!$D$341:$D$358, MATCH($B$252,'Baseline Calcs &amp; EFs'!$B$341:$B$358,0)))-(INDEX($G$394:$G$411, MATCH($B$252,$C$394:$C$411,0))))/3),K$227&lt;INDEX($I$395:$I$413,MATCH($B$252,$C$395:$C$413,0)),INDEX('Baseline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EFs'!R$381,"")</f>
        <v/>
      </c>
      <c r="L305" s="142" t="str" cm="1">
        <f t="array" ref="L305">IFERROR(((_xlfn.IFS(L$227&lt;INDEX($J$395:$J$413,MATCH($B$252,$C$395:$C$413,0)),INDEX('Baseline Calcs &amp; EFs'!$D$341:$D$358, MATCH($B$252,'Baseline Calcs &amp; EFs'!$B$341:$B$358,0)),L$227&lt;INDEX($K$395:$K$413,MATCH($B$252,$C$395:$C$413,0)),INDEX('Baseline Calcs &amp; EFs'!$D$341:$D$358, MATCH($B$252,'Baseline Calcs &amp; EFs'!$B$341:$B$358,0))-(((INDEX('Baseline Calcs &amp; EFs'!$D$341:$D$358, MATCH($B$252,'Baseline Calcs &amp; EFs'!$B$341:$B$358,0)))-(INDEX($G$394:$G$411, MATCH($B$252,$C$394:$C$411,0))))/3),L$227&lt;INDEX($I$395:$I$413,MATCH($B$252,$C$395:$C$413,0)),INDEX('Baseline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EFs'!S$381,"")</f>
        <v/>
      </c>
      <c r="M305" s="142" t="str" cm="1">
        <f t="array" ref="M305">IFERROR(((_xlfn.IFS(M$227&lt;INDEX($J$395:$J$413,MATCH($B$252,$C$395:$C$413,0)),INDEX('Baseline Calcs &amp; EFs'!$D$341:$D$358, MATCH($B$252,'Baseline Calcs &amp; EFs'!$B$341:$B$358,0)),M$227&lt;INDEX($K$395:$K$413,MATCH($B$252,$C$395:$C$413,0)),INDEX('Baseline Calcs &amp; EFs'!$D$341:$D$358, MATCH($B$252,'Baseline Calcs &amp; EFs'!$B$341:$B$358,0))-(((INDEX('Baseline Calcs &amp; EFs'!$D$341:$D$358, MATCH($B$252,'Baseline Calcs &amp; EFs'!$B$341:$B$358,0)))-(INDEX($G$394:$G$411, MATCH($B$252,$C$394:$C$411,0))))/3),M$227&lt;INDEX($I$395:$I$413,MATCH($B$252,$C$395:$C$413,0)),INDEX('Baseline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EFs'!T$381,"")</f>
        <v/>
      </c>
      <c r="N305" s="142" t="str" cm="1">
        <f t="array" ref="N305">IFERROR(((_xlfn.IFS(N$227&lt;INDEX($J$395:$J$413,MATCH($B$252,$C$395:$C$413,0)),INDEX('Baseline Calcs &amp; EFs'!$D$341:$D$358, MATCH($B$252,'Baseline Calcs &amp; EFs'!$B$341:$B$358,0)),N$227&lt;INDEX($K$395:$K$413,MATCH($B$252,$C$395:$C$413,0)),INDEX('Baseline Calcs &amp; EFs'!$D$341:$D$358, MATCH($B$252,'Baseline Calcs &amp; EFs'!$B$341:$B$358,0))-(((INDEX('Baseline Calcs &amp; EFs'!$D$341:$D$358, MATCH($B$252,'Baseline Calcs &amp; EFs'!$B$341:$B$358,0)))-(INDEX($G$394:$G$411, MATCH($B$252,$C$394:$C$411,0))))/3),N$227&lt;INDEX($I$395:$I$413,MATCH($B$252,$C$395:$C$413,0)),INDEX('Baseline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EFs'!U$381,"")</f>
        <v/>
      </c>
      <c r="O305" s="142" t="str" cm="1">
        <f t="array" ref="O305">IFERROR(((_xlfn.IFS(O$227&lt;INDEX($J$395:$J$413,MATCH($B$252,$C$395:$C$413,0)),INDEX('Baseline Calcs &amp; EFs'!$D$341:$D$358, MATCH($B$252,'Baseline Calcs &amp; EFs'!$B$341:$B$358,0)),O$227&lt;INDEX($K$395:$K$413,MATCH($B$252,$C$395:$C$413,0)),INDEX('Baseline Calcs &amp; EFs'!$D$341:$D$358, MATCH($B$252,'Baseline Calcs &amp; EFs'!$B$341:$B$358,0))-(((INDEX('Baseline Calcs &amp; EFs'!$D$341:$D$358, MATCH($B$252,'Baseline Calcs &amp; EFs'!$B$341:$B$358,0)))-(INDEX($G$394:$G$411, MATCH($B$252,$C$394:$C$411,0))))/3),O$227&lt;INDEX($I$395:$I$413,MATCH($B$252,$C$395:$C$413,0)),INDEX('Baseline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EFs'!V$381,"")</f>
        <v/>
      </c>
      <c r="P305" s="142" t="str" cm="1">
        <f t="array" ref="P305">IFERROR(((_xlfn.IFS(P$227&lt;INDEX($J$395:$J$413,MATCH($B$252,$C$395:$C$413,0)),INDEX('Baseline Calcs &amp; EFs'!$D$341:$D$358, MATCH($B$252,'Baseline Calcs &amp; EFs'!$B$341:$B$358,0)),P$227&lt;INDEX($K$395:$K$413,MATCH($B$252,$C$395:$C$413,0)),INDEX('Baseline Calcs &amp; EFs'!$D$341:$D$358, MATCH($B$252,'Baseline Calcs &amp; EFs'!$B$341:$B$358,0))-(((INDEX('Baseline Calcs &amp; EFs'!$D$341:$D$358, MATCH($B$252,'Baseline Calcs &amp; EFs'!$B$341:$B$358,0)))-(INDEX($G$394:$G$411, MATCH($B$252,$C$394:$C$411,0))))/3),P$227&lt;INDEX($I$395:$I$413,MATCH($B$252,$C$395:$C$413,0)),INDEX('Baseline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EFs'!W$381,"")</f>
        <v/>
      </c>
      <c r="Q305" s="142" t="str" cm="1">
        <f t="array" ref="Q305">IFERROR(((_xlfn.IFS(Q$227&lt;INDEX($J$395:$J$413,MATCH($B$252,$C$395:$C$413,0)),INDEX('Baseline Calcs &amp; EFs'!$D$341:$D$358, MATCH($B$252,'Baseline Calcs &amp; EFs'!$B$341:$B$358,0)),Q$227&lt;INDEX($K$395:$K$413,MATCH($B$252,$C$395:$C$413,0)),INDEX('Baseline Calcs &amp; EFs'!$D$341:$D$358, MATCH($B$252,'Baseline Calcs &amp; EFs'!$B$341:$B$358,0))-(((INDEX('Baseline Calcs &amp; EFs'!$D$341:$D$358, MATCH($B$252,'Baseline Calcs &amp; EFs'!$B$341:$B$358,0)))-(INDEX($G$394:$G$411, MATCH($B$252,$C$394:$C$411,0))))/3),Q$227&lt;INDEX($I$395:$I$413,MATCH($B$252,$C$395:$C$413,0)),INDEX('Baseline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EFs'!X$381,"")</f>
        <v/>
      </c>
      <c r="R305" s="142" t="str" cm="1">
        <f t="array" ref="R305">IFERROR(((_xlfn.IFS(R$227&lt;INDEX($J$395:$J$413,MATCH($B$252,$C$395:$C$413,0)),INDEX('Baseline Calcs &amp; EFs'!$D$341:$D$358, MATCH($B$252,'Baseline Calcs &amp; EFs'!$B$341:$B$358,0)),R$227&lt;INDEX($K$395:$K$413,MATCH($B$252,$C$395:$C$413,0)),INDEX('Baseline Calcs &amp; EFs'!$D$341:$D$358, MATCH($B$252,'Baseline Calcs &amp; EFs'!$B$341:$B$358,0))-(((INDEX('Baseline Calcs &amp; EFs'!$D$341:$D$358, MATCH($B$252,'Baseline Calcs &amp; EFs'!$B$341:$B$358,0)))-(INDEX($G$394:$G$411, MATCH($B$252,$C$394:$C$411,0))))/3),R$227&lt;INDEX($I$395:$I$413,MATCH($B$252,$C$395:$C$413,0)),INDEX('Baseline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EFs'!Y$381,"")</f>
        <v/>
      </c>
      <c r="S305" s="142" t="str" cm="1">
        <f t="array" ref="S305">IFERROR(((_xlfn.IFS(S$227&lt;INDEX($J$395:$J$413,MATCH($B$252,$C$395:$C$413,0)),INDEX('Baseline Calcs &amp; EFs'!$D$341:$D$358, MATCH($B$252,'Baseline Calcs &amp; EFs'!$B$341:$B$358,0)),S$227&lt;INDEX($K$395:$K$413,MATCH($B$252,$C$395:$C$413,0)),INDEX('Baseline Calcs &amp; EFs'!$D$341:$D$358, MATCH($B$252,'Baseline Calcs &amp; EFs'!$B$341:$B$358,0))-(((INDEX('Baseline Calcs &amp; EFs'!$D$341:$D$358, MATCH($B$252,'Baseline Calcs &amp; EFs'!$B$341:$B$358,0)))-(INDEX($G$394:$G$411, MATCH($B$252,$C$394:$C$411,0))))/3),S$227&lt;INDEX($I$395:$I$413,MATCH($B$252,$C$395:$C$413,0)),INDEX('Baseline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EFs'!Z$381,"")</f>
        <v/>
      </c>
      <c r="T305" s="142" t="str" cm="1">
        <f t="array" ref="T305">IFERROR(((_xlfn.IFS(T$227&lt;INDEX($J$395:$J$413,MATCH($B$252,$C$395:$C$413,0)),INDEX('Baseline Calcs &amp; EFs'!$D$341:$D$358, MATCH($B$252,'Baseline Calcs &amp; EFs'!$B$341:$B$358,0)),T$227&lt;INDEX($K$395:$K$413,MATCH($B$252,$C$395:$C$413,0)),INDEX('Baseline Calcs &amp; EFs'!$D$341:$D$358, MATCH($B$252,'Baseline Calcs &amp; EFs'!$B$341:$B$358,0))-(((INDEX('Baseline Calcs &amp; EFs'!$D$341:$D$358, MATCH($B$252,'Baseline Calcs &amp; EFs'!$B$341:$B$358,0)))-(INDEX($G$394:$G$411, MATCH($B$252,$C$394:$C$411,0))))/3),T$227&lt;INDEX($I$395:$I$413,MATCH($B$252,$C$395:$C$413,0)),INDEX('Baseline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EFs'!AA$381,"")</f>
        <v/>
      </c>
      <c r="U305" s="142" t="str" cm="1">
        <f t="array" ref="U305">IFERROR(((_xlfn.IFS(U$227&lt;INDEX($J$395:$J$413,MATCH($B$252,$C$395:$C$413,0)),INDEX('Baseline Calcs &amp; EFs'!$D$341:$D$358, MATCH($B$252,'Baseline Calcs &amp; EFs'!$B$341:$B$358,0)),U$227&lt;INDEX($K$395:$K$413,MATCH($B$252,$C$395:$C$413,0)),INDEX('Baseline Calcs &amp; EFs'!$D$341:$D$358, MATCH($B$252,'Baseline Calcs &amp; EFs'!$B$341:$B$358,0))-(((INDEX('Baseline Calcs &amp; EFs'!$D$341:$D$358, MATCH($B$252,'Baseline Calcs &amp; EFs'!$B$341:$B$358,0)))-(INDEX($G$394:$G$411, MATCH($B$252,$C$394:$C$411,0))))/3),U$227&lt;INDEX($I$395:$I$413,MATCH($B$252,$C$395:$C$413,0)),INDEX('Baseline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EFs'!AB$381,"")</f>
        <v/>
      </c>
      <c r="V305" s="142" t="str" cm="1">
        <f t="array" ref="V305">IFERROR(((_xlfn.IFS(V$227&lt;INDEX($J$395:$J$413,MATCH($B$252,$C$395:$C$413,0)),INDEX('Baseline Calcs &amp; EFs'!$D$341:$D$358, MATCH($B$252,'Baseline Calcs &amp; EFs'!$B$341:$B$358,0)),V$227&lt;INDEX($K$395:$K$413,MATCH($B$252,$C$395:$C$413,0)),INDEX('Baseline Calcs &amp; EFs'!$D$341:$D$358, MATCH($B$252,'Baseline Calcs &amp; EFs'!$B$341:$B$358,0))-(((INDEX('Baseline Calcs &amp; EFs'!$D$341:$D$358, MATCH($B$252,'Baseline Calcs &amp; EFs'!$B$341:$B$358,0)))-(INDEX($G$394:$G$411, MATCH($B$252,$C$394:$C$411,0))))/3),V$227&lt;INDEX($I$395:$I$413,MATCH($B$252,$C$395:$C$413,0)),INDEX('Baseline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EFs'!AC$381,"")</f>
        <v/>
      </c>
      <c r="W305" s="142" t="str" cm="1">
        <f t="array" ref="W305">IFERROR(((_xlfn.IFS(W$227&lt;INDEX($J$395:$J$413,MATCH($B$252,$C$395:$C$413,0)),INDEX('Baseline Calcs &amp; EFs'!$D$341:$D$358, MATCH($B$252,'Baseline Calcs &amp; EFs'!$B$341:$B$358,0)),W$227&lt;INDEX($K$395:$K$413,MATCH($B$252,$C$395:$C$413,0)),INDEX('Baseline Calcs &amp; EFs'!$D$341:$D$358, MATCH($B$252,'Baseline Calcs &amp; EFs'!$B$341:$B$358,0))-(((INDEX('Baseline Calcs &amp; EFs'!$D$341:$D$358, MATCH($B$252,'Baseline Calcs &amp; EFs'!$B$341:$B$358,0)))-(INDEX($G$394:$G$411, MATCH($B$252,$C$394:$C$411,0))))/3),W$227&lt;INDEX($I$395:$I$413,MATCH($B$252,$C$395:$C$413,0)),INDEX('Baseline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EFs'!AD$381,"")</f>
        <v/>
      </c>
      <c r="X305" s="142" t="str" cm="1">
        <f t="array" ref="X305">IFERROR(((_xlfn.IFS(X$227&lt;INDEX($J$395:$J$413,MATCH($B$252,$C$395:$C$413,0)),INDEX('Baseline Calcs &amp; EFs'!$D$341:$D$358, MATCH($B$252,'Baseline Calcs &amp; EFs'!$B$341:$B$358,0)),X$227&lt;INDEX($K$395:$K$413,MATCH($B$252,$C$395:$C$413,0)),INDEX('Baseline Calcs &amp; EFs'!$D$341:$D$358, MATCH($B$252,'Baseline Calcs &amp; EFs'!$B$341:$B$358,0))-(((INDEX('Baseline Calcs &amp; EFs'!$D$341:$D$358, MATCH($B$252,'Baseline Calcs &amp; EFs'!$B$341:$B$358,0)))-(INDEX($G$394:$G$411, MATCH($B$252,$C$394:$C$411,0))))/3),X$227&lt;INDEX($I$395:$I$413,MATCH($B$252,$C$395:$C$413,0)),INDEX('Baseline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EFs'!AE$381,"")</f>
        <v/>
      </c>
      <c r="Y305" s="142" t="str" cm="1">
        <f t="array" ref="Y305">IFERROR(((_xlfn.IFS(Y$227&lt;INDEX($J$395:$J$413,MATCH($B$252,$C$395:$C$413,0)),INDEX('Baseline Calcs &amp; EFs'!$D$341:$D$358, MATCH($B$252,'Baseline Calcs &amp; EFs'!$B$341:$B$358,0)),Y$227&lt;INDEX($K$395:$K$413,MATCH($B$252,$C$395:$C$413,0)),INDEX('Baseline Calcs &amp; EFs'!$D$341:$D$358, MATCH($B$252,'Baseline Calcs &amp; EFs'!$B$341:$B$358,0))-(((INDEX('Baseline Calcs &amp; EFs'!$D$341:$D$358, MATCH($B$252,'Baseline Calcs &amp; EFs'!$B$341:$B$358,0)))-(INDEX($G$394:$G$411, MATCH($B$252,$C$394:$C$411,0))))/3),Y$227&lt;INDEX($I$395:$I$413,MATCH($B$252,$C$395:$C$413,0)),INDEX('Baseline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EFs'!AF$381,"")</f>
        <v/>
      </c>
      <c r="Z305" s="142" t="str" cm="1">
        <f t="array" ref="Z305">IFERROR(((_xlfn.IFS(Z$227&lt;INDEX($J$395:$J$413,MATCH($B$252,$C$395:$C$413,0)),INDEX('Baseline Calcs &amp; EFs'!$D$341:$D$358, MATCH($B$252,'Baseline Calcs &amp; EFs'!$B$341:$B$358,0)),Z$227&lt;INDEX($K$395:$K$413,MATCH($B$252,$C$395:$C$413,0)),INDEX('Baseline Calcs &amp; EFs'!$D$341:$D$358, MATCH($B$252,'Baseline Calcs &amp; EFs'!$B$341:$B$358,0))-(((INDEX('Baseline Calcs &amp; EFs'!$D$341:$D$358, MATCH($B$252,'Baseline Calcs &amp; EFs'!$B$341:$B$358,0)))-(INDEX($G$394:$G$411, MATCH($B$252,$C$394:$C$411,0))))/3),Z$227&lt;INDEX($I$395:$I$413,MATCH($B$252,$C$395:$C$413,0)),INDEX('Baseline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EFs'!AG$381,"")</f>
        <v/>
      </c>
      <c r="AA305" s="142" t="str" cm="1">
        <f t="array" ref="AA305">IFERROR(((_xlfn.IFS(AA$227&lt;INDEX($J$395:$J$413,MATCH($B$252,$C$395:$C$413,0)),INDEX('Baseline Calcs &amp; EFs'!$D$341:$D$358, MATCH($B$252,'Baseline Calcs &amp; EFs'!$B$341:$B$358,0)),AA$227&lt;INDEX($K$395:$K$413,MATCH($B$252,$C$395:$C$413,0)),INDEX('Baseline Calcs &amp; EFs'!$D$341:$D$358, MATCH($B$252,'Baseline Calcs &amp; EFs'!$B$341:$B$358,0))-(((INDEX('Baseline Calcs &amp; EFs'!$D$341:$D$358, MATCH($B$252,'Baseline Calcs &amp; EFs'!$B$341:$B$358,0)))-(INDEX($G$394:$G$411, MATCH($B$252,$C$394:$C$411,0))))/3),AA$227&lt;INDEX($I$395:$I$413,MATCH($B$252,$C$395:$C$413,0)),INDEX('Baseline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EFs'!AH$381,"")</f>
        <v/>
      </c>
      <c r="AB305" s="142" t="str" cm="1">
        <f t="array" ref="AB305">IFERROR(((_xlfn.IFS(AB$227&lt;INDEX($J$395:$J$413,MATCH($B$252,$C$395:$C$413,0)),INDEX('Baseline Calcs &amp; EFs'!$D$341:$D$358, MATCH($B$252,'Baseline Calcs &amp; EFs'!$B$341:$B$358,0)),AB$227&lt;INDEX($K$395:$K$413,MATCH($B$252,$C$395:$C$413,0)),INDEX('Baseline Calcs &amp; EFs'!$D$341:$D$358, MATCH($B$252,'Baseline Calcs &amp; EFs'!$B$341:$B$358,0))-(((INDEX('Baseline Calcs &amp; EFs'!$D$341:$D$358, MATCH($B$252,'Baseline Calcs &amp; EFs'!$B$341:$B$358,0)))-(INDEX($G$394:$G$411, MATCH($B$252,$C$394:$C$411,0))))/3),AB$227&lt;INDEX($I$395:$I$413,MATCH($B$252,$C$395:$C$413,0)),INDEX('Baseline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EFs'!AI$381,"")</f>
        <v/>
      </c>
      <c r="AC305" s="142" t="str" cm="1">
        <f t="array" ref="AC305">IFERROR(((_xlfn.IFS(AC$227&lt;INDEX($J$395:$J$413,MATCH($B$252,$C$395:$C$413,0)),INDEX('Baseline Calcs &amp; EFs'!$D$341:$D$358, MATCH($B$252,'Baseline Calcs &amp; EFs'!$B$341:$B$358,0)),AC$227&lt;INDEX($K$395:$K$413,MATCH($B$252,$C$395:$C$413,0)),INDEX('Baseline Calcs &amp; EFs'!$D$341:$D$358, MATCH($B$252,'Baseline Calcs &amp; EFs'!$B$341:$B$358,0))-(((INDEX('Baseline Calcs &amp; EFs'!$D$341:$D$358, MATCH($B$252,'Baseline Calcs &amp; EFs'!$B$341:$B$358,0)))-(INDEX($G$394:$G$411, MATCH($B$252,$C$394:$C$411,0))))/3),AC$227&lt;INDEX($I$395:$I$413,MATCH($B$252,$C$395:$C$413,0)),INDEX('Baseline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EFs'!AJ$381,"")</f>
        <v/>
      </c>
      <c r="AD305" s="142" t="str" cm="1">
        <f t="array" ref="AD305">IFERROR(((_xlfn.IFS(AD$227&lt;INDEX($J$395:$J$413,MATCH($B$252,$C$395:$C$413,0)),INDEX('Baseline Calcs &amp; EFs'!$D$341:$D$358, MATCH($B$252,'Baseline Calcs &amp; EFs'!$B$341:$B$358,0)),AD$227&lt;INDEX($K$395:$K$413,MATCH($B$252,$C$395:$C$413,0)),INDEX('Baseline Calcs &amp; EFs'!$D$341:$D$358, MATCH($B$252,'Baseline Calcs &amp; EFs'!$B$341:$B$358,0))-(((INDEX('Baseline Calcs &amp; EFs'!$D$341:$D$358, MATCH($B$252,'Baseline Calcs &amp; EFs'!$B$341:$B$358,0)))-(INDEX($G$394:$G$411, MATCH($B$252,$C$394:$C$411,0))))/3),AD$227&lt;INDEX($I$395:$I$413,MATCH($B$252,$C$395:$C$413,0)),INDEX('Baseline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EFs'!AK$381,"")</f>
        <v/>
      </c>
      <c r="AE305" s="142" t="str" cm="1">
        <f t="array" ref="AE305">IFERROR(((_xlfn.IFS(AE$227&lt;INDEX($J$395:$J$413,MATCH($B$252,$C$395:$C$413,0)),INDEX('Baseline Calcs &amp; EFs'!$D$341:$D$358, MATCH($B$252,'Baseline Calcs &amp; EFs'!$B$341:$B$358,0)),AE$227&lt;INDEX($K$395:$K$413,MATCH($B$252,$C$395:$C$413,0)),INDEX('Baseline Calcs &amp; EFs'!$D$341:$D$358, MATCH($B$252,'Baseline Calcs &amp; EFs'!$B$341:$B$358,0))-(((INDEX('Baseline Calcs &amp; EFs'!$D$341:$D$358, MATCH($B$252,'Baseline Calcs &amp; EFs'!$B$341:$B$358,0)))-(INDEX($G$394:$G$411, MATCH($B$252,$C$394:$C$411,0))))/3),AE$227&lt;INDEX($I$395:$I$413,MATCH($B$252,$C$395:$C$413,0)),INDEX('Baseline Calcs &amp; EFs'!$D$341:$D$358, MATCH($B$252,'Baseline Calcs &amp; EFs'!$B$341:$B$358,0))-(((INDEX('Baseline Calcs &amp; EFs'!$D$341:$D$358, MATCH($B$252,'Baseline Calcs &amp; EFs'!$B$341:$B$358,0)))-(INDEX($G$394:$G$411, MATCH($B$252,$C$394:$C$411,0))))*2/3),TRUE,INDEX($G$394:$G$411, MATCH($B$252,$C$394:$C$411,0)))*INDEX($D$11:$D$27, MATCH($B$252,$B$11:$B$27,0))*10^6*'Conversions and Lists'!$F$44)-(INDEX($G$6:$G$27, MATCH($B$252,$B$6:$B$27,0))*'Conversions and Lists'!$F$37))*'Baseline Calcs &amp; EFs'!AL$381,"")</f>
        <v/>
      </c>
      <c r="AF305" s="142" t="str">
        <f t="shared" si="9"/>
        <v/>
      </c>
      <c r="AG305" s="142" t="str">
        <f>IFERROR(SUM(INDEX(D305:AF305, MATCH(INDEX($H$6:$H$27,MATCH(B305,$B$6:$B$27,0)),$D$227:$AE$227,0)):AF305),"")</f>
        <v/>
      </c>
    </row>
    <row r="306" spans="2:33" ht="14.4" thickBot="1" x14ac:dyDescent="0.3">
      <c r="B306" s="138" t="s">
        <v>146</v>
      </c>
      <c r="C306" s="139" t="s">
        <v>336</v>
      </c>
      <c r="D306" s="148" t="str" cm="1">
        <f t="array" ref="D306">IFERROR((_xlfn.IFS(D$227&lt;INDEX($J$395:$J$413,MATCH($B$252,$C$395:$C$413,0)),INDEX('Baseline Calcs &amp; EFs'!$C$341:$C$358, MATCH($B$252,'Baseline Calcs &amp; EFs'!$B$341:$B$358,0)),D$227&lt;INDEX($K$395:$K$413,MATCH($B$252,$C$395:$C$413,0)),INDEX('Baseline Calcs &amp; EFs'!$C$341:$C$358, MATCH($B$252,'Baseline Calcs &amp; EFs'!$B$341:$B$358,0))-(((INDEX('Baseline Calcs &amp; EFs'!$C$341:$C$358, MATCH($B$252,'Baseline Calcs &amp; EFs'!$B$341:$B$358,0)))-(INDEX($F$394:$F$411, MATCH($B$252,$C$394:$C$411,0))))/3),D$227&lt;INDEX($I$395:$I$413,MATCH($B$252,$C$395:$C$413,0)),INDEX('Baseline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E306" s="148" t="str" cm="1">
        <f t="array" ref="E306">IFERROR((_xlfn.IFS(E$227&lt;INDEX($J$395:$J$413,MATCH($B$252,$C$395:$C$413,0)),INDEX('Baseline Calcs &amp; EFs'!$C$341:$C$358, MATCH($B$252,'Baseline Calcs &amp; EFs'!$B$341:$B$358,0)),E$227&lt;INDEX($K$395:$K$413,MATCH($B$252,$C$395:$C$413,0)),INDEX('Baseline Calcs &amp; EFs'!$C$341:$C$358, MATCH($B$252,'Baseline Calcs &amp; EFs'!$B$341:$B$358,0))-(((INDEX('Baseline Calcs &amp; EFs'!$C$341:$C$358, MATCH($B$252,'Baseline Calcs &amp; EFs'!$B$341:$B$358,0)))-(INDEX($F$394:$F$411, MATCH($B$252,$C$394:$C$411,0))))/3),E$227&lt;INDEX($I$395:$I$413,MATCH($B$252,$C$395:$C$413,0)),INDEX('Baseline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F306" s="148" t="str" cm="1">
        <f t="array" ref="F306">IFERROR((_xlfn.IFS(F$227&lt;INDEX($J$395:$J$413,MATCH($B$252,$C$395:$C$413,0)),INDEX('Baseline Calcs &amp; EFs'!$C$341:$C$358, MATCH($B$252,'Baseline Calcs &amp; EFs'!$B$341:$B$358,0)),F$227&lt;INDEX($K$395:$K$413,MATCH($B$252,$C$395:$C$413,0)),INDEX('Baseline Calcs &amp; EFs'!$C$341:$C$358, MATCH($B$252,'Baseline Calcs &amp; EFs'!$B$341:$B$358,0))-(((INDEX('Baseline Calcs &amp; EFs'!$C$341:$C$358, MATCH($B$252,'Baseline Calcs &amp; EFs'!$B$341:$B$358,0)))-(INDEX($F$394:$F$411, MATCH($B$252,$C$394:$C$411,0))))/3),F$227&lt;INDEX($I$395:$I$413,MATCH($B$252,$C$395:$C$413,0)),INDEX('Baseline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G306" s="148" t="str" cm="1">
        <f t="array" ref="G306">IFERROR((_xlfn.IFS(G$227&lt;INDEX($J$395:$J$413,MATCH($B$252,$C$395:$C$413,0)),INDEX('Baseline Calcs &amp; EFs'!$C$341:$C$358, MATCH($B$252,'Baseline Calcs &amp; EFs'!$B$341:$B$358,0)),G$227&lt;INDEX($K$395:$K$413,MATCH($B$252,$C$395:$C$413,0)),INDEX('Baseline Calcs &amp; EFs'!$C$341:$C$358, MATCH($B$252,'Baseline Calcs &amp; EFs'!$B$341:$B$358,0))-(((INDEX('Baseline Calcs &amp; EFs'!$C$341:$C$358, MATCH($B$252,'Baseline Calcs &amp; EFs'!$B$341:$B$358,0)))-(INDEX($F$394:$F$411, MATCH($B$252,$C$394:$C$411,0))))/3),G$227&lt;INDEX($I$395:$I$413,MATCH($B$252,$C$395:$C$413,0)),INDEX('Baseline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H306" s="148" t="str" cm="1">
        <f t="array" ref="H306">IFERROR((_xlfn.IFS(H$227&lt;INDEX($J$395:$J$413,MATCH($B$252,$C$395:$C$413,0)),INDEX('Baseline Calcs &amp; EFs'!$C$341:$C$358, MATCH($B$252,'Baseline Calcs &amp; EFs'!$B$341:$B$358,0)),H$227&lt;INDEX($K$395:$K$413,MATCH($B$252,$C$395:$C$413,0)),INDEX('Baseline Calcs &amp; EFs'!$C$341:$C$358, MATCH($B$252,'Baseline Calcs &amp; EFs'!$B$341:$B$358,0))-(((INDEX('Baseline Calcs &amp; EFs'!$C$341:$C$358, MATCH($B$252,'Baseline Calcs &amp; EFs'!$B$341:$B$358,0)))-(INDEX($F$394:$F$411, MATCH($B$252,$C$394:$C$411,0))))/3),H$227&lt;INDEX($I$395:$I$413,MATCH($B$252,$C$395:$C$413,0)),INDEX('Baseline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I306" s="148" t="str" cm="1">
        <f t="array" ref="I306">IFERROR((_xlfn.IFS(I$227&lt;INDEX($J$395:$J$413,MATCH($B$252,$C$395:$C$413,0)),INDEX('Baseline Calcs &amp; EFs'!$C$341:$C$358, MATCH($B$252,'Baseline Calcs &amp; EFs'!$B$341:$B$358,0)),I$227&lt;INDEX($K$395:$K$413,MATCH($B$252,$C$395:$C$413,0)),INDEX('Baseline Calcs &amp; EFs'!$C$341:$C$358, MATCH($B$252,'Baseline Calcs &amp; EFs'!$B$341:$B$358,0))-(((INDEX('Baseline Calcs &amp; EFs'!$C$341:$C$358, MATCH($B$252,'Baseline Calcs &amp; EFs'!$B$341:$B$358,0)))-(INDEX($F$394:$F$411, MATCH($B$252,$C$394:$C$411,0))))/3),I$227&lt;INDEX($I$395:$I$413,MATCH($B$252,$C$395:$C$413,0)),INDEX('Baseline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J306" s="148" t="str" cm="1">
        <f t="array" ref="J306">IFERROR((_xlfn.IFS(J$227&lt;INDEX($J$395:$J$413,MATCH($B$252,$C$395:$C$413,0)),INDEX('Baseline Calcs &amp; EFs'!$C$341:$C$358, MATCH($B$252,'Baseline Calcs &amp; EFs'!$B$341:$B$358,0)),J$227&lt;INDEX($K$395:$K$413,MATCH($B$252,$C$395:$C$413,0)),INDEX('Baseline Calcs &amp; EFs'!$C$341:$C$358, MATCH($B$252,'Baseline Calcs &amp; EFs'!$B$341:$B$358,0))-(((INDEX('Baseline Calcs &amp; EFs'!$C$341:$C$358, MATCH($B$252,'Baseline Calcs &amp; EFs'!$B$341:$B$358,0)))-(INDEX($F$394:$F$411, MATCH($B$252,$C$394:$C$411,0))))/3),J$227&lt;INDEX($I$395:$I$413,MATCH($B$252,$C$395:$C$413,0)),INDEX('Baseline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K306" s="148" t="str" cm="1">
        <f t="array" ref="K306">IFERROR((_xlfn.IFS(K$227&lt;INDEX($J$395:$J$413,MATCH($B$252,$C$395:$C$413,0)),INDEX('Baseline Calcs &amp; EFs'!$C$341:$C$358, MATCH($B$252,'Baseline Calcs &amp; EFs'!$B$341:$B$358,0)),K$227&lt;INDEX($K$395:$K$413,MATCH($B$252,$C$395:$C$413,0)),INDEX('Baseline Calcs &amp; EFs'!$C$341:$C$358, MATCH($B$252,'Baseline Calcs &amp; EFs'!$B$341:$B$358,0))-(((INDEX('Baseline Calcs &amp; EFs'!$C$341:$C$358, MATCH($B$252,'Baseline Calcs &amp; EFs'!$B$341:$B$358,0)))-(INDEX($F$394:$F$411, MATCH($B$252,$C$394:$C$411,0))))/3),K$227&lt;INDEX($I$395:$I$413,MATCH($B$252,$C$395:$C$413,0)),INDEX('Baseline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L306" s="148" t="str" cm="1">
        <f t="array" ref="L306">IFERROR((_xlfn.IFS(L$227&lt;INDEX($J$395:$J$413,MATCH($B$252,$C$395:$C$413,0)),INDEX('Baseline Calcs &amp; EFs'!$C$341:$C$358, MATCH($B$252,'Baseline Calcs &amp; EFs'!$B$341:$B$358,0)),L$227&lt;INDEX($K$395:$K$413,MATCH($B$252,$C$395:$C$413,0)),INDEX('Baseline Calcs &amp; EFs'!$C$341:$C$358, MATCH($B$252,'Baseline Calcs &amp; EFs'!$B$341:$B$358,0))-(((INDEX('Baseline Calcs &amp; EFs'!$C$341:$C$358, MATCH($B$252,'Baseline Calcs &amp; EFs'!$B$341:$B$358,0)))-(INDEX($F$394:$F$411, MATCH($B$252,$C$394:$C$411,0))))/3),L$227&lt;INDEX($I$395:$I$413,MATCH($B$252,$C$395:$C$413,0)),INDEX('Baseline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M306" s="148" t="str" cm="1">
        <f t="array" ref="M306">IFERROR((_xlfn.IFS(M$227&lt;INDEX($J$395:$J$413,MATCH($B$252,$C$395:$C$413,0)),INDEX('Baseline Calcs &amp; EFs'!$C$341:$C$358, MATCH($B$252,'Baseline Calcs &amp; EFs'!$B$341:$B$358,0)),M$227&lt;INDEX($K$395:$K$413,MATCH($B$252,$C$395:$C$413,0)),INDEX('Baseline Calcs &amp; EFs'!$C$341:$C$358, MATCH($B$252,'Baseline Calcs &amp; EFs'!$B$341:$B$358,0))-(((INDEX('Baseline Calcs &amp; EFs'!$C$341:$C$358, MATCH($B$252,'Baseline Calcs &amp; EFs'!$B$341:$B$358,0)))-(INDEX($F$394:$F$411, MATCH($B$252,$C$394:$C$411,0))))/3),M$227&lt;INDEX($I$395:$I$413,MATCH($B$252,$C$395:$C$413,0)),INDEX('Baseline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N306" s="148" t="str" cm="1">
        <f t="array" ref="N306">IFERROR((_xlfn.IFS(N$227&lt;INDEX($J$395:$J$413,MATCH($B$252,$C$395:$C$413,0)),INDEX('Baseline Calcs &amp; EFs'!$C$341:$C$358, MATCH($B$252,'Baseline Calcs &amp; EFs'!$B$341:$B$358,0)),N$227&lt;INDEX($K$395:$K$413,MATCH($B$252,$C$395:$C$413,0)),INDEX('Baseline Calcs &amp; EFs'!$C$341:$C$358, MATCH($B$252,'Baseline Calcs &amp; EFs'!$B$341:$B$358,0))-(((INDEX('Baseline Calcs &amp; EFs'!$C$341:$C$358, MATCH($B$252,'Baseline Calcs &amp; EFs'!$B$341:$B$358,0)))-(INDEX($F$394:$F$411, MATCH($B$252,$C$394:$C$411,0))))/3),N$227&lt;INDEX($I$395:$I$413,MATCH($B$252,$C$395:$C$413,0)),INDEX('Baseline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O306" s="148" t="str" cm="1">
        <f t="array" ref="O306">IFERROR((_xlfn.IFS(O$227&lt;INDEX($J$395:$J$413,MATCH($B$252,$C$395:$C$413,0)),INDEX('Baseline Calcs &amp; EFs'!$C$341:$C$358, MATCH($B$252,'Baseline Calcs &amp; EFs'!$B$341:$B$358,0)),O$227&lt;INDEX($K$395:$K$413,MATCH($B$252,$C$395:$C$413,0)),INDEX('Baseline Calcs &amp; EFs'!$C$341:$C$358, MATCH($B$252,'Baseline Calcs &amp; EFs'!$B$341:$B$358,0))-(((INDEX('Baseline Calcs &amp; EFs'!$C$341:$C$358, MATCH($B$252,'Baseline Calcs &amp; EFs'!$B$341:$B$358,0)))-(INDEX($F$394:$F$411, MATCH($B$252,$C$394:$C$411,0))))/3),O$227&lt;INDEX($I$395:$I$413,MATCH($B$252,$C$395:$C$413,0)),INDEX('Baseline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P306" s="148" t="str" cm="1">
        <f t="array" ref="P306">IFERROR((_xlfn.IFS(P$227&lt;INDEX($J$395:$J$413,MATCH($B$252,$C$395:$C$413,0)),INDEX('Baseline Calcs &amp; EFs'!$C$341:$C$358, MATCH($B$252,'Baseline Calcs &amp; EFs'!$B$341:$B$358,0)),P$227&lt;INDEX($K$395:$K$413,MATCH($B$252,$C$395:$C$413,0)),INDEX('Baseline Calcs &amp; EFs'!$C$341:$C$358, MATCH($B$252,'Baseline Calcs &amp; EFs'!$B$341:$B$358,0))-(((INDEX('Baseline Calcs &amp; EFs'!$C$341:$C$358, MATCH($B$252,'Baseline Calcs &amp; EFs'!$B$341:$B$358,0)))-(INDEX($F$394:$F$411, MATCH($B$252,$C$394:$C$411,0))))/3),P$227&lt;INDEX($I$395:$I$413,MATCH($B$252,$C$395:$C$413,0)),INDEX('Baseline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Q306" s="148" t="str" cm="1">
        <f t="array" ref="Q306">IFERROR((_xlfn.IFS(Q$227&lt;INDEX($J$395:$J$413,MATCH($B$252,$C$395:$C$413,0)),INDEX('Baseline Calcs &amp; EFs'!$C$341:$C$358, MATCH($B$252,'Baseline Calcs &amp; EFs'!$B$341:$B$358,0)),Q$227&lt;INDEX($K$395:$K$413,MATCH($B$252,$C$395:$C$413,0)),INDEX('Baseline Calcs &amp; EFs'!$C$341:$C$358, MATCH($B$252,'Baseline Calcs &amp; EFs'!$B$341:$B$358,0))-(((INDEX('Baseline Calcs &amp; EFs'!$C$341:$C$358, MATCH($B$252,'Baseline Calcs &amp; EFs'!$B$341:$B$358,0)))-(INDEX($F$394:$F$411, MATCH($B$252,$C$394:$C$411,0))))/3),Q$227&lt;INDEX($I$395:$I$413,MATCH($B$252,$C$395:$C$413,0)),INDEX('Baseline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R306" s="148" t="str" cm="1">
        <f t="array" ref="R306">IFERROR((_xlfn.IFS(R$227&lt;INDEX($J$395:$J$413,MATCH($B$252,$C$395:$C$413,0)),INDEX('Baseline Calcs &amp; EFs'!$C$341:$C$358, MATCH($B$252,'Baseline Calcs &amp; EFs'!$B$341:$B$358,0)),R$227&lt;INDEX($K$395:$K$413,MATCH($B$252,$C$395:$C$413,0)),INDEX('Baseline Calcs &amp; EFs'!$C$341:$C$358, MATCH($B$252,'Baseline Calcs &amp; EFs'!$B$341:$B$358,0))-(((INDEX('Baseline Calcs &amp; EFs'!$C$341:$C$358, MATCH($B$252,'Baseline Calcs &amp; EFs'!$B$341:$B$358,0)))-(INDEX($F$394:$F$411, MATCH($B$252,$C$394:$C$411,0))))/3),R$227&lt;INDEX($I$395:$I$413,MATCH($B$252,$C$395:$C$413,0)),INDEX('Baseline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S306" s="148" t="str" cm="1">
        <f t="array" ref="S306">IFERROR((_xlfn.IFS(S$227&lt;INDEX($J$395:$J$413,MATCH($B$252,$C$395:$C$413,0)),INDEX('Baseline Calcs &amp; EFs'!$C$341:$C$358, MATCH($B$252,'Baseline Calcs &amp; EFs'!$B$341:$B$358,0)),S$227&lt;INDEX($K$395:$K$413,MATCH($B$252,$C$395:$C$413,0)),INDEX('Baseline Calcs &amp; EFs'!$C$341:$C$358, MATCH($B$252,'Baseline Calcs &amp; EFs'!$B$341:$B$358,0))-(((INDEX('Baseline Calcs &amp; EFs'!$C$341:$C$358, MATCH($B$252,'Baseline Calcs &amp; EFs'!$B$341:$B$358,0)))-(INDEX($F$394:$F$411, MATCH($B$252,$C$394:$C$411,0))))/3),S$227&lt;INDEX($I$395:$I$413,MATCH($B$252,$C$395:$C$413,0)),INDEX('Baseline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T306" s="148" t="str" cm="1">
        <f t="array" ref="T306">IFERROR((_xlfn.IFS(T$227&lt;INDEX($J$395:$J$413,MATCH($B$252,$C$395:$C$413,0)),INDEX('Baseline Calcs &amp; EFs'!$C$341:$C$358, MATCH($B$252,'Baseline Calcs &amp; EFs'!$B$341:$B$358,0)),T$227&lt;INDEX($K$395:$K$413,MATCH($B$252,$C$395:$C$413,0)),INDEX('Baseline Calcs &amp; EFs'!$C$341:$C$358, MATCH($B$252,'Baseline Calcs &amp; EFs'!$B$341:$B$358,0))-(((INDEX('Baseline Calcs &amp; EFs'!$C$341:$C$358, MATCH($B$252,'Baseline Calcs &amp; EFs'!$B$341:$B$358,0)))-(INDEX($F$394:$F$411, MATCH($B$252,$C$394:$C$411,0))))/3),T$227&lt;INDEX($I$395:$I$413,MATCH($B$252,$C$395:$C$413,0)),INDEX('Baseline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U306" s="148" t="str" cm="1">
        <f t="array" ref="U306">IFERROR((_xlfn.IFS(U$227&lt;INDEX($J$395:$J$413,MATCH($B$252,$C$395:$C$413,0)),INDEX('Baseline Calcs &amp; EFs'!$C$341:$C$358, MATCH($B$252,'Baseline Calcs &amp; EFs'!$B$341:$B$358,0)),U$227&lt;INDEX($K$395:$K$413,MATCH($B$252,$C$395:$C$413,0)),INDEX('Baseline Calcs &amp; EFs'!$C$341:$C$358, MATCH($B$252,'Baseline Calcs &amp; EFs'!$B$341:$B$358,0))-(((INDEX('Baseline Calcs &amp; EFs'!$C$341:$C$358, MATCH($B$252,'Baseline Calcs &amp; EFs'!$B$341:$B$358,0)))-(INDEX($F$394:$F$411, MATCH($B$252,$C$394:$C$411,0))))/3),U$227&lt;INDEX($I$395:$I$413,MATCH($B$252,$C$395:$C$413,0)),INDEX('Baseline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V306" s="148" t="str" cm="1">
        <f t="array" ref="V306">IFERROR((_xlfn.IFS(V$227&lt;INDEX($J$395:$J$413,MATCH($B$252,$C$395:$C$413,0)),INDEX('Baseline Calcs &amp; EFs'!$C$341:$C$358, MATCH($B$252,'Baseline Calcs &amp; EFs'!$B$341:$B$358,0)),V$227&lt;INDEX($K$395:$K$413,MATCH($B$252,$C$395:$C$413,0)),INDEX('Baseline Calcs &amp; EFs'!$C$341:$C$358, MATCH($B$252,'Baseline Calcs &amp; EFs'!$B$341:$B$358,0))-(((INDEX('Baseline Calcs &amp; EFs'!$C$341:$C$358, MATCH($B$252,'Baseline Calcs &amp; EFs'!$B$341:$B$358,0)))-(INDEX($F$394:$F$411, MATCH($B$252,$C$394:$C$411,0))))/3),V$227&lt;INDEX($I$395:$I$413,MATCH($B$252,$C$395:$C$413,0)),INDEX('Baseline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W306" s="148" t="str" cm="1">
        <f t="array" ref="W306">IFERROR((_xlfn.IFS(W$227&lt;INDEX($J$395:$J$413,MATCH($B$252,$C$395:$C$413,0)),INDEX('Baseline Calcs &amp; EFs'!$C$341:$C$358, MATCH($B$252,'Baseline Calcs &amp; EFs'!$B$341:$B$358,0)),W$227&lt;INDEX($K$395:$K$413,MATCH($B$252,$C$395:$C$413,0)),INDEX('Baseline Calcs &amp; EFs'!$C$341:$C$358, MATCH($B$252,'Baseline Calcs &amp; EFs'!$B$341:$B$358,0))-(((INDEX('Baseline Calcs &amp; EFs'!$C$341:$C$358, MATCH($B$252,'Baseline Calcs &amp; EFs'!$B$341:$B$358,0)))-(INDEX($F$394:$F$411, MATCH($B$252,$C$394:$C$411,0))))/3),W$227&lt;INDEX($I$395:$I$413,MATCH($B$252,$C$395:$C$413,0)),INDEX('Baseline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X306" s="148" t="str" cm="1">
        <f t="array" ref="X306">IFERROR((_xlfn.IFS(X$227&lt;INDEX($J$395:$J$413,MATCH($B$252,$C$395:$C$413,0)),INDEX('Baseline Calcs &amp; EFs'!$C$341:$C$358, MATCH($B$252,'Baseline Calcs &amp; EFs'!$B$341:$B$358,0)),X$227&lt;INDEX($K$395:$K$413,MATCH($B$252,$C$395:$C$413,0)),INDEX('Baseline Calcs &amp; EFs'!$C$341:$C$358, MATCH($B$252,'Baseline Calcs &amp; EFs'!$B$341:$B$358,0))-(((INDEX('Baseline Calcs &amp; EFs'!$C$341:$C$358, MATCH($B$252,'Baseline Calcs &amp; EFs'!$B$341:$B$358,0)))-(INDEX($F$394:$F$411, MATCH($B$252,$C$394:$C$411,0))))/3),X$227&lt;INDEX($I$395:$I$413,MATCH($B$252,$C$395:$C$413,0)),INDEX('Baseline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Y306" s="148" t="str" cm="1">
        <f t="array" ref="Y306">IFERROR((_xlfn.IFS(Y$227&lt;INDEX($J$395:$J$413,MATCH($B$252,$C$395:$C$413,0)),INDEX('Baseline Calcs &amp; EFs'!$C$341:$C$358, MATCH($B$252,'Baseline Calcs &amp; EFs'!$B$341:$B$358,0)),Y$227&lt;INDEX($K$395:$K$413,MATCH($B$252,$C$395:$C$413,0)),INDEX('Baseline Calcs &amp; EFs'!$C$341:$C$358, MATCH($B$252,'Baseline Calcs &amp; EFs'!$B$341:$B$358,0))-(((INDEX('Baseline Calcs &amp; EFs'!$C$341:$C$358, MATCH($B$252,'Baseline Calcs &amp; EFs'!$B$341:$B$358,0)))-(INDEX($F$394:$F$411, MATCH($B$252,$C$394:$C$411,0))))/3),Y$227&lt;INDEX($I$395:$I$413,MATCH($B$252,$C$395:$C$413,0)),INDEX('Baseline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Z306" s="148" t="str" cm="1">
        <f t="array" ref="Z306">IFERROR((_xlfn.IFS(Z$227&lt;INDEX($J$395:$J$413,MATCH($B$252,$C$395:$C$413,0)),INDEX('Baseline Calcs &amp; EFs'!$C$341:$C$358, MATCH($B$252,'Baseline Calcs &amp; EFs'!$B$341:$B$358,0)),Z$227&lt;INDEX($K$395:$K$413,MATCH($B$252,$C$395:$C$413,0)),INDEX('Baseline Calcs &amp; EFs'!$C$341:$C$358, MATCH($B$252,'Baseline Calcs &amp; EFs'!$B$341:$B$358,0))-(((INDEX('Baseline Calcs &amp; EFs'!$C$341:$C$358, MATCH($B$252,'Baseline Calcs &amp; EFs'!$B$341:$B$358,0)))-(INDEX($F$394:$F$411, MATCH($B$252,$C$394:$C$411,0))))/3),Z$227&lt;INDEX($I$395:$I$413,MATCH($B$252,$C$395:$C$413,0)),INDEX('Baseline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AA306" s="148" t="str" cm="1">
        <f t="array" ref="AA306">IFERROR((_xlfn.IFS(AA$227&lt;INDEX($J$395:$J$413,MATCH($B$252,$C$395:$C$413,0)),INDEX('Baseline Calcs &amp; EFs'!$C$341:$C$358, MATCH($B$252,'Baseline Calcs &amp; EFs'!$B$341:$B$358,0)),AA$227&lt;INDEX($K$395:$K$413,MATCH($B$252,$C$395:$C$413,0)),INDEX('Baseline Calcs &amp; EFs'!$C$341:$C$358, MATCH($B$252,'Baseline Calcs &amp; EFs'!$B$341:$B$358,0))-(((INDEX('Baseline Calcs &amp; EFs'!$C$341:$C$358, MATCH($B$252,'Baseline Calcs &amp; EFs'!$B$341:$B$358,0)))-(INDEX($F$394:$F$411, MATCH($B$252,$C$394:$C$411,0))))/3),AA$227&lt;INDEX($I$395:$I$413,MATCH($B$252,$C$395:$C$413,0)),INDEX('Baseline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AB306" s="148" t="str" cm="1">
        <f t="array" ref="AB306">IFERROR((_xlfn.IFS(AB$227&lt;INDEX($J$395:$J$413,MATCH($B$252,$C$395:$C$413,0)),INDEX('Baseline Calcs &amp; EFs'!$C$341:$C$358, MATCH($B$252,'Baseline Calcs &amp; EFs'!$B$341:$B$358,0)),AB$227&lt;INDEX($K$395:$K$413,MATCH($B$252,$C$395:$C$413,0)),INDEX('Baseline Calcs &amp; EFs'!$C$341:$C$358, MATCH($B$252,'Baseline Calcs &amp; EFs'!$B$341:$B$358,0))-(((INDEX('Baseline Calcs &amp; EFs'!$C$341:$C$358, MATCH($B$252,'Baseline Calcs &amp; EFs'!$B$341:$B$358,0)))-(INDEX($F$394:$F$411, MATCH($B$252,$C$394:$C$411,0))))/3),AB$227&lt;INDEX($I$395:$I$413,MATCH($B$252,$C$395:$C$413,0)),INDEX('Baseline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AC306" s="148" t="str" cm="1">
        <f t="array" ref="AC306">IFERROR((_xlfn.IFS(AC$227&lt;INDEX($J$395:$J$413,MATCH($B$252,$C$395:$C$413,0)),INDEX('Baseline Calcs &amp; EFs'!$C$341:$C$358, MATCH($B$252,'Baseline Calcs &amp; EFs'!$B$341:$B$358,0)),AC$227&lt;INDEX($K$395:$K$413,MATCH($B$252,$C$395:$C$413,0)),INDEX('Baseline Calcs &amp; EFs'!$C$341:$C$358, MATCH($B$252,'Baseline Calcs &amp; EFs'!$B$341:$B$358,0))-(((INDEX('Baseline Calcs &amp; EFs'!$C$341:$C$358, MATCH($B$252,'Baseline Calcs &amp; EFs'!$B$341:$B$358,0)))-(INDEX($F$394:$F$411, MATCH($B$252,$C$394:$C$411,0))))/3),AC$227&lt;INDEX($I$395:$I$413,MATCH($B$252,$C$395:$C$413,0)),INDEX('Baseline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AD306" s="148" t="str" cm="1">
        <f t="array" ref="AD306">IFERROR((_xlfn.IFS(AD$227&lt;INDEX($J$395:$J$413,MATCH($B$252,$C$395:$C$413,0)),INDEX('Baseline Calcs &amp; EFs'!$C$341:$C$358, MATCH($B$252,'Baseline Calcs &amp; EFs'!$B$341:$B$358,0)),AD$227&lt;INDEX($K$395:$K$413,MATCH($B$252,$C$395:$C$413,0)),INDEX('Baseline Calcs &amp; EFs'!$C$341:$C$358, MATCH($B$252,'Baseline Calcs &amp; EFs'!$B$341:$B$358,0))-(((INDEX('Baseline Calcs &amp; EFs'!$C$341:$C$358, MATCH($B$252,'Baseline Calcs &amp; EFs'!$B$341:$B$358,0)))-(INDEX($F$394:$F$411, MATCH($B$252,$C$394:$C$411,0))))/3),AD$227&lt;INDEX($I$395:$I$413,MATCH($B$252,$C$395:$C$413,0)),INDEX('Baseline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AE306" s="148" t="str" cm="1">
        <f t="array" ref="AE306">IFERROR((_xlfn.IFS(AE$227&lt;INDEX($J$395:$J$413,MATCH($B$252,$C$395:$C$413,0)),INDEX('Baseline Calcs &amp; EFs'!$C$341:$C$358, MATCH($B$252,'Baseline Calcs &amp; EFs'!$B$341:$B$358,0)),AE$227&lt;INDEX($K$395:$K$413,MATCH($B$252,$C$395:$C$413,0)),INDEX('Baseline Calcs &amp; EFs'!$C$341:$C$358, MATCH($B$252,'Baseline Calcs &amp; EFs'!$B$341:$B$358,0))-(((INDEX('Baseline Calcs &amp; EFs'!$C$341:$C$358, MATCH($B$252,'Baseline Calcs &amp; EFs'!$B$341:$B$358,0)))-(INDEX($F$394:$F$411, MATCH($B$252,$C$394:$C$411,0))))/3),AE$227&lt;INDEX($I$395:$I$413,MATCH($B$252,$C$395:$C$413,0)),INDEX('Baseline Calcs &amp; EFs'!$C$341:$C$358, MATCH($B$252,'Baseline Calcs &amp; EFs'!$B$341:$B$358,0))-(((INDEX('Baseline Calcs &amp; EFs'!$C$341:$C$358, MATCH($B$252,'Baseline Calcs &amp; EFs'!$B$341:$B$358,0)))-(INDEX($F$394:$F$411, MATCH($B$252,$C$394:$C$411,0))))*2/3),TRUE,INDEX($F$394:$F$411, MATCH($B$252,$C$394:$C$411,0)))*INDEX($D$11:$D$27, MATCH($B$252,$B$11:$B$27,0)))*1000*'Conversions and Lists'!$O$44*'Baseline Calcs &amp; EFs'!$F$437*'Conversions and Lists'!$F$51*1000,"")</f>
        <v/>
      </c>
      <c r="AF306" s="148" t="str">
        <f t="shared" si="9"/>
        <v/>
      </c>
      <c r="AG306" s="148" t="str">
        <f>IFERROR(SUM(INDEX(D306:AF306, MATCH(INDEX($H$6:$H$27,MATCH(B306,$B$6:$B$27,0)),$D$227:$AE$227,0)):AF306),"")</f>
        <v/>
      </c>
    </row>
    <row r="307" spans="2:33" x14ac:dyDescent="0.25">
      <c r="B307" s="144" t="s">
        <v>138</v>
      </c>
      <c r="C307" s="141" t="s">
        <v>335</v>
      </c>
      <c r="D307" s="142" t="str" cm="1">
        <f t="array" ref="D307">IFERROR(((_xlfn.IFS(D$227&lt;INDEX($J$395:$J$413,MATCH($B$254,$C$395:$C$413,0)),INDEX('Baseline Calcs &amp; EFs'!$D$341:$D$358, MATCH($B$254,'Baseline Calcs &amp; EFs'!$B$341:$B$358,0)),D$227&lt;INDEX($K$395:$K$413,MATCH($B$254,$C$395:$C$413,0)),INDEX('Baseline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EFs'!K$381,"")</f>
        <v/>
      </c>
      <c r="E307" s="142" t="str" cm="1">
        <f t="array" ref="E307">IFERROR(((_xlfn.IFS(E$227&lt;INDEX($J$395:$J$413,MATCH($B$254,$C$395:$C$413,0)),INDEX('Baseline Calcs &amp; EFs'!$D$341:$D$358, MATCH($B$254,'Baseline Calcs &amp; EFs'!$B$341:$B$358,0)),E$227&lt;INDEX($K$395:$K$413,MATCH($B$254,$C$395:$C$413,0)),INDEX('Baseline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EFs'!L$381,"")</f>
        <v/>
      </c>
      <c r="F307" s="142" t="str" cm="1">
        <f t="array" ref="F307">IFERROR(((_xlfn.IFS(F$227&lt;INDEX($J$395:$J$413,MATCH($B$254,$C$395:$C$413,0)),INDEX('Baseline Calcs &amp; EFs'!$D$341:$D$358, MATCH($B$254,'Baseline Calcs &amp; EFs'!$B$341:$B$358,0)),F$227&lt;INDEX($K$395:$K$413,MATCH($B$254,$C$395:$C$413,0)),INDEX('Baseline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EFs'!M$381,"")</f>
        <v/>
      </c>
      <c r="G307" s="142" t="str" cm="1">
        <f t="array" ref="G307">IFERROR(((_xlfn.IFS(G$227&lt;INDEX($J$395:$J$413,MATCH($B$254,$C$395:$C$413,0)),INDEX('Baseline Calcs &amp; EFs'!$D$341:$D$358, MATCH($B$254,'Baseline Calcs &amp; EFs'!$B$341:$B$358,0)),G$227&lt;INDEX($K$395:$K$413,MATCH($B$254,$C$395:$C$413,0)),INDEX('Baseline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EFs'!N$381,"")</f>
        <v/>
      </c>
      <c r="H307" s="142" t="str" cm="1">
        <f t="array" ref="H307">IFERROR(((_xlfn.IFS(H$227&lt;INDEX($J$395:$J$413,MATCH($B$254,$C$395:$C$413,0)),INDEX('Baseline Calcs &amp; EFs'!$D$341:$D$358, MATCH($B$254,'Baseline Calcs &amp; EFs'!$B$341:$B$358,0)),H$227&lt;INDEX($K$395:$K$413,MATCH($B$254,$C$395:$C$413,0)),INDEX('Baseline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EFs'!O$381,"")</f>
        <v/>
      </c>
      <c r="I307" s="142" t="str" cm="1">
        <f t="array" ref="I307">IFERROR(((_xlfn.IFS(I$227&lt;INDEX($J$395:$J$413,MATCH($B$254,$C$395:$C$413,0)),INDEX('Baseline Calcs &amp; EFs'!$D$341:$D$358, MATCH($B$254,'Baseline Calcs &amp; EFs'!$B$341:$B$358,0)),I$227&lt;INDEX($K$395:$K$413,MATCH($B$254,$C$395:$C$413,0)),INDEX('Baseline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EFs'!P$381,"")</f>
        <v/>
      </c>
      <c r="J307" s="142" t="str" cm="1">
        <f t="array" ref="J307">IFERROR(((_xlfn.IFS(J$227&lt;INDEX($J$395:$J$413,MATCH($B$254,$C$395:$C$413,0)),INDEX('Baseline Calcs &amp; EFs'!$D$341:$D$358, MATCH($B$254,'Baseline Calcs &amp; EFs'!$B$341:$B$358,0)),J$227&lt;INDEX($K$395:$K$413,MATCH($B$254,$C$395:$C$413,0)),INDEX('Baseline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EFs'!Q$381,"")</f>
        <v/>
      </c>
      <c r="K307" s="142" t="str" cm="1">
        <f t="array" ref="K307">IFERROR(((_xlfn.IFS(K$227&lt;INDEX($J$395:$J$413,MATCH($B$254,$C$395:$C$413,0)),INDEX('Baseline Calcs &amp; EFs'!$D$341:$D$358, MATCH($B$254,'Baseline Calcs &amp; EFs'!$B$341:$B$358,0)),K$227&lt;INDEX($K$395:$K$413,MATCH($B$254,$C$395:$C$413,0)),INDEX('Baseline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EFs'!R$381,"")</f>
        <v/>
      </c>
      <c r="L307" s="142" t="str" cm="1">
        <f t="array" ref="L307">IFERROR(((_xlfn.IFS(L$227&lt;INDEX($J$395:$J$413,MATCH($B$254,$C$395:$C$413,0)),INDEX('Baseline Calcs &amp; EFs'!$D$341:$D$358, MATCH($B$254,'Baseline Calcs &amp; EFs'!$B$341:$B$358,0)),L$227&lt;INDEX($K$395:$K$413,MATCH($B$254,$C$395:$C$413,0)),INDEX('Baseline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EFs'!S$381,"")</f>
        <v/>
      </c>
      <c r="M307" s="142" t="str" cm="1">
        <f t="array" ref="M307">IFERROR(((_xlfn.IFS(M$227&lt;INDEX($J$395:$J$413,MATCH($B$254,$C$395:$C$413,0)),INDEX('Baseline Calcs &amp; EFs'!$D$341:$D$358, MATCH($B$254,'Baseline Calcs &amp; EFs'!$B$341:$B$358,0)),M$227&lt;INDEX($K$395:$K$413,MATCH($B$254,$C$395:$C$413,0)),INDEX('Baseline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EFs'!T$381,"")</f>
        <v/>
      </c>
      <c r="N307" s="142" t="str" cm="1">
        <f t="array" ref="N307">IFERROR(((_xlfn.IFS(N$227&lt;INDEX($J$395:$J$413,MATCH($B$254,$C$395:$C$413,0)),INDEX('Baseline Calcs &amp; EFs'!$D$341:$D$358, MATCH($B$254,'Baseline Calcs &amp; EFs'!$B$341:$B$358,0)),N$227&lt;INDEX($K$395:$K$413,MATCH($B$254,$C$395:$C$413,0)),INDEX('Baseline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EFs'!U$381,"")</f>
        <v/>
      </c>
      <c r="O307" s="142" t="str" cm="1">
        <f t="array" ref="O307">IFERROR(((_xlfn.IFS(O$227&lt;INDEX($J$395:$J$413,MATCH($B$254,$C$395:$C$413,0)),INDEX('Baseline Calcs &amp; EFs'!$D$341:$D$358, MATCH($B$254,'Baseline Calcs &amp; EFs'!$B$341:$B$358,0)),O$227&lt;INDEX($K$395:$K$413,MATCH($B$254,$C$395:$C$413,0)),INDEX('Baseline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EFs'!V$381,"")</f>
        <v/>
      </c>
      <c r="P307" s="142" t="str" cm="1">
        <f t="array" ref="P307">IFERROR(((_xlfn.IFS(P$227&lt;INDEX($J$395:$J$413,MATCH($B$254,$C$395:$C$413,0)),INDEX('Baseline Calcs &amp; EFs'!$D$341:$D$358, MATCH($B$254,'Baseline Calcs &amp; EFs'!$B$341:$B$358,0)),P$227&lt;INDEX($K$395:$K$413,MATCH($B$254,$C$395:$C$413,0)),INDEX('Baseline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EFs'!W$381,"")</f>
        <v/>
      </c>
      <c r="Q307" s="142" t="str" cm="1">
        <f t="array" ref="Q307">IFERROR(((_xlfn.IFS(Q$227&lt;INDEX($J$395:$J$413,MATCH($B$254,$C$395:$C$413,0)),INDEX('Baseline Calcs &amp; EFs'!$D$341:$D$358, MATCH($B$254,'Baseline Calcs &amp; EFs'!$B$341:$B$358,0)),Q$227&lt;INDEX($K$395:$K$413,MATCH($B$254,$C$395:$C$413,0)),INDEX('Baseline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EFs'!X$381,"")</f>
        <v/>
      </c>
      <c r="R307" s="142" t="str" cm="1">
        <f t="array" ref="R307">IFERROR(((_xlfn.IFS(R$227&lt;INDEX($J$395:$J$413,MATCH($B$254,$C$395:$C$413,0)),INDEX('Baseline Calcs &amp; EFs'!$D$341:$D$358, MATCH($B$254,'Baseline Calcs &amp; EFs'!$B$341:$B$358,0)),R$227&lt;INDEX($K$395:$K$413,MATCH($B$254,$C$395:$C$413,0)),INDEX('Baseline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EFs'!Y$381,"")</f>
        <v/>
      </c>
      <c r="S307" s="142" t="str" cm="1">
        <f t="array" ref="S307">IFERROR(((_xlfn.IFS(S$227&lt;INDEX($J$395:$J$413,MATCH($B$254,$C$395:$C$413,0)),INDEX('Baseline Calcs &amp; EFs'!$D$341:$D$358, MATCH($B$254,'Baseline Calcs &amp; EFs'!$B$341:$B$358,0)),S$227&lt;INDEX($K$395:$K$413,MATCH($B$254,$C$395:$C$413,0)),INDEX('Baseline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EFs'!Z$381,"")</f>
        <v/>
      </c>
      <c r="T307" s="142" t="str" cm="1">
        <f t="array" ref="T307">IFERROR(((_xlfn.IFS(T$227&lt;INDEX($J$395:$J$413,MATCH($B$254,$C$395:$C$413,0)),INDEX('Baseline Calcs &amp; EFs'!$D$341:$D$358, MATCH($B$254,'Baseline Calcs &amp; EFs'!$B$341:$B$358,0)),T$227&lt;INDEX($K$395:$K$413,MATCH($B$254,$C$395:$C$413,0)),INDEX('Baseline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EFs'!AA$381,"")</f>
        <v/>
      </c>
      <c r="U307" s="142" t="str" cm="1">
        <f t="array" ref="U307">IFERROR(((_xlfn.IFS(U$227&lt;INDEX($J$395:$J$413,MATCH($B$254,$C$395:$C$413,0)),INDEX('Baseline Calcs &amp; EFs'!$D$341:$D$358, MATCH($B$254,'Baseline Calcs &amp; EFs'!$B$341:$B$358,0)),U$227&lt;INDEX($K$395:$K$413,MATCH($B$254,$C$395:$C$413,0)),INDEX('Baseline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EFs'!AB$381,"")</f>
        <v/>
      </c>
      <c r="V307" s="142" t="str" cm="1">
        <f t="array" ref="V307">IFERROR(((_xlfn.IFS(V$227&lt;INDEX($J$395:$J$413,MATCH($B$254,$C$395:$C$413,0)),INDEX('Baseline Calcs &amp; EFs'!$D$341:$D$358, MATCH($B$254,'Baseline Calcs &amp; EFs'!$B$341:$B$358,0)),V$227&lt;INDEX($K$395:$K$413,MATCH($B$254,$C$395:$C$413,0)),INDEX('Baseline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EFs'!AC$381,"")</f>
        <v/>
      </c>
      <c r="W307" s="142" t="str" cm="1">
        <f t="array" ref="W307">IFERROR(((_xlfn.IFS(W$227&lt;INDEX($J$395:$J$413,MATCH($B$254,$C$395:$C$413,0)),INDEX('Baseline Calcs &amp; EFs'!$D$341:$D$358, MATCH($B$254,'Baseline Calcs &amp; EFs'!$B$341:$B$358,0)),W$227&lt;INDEX($K$395:$K$413,MATCH($B$254,$C$395:$C$413,0)),INDEX('Baseline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EFs'!AD$381,"")</f>
        <v/>
      </c>
      <c r="X307" s="142" t="str" cm="1">
        <f t="array" ref="X307">IFERROR(((_xlfn.IFS(X$227&lt;INDEX($J$395:$J$413,MATCH($B$254,$C$395:$C$413,0)),INDEX('Baseline Calcs &amp; EFs'!$D$341:$D$358, MATCH($B$254,'Baseline Calcs &amp; EFs'!$B$341:$B$358,0)),X$227&lt;INDEX($K$395:$K$413,MATCH($B$254,$C$395:$C$413,0)),INDEX('Baseline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EFs'!AE$381,"")</f>
        <v/>
      </c>
      <c r="Y307" s="142" t="str" cm="1">
        <f t="array" ref="Y307">IFERROR(((_xlfn.IFS(Y$227&lt;INDEX($J$395:$J$413,MATCH($B$254,$C$395:$C$413,0)),INDEX('Baseline Calcs &amp; EFs'!$D$341:$D$358, MATCH($B$254,'Baseline Calcs &amp; EFs'!$B$341:$B$358,0)),Y$227&lt;INDEX($K$395:$K$413,MATCH($B$254,$C$395:$C$413,0)),INDEX('Baseline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EFs'!AF$381,"")</f>
        <v/>
      </c>
      <c r="Z307" s="142" t="str" cm="1">
        <f t="array" ref="Z307">IFERROR(((_xlfn.IFS(Z$227&lt;INDEX($J$395:$J$413,MATCH($B$254,$C$395:$C$413,0)),INDEX('Baseline Calcs &amp; EFs'!$D$341:$D$358, MATCH($B$254,'Baseline Calcs &amp; EFs'!$B$341:$B$358,0)),Z$227&lt;INDEX($K$395:$K$413,MATCH($B$254,$C$395:$C$413,0)),INDEX('Baseline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EFs'!AG$381,"")</f>
        <v/>
      </c>
      <c r="AA307" s="142" t="str" cm="1">
        <f t="array" ref="AA307">IFERROR(((_xlfn.IFS(AA$227&lt;INDEX($J$395:$J$413,MATCH($B$254,$C$395:$C$413,0)),INDEX('Baseline Calcs &amp; EFs'!$D$341:$D$358, MATCH($B$254,'Baseline Calcs &amp; EFs'!$B$341:$B$358,0)),AA$227&lt;INDEX($K$395:$K$413,MATCH($B$254,$C$395:$C$413,0)),INDEX('Baseline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EFs'!AH$381,"")</f>
        <v/>
      </c>
      <c r="AB307" s="142" t="str" cm="1">
        <f t="array" ref="AB307">IFERROR(((_xlfn.IFS(AB$227&lt;INDEX($J$395:$J$413,MATCH($B$254,$C$395:$C$413,0)),INDEX('Baseline Calcs &amp; EFs'!$D$341:$D$358, MATCH($B$254,'Baseline Calcs &amp; EFs'!$B$341:$B$358,0)),AB$227&lt;INDEX($K$395:$K$413,MATCH($B$254,$C$395:$C$413,0)),INDEX('Baseline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EFs'!AI$381,"")</f>
        <v/>
      </c>
      <c r="AC307" s="142" t="str" cm="1">
        <f t="array" ref="AC307">IFERROR(((_xlfn.IFS(AC$227&lt;INDEX($J$395:$J$413,MATCH($B$254,$C$395:$C$413,0)),INDEX('Baseline Calcs &amp; EFs'!$D$341:$D$358, MATCH($B$254,'Baseline Calcs &amp; EFs'!$B$341:$B$358,0)),AC$227&lt;INDEX($K$395:$K$413,MATCH($B$254,$C$395:$C$413,0)),INDEX('Baseline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EFs'!AJ$381,"")</f>
        <v/>
      </c>
      <c r="AD307" s="142" t="str" cm="1">
        <f t="array" ref="AD307">IFERROR(((_xlfn.IFS(AD$227&lt;INDEX($J$395:$J$413,MATCH($B$254,$C$395:$C$413,0)),INDEX('Baseline Calcs &amp; EFs'!$D$341:$D$358, MATCH($B$254,'Baseline Calcs &amp; EFs'!$B$341:$B$358,0)),AD$227&lt;INDEX($K$395:$K$413,MATCH($B$254,$C$395:$C$413,0)),INDEX('Baseline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EFs'!AK$381,"")</f>
        <v/>
      </c>
      <c r="AE307" s="142" t="str" cm="1">
        <f t="array" ref="AE307">IFERROR(((_xlfn.IFS(AE$227&lt;INDEX($J$395:$J$413,MATCH($B$254,$C$395:$C$413,0)),INDEX('Baseline Calcs &amp; EFs'!$D$341:$D$358, MATCH($B$254,'Baseline Calcs &amp; EFs'!$B$341:$B$358,0)),AE$227&lt;INDEX($K$395:$K$413,MATCH($B$254,$C$395:$C$413,0)),INDEX('Baseline Calcs &amp; EFs'!$D$341:$D$358, MATCH($B$254,'Baseline Calcs &amp; EFs'!$B$341:$B$358,0))-(((INDEX('Baseline Calcs &amp; EFs'!$D$341:$D$358, MATCH($B$254,'Baseline Calcs &amp; EFs'!$B$341:$B$358,0)))-(INDEX($G$394:$G$411, MATCH($B$254,$C$394:$C$411,0))))/3),$D$227&lt;INDEX($I$395:$I$413,MATCH($B$254,$C$395:$C$413,0)),INDEX('Baseline Calcs &amp; EFs'!$D$341:$D$358, MATCH($B$254,'Baseline Calcs &amp; EFs'!$B$341:$B$358,0))-(((INDEX('Baseline Calcs &amp; EFs'!$D$341:$D$358, MATCH($B$254,'Baseline Calcs &amp; EFs'!$B$341:$B$358,0)))-(INDEX($G$394:$G$411, MATCH($B$254,$C$394:$C$411,0))))*2/3),TRUE,INDEX($G$394:$G$411, MATCH($B$254,$C$394:$C$411,0)))*INDEX($D$11:$D$27, MATCH($B$254,$B$11:$B$27,0))*10^6*'Conversions and Lists'!$F$44)-(INDEX($G$6:$G$27, MATCH($B$254,$B$6:$B$27,0))*'Conversions and Lists'!$F$37))*'Baseline Calcs &amp; EFs'!AL$381,"")</f>
        <v/>
      </c>
      <c r="AF307" s="142" t="str">
        <f t="shared" si="9"/>
        <v/>
      </c>
      <c r="AG307" s="142" t="str">
        <f>IFERROR(SUM(INDEX(D307:AF307, MATCH(INDEX($H$6:$H$27,MATCH(B307,$B$6:$B$27,0)),$D$227:$AE$227,0)):AF307),"")</f>
        <v/>
      </c>
    </row>
    <row r="308" spans="2:33" ht="14.4" thickBot="1" x14ac:dyDescent="0.3">
      <c r="B308" s="138" t="s">
        <v>138</v>
      </c>
      <c r="C308" s="139" t="s">
        <v>336</v>
      </c>
      <c r="D308" s="148" t="str" cm="1">
        <f t="array" ref="D308">IFERROR((_xlfn.IFS(D$227&lt;INDEX($J$395:$J$413,MATCH($B$254,$C$395:$C$413,0)),INDEX('Baseline Calcs &amp; EFs'!$C$341:$C$358, MATCH($B$254,'Baseline Calcs &amp; EFs'!$B$341:$B$358,0)),D$227&lt;INDEX($K$395:$K$413,MATCH($B$254,$C$395:$C$413,0)),INDEX('Baseline Calcs &amp; EFs'!$C$341:$C$358, MATCH($B$254,'Baseline Calcs &amp; EFs'!$B$341:$B$358,0))-(((INDEX('Baseline Calcs &amp; EFs'!$C$341:$C$358, MATCH($B$254,'Baseline Calcs &amp; EFs'!$B$341:$B$358,0)))-(INDEX($F$394:$F$411, MATCH($B$254,$C$394:$C$411,0))))/3),D$227&lt;INDEX($I$395:$I$413,MATCH($B$254,$C$395:$C$413,0)),INDEX('Baseline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E308" s="148" t="str" cm="1">
        <f t="array" ref="E308">IFERROR((_xlfn.IFS(E$227&lt;INDEX($J$395:$J$413,MATCH($B$254,$C$395:$C$413,0)),INDEX('Baseline Calcs &amp; EFs'!$C$341:$C$358, MATCH($B$254,'Baseline Calcs &amp; EFs'!$B$341:$B$358,0)),E$227&lt;INDEX($K$395:$K$413,MATCH($B$254,$C$395:$C$413,0)),INDEX('Baseline Calcs &amp; EFs'!$C$341:$C$358, MATCH($B$254,'Baseline Calcs &amp; EFs'!$B$341:$B$358,0))-(((INDEX('Baseline Calcs &amp; EFs'!$C$341:$C$358, MATCH($B$254,'Baseline Calcs &amp; EFs'!$B$341:$B$358,0)))-(INDEX($F$394:$F$411, MATCH($B$254,$C$394:$C$411,0))))/3),E$227&lt;INDEX($I$395:$I$413,MATCH($B$254,$C$395:$C$413,0)),INDEX('Baseline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F308" s="148" t="str" cm="1">
        <f t="array" ref="F308">IFERROR((_xlfn.IFS(F$227&lt;INDEX($J$395:$J$413,MATCH($B$254,$C$395:$C$413,0)),INDEX('Baseline Calcs &amp; EFs'!$C$341:$C$358, MATCH($B$254,'Baseline Calcs &amp; EFs'!$B$341:$B$358,0)),F$227&lt;INDEX($K$395:$K$413,MATCH($B$254,$C$395:$C$413,0)),INDEX('Baseline Calcs &amp; EFs'!$C$341:$C$358, MATCH($B$254,'Baseline Calcs &amp; EFs'!$B$341:$B$358,0))-(((INDEX('Baseline Calcs &amp; EFs'!$C$341:$C$358, MATCH($B$254,'Baseline Calcs &amp; EFs'!$B$341:$B$358,0)))-(INDEX($F$394:$F$411, MATCH($B$254,$C$394:$C$411,0))))/3),F$227&lt;INDEX($I$395:$I$413,MATCH($B$254,$C$395:$C$413,0)),INDEX('Baseline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G308" s="148" t="str" cm="1">
        <f t="array" ref="G308">IFERROR((_xlfn.IFS(G$227&lt;INDEX($J$395:$J$413,MATCH($B$254,$C$395:$C$413,0)),INDEX('Baseline Calcs &amp; EFs'!$C$341:$C$358, MATCH($B$254,'Baseline Calcs &amp; EFs'!$B$341:$B$358,0)),G$227&lt;INDEX($K$395:$K$413,MATCH($B$254,$C$395:$C$413,0)),INDEX('Baseline Calcs &amp; EFs'!$C$341:$C$358, MATCH($B$254,'Baseline Calcs &amp; EFs'!$B$341:$B$358,0))-(((INDEX('Baseline Calcs &amp; EFs'!$C$341:$C$358, MATCH($B$254,'Baseline Calcs &amp; EFs'!$B$341:$B$358,0)))-(INDEX($F$394:$F$411, MATCH($B$254,$C$394:$C$411,0))))/3),G$227&lt;INDEX($I$395:$I$413,MATCH($B$254,$C$395:$C$413,0)),INDEX('Baseline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H308" s="148" t="str" cm="1">
        <f t="array" ref="H308">IFERROR((_xlfn.IFS(H$227&lt;INDEX($J$395:$J$413,MATCH($B$254,$C$395:$C$413,0)),INDEX('Baseline Calcs &amp; EFs'!$C$341:$C$358, MATCH($B$254,'Baseline Calcs &amp; EFs'!$B$341:$B$358,0)),H$227&lt;INDEX($K$395:$K$413,MATCH($B$254,$C$395:$C$413,0)),INDEX('Baseline Calcs &amp; EFs'!$C$341:$C$358, MATCH($B$254,'Baseline Calcs &amp; EFs'!$B$341:$B$358,0))-(((INDEX('Baseline Calcs &amp; EFs'!$C$341:$C$358, MATCH($B$254,'Baseline Calcs &amp; EFs'!$B$341:$B$358,0)))-(INDEX($F$394:$F$411, MATCH($B$254,$C$394:$C$411,0))))/3),H$227&lt;INDEX($I$395:$I$413,MATCH($B$254,$C$395:$C$413,0)),INDEX('Baseline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I308" s="148" t="str" cm="1">
        <f t="array" ref="I308">IFERROR((_xlfn.IFS(I$227&lt;INDEX($J$395:$J$413,MATCH($B$254,$C$395:$C$413,0)),INDEX('Baseline Calcs &amp; EFs'!$C$341:$C$358, MATCH($B$254,'Baseline Calcs &amp; EFs'!$B$341:$B$358,0)),I$227&lt;INDEX($K$395:$K$413,MATCH($B$254,$C$395:$C$413,0)),INDEX('Baseline Calcs &amp; EFs'!$C$341:$C$358, MATCH($B$254,'Baseline Calcs &amp; EFs'!$B$341:$B$358,0))-(((INDEX('Baseline Calcs &amp; EFs'!$C$341:$C$358, MATCH($B$254,'Baseline Calcs &amp; EFs'!$B$341:$B$358,0)))-(INDEX($F$394:$F$411, MATCH($B$254,$C$394:$C$411,0))))/3),I$227&lt;INDEX($I$395:$I$413,MATCH($B$254,$C$395:$C$413,0)),INDEX('Baseline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J308" s="148" t="str" cm="1">
        <f t="array" ref="J308">IFERROR((_xlfn.IFS(J$227&lt;INDEX($J$395:$J$413,MATCH($B$254,$C$395:$C$413,0)),INDEX('Baseline Calcs &amp; EFs'!$C$341:$C$358, MATCH($B$254,'Baseline Calcs &amp; EFs'!$B$341:$B$358,0)),J$227&lt;INDEX($K$395:$K$413,MATCH($B$254,$C$395:$C$413,0)),INDEX('Baseline Calcs &amp; EFs'!$C$341:$C$358, MATCH($B$254,'Baseline Calcs &amp; EFs'!$B$341:$B$358,0))-(((INDEX('Baseline Calcs &amp; EFs'!$C$341:$C$358, MATCH($B$254,'Baseline Calcs &amp; EFs'!$B$341:$B$358,0)))-(INDEX($F$394:$F$411, MATCH($B$254,$C$394:$C$411,0))))/3),J$227&lt;INDEX($I$395:$I$413,MATCH($B$254,$C$395:$C$413,0)),INDEX('Baseline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K308" s="148" t="str" cm="1">
        <f t="array" ref="K308">IFERROR((_xlfn.IFS(K$227&lt;INDEX($J$395:$J$413,MATCH($B$254,$C$395:$C$413,0)),INDEX('Baseline Calcs &amp; EFs'!$C$341:$C$358, MATCH($B$254,'Baseline Calcs &amp; EFs'!$B$341:$B$358,0)),K$227&lt;INDEX($K$395:$K$413,MATCH($B$254,$C$395:$C$413,0)),INDEX('Baseline Calcs &amp; EFs'!$C$341:$C$358, MATCH($B$254,'Baseline Calcs &amp; EFs'!$B$341:$B$358,0))-(((INDEX('Baseline Calcs &amp; EFs'!$C$341:$C$358, MATCH($B$254,'Baseline Calcs &amp; EFs'!$B$341:$B$358,0)))-(INDEX($F$394:$F$411, MATCH($B$254,$C$394:$C$411,0))))/3),K$227&lt;INDEX($I$395:$I$413,MATCH($B$254,$C$395:$C$413,0)),INDEX('Baseline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L308" s="148" t="str" cm="1">
        <f t="array" ref="L308">IFERROR((_xlfn.IFS(L$227&lt;INDEX($J$395:$J$413,MATCH($B$254,$C$395:$C$413,0)),INDEX('Baseline Calcs &amp; EFs'!$C$341:$C$358, MATCH($B$254,'Baseline Calcs &amp; EFs'!$B$341:$B$358,0)),L$227&lt;INDEX($K$395:$K$413,MATCH($B$254,$C$395:$C$413,0)),INDEX('Baseline Calcs &amp; EFs'!$C$341:$C$358, MATCH($B$254,'Baseline Calcs &amp; EFs'!$B$341:$B$358,0))-(((INDEX('Baseline Calcs &amp; EFs'!$C$341:$C$358, MATCH($B$254,'Baseline Calcs &amp; EFs'!$B$341:$B$358,0)))-(INDEX($F$394:$F$411, MATCH($B$254,$C$394:$C$411,0))))/3),L$227&lt;INDEX($I$395:$I$413,MATCH($B$254,$C$395:$C$413,0)),INDEX('Baseline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M308" s="148" t="str" cm="1">
        <f t="array" ref="M308">IFERROR((_xlfn.IFS(M$227&lt;INDEX($J$395:$J$413,MATCH($B$254,$C$395:$C$413,0)),INDEX('Baseline Calcs &amp; EFs'!$C$341:$C$358, MATCH($B$254,'Baseline Calcs &amp; EFs'!$B$341:$B$358,0)),M$227&lt;INDEX($K$395:$K$413,MATCH($B$254,$C$395:$C$413,0)),INDEX('Baseline Calcs &amp; EFs'!$C$341:$C$358, MATCH($B$254,'Baseline Calcs &amp; EFs'!$B$341:$B$358,0))-(((INDEX('Baseline Calcs &amp; EFs'!$C$341:$C$358, MATCH($B$254,'Baseline Calcs &amp; EFs'!$B$341:$B$358,0)))-(INDEX($F$394:$F$411, MATCH($B$254,$C$394:$C$411,0))))/3),M$227&lt;INDEX($I$395:$I$413,MATCH($B$254,$C$395:$C$413,0)),INDEX('Baseline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N308" s="148" t="str" cm="1">
        <f t="array" ref="N308">IFERROR((_xlfn.IFS(N$227&lt;INDEX($J$395:$J$413,MATCH($B$254,$C$395:$C$413,0)),INDEX('Baseline Calcs &amp; EFs'!$C$341:$C$358, MATCH($B$254,'Baseline Calcs &amp; EFs'!$B$341:$B$358,0)),N$227&lt;INDEX($K$395:$K$413,MATCH($B$254,$C$395:$C$413,0)),INDEX('Baseline Calcs &amp; EFs'!$C$341:$C$358, MATCH($B$254,'Baseline Calcs &amp; EFs'!$B$341:$B$358,0))-(((INDEX('Baseline Calcs &amp; EFs'!$C$341:$C$358, MATCH($B$254,'Baseline Calcs &amp; EFs'!$B$341:$B$358,0)))-(INDEX($F$394:$F$411, MATCH($B$254,$C$394:$C$411,0))))/3),N$227&lt;INDEX($I$395:$I$413,MATCH($B$254,$C$395:$C$413,0)),INDEX('Baseline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O308" s="148" t="str" cm="1">
        <f t="array" ref="O308">IFERROR((_xlfn.IFS(O$227&lt;INDEX($J$395:$J$413,MATCH($B$254,$C$395:$C$413,0)),INDEX('Baseline Calcs &amp; EFs'!$C$341:$C$358, MATCH($B$254,'Baseline Calcs &amp; EFs'!$B$341:$B$358,0)),O$227&lt;INDEX($K$395:$K$413,MATCH($B$254,$C$395:$C$413,0)),INDEX('Baseline Calcs &amp; EFs'!$C$341:$C$358, MATCH($B$254,'Baseline Calcs &amp; EFs'!$B$341:$B$358,0))-(((INDEX('Baseline Calcs &amp; EFs'!$C$341:$C$358, MATCH($B$254,'Baseline Calcs &amp; EFs'!$B$341:$B$358,0)))-(INDEX($F$394:$F$411, MATCH($B$254,$C$394:$C$411,0))))/3),O$227&lt;INDEX($I$395:$I$413,MATCH($B$254,$C$395:$C$413,0)),INDEX('Baseline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P308" s="148" t="str" cm="1">
        <f t="array" ref="P308">IFERROR((_xlfn.IFS(P$227&lt;INDEX($J$395:$J$413,MATCH($B$254,$C$395:$C$413,0)),INDEX('Baseline Calcs &amp; EFs'!$C$341:$C$358, MATCH($B$254,'Baseline Calcs &amp; EFs'!$B$341:$B$358,0)),P$227&lt;INDEX($K$395:$K$413,MATCH($B$254,$C$395:$C$413,0)),INDEX('Baseline Calcs &amp; EFs'!$C$341:$C$358, MATCH($B$254,'Baseline Calcs &amp; EFs'!$B$341:$B$358,0))-(((INDEX('Baseline Calcs &amp; EFs'!$C$341:$C$358, MATCH($B$254,'Baseline Calcs &amp; EFs'!$B$341:$B$358,0)))-(INDEX($F$394:$F$411, MATCH($B$254,$C$394:$C$411,0))))/3),P$227&lt;INDEX($I$395:$I$413,MATCH($B$254,$C$395:$C$413,0)),INDEX('Baseline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Q308" s="148" t="str" cm="1">
        <f t="array" ref="Q308">IFERROR((_xlfn.IFS(Q$227&lt;INDEX($J$395:$J$413,MATCH($B$254,$C$395:$C$413,0)),INDEX('Baseline Calcs &amp; EFs'!$C$341:$C$358, MATCH($B$254,'Baseline Calcs &amp; EFs'!$B$341:$B$358,0)),Q$227&lt;INDEX($K$395:$K$413,MATCH($B$254,$C$395:$C$413,0)),INDEX('Baseline Calcs &amp; EFs'!$C$341:$C$358, MATCH($B$254,'Baseline Calcs &amp; EFs'!$B$341:$B$358,0))-(((INDEX('Baseline Calcs &amp; EFs'!$C$341:$C$358, MATCH($B$254,'Baseline Calcs &amp; EFs'!$B$341:$B$358,0)))-(INDEX($F$394:$F$411, MATCH($B$254,$C$394:$C$411,0))))/3),Q$227&lt;INDEX($I$395:$I$413,MATCH($B$254,$C$395:$C$413,0)),INDEX('Baseline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R308" s="148" t="str" cm="1">
        <f t="array" ref="R308">IFERROR((_xlfn.IFS(R$227&lt;INDEX($J$395:$J$413,MATCH($B$254,$C$395:$C$413,0)),INDEX('Baseline Calcs &amp; EFs'!$C$341:$C$358, MATCH($B$254,'Baseline Calcs &amp; EFs'!$B$341:$B$358,0)),R$227&lt;INDEX($K$395:$K$413,MATCH($B$254,$C$395:$C$413,0)),INDEX('Baseline Calcs &amp; EFs'!$C$341:$C$358, MATCH($B$254,'Baseline Calcs &amp; EFs'!$B$341:$B$358,0))-(((INDEX('Baseline Calcs &amp; EFs'!$C$341:$C$358, MATCH($B$254,'Baseline Calcs &amp; EFs'!$B$341:$B$358,0)))-(INDEX($F$394:$F$411, MATCH($B$254,$C$394:$C$411,0))))/3),R$227&lt;INDEX($I$395:$I$413,MATCH($B$254,$C$395:$C$413,0)),INDEX('Baseline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S308" s="148" t="str" cm="1">
        <f t="array" ref="S308">IFERROR((_xlfn.IFS(S$227&lt;INDEX($J$395:$J$413,MATCH($B$254,$C$395:$C$413,0)),INDEX('Baseline Calcs &amp; EFs'!$C$341:$C$358, MATCH($B$254,'Baseline Calcs &amp; EFs'!$B$341:$B$358,0)),S$227&lt;INDEX($K$395:$K$413,MATCH($B$254,$C$395:$C$413,0)),INDEX('Baseline Calcs &amp; EFs'!$C$341:$C$358, MATCH($B$254,'Baseline Calcs &amp; EFs'!$B$341:$B$358,0))-(((INDEX('Baseline Calcs &amp; EFs'!$C$341:$C$358, MATCH($B$254,'Baseline Calcs &amp; EFs'!$B$341:$B$358,0)))-(INDEX($F$394:$F$411, MATCH($B$254,$C$394:$C$411,0))))/3),S$227&lt;INDEX($I$395:$I$413,MATCH($B$254,$C$395:$C$413,0)),INDEX('Baseline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T308" s="148" t="str" cm="1">
        <f t="array" ref="T308">IFERROR((_xlfn.IFS(T$227&lt;INDEX($J$395:$J$413,MATCH($B$254,$C$395:$C$413,0)),INDEX('Baseline Calcs &amp; EFs'!$C$341:$C$358, MATCH($B$254,'Baseline Calcs &amp; EFs'!$B$341:$B$358,0)),T$227&lt;INDEX($K$395:$K$413,MATCH($B$254,$C$395:$C$413,0)),INDEX('Baseline Calcs &amp; EFs'!$C$341:$C$358, MATCH($B$254,'Baseline Calcs &amp; EFs'!$B$341:$B$358,0))-(((INDEX('Baseline Calcs &amp; EFs'!$C$341:$C$358, MATCH($B$254,'Baseline Calcs &amp; EFs'!$B$341:$B$358,0)))-(INDEX($F$394:$F$411, MATCH($B$254,$C$394:$C$411,0))))/3),T$227&lt;INDEX($I$395:$I$413,MATCH($B$254,$C$395:$C$413,0)),INDEX('Baseline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U308" s="148" t="str" cm="1">
        <f t="array" ref="U308">IFERROR((_xlfn.IFS(U$227&lt;INDEX($J$395:$J$413,MATCH($B$254,$C$395:$C$413,0)),INDEX('Baseline Calcs &amp; EFs'!$C$341:$C$358, MATCH($B$254,'Baseline Calcs &amp; EFs'!$B$341:$B$358,0)),U$227&lt;INDEX($K$395:$K$413,MATCH($B$254,$C$395:$C$413,0)),INDEX('Baseline Calcs &amp; EFs'!$C$341:$C$358, MATCH($B$254,'Baseline Calcs &amp; EFs'!$B$341:$B$358,0))-(((INDEX('Baseline Calcs &amp; EFs'!$C$341:$C$358, MATCH($B$254,'Baseline Calcs &amp; EFs'!$B$341:$B$358,0)))-(INDEX($F$394:$F$411, MATCH($B$254,$C$394:$C$411,0))))/3),U$227&lt;INDEX($I$395:$I$413,MATCH($B$254,$C$395:$C$413,0)),INDEX('Baseline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V308" s="148" t="str" cm="1">
        <f t="array" ref="V308">IFERROR((_xlfn.IFS(V$227&lt;INDEX($J$395:$J$413,MATCH($B$254,$C$395:$C$413,0)),INDEX('Baseline Calcs &amp; EFs'!$C$341:$C$358, MATCH($B$254,'Baseline Calcs &amp; EFs'!$B$341:$B$358,0)),V$227&lt;INDEX($K$395:$K$413,MATCH($B$254,$C$395:$C$413,0)),INDEX('Baseline Calcs &amp; EFs'!$C$341:$C$358, MATCH($B$254,'Baseline Calcs &amp; EFs'!$B$341:$B$358,0))-(((INDEX('Baseline Calcs &amp; EFs'!$C$341:$C$358, MATCH($B$254,'Baseline Calcs &amp; EFs'!$B$341:$B$358,0)))-(INDEX($F$394:$F$411, MATCH($B$254,$C$394:$C$411,0))))/3),V$227&lt;INDEX($I$395:$I$413,MATCH($B$254,$C$395:$C$413,0)),INDEX('Baseline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W308" s="148" t="str" cm="1">
        <f t="array" ref="W308">IFERROR((_xlfn.IFS(W$227&lt;INDEX($J$395:$J$413,MATCH($B$254,$C$395:$C$413,0)),INDEX('Baseline Calcs &amp; EFs'!$C$341:$C$358, MATCH($B$254,'Baseline Calcs &amp; EFs'!$B$341:$B$358,0)),W$227&lt;INDEX($K$395:$K$413,MATCH($B$254,$C$395:$C$413,0)),INDEX('Baseline Calcs &amp; EFs'!$C$341:$C$358, MATCH($B$254,'Baseline Calcs &amp; EFs'!$B$341:$B$358,0))-(((INDEX('Baseline Calcs &amp; EFs'!$C$341:$C$358, MATCH($B$254,'Baseline Calcs &amp; EFs'!$B$341:$B$358,0)))-(INDEX($F$394:$F$411, MATCH($B$254,$C$394:$C$411,0))))/3),W$227&lt;INDEX($I$395:$I$413,MATCH($B$254,$C$395:$C$413,0)),INDEX('Baseline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X308" s="148" t="str" cm="1">
        <f t="array" ref="X308">IFERROR((_xlfn.IFS(X$227&lt;INDEX($J$395:$J$413,MATCH($B$254,$C$395:$C$413,0)),INDEX('Baseline Calcs &amp; EFs'!$C$341:$C$358, MATCH($B$254,'Baseline Calcs &amp; EFs'!$B$341:$B$358,0)),X$227&lt;INDEX($K$395:$K$413,MATCH($B$254,$C$395:$C$413,0)),INDEX('Baseline Calcs &amp; EFs'!$C$341:$C$358, MATCH($B$254,'Baseline Calcs &amp; EFs'!$B$341:$B$358,0))-(((INDEX('Baseline Calcs &amp; EFs'!$C$341:$C$358, MATCH($B$254,'Baseline Calcs &amp; EFs'!$B$341:$B$358,0)))-(INDEX($F$394:$F$411, MATCH($B$254,$C$394:$C$411,0))))/3),X$227&lt;INDEX($I$395:$I$413,MATCH($B$254,$C$395:$C$413,0)),INDEX('Baseline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Y308" s="148" t="str" cm="1">
        <f t="array" ref="Y308">IFERROR((_xlfn.IFS(Y$227&lt;INDEX($J$395:$J$413,MATCH($B$254,$C$395:$C$413,0)),INDEX('Baseline Calcs &amp; EFs'!$C$341:$C$358, MATCH($B$254,'Baseline Calcs &amp; EFs'!$B$341:$B$358,0)),Y$227&lt;INDEX($K$395:$K$413,MATCH($B$254,$C$395:$C$413,0)),INDEX('Baseline Calcs &amp; EFs'!$C$341:$C$358, MATCH($B$254,'Baseline Calcs &amp; EFs'!$B$341:$B$358,0))-(((INDEX('Baseline Calcs &amp; EFs'!$C$341:$C$358, MATCH($B$254,'Baseline Calcs &amp; EFs'!$B$341:$B$358,0)))-(INDEX($F$394:$F$411, MATCH($B$254,$C$394:$C$411,0))))/3),Y$227&lt;INDEX($I$395:$I$413,MATCH($B$254,$C$395:$C$413,0)),INDEX('Baseline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Z308" s="148" t="str" cm="1">
        <f t="array" ref="Z308">IFERROR((_xlfn.IFS(Z$227&lt;INDEX($J$395:$J$413,MATCH($B$254,$C$395:$C$413,0)),INDEX('Baseline Calcs &amp; EFs'!$C$341:$C$358, MATCH($B$254,'Baseline Calcs &amp; EFs'!$B$341:$B$358,0)),Z$227&lt;INDEX($K$395:$K$413,MATCH($B$254,$C$395:$C$413,0)),INDEX('Baseline Calcs &amp; EFs'!$C$341:$C$358, MATCH($B$254,'Baseline Calcs &amp; EFs'!$B$341:$B$358,0))-(((INDEX('Baseline Calcs &amp; EFs'!$C$341:$C$358, MATCH($B$254,'Baseline Calcs &amp; EFs'!$B$341:$B$358,0)))-(INDEX($F$394:$F$411, MATCH($B$254,$C$394:$C$411,0))))/3),Z$227&lt;INDEX($I$395:$I$413,MATCH($B$254,$C$395:$C$413,0)),INDEX('Baseline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AA308" s="148" t="str" cm="1">
        <f t="array" ref="AA308">IFERROR((_xlfn.IFS(AA$227&lt;INDEX($J$395:$J$413,MATCH($B$254,$C$395:$C$413,0)),INDEX('Baseline Calcs &amp; EFs'!$C$341:$C$358, MATCH($B$254,'Baseline Calcs &amp; EFs'!$B$341:$B$358,0)),AA$227&lt;INDEX($K$395:$K$413,MATCH($B$254,$C$395:$C$413,0)),INDEX('Baseline Calcs &amp; EFs'!$C$341:$C$358, MATCH($B$254,'Baseline Calcs &amp; EFs'!$B$341:$B$358,0))-(((INDEX('Baseline Calcs &amp; EFs'!$C$341:$C$358, MATCH($B$254,'Baseline Calcs &amp; EFs'!$B$341:$B$358,0)))-(INDEX($F$394:$F$411, MATCH($B$254,$C$394:$C$411,0))))/3),AA$227&lt;INDEX($I$395:$I$413,MATCH($B$254,$C$395:$C$413,0)),INDEX('Baseline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AB308" s="148" t="str" cm="1">
        <f t="array" ref="AB308">IFERROR((_xlfn.IFS(AB$227&lt;INDEX($J$395:$J$413,MATCH($B$254,$C$395:$C$413,0)),INDEX('Baseline Calcs &amp; EFs'!$C$341:$C$358, MATCH($B$254,'Baseline Calcs &amp; EFs'!$B$341:$B$358,0)),AB$227&lt;INDEX($K$395:$K$413,MATCH($B$254,$C$395:$C$413,0)),INDEX('Baseline Calcs &amp; EFs'!$C$341:$C$358, MATCH($B$254,'Baseline Calcs &amp; EFs'!$B$341:$B$358,0))-(((INDEX('Baseline Calcs &amp; EFs'!$C$341:$C$358, MATCH($B$254,'Baseline Calcs &amp; EFs'!$B$341:$B$358,0)))-(INDEX($F$394:$F$411, MATCH($B$254,$C$394:$C$411,0))))/3),AB$227&lt;INDEX($I$395:$I$413,MATCH($B$254,$C$395:$C$413,0)),INDEX('Baseline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AC308" s="148" t="str" cm="1">
        <f t="array" ref="AC308">IFERROR((_xlfn.IFS(AC$227&lt;INDEX($J$395:$J$413,MATCH($B$254,$C$395:$C$413,0)),INDEX('Baseline Calcs &amp; EFs'!$C$341:$C$358, MATCH($B$254,'Baseline Calcs &amp; EFs'!$B$341:$B$358,0)),AC$227&lt;INDEX($K$395:$K$413,MATCH($B$254,$C$395:$C$413,0)),INDEX('Baseline Calcs &amp; EFs'!$C$341:$C$358, MATCH($B$254,'Baseline Calcs &amp; EFs'!$B$341:$B$358,0))-(((INDEX('Baseline Calcs &amp; EFs'!$C$341:$C$358, MATCH($B$254,'Baseline Calcs &amp; EFs'!$B$341:$B$358,0)))-(INDEX($F$394:$F$411, MATCH($B$254,$C$394:$C$411,0))))/3),AC$227&lt;INDEX($I$395:$I$413,MATCH($B$254,$C$395:$C$413,0)),INDEX('Baseline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AD308" s="148" t="str" cm="1">
        <f t="array" ref="AD308">IFERROR((_xlfn.IFS(AD$227&lt;INDEX($J$395:$J$413,MATCH($B$254,$C$395:$C$413,0)),INDEX('Baseline Calcs &amp; EFs'!$C$341:$C$358, MATCH($B$254,'Baseline Calcs &amp; EFs'!$B$341:$B$358,0)),AD$227&lt;INDEX($K$395:$K$413,MATCH($B$254,$C$395:$C$413,0)),INDEX('Baseline Calcs &amp; EFs'!$C$341:$C$358, MATCH($B$254,'Baseline Calcs &amp; EFs'!$B$341:$B$358,0))-(((INDEX('Baseline Calcs &amp; EFs'!$C$341:$C$358, MATCH($B$254,'Baseline Calcs &amp; EFs'!$B$341:$B$358,0)))-(INDEX($F$394:$F$411, MATCH($B$254,$C$394:$C$411,0))))/3),AD$227&lt;INDEX($I$395:$I$413,MATCH($B$254,$C$395:$C$413,0)),INDEX('Baseline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AE308" s="148" t="str" cm="1">
        <f t="array" ref="AE308">IFERROR((_xlfn.IFS(AE$227&lt;INDEX($J$395:$J$413,MATCH($B$254,$C$395:$C$413,0)),INDEX('Baseline Calcs &amp; EFs'!$C$341:$C$358, MATCH($B$254,'Baseline Calcs &amp; EFs'!$B$341:$B$358,0)),AE$227&lt;INDEX($K$395:$K$413,MATCH($B$254,$C$395:$C$413,0)),INDEX('Baseline Calcs &amp; EFs'!$C$341:$C$358, MATCH($B$254,'Baseline Calcs &amp; EFs'!$B$341:$B$358,0))-(((INDEX('Baseline Calcs &amp; EFs'!$C$341:$C$358, MATCH($B$254,'Baseline Calcs &amp; EFs'!$B$341:$B$358,0)))-(INDEX($F$394:$F$411, MATCH($B$254,$C$394:$C$411,0))))/3),AE$227&lt;INDEX($I$395:$I$413,MATCH($B$254,$C$395:$C$413,0)),INDEX('Baseline Calcs &amp; EFs'!$C$341:$C$358, MATCH($B$254,'Baseline Calcs &amp; EFs'!$B$341:$B$358,0))-(((INDEX('Baseline Calcs &amp; EFs'!$C$341:$C$358, MATCH($B$254,'Baseline Calcs &amp; EFs'!$B$341:$B$358,0)))-(INDEX($F$394:$F$411, MATCH($B$254,$C$394:$C$411,0))))*2/3),TRUE,INDEX($F$394:$F$411, MATCH($B$254,$C$394:$C$411,0)))*INDEX($D$11:$D$27, MATCH($B$254,$B$11:$B$27,0)))*1000*'Conversions and Lists'!$O$44*'Baseline Calcs &amp; EFs'!$F$437*'Conversions and Lists'!$F$51*1000,"")</f>
        <v/>
      </c>
      <c r="AF308" s="148" t="str">
        <f t="shared" si="9"/>
        <v/>
      </c>
      <c r="AG308" s="148" t="str">
        <f>IFERROR(SUM(INDEX(D308:AF308, MATCH(INDEX($H$6:$H$27,MATCH(B308,$B$6:$B$27,0)),$D$227:$AE$227,0)):AF308),"")</f>
        <v/>
      </c>
    </row>
    <row r="309" spans="2:33" x14ac:dyDescent="0.25">
      <c r="B309" s="144" t="s">
        <v>132</v>
      </c>
      <c r="C309" s="141" t="s">
        <v>335</v>
      </c>
      <c r="D309" s="142" t="str" cm="1">
        <f t="array" ref="D309">IFERROR(((_xlfn.IFS(D$227&lt;INDEX($J$395:$J$413,MATCH($B$256,$C$395:$C$413,0)),INDEX('Baseline Calcs &amp; EFs'!$D$341:$D$358, MATCH($B$256,'Baseline Calcs &amp; EFs'!$B$341:$B$358,0)),D$227&lt;INDEX($K$395:$K$413,MATCH($B$256,$C$395:$C$413,0)),INDEX('Baseline Calcs &amp; EFs'!$D$341:$D$358, MATCH($B$256,'Baseline Calcs &amp; EFs'!$B$341:$B$358,0))-(((INDEX('Baseline Calcs &amp; EFs'!$D$341:$D$358, MATCH($B$256,'Baseline Calcs &amp; EFs'!$B$341:$B$358,0)))-(INDEX($G$394:$G$411, MATCH($B$256,$C$394:$C$411,0))))/3),D$227&lt;INDEX($I$395:$I$413,MATCH($B$256,$C$395:$C$413,0)),INDEX('Baseline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EFs'!K$381,"")</f>
        <v/>
      </c>
      <c r="E309" s="142" t="str" cm="1">
        <f t="array" ref="E309">IFERROR(((_xlfn.IFS(E$227&lt;INDEX($J$395:$J$413,MATCH($B$256,$C$395:$C$413,0)),INDEX('Baseline Calcs &amp; EFs'!$D$341:$D$358, MATCH($B$256,'Baseline Calcs &amp; EFs'!$B$341:$B$358,0)),E$227&lt;INDEX($K$395:$K$413,MATCH($B$256,$C$395:$C$413,0)),INDEX('Baseline Calcs &amp; EFs'!$D$341:$D$358, MATCH($B$256,'Baseline Calcs &amp; EFs'!$B$341:$B$358,0))-(((INDEX('Baseline Calcs &amp; EFs'!$D$341:$D$358, MATCH($B$256,'Baseline Calcs &amp; EFs'!$B$341:$B$358,0)))-(INDEX($G$394:$G$411, MATCH($B$256,$C$394:$C$411,0))))/3),E$227&lt;INDEX($I$395:$I$413,MATCH($B$256,$C$395:$C$413,0)),INDEX('Baseline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EFs'!L$381,"")</f>
        <v/>
      </c>
      <c r="F309" s="142" t="str" cm="1">
        <f t="array" ref="F309">IFERROR(((_xlfn.IFS(F$227&lt;INDEX($J$395:$J$413,MATCH($B$256,$C$395:$C$413,0)),INDEX('Baseline Calcs &amp; EFs'!$D$341:$D$358, MATCH($B$256,'Baseline Calcs &amp; EFs'!$B$341:$B$358,0)),F$227&lt;INDEX($K$395:$K$413,MATCH($B$256,$C$395:$C$413,0)),INDEX('Baseline Calcs &amp; EFs'!$D$341:$D$358, MATCH($B$256,'Baseline Calcs &amp; EFs'!$B$341:$B$358,0))-(((INDEX('Baseline Calcs &amp; EFs'!$D$341:$D$358, MATCH($B$256,'Baseline Calcs &amp; EFs'!$B$341:$B$358,0)))-(INDEX($G$394:$G$411, MATCH($B$256,$C$394:$C$411,0))))/3),F$227&lt;INDEX($I$395:$I$413,MATCH($B$256,$C$395:$C$413,0)),INDEX('Baseline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EFs'!M$381,"")</f>
        <v/>
      </c>
      <c r="G309" s="142" t="str" cm="1">
        <f t="array" ref="G309">IFERROR(((_xlfn.IFS(G$227&lt;INDEX($J$395:$J$413,MATCH($B$256,$C$395:$C$413,0)),INDEX('Baseline Calcs &amp; EFs'!$D$341:$D$358, MATCH($B$256,'Baseline Calcs &amp; EFs'!$B$341:$B$358,0)),G$227&lt;INDEX($K$395:$K$413,MATCH($B$256,$C$395:$C$413,0)),INDEX('Baseline Calcs &amp; EFs'!$D$341:$D$358, MATCH($B$256,'Baseline Calcs &amp; EFs'!$B$341:$B$358,0))-(((INDEX('Baseline Calcs &amp; EFs'!$D$341:$D$358, MATCH($B$256,'Baseline Calcs &amp; EFs'!$B$341:$B$358,0)))-(INDEX($G$394:$G$411, MATCH($B$256,$C$394:$C$411,0))))/3),G$227&lt;INDEX($I$395:$I$413,MATCH($B$256,$C$395:$C$413,0)),INDEX('Baseline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EFs'!N$381,"")</f>
        <v/>
      </c>
      <c r="H309" s="142" t="str" cm="1">
        <f t="array" ref="H309">IFERROR(((_xlfn.IFS(H$227&lt;INDEX($J$395:$J$413,MATCH($B$256,$C$395:$C$413,0)),INDEX('Baseline Calcs &amp; EFs'!$D$341:$D$358, MATCH($B$256,'Baseline Calcs &amp; EFs'!$B$341:$B$358,0)),H$227&lt;INDEX($K$395:$K$413,MATCH($B$256,$C$395:$C$413,0)),INDEX('Baseline Calcs &amp; EFs'!$D$341:$D$358, MATCH($B$256,'Baseline Calcs &amp; EFs'!$B$341:$B$358,0))-(((INDEX('Baseline Calcs &amp; EFs'!$D$341:$D$358, MATCH($B$256,'Baseline Calcs &amp; EFs'!$B$341:$B$358,0)))-(INDEX($G$394:$G$411, MATCH($B$256,$C$394:$C$411,0))))/3),H$227&lt;INDEX($I$395:$I$413,MATCH($B$256,$C$395:$C$413,0)),INDEX('Baseline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EFs'!O$381,"")</f>
        <v/>
      </c>
      <c r="I309" s="142" t="str" cm="1">
        <f t="array" ref="I309">IFERROR(((_xlfn.IFS(I$227&lt;INDEX($J$395:$J$413,MATCH($B$256,$C$395:$C$413,0)),INDEX('Baseline Calcs &amp; EFs'!$D$341:$D$358, MATCH($B$256,'Baseline Calcs &amp; EFs'!$B$341:$B$358,0)),I$227&lt;INDEX($K$395:$K$413,MATCH($B$256,$C$395:$C$413,0)),INDEX('Baseline Calcs &amp; EFs'!$D$341:$D$358, MATCH($B$256,'Baseline Calcs &amp; EFs'!$B$341:$B$358,0))-(((INDEX('Baseline Calcs &amp; EFs'!$D$341:$D$358, MATCH($B$256,'Baseline Calcs &amp; EFs'!$B$341:$B$358,0)))-(INDEX($G$394:$G$411, MATCH($B$256,$C$394:$C$411,0))))/3),I$227&lt;INDEX($I$395:$I$413,MATCH($B$256,$C$395:$C$413,0)),INDEX('Baseline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EFs'!P$381,"")</f>
        <v/>
      </c>
      <c r="J309" s="142" t="str" cm="1">
        <f t="array" ref="J309">IFERROR(((_xlfn.IFS(J$227&lt;INDEX($J$395:$J$413,MATCH($B$256,$C$395:$C$413,0)),INDEX('Baseline Calcs &amp; EFs'!$D$341:$D$358, MATCH($B$256,'Baseline Calcs &amp; EFs'!$B$341:$B$358,0)),J$227&lt;INDEX($K$395:$K$413,MATCH($B$256,$C$395:$C$413,0)),INDEX('Baseline Calcs &amp; EFs'!$D$341:$D$358, MATCH($B$256,'Baseline Calcs &amp; EFs'!$B$341:$B$358,0))-(((INDEX('Baseline Calcs &amp; EFs'!$D$341:$D$358, MATCH($B$256,'Baseline Calcs &amp; EFs'!$B$341:$B$358,0)))-(INDEX($G$394:$G$411, MATCH($B$256,$C$394:$C$411,0))))/3),J$227&lt;INDEX($I$395:$I$413,MATCH($B$256,$C$395:$C$413,0)),INDEX('Baseline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EFs'!Q$381,"")</f>
        <v/>
      </c>
      <c r="K309" s="142" t="str" cm="1">
        <f t="array" ref="K309">IFERROR(((_xlfn.IFS(K$227&lt;INDEX($J$395:$J$413,MATCH($B$256,$C$395:$C$413,0)),INDEX('Baseline Calcs &amp; EFs'!$D$341:$D$358, MATCH($B$256,'Baseline Calcs &amp; EFs'!$B$341:$B$358,0)),K$227&lt;INDEX($K$395:$K$413,MATCH($B$256,$C$395:$C$413,0)),INDEX('Baseline Calcs &amp; EFs'!$D$341:$D$358, MATCH($B$256,'Baseline Calcs &amp; EFs'!$B$341:$B$358,0))-(((INDEX('Baseline Calcs &amp; EFs'!$D$341:$D$358, MATCH($B$256,'Baseline Calcs &amp; EFs'!$B$341:$B$358,0)))-(INDEX($G$394:$G$411, MATCH($B$256,$C$394:$C$411,0))))/3),K$227&lt;INDEX($I$395:$I$413,MATCH($B$256,$C$395:$C$413,0)),INDEX('Baseline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EFs'!R$381,"")</f>
        <v/>
      </c>
      <c r="L309" s="142" t="str" cm="1">
        <f t="array" ref="L309">IFERROR(((_xlfn.IFS(L$227&lt;INDEX($J$395:$J$413,MATCH($B$256,$C$395:$C$413,0)),INDEX('Baseline Calcs &amp; EFs'!$D$341:$D$358, MATCH($B$256,'Baseline Calcs &amp; EFs'!$B$341:$B$358,0)),L$227&lt;INDEX($K$395:$K$413,MATCH($B$256,$C$395:$C$413,0)),INDEX('Baseline Calcs &amp; EFs'!$D$341:$D$358, MATCH($B$256,'Baseline Calcs &amp; EFs'!$B$341:$B$358,0))-(((INDEX('Baseline Calcs &amp; EFs'!$D$341:$D$358, MATCH($B$256,'Baseline Calcs &amp; EFs'!$B$341:$B$358,0)))-(INDEX($G$394:$G$411, MATCH($B$256,$C$394:$C$411,0))))/3),L$227&lt;INDEX($I$395:$I$413,MATCH($B$256,$C$395:$C$413,0)),INDEX('Baseline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EFs'!S$381,"")</f>
        <v/>
      </c>
      <c r="M309" s="142" t="str" cm="1">
        <f t="array" ref="M309">IFERROR(((_xlfn.IFS(M$227&lt;INDEX($J$395:$J$413,MATCH($B$256,$C$395:$C$413,0)),INDEX('Baseline Calcs &amp; EFs'!$D$341:$D$358, MATCH($B$256,'Baseline Calcs &amp; EFs'!$B$341:$B$358,0)),M$227&lt;INDEX($K$395:$K$413,MATCH($B$256,$C$395:$C$413,0)),INDEX('Baseline Calcs &amp; EFs'!$D$341:$D$358, MATCH($B$256,'Baseline Calcs &amp; EFs'!$B$341:$B$358,0))-(((INDEX('Baseline Calcs &amp; EFs'!$D$341:$D$358, MATCH($B$256,'Baseline Calcs &amp; EFs'!$B$341:$B$358,0)))-(INDEX($G$394:$G$411, MATCH($B$256,$C$394:$C$411,0))))/3),M$227&lt;INDEX($I$395:$I$413,MATCH($B$256,$C$395:$C$413,0)),INDEX('Baseline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EFs'!T$381,"")</f>
        <v/>
      </c>
      <c r="N309" s="142" t="str" cm="1">
        <f t="array" ref="N309">IFERROR(((_xlfn.IFS(N$227&lt;INDEX($J$395:$J$413,MATCH($B$256,$C$395:$C$413,0)),INDEX('Baseline Calcs &amp; EFs'!$D$341:$D$358, MATCH($B$256,'Baseline Calcs &amp; EFs'!$B$341:$B$358,0)),N$227&lt;INDEX($K$395:$K$413,MATCH($B$256,$C$395:$C$413,0)),INDEX('Baseline Calcs &amp; EFs'!$D$341:$D$358, MATCH($B$256,'Baseline Calcs &amp; EFs'!$B$341:$B$358,0))-(((INDEX('Baseline Calcs &amp; EFs'!$D$341:$D$358, MATCH($B$256,'Baseline Calcs &amp; EFs'!$B$341:$B$358,0)))-(INDEX($G$394:$G$411, MATCH($B$256,$C$394:$C$411,0))))/3),N$227&lt;INDEX($I$395:$I$413,MATCH($B$256,$C$395:$C$413,0)),INDEX('Baseline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EFs'!U$381,"")</f>
        <v/>
      </c>
      <c r="O309" s="142" t="str" cm="1">
        <f t="array" ref="O309">IFERROR(((_xlfn.IFS(O$227&lt;INDEX($J$395:$J$413,MATCH($B$256,$C$395:$C$413,0)),INDEX('Baseline Calcs &amp; EFs'!$D$341:$D$358, MATCH($B$256,'Baseline Calcs &amp; EFs'!$B$341:$B$358,0)),O$227&lt;INDEX($K$395:$K$413,MATCH($B$256,$C$395:$C$413,0)),INDEX('Baseline Calcs &amp; EFs'!$D$341:$D$358, MATCH($B$256,'Baseline Calcs &amp; EFs'!$B$341:$B$358,0))-(((INDEX('Baseline Calcs &amp; EFs'!$D$341:$D$358, MATCH($B$256,'Baseline Calcs &amp; EFs'!$B$341:$B$358,0)))-(INDEX($G$394:$G$411, MATCH($B$256,$C$394:$C$411,0))))/3),O$227&lt;INDEX($I$395:$I$413,MATCH($B$256,$C$395:$C$413,0)),INDEX('Baseline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EFs'!V$381,"")</f>
        <v/>
      </c>
      <c r="P309" s="142" t="str" cm="1">
        <f t="array" ref="P309">IFERROR(((_xlfn.IFS(P$227&lt;INDEX($J$395:$J$413,MATCH($B$256,$C$395:$C$413,0)),INDEX('Baseline Calcs &amp; EFs'!$D$341:$D$358, MATCH($B$256,'Baseline Calcs &amp; EFs'!$B$341:$B$358,0)),P$227&lt;INDEX($K$395:$K$413,MATCH($B$256,$C$395:$C$413,0)),INDEX('Baseline Calcs &amp; EFs'!$D$341:$D$358, MATCH($B$256,'Baseline Calcs &amp; EFs'!$B$341:$B$358,0))-(((INDEX('Baseline Calcs &amp; EFs'!$D$341:$D$358, MATCH($B$256,'Baseline Calcs &amp; EFs'!$B$341:$B$358,0)))-(INDEX($G$394:$G$411, MATCH($B$256,$C$394:$C$411,0))))/3),P$227&lt;INDEX($I$395:$I$413,MATCH($B$256,$C$395:$C$413,0)),INDEX('Baseline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EFs'!W$381,"")</f>
        <v/>
      </c>
      <c r="Q309" s="142" t="str" cm="1">
        <f t="array" ref="Q309">IFERROR(((_xlfn.IFS(Q$227&lt;INDEX($J$395:$J$413,MATCH($B$256,$C$395:$C$413,0)),INDEX('Baseline Calcs &amp; EFs'!$D$341:$D$358, MATCH($B$256,'Baseline Calcs &amp; EFs'!$B$341:$B$358,0)),Q$227&lt;INDEX($K$395:$K$413,MATCH($B$256,$C$395:$C$413,0)),INDEX('Baseline Calcs &amp; EFs'!$D$341:$D$358, MATCH($B$256,'Baseline Calcs &amp; EFs'!$B$341:$B$358,0))-(((INDEX('Baseline Calcs &amp; EFs'!$D$341:$D$358, MATCH($B$256,'Baseline Calcs &amp; EFs'!$B$341:$B$358,0)))-(INDEX($G$394:$G$411, MATCH($B$256,$C$394:$C$411,0))))/3),Q$227&lt;INDEX($I$395:$I$413,MATCH($B$256,$C$395:$C$413,0)),INDEX('Baseline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EFs'!X$381,"")</f>
        <v/>
      </c>
      <c r="R309" s="142" t="str" cm="1">
        <f t="array" ref="R309">IFERROR(((_xlfn.IFS(R$227&lt;INDEX($J$395:$J$413,MATCH($B$256,$C$395:$C$413,0)),INDEX('Baseline Calcs &amp; EFs'!$D$341:$D$358, MATCH($B$256,'Baseline Calcs &amp; EFs'!$B$341:$B$358,0)),R$227&lt;INDEX($K$395:$K$413,MATCH($B$256,$C$395:$C$413,0)),INDEX('Baseline Calcs &amp; EFs'!$D$341:$D$358, MATCH($B$256,'Baseline Calcs &amp; EFs'!$B$341:$B$358,0))-(((INDEX('Baseline Calcs &amp; EFs'!$D$341:$D$358, MATCH($B$256,'Baseline Calcs &amp; EFs'!$B$341:$B$358,0)))-(INDEX($G$394:$G$411, MATCH($B$256,$C$394:$C$411,0))))/3),R$227&lt;INDEX($I$395:$I$413,MATCH($B$256,$C$395:$C$413,0)),INDEX('Baseline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EFs'!Y$381,"")</f>
        <v/>
      </c>
      <c r="S309" s="142" t="str" cm="1">
        <f t="array" ref="S309">IFERROR(((_xlfn.IFS(S$227&lt;INDEX($J$395:$J$413,MATCH($B$256,$C$395:$C$413,0)),INDEX('Baseline Calcs &amp; EFs'!$D$341:$D$358, MATCH($B$256,'Baseline Calcs &amp; EFs'!$B$341:$B$358,0)),S$227&lt;INDEX($K$395:$K$413,MATCH($B$256,$C$395:$C$413,0)),INDEX('Baseline Calcs &amp; EFs'!$D$341:$D$358, MATCH($B$256,'Baseline Calcs &amp; EFs'!$B$341:$B$358,0))-(((INDEX('Baseline Calcs &amp; EFs'!$D$341:$D$358, MATCH($B$256,'Baseline Calcs &amp; EFs'!$B$341:$B$358,0)))-(INDEX($G$394:$G$411, MATCH($B$256,$C$394:$C$411,0))))/3),S$227&lt;INDEX($I$395:$I$413,MATCH($B$256,$C$395:$C$413,0)),INDEX('Baseline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EFs'!Z$381,"")</f>
        <v/>
      </c>
      <c r="T309" s="142" t="str" cm="1">
        <f t="array" ref="T309">IFERROR(((_xlfn.IFS(T$227&lt;INDEX($J$395:$J$413,MATCH($B$256,$C$395:$C$413,0)),INDEX('Baseline Calcs &amp; EFs'!$D$341:$D$358, MATCH($B$256,'Baseline Calcs &amp; EFs'!$B$341:$B$358,0)),T$227&lt;INDEX($K$395:$K$413,MATCH($B$256,$C$395:$C$413,0)),INDEX('Baseline Calcs &amp; EFs'!$D$341:$D$358, MATCH($B$256,'Baseline Calcs &amp; EFs'!$B$341:$B$358,0))-(((INDEX('Baseline Calcs &amp; EFs'!$D$341:$D$358, MATCH($B$256,'Baseline Calcs &amp; EFs'!$B$341:$B$358,0)))-(INDEX($G$394:$G$411, MATCH($B$256,$C$394:$C$411,0))))/3),T$227&lt;INDEX($I$395:$I$413,MATCH($B$256,$C$395:$C$413,0)),INDEX('Baseline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EFs'!AA$381,"")</f>
        <v/>
      </c>
      <c r="U309" s="142" t="str" cm="1">
        <f t="array" ref="U309">IFERROR(((_xlfn.IFS(U$227&lt;INDEX($J$395:$J$413,MATCH($B$256,$C$395:$C$413,0)),INDEX('Baseline Calcs &amp; EFs'!$D$341:$D$358, MATCH($B$256,'Baseline Calcs &amp; EFs'!$B$341:$B$358,0)),U$227&lt;INDEX($K$395:$K$413,MATCH($B$256,$C$395:$C$413,0)),INDEX('Baseline Calcs &amp; EFs'!$D$341:$D$358, MATCH($B$256,'Baseline Calcs &amp; EFs'!$B$341:$B$358,0))-(((INDEX('Baseline Calcs &amp; EFs'!$D$341:$D$358, MATCH($B$256,'Baseline Calcs &amp; EFs'!$B$341:$B$358,0)))-(INDEX($G$394:$G$411, MATCH($B$256,$C$394:$C$411,0))))/3),U$227&lt;INDEX($I$395:$I$413,MATCH($B$256,$C$395:$C$413,0)),INDEX('Baseline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EFs'!AB$381,"")</f>
        <v/>
      </c>
      <c r="V309" s="142" t="str" cm="1">
        <f t="array" ref="V309">IFERROR(((_xlfn.IFS(V$227&lt;INDEX($J$395:$J$413,MATCH($B$256,$C$395:$C$413,0)),INDEX('Baseline Calcs &amp; EFs'!$D$341:$D$358, MATCH($B$256,'Baseline Calcs &amp; EFs'!$B$341:$B$358,0)),V$227&lt;INDEX($K$395:$K$413,MATCH($B$256,$C$395:$C$413,0)),INDEX('Baseline Calcs &amp; EFs'!$D$341:$D$358, MATCH($B$256,'Baseline Calcs &amp; EFs'!$B$341:$B$358,0))-(((INDEX('Baseline Calcs &amp; EFs'!$D$341:$D$358, MATCH($B$256,'Baseline Calcs &amp; EFs'!$B$341:$B$358,0)))-(INDEX($G$394:$G$411, MATCH($B$256,$C$394:$C$411,0))))/3),V$227&lt;INDEX($I$395:$I$413,MATCH($B$256,$C$395:$C$413,0)),INDEX('Baseline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EFs'!AC$381,"")</f>
        <v/>
      </c>
      <c r="W309" s="142" t="str" cm="1">
        <f t="array" ref="W309">IFERROR(((_xlfn.IFS(W$227&lt;INDEX($J$395:$J$413,MATCH($B$256,$C$395:$C$413,0)),INDEX('Baseline Calcs &amp; EFs'!$D$341:$D$358, MATCH($B$256,'Baseline Calcs &amp; EFs'!$B$341:$B$358,0)),W$227&lt;INDEX($K$395:$K$413,MATCH($B$256,$C$395:$C$413,0)),INDEX('Baseline Calcs &amp; EFs'!$D$341:$D$358, MATCH($B$256,'Baseline Calcs &amp; EFs'!$B$341:$B$358,0))-(((INDEX('Baseline Calcs &amp; EFs'!$D$341:$D$358, MATCH($B$256,'Baseline Calcs &amp; EFs'!$B$341:$B$358,0)))-(INDEX($G$394:$G$411, MATCH($B$256,$C$394:$C$411,0))))/3),W$227&lt;INDEX($I$395:$I$413,MATCH($B$256,$C$395:$C$413,0)),INDEX('Baseline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EFs'!AD$381,"")</f>
        <v/>
      </c>
      <c r="X309" s="142" t="str" cm="1">
        <f t="array" ref="X309">IFERROR(((_xlfn.IFS(X$227&lt;INDEX($J$395:$J$413,MATCH($B$256,$C$395:$C$413,0)),INDEX('Baseline Calcs &amp; EFs'!$D$341:$D$358, MATCH($B$256,'Baseline Calcs &amp; EFs'!$B$341:$B$358,0)),X$227&lt;INDEX($K$395:$K$413,MATCH($B$256,$C$395:$C$413,0)),INDEX('Baseline Calcs &amp; EFs'!$D$341:$D$358, MATCH($B$256,'Baseline Calcs &amp; EFs'!$B$341:$B$358,0))-(((INDEX('Baseline Calcs &amp; EFs'!$D$341:$D$358, MATCH($B$256,'Baseline Calcs &amp; EFs'!$B$341:$B$358,0)))-(INDEX($G$394:$G$411, MATCH($B$256,$C$394:$C$411,0))))/3),X$227&lt;INDEX($I$395:$I$413,MATCH($B$256,$C$395:$C$413,0)),INDEX('Baseline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EFs'!AE$381,"")</f>
        <v/>
      </c>
      <c r="Y309" s="142" t="str" cm="1">
        <f t="array" ref="Y309">IFERROR(((_xlfn.IFS(Y$227&lt;INDEX($J$395:$J$413,MATCH($B$256,$C$395:$C$413,0)),INDEX('Baseline Calcs &amp; EFs'!$D$341:$D$358, MATCH($B$256,'Baseline Calcs &amp; EFs'!$B$341:$B$358,0)),Y$227&lt;INDEX($K$395:$K$413,MATCH($B$256,$C$395:$C$413,0)),INDEX('Baseline Calcs &amp; EFs'!$D$341:$D$358, MATCH($B$256,'Baseline Calcs &amp; EFs'!$B$341:$B$358,0))-(((INDEX('Baseline Calcs &amp; EFs'!$D$341:$D$358, MATCH($B$256,'Baseline Calcs &amp; EFs'!$B$341:$B$358,0)))-(INDEX($G$394:$G$411, MATCH($B$256,$C$394:$C$411,0))))/3),Y$227&lt;INDEX($I$395:$I$413,MATCH($B$256,$C$395:$C$413,0)),INDEX('Baseline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EFs'!AF$381,"")</f>
        <v/>
      </c>
      <c r="Z309" s="142" t="str" cm="1">
        <f t="array" ref="Z309">IFERROR(((_xlfn.IFS(Z$227&lt;INDEX($J$395:$J$413,MATCH($B$256,$C$395:$C$413,0)),INDEX('Baseline Calcs &amp; EFs'!$D$341:$D$358, MATCH($B$256,'Baseline Calcs &amp; EFs'!$B$341:$B$358,0)),Z$227&lt;INDEX($K$395:$K$413,MATCH($B$256,$C$395:$C$413,0)),INDEX('Baseline Calcs &amp; EFs'!$D$341:$D$358, MATCH($B$256,'Baseline Calcs &amp; EFs'!$B$341:$B$358,0))-(((INDEX('Baseline Calcs &amp; EFs'!$D$341:$D$358, MATCH($B$256,'Baseline Calcs &amp; EFs'!$B$341:$B$358,0)))-(INDEX($G$394:$G$411, MATCH($B$256,$C$394:$C$411,0))))/3),Z$227&lt;INDEX($I$395:$I$413,MATCH($B$256,$C$395:$C$413,0)),INDEX('Baseline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EFs'!AG$381,"")</f>
        <v/>
      </c>
      <c r="AA309" s="142" t="str" cm="1">
        <f t="array" ref="AA309">IFERROR(((_xlfn.IFS(AA$227&lt;INDEX($J$395:$J$413,MATCH($B$256,$C$395:$C$413,0)),INDEX('Baseline Calcs &amp; EFs'!$D$341:$D$358, MATCH($B$256,'Baseline Calcs &amp; EFs'!$B$341:$B$358,0)),AA$227&lt;INDEX($K$395:$K$413,MATCH($B$256,$C$395:$C$413,0)),INDEX('Baseline Calcs &amp; EFs'!$D$341:$D$358, MATCH($B$256,'Baseline Calcs &amp; EFs'!$B$341:$B$358,0))-(((INDEX('Baseline Calcs &amp; EFs'!$D$341:$D$358, MATCH($B$256,'Baseline Calcs &amp; EFs'!$B$341:$B$358,0)))-(INDEX($G$394:$G$411, MATCH($B$256,$C$394:$C$411,0))))/3),AA$227&lt;INDEX($I$395:$I$413,MATCH($B$256,$C$395:$C$413,0)),INDEX('Baseline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EFs'!AH$381,"")</f>
        <v/>
      </c>
      <c r="AB309" s="142" t="str" cm="1">
        <f t="array" ref="AB309">IFERROR(((_xlfn.IFS(AB$227&lt;INDEX($J$395:$J$413,MATCH($B$256,$C$395:$C$413,0)),INDEX('Baseline Calcs &amp; EFs'!$D$341:$D$358, MATCH($B$256,'Baseline Calcs &amp; EFs'!$B$341:$B$358,0)),AB$227&lt;INDEX($K$395:$K$413,MATCH($B$256,$C$395:$C$413,0)),INDEX('Baseline Calcs &amp; EFs'!$D$341:$D$358, MATCH($B$256,'Baseline Calcs &amp; EFs'!$B$341:$B$358,0))-(((INDEX('Baseline Calcs &amp; EFs'!$D$341:$D$358, MATCH($B$256,'Baseline Calcs &amp; EFs'!$B$341:$B$358,0)))-(INDEX($G$394:$G$411, MATCH($B$256,$C$394:$C$411,0))))/3),AB$227&lt;INDEX($I$395:$I$413,MATCH($B$256,$C$395:$C$413,0)),INDEX('Baseline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EFs'!AI$381,"")</f>
        <v/>
      </c>
      <c r="AC309" s="142" t="str" cm="1">
        <f t="array" ref="AC309">IFERROR(((_xlfn.IFS(AC$227&lt;INDEX($J$395:$J$413,MATCH($B$256,$C$395:$C$413,0)),INDEX('Baseline Calcs &amp; EFs'!$D$341:$D$358, MATCH($B$256,'Baseline Calcs &amp; EFs'!$B$341:$B$358,0)),AC$227&lt;INDEX($K$395:$K$413,MATCH($B$256,$C$395:$C$413,0)),INDEX('Baseline Calcs &amp; EFs'!$D$341:$D$358, MATCH($B$256,'Baseline Calcs &amp; EFs'!$B$341:$B$358,0))-(((INDEX('Baseline Calcs &amp; EFs'!$D$341:$D$358, MATCH($B$256,'Baseline Calcs &amp; EFs'!$B$341:$B$358,0)))-(INDEX($G$394:$G$411, MATCH($B$256,$C$394:$C$411,0))))/3),AC$227&lt;INDEX($I$395:$I$413,MATCH($B$256,$C$395:$C$413,0)),INDEX('Baseline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EFs'!AJ$381,"")</f>
        <v/>
      </c>
      <c r="AD309" s="142" t="str" cm="1">
        <f t="array" ref="AD309">IFERROR(((_xlfn.IFS(AD$227&lt;INDEX($J$395:$J$413,MATCH($B$256,$C$395:$C$413,0)),INDEX('Baseline Calcs &amp; EFs'!$D$341:$D$358, MATCH($B$256,'Baseline Calcs &amp; EFs'!$B$341:$B$358,0)),AD$227&lt;INDEX($K$395:$K$413,MATCH($B$256,$C$395:$C$413,0)),INDEX('Baseline Calcs &amp; EFs'!$D$341:$D$358, MATCH($B$256,'Baseline Calcs &amp; EFs'!$B$341:$B$358,0))-(((INDEX('Baseline Calcs &amp; EFs'!$D$341:$D$358, MATCH($B$256,'Baseline Calcs &amp; EFs'!$B$341:$B$358,0)))-(INDEX($G$394:$G$411, MATCH($B$256,$C$394:$C$411,0))))/3),AD$227&lt;INDEX($I$395:$I$413,MATCH($B$256,$C$395:$C$413,0)),INDEX('Baseline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EFs'!AK$381,"")</f>
        <v/>
      </c>
      <c r="AE309" s="142" t="str" cm="1">
        <f t="array" ref="AE309">IFERROR(((_xlfn.IFS(AE$227&lt;INDEX($J$395:$J$413,MATCH($B$256,$C$395:$C$413,0)),INDEX('Baseline Calcs &amp; EFs'!$D$341:$D$358, MATCH($B$256,'Baseline Calcs &amp; EFs'!$B$341:$B$358,0)),AE$227&lt;INDEX($K$395:$K$413,MATCH($B$256,$C$395:$C$413,0)),INDEX('Baseline Calcs &amp; EFs'!$D$341:$D$358, MATCH($B$256,'Baseline Calcs &amp; EFs'!$B$341:$B$358,0))-(((INDEX('Baseline Calcs &amp; EFs'!$D$341:$D$358, MATCH($B$256,'Baseline Calcs &amp; EFs'!$B$341:$B$358,0)))-(INDEX($G$394:$G$411, MATCH($B$256,$C$394:$C$411,0))))/3),AE$227&lt;INDEX($I$395:$I$413,MATCH($B$256,$C$395:$C$413,0)),INDEX('Baseline Calcs &amp; EFs'!$D$341:$D$358, MATCH($B$256,'Baseline Calcs &amp; EFs'!$B$341:$B$358,0))-(((INDEX('Baseline Calcs &amp; EFs'!$D$341:$D$358, MATCH($B$256,'Baseline Calcs &amp; EFs'!$B$341:$B$358,0)))-(INDEX($G$394:$G$411, MATCH($B$256,$C$394:$C$411,0))))*2/3),TRUE,INDEX($G$394:$G$411, MATCH($B$256,$C$394:$C$411,0)))*INDEX($D$11:$D$27, MATCH($B$256,$B$11:$B$27,0))*10^6*'Conversions and Lists'!$F$44)-(INDEX($G$6:$G$27, MATCH($B$256,$B$6:$B$27,0))*'Conversions and Lists'!$F$37))*'Baseline Calcs &amp; EFs'!AL$381,"")</f>
        <v/>
      </c>
      <c r="AF309" s="142" t="str">
        <f t="shared" si="9"/>
        <v/>
      </c>
      <c r="AG309" s="142" t="str">
        <f>IFERROR(SUM(INDEX(D309:AF309, MATCH(INDEX($H$6:$H$27,MATCH(B309,$B$6:$B$27,0)),$D$227:$AE$227,0)):AF309),"")</f>
        <v/>
      </c>
    </row>
    <row r="310" spans="2:33" ht="14.4" thickBot="1" x14ac:dyDescent="0.3">
      <c r="B310" s="138" t="s">
        <v>132</v>
      </c>
      <c r="C310" s="139" t="s">
        <v>336</v>
      </c>
      <c r="D310" s="148" t="str" cm="1">
        <f t="array" ref="D310">IFERROR((_xlfn.IFS(D$227&lt;INDEX($J$395:$J$413,MATCH($B$256,$C$395:$C$413,0)),INDEX('Baseline Calcs &amp; EFs'!$C$341:$C$358, MATCH($B$256,'Baseline Calcs &amp; EFs'!$B$341:$B$358,0)),D$227&lt;INDEX($K$395:$K$413,MATCH($B$256,$C$395:$C$413,0)),INDEX('Baseline Calcs &amp; EFs'!$C$341:$C$358, MATCH($B$256,'Baseline Calcs &amp; EFs'!$B$341:$B$358,0))-(((INDEX('Baseline Calcs &amp; EFs'!$C$341:$C$358, MATCH($B$256,'Baseline Calcs &amp; EFs'!$B$341:$B$358,0)))-(INDEX($F$394:$F$411, MATCH($B$256,$C$394:$C$411,0))))/3),D$227&lt;INDEX($I$395:$I$413,MATCH($B$256,$C$395:$C$413,0)),INDEX('Baseline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E310" s="148" t="str" cm="1">
        <f t="array" ref="E310">IFERROR((_xlfn.IFS(E$227&lt;INDEX($J$395:$J$413,MATCH($B$256,$C$395:$C$413,0)),INDEX('Baseline Calcs &amp; EFs'!$C$341:$C$358, MATCH($B$256,'Baseline Calcs &amp; EFs'!$B$341:$B$358,0)),E$227&lt;INDEX($K$395:$K$413,MATCH($B$256,$C$395:$C$413,0)),INDEX('Baseline Calcs &amp; EFs'!$C$341:$C$358, MATCH($B$256,'Baseline Calcs &amp; EFs'!$B$341:$B$358,0))-(((INDEX('Baseline Calcs &amp; EFs'!$C$341:$C$358, MATCH($B$256,'Baseline Calcs &amp; EFs'!$B$341:$B$358,0)))-(INDEX($F$394:$F$411, MATCH($B$256,$C$394:$C$411,0))))/3),E$227&lt;INDEX($I$395:$I$413,MATCH($B$256,$C$395:$C$413,0)),INDEX('Baseline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F310" s="148" t="str" cm="1">
        <f t="array" ref="F310">IFERROR((_xlfn.IFS(F$227&lt;INDEX($J$395:$J$413,MATCH($B$256,$C$395:$C$413,0)),INDEX('Baseline Calcs &amp; EFs'!$C$341:$C$358, MATCH($B$256,'Baseline Calcs &amp; EFs'!$B$341:$B$358,0)),F$227&lt;INDEX($K$395:$K$413,MATCH($B$256,$C$395:$C$413,0)),INDEX('Baseline Calcs &amp; EFs'!$C$341:$C$358, MATCH($B$256,'Baseline Calcs &amp; EFs'!$B$341:$B$358,0))-(((INDEX('Baseline Calcs &amp; EFs'!$C$341:$C$358, MATCH($B$256,'Baseline Calcs &amp; EFs'!$B$341:$B$358,0)))-(INDEX($F$394:$F$411, MATCH($B$256,$C$394:$C$411,0))))/3),F$227&lt;INDEX($I$395:$I$413,MATCH($B$256,$C$395:$C$413,0)),INDEX('Baseline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G310" s="148" t="str" cm="1">
        <f t="array" ref="G310">IFERROR((_xlfn.IFS(G$227&lt;INDEX($J$395:$J$413,MATCH($B$256,$C$395:$C$413,0)),INDEX('Baseline Calcs &amp; EFs'!$C$341:$C$358, MATCH($B$256,'Baseline Calcs &amp; EFs'!$B$341:$B$358,0)),G$227&lt;INDEX($K$395:$K$413,MATCH($B$256,$C$395:$C$413,0)),INDEX('Baseline Calcs &amp; EFs'!$C$341:$C$358, MATCH($B$256,'Baseline Calcs &amp; EFs'!$B$341:$B$358,0))-(((INDEX('Baseline Calcs &amp; EFs'!$C$341:$C$358, MATCH($B$256,'Baseline Calcs &amp; EFs'!$B$341:$B$358,0)))-(INDEX($F$394:$F$411, MATCH($B$256,$C$394:$C$411,0))))/3),G$227&lt;INDEX($I$395:$I$413,MATCH($B$256,$C$395:$C$413,0)),INDEX('Baseline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H310" s="148" t="str" cm="1">
        <f t="array" ref="H310">IFERROR((_xlfn.IFS(H$227&lt;INDEX($J$395:$J$413,MATCH($B$256,$C$395:$C$413,0)),INDEX('Baseline Calcs &amp; EFs'!$C$341:$C$358, MATCH($B$256,'Baseline Calcs &amp; EFs'!$B$341:$B$358,0)),H$227&lt;INDEX($K$395:$K$413,MATCH($B$256,$C$395:$C$413,0)),INDEX('Baseline Calcs &amp; EFs'!$C$341:$C$358, MATCH($B$256,'Baseline Calcs &amp; EFs'!$B$341:$B$358,0))-(((INDEX('Baseline Calcs &amp; EFs'!$C$341:$C$358, MATCH($B$256,'Baseline Calcs &amp; EFs'!$B$341:$B$358,0)))-(INDEX($F$394:$F$411, MATCH($B$256,$C$394:$C$411,0))))/3),H$227&lt;INDEX($I$395:$I$413,MATCH($B$256,$C$395:$C$413,0)),INDEX('Baseline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I310" s="148" t="str" cm="1">
        <f t="array" ref="I310">IFERROR((_xlfn.IFS(I$227&lt;INDEX($J$395:$J$413,MATCH($B$256,$C$395:$C$413,0)),INDEX('Baseline Calcs &amp; EFs'!$C$341:$C$358, MATCH($B$256,'Baseline Calcs &amp; EFs'!$B$341:$B$358,0)),I$227&lt;INDEX($K$395:$K$413,MATCH($B$256,$C$395:$C$413,0)),INDEX('Baseline Calcs &amp; EFs'!$C$341:$C$358, MATCH($B$256,'Baseline Calcs &amp; EFs'!$B$341:$B$358,0))-(((INDEX('Baseline Calcs &amp; EFs'!$C$341:$C$358, MATCH($B$256,'Baseline Calcs &amp; EFs'!$B$341:$B$358,0)))-(INDEX($F$394:$F$411, MATCH($B$256,$C$394:$C$411,0))))/3),I$227&lt;INDEX($I$395:$I$413,MATCH($B$256,$C$395:$C$413,0)),INDEX('Baseline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J310" s="148" t="str" cm="1">
        <f t="array" ref="J310">IFERROR((_xlfn.IFS(J$227&lt;INDEX($J$395:$J$413,MATCH($B$256,$C$395:$C$413,0)),INDEX('Baseline Calcs &amp; EFs'!$C$341:$C$358, MATCH($B$256,'Baseline Calcs &amp; EFs'!$B$341:$B$358,0)),J$227&lt;INDEX($K$395:$K$413,MATCH($B$256,$C$395:$C$413,0)),INDEX('Baseline Calcs &amp; EFs'!$C$341:$C$358, MATCH($B$256,'Baseline Calcs &amp; EFs'!$B$341:$B$358,0))-(((INDEX('Baseline Calcs &amp; EFs'!$C$341:$C$358, MATCH($B$256,'Baseline Calcs &amp; EFs'!$B$341:$B$358,0)))-(INDEX($F$394:$F$411, MATCH($B$256,$C$394:$C$411,0))))/3),J$227&lt;INDEX($I$395:$I$413,MATCH($B$256,$C$395:$C$413,0)),INDEX('Baseline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K310" s="148" t="str" cm="1">
        <f t="array" ref="K310">IFERROR((_xlfn.IFS(K$227&lt;INDEX($J$395:$J$413,MATCH($B$256,$C$395:$C$413,0)),INDEX('Baseline Calcs &amp; EFs'!$C$341:$C$358, MATCH($B$256,'Baseline Calcs &amp; EFs'!$B$341:$B$358,0)),K$227&lt;INDEX($K$395:$K$413,MATCH($B$256,$C$395:$C$413,0)),INDEX('Baseline Calcs &amp; EFs'!$C$341:$C$358, MATCH($B$256,'Baseline Calcs &amp; EFs'!$B$341:$B$358,0))-(((INDEX('Baseline Calcs &amp; EFs'!$C$341:$C$358, MATCH($B$256,'Baseline Calcs &amp; EFs'!$B$341:$B$358,0)))-(INDEX($F$394:$F$411, MATCH($B$256,$C$394:$C$411,0))))/3),K$227&lt;INDEX($I$395:$I$413,MATCH($B$256,$C$395:$C$413,0)),INDEX('Baseline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L310" s="148" t="str" cm="1">
        <f t="array" ref="L310">IFERROR((_xlfn.IFS(L$227&lt;INDEX($J$395:$J$413,MATCH($B$256,$C$395:$C$413,0)),INDEX('Baseline Calcs &amp; EFs'!$C$341:$C$358, MATCH($B$256,'Baseline Calcs &amp; EFs'!$B$341:$B$358,0)),L$227&lt;INDEX($K$395:$K$413,MATCH($B$256,$C$395:$C$413,0)),INDEX('Baseline Calcs &amp; EFs'!$C$341:$C$358, MATCH($B$256,'Baseline Calcs &amp; EFs'!$B$341:$B$358,0))-(((INDEX('Baseline Calcs &amp; EFs'!$C$341:$C$358, MATCH($B$256,'Baseline Calcs &amp; EFs'!$B$341:$B$358,0)))-(INDEX($F$394:$F$411, MATCH($B$256,$C$394:$C$411,0))))/3),L$227&lt;INDEX($I$395:$I$413,MATCH($B$256,$C$395:$C$413,0)),INDEX('Baseline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M310" s="148" t="str" cm="1">
        <f t="array" ref="M310">IFERROR((_xlfn.IFS(M$227&lt;INDEX($J$395:$J$413,MATCH($B$256,$C$395:$C$413,0)),INDEX('Baseline Calcs &amp; EFs'!$C$341:$C$358, MATCH($B$256,'Baseline Calcs &amp; EFs'!$B$341:$B$358,0)),M$227&lt;INDEX($K$395:$K$413,MATCH($B$256,$C$395:$C$413,0)),INDEX('Baseline Calcs &amp; EFs'!$C$341:$C$358, MATCH($B$256,'Baseline Calcs &amp; EFs'!$B$341:$B$358,0))-(((INDEX('Baseline Calcs &amp; EFs'!$C$341:$C$358, MATCH($B$256,'Baseline Calcs &amp; EFs'!$B$341:$B$358,0)))-(INDEX($F$394:$F$411, MATCH($B$256,$C$394:$C$411,0))))/3),M$227&lt;INDEX($I$395:$I$413,MATCH($B$256,$C$395:$C$413,0)),INDEX('Baseline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N310" s="148" t="str" cm="1">
        <f t="array" ref="N310">IFERROR((_xlfn.IFS(N$227&lt;INDEX($J$395:$J$413,MATCH($B$256,$C$395:$C$413,0)),INDEX('Baseline Calcs &amp; EFs'!$C$341:$C$358, MATCH($B$256,'Baseline Calcs &amp; EFs'!$B$341:$B$358,0)),N$227&lt;INDEX($K$395:$K$413,MATCH($B$256,$C$395:$C$413,0)),INDEX('Baseline Calcs &amp; EFs'!$C$341:$C$358, MATCH($B$256,'Baseline Calcs &amp; EFs'!$B$341:$B$358,0))-(((INDEX('Baseline Calcs &amp; EFs'!$C$341:$C$358, MATCH($B$256,'Baseline Calcs &amp; EFs'!$B$341:$B$358,0)))-(INDEX($F$394:$F$411, MATCH($B$256,$C$394:$C$411,0))))/3),N$227&lt;INDEX($I$395:$I$413,MATCH($B$256,$C$395:$C$413,0)),INDEX('Baseline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O310" s="148" t="str" cm="1">
        <f t="array" ref="O310">IFERROR((_xlfn.IFS(O$227&lt;INDEX($J$395:$J$413,MATCH($B$256,$C$395:$C$413,0)),INDEX('Baseline Calcs &amp; EFs'!$C$341:$C$358, MATCH($B$256,'Baseline Calcs &amp; EFs'!$B$341:$B$358,0)),O$227&lt;INDEX($K$395:$K$413,MATCH($B$256,$C$395:$C$413,0)),INDEX('Baseline Calcs &amp; EFs'!$C$341:$C$358, MATCH($B$256,'Baseline Calcs &amp; EFs'!$B$341:$B$358,0))-(((INDEX('Baseline Calcs &amp; EFs'!$C$341:$C$358, MATCH($B$256,'Baseline Calcs &amp; EFs'!$B$341:$B$358,0)))-(INDEX($F$394:$F$411, MATCH($B$256,$C$394:$C$411,0))))/3),O$227&lt;INDEX($I$395:$I$413,MATCH($B$256,$C$395:$C$413,0)),INDEX('Baseline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P310" s="148" t="str" cm="1">
        <f t="array" ref="P310">IFERROR((_xlfn.IFS(P$227&lt;INDEX($J$395:$J$413,MATCH($B$256,$C$395:$C$413,0)),INDEX('Baseline Calcs &amp; EFs'!$C$341:$C$358, MATCH($B$256,'Baseline Calcs &amp; EFs'!$B$341:$B$358,0)),P$227&lt;INDEX($K$395:$K$413,MATCH($B$256,$C$395:$C$413,0)),INDEX('Baseline Calcs &amp; EFs'!$C$341:$C$358, MATCH($B$256,'Baseline Calcs &amp; EFs'!$B$341:$B$358,0))-(((INDEX('Baseline Calcs &amp; EFs'!$C$341:$C$358, MATCH($B$256,'Baseline Calcs &amp; EFs'!$B$341:$B$358,0)))-(INDEX($F$394:$F$411, MATCH($B$256,$C$394:$C$411,0))))/3),P$227&lt;INDEX($I$395:$I$413,MATCH($B$256,$C$395:$C$413,0)),INDEX('Baseline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Q310" s="148" t="str" cm="1">
        <f t="array" ref="Q310">IFERROR((_xlfn.IFS(Q$227&lt;INDEX($J$395:$J$413,MATCH($B$256,$C$395:$C$413,0)),INDEX('Baseline Calcs &amp; EFs'!$C$341:$C$358, MATCH($B$256,'Baseline Calcs &amp; EFs'!$B$341:$B$358,0)),Q$227&lt;INDEX($K$395:$K$413,MATCH($B$256,$C$395:$C$413,0)),INDEX('Baseline Calcs &amp; EFs'!$C$341:$C$358, MATCH($B$256,'Baseline Calcs &amp; EFs'!$B$341:$B$358,0))-(((INDEX('Baseline Calcs &amp; EFs'!$C$341:$C$358, MATCH($B$256,'Baseline Calcs &amp; EFs'!$B$341:$B$358,0)))-(INDEX($F$394:$F$411, MATCH($B$256,$C$394:$C$411,0))))/3),Q$227&lt;INDEX($I$395:$I$413,MATCH($B$256,$C$395:$C$413,0)),INDEX('Baseline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R310" s="148" t="str" cm="1">
        <f t="array" ref="R310">IFERROR((_xlfn.IFS(R$227&lt;INDEX($J$395:$J$413,MATCH($B$256,$C$395:$C$413,0)),INDEX('Baseline Calcs &amp; EFs'!$C$341:$C$358, MATCH($B$256,'Baseline Calcs &amp; EFs'!$B$341:$B$358,0)),R$227&lt;INDEX($K$395:$K$413,MATCH($B$256,$C$395:$C$413,0)),INDEX('Baseline Calcs &amp; EFs'!$C$341:$C$358, MATCH($B$256,'Baseline Calcs &amp; EFs'!$B$341:$B$358,0))-(((INDEX('Baseline Calcs &amp; EFs'!$C$341:$C$358, MATCH($B$256,'Baseline Calcs &amp; EFs'!$B$341:$B$358,0)))-(INDEX($F$394:$F$411, MATCH($B$256,$C$394:$C$411,0))))/3),R$227&lt;INDEX($I$395:$I$413,MATCH($B$256,$C$395:$C$413,0)),INDEX('Baseline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S310" s="148" t="str" cm="1">
        <f t="array" ref="S310">IFERROR((_xlfn.IFS(S$227&lt;INDEX($J$395:$J$413,MATCH($B$256,$C$395:$C$413,0)),INDEX('Baseline Calcs &amp; EFs'!$C$341:$C$358, MATCH($B$256,'Baseline Calcs &amp; EFs'!$B$341:$B$358,0)),S$227&lt;INDEX($K$395:$K$413,MATCH($B$256,$C$395:$C$413,0)),INDEX('Baseline Calcs &amp; EFs'!$C$341:$C$358, MATCH($B$256,'Baseline Calcs &amp; EFs'!$B$341:$B$358,0))-(((INDEX('Baseline Calcs &amp; EFs'!$C$341:$C$358, MATCH($B$256,'Baseline Calcs &amp; EFs'!$B$341:$B$358,0)))-(INDEX($F$394:$F$411, MATCH($B$256,$C$394:$C$411,0))))/3),S$227&lt;INDEX($I$395:$I$413,MATCH($B$256,$C$395:$C$413,0)),INDEX('Baseline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T310" s="148" t="str" cm="1">
        <f t="array" ref="T310">IFERROR((_xlfn.IFS(T$227&lt;INDEX($J$395:$J$413,MATCH($B$256,$C$395:$C$413,0)),INDEX('Baseline Calcs &amp; EFs'!$C$341:$C$358, MATCH($B$256,'Baseline Calcs &amp; EFs'!$B$341:$B$358,0)),T$227&lt;INDEX($K$395:$K$413,MATCH($B$256,$C$395:$C$413,0)),INDEX('Baseline Calcs &amp; EFs'!$C$341:$C$358, MATCH($B$256,'Baseline Calcs &amp; EFs'!$B$341:$B$358,0))-(((INDEX('Baseline Calcs &amp; EFs'!$C$341:$C$358, MATCH($B$256,'Baseline Calcs &amp; EFs'!$B$341:$B$358,0)))-(INDEX($F$394:$F$411, MATCH($B$256,$C$394:$C$411,0))))/3),T$227&lt;INDEX($I$395:$I$413,MATCH($B$256,$C$395:$C$413,0)),INDEX('Baseline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U310" s="148" t="str" cm="1">
        <f t="array" ref="U310">IFERROR((_xlfn.IFS(U$227&lt;INDEX($J$395:$J$413,MATCH($B$256,$C$395:$C$413,0)),INDEX('Baseline Calcs &amp; EFs'!$C$341:$C$358, MATCH($B$256,'Baseline Calcs &amp; EFs'!$B$341:$B$358,0)),U$227&lt;INDEX($K$395:$K$413,MATCH($B$256,$C$395:$C$413,0)),INDEX('Baseline Calcs &amp; EFs'!$C$341:$C$358, MATCH($B$256,'Baseline Calcs &amp; EFs'!$B$341:$B$358,0))-(((INDEX('Baseline Calcs &amp; EFs'!$C$341:$C$358, MATCH($B$256,'Baseline Calcs &amp; EFs'!$B$341:$B$358,0)))-(INDEX($F$394:$F$411, MATCH($B$256,$C$394:$C$411,0))))/3),U$227&lt;INDEX($I$395:$I$413,MATCH($B$256,$C$395:$C$413,0)),INDEX('Baseline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V310" s="148" t="str" cm="1">
        <f t="array" ref="V310">IFERROR((_xlfn.IFS(V$227&lt;INDEX($J$395:$J$413,MATCH($B$256,$C$395:$C$413,0)),INDEX('Baseline Calcs &amp; EFs'!$C$341:$C$358, MATCH($B$256,'Baseline Calcs &amp; EFs'!$B$341:$B$358,0)),V$227&lt;INDEX($K$395:$K$413,MATCH($B$256,$C$395:$C$413,0)),INDEX('Baseline Calcs &amp; EFs'!$C$341:$C$358, MATCH($B$256,'Baseline Calcs &amp; EFs'!$B$341:$B$358,0))-(((INDEX('Baseline Calcs &amp; EFs'!$C$341:$C$358, MATCH($B$256,'Baseline Calcs &amp; EFs'!$B$341:$B$358,0)))-(INDEX($F$394:$F$411, MATCH($B$256,$C$394:$C$411,0))))/3),V$227&lt;INDEX($I$395:$I$413,MATCH($B$256,$C$395:$C$413,0)),INDEX('Baseline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W310" s="148" t="str" cm="1">
        <f t="array" ref="W310">IFERROR((_xlfn.IFS(W$227&lt;INDEX($J$395:$J$413,MATCH($B$256,$C$395:$C$413,0)),INDEX('Baseline Calcs &amp; EFs'!$C$341:$C$358, MATCH($B$256,'Baseline Calcs &amp; EFs'!$B$341:$B$358,0)),W$227&lt;INDEX($K$395:$K$413,MATCH($B$256,$C$395:$C$413,0)),INDEX('Baseline Calcs &amp; EFs'!$C$341:$C$358, MATCH($B$256,'Baseline Calcs &amp; EFs'!$B$341:$B$358,0))-(((INDEX('Baseline Calcs &amp; EFs'!$C$341:$C$358, MATCH($B$256,'Baseline Calcs &amp; EFs'!$B$341:$B$358,0)))-(INDEX($F$394:$F$411, MATCH($B$256,$C$394:$C$411,0))))/3),W$227&lt;INDEX($I$395:$I$413,MATCH($B$256,$C$395:$C$413,0)),INDEX('Baseline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X310" s="148" t="str" cm="1">
        <f t="array" ref="X310">IFERROR((_xlfn.IFS(X$227&lt;INDEX($J$395:$J$413,MATCH($B$256,$C$395:$C$413,0)),INDEX('Baseline Calcs &amp; EFs'!$C$341:$C$358, MATCH($B$256,'Baseline Calcs &amp; EFs'!$B$341:$B$358,0)),X$227&lt;INDEX($K$395:$K$413,MATCH($B$256,$C$395:$C$413,0)),INDEX('Baseline Calcs &amp; EFs'!$C$341:$C$358, MATCH($B$256,'Baseline Calcs &amp; EFs'!$B$341:$B$358,0))-(((INDEX('Baseline Calcs &amp; EFs'!$C$341:$C$358, MATCH($B$256,'Baseline Calcs &amp; EFs'!$B$341:$B$358,0)))-(INDEX($F$394:$F$411, MATCH($B$256,$C$394:$C$411,0))))/3),X$227&lt;INDEX($I$395:$I$413,MATCH($B$256,$C$395:$C$413,0)),INDEX('Baseline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Y310" s="148" t="str" cm="1">
        <f t="array" ref="Y310">IFERROR((_xlfn.IFS(Y$227&lt;INDEX($J$395:$J$413,MATCH($B$256,$C$395:$C$413,0)),INDEX('Baseline Calcs &amp; EFs'!$C$341:$C$358, MATCH($B$256,'Baseline Calcs &amp; EFs'!$B$341:$B$358,0)),Y$227&lt;INDEX($K$395:$K$413,MATCH($B$256,$C$395:$C$413,0)),INDEX('Baseline Calcs &amp; EFs'!$C$341:$C$358, MATCH($B$256,'Baseline Calcs &amp; EFs'!$B$341:$B$358,0))-(((INDEX('Baseline Calcs &amp; EFs'!$C$341:$C$358, MATCH($B$256,'Baseline Calcs &amp; EFs'!$B$341:$B$358,0)))-(INDEX($F$394:$F$411, MATCH($B$256,$C$394:$C$411,0))))/3),Y$227&lt;INDEX($I$395:$I$413,MATCH($B$256,$C$395:$C$413,0)),INDEX('Baseline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Z310" s="148" t="str" cm="1">
        <f t="array" ref="Z310">IFERROR((_xlfn.IFS(Z$227&lt;INDEX($J$395:$J$413,MATCH($B$256,$C$395:$C$413,0)),INDEX('Baseline Calcs &amp; EFs'!$C$341:$C$358, MATCH($B$256,'Baseline Calcs &amp; EFs'!$B$341:$B$358,0)),Z$227&lt;INDEX($K$395:$K$413,MATCH($B$256,$C$395:$C$413,0)),INDEX('Baseline Calcs &amp; EFs'!$C$341:$C$358, MATCH($B$256,'Baseline Calcs &amp; EFs'!$B$341:$B$358,0))-(((INDEX('Baseline Calcs &amp; EFs'!$C$341:$C$358, MATCH($B$256,'Baseline Calcs &amp; EFs'!$B$341:$B$358,0)))-(INDEX($F$394:$F$411, MATCH($B$256,$C$394:$C$411,0))))/3),Z$227&lt;INDEX($I$395:$I$413,MATCH($B$256,$C$395:$C$413,0)),INDEX('Baseline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AA310" s="148" t="str" cm="1">
        <f t="array" ref="AA310">IFERROR((_xlfn.IFS(AA$227&lt;INDEX($J$395:$J$413,MATCH($B$256,$C$395:$C$413,0)),INDEX('Baseline Calcs &amp; EFs'!$C$341:$C$358, MATCH($B$256,'Baseline Calcs &amp; EFs'!$B$341:$B$358,0)),AA$227&lt;INDEX($K$395:$K$413,MATCH($B$256,$C$395:$C$413,0)),INDEX('Baseline Calcs &amp; EFs'!$C$341:$C$358, MATCH($B$256,'Baseline Calcs &amp; EFs'!$B$341:$B$358,0))-(((INDEX('Baseline Calcs &amp; EFs'!$C$341:$C$358, MATCH($B$256,'Baseline Calcs &amp; EFs'!$B$341:$B$358,0)))-(INDEX($F$394:$F$411, MATCH($B$256,$C$394:$C$411,0))))/3),AA$227&lt;INDEX($I$395:$I$413,MATCH($B$256,$C$395:$C$413,0)),INDEX('Baseline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AB310" s="148" t="str" cm="1">
        <f t="array" ref="AB310">IFERROR((_xlfn.IFS(AB$227&lt;INDEX($J$395:$J$413,MATCH($B$256,$C$395:$C$413,0)),INDEX('Baseline Calcs &amp; EFs'!$C$341:$C$358, MATCH($B$256,'Baseline Calcs &amp; EFs'!$B$341:$B$358,0)),AB$227&lt;INDEX($K$395:$K$413,MATCH($B$256,$C$395:$C$413,0)),INDEX('Baseline Calcs &amp; EFs'!$C$341:$C$358, MATCH($B$256,'Baseline Calcs &amp; EFs'!$B$341:$B$358,0))-(((INDEX('Baseline Calcs &amp; EFs'!$C$341:$C$358, MATCH($B$256,'Baseline Calcs &amp; EFs'!$B$341:$B$358,0)))-(INDEX($F$394:$F$411, MATCH($B$256,$C$394:$C$411,0))))/3),AB$227&lt;INDEX($I$395:$I$413,MATCH($B$256,$C$395:$C$413,0)),INDEX('Baseline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AC310" s="148" t="str" cm="1">
        <f t="array" ref="AC310">IFERROR((_xlfn.IFS(AC$227&lt;INDEX($J$395:$J$413,MATCH($B$256,$C$395:$C$413,0)),INDEX('Baseline Calcs &amp; EFs'!$C$341:$C$358, MATCH($B$256,'Baseline Calcs &amp; EFs'!$B$341:$B$358,0)),AC$227&lt;INDEX($K$395:$K$413,MATCH($B$256,$C$395:$C$413,0)),INDEX('Baseline Calcs &amp; EFs'!$C$341:$C$358, MATCH($B$256,'Baseline Calcs &amp; EFs'!$B$341:$B$358,0))-(((INDEX('Baseline Calcs &amp; EFs'!$C$341:$C$358, MATCH($B$256,'Baseline Calcs &amp; EFs'!$B$341:$B$358,0)))-(INDEX($F$394:$F$411, MATCH($B$256,$C$394:$C$411,0))))/3),AC$227&lt;INDEX($I$395:$I$413,MATCH($B$256,$C$395:$C$413,0)),INDEX('Baseline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AD310" s="148" t="str" cm="1">
        <f t="array" ref="AD310">IFERROR((_xlfn.IFS(AD$227&lt;INDEX($J$395:$J$413,MATCH($B$256,$C$395:$C$413,0)),INDEX('Baseline Calcs &amp; EFs'!$C$341:$C$358, MATCH($B$256,'Baseline Calcs &amp; EFs'!$B$341:$B$358,0)),AD$227&lt;INDEX($K$395:$K$413,MATCH($B$256,$C$395:$C$413,0)),INDEX('Baseline Calcs &amp; EFs'!$C$341:$C$358, MATCH($B$256,'Baseline Calcs &amp; EFs'!$B$341:$B$358,0))-(((INDEX('Baseline Calcs &amp; EFs'!$C$341:$C$358, MATCH($B$256,'Baseline Calcs &amp; EFs'!$B$341:$B$358,0)))-(INDEX($F$394:$F$411, MATCH($B$256,$C$394:$C$411,0))))/3),AD$227&lt;INDEX($I$395:$I$413,MATCH($B$256,$C$395:$C$413,0)),INDEX('Baseline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AE310" s="148" t="str" cm="1">
        <f t="array" ref="AE310">IFERROR((_xlfn.IFS(AE$227&lt;INDEX($J$395:$J$413,MATCH($B$256,$C$395:$C$413,0)),INDEX('Baseline Calcs &amp; EFs'!$C$341:$C$358, MATCH($B$256,'Baseline Calcs &amp; EFs'!$B$341:$B$358,0)),AE$227&lt;INDEX($K$395:$K$413,MATCH($B$256,$C$395:$C$413,0)),INDEX('Baseline Calcs &amp; EFs'!$C$341:$C$358, MATCH($B$256,'Baseline Calcs &amp; EFs'!$B$341:$B$358,0))-(((INDEX('Baseline Calcs &amp; EFs'!$C$341:$C$358, MATCH($B$256,'Baseline Calcs &amp; EFs'!$B$341:$B$358,0)))-(INDEX($F$394:$F$411, MATCH($B$256,$C$394:$C$411,0))))/3),AE$227&lt;INDEX($I$395:$I$413,MATCH($B$256,$C$395:$C$413,0)),INDEX('Baseline Calcs &amp; EFs'!$C$341:$C$358, MATCH($B$256,'Baseline Calcs &amp; EFs'!$B$341:$B$358,0))-(((INDEX('Baseline Calcs &amp; EFs'!$C$341:$C$358, MATCH($B$256,'Baseline Calcs &amp; EFs'!$B$341:$B$358,0)))-(INDEX($F$394:$F$411, MATCH($B$256,$C$394:$C$411,0))))*2/3),TRUE,INDEX($F$394:$F$411, MATCH($B$256,$C$394:$C$411,0)))*INDEX($D$11:$D$27, MATCH($B$256,$B$11:$B$27,0)))*1000*'Conversions and Lists'!$O$44*'Baseline Calcs &amp; EFs'!$F$437*'Conversions and Lists'!$F$51*1000,"")</f>
        <v/>
      </c>
      <c r="AF310" s="148" t="str">
        <f t="shared" si="9"/>
        <v/>
      </c>
      <c r="AG310" s="148" t="str">
        <f>IFERROR(SUM(INDEX(D310:AF310, MATCH(INDEX($H$6:$H$27,MATCH(B310,$B$6:$B$27,0)),$D$227:$AE$227,0)):AF310),"")</f>
        <v/>
      </c>
    </row>
    <row r="311" spans="2:33" x14ac:dyDescent="0.25">
      <c r="B311" s="144" t="s">
        <v>119</v>
      </c>
      <c r="C311" s="141" t="s">
        <v>335</v>
      </c>
      <c r="D311" s="142" t="str" cm="1">
        <f t="array" ref="D311">IFERROR(((_xlfn.IFS(D$227&lt;INDEX($J$395:$J$413,MATCH($B$258,$C$395:$C$413,0)),INDEX('Baseline Calcs &amp; EFs'!$D$341:$D$358, MATCH($B$258,'Baseline Calcs &amp; EFs'!$B$341:$B$358,0)),D$227&lt;INDEX($K$395:$K$413,MATCH($B$258,$C$395:$C$413,0)),INDEX('Baseline Calcs &amp; EFs'!$D$341:$D$358, MATCH($B$258,'Baseline Calcs &amp; EFs'!$B$341:$B$358,0))-(((INDEX('Baseline Calcs &amp; EFs'!$D$341:$D$358, MATCH($B$258,'Baseline Calcs &amp; EFs'!$B$341:$B$358,0)))-(INDEX($G$394:$G$411, MATCH($B$258,$C$394:$C$411,0))))/3),D$227&lt;INDEX($I$395:$I$413,MATCH($B$258,$C$395:$C$413,0)),INDEX('Baseline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EFs'!K$381,"")</f>
        <v/>
      </c>
      <c r="E311" s="142" t="str" cm="1">
        <f t="array" ref="E311">IFERROR(((_xlfn.IFS(E$227&lt;INDEX($J$395:$J$413,MATCH($B$258,$C$395:$C$413,0)),INDEX('Baseline Calcs &amp; EFs'!$D$341:$D$358, MATCH($B$258,'Baseline Calcs &amp; EFs'!$B$341:$B$358,0)),E$227&lt;INDEX($K$395:$K$413,MATCH($B$258,$C$395:$C$413,0)),INDEX('Baseline Calcs &amp; EFs'!$D$341:$D$358, MATCH($B$258,'Baseline Calcs &amp; EFs'!$B$341:$B$358,0))-(((INDEX('Baseline Calcs &amp; EFs'!$D$341:$D$358, MATCH($B$258,'Baseline Calcs &amp; EFs'!$B$341:$B$358,0)))-(INDEX($G$394:$G$411, MATCH($B$258,$C$394:$C$411,0))))/3),E$227&lt;INDEX($I$395:$I$413,MATCH($B$258,$C$395:$C$413,0)),INDEX('Baseline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EFs'!L$381,"")</f>
        <v/>
      </c>
      <c r="F311" s="142" t="str" cm="1">
        <f t="array" ref="F311">IFERROR(((_xlfn.IFS(F$227&lt;INDEX($J$395:$J$413,MATCH($B$258,$C$395:$C$413,0)),INDEX('Baseline Calcs &amp; EFs'!$D$341:$D$358, MATCH($B$258,'Baseline Calcs &amp; EFs'!$B$341:$B$358,0)),F$227&lt;INDEX($K$395:$K$413,MATCH($B$258,$C$395:$C$413,0)),INDEX('Baseline Calcs &amp; EFs'!$D$341:$D$358, MATCH($B$258,'Baseline Calcs &amp; EFs'!$B$341:$B$358,0))-(((INDEX('Baseline Calcs &amp; EFs'!$D$341:$D$358, MATCH($B$258,'Baseline Calcs &amp; EFs'!$B$341:$B$358,0)))-(INDEX($G$394:$G$411, MATCH($B$258,$C$394:$C$411,0))))/3),F$227&lt;INDEX($I$395:$I$413,MATCH($B$258,$C$395:$C$413,0)),INDEX('Baseline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EFs'!M$381,"")</f>
        <v/>
      </c>
      <c r="G311" s="142" t="str" cm="1">
        <f t="array" ref="G311">IFERROR(((_xlfn.IFS(G$227&lt;INDEX($J$395:$J$413,MATCH($B$258,$C$395:$C$413,0)),INDEX('Baseline Calcs &amp; EFs'!$D$341:$D$358, MATCH($B$258,'Baseline Calcs &amp; EFs'!$B$341:$B$358,0)),G$227&lt;INDEX($K$395:$K$413,MATCH($B$258,$C$395:$C$413,0)),INDEX('Baseline Calcs &amp; EFs'!$D$341:$D$358, MATCH($B$258,'Baseline Calcs &amp; EFs'!$B$341:$B$358,0))-(((INDEX('Baseline Calcs &amp; EFs'!$D$341:$D$358, MATCH($B$258,'Baseline Calcs &amp; EFs'!$B$341:$B$358,0)))-(INDEX($G$394:$G$411, MATCH($B$258,$C$394:$C$411,0))))/3),G$227&lt;INDEX($I$395:$I$413,MATCH($B$258,$C$395:$C$413,0)),INDEX('Baseline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EFs'!N$381,"")</f>
        <v/>
      </c>
      <c r="H311" s="142" t="str" cm="1">
        <f t="array" ref="H311">IFERROR(((_xlfn.IFS(H$227&lt;INDEX($J$395:$J$413,MATCH($B$258,$C$395:$C$413,0)),INDEX('Baseline Calcs &amp; EFs'!$D$341:$D$358, MATCH($B$258,'Baseline Calcs &amp; EFs'!$B$341:$B$358,0)),H$227&lt;INDEX($K$395:$K$413,MATCH($B$258,$C$395:$C$413,0)),INDEX('Baseline Calcs &amp; EFs'!$D$341:$D$358, MATCH($B$258,'Baseline Calcs &amp; EFs'!$B$341:$B$358,0))-(((INDEX('Baseline Calcs &amp; EFs'!$D$341:$D$358, MATCH($B$258,'Baseline Calcs &amp; EFs'!$B$341:$B$358,0)))-(INDEX($G$394:$G$411, MATCH($B$258,$C$394:$C$411,0))))/3),H$227&lt;INDEX($I$395:$I$413,MATCH($B$258,$C$395:$C$413,0)),INDEX('Baseline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EFs'!O$381,"")</f>
        <v/>
      </c>
      <c r="I311" s="142" t="str" cm="1">
        <f t="array" ref="I311">IFERROR(((_xlfn.IFS(I$227&lt;INDEX($J$395:$J$413,MATCH($B$258,$C$395:$C$413,0)),INDEX('Baseline Calcs &amp; EFs'!$D$341:$D$358, MATCH($B$258,'Baseline Calcs &amp; EFs'!$B$341:$B$358,0)),I$227&lt;INDEX($K$395:$K$413,MATCH($B$258,$C$395:$C$413,0)),INDEX('Baseline Calcs &amp; EFs'!$D$341:$D$358, MATCH($B$258,'Baseline Calcs &amp; EFs'!$B$341:$B$358,0))-(((INDEX('Baseline Calcs &amp; EFs'!$D$341:$D$358, MATCH($B$258,'Baseline Calcs &amp; EFs'!$B$341:$B$358,0)))-(INDEX($G$394:$G$411, MATCH($B$258,$C$394:$C$411,0))))/3),I$227&lt;INDEX($I$395:$I$413,MATCH($B$258,$C$395:$C$413,0)),INDEX('Baseline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EFs'!P$381,"")</f>
        <v/>
      </c>
      <c r="J311" s="142" t="str" cm="1">
        <f t="array" ref="J311">IFERROR(((_xlfn.IFS(J$227&lt;INDEX($J$395:$J$413,MATCH($B$258,$C$395:$C$413,0)),INDEX('Baseline Calcs &amp; EFs'!$D$341:$D$358, MATCH($B$258,'Baseline Calcs &amp; EFs'!$B$341:$B$358,0)),J$227&lt;INDEX($K$395:$K$413,MATCH($B$258,$C$395:$C$413,0)),INDEX('Baseline Calcs &amp; EFs'!$D$341:$D$358, MATCH($B$258,'Baseline Calcs &amp; EFs'!$B$341:$B$358,0))-(((INDEX('Baseline Calcs &amp; EFs'!$D$341:$D$358, MATCH($B$258,'Baseline Calcs &amp; EFs'!$B$341:$B$358,0)))-(INDEX($G$394:$G$411, MATCH($B$258,$C$394:$C$411,0))))/3),J$227&lt;INDEX($I$395:$I$413,MATCH($B$258,$C$395:$C$413,0)),INDEX('Baseline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EFs'!Q$381,"")</f>
        <v/>
      </c>
      <c r="K311" s="142" t="str" cm="1">
        <f t="array" ref="K311">IFERROR(((_xlfn.IFS(K$227&lt;INDEX($J$395:$J$413,MATCH($B$258,$C$395:$C$413,0)),INDEX('Baseline Calcs &amp; EFs'!$D$341:$D$358, MATCH($B$258,'Baseline Calcs &amp; EFs'!$B$341:$B$358,0)),K$227&lt;INDEX($K$395:$K$413,MATCH($B$258,$C$395:$C$413,0)),INDEX('Baseline Calcs &amp; EFs'!$D$341:$D$358, MATCH($B$258,'Baseline Calcs &amp; EFs'!$B$341:$B$358,0))-(((INDEX('Baseline Calcs &amp; EFs'!$D$341:$D$358, MATCH($B$258,'Baseline Calcs &amp; EFs'!$B$341:$B$358,0)))-(INDEX($G$394:$G$411, MATCH($B$258,$C$394:$C$411,0))))/3),K$227&lt;INDEX($I$395:$I$413,MATCH($B$258,$C$395:$C$413,0)),INDEX('Baseline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EFs'!R$381,"")</f>
        <v/>
      </c>
      <c r="L311" s="142" t="str" cm="1">
        <f t="array" ref="L311">IFERROR(((_xlfn.IFS(L$227&lt;INDEX($J$395:$J$413,MATCH($B$258,$C$395:$C$413,0)),INDEX('Baseline Calcs &amp; EFs'!$D$341:$D$358, MATCH($B$258,'Baseline Calcs &amp; EFs'!$B$341:$B$358,0)),L$227&lt;INDEX($K$395:$K$413,MATCH($B$258,$C$395:$C$413,0)),INDEX('Baseline Calcs &amp; EFs'!$D$341:$D$358, MATCH($B$258,'Baseline Calcs &amp; EFs'!$B$341:$B$358,0))-(((INDEX('Baseline Calcs &amp; EFs'!$D$341:$D$358, MATCH($B$258,'Baseline Calcs &amp; EFs'!$B$341:$B$358,0)))-(INDEX($G$394:$G$411, MATCH($B$258,$C$394:$C$411,0))))/3),L$227&lt;INDEX($I$395:$I$413,MATCH($B$258,$C$395:$C$413,0)),INDEX('Baseline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EFs'!S$381,"")</f>
        <v/>
      </c>
      <c r="M311" s="142" t="str" cm="1">
        <f t="array" ref="M311">IFERROR(((_xlfn.IFS(M$227&lt;INDEX($J$395:$J$413,MATCH($B$258,$C$395:$C$413,0)),INDEX('Baseline Calcs &amp; EFs'!$D$341:$D$358, MATCH($B$258,'Baseline Calcs &amp; EFs'!$B$341:$B$358,0)),M$227&lt;INDEX($K$395:$K$413,MATCH($B$258,$C$395:$C$413,0)),INDEX('Baseline Calcs &amp; EFs'!$D$341:$D$358, MATCH($B$258,'Baseline Calcs &amp; EFs'!$B$341:$B$358,0))-(((INDEX('Baseline Calcs &amp; EFs'!$D$341:$D$358, MATCH($B$258,'Baseline Calcs &amp; EFs'!$B$341:$B$358,0)))-(INDEX($G$394:$G$411, MATCH($B$258,$C$394:$C$411,0))))/3),M$227&lt;INDEX($I$395:$I$413,MATCH($B$258,$C$395:$C$413,0)),INDEX('Baseline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EFs'!T$381,"")</f>
        <v/>
      </c>
      <c r="N311" s="142" t="str" cm="1">
        <f t="array" ref="N311">IFERROR(((_xlfn.IFS(N$227&lt;INDEX($J$395:$J$413,MATCH($B$258,$C$395:$C$413,0)),INDEX('Baseline Calcs &amp; EFs'!$D$341:$D$358, MATCH($B$258,'Baseline Calcs &amp; EFs'!$B$341:$B$358,0)),N$227&lt;INDEX($K$395:$K$413,MATCH($B$258,$C$395:$C$413,0)),INDEX('Baseline Calcs &amp; EFs'!$D$341:$D$358, MATCH($B$258,'Baseline Calcs &amp; EFs'!$B$341:$B$358,0))-(((INDEX('Baseline Calcs &amp; EFs'!$D$341:$D$358, MATCH($B$258,'Baseline Calcs &amp; EFs'!$B$341:$B$358,0)))-(INDEX($G$394:$G$411, MATCH($B$258,$C$394:$C$411,0))))/3),N$227&lt;INDEX($I$395:$I$413,MATCH($B$258,$C$395:$C$413,0)),INDEX('Baseline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EFs'!U$381,"")</f>
        <v/>
      </c>
      <c r="O311" s="142" t="str" cm="1">
        <f t="array" ref="O311">IFERROR(((_xlfn.IFS(O$227&lt;INDEX($J$395:$J$413,MATCH($B$258,$C$395:$C$413,0)),INDEX('Baseline Calcs &amp; EFs'!$D$341:$D$358, MATCH($B$258,'Baseline Calcs &amp; EFs'!$B$341:$B$358,0)),O$227&lt;INDEX($K$395:$K$413,MATCH($B$258,$C$395:$C$413,0)),INDEX('Baseline Calcs &amp; EFs'!$D$341:$D$358, MATCH($B$258,'Baseline Calcs &amp; EFs'!$B$341:$B$358,0))-(((INDEX('Baseline Calcs &amp; EFs'!$D$341:$D$358, MATCH($B$258,'Baseline Calcs &amp; EFs'!$B$341:$B$358,0)))-(INDEX($G$394:$G$411, MATCH($B$258,$C$394:$C$411,0))))/3),O$227&lt;INDEX($I$395:$I$413,MATCH($B$258,$C$395:$C$413,0)),INDEX('Baseline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EFs'!V$381,"")</f>
        <v/>
      </c>
      <c r="P311" s="142" t="str" cm="1">
        <f t="array" ref="P311">IFERROR(((_xlfn.IFS(P$227&lt;INDEX($J$395:$J$413,MATCH($B$258,$C$395:$C$413,0)),INDEX('Baseline Calcs &amp; EFs'!$D$341:$D$358, MATCH($B$258,'Baseline Calcs &amp; EFs'!$B$341:$B$358,0)),P$227&lt;INDEX($K$395:$K$413,MATCH($B$258,$C$395:$C$413,0)),INDEX('Baseline Calcs &amp; EFs'!$D$341:$D$358, MATCH($B$258,'Baseline Calcs &amp; EFs'!$B$341:$B$358,0))-(((INDEX('Baseline Calcs &amp; EFs'!$D$341:$D$358, MATCH($B$258,'Baseline Calcs &amp; EFs'!$B$341:$B$358,0)))-(INDEX($G$394:$G$411, MATCH($B$258,$C$394:$C$411,0))))/3),P$227&lt;INDEX($I$395:$I$413,MATCH($B$258,$C$395:$C$413,0)),INDEX('Baseline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EFs'!W$381,"")</f>
        <v/>
      </c>
      <c r="Q311" s="142" t="str" cm="1">
        <f t="array" ref="Q311">IFERROR(((_xlfn.IFS(Q$227&lt;INDEX($J$395:$J$413,MATCH($B$258,$C$395:$C$413,0)),INDEX('Baseline Calcs &amp; EFs'!$D$341:$D$358, MATCH($B$258,'Baseline Calcs &amp; EFs'!$B$341:$B$358,0)),Q$227&lt;INDEX($K$395:$K$413,MATCH($B$258,$C$395:$C$413,0)),INDEX('Baseline Calcs &amp; EFs'!$D$341:$D$358, MATCH($B$258,'Baseline Calcs &amp; EFs'!$B$341:$B$358,0))-(((INDEX('Baseline Calcs &amp; EFs'!$D$341:$D$358, MATCH($B$258,'Baseline Calcs &amp; EFs'!$B$341:$B$358,0)))-(INDEX($G$394:$G$411, MATCH($B$258,$C$394:$C$411,0))))/3),Q$227&lt;INDEX($I$395:$I$413,MATCH($B$258,$C$395:$C$413,0)),INDEX('Baseline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EFs'!X$381,"")</f>
        <v/>
      </c>
      <c r="R311" s="142" t="str" cm="1">
        <f t="array" ref="R311">IFERROR(((_xlfn.IFS(R$227&lt;INDEX($J$395:$J$413,MATCH($B$258,$C$395:$C$413,0)),INDEX('Baseline Calcs &amp; EFs'!$D$341:$D$358, MATCH($B$258,'Baseline Calcs &amp; EFs'!$B$341:$B$358,0)),R$227&lt;INDEX($K$395:$K$413,MATCH($B$258,$C$395:$C$413,0)),INDEX('Baseline Calcs &amp; EFs'!$D$341:$D$358, MATCH($B$258,'Baseline Calcs &amp; EFs'!$B$341:$B$358,0))-(((INDEX('Baseline Calcs &amp; EFs'!$D$341:$D$358, MATCH($B$258,'Baseline Calcs &amp; EFs'!$B$341:$B$358,0)))-(INDEX($G$394:$G$411, MATCH($B$258,$C$394:$C$411,0))))/3),R$227&lt;INDEX($I$395:$I$413,MATCH($B$258,$C$395:$C$413,0)),INDEX('Baseline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EFs'!Y$381,"")</f>
        <v/>
      </c>
      <c r="S311" s="142" t="str" cm="1">
        <f t="array" ref="S311">IFERROR(((_xlfn.IFS(S$227&lt;INDEX($J$395:$J$413,MATCH($B$258,$C$395:$C$413,0)),INDEX('Baseline Calcs &amp; EFs'!$D$341:$D$358, MATCH($B$258,'Baseline Calcs &amp; EFs'!$B$341:$B$358,0)),S$227&lt;INDEX($K$395:$K$413,MATCH($B$258,$C$395:$C$413,0)),INDEX('Baseline Calcs &amp; EFs'!$D$341:$D$358, MATCH($B$258,'Baseline Calcs &amp; EFs'!$B$341:$B$358,0))-(((INDEX('Baseline Calcs &amp; EFs'!$D$341:$D$358, MATCH($B$258,'Baseline Calcs &amp; EFs'!$B$341:$B$358,0)))-(INDEX($G$394:$G$411, MATCH($B$258,$C$394:$C$411,0))))/3),S$227&lt;INDEX($I$395:$I$413,MATCH($B$258,$C$395:$C$413,0)),INDEX('Baseline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EFs'!Z$381,"")</f>
        <v/>
      </c>
      <c r="T311" s="142" t="str" cm="1">
        <f t="array" ref="T311">IFERROR(((_xlfn.IFS(T$227&lt;INDEX($J$395:$J$413,MATCH($B$258,$C$395:$C$413,0)),INDEX('Baseline Calcs &amp; EFs'!$D$341:$D$358, MATCH($B$258,'Baseline Calcs &amp; EFs'!$B$341:$B$358,0)),T$227&lt;INDEX($K$395:$K$413,MATCH($B$258,$C$395:$C$413,0)),INDEX('Baseline Calcs &amp; EFs'!$D$341:$D$358, MATCH($B$258,'Baseline Calcs &amp; EFs'!$B$341:$B$358,0))-(((INDEX('Baseline Calcs &amp; EFs'!$D$341:$D$358, MATCH($B$258,'Baseline Calcs &amp; EFs'!$B$341:$B$358,0)))-(INDEX($G$394:$G$411, MATCH($B$258,$C$394:$C$411,0))))/3),T$227&lt;INDEX($I$395:$I$413,MATCH($B$258,$C$395:$C$413,0)),INDEX('Baseline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EFs'!AA$381,"")</f>
        <v/>
      </c>
      <c r="U311" s="142" t="str" cm="1">
        <f t="array" ref="U311">IFERROR(((_xlfn.IFS(U$227&lt;INDEX($J$395:$J$413,MATCH($B$258,$C$395:$C$413,0)),INDEX('Baseline Calcs &amp; EFs'!$D$341:$D$358, MATCH($B$258,'Baseline Calcs &amp; EFs'!$B$341:$B$358,0)),U$227&lt;INDEX($K$395:$K$413,MATCH($B$258,$C$395:$C$413,0)),INDEX('Baseline Calcs &amp; EFs'!$D$341:$D$358, MATCH($B$258,'Baseline Calcs &amp; EFs'!$B$341:$B$358,0))-(((INDEX('Baseline Calcs &amp; EFs'!$D$341:$D$358, MATCH($B$258,'Baseline Calcs &amp; EFs'!$B$341:$B$358,0)))-(INDEX($G$394:$G$411, MATCH($B$258,$C$394:$C$411,0))))/3),U$227&lt;INDEX($I$395:$I$413,MATCH($B$258,$C$395:$C$413,0)),INDEX('Baseline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EFs'!AB$381,"")</f>
        <v/>
      </c>
      <c r="V311" s="142" t="str" cm="1">
        <f t="array" ref="V311">IFERROR(((_xlfn.IFS(V$227&lt;INDEX($J$395:$J$413,MATCH($B$258,$C$395:$C$413,0)),INDEX('Baseline Calcs &amp; EFs'!$D$341:$D$358, MATCH($B$258,'Baseline Calcs &amp; EFs'!$B$341:$B$358,0)),V$227&lt;INDEX($K$395:$K$413,MATCH($B$258,$C$395:$C$413,0)),INDEX('Baseline Calcs &amp; EFs'!$D$341:$D$358, MATCH($B$258,'Baseline Calcs &amp; EFs'!$B$341:$B$358,0))-(((INDEX('Baseline Calcs &amp; EFs'!$D$341:$D$358, MATCH($B$258,'Baseline Calcs &amp; EFs'!$B$341:$B$358,0)))-(INDEX($G$394:$G$411, MATCH($B$258,$C$394:$C$411,0))))/3),V$227&lt;INDEX($I$395:$I$413,MATCH($B$258,$C$395:$C$413,0)),INDEX('Baseline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EFs'!AC$381,"")</f>
        <v/>
      </c>
      <c r="W311" s="142" t="str" cm="1">
        <f t="array" ref="W311">IFERROR(((_xlfn.IFS(W$227&lt;INDEX($J$395:$J$413,MATCH($B$258,$C$395:$C$413,0)),INDEX('Baseline Calcs &amp; EFs'!$D$341:$D$358, MATCH($B$258,'Baseline Calcs &amp; EFs'!$B$341:$B$358,0)),W$227&lt;INDEX($K$395:$K$413,MATCH($B$258,$C$395:$C$413,0)),INDEX('Baseline Calcs &amp; EFs'!$D$341:$D$358, MATCH($B$258,'Baseline Calcs &amp; EFs'!$B$341:$B$358,0))-(((INDEX('Baseline Calcs &amp; EFs'!$D$341:$D$358, MATCH($B$258,'Baseline Calcs &amp; EFs'!$B$341:$B$358,0)))-(INDEX($G$394:$G$411, MATCH($B$258,$C$394:$C$411,0))))/3),W$227&lt;INDEX($I$395:$I$413,MATCH($B$258,$C$395:$C$413,0)),INDEX('Baseline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EFs'!AD$381,"")</f>
        <v/>
      </c>
      <c r="X311" s="142" t="str" cm="1">
        <f t="array" ref="X311">IFERROR(((_xlfn.IFS(X$227&lt;INDEX($J$395:$J$413,MATCH($B$258,$C$395:$C$413,0)),INDEX('Baseline Calcs &amp; EFs'!$D$341:$D$358, MATCH($B$258,'Baseline Calcs &amp; EFs'!$B$341:$B$358,0)),X$227&lt;INDEX($K$395:$K$413,MATCH($B$258,$C$395:$C$413,0)),INDEX('Baseline Calcs &amp; EFs'!$D$341:$D$358, MATCH($B$258,'Baseline Calcs &amp; EFs'!$B$341:$B$358,0))-(((INDEX('Baseline Calcs &amp; EFs'!$D$341:$D$358, MATCH($B$258,'Baseline Calcs &amp; EFs'!$B$341:$B$358,0)))-(INDEX($G$394:$G$411, MATCH($B$258,$C$394:$C$411,0))))/3),X$227&lt;INDEX($I$395:$I$413,MATCH($B$258,$C$395:$C$413,0)),INDEX('Baseline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EFs'!AE$381,"")</f>
        <v/>
      </c>
      <c r="Y311" s="142" t="str" cm="1">
        <f t="array" ref="Y311">IFERROR(((_xlfn.IFS(Y$227&lt;INDEX($J$395:$J$413,MATCH($B$258,$C$395:$C$413,0)),INDEX('Baseline Calcs &amp; EFs'!$D$341:$D$358, MATCH($B$258,'Baseline Calcs &amp; EFs'!$B$341:$B$358,0)),Y$227&lt;INDEX($K$395:$K$413,MATCH($B$258,$C$395:$C$413,0)),INDEX('Baseline Calcs &amp; EFs'!$D$341:$D$358, MATCH($B$258,'Baseline Calcs &amp; EFs'!$B$341:$B$358,0))-(((INDEX('Baseline Calcs &amp; EFs'!$D$341:$D$358, MATCH($B$258,'Baseline Calcs &amp; EFs'!$B$341:$B$358,0)))-(INDEX($G$394:$G$411, MATCH($B$258,$C$394:$C$411,0))))/3),Y$227&lt;INDEX($I$395:$I$413,MATCH($B$258,$C$395:$C$413,0)),INDEX('Baseline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EFs'!AF$381,"")</f>
        <v/>
      </c>
      <c r="Z311" s="142" t="str" cm="1">
        <f t="array" ref="Z311">IFERROR(((_xlfn.IFS(Z$227&lt;INDEX($J$395:$J$413,MATCH($B$258,$C$395:$C$413,0)),INDEX('Baseline Calcs &amp; EFs'!$D$341:$D$358, MATCH($B$258,'Baseline Calcs &amp; EFs'!$B$341:$B$358,0)),Z$227&lt;INDEX($K$395:$K$413,MATCH($B$258,$C$395:$C$413,0)),INDEX('Baseline Calcs &amp; EFs'!$D$341:$D$358, MATCH($B$258,'Baseline Calcs &amp; EFs'!$B$341:$B$358,0))-(((INDEX('Baseline Calcs &amp; EFs'!$D$341:$D$358, MATCH($B$258,'Baseline Calcs &amp; EFs'!$B$341:$B$358,0)))-(INDEX($G$394:$G$411, MATCH($B$258,$C$394:$C$411,0))))/3),Z$227&lt;INDEX($I$395:$I$413,MATCH($B$258,$C$395:$C$413,0)),INDEX('Baseline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EFs'!AG$381,"")</f>
        <v/>
      </c>
      <c r="AA311" s="142" t="str" cm="1">
        <f t="array" ref="AA311">IFERROR(((_xlfn.IFS(AA$227&lt;INDEX($J$395:$J$413,MATCH($B$258,$C$395:$C$413,0)),INDEX('Baseline Calcs &amp; EFs'!$D$341:$D$358, MATCH($B$258,'Baseline Calcs &amp; EFs'!$B$341:$B$358,0)),AA$227&lt;INDEX($K$395:$K$413,MATCH($B$258,$C$395:$C$413,0)),INDEX('Baseline Calcs &amp; EFs'!$D$341:$D$358, MATCH($B$258,'Baseline Calcs &amp; EFs'!$B$341:$B$358,0))-(((INDEX('Baseline Calcs &amp; EFs'!$D$341:$D$358, MATCH($B$258,'Baseline Calcs &amp; EFs'!$B$341:$B$358,0)))-(INDEX($G$394:$G$411, MATCH($B$258,$C$394:$C$411,0))))/3),AA$227&lt;INDEX($I$395:$I$413,MATCH($B$258,$C$395:$C$413,0)),INDEX('Baseline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EFs'!AH$381,"")</f>
        <v/>
      </c>
      <c r="AB311" s="142" t="str" cm="1">
        <f t="array" ref="AB311">IFERROR(((_xlfn.IFS(AB$227&lt;INDEX($J$395:$J$413,MATCH($B$258,$C$395:$C$413,0)),INDEX('Baseline Calcs &amp; EFs'!$D$341:$D$358, MATCH($B$258,'Baseline Calcs &amp; EFs'!$B$341:$B$358,0)),AB$227&lt;INDEX($K$395:$K$413,MATCH($B$258,$C$395:$C$413,0)),INDEX('Baseline Calcs &amp; EFs'!$D$341:$D$358, MATCH($B$258,'Baseline Calcs &amp; EFs'!$B$341:$B$358,0))-(((INDEX('Baseline Calcs &amp; EFs'!$D$341:$D$358, MATCH($B$258,'Baseline Calcs &amp; EFs'!$B$341:$B$358,0)))-(INDEX($G$394:$G$411, MATCH($B$258,$C$394:$C$411,0))))/3),AB$227&lt;INDEX($I$395:$I$413,MATCH($B$258,$C$395:$C$413,0)),INDEX('Baseline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EFs'!AI$381,"")</f>
        <v/>
      </c>
      <c r="AC311" s="142" t="str" cm="1">
        <f t="array" ref="AC311">IFERROR(((_xlfn.IFS(AC$227&lt;INDEX($J$395:$J$413,MATCH($B$258,$C$395:$C$413,0)),INDEX('Baseline Calcs &amp; EFs'!$D$341:$D$358, MATCH($B$258,'Baseline Calcs &amp; EFs'!$B$341:$B$358,0)),AC$227&lt;INDEX($K$395:$K$413,MATCH($B$258,$C$395:$C$413,0)),INDEX('Baseline Calcs &amp; EFs'!$D$341:$D$358, MATCH($B$258,'Baseline Calcs &amp; EFs'!$B$341:$B$358,0))-(((INDEX('Baseline Calcs &amp; EFs'!$D$341:$D$358, MATCH($B$258,'Baseline Calcs &amp; EFs'!$B$341:$B$358,0)))-(INDEX($G$394:$G$411, MATCH($B$258,$C$394:$C$411,0))))/3),AC$227&lt;INDEX($I$395:$I$413,MATCH($B$258,$C$395:$C$413,0)),INDEX('Baseline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EFs'!AJ$381,"")</f>
        <v/>
      </c>
      <c r="AD311" s="142" t="str" cm="1">
        <f t="array" ref="AD311">IFERROR(((_xlfn.IFS(AD$227&lt;INDEX($J$395:$J$413,MATCH($B$258,$C$395:$C$413,0)),INDEX('Baseline Calcs &amp; EFs'!$D$341:$D$358, MATCH($B$258,'Baseline Calcs &amp; EFs'!$B$341:$B$358,0)),AD$227&lt;INDEX($K$395:$K$413,MATCH($B$258,$C$395:$C$413,0)),INDEX('Baseline Calcs &amp; EFs'!$D$341:$D$358, MATCH($B$258,'Baseline Calcs &amp; EFs'!$B$341:$B$358,0))-(((INDEX('Baseline Calcs &amp; EFs'!$D$341:$D$358, MATCH($B$258,'Baseline Calcs &amp; EFs'!$B$341:$B$358,0)))-(INDEX($G$394:$G$411, MATCH($B$258,$C$394:$C$411,0))))/3),AD$227&lt;INDEX($I$395:$I$413,MATCH($B$258,$C$395:$C$413,0)),INDEX('Baseline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EFs'!AK$381,"")</f>
        <v/>
      </c>
      <c r="AE311" s="142" t="str" cm="1">
        <f t="array" ref="AE311">IFERROR(((_xlfn.IFS(AE$227&lt;INDEX($J$395:$J$413,MATCH($B$258,$C$395:$C$413,0)),INDEX('Baseline Calcs &amp; EFs'!$D$341:$D$358, MATCH($B$258,'Baseline Calcs &amp; EFs'!$B$341:$B$358,0)),AE$227&lt;INDEX($K$395:$K$413,MATCH($B$258,$C$395:$C$413,0)),INDEX('Baseline Calcs &amp; EFs'!$D$341:$D$358, MATCH($B$258,'Baseline Calcs &amp; EFs'!$B$341:$B$358,0))-(((INDEX('Baseline Calcs &amp; EFs'!$D$341:$D$358, MATCH($B$258,'Baseline Calcs &amp; EFs'!$B$341:$B$358,0)))-(INDEX($G$394:$G$411, MATCH($B$258,$C$394:$C$411,0))))/3),AE$227&lt;INDEX($I$395:$I$413,MATCH($B$258,$C$395:$C$413,0)),INDEX('Baseline Calcs &amp; EFs'!$D$341:$D$358, MATCH($B$258,'Baseline Calcs &amp; EFs'!$B$341:$B$358,0))-(((INDEX('Baseline Calcs &amp; EFs'!$D$341:$D$358, MATCH($B$258,'Baseline Calcs &amp; EFs'!$B$341:$B$358,0)))-(INDEX($G$394:$G$411, MATCH($B$258,$C$394:$C$411,0))))*2/3),TRUE,INDEX($G$394:$G$411, MATCH($B$258,$C$394:$C$411,0)))*INDEX($D$11:$D$27, MATCH($B$258,$B$11:$B$27,0))*10^6*'Conversions and Lists'!$F$44)-(INDEX($G$6:$G$27, MATCH($B$258,$B$6:$B$27,0))*'Conversions and Lists'!$F$37))*'Baseline Calcs &amp; EFs'!AL$381,"")</f>
        <v/>
      </c>
      <c r="AF311" s="142" t="str">
        <f t="shared" si="9"/>
        <v/>
      </c>
      <c r="AG311" s="142" t="str">
        <f>IFERROR(SUM(INDEX(D311:AF311, MATCH(INDEX($H$6:$H$27,MATCH(B311,$B$6:$B$27,0)),$D$227:$AE$227,0)):AF311),"")</f>
        <v/>
      </c>
    </row>
    <row r="312" spans="2:33" ht="14.4" thickBot="1" x14ac:dyDescent="0.3">
      <c r="B312" s="138" t="s">
        <v>119</v>
      </c>
      <c r="C312" s="139" t="s">
        <v>336</v>
      </c>
      <c r="D312" s="148" t="str" cm="1">
        <f t="array" ref="D312">IFERROR((_xlfn.IFS(D$227&lt;INDEX($J$395:$J$413,MATCH($B$258,$C$395:$C$413,0)),INDEX('Baseline Calcs &amp; EFs'!$C$341:$C$358, MATCH($B$258,'Baseline Calcs &amp; EFs'!$B$341:$B$358,0)),D$227&lt;INDEX($K$395:$K$413,MATCH($B$258,$C$395:$C$413,0)),INDEX('Baseline Calcs &amp; EFs'!$C$341:$C$358, MATCH($B$258,'Baseline Calcs &amp; EFs'!$B$341:$B$358,0))-(((INDEX('Baseline Calcs &amp; EFs'!$C$341:$C$358, MATCH($B$258,'Baseline Calcs &amp; EFs'!$B$341:$B$358,0)))-(INDEX($F$394:$F$411, MATCH($B$258,$C$394:$C$411,0))))/3),D$227&lt;INDEX($I$395:$I$413,MATCH($B$258,$C$395:$C$413,0)),INDEX('Baseline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E312" s="148" t="str" cm="1">
        <f t="array" ref="E312">IFERROR((_xlfn.IFS(E$227&lt;INDEX($J$395:$J$413,MATCH($B$258,$C$395:$C$413,0)),INDEX('Baseline Calcs &amp; EFs'!$C$341:$C$358, MATCH($B$258,'Baseline Calcs &amp; EFs'!$B$341:$B$358,0)),E$227&lt;INDEX($K$395:$K$413,MATCH($B$258,$C$395:$C$413,0)),INDEX('Baseline Calcs &amp; EFs'!$C$341:$C$358, MATCH($B$258,'Baseline Calcs &amp; EFs'!$B$341:$B$358,0))-(((INDEX('Baseline Calcs &amp; EFs'!$C$341:$C$358, MATCH($B$258,'Baseline Calcs &amp; EFs'!$B$341:$B$358,0)))-(INDEX($F$394:$F$411, MATCH($B$258,$C$394:$C$411,0))))/3),E$227&lt;INDEX($I$395:$I$413,MATCH($B$258,$C$395:$C$413,0)),INDEX('Baseline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F312" s="148" t="str" cm="1">
        <f t="array" ref="F312">IFERROR((_xlfn.IFS(F$227&lt;INDEX($J$395:$J$413,MATCH($B$258,$C$395:$C$413,0)),INDEX('Baseline Calcs &amp; EFs'!$C$341:$C$358, MATCH($B$258,'Baseline Calcs &amp; EFs'!$B$341:$B$358,0)),F$227&lt;INDEX($K$395:$K$413,MATCH($B$258,$C$395:$C$413,0)),INDEX('Baseline Calcs &amp; EFs'!$C$341:$C$358, MATCH($B$258,'Baseline Calcs &amp; EFs'!$B$341:$B$358,0))-(((INDEX('Baseline Calcs &amp; EFs'!$C$341:$C$358, MATCH($B$258,'Baseline Calcs &amp; EFs'!$B$341:$B$358,0)))-(INDEX($F$394:$F$411, MATCH($B$258,$C$394:$C$411,0))))/3),F$227&lt;INDEX($I$395:$I$413,MATCH($B$258,$C$395:$C$413,0)),INDEX('Baseline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G312" s="148" t="str" cm="1">
        <f t="array" ref="G312">IFERROR((_xlfn.IFS(G$227&lt;INDEX($J$395:$J$413,MATCH($B$258,$C$395:$C$413,0)),INDEX('Baseline Calcs &amp; EFs'!$C$341:$C$358, MATCH($B$258,'Baseline Calcs &amp; EFs'!$B$341:$B$358,0)),G$227&lt;INDEX($K$395:$K$413,MATCH($B$258,$C$395:$C$413,0)),INDEX('Baseline Calcs &amp; EFs'!$C$341:$C$358, MATCH($B$258,'Baseline Calcs &amp; EFs'!$B$341:$B$358,0))-(((INDEX('Baseline Calcs &amp; EFs'!$C$341:$C$358, MATCH($B$258,'Baseline Calcs &amp; EFs'!$B$341:$B$358,0)))-(INDEX($F$394:$F$411, MATCH($B$258,$C$394:$C$411,0))))/3),G$227&lt;INDEX($I$395:$I$413,MATCH($B$258,$C$395:$C$413,0)),INDEX('Baseline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H312" s="148" t="str" cm="1">
        <f t="array" ref="H312">IFERROR((_xlfn.IFS(H$227&lt;INDEX($J$395:$J$413,MATCH($B$258,$C$395:$C$413,0)),INDEX('Baseline Calcs &amp; EFs'!$C$341:$C$358, MATCH($B$258,'Baseline Calcs &amp; EFs'!$B$341:$B$358,0)),H$227&lt;INDEX($K$395:$K$413,MATCH($B$258,$C$395:$C$413,0)),INDEX('Baseline Calcs &amp; EFs'!$C$341:$C$358, MATCH($B$258,'Baseline Calcs &amp; EFs'!$B$341:$B$358,0))-(((INDEX('Baseline Calcs &amp; EFs'!$C$341:$C$358, MATCH($B$258,'Baseline Calcs &amp; EFs'!$B$341:$B$358,0)))-(INDEX($F$394:$F$411, MATCH($B$258,$C$394:$C$411,0))))/3),H$227&lt;INDEX($I$395:$I$413,MATCH($B$258,$C$395:$C$413,0)),INDEX('Baseline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I312" s="148" t="str" cm="1">
        <f t="array" ref="I312">IFERROR((_xlfn.IFS(I$227&lt;INDEX($J$395:$J$413,MATCH($B$258,$C$395:$C$413,0)),INDEX('Baseline Calcs &amp; EFs'!$C$341:$C$358, MATCH($B$258,'Baseline Calcs &amp; EFs'!$B$341:$B$358,0)),I$227&lt;INDEX($K$395:$K$413,MATCH($B$258,$C$395:$C$413,0)),INDEX('Baseline Calcs &amp; EFs'!$C$341:$C$358, MATCH($B$258,'Baseline Calcs &amp; EFs'!$B$341:$B$358,0))-(((INDEX('Baseline Calcs &amp; EFs'!$C$341:$C$358, MATCH($B$258,'Baseline Calcs &amp; EFs'!$B$341:$B$358,0)))-(INDEX($F$394:$F$411, MATCH($B$258,$C$394:$C$411,0))))/3),I$227&lt;INDEX($I$395:$I$413,MATCH($B$258,$C$395:$C$413,0)),INDEX('Baseline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J312" s="148" t="str" cm="1">
        <f t="array" ref="J312">IFERROR((_xlfn.IFS(J$227&lt;INDEX($J$395:$J$413,MATCH($B$258,$C$395:$C$413,0)),INDEX('Baseline Calcs &amp; EFs'!$C$341:$C$358, MATCH($B$258,'Baseline Calcs &amp; EFs'!$B$341:$B$358,0)),J$227&lt;INDEX($K$395:$K$413,MATCH($B$258,$C$395:$C$413,0)),INDEX('Baseline Calcs &amp; EFs'!$C$341:$C$358, MATCH($B$258,'Baseline Calcs &amp; EFs'!$B$341:$B$358,0))-(((INDEX('Baseline Calcs &amp; EFs'!$C$341:$C$358, MATCH($B$258,'Baseline Calcs &amp; EFs'!$B$341:$B$358,0)))-(INDEX($F$394:$F$411, MATCH($B$258,$C$394:$C$411,0))))/3),J$227&lt;INDEX($I$395:$I$413,MATCH($B$258,$C$395:$C$413,0)),INDEX('Baseline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K312" s="148" t="str" cm="1">
        <f t="array" ref="K312">IFERROR((_xlfn.IFS(K$227&lt;INDEX($J$395:$J$413,MATCH($B$258,$C$395:$C$413,0)),INDEX('Baseline Calcs &amp; EFs'!$C$341:$C$358, MATCH($B$258,'Baseline Calcs &amp; EFs'!$B$341:$B$358,0)),K$227&lt;INDEX($K$395:$K$413,MATCH($B$258,$C$395:$C$413,0)),INDEX('Baseline Calcs &amp; EFs'!$C$341:$C$358, MATCH($B$258,'Baseline Calcs &amp; EFs'!$B$341:$B$358,0))-(((INDEX('Baseline Calcs &amp; EFs'!$C$341:$C$358, MATCH($B$258,'Baseline Calcs &amp; EFs'!$B$341:$B$358,0)))-(INDEX($F$394:$F$411, MATCH($B$258,$C$394:$C$411,0))))/3),K$227&lt;INDEX($I$395:$I$413,MATCH($B$258,$C$395:$C$413,0)),INDEX('Baseline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L312" s="148" t="str" cm="1">
        <f t="array" ref="L312">IFERROR((_xlfn.IFS(L$227&lt;INDEX($J$395:$J$413,MATCH($B$258,$C$395:$C$413,0)),INDEX('Baseline Calcs &amp; EFs'!$C$341:$C$358, MATCH($B$258,'Baseline Calcs &amp; EFs'!$B$341:$B$358,0)),L$227&lt;INDEX($K$395:$K$413,MATCH($B$258,$C$395:$C$413,0)),INDEX('Baseline Calcs &amp; EFs'!$C$341:$C$358, MATCH($B$258,'Baseline Calcs &amp; EFs'!$B$341:$B$358,0))-(((INDEX('Baseline Calcs &amp; EFs'!$C$341:$C$358, MATCH($B$258,'Baseline Calcs &amp; EFs'!$B$341:$B$358,0)))-(INDEX($F$394:$F$411, MATCH($B$258,$C$394:$C$411,0))))/3),L$227&lt;INDEX($I$395:$I$413,MATCH($B$258,$C$395:$C$413,0)),INDEX('Baseline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M312" s="148" t="str" cm="1">
        <f t="array" ref="M312">IFERROR((_xlfn.IFS(M$227&lt;INDEX($J$395:$J$413,MATCH($B$258,$C$395:$C$413,0)),INDEX('Baseline Calcs &amp; EFs'!$C$341:$C$358, MATCH($B$258,'Baseline Calcs &amp; EFs'!$B$341:$B$358,0)),M$227&lt;INDEX($K$395:$K$413,MATCH($B$258,$C$395:$C$413,0)),INDEX('Baseline Calcs &amp; EFs'!$C$341:$C$358, MATCH($B$258,'Baseline Calcs &amp; EFs'!$B$341:$B$358,0))-(((INDEX('Baseline Calcs &amp; EFs'!$C$341:$C$358, MATCH($B$258,'Baseline Calcs &amp; EFs'!$B$341:$B$358,0)))-(INDEX($F$394:$F$411, MATCH($B$258,$C$394:$C$411,0))))/3),M$227&lt;INDEX($I$395:$I$413,MATCH($B$258,$C$395:$C$413,0)),INDEX('Baseline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N312" s="148" t="str" cm="1">
        <f t="array" ref="N312">IFERROR((_xlfn.IFS(N$227&lt;INDEX($J$395:$J$413,MATCH($B$258,$C$395:$C$413,0)),INDEX('Baseline Calcs &amp; EFs'!$C$341:$C$358, MATCH($B$258,'Baseline Calcs &amp; EFs'!$B$341:$B$358,0)),N$227&lt;INDEX($K$395:$K$413,MATCH($B$258,$C$395:$C$413,0)),INDEX('Baseline Calcs &amp; EFs'!$C$341:$C$358, MATCH($B$258,'Baseline Calcs &amp; EFs'!$B$341:$B$358,0))-(((INDEX('Baseline Calcs &amp; EFs'!$C$341:$C$358, MATCH($B$258,'Baseline Calcs &amp; EFs'!$B$341:$B$358,0)))-(INDEX($F$394:$F$411, MATCH($B$258,$C$394:$C$411,0))))/3),N$227&lt;INDEX($I$395:$I$413,MATCH($B$258,$C$395:$C$413,0)),INDEX('Baseline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O312" s="148" t="str" cm="1">
        <f t="array" ref="O312">IFERROR((_xlfn.IFS(O$227&lt;INDEX($J$395:$J$413,MATCH($B$258,$C$395:$C$413,0)),INDEX('Baseline Calcs &amp; EFs'!$C$341:$C$358, MATCH($B$258,'Baseline Calcs &amp; EFs'!$B$341:$B$358,0)),O$227&lt;INDEX($K$395:$K$413,MATCH($B$258,$C$395:$C$413,0)),INDEX('Baseline Calcs &amp; EFs'!$C$341:$C$358, MATCH($B$258,'Baseline Calcs &amp; EFs'!$B$341:$B$358,0))-(((INDEX('Baseline Calcs &amp; EFs'!$C$341:$C$358, MATCH($B$258,'Baseline Calcs &amp; EFs'!$B$341:$B$358,0)))-(INDEX($F$394:$F$411, MATCH($B$258,$C$394:$C$411,0))))/3),O$227&lt;INDEX($I$395:$I$413,MATCH($B$258,$C$395:$C$413,0)),INDEX('Baseline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P312" s="148" t="str" cm="1">
        <f t="array" ref="P312">IFERROR((_xlfn.IFS(P$227&lt;INDEX($J$395:$J$413,MATCH($B$258,$C$395:$C$413,0)),INDEX('Baseline Calcs &amp; EFs'!$C$341:$C$358, MATCH($B$258,'Baseline Calcs &amp; EFs'!$B$341:$B$358,0)),P$227&lt;INDEX($K$395:$K$413,MATCH($B$258,$C$395:$C$413,0)),INDEX('Baseline Calcs &amp; EFs'!$C$341:$C$358, MATCH($B$258,'Baseline Calcs &amp; EFs'!$B$341:$B$358,0))-(((INDEX('Baseline Calcs &amp; EFs'!$C$341:$C$358, MATCH($B$258,'Baseline Calcs &amp; EFs'!$B$341:$B$358,0)))-(INDEX($F$394:$F$411, MATCH($B$258,$C$394:$C$411,0))))/3),P$227&lt;INDEX($I$395:$I$413,MATCH($B$258,$C$395:$C$413,0)),INDEX('Baseline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Q312" s="148" t="str" cm="1">
        <f t="array" ref="Q312">IFERROR((_xlfn.IFS(Q$227&lt;INDEX($J$395:$J$413,MATCH($B$258,$C$395:$C$413,0)),INDEX('Baseline Calcs &amp; EFs'!$C$341:$C$358, MATCH($B$258,'Baseline Calcs &amp; EFs'!$B$341:$B$358,0)),Q$227&lt;INDEX($K$395:$K$413,MATCH($B$258,$C$395:$C$413,0)),INDEX('Baseline Calcs &amp; EFs'!$C$341:$C$358, MATCH($B$258,'Baseline Calcs &amp; EFs'!$B$341:$B$358,0))-(((INDEX('Baseline Calcs &amp; EFs'!$C$341:$C$358, MATCH($B$258,'Baseline Calcs &amp; EFs'!$B$341:$B$358,0)))-(INDEX($F$394:$F$411, MATCH($B$258,$C$394:$C$411,0))))/3),Q$227&lt;INDEX($I$395:$I$413,MATCH($B$258,$C$395:$C$413,0)),INDEX('Baseline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R312" s="148" t="str" cm="1">
        <f t="array" ref="R312">IFERROR((_xlfn.IFS(R$227&lt;INDEX($J$395:$J$413,MATCH($B$258,$C$395:$C$413,0)),INDEX('Baseline Calcs &amp; EFs'!$C$341:$C$358, MATCH($B$258,'Baseline Calcs &amp; EFs'!$B$341:$B$358,0)),R$227&lt;INDEX($K$395:$K$413,MATCH($B$258,$C$395:$C$413,0)),INDEX('Baseline Calcs &amp; EFs'!$C$341:$C$358, MATCH($B$258,'Baseline Calcs &amp; EFs'!$B$341:$B$358,0))-(((INDEX('Baseline Calcs &amp; EFs'!$C$341:$C$358, MATCH($B$258,'Baseline Calcs &amp; EFs'!$B$341:$B$358,0)))-(INDEX($F$394:$F$411, MATCH($B$258,$C$394:$C$411,0))))/3),R$227&lt;INDEX($I$395:$I$413,MATCH($B$258,$C$395:$C$413,0)),INDEX('Baseline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S312" s="148" t="str" cm="1">
        <f t="array" ref="S312">IFERROR((_xlfn.IFS(S$227&lt;INDEX($J$395:$J$413,MATCH($B$258,$C$395:$C$413,0)),INDEX('Baseline Calcs &amp; EFs'!$C$341:$C$358, MATCH($B$258,'Baseline Calcs &amp; EFs'!$B$341:$B$358,0)),S$227&lt;INDEX($K$395:$K$413,MATCH($B$258,$C$395:$C$413,0)),INDEX('Baseline Calcs &amp; EFs'!$C$341:$C$358, MATCH($B$258,'Baseline Calcs &amp; EFs'!$B$341:$B$358,0))-(((INDEX('Baseline Calcs &amp; EFs'!$C$341:$C$358, MATCH($B$258,'Baseline Calcs &amp; EFs'!$B$341:$B$358,0)))-(INDEX($F$394:$F$411, MATCH($B$258,$C$394:$C$411,0))))/3),S$227&lt;INDEX($I$395:$I$413,MATCH($B$258,$C$395:$C$413,0)),INDEX('Baseline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T312" s="148" t="str" cm="1">
        <f t="array" ref="T312">IFERROR((_xlfn.IFS(T$227&lt;INDEX($J$395:$J$413,MATCH($B$258,$C$395:$C$413,0)),INDEX('Baseline Calcs &amp; EFs'!$C$341:$C$358, MATCH($B$258,'Baseline Calcs &amp; EFs'!$B$341:$B$358,0)),T$227&lt;INDEX($K$395:$K$413,MATCH($B$258,$C$395:$C$413,0)),INDEX('Baseline Calcs &amp; EFs'!$C$341:$C$358, MATCH($B$258,'Baseline Calcs &amp; EFs'!$B$341:$B$358,0))-(((INDEX('Baseline Calcs &amp; EFs'!$C$341:$C$358, MATCH($B$258,'Baseline Calcs &amp; EFs'!$B$341:$B$358,0)))-(INDEX($F$394:$F$411, MATCH($B$258,$C$394:$C$411,0))))/3),T$227&lt;INDEX($I$395:$I$413,MATCH($B$258,$C$395:$C$413,0)),INDEX('Baseline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U312" s="148" t="str" cm="1">
        <f t="array" ref="U312">IFERROR((_xlfn.IFS(U$227&lt;INDEX($J$395:$J$413,MATCH($B$258,$C$395:$C$413,0)),INDEX('Baseline Calcs &amp; EFs'!$C$341:$C$358, MATCH($B$258,'Baseline Calcs &amp; EFs'!$B$341:$B$358,0)),U$227&lt;INDEX($K$395:$K$413,MATCH($B$258,$C$395:$C$413,0)),INDEX('Baseline Calcs &amp; EFs'!$C$341:$C$358, MATCH($B$258,'Baseline Calcs &amp; EFs'!$B$341:$B$358,0))-(((INDEX('Baseline Calcs &amp; EFs'!$C$341:$C$358, MATCH($B$258,'Baseline Calcs &amp; EFs'!$B$341:$B$358,0)))-(INDEX($F$394:$F$411, MATCH($B$258,$C$394:$C$411,0))))/3),U$227&lt;INDEX($I$395:$I$413,MATCH($B$258,$C$395:$C$413,0)),INDEX('Baseline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V312" s="148" t="str" cm="1">
        <f t="array" ref="V312">IFERROR((_xlfn.IFS(V$227&lt;INDEX($J$395:$J$413,MATCH($B$258,$C$395:$C$413,0)),INDEX('Baseline Calcs &amp; EFs'!$C$341:$C$358, MATCH($B$258,'Baseline Calcs &amp; EFs'!$B$341:$B$358,0)),V$227&lt;INDEX($K$395:$K$413,MATCH($B$258,$C$395:$C$413,0)),INDEX('Baseline Calcs &amp; EFs'!$C$341:$C$358, MATCH($B$258,'Baseline Calcs &amp; EFs'!$B$341:$B$358,0))-(((INDEX('Baseline Calcs &amp; EFs'!$C$341:$C$358, MATCH($B$258,'Baseline Calcs &amp; EFs'!$B$341:$B$358,0)))-(INDEX($F$394:$F$411, MATCH($B$258,$C$394:$C$411,0))))/3),V$227&lt;INDEX($I$395:$I$413,MATCH($B$258,$C$395:$C$413,0)),INDEX('Baseline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W312" s="148" t="str" cm="1">
        <f t="array" ref="W312">IFERROR((_xlfn.IFS(W$227&lt;INDEX($J$395:$J$413,MATCH($B$258,$C$395:$C$413,0)),INDEX('Baseline Calcs &amp; EFs'!$C$341:$C$358, MATCH($B$258,'Baseline Calcs &amp; EFs'!$B$341:$B$358,0)),W$227&lt;INDEX($K$395:$K$413,MATCH($B$258,$C$395:$C$413,0)),INDEX('Baseline Calcs &amp; EFs'!$C$341:$C$358, MATCH($B$258,'Baseline Calcs &amp; EFs'!$B$341:$B$358,0))-(((INDEX('Baseline Calcs &amp; EFs'!$C$341:$C$358, MATCH($B$258,'Baseline Calcs &amp; EFs'!$B$341:$B$358,0)))-(INDEX($F$394:$F$411, MATCH($B$258,$C$394:$C$411,0))))/3),W$227&lt;INDEX($I$395:$I$413,MATCH($B$258,$C$395:$C$413,0)),INDEX('Baseline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X312" s="148" t="str" cm="1">
        <f t="array" ref="X312">IFERROR((_xlfn.IFS(X$227&lt;INDEX($J$395:$J$413,MATCH($B$258,$C$395:$C$413,0)),INDEX('Baseline Calcs &amp; EFs'!$C$341:$C$358, MATCH($B$258,'Baseline Calcs &amp; EFs'!$B$341:$B$358,0)),X$227&lt;INDEX($K$395:$K$413,MATCH($B$258,$C$395:$C$413,0)),INDEX('Baseline Calcs &amp; EFs'!$C$341:$C$358, MATCH($B$258,'Baseline Calcs &amp; EFs'!$B$341:$B$358,0))-(((INDEX('Baseline Calcs &amp; EFs'!$C$341:$C$358, MATCH($B$258,'Baseline Calcs &amp; EFs'!$B$341:$B$358,0)))-(INDEX($F$394:$F$411, MATCH($B$258,$C$394:$C$411,0))))/3),X$227&lt;INDEX($I$395:$I$413,MATCH($B$258,$C$395:$C$413,0)),INDEX('Baseline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Y312" s="148" t="str" cm="1">
        <f t="array" ref="Y312">IFERROR((_xlfn.IFS(Y$227&lt;INDEX($J$395:$J$413,MATCH($B$258,$C$395:$C$413,0)),INDEX('Baseline Calcs &amp; EFs'!$C$341:$C$358, MATCH($B$258,'Baseline Calcs &amp; EFs'!$B$341:$B$358,0)),Y$227&lt;INDEX($K$395:$K$413,MATCH($B$258,$C$395:$C$413,0)),INDEX('Baseline Calcs &amp; EFs'!$C$341:$C$358, MATCH($B$258,'Baseline Calcs &amp; EFs'!$B$341:$B$358,0))-(((INDEX('Baseline Calcs &amp; EFs'!$C$341:$C$358, MATCH($B$258,'Baseline Calcs &amp; EFs'!$B$341:$B$358,0)))-(INDEX($F$394:$F$411, MATCH($B$258,$C$394:$C$411,0))))/3),Y$227&lt;INDEX($I$395:$I$413,MATCH($B$258,$C$395:$C$413,0)),INDEX('Baseline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Z312" s="148" t="str" cm="1">
        <f t="array" ref="Z312">IFERROR((_xlfn.IFS(Z$227&lt;INDEX($J$395:$J$413,MATCH($B$258,$C$395:$C$413,0)),INDEX('Baseline Calcs &amp; EFs'!$C$341:$C$358, MATCH($B$258,'Baseline Calcs &amp; EFs'!$B$341:$B$358,0)),Z$227&lt;INDEX($K$395:$K$413,MATCH($B$258,$C$395:$C$413,0)),INDEX('Baseline Calcs &amp; EFs'!$C$341:$C$358, MATCH($B$258,'Baseline Calcs &amp; EFs'!$B$341:$B$358,0))-(((INDEX('Baseline Calcs &amp; EFs'!$C$341:$C$358, MATCH($B$258,'Baseline Calcs &amp; EFs'!$B$341:$B$358,0)))-(INDEX($F$394:$F$411, MATCH($B$258,$C$394:$C$411,0))))/3),Z$227&lt;INDEX($I$395:$I$413,MATCH($B$258,$C$395:$C$413,0)),INDEX('Baseline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AA312" s="148" t="str" cm="1">
        <f t="array" ref="AA312">IFERROR((_xlfn.IFS(AA$227&lt;INDEX($J$395:$J$413,MATCH($B$258,$C$395:$C$413,0)),INDEX('Baseline Calcs &amp; EFs'!$C$341:$C$358, MATCH($B$258,'Baseline Calcs &amp; EFs'!$B$341:$B$358,0)),AA$227&lt;INDEX($K$395:$K$413,MATCH($B$258,$C$395:$C$413,0)),INDEX('Baseline Calcs &amp; EFs'!$C$341:$C$358, MATCH($B$258,'Baseline Calcs &amp; EFs'!$B$341:$B$358,0))-(((INDEX('Baseline Calcs &amp; EFs'!$C$341:$C$358, MATCH($B$258,'Baseline Calcs &amp; EFs'!$B$341:$B$358,0)))-(INDEX($F$394:$F$411, MATCH($B$258,$C$394:$C$411,0))))/3),AA$227&lt;INDEX($I$395:$I$413,MATCH($B$258,$C$395:$C$413,0)),INDEX('Baseline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AB312" s="148" t="str" cm="1">
        <f t="array" ref="AB312">IFERROR((_xlfn.IFS(AB$227&lt;INDEX($J$395:$J$413,MATCH($B$258,$C$395:$C$413,0)),INDEX('Baseline Calcs &amp; EFs'!$C$341:$C$358, MATCH($B$258,'Baseline Calcs &amp; EFs'!$B$341:$B$358,0)),AB$227&lt;INDEX($K$395:$K$413,MATCH($B$258,$C$395:$C$413,0)),INDEX('Baseline Calcs &amp; EFs'!$C$341:$C$358, MATCH($B$258,'Baseline Calcs &amp; EFs'!$B$341:$B$358,0))-(((INDEX('Baseline Calcs &amp; EFs'!$C$341:$C$358, MATCH($B$258,'Baseline Calcs &amp; EFs'!$B$341:$B$358,0)))-(INDEX($F$394:$F$411, MATCH($B$258,$C$394:$C$411,0))))/3),AB$227&lt;INDEX($I$395:$I$413,MATCH($B$258,$C$395:$C$413,0)),INDEX('Baseline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AC312" s="148" t="str" cm="1">
        <f t="array" ref="AC312">IFERROR((_xlfn.IFS(AC$227&lt;INDEX($J$395:$J$413,MATCH($B$258,$C$395:$C$413,0)),INDEX('Baseline Calcs &amp; EFs'!$C$341:$C$358, MATCH($B$258,'Baseline Calcs &amp; EFs'!$B$341:$B$358,0)),AC$227&lt;INDEX($K$395:$K$413,MATCH($B$258,$C$395:$C$413,0)),INDEX('Baseline Calcs &amp; EFs'!$C$341:$C$358, MATCH($B$258,'Baseline Calcs &amp; EFs'!$B$341:$B$358,0))-(((INDEX('Baseline Calcs &amp; EFs'!$C$341:$C$358, MATCH($B$258,'Baseline Calcs &amp; EFs'!$B$341:$B$358,0)))-(INDEX($F$394:$F$411, MATCH($B$258,$C$394:$C$411,0))))/3),AC$227&lt;INDEX($I$395:$I$413,MATCH($B$258,$C$395:$C$413,0)),INDEX('Baseline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AD312" s="148" t="str" cm="1">
        <f t="array" ref="AD312">IFERROR((_xlfn.IFS(AD$227&lt;INDEX($J$395:$J$413,MATCH($B$258,$C$395:$C$413,0)),INDEX('Baseline Calcs &amp; EFs'!$C$341:$C$358, MATCH($B$258,'Baseline Calcs &amp; EFs'!$B$341:$B$358,0)),AD$227&lt;INDEX($K$395:$K$413,MATCH($B$258,$C$395:$C$413,0)),INDEX('Baseline Calcs &amp; EFs'!$C$341:$C$358, MATCH($B$258,'Baseline Calcs &amp; EFs'!$B$341:$B$358,0))-(((INDEX('Baseline Calcs &amp; EFs'!$C$341:$C$358, MATCH($B$258,'Baseline Calcs &amp; EFs'!$B$341:$B$358,0)))-(INDEX($F$394:$F$411, MATCH($B$258,$C$394:$C$411,0))))/3),AD$227&lt;INDEX($I$395:$I$413,MATCH($B$258,$C$395:$C$413,0)),INDEX('Baseline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AE312" s="148" t="str" cm="1">
        <f t="array" ref="AE312">IFERROR((_xlfn.IFS(AE$227&lt;INDEX($J$395:$J$413,MATCH($B$258,$C$395:$C$413,0)),INDEX('Baseline Calcs &amp; EFs'!$C$341:$C$358, MATCH($B$258,'Baseline Calcs &amp; EFs'!$B$341:$B$358,0)),AE$227&lt;INDEX($K$395:$K$413,MATCH($B$258,$C$395:$C$413,0)),INDEX('Baseline Calcs &amp; EFs'!$C$341:$C$358, MATCH($B$258,'Baseline Calcs &amp; EFs'!$B$341:$B$358,0))-(((INDEX('Baseline Calcs &amp; EFs'!$C$341:$C$358, MATCH($B$258,'Baseline Calcs &amp; EFs'!$B$341:$B$358,0)))-(INDEX($F$394:$F$411, MATCH($B$258,$C$394:$C$411,0))))/3),AE$227&lt;INDEX($I$395:$I$413,MATCH($B$258,$C$395:$C$413,0)),INDEX('Baseline Calcs &amp; EFs'!$C$341:$C$358, MATCH($B$258,'Baseline Calcs &amp; EFs'!$B$341:$B$358,0))-(((INDEX('Baseline Calcs &amp; EFs'!$C$341:$C$358, MATCH($B$258,'Baseline Calcs &amp; EFs'!$B$341:$B$358,0)))-(INDEX($F$394:$F$411, MATCH($B$258,$C$394:$C$411,0))))*2/3),TRUE,INDEX($F$394:$F$411, MATCH($B$258,$C$394:$C$411,0)))*INDEX($D$11:$D$27, MATCH($B$258,$B$11:$B$27,0)))*1000*'Conversions and Lists'!$O$44*'Baseline Calcs &amp; EFs'!$F$437*'Conversions and Lists'!$F$51*1000,"")</f>
        <v/>
      </c>
      <c r="AF312" s="148" t="str">
        <f t="shared" si="9"/>
        <v/>
      </c>
      <c r="AG312" s="148" t="str">
        <f>IFERROR(SUM(INDEX(D312:AF312, MATCH(INDEX($H$6:$H$27,MATCH(B312,$B$6:$B$27,0)),$D$227:$AE$227,0)):AF312),"")</f>
        <v/>
      </c>
    </row>
    <row r="313" spans="2:33" x14ac:dyDescent="0.25">
      <c r="B313" s="144" t="s">
        <v>160</v>
      </c>
      <c r="C313" s="141" t="s">
        <v>335</v>
      </c>
      <c r="D313" s="142" t="str" cm="1">
        <f t="array" ref="D313">IFERROR(((_xlfn.IFS(D$227&lt;INDEX($J$395:$J$413,MATCH($B$260,$C$395:$C$413,0)),INDEX('Baseline Calcs &amp; EFs'!$D$341:$D$358, MATCH($B$260,'Baseline Calcs &amp; EFs'!$B$341:$B$358,0)),D$227&lt;INDEX($K$395:$K$413,MATCH($B$260,$C$395:$C$413,0)),INDEX('Baseline Calcs &amp; EFs'!$D$341:$D$358, MATCH($B$260,'Baseline Calcs &amp; EFs'!$B$341:$B$358,0))-(((INDEX('Baseline Calcs &amp; EFs'!$D$341:$D$358, MATCH($B$260,'Baseline Calcs &amp; EFs'!$B$341:$B$358,0)))-(INDEX($G$394:$G$411, MATCH($B$260,$C$394:$C$411,0))))/3),D$227&lt;INDEX($I$395:$I$413,MATCH($B$260,$C$395:$C$413,0)),INDEX('Baseline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EFs'!K$381,"")</f>
        <v/>
      </c>
      <c r="E313" s="142" t="str" cm="1">
        <f t="array" ref="E313">IFERROR(((_xlfn.IFS(E$227&lt;INDEX($J$395:$J$413,MATCH($B$260,$C$395:$C$413,0)),INDEX('Baseline Calcs &amp; EFs'!$D$341:$D$358, MATCH($B$260,'Baseline Calcs &amp; EFs'!$B$341:$B$358,0)),E$227&lt;INDEX($K$395:$K$413,MATCH($B$260,$C$395:$C$413,0)),INDEX('Baseline Calcs &amp; EFs'!$D$341:$D$358, MATCH($B$260,'Baseline Calcs &amp; EFs'!$B$341:$B$358,0))-(((INDEX('Baseline Calcs &amp; EFs'!$D$341:$D$358, MATCH($B$260,'Baseline Calcs &amp; EFs'!$B$341:$B$358,0)))-(INDEX($G$394:$G$411, MATCH($B$260,$C$394:$C$411,0))))/3),E$227&lt;INDEX($I$395:$I$413,MATCH($B$260,$C$395:$C$413,0)),INDEX('Baseline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EFs'!L$381,"")</f>
        <v/>
      </c>
      <c r="F313" s="142" t="str" cm="1">
        <f t="array" ref="F313">IFERROR(((_xlfn.IFS(F$227&lt;INDEX($J$395:$J$413,MATCH($B$260,$C$395:$C$413,0)),INDEX('Baseline Calcs &amp; EFs'!$D$341:$D$358, MATCH($B$260,'Baseline Calcs &amp; EFs'!$B$341:$B$358,0)),F$227&lt;INDEX($K$395:$K$413,MATCH($B$260,$C$395:$C$413,0)),INDEX('Baseline Calcs &amp; EFs'!$D$341:$D$358, MATCH($B$260,'Baseline Calcs &amp; EFs'!$B$341:$B$358,0))-(((INDEX('Baseline Calcs &amp; EFs'!$D$341:$D$358, MATCH($B$260,'Baseline Calcs &amp; EFs'!$B$341:$B$358,0)))-(INDEX($G$394:$G$411, MATCH($B$260,$C$394:$C$411,0))))/3),F$227&lt;INDEX($I$395:$I$413,MATCH($B$260,$C$395:$C$413,0)),INDEX('Baseline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EFs'!M$381,"")</f>
        <v/>
      </c>
      <c r="G313" s="142" t="str" cm="1">
        <f t="array" ref="G313">IFERROR(((_xlfn.IFS(G$227&lt;INDEX($J$395:$J$413,MATCH($B$260,$C$395:$C$413,0)),INDEX('Baseline Calcs &amp; EFs'!$D$341:$D$358, MATCH($B$260,'Baseline Calcs &amp; EFs'!$B$341:$B$358,0)),G$227&lt;INDEX($K$395:$K$413,MATCH($B$260,$C$395:$C$413,0)),INDEX('Baseline Calcs &amp; EFs'!$D$341:$D$358, MATCH($B$260,'Baseline Calcs &amp; EFs'!$B$341:$B$358,0))-(((INDEX('Baseline Calcs &amp; EFs'!$D$341:$D$358, MATCH($B$260,'Baseline Calcs &amp; EFs'!$B$341:$B$358,0)))-(INDEX($G$394:$G$411, MATCH($B$260,$C$394:$C$411,0))))/3),G$227&lt;INDEX($I$395:$I$413,MATCH($B$260,$C$395:$C$413,0)),INDEX('Baseline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EFs'!N$381,"")</f>
        <v/>
      </c>
      <c r="H313" s="142" t="str" cm="1">
        <f t="array" ref="H313">IFERROR(((_xlfn.IFS(H$227&lt;INDEX($J$395:$J$413,MATCH($B$260,$C$395:$C$413,0)),INDEX('Baseline Calcs &amp; EFs'!$D$341:$D$358, MATCH($B$260,'Baseline Calcs &amp; EFs'!$B$341:$B$358,0)),H$227&lt;INDEX($K$395:$K$413,MATCH($B$260,$C$395:$C$413,0)),INDEX('Baseline Calcs &amp; EFs'!$D$341:$D$358, MATCH($B$260,'Baseline Calcs &amp; EFs'!$B$341:$B$358,0))-(((INDEX('Baseline Calcs &amp; EFs'!$D$341:$D$358, MATCH($B$260,'Baseline Calcs &amp; EFs'!$B$341:$B$358,0)))-(INDEX($G$394:$G$411, MATCH($B$260,$C$394:$C$411,0))))/3),H$227&lt;INDEX($I$395:$I$413,MATCH($B$260,$C$395:$C$413,0)),INDEX('Baseline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EFs'!O$381,"")</f>
        <v/>
      </c>
      <c r="I313" s="142" t="str" cm="1">
        <f t="array" ref="I313">IFERROR(((_xlfn.IFS(I$227&lt;INDEX($J$395:$J$413,MATCH($B$260,$C$395:$C$413,0)),INDEX('Baseline Calcs &amp; EFs'!$D$341:$D$358, MATCH($B$260,'Baseline Calcs &amp; EFs'!$B$341:$B$358,0)),I$227&lt;INDEX($K$395:$K$413,MATCH($B$260,$C$395:$C$413,0)),INDEX('Baseline Calcs &amp; EFs'!$D$341:$D$358, MATCH($B$260,'Baseline Calcs &amp; EFs'!$B$341:$B$358,0))-(((INDEX('Baseline Calcs &amp; EFs'!$D$341:$D$358, MATCH($B$260,'Baseline Calcs &amp; EFs'!$B$341:$B$358,0)))-(INDEX($G$394:$G$411, MATCH($B$260,$C$394:$C$411,0))))/3),I$227&lt;INDEX($I$395:$I$413,MATCH($B$260,$C$395:$C$413,0)),INDEX('Baseline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EFs'!P$381,"")</f>
        <v/>
      </c>
      <c r="J313" s="142" t="str" cm="1">
        <f t="array" ref="J313">IFERROR(((_xlfn.IFS(J$227&lt;INDEX($J$395:$J$413,MATCH($B$260,$C$395:$C$413,0)),INDEX('Baseline Calcs &amp; EFs'!$D$341:$D$358, MATCH($B$260,'Baseline Calcs &amp; EFs'!$B$341:$B$358,0)),J$227&lt;INDEX($K$395:$K$413,MATCH($B$260,$C$395:$C$413,0)),INDEX('Baseline Calcs &amp; EFs'!$D$341:$D$358, MATCH($B$260,'Baseline Calcs &amp; EFs'!$B$341:$B$358,0))-(((INDEX('Baseline Calcs &amp; EFs'!$D$341:$D$358, MATCH($B$260,'Baseline Calcs &amp; EFs'!$B$341:$B$358,0)))-(INDEX($G$394:$G$411, MATCH($B$260,$C$394:$C$411,0))))/3),J$227&lt;INDEX($I$395:$I$413,MATCH($B$260,$C$395:$C$413,0)),INDEX('Baseline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EFs'!Q$381,"")</f>
        <v/>
      </c>
      <c r="K313" s="142" t="str" cm="1">
        <f t="array" ref="K313">IFERROR(((_xlfn.IFS(K$227&lt;INDEX($J$395:$J$413,MATCH($B$260,$C$395:$C$413,0)),INDEX('Baseline Calcs &amp; EFs'!$D$341:$D$358, MATCH($B$260,'Baseline Calcs &amp; EFs'!$B$341:$B$358,0)),K$227&lt;INDEX($K$395:$K$413,MATCH($B$260,$C$395:$C$413,0)),INDEX('Baseline Calcs &amp; EFs'!$D$341:$D$358, MATCH($B$260,'Baseline Calcs &amp; EFs'!$B$341:$B$358,0))-(((INDEX('Baseline Calcs &amp; EFs'!$D$341:$D$358, MATCH($B$260,'Baseline Calcs &amp; EFs'!$B$341:$B$358,0)))-(INDEX($G$394:$G$411, MATCH($B$260,$C$394:$C$411,0))))/3),K$227&lt;INDEX($I$395:$I$413,MATCH($B$260,$C$395:$C$413,0)),INDEX('Baseline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EFs'!R$381,"")</f>
        <v/>
      </c>
      <c r="L313" s="142" t="str" cm="1">
        <f t="array" ref="L313">IFERROR(((_xlfn.IFS(L$227&lt;INDEX($J$395:$J$413,MATCH($B$260,$C$395:$C$413,0)),INDEX('Baseline Calcs &amp; EFs'!$D$341:$D$358, MATCH($B$260,'Baseline Calcs &amp; EFs'!$B$341:$B$358,0)),L$227&lt;INDEX($K$395:$K$413,MATCH($B$260,$C$395:$C$413,0)),INDEX('Baseline Calcs &amp; EFs'!$D$341:$D$358, MATCH($B$260,'Baseline Calcs &amp; EFs'!$B$341:$B$358,0))-(((INDEX('Baseline Calcs &amp; EFs'!$D$341:$D$358, MATCH($B$260,'Baseline Calcs &amp; EFs'!$B$341:$B$358,0)))-(INDEX($G$394:$G$411, MATCH($B$260,$C$394:$C$411,0))))/3),L$227&lt;INDEX($I$395:$I$413,MATCH($B$260,$C$395:$C$413,0)),INDEX('Baseline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EFs'!S$381,"")</f>
        <v/>
      </c>
      <c r="M313" s="142" t="str" cm="1">
        <f t="array" ref="M313">IFERROR(((_xlfn.IFS(M$227&lt;INDEX($J$395:$J$413,MATCH($B$260,$C$395:$C$413,0)),INDEX('Baseline Calcs &amp; EFs'!$D$341:$D$358, MATCH($B$260,'Baseline Calcs &amp; EFs'!$B$341:$B$358,0)),M$227&lt;INDEX($K$395:$K$413,MATCH($B$260,$C$395:$C$413,0)),INDEX('Baseline Calcs &amp; EFs'!$D$341:$D$358, MATCH($B$260,'Baseline Calcs &amp; EFs'!$B$341:$B$358,0))-(((INDEX('Baseline Calcs &amp; EFs'!$D$341:$D$358, MATCH($B$260,'Baseline Calcs &amp; EFs'!$B$341:$B$358,0)))-(INDEX($G$394:$G$411, MATCH($B$260,$C$394:$C$411,0))))/3),M$227&lt;INDEX($I$395:$I$413,MATCH($B$260,$C$395:$C$413,0)),INDEX('Baseline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EFs'!T$381,"")</f>
        <v/>
      </c>
      <c r="N313" s="142" t="str" cm="1">
        <f t="array" ref="N313">IFERROR(((_xlfn.IFS(N$227&lt;INDEX($J$395:$J$413,MATCH($B$260,$C$395:$C$413,0)),INDEX('Baseline Calcs &amp; EFs'!$D$341:$D$358, MATCH($B$260,'Baseline Calcs &amp; EFs'!$B$341:$B$358,0)),N$227&lt;INDEX($K$395:$K$413,MATCH($B$260,$C$395:$C$413,0)),INDEX('Baseline Calcs &amp; EFs'!$D$341:$D$358, MATCH($B$260,'Baseline Calcs &amp; EFs'!$B$341:$B$358,0))-(((INDEX('Baseline Calcs &amp; EFs'!$D$341:$D$358, MATCH($B$260,'Baseline Calcs &amp; EFs'!$B$341:$B$358,0)))-(INDEX($G$394:$G$411, MATCH($B$260,$C$394:$C$411,0))))/3),N$227&lt;INDEX($I$395:$I$413,MATCH($B$260,$C$395:$C$413,0)),INDEX('Baseline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EFs'!U$381,"")</f>
        <v/>
      </c>
      <c r="O313" s="142" t="str" cm="1">
        <f t="array" ref="O313">IFERROR(((_xlfn.IFS(O$227&lt;INDEX($J$395:$J$413,MATCH($B$260,$C$395:$C$413,0)),INDEX('Baseline Calcs &amp; EFs'!$D$341:$D$358, MATCH($B$260,'Baseline Calcs &amp; EFs'!$B$341:$B$358,0)),O$227&lt;INDEX($K$395:$K$413,MATCH($B$260,$C$395:$C$413,0)),INDEX('Baseline Calcs &amp; EFs'!$D$341:$D$358, MATCH($B$260,'Baseline Calcs &amp; EFs'!$B$341:$B$358,0))-(((INDEX('Baseline Calcs &amp; EFs'!$D$341:$D$358, MATCH($B$260,'Baseline Calcs &amp; EFs'!$B$341:$B$358,0)))-(INDEX($G$394:$G$411, MATCH($B$260,$C$394:$C$411,0))))/3),O$227&lt;INDEX($I$395:$I$413,MATCH($B$260,$C$395:$C$413,0)),INDEX('Baseline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EFs'!V$381,"")</f>
        <v/>
      </c>
      <c r="P313" s="142" t="str" cm="1">
        <f t="array" ref="P313">IFERROR(((_xlfn.IFS(P$227&lt;INDEX($J$395:$J$413,MATCH($B$260,$C$395:$C$413,0)),INDEX('Baseline Calcs &amp; EFs'!$D$341:$D$358, MATCH($B$260,'Baseline Calcs &amp; EFs'!$B$341:$B$358,0)),P$227&lt;INDEX($K$395:$K$413,MATCH($B$260,$C$395:$C$413,0)),INDEX('Baseline Calcs &amp; EFs'!$D$341:$D$358, MATCH($B$260,'Baseline Calcs &amp; EFs'!$B$341:$B$358,0))-(((INDEX('Baseline Calcs &amp; EFs'!$D$341:$D$358, MATCH($B$260,'Baseline Calcs &amp; EFs'!$B$341:$B$358,0)))-(INDEX($G$394:$G$411, MATCH($B$260,$C$394:$C$411,0))))/3),P$227&lt;INDEX($I$395:$I$413,MATCH($B$260,$C$395:$C$413,0)),INDEX('Baseline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EFs'!W$381,"")</f>
        <v/>
      </c>
      <c r="Q313" s="142" t="str" cm="1">
        <f t="array" ref="Q313">IFERROR(((_xlfn.IFS(Q$227&lt;INDEX($J$395:$J$413,MATCH($B$260,$C$395:$C$413,0)),INDEX('Baseline Calcs &amp; EFs'!$D$341:$D$358, MATCH($B$260,'Baseline Calcs &amp; EFs'!$B$341:$B$358,0)),Q$227&lt;INDEX($K$395:$K$413,MATCH($B$260,$C$395:$C$413,0)),INDEX('Baseline Calcs &amp; EFs'!$D$341:$D$358, MATCH($B$260,'Baseline Calcs &amp; EFs'!$B$341:$B$358,0))-(((INDEX('Baseline Calcs &amp; EFs'!$D$341:$D$358, MATCH($B$260,'Baseline Calcs &amp; EFs'!$B$341:$B$358,0)))-(INDEX($G$394:$G$411, MATCH($B$260,$C$394:$C$411,0))))/3),Q$227&lt;INDEX($I$395:$I$413,MATCH($B$260,$C$395:$C$413,0)),INDEX('Baseline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EFs'!X$381,"")</f>
        <v/>
      </c>
      <c r="R313" s="142" t="str" cm="1">
        <f t="array" ref="R313">IFERROR(((_xlfn.IFS(R$227&lt;INDEX($J$395:$J$413,MATCH($B$260,$C$395:$C$413,0)),INDEX('Baseline Calcs &amp; EFs'!$D$341:$D$358, MATCH($B$260,'Baseline Calcs &amp; EFs'!$B$341:$B$358,0)),R$227&lt;INDEX($K$395:$K$413,MATCH($B$260,$C$395:$C$413,0)),INDEX('Baseline Calcs &amp; EFs'!$D$341:$D$358, MATCH($B$260,'Baseline Calcs &amp; EFs'!$B$341:$B$358,0))-(((INDEX('Baseline Calcs &amp; EFs'!$D$341:$D$358, MATCH($B$260,'Baseline Calcs &amp; EFs'!$B$341:$B$358,0)))-(INDEX($G$394:$G$411, MATCH($B$260,$C$394:$C$411,0))))/3),R$227&lt;INDEX($I$395:$I$413,MATCH($B$260,$C$395:$C$413,0)),INDEX('Baseline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EFs'!Y$381,"")</f>
        <v/>
      </c>
      <c r="S313" s="142" t="str" cm="1">
        <f t="array" ref="S313">IFERROR(((_xlfn.IFS(S$227&lt;INDEX($J$395:$J$413,MATCH($B$260,$C$395:$C$413,0)),INDEX('Baseline Calcs &amp; EFs'!$D$341:$D$358, MATCH($B$260,'Baseline Calcs &amp; EFs'!$B$341:$B$358,0)),S$227&lt;INDEX($K$395:$K$413,MATCH($B$260,$C$395:$C$413,0)),INDEX('Baseline Calcs &amp; EFs'!$D$341:$D$358, MATCH($B$260,'Baseline Calcs &amp; EFs'!$B$341:$B$358,0))-(((INDEX('Baseline Calcs &amp; EFs'!$D$341:$D$358, MATCH($B$260,'Baseline Calcs &amp; EFs'!$B$341:$B$358,0)))-(INDEX($G$394:$G$411, MATCH($B$260,$C$394:$C$411,0))))/3),S$227&lt;INDEX($I$395:$I$413,MATCH($B$260,$C$395:$C$413,0)),INDEX('Baseline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EFs'!Z$381,"")</f>
        <v/>
      </c>
      <c r="T313" s="142" t="str" cm="1">
        <f t="array" ref="T313">IFERROR(((_xlfn.IFS(T$227&lt;INDEX($J$395:$J$413,MATCH($B$260,$C$395:$C$413,0)),INDEX('Baseline Calcs &amp; EFs'!$D$341:$D$358, MATCH($B$260,'Baseline Calcs &amp; EFs'!$B$341:$B$358,0)),T$227&lt;INDEX($K$395:$K$413,MATCH($B$260,$C$395:$C$413,0)),INDEX('Baseline Calcs &amp; EFs'!$D$341:$D$358, MATCH($B$260,'Baseline Calcs &amp; EFs'!$B$341:$B$358,0))-(((INDEX('Baseline Calcs &amp; EFs'!$D$341:$D$358, MATCH($B$260,'Baseline Calcs &amp; EFs'!$B$341:$B$358,0)))-(INDEX($G$394:$G$411, MATCH($B$260,$C$394:$C$411,0))))/3),T$227&lt;INDEX($I$395:$I$413,MATCH($B$260,$C$395:$C$413,0)),INDEX('Baseline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EFs'!AA$381,"")</f>
        <v/>
      </c>
      <c r="U313" s="142" t="str" cm="1">
        <f t="array" ref="U313">IFERROR(((_xlfn.IFS(U$227&lt;INDEX($J$395:$J$413,MATCH($B$260,$C$395:$C$413,0)),INDEX('Baseline Calcs &amp; EFs'!$D$341:$D$358, MATCH($B$260,'Baseline Calcs &amp; EFs'!$B$341:$B$358,0)),U$227&lt;INDEX($K$395:$K$413,MATCH($B$260,$C$395:$C$413,0)),INDEX('Baseline Calcs &amp; EFs'!$D$341:$D$358, MATCH($B$260,'Baseline Calcs &amp; EFs'!$B$341:$B$358,0))-(((INDEX('Baseline Calcs &amp; EFs'!$D$341:$D$358, MATCH($B$260,'Baseline Calcs &amp; EFs'!$B$341:$B$358,0)))-(INDEX($G$394:$G$411, MATCH($B$260,$C$394:$C$411,0))))/3),U$227&lt;INDEX($I$395:$I$413,MATCH($B$260,$C$395:$C$413,0)),INDEX('Baseline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EFs'!AB$381,"")</f>
        <v/>
      </c>
      <c r="V313" s="142" t="str" cm="1">
        <f t="array" ref="V313">IFERROR(((_xlfn.IFS(V$227&lt;INDEX($J$395:$J$413,MATCH($B$260,$C$395:$C$413,0)),INDEX('Baseline Calcs &amp; EFs'!$D$341:$D$358, MATCH($B$260,'Baseline Calcs &amp; EFs'!$B$341:$B$358,0)),V$227&lt;INDEX($K$395:$K$413,MATCH($B$260,$C$395:$C$413,0)),INDEX('Baseline Calcs &amp; EFs'!$D$341:$D$358, MATCH($B$260,'Baseline Calcs &amp; EFs'!$B$341:$B$358,0))-(((INDEX('Baseline Calcs &amp; EFs'!$D$341:$D$358, MATCH($B$260,'Baseline Calcs &amp; EFs'!$B$341:$B$358,0)))-(INDEX($G$394:$G$411, MATCH($B$260,$C$394:$C$411,0))))/3),V$227&lt;INDEX($I$395:$I$413,MATCH($B$260,$C$395:$C$413,0)),INDEX('Baseline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EFs'!AC$381,"")</f>
        <v/>
      </c>
      <c r="W313" s="142" t="str" cm="1">
        <f t="array" ref="W313">IFERROR(((_xlfn.IFS(W$227&lt;INDEX($J$395:$J$413,MATCH($B$260,$C$395:$C$413,0)),INDEX('Baseline Calcs &amp; EFs'!$D$341:$D$358, MATCH($B$260,'Baseline Calcs &amp; EFs'!$B$341:$B$358,0)),W$227&lt;INDEX($K$395:$K$413,MATCH($B$260,$C$395:$C$413,0)),INDEX('Baseline Calcs &amp; EFs'!$D$341:$D$358, MATCH($B$260,'Baseline Calcs &amp; EFs'!$B$341:$B$358,0))-(((INDEX('Baseline Calcs &amp; EFs'!$D$341:$D$358, MATCH($B$260,'Baseline Calcs &amp; EFs'!$B$341:$B$358,0)))-(INDEX($G$394:$G$411, MATCH($B$260,$C$394:$C$411,0))))/3),W$227&lt;INDEX($I$395:$I$413,MATCH($B$260,$C$395:$C$413,0)),INDEX('Baseline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EFs'!AD$381,"")</f>
        <v/>
      </c>
      <c r="X313" s="142" t="str" cm="1">
        <f t="array" ref="X313">IFERROR(((_xlfn.IFS(X$227&lt;INDEX($J$395:$J$413,MATCH($B$260,$C$395:$C$413,0)),INDEX('Baseline Calcs &amp; EFs'!$D$341:$D$358, MATCH($B$260,'Baseline Calcs &amp; EFs'!$B$341:$B$358,0)),X$227&lt;INDEX($K$395:$K$413,MATCH($B$260,$C$395:$C$413,0)),INDEX('Baseline Calcs &amp; EFs'!$D$341:$D$358, MATCH($B$260,'Baseline Calcs &amp; EFs'!$B$341:$B$358,0))-(((INDEX('Baseline Calcs &amp; EFs'!$D$341:$D$358, MATCH($B$260,'Baseline Calcs &amp; EFs'!$B$341:$B$358,0)))-(INDEX($G$394:$G$411, MATCH($B$260,$C$394:$C$411,0))))/3),X$227&lt;INDEX($I$395:$I$413,MATCH($B$260,$C$395:$C$413,0)),INDEX('Baseline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EFs'!AE$381,"")</f>
        <v/>
      </c>
      <c r="Y313" s="142" t="str" cm="1">
        <f t="array" ref="Y313">IFERROR(((_xlfn.IFS(Y$227&lt;INDEX($J$395:$J$413,MATCH($B$260,$C$395:$C$413,0)),INDEX('Baseline Calcs &amp; EFs'!$D$341:$D$358, MATCH($B$260,'Baseline Calcs &amp; EFs'!$B$341:$B$358,0)),Y$227&lt;INDEX($K$395:$K$413,MATCH($B$260,$C$395:$C$413,0)),INDEX('Baseline Calcs &amp; EFs'!$D$341:$D$358, MATCH($B$260,'Baseline Calcs &amp; EFs'!$B$341:$B$358,0))-(((INDEX('Baseline Calcs &amp; EFs'!$D$341:$D$358, MATCH($B$260,'Baseline Calcs &amp; EFs'!$B$341:$B$358,0)))-(INDEX($G$394:$G$411, MATCH($B$260,$C$394:$C$411,0))))/3),Y$227&lt;INDEX($I$395:$I$413,MATCH($B$260,$C$395:$C$413,0)),INDEX('Baseline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EFs'!AF$381,"")</f>
        <v/>
      </c>
      <c r="Z313" s="142" t="str" cm="1">
        <f t="array" ref="Z313">IFERROR(((_xlfn.IFS(Z$227&lt;INDEX($J$395:$J$413,MATCH($B$260,$C$395:$C$413,0)),INDEX('Baseline Calcs &amp; EFs'!$D$341:$D$358, MATCH($B$260,'Baseline Calcs &amp; EFs'!$B$341:$B$358,0)),Z$227&lt;INDEX($K$395:$K$413,MATCH($B$260,$C$395:$C$413,0)),INDEX('Baseline Calcs &amp; EFs'!$D$341:$D$358, MATCH($B$260,'Baseline Calcs &amp; EFs'!$B$341:$B$358,0))-(((INDEX('Baseline Calcs &amp; EFs'!$D$341:$D$358, MATCH($B$260,'Baseline Calcs &amp; EFs'!$B$341:$B$358,0)))-(INDEX($G$394:$G$411, MATCH($B$260,$C$394:$C$411,0))))/3),Z$227&lt;INDEX($I$395:$I$413,MATCH($B$260,$C$395:$C$413,0)),INDEX('Baseline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EFs'!AG$381,"")</f>
        <v/>
      </c>
      <c r="AA313" s="142" t="str" cm="1">
        <f t="array" ref="AA313">IFERROR(((_xlfn.IFS(AA$227&lt;INDEX($J$395:$J$413,MATCH($B$260,$C$395:$C$413,0)),INDEX('Baseline Calcs &amp; EFs'!$D$341:$D$358, MATCH($B$260,'Baseline Calcs &amp; EFs'!$B$341:$B$358,0)),AA$227&lt;INDEX($K$395:$K$413,MATCH($B$260,$C$395:$C$413,0)),INDEX('Baseline Calcs &amp; EFs'!$D$341:$D$358, MATCH($B$260,'Baseline Calcs &amp; EFs'!$B$341:$B$358,0))-(((INDEX('Baseline Calcs &amp; EFs'!$D$341:$D$358, MATCH($B$260,'Baseline Calcs &amp; EFs'!$B$341:$B$358,0)))-(INDEX($G$394:$G$411, MATCH($B$260,$C$394:$C$411,0))))/3),AA$227&lt;INDEX($I$395:$I$413,MATCH($B$260,$C$395:$C$413,0)),INDEX('Baseline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EFs'!AH$381,"")</f>
        <v/>
      </c>
      <c r="AB313" s="142" t="str" cm="1">
        <f t="array" ref="AB313">IFERROR(((_xlfn.IFS(AB$227&lt;INDEX($J$395:$J$413,MATCH($B$260,$C$395:$C$413,0)),INDEX('Baseline Calcs &amp; EFs'!$D$341:$D$358, MATCH($B$260,'Baseline Calcs &amp; EFs'!$B$341:$B$358,0)),AB$227&lt;INDEX($K$395:$K$413,MATCH($B$260,$C$395:$C$413,0)),INDEX('Baseline Calcs &amp; EFs'!$D$341:$D$358, MATCH($B$260,'Baseline Calcs &amp; EFs'!$B$341:$B$358,0))-(((INDEX('Baseline Calcs &amp; EFs'!$D$341:$D$358, MATCH($B$260,'Baseline Calcs &amp; EFs'!$B$341:$B$358,0)))-(INDEX($G$394:$G$411, MATCH($B$260,$C$394:$C$411,0))))/3),AB$227&lt;INDEX($I$395:$I$413,MATCH($B$260,$C$395:$C$413,0)),INDEX('Baseline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EFs'!AI$381,"")</f>
        <v/>
      </c>
      <c r="AC313" s="142" t="str" cm="1">
        <f t="array" ref="AC313">IFERROR(((_xlfn.IFS(AC$227&lt;INDEX($J$395:$J$413,MATCH($B$260,$C$395:$C$413,0)),INDEX('Baseline Calcs &amp; EFs'!$D$341:$D$358, MATCH($B$260,'Baseline Calcs &amp; EFs'!$B$341:$B$358,0)),AC$227&lt;INDEX($K$395:$K$413,MATCH($B$260,$C$395:$C$413,0)),INDEX('Baseline Calcs &amp; EFs'!$D$341:$D$358, MATCH($B$260,'Baseline Calcs &amp; EFs'!$B$341:$B$358,0))-(((INDEX('Baseline Calcs &amp; EFs'!$D$341:$D$358, MATCH($B$260,'Baseline Calcs &amp; EFs'!$B$341:$B$358,0)))-(INDEX($G$394:$G$411, MATCH($B$260,$C$394:$C$411,0))))/3),AC$227&lt;INDEX($I$395:$I$413,MATCH($B$260,$C$395:$C$413,0)),INDEX('Baseline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EFs'!AJ$381,"")</f>
        <v/>
      </c>
      <c r="AD313" s="142" t="str" cm="1">
        <f t="array" ref="AD313">IFERROR(((_xlfn.IFS(AD$227&lt;INDEX($J$395:$J$413,MATCH($B$260,$C$395:$C$413,0)),INDEX('Baseline Calcs &amp; EFs'!$D$341:$D$358, MATCH($B$260,'Baseline Calcs &amp; EFs'!$B$341:$B$358,0)),AD$227&lt;INDEX($K$395:$K$413,MATCH($B$260,$C$395:$C$413,0)),INDEX('Baseline Calcs &amp; EFs'!$D$341:$D$358, MATCH($B$260,'Baseline Calcs &amp; EFs'!$B$341:$B$358,0))-(((INDEX('Baseline Calcs &amp; EFs'!$D$341:$D$358, MATCH($B$260,'Baseline Calcs &amp; EFs'!$B$341:$B$358,0)))-(INDEX($G$394:$G$411, MATCH($B$260,$C$394:$C$411,0))))/3),AD$227&lt;INDEX($I$395:$I$413,MATCH($B$260,$C$395:$C$413,0)),INDEX('Baseline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EFs'!AK$381,"")</f>
        <v/>
      </c>
      <c r="AE313" s="142" t="str" cm="1">
        <f t="array" ref="AE313">IFERROR(((_xlfn.IFS(AE$227&lt;INDEX($J$395:$J$413,MATCH($B$260,$C$395:$C$413,0)),INDEX('Baseline Calcs &amp; EFs'!$D$341:$D$358, MATCH($B$260,'Baseline Calcs &amp; EFs'!$B$341:$B$358,0)),AE$227&lt;INDEX($K$395:$K$413,MATCH($B$260,$C$395:$C$413,0)),INDEX('Baseline Calcs &amp; EFs'!$D$341:$D$358, MATCH($B$260,'Baseline Calcs &amp; EFs'!$B$341:$B$358,0))-(((INDEX('Baseline Calcs &amp; EFs'!$D$341:$D$358, MATCH($B$260,'Baseline Calcs &amp; EFs'!$B$341:$B$358,0)))-(INDEX($G$394:$G$411, MATCH($B$260,$C$394:$C$411,0))))/3),AE$227&lt;INDEX($I$395:$I$413,MATCH($B$260,$C$395:$C$413,0)),INDEX('Baseline Calcs &amp; EFs'!$D$341:$D$358, MATCH($B$260,'Baseline Calcs &amp; EFs'!$B$341:$B$358,0))-(((INDEX('Baseline Calcs &amp; EFs'!$D$341:$D$358, MATCH($B$260,'Baseline Calcs &amp; EFs'!$B$341:$B$358,0)))-(INDEX($G$394:$G$411, MATCH($B$260,$C$394:$C$411,0))))*2/3),TRUE,INDEX($G$394:$G$411, MATCH($B$260,$C$394:$C$411,0)))*INDEX($D$11:$D$27, MATCH($B$260,$B$11:$B$27,0))*10^6*'Conversions and Lists'!$F$44)-(INDEX($G$6:$G$27, MATCH($B$260,$B$6:$B$27,0))*'Conversions and Lists'!$F$37))*'Baseline Calcs &amp; EFs'!AL$381,"")</f>
        <v/>
      </c>
      <c r="AF313" s="142" t="str">
        <f t="shared" si="9"/>
        <v/>
      </c>
      <c r="AG313" s="142" t="str">
        <f>IFERROR(SUM(INDEX(D313:AF313, MATCH(INDEX($H$6:$H$27,MATCH(B313,$B$6:$B$27,0)),$D$227:$AE$227,0)):AF313),"")</f>
        <v/>
      </c>
    </row>
    <row r="314" spans="2:33" ht="14.4" thickBot="1" x14ac:dyDescent="0.3">
      <c r="B314" s="138" t="s">
        <v>160</v>
      </c>
      <c r="C314" s="139" t="s">
        <v>336</v>
      </c>
      <c r="D314" s="148" t="str" cm="1">
        <f t="array" ref="D314">IFERROR((_xlfn.IFS(D$227&lt;INDEX($J$395:$J$413,MATCH($B$260,$C$395:$C$413,0)),INDEX('Baseline Calcs &amp; EFs'!$C$341:$C$358, MATCH($B$260,'Baseline Calcs &amp; EFs'!$B$341:$B$358,0)),D$227&lt;INDEX($K$395:$K$413,MATCH($B$260,$C$395:$C$413,0)),INDEX('Baseline Calcs &amp; EFs'!$C$341:$C$358, MATCH($B$260,'Baseline Calcs &amp; EFs'!$B$341:$B$358,0))-(((INDEX('Baseline Calcs &amp; EFs'!$C$341:$C$358, MATCH($B$260,'Baseline Calcs &amp; EFs'!$B$341:$B$358,0)))-(INDEX($D$394:$D$411, MATCH($B$260,$C$394:$C$411,0))))/3),D$227&lt;INDEX($I$395:$I$413,MATCH($B$260,$C$395:$C$413,0)),INDEX('Baseline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E314" s="148" t="str" cm="1">
        <f t="array" ref="E314">IFERROR((_xlfn.IFS(E$227&lt;INDEX($J$395:$J$413,MATCH($B$260,$C$395:$C$413,0)),INDEX('Baseline Calcs &amp; EFs'!$C$341:$C$358, MATCH($B$260,'Baseline Calcs &amp; EFs'!$B$341:$B$358,0)),E$227&lt;INDEX($K$395:$K$413,MATCH($B$260,$C$395:$C$413,0)),INDEX('Baseline Calcs &amp; EFs'!$C$341:$C$358, MATCH($B$260,'Baseline Calcs &amp; EFs'!$B$341:$B$358,0))-(((INDEX('Baseline Calcs &amp; EFs'!$C$341:$C$358, MATCH($B$260,'Baseline Calcs &amp; EFs'!$B$341:$B$358,0)))-(INDEX($D$394:$D$411, MATCH($B$260,$C$394:$C$411,0))))/3),E$227&lt;INDEX($I$395:$I$413,MATCH($B$260,$C$395:$C$413,0)),INDEX('Baseline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F314" s="148" t="str" cm="1">
        <f t="array" ref="F314">IFERROR((_xlfn.IFS(F$227&lt;INDEX($J$395:$J$413,MATCH($B$260,$C$395:$C$413,0)),INDEX('Baseline Calcs &amp; EFs'!$C$341:$C$358, MATCH($B$260,'Baseline Calcs &amp; EFs'!$B$341:$B$358,0)),F$227&lt;INDEX($K$395:$K$413,MATCH($B$260,$C$395:$C$413,0)),INDEX('Baseline Calcs &amp; EFs'!$C$341:$C$358, MATCH($B$260,'Baseline Calcs &amp; EFs'!$B$341:$B$358,0))-(((INDEX('Baseline Calcs &amp; EFs'!$C$341:$C$358, MATCH($B$260,'Baseline Calcs &amp; EFs'!$B$341:$B$358,0)))-(INDEX($D$394:$D$411, MATCH($B$260,$C$394:$C$411,0))))/3),F$227&lt;INDEX($I$395:$I$413,MATCH($B$260,$C$395:$C$413,0)),INDEX('Baseline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G314" s="148" t="str" cm="1">
        <f t="array" ref="G314">IFERROR((_xlfn.IFS(G$227&lt;INDEX($J$395:$J$413,MATCH($B$260,$C$395:$C$413,0)),INDEX('Baseline Calcs &amp; EFs'!$C$341:$C$358, MATCH($B$260,'Baseline Calcs &amp; EFs'!$B$341:$B$358,0)),G$227&lt;INDEX($K$395:$K$413,MATCH($B$260,$C$395:$C$413,0)),INDEX('Baseline Calcs &amp; EFs'!$C$341:$C$358, MATCH($B$260,'Baseline Calcs &amp; EFs'!$B$341:$B$358,0))-(((INDEX('Baseline Calcs &amp; EFs'!$C$341:$C$358, MATCH($B$260,'Baseline Calcs &amp; EFs'!$B$341:$B$358,0)))-(INDEX($D$394:$D$411, MATCH($B$260,$C$394:$C$411,0))))/3),G$227&lt;INDEX($I$395:$I$413,MATCH($B$260,$C$395:$C$413,0)),INDEX('Baseline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H314" s="148" t="str" cm="1">
        <f t="array" ref="H314">IFERROR((_xlfn.IFS(H$227&lt;INDEX($J$395:$J$413,MATCH($B$260,$C$395:$C$413,0)),INDEX('Baseline Calcs &amp; EFs'!$C$341:$C$358, MATCH($B$260,'Baseline Calcs &amp; EFs'!$B$341:$B$358,0)),H$227&lt;INDEX($K$395:$K$413,MATCH($B$260,$C$395:$C$413,0)),INDEX('Baseline Calcs &amp; EFs'!$C$341:$C$358, MATCH($B$260,'Baseline Calcs &amp; EFs'!$B$341:$B$358,0))-(((INDEX('Baseline Calcs &amp; EFs'!$C$341:$C$358, MATCH($B$260,'Baseline Calcs &amp; EFs'!$B$341:$B$358,0)))-(INDEX($D$394:$D$411, MATCH($B$260,$C$394:$C$411,0))))/3),H$227&lt;INDEX($I$395:$I$413,MATCH($B$260,$C$395:$C$413,0)),INDEX('Baseline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I314" s="148" t="str" cm="1">
        <f t="array" ref="I314">IFERROR((_xlfn.IFS(I$227&lt;INDEX($J$395:$J$413,MATCH($B$260,$C$395:$C$413,0)),INDEX('Baseline Calcs &amp; EFs'!$C$341:$C$358, MATCH($B$260,'Baseline Calcs &amp; EFs'!$B$341:$B$358,0)),I$227&lt;INDEX($K$395:$K$413,MATCH($B$260,$C$395:$C$413,0)),INDEX('Baseline Calcs &amp; EFs'!$C$341:$C$358, MATCH($B$260,'Baseline Calcs &amp; EFs'!$B$341:$B$358,0))-(((INDEX('Baseline Calcs &amp; EFs'!$C$341:$C$358, MATCH($B$260,'Baseline Calcs &amp; EFs'!$B$341:$B$358,0)))-(INDEX($D$394:$D$411, MATCH($B$260,$C$394:$C$411,0))))/3),I$227&lt;INDEX($I$395:$I$413,MATCH($B$260,$C$395:$C$413,0)),INDEX('Baseline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J314" s="148" t="str" cm="1">
        <f t="array" ref="J314">IFERROR((_xlfn.IFS(J$227&lt;INDEX($J$395:$J$413,MATCH($B$260,$C$395:$C$413,0)),INDEX('Baseline Calcs &amp; EFs'!$C$341:$C$358, MATCH($B$260,'Baseline Calcs &amp; EFs'!$B$341:$B$358,0)),J$227&lt;INDEX($K$395:$K$413,MATCH($B$260,$C$395:$C$413,0)),INDEX('Baseline Calcs &amp; EFs'!$C$341:$C$358, MATCH($B$260,'Baseline Calcs &amp; EFs'!$B$341:$B$358,0))-(((INDEX('Baseline Calcs &amp; EFs'!$C$341:$C$358, MATCH($B$260,'Baseline Calcs &amp; EFs'!$B$341:$B$358,0)))-(INDEX($D$394:$D$411, MATCH($B$260,$C$394:$C$411,0))))/3),J$227&lt;INDEX($I$395:$I$413,MATCH($B$260,$C$395:$C$413,0)),INDEX('Baseline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K314" s="148" t="str" cm="1">
        <f t="array" ref="K314">IFERROR((_xlfn.IFS(K$227&lt;INDEX($J$395:$J$413,MATCH($B$260,$C$395:$C$413,0)),INDEX('Baseline Calcs &amp; EFs'!$C$341:$C$358, MATCH($B$260,'Baseline Calcs &amp; EFs'!$B$341:$B$358,0)),K$227&lt;INDEX($K$395:$K$413,MATCH($B$260,$C$395:$C$413,0)),INDEX('Baseline Calcs &amp; EFs'!$C$341:$C$358, MATCH($B$260,'Baseline Calcs &amp; EFs'!$B$341:$B$358,0))-(((INDEX('Baseline Calcs &amp; EFs'!$C$341:$C$358, MATCH($B$260,'Baseline Calcs &amp; EFs'!$B$341:$B$358,0)))-(INDEX($D$394:$D$411, MATCH($B$260,$C$394:$C$411,0))))/3),K$227&lt;INDEX($I$395:$I$413,MATCH($B$260,$C$395:$C$413,0)),INDEX('Baseline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L314" s="148" t="str" cm="1">
        <f t="array" ref="L314">IFERROR((_xlfn.IFS(L$227&lt;INDEX($J$395:$J$413,MATCH($B$260,$C$395:$C$413,0)),INDEX('Baseline Calcs &amp; EFs'!$C$341:$C$358, MATCH($B$260,'Baseline Calcs &amp; EFs'!$B$341:$B$358,0)),L$227&lt;INDEX($K$395:$K$413,MATCH($B$260,$C$395:$C$413,0)),INDEX('Baseline Calcs &amp; EFs'!$C$341:$C$358, MATCH($B$260,'Baseline Calcs &amp; EFs'!$B$341:$B$358,0))-(((INDEX('Baseline Calcs &amp; EFs'!$C$341:$C$358, MATCH($B$260,'Baseline Calcs &amp; EFs'!$B$341:$B$358,0)))-(INDEX($D$394:$D$411, MATCH($B$260,$C$394:$C$411,0))))/3),L$227&lt;INDEX($I$395:$I$413,MATCH($B$260,$C$395:$C$413,0)),INDEX('Baseline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M314" s="148" t="str" cm="1">
        <f t="array" ref="M314">IFERROR((_xlfn.IFS(M$227&lt;INDEX($J$395:$J$413,MATCH($B$260,$C$395:$C$413,0)),INDEX('Baseline Calcs &amp; EFs'!$C$341:$C$358, MATCH($B$260,'Baseline Calcs &amp; EFs'!$B$341:$B$358,0)),M$227&lt;INDEX($K$395:$K$413,MATCH($B$260,$C$395:$C$413,0)),INDEX('Baseline Calcs &amp; EFs'!$C$341:$C$358, MATCH($B$260,'Baseline Calcs &amp; EFs'!$B$341:$B$358,0))-(((INDEX('Baseline Calcs &amp; EFs'!$C$341:$C$358, MATCH($B$260,'Baseline Calcs &amp; EFs'!$B$341:$B$358,0)))-(INDEX($D$394:$D$411, MATCH($B$260,$C$394:$C$411,0))))/3),M$227&lt;INDEX($I$395:$I$413,MATCH($B$260,$C$395:$C$413,0)),INDEX('Baseline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N314" s="148" t="str" cm="1">
        <f t="array" ref="N314">IFERROR((_xlfn.IFS(N$227&lt;INDEX($J$395:$J$413,MATCH($B$260,$C$395:$C$413,0)),INDEX('Baseline Calcs &amp; EFs'!$C$341:$C$358, MATCH($B$260,'Baseline Calcs &amp; EFs'!$B$341:$B$358,0)),N$227&lt;INDEX($K$395:$K$413,MATCH($B$260,$C$395:$C$413,0)),INDEX('Baseline Calcs &amp; EFs'!$C$341:$C$358, MATCH($B$260,'Baseline Calcs &amp; EFs'!$B$341:$B$358,0))-(((INDEX('Baseline Calcs &amp; EFs'!$C$341:$C$358, MATCH($B$260,'Baseline Calcs &amp; EFs'!$B$341:$B$358,0)))-(INDEX($D$394:$D$411, MATCH($B$260,$C$394:$C$411,0))))/3),N$227&lt;INDEX($I$395:$I$413,MATCH($B$260,$C$395:$C$413,0)),INDEX('Baseline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O314" s="148" t="str" cm="1">
        <f t="array" ref="O314">IFERROR((_xlfn.IFS(O$227&lt;INDEX($J$395:$J$413,MATCH($B$260,$C$395:$C$413,0)),INDEX('Baseline Calcs &amp; EFs'!$C$341:$C$358, MATCH($B$260,'Baseline Calcs &amp; EFs'!$B$341:$B$358,0)),O$227&lt;INDEX($K$395:$K$413,MATCH($B$260,$C$395:$C$413,0)),INDEX('Baseline Calcs &amp; EFs'!$C$341:$C$358, MATCH($B$260,'Baseline Calcs &amp; EFs'!$B$341:$B$358,0))-(((INDEX('Baseline Calcs &amp; EFs'!$C$341:$C$358, MATCH($B$260,'Baseline Calcs &amp; EFs'!$B$341:$B$358,0)))-(INDEX($D$394:$D$411, MATCH($B$260,$C$394:$C$411,0))))/3),O$227&lt;INDEX($I$395:$I$413,MATCH($B$260,$C$395:$C$413,0)),INDEX('Baseline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P314" s="148" t="str" cm="1">
        <f t="array" ref="P314">IFERROR((_xlfn.IFS(P$227&lt;INDEX($J$395:$J$413,MATCH($B$260,$C$395:$C$413,0)),INDEX('Baseline Calcs &amp; EFs'!$C$341:$C$358, MATCH($B$260,'Baseline Calcs &amp; EFs'!$B$341:$B$358,0)),P$227&lt;INDEX($K$395:$K$413,MATCH($B$260,$C$395:$C$413,0)),INDEX('Baseline Calcs &amp; EFs'!$C$341:$C$358, MATCH($B$260,'Baseline Calcs &amp; EFs'!$B$341:$B$358,0))-(((INDEX('Baseline Calcs &amp; EFs'!$C$341:$C$358, MATCH($B$260,'Baseline Calcs &amp; EFs'!$B$341:$B$358,0)))-(INDEX($D$394:$D$411, MATCH($B$260,$C$394:$C$411,0))))/3),P$227&lt;INDEX($I$395:$I$413,MATCH($B$260,$C$395:$C$413,0)),INDEX('Baseline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Q314" s="148" t="str" cm="1">
        <f t="array" ref="Q314">IFERROR((_xlfn.IFS(Q$227&lt;INDEX($J$395:$J$413,MATCH($B$260,$C$395:$C$413,0)),INDEX('Baseline Calcs &amp; EFs'!$C$341:$C$358, MATCH($B$260,'Baseline Calcs &amp; EFs'!$B$341:$B$358,0)),Q$227&lt;INDEX($K$395:$K$413,MATCH($B$260,$C$395:$C$413,0)),INDEX('Baseline Calcs &amp; EFs'!$C$341:$C$358, MATCH($B$260,'Baseline Calcs &amp; EFs'!$B$341:$B$358,0))-(((INDEX('Baseline Calcs &amp; EFs'!$C$341:$C$358, MATCH($B$260,'Baseline Calcs &amp; EFs'!$B$341:$B$358,0)))-(INDEX($D$394:$D$411, MATCH($B$260,$C$394:$C$411,0))))/3),Q$227&lt;INDEX($I$395:$I$413,MATCH($B$260,$C$395:$C$413,0)),INDEX('Baseline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R314" s="148" t="str" cm="1">
        <f t="array" ref="R314">IFERROR((_xlfn.IFS(R$227&lt;INDEX($J$395:$J$413,MATCH($B$260,$C$395:$C$413,0)),INDEX('Baseline Calcs &amp; EFs'!$C$341:$C$358, MATCH($B$260,'Baseline Calcs &amp; EFs'!$B$341:$B$358,0)),R$227&lt;INDEX($K$395:$K$413,MATCH($B$260,$C$395:$C$413,0)),INDEX('Baseline Calcs &amp; EFs'!$C$341:$C$358, MATCH($B$260,'Baseline Calcs &amp; EFs'!$B$341:$B$358,0))-(((INDEX('Baseline Calcs &amp; EFs'!$C$341:$C$358, MATCH($B$260,'Baseline Calcs &amp; EFs'!$B$341:$B$358,0)))-(INDEX($D$394:$D$411, MATCH($B$260,$C$394:$C$411,0))))/3),R$227&lt;INDEX($I$395:$I$413,MATCH($B$260,$C$395:$C$413,0)),INDEX('Baseline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S314" s="148" t="str" cm="1">
        <f t="array" ref="S314">IFERROR((_xlfn.IFS(S$227&lt;INDEX($J$395:$J$413,MATCH($B$260,$C$395:$C$413,0)),INDEX('Baseline Calcs &amp; EFs'!$C$341:$C$358, MATCH($B$260,'Baseline Calcs &amp; EFs'!$B$341:$B$358,0)),S$227&lt;INDEX($K$395:$K$413,MATCH($B$260,$C$395:$C$413,0)),INDEX('Baseline Calcs &amp; EFs'!$C$341:$C$358, MATCH($B$260,'Baseline Calcs &amp; EFs'!$B$341:$B$358,0))-(((INDEX('Baseline Calcs &amp; EFs'!$C$341:$C$358, MATCH($B$260,'Baseline Calcs &amp; EFs'!$B$341:$B$358,0)))-(INDEX($D$394:$D$411, MATCH($B$260,$C$394:$C$411,0))))/3),S$227&lt;INDEX($I$395:$I$413,MATCH($B$260,$C$395:$C$413,0)),INDEX('Baseline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T314" s="148" t="str" cm="1">
        <f t="array" ref="T314">IFERROR((_xlfn.IFS(T$227&lt;INDEX($J$395:$J$413,MATCH($B$260,$C$395:$C$413,0)),INDEX('Baseline Calcs &amp; EFs'!$C$341:$C$358, MATCH($B$260,'Baseline Calcs &amp; EFs'!$B$341:$B$358,0)),T$227&lt;INDEX($K$395:$K$413,MATCH($B$260,$C$395:$C$413,0)),INDEX('Baseline Calcs &amp; EFs'!$C$341:$C$358, MATCH($B$260,'Baseline Calcs &amp; EFs'!$B$341:$B$358,0))-(((INDEX('Baseline Calcs &amp; EFs'!$C$341:$C$358, MATCH($B$260,'Baseline Calcs &amp; EFs'!$B$341:$B$358,0)))-(INDEX($D$394:$D$411, MATCH($B$260,$C$394:$C$411,0))))/3),T$227&lt;INDEX($I$395:$I$413,MATCH($B$260,$C$395:$C$413,0)),INDEX('Baseline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U314" s="148" t="str" cm="1">
        <f t="array" ref="U314">IFERROR((_xlfn.IFS(U$227&lt;INDEX($J$395:$J$413,MATCH($B$260,$C$395:$C$413,0)),INDEX('Baseline Calcs &amp; EFs'!$C$341:$C$358, MATCH($B$260,'Baseline Calcs &amp; EFs'!$B$341:$B$358,0)),U$227&lt;INDEX($K$395:$K$413,MATCH($B$260,$C$395:$C$413,0)),INDEX('Baseline Calcs &amp; EFs'!$C$341:$C$358, MATCH($B$260,'Baseline Calcs &amp; EFs'!$B$341:$B$358,0))-(((INDEX('Baseline Calcs &amp; EFs'!$C$341:$C$358, MATCH($B$260,'Baseline Calcs &amp; EFs'!$B$341:$B$358,0)))-(INDEX($D$394:$D$411, MATCH($B$260,$C$394:$C$411,0))))/3),U$227&lt;INDEX($I$395:$I$413,MATCH($B$260,$C$395:$C$413,0)),INDEX('Baseline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V314" s="148" t="str" cm="1">
        <f t="array" ref="V314">IFERROR((_xlfn.IFS(V$227&lt;INDEX($J$395:$J$413,MATCH($B$260,$C$395:$C$413,0)),INDEX('Baseline Calcs &amp; EFs'!$C$341:$C$358, MATCH($B$260,'Baseline Calcs &amp; EFs'!$B$341:$B$358,0)),V$227&lt;INDEX($K$395:$K$413,MATCH($B$260,$C$395:$C$413,0)),INDEX('Baseline Calcs &amp; EFs'!$C$341:$C$358, MATCH($B$260,'Baseline Calcs &amp; EFs'!$B$341:$B$358,0))-(((INDEX('Baseline Calcs &amp; EFs'!$C$341:$C$358, MATCH($B$260,'Baseline Calcs &amp; EFs'!$B$341:$B$358,0)))-(INDEX($D$394:$D$411, MATCH($B$260,$C$394:$C$411,0))))/3),V$227&lt;INDEX($I$395:$I$413,MATCH($B$260,$C$395:$C$413,0)),INDEX('Baseline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W314" s="148" t="str" cm="1">
        <f t="array" ref="W314">IFERROR((_xlfn.IFS(W$227&lt;INDEX($J$395:$J$413,MATCH($B$260,$C$395:$C$413,0)),INDEX('Baseline Calcs &amp; EFs'!$C$341:$C$358, MATCH($B$260,'Baseline Calcs &amp; EFs'!$B$341:$B$358,0)),W$227&lt;INDEX($K$395:$K$413,MATCH($B$260,$C$395:$C$413,0)),INDEX('Baseline Calcs &amp; EFs'!$C$341:$C$358, MATCH($B$260,'Baseline Calcs &amp; EFs'!$B$341:$B$358,0))-(((INDEX('Baseline Calcs &amp; EFs'!$C$341:$C$358, MATCH($B$260,'Baseline Calcs &amp; EFs'!$B$341:$B$358,0)))-(INDEX($D$394:$D$411, MATCH($B$260,$C$394:$C$411,0))))/3),W$227&lt;INDEX($I$395:$I$413,MATCH($B$260,$C$395:$C$413,0)),INDEX('Baseline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X314" s="148" t="str" cm="1">
        <f t="array" ref="X314">IFERROR((_xlfn.IFS(X$227&lt;INDEX($J$395:$J$413,MATCH($B$260,$C$395:$C$413,0)),INDEX('Baseline Calcs &amp; EFs'!$C$341:$C$358, MATCH($B$260,'Baseline Calcs &amp; EFs'!$B$341:$B$358,0)),X$227&lt;INDEX($K$395:$K$413,MATCH($B$260,$C$395:$C$413,0)),INDEX('Baseline Calcs &amp; EFs'!$C$341:$C$358, MATCH($B$260,'Baseline Calcs &amp; EFs'!$B$341:$B$358,0))-(((INDEX('Baseline Calcs &amp; EFs'!$C$341:$C$358, MATCH($B$260,'Baseline Calcs &amp; EFs'!$B$341:$B$358,0)))-(INDEX($D$394:$D$411, MATCH($B$260,$C$394:$C$411,0))))/3),X$227&lt;INDEX($I$395:$I$413,MATCH($B$260,$C$395:$C$413,0)),INDEX('Baseline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Y314" s="148" t="str" cm="1">
        <f t="array" ref="Y314">IFERROR((_xlfn.IFS(Y$227&lt;INDEX($J$395:$J$413,MATCH($B$260,$C$395:$C$413,0)),INDEX('Baseline Calcs &amp; EFs'!$C$341:$C$358, MATCH($B$260,'Baseline Calcs &amp; EFs'!$B$341:$B$358,0)),Y$227&lt;INDEX($K$395:$K$413,MATCH($B$260,$C$395:$C$413,0)),INDEX('Baseline Calcs &amp; EFs'!$C$341:$C$358, MATCH($B$260,'Baseline Calcs &amp; EFs'!$B$341:$B$358,0))-(((INDEX('Baseline Calcs &amp; EFs'!$C$341:$C$358, MATCH($B$260,'Baseline Calcs &amp; EFs'!$B$341:$B$358,0)))-(INDEX($D$394:$D$411, MATCH($B$260,$C$394:$C$411,0))))/3),Y$227&lt;INDEX($I$395:$I$413,MATCH($B$260,$C$395:$C$413,0)),INDEX('Baseline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Z314" s="148" t="str" cm="1">
        <f t="array" ref="Z314">IFERROR((_xlfn.IFS(Z$227&lt;INDEX($J$395:$J$413,MATCH($B$260,$C$395:$C$413,0)),INDEX('Baseline Calcs &amp; EFs'!$C$341:$C$358, MATCH($B$260,'Baseline Calcs &amp; EFs'!$B$341:$B$358,0)),Z$227&lt;INDEX($K$395:$K$413,MATCH($B$260,$C$395:$C$413,0)),INDEX('Baseline Calcs &amp; EFs'!$C$341:$C$358, MATCH($B$260,'Baseline Calcs &amp; EFs'!$B$341:$B$358,0))-(((INDEX('Baseline Calcs &amp; EFs'!$C$341:$C$358, MATCH($B$260,'Baseline Calcs &amp; EFs'!$B$341:$B$358,0)))-(INDEX($D$394:$D$411, MATCH($B$260,$C$394:$C$411,0))))/3),Z$227&lt;INDEX($I$395:$I$413,MATCH($B$260,$C$395:$C$413,0)),INDEX('Baseline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AA314" s="148" t="str" cm="1">
        <f t="array" ref="AA314">IFERROR((_xlfn.IFS(AA$227&lt;INDEX($J$395:$J$413,MATCH($B$260,$C$395:$C$413,0)),INDEX('Baseline Calcs &amp; EFs'!$C$341:$C$358, MATCH($B$260,'Baseline Calcs &amp; EFs'!$B$341:$B$358,0)),AA$227&lt;INDEX($K$395:$K$413,MATCH($B$260,$C$395:$C$413,0)),INDEX('Baseline Calcs &amp; EFs'!$C$341:$C$358, MATCH($B$260,'Baseline Calcs &amp; EFs'!$B$341:$B$358,0))-(((INDEX('Baseline Calcs &amp; EFs'!$C$341:$C$358, MATCH($B$260,'Baseline Calcs &amp; EFs'!$B$341:$B$358,0)))-(INDEX($D$394:$D$411, MATCH($B$260,$C$394:$C$411,0))))/3),AA$227&lt;INDEX($I$395:$I$413,MATCH($B$260,$C$395:$C$413,0)),INDEX('Baseline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AB314" s="148" t="str" cm="1">
        <f t="array" ref="AB314">IFERROR((_xlfn.IFS(AB$227&lt;INDEX($J$395:$J$413,MATCH($B$260,$C$395:$C$413,0)),INDEX('Baseline Calcs &amp; EFs'!$C$341:$C$358, MATCH($B$260,'Baseline Calcs &amp; EFs'!$B$341:$B$358,0)),AB$227&lt;INDEX($K$395:$K$413,MATCH($B$260,$C$395:$C$413,0)),INDEX('Baseline Calcs &amp; EFs'!$C$341:$C$358, MATCH($B$260,'Baseline Calcs &amp; EFs'!$B$341:$B$358,0))-(((INDEX('Baseline Calcs &amp; EFs'!$C$341:$C$358, MATCH($B$260,'Baseline Calcs &amp; EFs'!$B$341:$B$358,0)))-(INDEX($D$394:$D$411, MATCH($B$260,$C$394:$C$411,0))))/3),AB$227&lt;INDEX($I$395:$I$413,MATCH($B$260,$C$395:$C$413,0)),INDEX('Baseline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AC314" s="148" t="str" cm="1">
        <f t="array" ref="AC314">IFERROR((_xlfn.IFS(AC$227&lt;INDEX($J$395:$J$413,MATCH($B$260,$C$395:$C$413,0)),INDEX('Baseline Calcs &amp; EFs'!$C$341:$C$358, MATCH($B$260,'Baseline Calcs &amp; EFs'!$B$341:$B$358,0)),AC$227&lt;INDEX($K$395:$K$413,MATCH($B$260,$C$395:$C$413,0)),INDEX('Baseline Calcs &amp; EFs'!$C$341:$C$358, MATCH($B$260,'Baseline Calcs &amp; EFs'!$B$341:$B$358,0))-(((INDEX('Baseline Calcs &amp; EFs'!$C$341:$C$358, MATCH($B$260,'Baseline Calcs &amp; EFs'!$B$341:$B$358,0)))-(INDEX($D$394:$D$411, MATCH($B$260,$C$394:$C$411,0))))/3),AC$227&lt;INDEX($I$395:$I$413,MATCH($B$260,$C$395:$C$413,0)),INDEX('Baseline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AD314" s="148" t="str" cm="1">
        <f t="array" ref="AD314">IFERROR((_xlfn.IFS(AD$227&lt;INDEX($J$395:$J$413,MATCH($B$260,$C$395:$C$413,0)),INDEX('Baseline Calcs &amp; EFs'!$C$341:$C$358, MATCH($B$260,'Baseline Calcs &amp; EFs'!$B$341:$B$358,0)),AD$227&lt;INDEX($K$395:$K$413,MATCH($B$260,$C$395:$C$413,0)),INDEX('Baseline Calcs &amp; EFs'!$C$341:$C$358, MATCH($B$260,'Baseline Calcs &amp; EFs'!$B$341:$B$358,0))-(((INDEX('Baseline Calcs &amp; EFs'!$C$341:$C$358, MATCH($B$260,'Baseline Calcs &amp; EFs'!$B$341:$B$358,0)))-(INDEX($D$394:$D$411, MATCH($B$260,$C$394:$C$411,0))))/3),AD$227&lt;INDEX($I$395:$I$413,MATCH($B$260,$C$395:$C$413,0)),INDEX('Baseline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AE314" s="148" t="str" cm="1">
        <f t="array" ref="AE314">IFERROR((_xlfn.IFS(AE$227&lt;INDEX($J$395:$J$413,MATCH($B$260,$C$395:$C$413,0)),INDEX('Baseline Calcs &amp; EFs'!$C$341:$C$358, MATCH($B$260,'Baseline Calcs &amp; EFs'!$B$341:$B$358,0)),AE$227&lt;INDEX($K$395:$K$413,MATCH($B$260,$C$395:$C$413,0)),INDEX('Baseline Calcs &amp; EFs'!$C$341:$C$358, MATCH($B$260,'Baseline Calcs &amp; EFs'!$B$341:$B$358,0))-(((INDEX('Baseline Calcs &amp; EFs'!$C$341:$C$358, MATCH($B$260,'Baseline Calcs &amp; EFs'!$B$341:$B$358,0)))-(INDEX($D$394:$D$411, MATCH($B$260,$C$394:$C$411,0))))/3),AE$227&lt;INDEX($I$395:$I$413,MATCH($B$260,$C$395:$C$413,0)),INDEX('Baseline Calcs &amp; EFs'!$C$341:$C$358, MATCH($B$260,'Baseline Calcs &amp; EFs'!$B$341:$B$358,0))-(((INDEX('Baseline Calcs &amp; EFs'!$C$341:$C$358, MATCH($B$260,'Baseline Calcs &amp; EFs'!$B$341:$B$358,0)))-(INDEX($D$394:$D$411, MATCH($B$260,$C$394:$C$411,0))))*2/3),TRUE,INDEX($D$394:$D$411, MATCH($B$260,$C$394:$C$411,0)))*INDEX($D$11:$D$27, MATCH($B$260,$B$11:$B$27,0)))*1000*'Conversions and Lists'!$O$44*'Baseline Calcs &amp; EFs'!$F$437*'Conversions and Lists'!$F$51*1000,"")</f>
        <v/>
      </c>
      <c r="AF314" s="148" t="str">
        <f t="shared" si="9"/>
        <v/>
      </c>
      <c r="AG314" s="148" t="str">
        <f>IFERROR(SUM(INDEX(D314:AF314, MATCH(INDEX($H$6:$H$27,MATCH(B314,$B$6:$B$27,0)),$D$227:$AE$227,0)):AF314),"")</f>
        <v/>
      </c>
    </row>
    <row r="315" spans="2:33" x14ac:dyDescent="0.25">
      <c r="B315" s="144" t="s">
        <v>150</v>
      </c>
      <c r="C315" s="141" t="s">
        <v>335</v>
      </c>
      <c r="D315" s="142" t="str" cm="1">
        <f t="array" ref="D315">IFERROR(((_xlfn.IFS(D$227&lt;INDEX($J$395:$J$413,MATCH($B$262,$C$395:$C$413,0)),INDEX('Baseline Calcs &amp; EFs'!$D$341:$D$358, MATCH($B$262,'Baseline Calcs &amp; EFs'!$B$341:$B$358,0)),D$227&lt;INDEX($K$395:$K$413,MATCH($B$262,$C$395:$C$413,0)),INDEX('Baseline Calcs &amp; EFs'!$D$341:$D$358, MATCH($B$262,'Baseline Calcs &amp; EFs'!$B$341:$B$358,0))-(((INDEX('Baseline Calcs &amp; EFs'!$D$341:$D$358, MATCH($B$262,'Baseline Calcs &amp; EFs'!$B$341:$B$358,0)))-(INDEX($G$394:$G$411, MATCH($B$262,$C$394:$C$411,0))))/3),D$227&lt;INDEX($I$395:$I$413,MATCH($B$262,$C$395:$C$413,0)),INDEX('Baseline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EFs'!K$381,"")</f>
        <v/>
      </c>
      <c r="E315" s="142" t="str" cm="1">
        <f t="array" ref="E315">IFERROR(((_xlfn.IFS(E$227&lt;INDEX($J$395:$J$413,MATCH($B$262,$C$395:$C$413,0)),INDEX('Baseline Calcs &amp; EFs'!$D$341:$D$358, MATCH($B$262,'Baseline Calcs &amp; EFs'!$B$341:$B$358,0)),E$227&lt;INDEX($K$395:$K$413,MATCH($B$262,$C$395:$C$413,0)),INDEX('Baseline Calcs &amp; EFs'!$D$341:$D$358, MATCH($B$262,'Baseline Calcs &amp; EFs'!$B$341:$B$358,0))-(((INDEX('Baseline Calcs &amp; EFs'!$D$341:$D$358, MATCH($B$262,'Baseline Calcs &amp; EFs'!$B$341:$B$358,0)))-(INDEX($G$394:$G$411, MATCH($B$262,$C$394:$C$411,0))))/3),E$227&lt;INDEX($I$395:$I$413,MATCH($B$262,$C$395:$C$413,0)),INDEX('Baseline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EFs'!L$381,"")</f>
        <v/>
      </c>
      <c r="F315" s="142" t="str" cm="1">
        <f t="array" ref="F315">IFERROR(((_xlfn.IFS(F$227&lt;INDEX($J$395:$J$413,MATCH($B$262,$C$395:$C$413,0)),INDEX('Baseline Calcs &amp; EFs'!$D$341:$D$358, MATCH($B$262,'Baseline Calcs &amp; EFs'!$B$341:$B$358,0)),F$227&lt;INDEX($K$395:$K$413,MATCH($B$262,$C$395:$C$413,0)),INDEX('Baseline Calcs &amp; EFs'!$D$341:$D$358, MATCH($B$262,'Baseline Calcs &amp; EFs'!$B$341:$B$358,0))-(((INDEX('Baseline Calcs &amp; EFs'!$D$341:$D$358, MATCH($B$262,'Baseline Calcs &amp; EFs'!$B$341:$B$358,0)))-(INDEX($G$394:$G$411, MATCH($B$262,$C$394:$C$411,0))))/3),F$227&lt;INDEX($I$395:$I$413,MATCH($B$262,$C$395:$C$413,0)),INDEX('Baseline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EFs'!M$381,"")</f>
        <v/>
      </c>
      <c r="G315" s="142" t="str" cm="1">
        <f t="array" ref="G315">IFERROR(((_xlfn.IFS(G$227&lt;INDEX($J$395:$J$413,MATCH($B$262,$C$395:$C$413,0)),INDEX('Baseline Calcs &amp; EFs'!$D$341:$D$358, MATCH($B$262,'Baseline Calcs &amp; EFs'!$B$341:$B$358,0)),G$227&lt;INDEX($K$395:$K$413,MATCH($B$262,$C$395:$C$413,0)),INDEX('Baseline Calcs &amp; EFs'!$D$341:$D$358, MATCH($B$262,'Baseline Calcs &amp; EFs'!$B$341:$B$358,0))-(((INDEX('Baseline Calcs &amp; EFs'!$D$341:$D$358, MATCH($B$262,'Baseline Calcs &amp; EFs'!$B$341:$B$358,0)))-(INDEX($G$394:$G$411, MATCH($B$262,$C$394:$C$411,0))))/3),G$227&lt;INDEX($I$395:$I$413,MATCH($B$262,$C$395:$C$413,0)),INDEX('Baseline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EFs'!N$381,"")</f>
        <v/>
      </c>
      <c r="H315" s="142" t="str" cm="1">
        <f t="array" ref="H315">IFERROR(((_xlfn.IFS(H$227&lt;INDEX($J$395:$J$413,MATCH($B$262,$C$395:$C$413,0)),INDEX('Baseline Calcs &amp; EFs'!$D$341:$D$358, MATCH($B$262,'Baseline Calcs &amp; EFs'!$B$341:$B$358,0)),H$227&lt;INDEX($K$395:$K$413,MATCH($B$262,$C$395:$C$413,0)),INDEX('Baseline Calcs &amp; EFs'!$D$341:$D$358, MATCH($B$262,'Baseline Calcs &amp; EFs'!$B$341:$B$358,0))-(((INDEX('Baseline Calcs &amp; EFs'!$D$341:$D$358, MATCH($B$262,'Baseline Calcs &amp; EFs'!$B$341:$B$358,0)))-(INDEX($G$394:$G$411, MATCH($B$262,$C$394:$C$411,0))))/3),H$227&lt;INDEX($I$395:$I$413,MATCH($B$262,$C$395:$C$413,0)),INDEX('Baseline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EFs'!O$381,"")</f>
        <v/>
      </c>
      <c r="I315" s="142" t="str" cm="1">
        <f t="array" ref="I315">IFERROR(((_xlfn.IFS(I$227&lt;INDEX($J$395:$J$413,MATCH($B$262,$C$395:$C$413,0)),INDEX('Baseline Calcs &amp; EFs'!$D$341:$D$358, MATCH($B$262,'Baseline Calcs &amp; EFs'!$B$341:$B$358,0)),I$227&lt;INDEX($K$395:$K$413,MATCH($B$262,$C$395:$C$413,0)),INDEX('Baseline Calcs &amp; EFs'!$D$341:$D$358, MATCH($B$262,'Baseline Calcs &amp; EFs'!$B$341:$B$358,0))-(((INDEX('Baseline Calcs &amp; EFs'!$D$341:$D$358, MATCH($B$262,'Baseline Calcs &amp; EFs'!$B$341:$B$358,0)))-(INDEX($G$394:$G$411, MATCH($B$262,$C$394:$C$411,0))))/3),I$227&lt;INDEX($I$395:$I$413,MATCH($B$262,$C$395:$C$413,0)),INDEX('Baseline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EFs'!P$381,"")</f>
        <v/>
      </c>
      <c r="J315" s="142" t="str" cm="1">
        <f t="array" ref="J315">IFERROR(((_xlfn.IFS(J$227&lt;INDEX($J$395:$J$413,MATCH($B$262,$C$395:$C$413,0)),INDEX('Baseline Calcs &amp; EFs'!$D$341:$D$358, MATCH($B$262,'Baseline Calcs &amp; EFs'!$B$341:$B$358,0)),J$227&lt;INDEX($K$395:$K$413,MATCH($B$262,$C$395:$C$413,0)),INDEX('Baseline Calcs &amp; EFs'!$D$341:$D$358, MATCH($B$262,'Baseline Calcs &amp; EFs'!$B$341:$B$358,0))-(((INDEX('Baseline Calcs &amp; EFs'!$D$341:$D$358, MATCH($B$262,'Baseline Calcs &amp; EFs'!$B$341:$B$358,0)))-(INDEX($G$394:$G$411, MATCH($B$262,$C$394:$C$411,0))))/3),J$227&lt;INDEX($I$395:$I$413,MATCH($B$262,$C$395:$C$413,0)),INDEX('Baseline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EFs'!Q$381,"")</f>
        <v/>
      </c>
      <c r="K315" s="142" t="str" cm="1">
        <f t="array" ref="K315">IFERROR(((_xlfn.IFS(K$227&lt;INDEX($J$395:$J$413,MATCH($B$262,$C$395:$C$413,0)),INDEX('Baseline Calcs &amp; EFs'!$D$341:$D$358, MATCH($B$262,'Baseline Calcs &amp; EFs'!$B$341:$B$358,0)),K$227&lt;INDEX($K$395:$K$413,MATCH($B$262,$C$395:$C$413,0)),INDEX('Baseline Calcs &amp; EFs'!$D$341:$D$358, MATCH($B$262,'Baseline Calcs &amp; EFs'!$B$341:$B$358,0))-(((INDEX('Baseline Calcs &amp; EFs'!$D$341:$D$358, MATCH($B$262,'Baseline Calcs &amp; EFs'!$B$341:$B$358,0)))-(INDEX($G$394:$G$411, MATCH($B$262,$C$394:$C$411,0))))/3),K$227&lt;INDEX($I$395:$I$413,MATCH($B$262,$C$395:$C$413,0)),INDEX('Baseline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EFs'!R$381,"")</f>
        <v/>
      </c>
      <c r="L315" s="142" t="str" cm="1">
        <f t="array" ref="L315">IFERROR(((_xlfn.IFS(L$227&lt;INDEX($J$395:$J$413,MATCH($B$262,$C$395:$C$413,0)),INDEX('Baseline Calcs &amp; EFs'!$D$341:$D$358, MATCH($B$262,'Baseline Calcs &amp; EFs'!$B$341:$B$358,0)),L$227&lt;INDEX($K$395:$K$413,MATCH($B$262,$C$395:$C$413,0)),INDEX('Baseline Calcs &amp; EFs'!$D$341:$D$358, MATCH($B$262,'Baseline Calcs &amp; EFs'!$B$341:$B$358,0))-(((INDEX('Baseline Calcs &amp; EFs'!$D$341:$D$358, MATCH($B$262,'Baseline Calcs &amp; EFs'!$B$341:$B$358,0)))-(INDEX($G$394:$G$411, MATCH($B$262,$C$394:$C$411,0))))/3),L$227&lt;INDEX($I$395:$I$413,MATCH($B$262,$C$395:$C$413,0)),INDEX('Baseline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EFs'!S$381,"")</f>
        <v/>
      </c>
      <c r="M315" s="142" t="str" cm="1">
        <f t="array" ref="M315">IFERROR(((_xlfn.IFS(M$227&lt;INDEX($J$395:$J$413,MATCH($B$262,$C$395:$C$413,0)),INDEX('Baseline Calcs &amp; EFs'!$D$341:$D$358, MATCH($B$262,'Baseline Calcs &amp; EFs'!$B$341:$B$358,0)),M$227&lt;INDEX($K$395:$K$413,MATCH($B$262,$C$395:$C$413,0)),INDEX('Baseline Calcs &amp; EFs'!$D$341:$D$358, MATCH($B$262,'Baseline Calcs &amp; EFs'!$B$341:$B$358,0))-(((INDEX('Baseline Calcs &amp; EFs'!$D$341:$D$358, MATCH($B$262,'Baseline Calcs &amp; EFs'!$B$341:$B$358,0)))-(INDEX($G$394:$G$411, MATCH($B$262,$C$394:$C$411,0))))/3),M$227&lt;INDEX($I$395:$I$413,MATCH($B$262,$C$395:$C$413,0)),INDEX('Baseline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EFs'!T$381,"")</f>
        <v/>
      </c>
      <c r="N315" s="142" t="str" cm="1">
        <f t="array" ref="N315">IFERROR(((_xlfn.IFS(N$227&lt;INDEX($J$395:$J$413,MATCH($B$262,$C$395:$C$413,0)),INDEX('Baseline Calcs &amp; EFs'!$D$341:$D$358, MATCH($B$262,'Baseline Calcs &amp; EFs'!$B$341:$B$358,0)),N$227&lt;INDEX($K$395:$K$413,MATCH($B$262,$C$395:$C$413,0)),INDEX('Baseline Calcs &amp; EFs'!$D$341:$D$358, MATCH($B$262,'Baseline Calcs &amp; EFs'!$B$341:$B$358,0))-(((INDEX('Baseline Calcs &amp; EFs'!$D$341:$D$358, MATCH($B$262,'Baseline Calcs &amp; EFs'!$B$341:$B$358,0)))-(INDEX($G$394:$G$411, MATCH($B$262,$C$394:$C$411,0))))/3),N$227&lt;INDEX($I$395:$I$413,MATCH($B$262,$C$395:$C$413,0)),INDEX('Baseline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EFs'!U$381,"")</f>
        <v/>
      </c>
      <c r="O315" s="142" t="str" cm="1">
        <f t="array" ref="O315">IFERROR(((_xlfn.IFS(O$227&lt;INDEX($J$395:$J$413,MATCH($B$262,$C$395:$C$413,0)),INDEX('Baseline Calcs &amp; EFs'!$D$341:$D$358, MATCH($B$262,'Baseline Calcs &amp; EFs'!$B$341:$B$358,0)),O$227&lt;INDEX($K$395:$K$413,MATCH($B$262,$C$395:$C$413,0)),INDEX('Baseline Calcs &amp; EFs'!$D$341:$D$358, MATCH($B$262,'Baseline Calcs &amp; EFs'!$B$341:$B$358,0))-(((INDEX('Baseline Calcs &amp; EFs'!$D$341:$D$358, MATCH($B$262,'Baseline Calcs &amp; EFs'!$B$341:$B$358,0)))-(INDEX($G$394:$G$411, MATCH($B$262,$C$394:$C$411,0))))/3),O$227&lt;INDEX($I$395:$I$413,MATCH($B$262,$C$395:$C$413,0)),INDEX('Baseline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EFs'!V$381,"")</f>
        <v/>
      </c>
      <c r="P315" s="142" t="str" cm="1">
        <f t="array" ref="P315">IFERROR(((_xlfn.IFS(P$227&lt;INDEX($J$395:$J$413,MATCH($B$262,$C$395:$C$413,0)),INDEX('Baseline Calcs &amp; EFs'!$D$341:$D$358, MATCH($B$262,'Baseline Calcs &amp; EFs'!$B$341:$B$358,0)),P$227&lt;INDEX($K$395:$K$413,MATCH($B$262,$C$395:$C$413,0)),INDEX('Baseline Calcs &amp; EFs'!$D$341:$D$358, MATCH($B$262,'Baseline Calcs &amp; EFs'!$B$341:$B$358,0))-(((INDEX('Baseline Calcs &amp; EFs'!$D$341:$D$358, MATCH($B$262,'Baseline Calcs &amp; EFs'!$B$341:$B$358,0)))-(INDEX($G$394:$G$411, MATCH($B$262,$C$394:$C$411,0))))/3),P$227&lt;INDEX($I$395:$I$413,MATCH($B$262,$C$395:$C$413,0)),INDEX('Baseline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EFs'!W$381,"")</f>
        <v/>
      </c>
      <c r="Q315" s="142" t="str" cm="1">
        <f t="array" ref="Q315">IFERROR(((_xlfn.IFS(Q$227&lt;INDEX($J$395:$J$413,MATCH($B$262,$C$395:$C$413,0)),INDEX('Baseline Calcs &amp; EFs'!$D$341:$D$358, MATCH($B$262,'Baseline Calcs &amp; EFs'!$B$341:$B$358,0)),Q$227&lt;INDEX($K$395:$K$413,MATCH($B$262,$C$395:$C$413,0)),INDEX('Baseline Calcs &amp; EFs'!$D$341:$D$358, MATCH($B$262,'Baseline Calcs &amp; EFs'!$B$341:$B$358,0))-(((INDEX('Baseline Calcs &amp; EFs'!$D$341:$D$358, MATCH($B$262,'Baseline Calcs &amp; EFs'!$B$341:$B$358,0)))-(INDEX($G$394:$G$411, MATCH($B$262,$C$394:$C$411,0))))/3),Q$227&lt;INDEX($I$395:$I$413,MATCH($B$262,$C$395:$C$413,0)),INDEX('Baseline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EFs'!X$381,"")</f>
        <v/>
      </c>
      <c r="R315" s="142" t="str" cm="1">
        <f t="array" ref="R315">IFERROR(((_xlfn.IFS(R$227&lt;INDEX($J$395:$J$413,MATCH($B$262,$C$395:$C$413,0)),INDEX('Baseline Calcs &amp; EFs'!$D$341:$D$358, MATCH($B$262,'Baseline Calcs &amp; EFs'!$B$341:$B$358,0)),R$227&lt;INDEX($K$395:$K$413,MATCH($B$262,$C$395:$C$413,0)),INDEX('Baseline Calcs &amp; EFs'!$D$341:$D$358, MATCH($B$262,'Baseline Calcs &amp; EFs'!$B$341:$B$358,0))-(((INDEX('Baseline Calcs &amp; EFs'!$D$341:$D$358, MATCH($B$262,'Baseline Calcs &amp; EFs'!$B$341:$B$358,0)))-(INDEX($G$394:$G$411, MATCH($B$262,$C$394:$C$411,0))))/3),R$227&lt;INDEX($I$395:$I$413,MATCH($B$262,$C$395:$C$413,0)),INDEX('Baseline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EFs'!Y$381,"")</f>
        <v/>
      </c>
      <c r="S315" s="142" t="str" cm="1">
        <f t="array" ref="S315">IFERROR(((_xlfn.IFS(S$227&lt;INDEX($J$395:$J$413,MATCH($B$262,$C$395:$C$413,0)),INDEX('Baseline Calcs &amp; EFs'!$D$341:$D$358, MATCH($B$262,'Baseline Calcs &amp; EFs'!$B$341:$B$358,0)),S$227&lt;INDEX($K$395:$K$413,MATCH($B$262,$C$395:$C$413,0)),INDEX('Baseline Calcs &amp; EFs'!$D$341:$D$358, MATCH($B$262,'Baseline Calcs &amp; EFs'!$B$341:$B$358,0))-(((INDEX('Baseline Calcs &amp; EFs'!$D$341:$D$358, MATCH($B$262,'Baseline Calcs &amp; EFs'!$B$341:$B$358,0)))-(INDEX($G$394:$G$411, MATCH($B$262,$C$394:$C$411,0))))/3),S$227&lt;INDEX($I$395:$I$413,MATCH($B$262,$C$395:$C$413,0)),INDEX('Baseline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EFs'!Z$381,"")</f>
        <v/>
      </c>
      <c r="T315" s="142" t="str" cm="1">
        <f t="array" ref="T315">IFERROR(((_xlfn.IFS(T$227&lt;INDEX($J$395:$J$413,MATCH($B$262,$C$395:$C$413,0)),INDEX('Baseline Calcs &amp; EFs'!$D$341:$D$358, MATCH($B$262,'Baseline Calcs &amp; EFs'!$B$341:$B$358,0)),T$227&lt;INDEX($K$395:$K$413,MATCH($B$262,$C$395:$C$413,0)),INDEX('Baseline Calcs &amp; EFs'!$D$341:$D$358, MATCH($B$262,'Baseline Calcs &amp; EFs'!$B$341:$B$358,0))-(((INDEX('Baseline Calcs &amp; EFs'!$D$341:$D$358, MATCH($B$262,'Baseline Calcs &amp; EFs'!$B$341:$B$358,0)))-(INDEX($G$394:$G$411, MATCH($B$262,$C$394:$C$411,0))))/3),T$227&lt;INDEX($I$395:$I$413,MATCH($B$262,$C$395:$C$413,0)),INDEX('Baseline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EFs'!AA$381,"")</f>
        <v/>
      </c>
      <c r="U315" s="142" t="str" cm="1">
        <f t="array" ref="U315">IFERROR(((_xlfn.IFS(U$227&lt;INDEX($J$395:$J$413,MATCH($B$262,$C$395:$C$413,0)),INDEX('Baseline Calcs &amp; EFs'!$D$341:$D$358, MATCH($B$262,'Baseline Calcs &amp; EFs'!$B$341:$B$358,0)),U$227&lt;INDEX($K$395:$K$413,MATCH($B$262,$C$395:$C$413,0)),INDEX('Baseline Calcs &amp; EFs'!$D$341:$D$358, MATCH($B$262,'Baseline Calcs &amp; EFs'!$B$341:$B$358,0))-(((INDEX('Baseline Calcs &amp; EFs'!$D$341:$D$358, MATCH($B$262,'Baseline Calcs &amp; EFs'!$B$341:$B$358,0)))-(INDEX($G$394:$G$411, MATCH($B$262,$C$394:$C$411,0))))/3),U$227&lt;INDEX($I$395:$I$413,MATCH($B$262,$C$395:$C$413,0)),INDEX('Baseline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EFs'!AB$381,"")</f>
        <v/>
      </c>
      <c r="V315" s="142" t="str" cm="1">
        <f t="array" ref="V315">IFERROR(((_xlfn.IFS(V$227&lt;INDEX($J$395:$J$413,MATCH($B$262,$C$395:$C$413,0)),INDEX('Baseline Calcs &amp; EFs'!$D$341:$D$358, MATCH($B$262,'Baseline Calcs &amp; EFs'!$B$341:$B$358,0)),V$227&lt;INDEX($K$395:$K$413,MATCH($B$262,$C$395:$C$413,0)),INDEX('Baseline Calcs &amp; EFs'!$D$341:$D$358, MATCH($B$262,'Baseline Calcs &amp; EFs'!$B$341:$B$358,0))-(((INDEX('Baseline Calcs &amp; EFs'!$D$341:$D$358, MATCH($B$262,'Baseline Calcs &amp; EFs'!$B$341:$B$358,0)))-(INDEX($G$394:$G$411, MATCH($B$262,$C$394:$C$411,0))))/3),V$227&lt;INDEX($I$395:$I$413,MATCH($B$262,$C$395:$C$413,0)),INDEX('Baseline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EFs'!AC$381,"")</f>
        <v/>
      </c>
      <c r="W315" s="142" t="str" cm="1">
        <f t="array" ref="W315">IFERROR(((_xlfn.IFS(W$227&lt;INDEX($J$395:$J$413,MATCH($B$262,$C$395:$C$413,0)),INDEX('Baseline Calcs &amp; EFs'!$D$341:$D$358, MATCH($B$262,'Baseline Calcs &amp; EFs'!$B$341:$B$358,0)),W$227&lt;INDEX($K$395:$K$413,MATCH($B$262,$C$395:$C$413,0)),INDEX('Baseline Calcs &amp; EFs'!$D$341:$D$358, MATCH($B$262,'Baseline Calcs &amp; EFs'!$B$341:$B$358,0))-(((INDEX('Baseline Calcs &amp; EFs'!$D$341:$D$358, MATCH($B$262,'Baseline Calcs &amp; EFs'!$B$341:$B$358,0)))-(INDEX($G$394:$G$411, MATCH($B$262,$C$394:$C$411,0))))/3),W$227&lt;INDEX($I$395:$I$413,MATCH($B$262,$C$395:$C$413,0)),INDEX('Baseline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EFs'!AD$381,"")</f>
        <v/>
      </c>
      <c r="X315" s="142" t="str" cm="1">
        <f t="array" ref="X315">IFERROR(((_xlfn.IFS(X$227&lt;INDEX($J$395:$J$413,MATCH($B$262,$C$395:$C$413,0)),INDEX('Baseline Calcs &amp; EFs'!$D$341:$D$358, MATCH($B$262,'Baseline Calcs &amp; EFs'!$B$341:$B$358,0)),X$227&lt;INDEX($K$395:$K$413,MATCH($B$262,$C$395:$C$413,0)),INDEX('Baseline Calcs &amp; EFs'!$D$341:$D$358, MATCH($B$262,'Baseline Calcs &amp; EFs'!$B$341:$B$358,0))-(((INDEX('Baseline Calcs &amp; EFs'!$D$341:$D$358, MATCH($B$262,'Baseline Calcs &amp; EFs'!$B$341:$B$358,0)))-(INDEX($G$394:$G$411, MATCH($B$262,$C$394:$C$411,0))))/3),X$227&lt;INDEX($I$395:$I$413,MATCH($B$262,$C$395:$C$413,0)),INDEX('Baseline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EFs'!AE$381,"")</f>
        <v/>
      </c>
      <c r="Y315" s="142" t="str" cm="1">
        <f t="array" ref="Y315">IFERROR(((_xlfn.IFS(Y$227&lt;INDEX($J$395:$J$413,MATCH($B$262,$C$395:$C$413,0)),INDEX('Baseline Calcs &amp; EFs'!$D$341:$D$358, MATCH($B$262,'Baseline Calcs &amp; EFs'!$B$341:$B$358,0)),Y$227&lt;INDEX($K$395:$K$413,MATCH($B$262,$C$395:$C$413,0)),INDEX('Baseline Calcs &amp; EFs'!$D$341:$D$358, MATCH($B$262,'Baseline Calcs &amp; EFs'!$B$341:$B$358,0))-(((INDEX('Baseline Calcs &amp; EFs'!$D$341:$D$358, MATCH($B$262,'Baseline Calcs &amp; EFs'!$B$341:$B$358,0)))-(INDEX($G$394:$G$411, MATCH($B$262,$C$394:$C$411,0))))/3),Y$227&lt;INDEX($I$395:$I$413,MATCH($B$262,$C$395:$C$413,0)),INDEX('Baseline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EFs'!AF$381,"")</f>
        <v/>
      </c>
      <c r="Z315" s="142" t="str" cm="1">
        <f t="array" ref="Z315">IFERROR(((_xlfn.IFS(Z$227&lt;INDEX($J$395:$J$413,MATCH($B$262,$C$395:$C$413,0)),INDEX('Baseline Calcs &amp; EFs'!$D$341:$D$358, MATCH($B$262,'Baseline Calcs &amp; EFs'!$B$341:$B$358,0)),Z$227&lt;INDEX($K$395:$K$413,MATCH($B$262,$C$395:$C$413,0)),INDEX('Baseline Calcs &amp; EFs'!$D$341:$D$358, MATCH($B$262,'Baseline Calcs &amp; EFs'!$B$341:$B$358,0))-(((INDEX('Baseline Calcs &amp; EFs'!$D$341:$D$358, MATCH($B$262,'Baseline Calcs &amp; EFs'!$B$341:$B$358,0)))-(INDEX($G$394:$G$411, MATCH($B$262,$C$394:$C$411,0))))/3),Z$227&lt;INDEX($I$395:$I$413,MATCH($B$262,$C$395:$C$413,0)),INDEX('Baseline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EFs'!AG$381,"")</f>
        <v/>
      </c>
      <c r="AA315" s="142" t="str" cm="1">
        <f t="array" ref="AA315">IFERROR(((_xlfn.IFS(AA$227&lt;INDEX($J$395:$J$413,MATCH($B$262,$C$395:$C$413,0)),INDEX('Baseline Calcs &amp; EFs'!$D$341:$D$358, MATCH($B$262,'Baseline Calcs &amp; EFs'!$B$341:$B$358,0)),AA$227&lt;INDEX($K$395:$K$413,MATCH($B$262,$C$395:$C$413,0)),INDEX('Baseline Calcs &amp; EFs'!$D$341:$D$358, MATCH($B$262,'Baseline Calcs &amp; EFs'!$B$341:$B$358,0))-(((INDEX('Baseline Calcs &amp; EFs'!$D$341:$D$358, MATCH($B$262,'Baseline Calcs &amp; EFs'!$B$341:$B$358,0)))-(INDEX($G$394:$G$411, MATCH($B$262,$C$394:$C$411,0))))/3),AA$227&lt;INDEX($I$395:$I$413,MATCH($B$262,$C$395:$C$413,0)),INDEX('Baseline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EFs'!AH$381,"")</f>
        <v/>
      </c>
      <c r="AB315" s="142" t="str" cm="1">
        <f t="array" ref="AB315">IFERROR(((_xlfn.IFS(AB$227&lt;INDEX($J$395:$J$413,MATCH($B$262,$C$395:$C$413,0)),INDEX('Baseline Calcs &amp; EFs'!$D$341:$D$358, MATCH($B$262,'Baseline Calcs &amp; EFs'!$B$341:$B$358,0)),AB$227&lt;INDEX($K$395:$K$413,MATCH($B$262,$C$395:$C$413,0)),INDEX('Baseline Calcs &amp; EFs'!$D$341:$D$358, MATCH($B$262,'Baseline Calcs &amp; EFs'!$B$341:$B$358,0))-(((INDEX('Baseline Calcs &amp; EFs'!$D$341:$D$358, MATCH($B$262,'Baseline Calcs &amp; EFs'!$B$341:$B$358,0)))-(INDEX($G$394:$G$411, MATCH($B$262,$C$394:$C$411,0))))/3),AB$227&lt;INDEX($I$395:$I$413,MATCH($B$262,$C$395:$C$413,0)),INDEX('Baseline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EFs'!AI$381,"")</f>
        <v/>
      </c>
      <c r="AC315" s="142" t="str" cm="1">
        <f t="array" ref="AC315">IFERROR(((_xlfn.IFS(AC$227&lt;INDEX($J$395:$J$413,MATCH($B$262,$C$395:$C$413,0)),INDEX('Baseline Calcs &amp; EFs'!$D$341:$D$358, MATCH($B$262,'Baseline Calcs &amp; EFs'!$B$341:$B$358,0)),AC$227&lt;INDEX($K$395:$K$413,MATCH($B$262,$C$395:$C$413,0)),INDEX('Baseline Calcs &amp; EFs'!$D$341:$D$358, MATCH($B$262,'Baseline Calcs &amp; EFs'!$B$341:$B$358,0))-(((INDEX('Baseline Calcs &amp; EFs'!$D$341:$D$358, MATCH($B$262,'Baseline Calcs &amp; EFs'!$B$341:$B$358,0)))-(INDEX($G$394:$G$411, MATCH($B$262,$C$394:$C$411,0))))/3),AC$227&lt;INDEX($I$395:$I$413,MATCH($B$262,$C$395:$C$413,0)),INDEX('Baseline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EFs'!AJ$381,"")</f>
        <v/>
      </c>
      <c r="AD315" s="142" t="str" cm="1">
        <f t="array" ref="AD315">IFERROR(((_xlfn.IFS(AD$227&lt;INDEX($J$395:$J$413,MATCH($B$262,$C$395:$C$413,0)),INDEX('Baseline Calcs &amp; EFs'!$D$341:$D$358, MATCH($B$262,'Baseline Calcs &amp; EFs'!$B$341:$B$358,0)),AD$227&lt;INDEX($K$395:$K$413,MATCH($B$262,$C$395:$C$413,0)),INDEX('Baseline Calcs &amp; EFs'!$D$341:$D$358, MATCH($B$262,'Baseline Calcs &amp; EFs'!$B$341:$B$358,0))-(((INDEX('Baseline Calcs &amp; EFs'!$D$341:$D$358, MATCH($B$262,'Baseline Calcs &amp; EFs'!$B$341:$B$358,0)))-(INDEX($G$394:$G$411, MATCH($B$262,$C$394:$C$411,0))))/3),AD$227&lt;INDEX($I$395:$I$413,MATCH($B$262,$C$395:$C$413,0)),INDEX('Baseline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EFs'!AK$381,"")</f>
        <v/>
      </c>
      <c r="AE315" s="142" t="str" cm="1">
        <f t="array" ref="AE315">IFERROR(((_xlfn.IFS(AE$227&lt;INDEX($J$395:$J$413,MATCH($B$262,$C$395:$C$413,0)),INDEX('Baseline Calcs &amp; EFs'!$D$341:$D$358, MATCH($B$262,'Baseline Calcs &amp; EFs'!$B$341:$B$358,0)),AE$227&lt;INDEX($K$395:$K$413,MATCH($B$262,$C$395:$C$413,0)),INDEX('Baseline Calcs &amp; EFs'!$D$341:$D$358, MATCH($B$262,'Baseline Calcs &amp; EFs'!$B$341:$B$358,0))-(((INDEX('Baseline Calcs &amp; EFs'!$D$341:$D$358, MATCH($B$262,'Baseline Calcs &amp; EFs'!$B$341:$B$358,0)))-(INDEX($G$394:$G$411, MATCH($B$262,$C$394:$C$411,0))))/3),AE$227&lt;INDEX($I$395:$I$413,MATCH($B$262,$C$395:$C$413,0)),INDEX('Baseline Calcs &amp; EFs'!$D$341:$D$358, MATCH($B$262,'Baseline Calcs &amp; EFs'!$B$341:$B$358,0))-(((INDEX('Baseline Calcs &amp; EFs'!$D$341:$D$358, MATCH($B$262,'Baseline Calcs &amp; EFs'!$B$341:$B$358,0)))-(INDEX($G$394:$G$411, MATCH($B$262,$C$394:$C$411,0))))*2/3),TRUE,INDEX($G$394:$G$411, MATCH($B$262,$C$394:$C$411,0)))*INDEX($D$11:$D$27, MATCH($B$262,$B$11:$B$27,0))*10^6*'Conversions and Lists'!$F$44)-(INDEX($G$6:$G$27, MATCH($B$262,$B$6:$B$27,0))*'Conversions and Lists'!$F$37))*'Baseline Calcs &amp; EFs'!AL$381,"")</f>
        <v/>
      </c>
      <c r="AF315" s="142" t="str">
        <f t="shared" si="9"/>
        <v/>
      </c>
      <c r="AG315" s="142" t="str">
        <f>IFERROR(SUM(INDEX(D315:AF315, MATCH(INDEX($H$6:$H$27,MATCH(B315,$B$6:$B$27,0)),$D$227:$AE$227,0)):AF315),"")</f>
        <v/>
      </c>
    </row>
    <row r="316" spans="2:33" ht="14.4" thickBot="1" x14ac:dyDescent="0.3">
      <c r="B316" s="138" t="s">
        <v>150</v>
      </c>
      <c r="C316" s="139" t="s">
        <v>336</v>
      </c>
      <c r="D316" s="148" t="str" cm="1">
        <f t="array" ref="D316">IFERROR((_xlfn.IFS(D$227&lt;INDEX($J$395:$J$413,MATCH($B$262,$C$395:$C$413,0)),INDEX('Baseline Calcs &amp; EFs'!$C$341:$C$358, MATCH($B$262,'Baseline Calcs &amp; EFs'!$B$341:$B$358,0)),D$227&lt;INDEX($K$395:$K$413,MATCH($B$262,$C$395:$C$413,0)),INDEX('Baseline Calcs &amp; EFs'!$C$341:$C$358, MATCH($B$262,'Baseline Calcs &amp; EFs'!$B$341:$B$358,0))-(((INDEX('Baseline Calcs &amp; EFs'!$C$341:$C$358, MATCH($B$262,'Baseline Calcs &amp; EFs'!$B$341:$B$358,0)))-(INDEX($F$394:$F$411, MATCH($B$262,$C$394:$C$411,0))))/3),D$227&lt;INDEX($I$395:$I$413,MATCH($B$262,$C$395:$C$413,0)),INDEX('Baseline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E316" s="148" t="str" cm="1">
        <f t="array" ref="E316">IFERROR((_xlfn.IFS(E$227&lt;INDEX($J$395:$J$413,MATCH($B$262,$C$395:$C$413,0)),INDEX('Baseline Calcs &amp; EFs'!$C$341:$C$358, MATCH($B$262,'Baseline Calcs &amp; EFs'!$B$341:$B$358,0)),E$227&lt;INDEX($K$395:$K$413,MATCH($B$262,$C$395:$C$413,0)),INDEX('Baseline Calcs &amp; EFs'!$C$341:$C$358, MATCH($B$262,'Baseline Calcs &amp; EFs'!$B$341:$B$358,0))-(((INDEX('Baseline Calcs &amp; EFs'!$C$341:$C$358, MATCH($B$262,'Baseline Calcs &amp; EFs'!$B$341:$B$358,0)))-(INDEX($F$394:$F$411, MATCH($B$262,$C$394:$C$411,0))))/3),E$227&lt;INDEX($I$395:$I$413,MATCH($B$262,$C$395:$C$413,0)),INDEX('Baseline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F316" s="148" t="str" cm="1">
        <f t="array" ref="F316">IFERROR((_xlfn.IFS(F$227&lt;INDEX($J$395:$J$413,MATCH($B$262,$C$395:$C$413,0)),INDEX('Baseline Calcs &amp; EFs'!$C$341:$C$358, MATCH($B$262,'Baseline Calcs &amp; EFs'!$B$341:$B$358,0)),F$227&lt;INDEX($K$395:$K$413,MATCH($B$262,$C$395:$C$413,0)),INDEX('Baseline Calcs &amp; EFs'!$C$341:$C$358, MATCH($B$262,'Baseline Calcs &amp; EFs'!$B$341:$B$358,0))-(((INDEX('Baseline Calcs &amp; EFs'!$C$341:$C$358, MATCH($B$262,'Baseline Calcs &amp; EFs'!$B$341:$B$358,0)))-(INDEX($F$394:$F$411, MATCH($B$262,$C$394:$C$411,0))))/3),F$227&lt;INDEX($I$395:$I$413,MATCH($B$262,$C$395:$C$413,0)),INDEX('Baseline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G316" s="148" t="str" cm="1">
        <f t="array" ref="G316">IFERROR((_xlfn.IFS(G$227&lt;INDEX($J$395:$J$413,MATCH($B$262,$C$395:$C$413,0)),INDEX('Baseline Calcs &amp; EFs'!$C$341:$C$358, MATCH($B$262,'Baseline Calcs &amp; EFs'!$B$341:$B$358,0)),G$227&lt;INDEX($K$395:$K$413,MATCH($B$262,$C$395:$C$413,0)),INDEX('Baseline Calcs &amp; EFs'!$C$341:$C$358, MATCH($B$262,'Baseline Calcs &amp; EFs'!$B$341:$B$358,0))-(((INDEX('Baseline Calcs &amp; EFs'!$C$341:$C$358, MATCH($B$262,'Baseline Calcs &amp; EFs'!$B$341:$B$358,0)))-(INDEX($F$394:$F$411, MATCH($B$262,$C$394:$C$411,0))))/3),G$227&lt;INDEX($I$395:$I$413,MATCH($B$262,$C$395:$C$413,0)),INDEX('Baseline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H316" s="148" t="str" cm="1">
        <f t="array" ref="H316">IFERROR((_xlfn.IFS(H$227&lt;INDEX($J$395:$J$413,MATCH($B$262,$C$395:$C$413,0)),INDEX('Baseline Calcs &amp; EFs'!$C$341:$C$358, MATCH($B$262,'Baseline Calcs &amp; EFs'!$B$341:$B$358,0)),H$227&lt;INDEX($K$395:$K$413,MATCH($B$262,$C$395:$C$413,0)),INDEX('Baseline Calcs &amp; EFs'!$C$341:$C$358, MATCH($B$262,'Baseline Calcs &amp; EFs'!$B$341:$B$358,0))-(((INDEX('Baseline Calcs &amp; EFs'!$C$341:$C$358, MATCH($B$262,'Baseline Calcs &amp; EFs'!$B$341:$B$358,0)))-(INDEX($F$394:$F$411, MATCH($B$262,$C$394:$C$411,0))))/3),H$227&lt;INDEX($I$395:$I$413,MATCH($B$262,$C$395:$C$413,0)),INDEX('Baseline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I316" s="148" t="str" cm="1">
        <f t="array" ref="I316">IFERROR((_xlfn.IFS(I$227&lt;INDEX($J$395:$J$413,MATCH($B$262,$C$395:$C$413,0)),INDEX('Baseline Calcs &amp; EFs'!$C$341:$C$358, MATCH($B$262,'Baseline Calcs &amp; EFs'!$B$341:$B$358,0)),I$227&lt;INDEX($K$395:$K$413,MATCH($B$262,$C$395:$C$413,0)),INDEX('Baseline Calcs &amp; EFs'!$C$341:$C$358, MATCH($B$262,'Baseline Calcs &amp; EFs'!$B$341:$B$358,0))-(((INDEX('Baseline Calcs &amp; EFs'!$C$341:$C$358, MATCH($B$262,'Baseline Calcs &amp; EFs'!$B$341:$B$358,0)))-(INDEX($F$394:$F$411, MATCH($B$262,$C$394:$C$411,0))))/3),I$227&lt;INDEX($I$395:$I$413,MATCH($B$262,$C$395:$C$413,0)),INDEX('Baseline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J316" s="148" t="str" cm="1">
        <f t="array" ref="J316">IFERROR((_xlfn.IFS(J$227&lt;INDEX($J$395:$J$413,MATCH($B$262,$C$395:$C$413,0)),INDEX('Baseline Calcs &amp; EFs'!$C$341:$C$358, MATCH($B$262,'Baseline Calcs &amp; EFs'!$B$341:$B$358,0)),J$227&lt;INDEX($K$395:$K$413,MATCH($B$262,$C$395:$C$413,0)),INDEX('Baseline Calcs &amp; EFs'!$C$341:$C$358, MATCH($B$262,'Baseline Calcs &amp; EFs'!$B$341:$B$358,0))-(((INDEX('Baseline Calcs &amp; EFs'!$C$341:$C$358, MATCH($B$262,'Baseline Calcs &amp; EFs'!$B$341:$B$358,0)))-(INDEX($F$394:$F$411, MATCH($B$262,$C$394:$C$411,0))))/3),J$227&lt;INDEX($I$395:$I$413,MATCH($B$262,$C$395:$C$413,0)),INDEX('Baseline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K316" s="148" t="str" cm="1">
        <f t="array" ref="K316">IFERROR((_xlfn.IFS(K$227&lt;INDEX($J$395:$J$413,MATCH($B$262,$C$395:$C$413,0)),INDEX('Baseline Calcs &amp; EFs'!$C$341:$C$358, MATCH($B$262,'Baseline Calcs &amp; EFs'!$B$341:$B$358,0)),K$227&lt;INDEX($K$395:$K$413,MATCH($B$262,$C$395:$C$413,0)),INDEX('Baseline Calcs &amp; EFs'!$C$341:$C$358, MATCH($B$262,'Baseline Calcs &amp; EFs'!$B$341:$B$358,0))-(((INDEX('Baseline Calcs &amp; EFs'!$C$341:$C$358, MATCH($B$262,'Baseline Calcs &amp; EFs'!$B$341:$B$358,0)))-(INDEX($F$394:$F$411, MATCH($B$262,$C$394:$C$411,0))))/3),K$227&lt;INDEX($I$395:$I$413,MATCH($B$262,$C$395:$C$413,0)),INDEX('Baseline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L316" s="148" t="str" cm="1">
        <f t="array" ref="L316">IFERROR((_xlfn.IFS(L$227&lt;INDEX($J$395:$J$413,MATCH($B$262,$C$395:$C$413,0)),INDEX('Baseline Calcs &amp; EFs'!$C$341:$C$358, MATCH($B$262,'Baseline Calcs &amp; EFs'!$B$341:$B$358,0)),L$227&lt;INDEX($K$395:$K$413,MATCH($B$262,$C$395:$C$413,0)),INDEX('Baseline Calcs &amp; EFs'!$C$341:$C$358, MATCH($B$262,'Baseline Calcs &amp; EFs'!$B$341:$B$358,0))-(((INDEX('Baseline Calcs &amp; EFs'!$C$341:$C$358, MATCH($B$262,'Baseline Calcs &amp; EFs'!$B$341:$B$358,0)))-(INDEX($F$394:$F$411, MATCH($B$262,$C$394:$C$411,0))))/3),L$227&lt;INDEX($I$395:$I$413,MATCH($B$262,$C$395:$C$413,0)),INDEX('Baseline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M316" s="148" t="str" cm="1">
        <f t="array" ref="M316">IFERROR((_xlfn.IFS(M$227&lt;INDEX($J$395:$J$413,MATCH($B$262,$C$395:$C$413,0)),INDEX('Baseline Calcs &amp; EFs'!$C$341:$C$358, MATCH($B$262,'Baseline Calcs &amp; EFs'!$B$341:$B$358,0)),M$227&lt;INDEX($K$395:$K$413,MATCH($B$262,$C$395:$C$413,0)),INDEX('Baseline Calcs &amp; EFs'!$C$341:$C$358, MATCH($B$262,'Baseline Calcs &amp; EFs'!$B$341:$B$358,0))-(((INDEX('Baseline Calcs &amp; EFs'!$C$341:$C$358, MATCH($B$262,'Baseline Calcs &amp; EFs'!$B$341:$B$358,0)))-(INDEX($F$394:$F$411, MATCH($B$262,$C$394:$C$411,0))))/3),M$227&lt;INDEX($I$395:$I$413,MATCH($B$262,$C$395:$C$413,0)),INDEX('Baseline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N316" s="148" t="str" cm="1">
        <f t="array" ref="N316">IFERROR((_xlfn.IFS(N$227&lt;INDEX($J$395:$J$413,MATCH($B$262,$C$395:$C$413,0)),INDEX('Baseline Calcs &amp; EFs'!$C$341:$C$358, MATCH($B$262,'Baseline Calcs &amp; EFs'!$B$341:$B$358,0)),N$227&lt;INDEX($K$395:$K$413,MATCH($B$262,$C$395:$C$413,0)),INDEX('Baseline Calcs &amp; EFs'!$C$341:$C$358, MATCH($B$262,'Baseline Calcs &amp; EFs'!$B$341:$B$358,0))-(((INDEX('Baseline Calcs &amp; EFs'!$C$341:$C$358, MATCH($B$262,'Baseline Calcs &amp; EFs'!$B$341:$B$358,0)))-(INDEX($F$394:$F$411, MATCH($B$262,$C$394:$C$411,0))))/3),N$227&lt;INDEX($I$395:$I$413,MATCH($B$262,$C$395:$C$413,0)),INDEX('Baseline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O316" s="148" t="str" cm="1">
        <f t="array" ref="O316">IFERROR((_xlfn.IFS(O$227&lt;INDEX($J$395:$J$413,MATCH($B$262,$C$395:$C$413,0)),INDEX('Baseline Calcs &amp; EFs'!$C$341:$C$358, MATCH($B$262,'Baseline Calcs &amp; EFs'!$B$341:$B$358,0)),O$227&lt;INDEX($K$395:$K$413,MATCH($B$262,$C$395:$C$413,0)),INDEX('Baseline Calcs &amp; EFs'!$C$341:$C$358, MATCH($B$262,'Baseline Calcs &amp; EFs'!$B$341:$B$358,0))-(((INDEX('Baseline Calcs &amp; EFs'!$C$341:$C$358, MATCH($B$262,'Baseline Calcs &amp; EFs'!$B$341:$B$358,0)))-(INDEX($F$394:$F$411, MATCH($B$262,$C$394:$C$411,0))))/3),O$227&lt;INDEX($I$395:$I$413,MATCH($B$262,$C$395:$C$413,0)),INDEX('Baseline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P316" s="148" t="str" cm="1">
        <f t="array" ref="P316">IFERROR((_xlfn.IFS(P$227&lt;INDEX($J$395:$J$413,MATCH($B$262,$C$395:$C$413,0)),INDEX('Baseline Calcs &amp; EFs'!$C$341:$C$358, MATCH($B$262,'Baseline Calcs &amp; EFs'!$B$341:$B$358,0)),P$227&lt;INDEX($K$395:$K$413,MATCH($B$262,$C$395:$C$413,0)),INDEX('Baseline Calcs &amp; EFs'!$C$341:$C$358, MATCH($B$262,'Baseline Calcs &amp; EFs'!$B$341:$B$358,0))-(((INDEX('Baseline Calcs &amp; EFs'!$C$341:$C$358, MATCH($B$262,'Baseline Calcs &amp; EFs'!$B$341:$B$358,0)))-(INDEX($F$394:$F$411, MATCH($B$262,$C$394:$C$411,0))))/3),P$227&lt;INDEX($I$395:$I$413,MATCH($B$262,$C$395:$C$413,0)),INDEX('Baseline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Q316" s="148" t="str" cm="1">
        <f t="array" ref="Q316">IFERROR((_xlfn.IFS(Q$227&lt;INDEX($J$395:$J$413,MATCH($B$262,$C$395:$C$413,0)),INDEX('Baseline Calcs &amp; EFs'!$C$341:$C$358, MATCH($B$262,'Baseline Calcs &amp; EFs'!$B$341:$B$358,0)),Q$227&lt;INDEX($K$395:$K$413,MATCH($B$262,$C$395:$C$413,0)),INDEX('Baseline Calcs &amp; EFs'!$C$341:$C$358, MATCH($B$262,'Baseline Calcs &amp; EFs'!$B$341:$B$358,0))-(((INDEX('Baseline Calcs &amp; EFs'!$C$341:$C$358, MATCH($B$262,'Baseline Calcs &amp; EFs'!$B$341:$B$358,0)))-(INDEX($F$394:$F$411, MATCH($B$262,$C$394:$C$411,0))))/3),Q$227&lt;INDEX($I$395:$I$413,MATCH($B$262,$C$395:$C$413,0)),INDEX('Baseline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R316" s="148" t="str" cm="1">
        <f t="array" ref="R316">IFERROR((_xlfn.IFS(R$227&lt;INDEX($J$395:$J$413,MATCH($B$262,$C$395:$C$413,0)),INDEX('Baseline Calcs &amp; EFs'!$C$341:$C$358, MATCH($B$262,'Baseline Calcs &amp; EFs'!$B$341:$B$358,0)),R$227&lt;INDEX($K$395:$K$413,MATCH($B$262,$C$395:$C$413,0)),INDEX('Baseline Calcs &amp; EFs'!$C$341:$C$358, MATCH($B$262,'Baseline Calcs &amp; EFs'!$B$341:$B$358,0))-(((INDEX('Baseline Calcs &amp; EFs'!$C$341:$C$358, MATCH($B$262,'Baseline Calcs &amp; EFs'!$B$341:$B$358,0)))-(INDEX($F$394:$F$411, MATCH($B$262,$C$394:$C$411,0))))/3),R$227&lt;INDEX($I$395:$I$413,MATCH($B$262,$C$395:$C$413,0)),INDEX('Baseline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S316" s="148" t="str" cm="1">
        <f t="array" ref="S316">IFERROR((_xlfn.IFS(S$227&lt;INDEX($J$395:$J$413,MATCH($B$262,$C$395:$C$413,0)),INDEX('Baseline Calcs &amp; EFs'!$C$341:$C$358, MATCH($B$262,'Baseline Calcs &amp; EFs'!$B$341:$B$358,0)),S$227&lt;INDEX($K$395:$K$413,MATCH($B$262,$C$395:$C$413,0)),INDEX('Baseline Calcs &amp; EFs'!$C$341:$C$358, MATCH($B$262,'Baseline Calcs &amp; EFs'!$B$341:$B$358,0))-(((INDEX('Baseline Calcs &amp; EFs'!$C$341:$C$358, MATCH($B$262,'Baseline Calcs &amp; EFs'!$B$341:$B$358,0)))-(INDEX($F$394:$F$411, MATCH($B$262,$C$394:$C$411,0))))/3),S$227&lt;INDEX($I$395:$I$413,MATCH($B$262,$C$395:$C$413,0)),INDEX('Baseline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T316" s="148" t="str" cm="1">
        <f t="array" ref="T316">IFERROR((_xlfn.IFS(T$227&lt;INDEX($J$395:$J$413,MATCH($B$262,$C$395:$C$413,0)),INDEX('Baseline Calcs &amp; EFs'!$C$341:$C$358, MATCH($B$262,'Baseline Calcs &amp; EFs'!$B$341:$B$358,0)),T$227&lt;INDEX($K$395:$K$413,MATCH($B$262,$C$395:$C$413,0)),INDEX('Baseline Calcs &amp; EFs'!$C$341:$C$358, MATCH($B$262,'Baseline Calcs &amp; EFs'!$B$341:$B$358,0))-(((INDEX('Baseline Calcs &amp; EFs'!$C$341:$C$358, MATCH($B$262,'Baseline Calcs &amp; EFs'!$B$341:$B$358,0)))-(INDEX($F$394:$F$411, MATCH($B$262,$C$394:$C$411,0))))/3),T$227&lt;INDEX($I$395:$I$413,MATCH($B$262,$C$395:$C$413,0)),INDEX('Baseline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U316" s="148" t="str" cm="1">
        <f t="array" ref="U316">IFERROR((_xlfn.IFS(U$227&lt;INDEX($J$395:$J$413,MATCH($B$262,$C$395:$C$413,0)),INDEX('Baseline Calcs &amp; EFs'!$C$341:$C$358, MATCH($B$262,'Baseline Calcs &amp; EFs'!$B$341:$B$358,0)),U$227&lt;INDEX($K$395:$K$413,MATCH($B$262,$C$395:$C$413,0)),INDEX('Baseline Calcs &amp; EFs'!$C$341:$C$358, MATCH($B$262,'Baseline Calcs &amp; EFs'!$B$341:$B$358,0))-(((INDEX('Baseline Calcs &amp; EFs'!$C$341:$C$358, MATCH($B$262,'Baseline Calcs &amp; EFs'!$B$341:$B$358,0)))-(INDEX($F$394:$F$411, MATCH($B$262,$C$394:$C$411,0))))/3),U$227&lt;INDEX($I$395:$I$413,MATCH($B$262,$C$395:$C$413,0)),INDEX('Baseline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V316" s="148" t="str" cm="1">
        <f t="array" ref="V316">IFERROR((_xlfn.IFS(V$227&lt;INDEX($J$395:$J$413,MATCH($B$262,$C$395:$C$413,0)),INDEX('Baseline Calcs &amp; EFs'!$C$341:$C$358, MATCH($B$262,'Baseline Calcs &amp; EFs'!$B$341:$B$358,0)),V$227&lt;INDEX($K$395:$K$413,MATCH($B$262,$C$395:$C$413,0)),INDEX('Baseline Calcs &amp; EFs'!$C$341:$C$358, MATCH($B$262,'Baseline Calcs &amp; EFs'!$B$341:$B$358,0))-(((INDEX('Baseline Calcs &amp; EFs'!$C$341:$C$358, MATCH($B$262,'Baseline Calcs &amp; EFs'!$B$341:$B$358,0)))-(INDEX($F$394:$F$411, MATCH($B$262,$C$394:$C$411,0))))/3),V$227&lt;INDEX($I$395:$I$413,MATCH($B$262,$C$395:$C$413,0)),INDEX('Baseline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W316" s="148" t="str" cm="1">
        <f t="array" ref="W316">IFERROR((_xlfn.IFS(W$227&lt;INDEX($J$395:$J$413,MATCH($B$262,$C$395:$C$413,0)),INDEX('Baseline Calcs &amp; EFs'!$C$341:$C$358, MATCH($B$262,'Baseline Calcs &amp; EFs'!$B$341:$B$358,0)),W$227&lt;INDEX($K$395:$K$413,MATCH($B$262,$C$395:$C$413,0)),INDEX('Baseline Calcs &amp; EFs'!$C$341:$C$358, MATCH($B$262,'Baseline Calcs &amp; EFs'!$B$341:$B$358,0))-(((INDEX('Baseline Calcs &amp; EFs'!$C$341:$C$358, MATCH($B$262,'Baseline Calcs &amp; EFs'!$B$341:$B$358,0)))-(INDEX($F$394:$F$411, MATCH($B$262,$C$394:$C$411,0))))/3),W$227&lt;INDEX($I$395:$I$413,MATCH($B$262,$C$395:$C$413,0)),INDEX('Baseline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X316" s="148" t="str" cm="1">
        <f t="array" ref="X316">IFERROR((_xlfn.IFS(X$227&lt;INDEX($J$395:$J$413,MATCH($B$262,$C$395:$C$413,0)),INDEX('Baseline Calcs &amp; EFs'!$C$341:$C$358, MATCH($B$262,'Baseline Calcs &amp; EFs'!$B$341:$B$358,0)),X$227&lt;INDEX($K$395:$K$413,MATCH($B$262,$C$395:$C$413,0)),INDEX('Baseline Calcs &amp; EFs'!$C$341:$C$358, MATCH($B$262,'Baseline Calcs &amp; EFs'!$B$341:$B$358,0))-(((INDEX('Baseline Calcs &amp; EFs'!$C$341:$C$358, MATCH($B$262,'Baseline Calcs &amp; EFs'!$B$341:$B$358,0)))-(INDEX($F$394:$F$411, MATCH($B$262,$C$394:$C$411,0))))/3),X$227&lt;INDEX($I$395:$I$413,MATCH($B$262,$C$395:$C$413,0)),INDEX('Baseline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Y316" s="148" t="str" cm="1">
        <f t="array" ref="Y316">IFERROR((_xlfn.IFS(Y$227&lt;INDEX($J$395:$J$413,MATCH($B$262,$C$395:$C$413,0)),INDEX('Baseline Calcs &amp; EFs'!$C$341:$C$358, MATCH($B$262,'Baseline Calcs &amp; EFs'!$B$341:$B$358,0)),Y$227&lt;INDEX($K$395:$K$413,MATCH($B$262,$C$395:$C$413,0)),INDEX('Baseline Calcs &amp; EFs'!$C$341:$C$358, MATCH($B$262,'Baseline Calcs &amp; EFs'!$B$341:$B$358,0))-(((INDEX('Baseline Calcs &amp; EFs'!$C$341:$C$358, MATCH($B$262,'Baseline Calcs &amp; EFs'!$B$341:$B$358,0)))-(INDEX($F$394:$F$411, MATCH($B$262,$C$394:$C$411,0))))/3),Y$227&lt;INDEX($I$395:$I$413,MATCH($B$262,$C$395:$C$413,0)),INDEX('Baseline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Z316" s="148" t="str" cm="1">
        <f t="array" ref="Z316">IFERROR((_xlfn.IFS(Z$227&lt;INDEX($J$395:$J$413,MATCH($B$262,$C$395:$C$413,0)),INDEX('Baseline Calcs &amp; EFs'!$C$341:$C$358, MATCH($B$262,'Baseline Calcs &amp; EFs'!$B$341:$B$358,0)),Z$227&lt;INDEX($K$395:$K$413,MATCH($B$262,$C$395:$C$413,0)),INDEX('Baseline Calcs &amp; EFs'!$C$341:$C$358, MATCH($B$262,'Baseline Calcs &amp; EFs'!$B$341:$B$358,0))-(((INDEX('Baseline Calcs &amp; EFs'!$C$341:$C$358, MATCH($B$262,'Baseline Calcs &amp; EFs'!$B$341:$B$358,0)))-(INDEX($F$394:$F$411, MATCH($B$262,$C$394:$C$411,0))))/3),Z$227&lt;INDEX($I$395:$I$413,MATCH($B$262,$C$395:$C$413,0)),INDEX('Baseline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AA316" s="148" t="str" cm="1">
        <f t="array" ref="AA316">IFERROR((_xlfn.IFS(AA$227&lt;INDEX($J$395:$J$413,MATCH($B$262,$C$395:$C$413,0)),INDEX('Baseline Calcs &amp; EFs'!$C$341:$C$358, MATCH($B$262,'Baseline Calcs &amp; EFs'!$B$341:$B$358,0)),AA$227&lt;INDEX($K$395:$K$413,MATCH($B$262,$C$395:$C$413,0)),INDEX('Baseline Calcs &amp; EFs'!$C$341:$C$358, MATCH($B$262,'Baseline Calcs &amp; EFs'!$B$341:$B$358,0))-(((INDEX('Baseline Calcs &amp; EFs'!$C$341:$C$358, MATCH($B$262,'Baseline Calcs &amp; EFs'!$B$341:$B$358,0)))-(INDEX($F$394:$F$411, MATCH($B$262,$C$394:$C$411,0))))/3),AA$227&lt;INDEX($I$395:$I$413,MATCH($B$262,$C$395:$C$413,0)),INDEX('Baseline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AB316" s="148" t="str" cm="1">
        <f t="array" ref="AB316">IFERROR((_xlfn.IFS(AB$227&lt;INDEX($J$395:$J$413,MATCH($B$262,$C$395:$C$413,0)),INDEX('Baseline Calcs &amp; EFs'!$C$341:$C$358, MATCH($B$262,'Baseline Calcs &amp; EFs'!$B$341:$B$358,0)),AB$227&lt;INDEX($K$395:$K$413,MATCH($B$262,$C$395:$C$413,0)),INDEX('Baseline Calcs &amp; EFs'!$C$341:$C$358, MATCH($B$262,'Baseline Calcs &amp; EFs'!$B$341:$B$358,0))-(((INDEX('Baseline Calcs &amp; EFs'!$C$341:$C$358, MATCH($B$262,'Baseline Calcs &amp; EFs'!$B$341:$B$358,0)))-(INDEX($F$394:$F$411, MATCH($B$262,$C$394:$C$411,0))))/3),AB$227&lt;INDEX($I$395:$I$413,MATCH($B$262,$C$395:$C$413,0)),INDEX('Baseline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AC316" s="148" t="str" cm="1">
        <f t="array" ref="AC316">IFERROR((_xlfn.IFS(AC$227&lt;INDEX($J$395:$J$413,MATCH($B$262,$C$395:$C$413,0)),INDEX('Baseline Calcs &amp; EFs'!$C$341:$C$358, MATCH($B$262,'Baseline Calcs &amp; EFs'!$B$341:$B$358,0)),AC$227&lt;INDEX($K$395:$K$413,MATCH($B$262,$C$395:$C$413,0)),INDEX('Baseline Calcs &amp; EFs'!$C$341:$C$358, MATCH($B$262,'Baseline Calcs &amp; EFs'!$B$341:$B$358,0))-(((INDEX('Baseline Calcs &amp; EFs'!$C$341:$C$358, MATCH($B$262,'Baseline Calcs &amp; EFs'!$B$341:$B$358,0)))-(INDEX($F$394:$F$411, MATCH($B$262,$C$394:$C$411,0))))/3),AC$227&lt;INDEX($I$395:$I$413,MATCH($B$262,$C$395:$C$413,0)),INDEX('Baseline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AD316" s="148" t="str" cm="1">
        <f t="array" ref="AD316">IFERROR((_xlfn.IFS(AD$227&lt;INDEX($J$395:$J$413,MATCH($B$262,$C$395:$C$413,0)),INDEX('Baseline Calcs &amp; EFs'!$C$341:$C$358, MATCH($B$262,'Baseline Calcs &amp; EFs'!$B$341:$B$358,0)),AD$227&lt;INDEX($K$395:$K$413,MATCH($B$262,$C$395:$C$413,0)),INDEX('Baseline Calcs &amp; EFs'!$C$341:$C$358, MATCH($B$262,'Baseline Calcs &amp; EFs'!$B$341:$B$358,0))-(((INDEX('Baseline Calcs &amp; EFs'!$C$341:$C$358, MATCH($B$262,'Baseline Calcs &amp; EFs'!$B$341:$B$358,0)))-(INDEX($F$394:$F$411, MATCH($B$262,$C$394:$C$411,0))))/3),AD$227&lt;INDEX($I$395:$I$413,MATCH($B$262,$C$395:$C$413,0)),INDEX('Baseline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AE316" s="148" t="str" cm="1">
        <f t="array" ref="AE316">IFERROR((_xlfn.IFS(AE$227&lt;INDEX($J$395:$J$413,MATCH($B$262,$C$395:$C$413,0)),INDEX('Baseline Calcs &amp; EFs'!$C$341:$C$358, MATCH($B$262,'Baseline Calcs &amp; EFs'!$B$341:$B$358,0)),AE$227&lt;INDEX($K$395:$K$413,MATCH($B$262,$C$395:$C$413,0)),INDEX('Baseline Calcs &amp; EFs'!$C$341:$C$358, MATCH($B$262,'Baseline Calcs &amp; EFs'!$B$341:$B$358,0))-(((INDEX('Baseline Calcs &amp; EFs'!$C$341:$C$358, MATCH($B$262,'Baseline Calcs &amp; EFs'!$B$341:$B$358,0)))-(INDEX($F$394:$F$411, MATCH($B$262,$C$394:$C$411,0))))/3),AE$227&lt;INDEX($I$395:$I$413,MATCH($B$262,$C$395:$C$413,0)),INDEX('Baseline Calcs &amp; EFs'!$C$341:$C$358, MATCH($B$262,'Baseline Calcs &amp; EFs'!$B$341:$B$358,0))-(((INDEX('Baseline Calcs &amp; EFs'!$C$341:$C$358, MATCH($B$262,'Baseline Calcs &amp; EFs'!$B$341:$B$358,0)))-(INDEX($F$394:$F$411, MATCH($B$262,$C$394:$C$411,0))))*2/3),TRUE,INDEX($F$394:$F$411, MATCH($B$262,$C$394:$C$411,0)))*INDEX($D$11:$D$27, MATCH($B$262,$B$11:$B$27,0)))*1000*'Conversions and Lists'!$O$44*'Baseline Calcs &amp; EFs'!$F$437*'Conversions and Lists'!$F$51*1000,"")</f>
        <v/>
      </c>
      <c r="AF316" s="148" t="str">
        <f t="shared" si="9"/>
        <v/>
      </c>
      <c r="AG316" s="148" t="str">
        <f>IFERROR(SUM(INDEX(D316:AF316, MATCH(INDEX($H$6:$H$27,MATCH(B316,$B$6:$B$27,0)),$D$227:$AE$227,0)):AF316),"")</f>
        <v/>
      </c>
    </row>
    <row r="317" spans="2:33" x14ac:dyDescent="0.25">
      <c r="B317" s="144" t="s">
        <v>341</v>
      </c>
      <c r="C317" s="141" t="s">
        <v>335</v>
      </c>
      <c r="D317" s="142" t="str" cm="1">
        <f t="array" ref="D317">IFERROR(((_xlfn.IFS(D$227&lt;INDEX($J$395:$J$413,MATCH($B$264,$C$395:$C$413,0)),INDEX('Baseline Calcs &amp; EFs'!$D$341:$D$358, MATCH($B$264,'Baseline Calcs &amp; EFs'!$B$341:$B$358,0)),D$227&lt;INDEX($K$395:$K$413,MATCH($B$264,$C$395:$C$413,0)),INDEX('Baseline Calcs &amp; EFs'!$D$341:$D$358, MATCH($B$264,'Baseline Calcs &amp; EFs'!$B$341:$B$358,0))-(((INDEX('Baseline Calcs &amp; EFs'!$D$341:$D$358, MATCH($B$264,'Baseline Calcs &amp; EFs'!$B$341:$B$358,0)))-(INDEX($G$394:$G$411, MATCH($B$264,$C$394:$C$411,0))))/3),D$227&lt;INDEX($I$395:$I$413,MATCH($B$264,$C$395:$C$413,0)),INDEX('Baseline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EFs'!K$381,"")</f>
        <v/>
      </c>
      <c r="E317" s="142" t="str" cm="1">
        <f t="array" ref="E317">IFERROR(((_xlfn.IFS(E$227&lt;INDEX($J$395:$J$413,MATCH($B$264,$C$395:$C$413,0)),INDEX('Baseline Calcs &amp; EFs'!$D$341:$D$358, MATCH($B$264,'Baseline Calcs &amp; EFs'!$B$341:$B$358,0)),E$227&lt;INDEX($K$395:$K$413,MATCH($B$264,$C$395:$C$413,0)),INDEX('Baseline Calcs &amp; EFs'!$D$341:$D$358, MATCH($B$264,'Baseline Calcs &amp; EFs'!$B$341:$B$358,0))-(((INDEX('Baseline Calcs &amp; EFs'!$D$341:$D$358, MATCH($B$264,'Baseline Calcs &amp; EFs'!$B$341:$B$358,0)))-(INDEX($G$394:$G$411, MATCH($B$264,$C$394:$C$411,0))))/3),E$227&lt;INDEX($I$395:$I$413,MATCH($B$264,$C$395:$C$413,0)),INDEX('Baseline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EFs'!L$381,"")</f>
        <v/>
      </c>
      <c r="F317" s="142" t="str" cm="1">
        <f t="array" ref="F317">IFERROR(((_xlfn.IFS(F$227&lt;INDEX($J$395:$J$413,MATCH($B$264,$C$395:$C$413,0)),INDEX('Baseline Calcs &amp; EFs'!$D$341:$D$358, MATCH($B$264,'Baseline Calcs &amp; EFs'!$B$341:$B$358,0)),F$227&lt;INDEX($K$395:$K$413,MATCH($B$264,$C$395:$C$413,0)),INDEX('Baseline Calcs &amp; EFs'!$D$341:$D$358, MATCH($B$264,'Baseline Calcs &amp; EFs'!$B$341:$B$358,0))-(((INDEX('Baseline Calcs &amp; EFs'!$D$341:$D$358, MATCH($B$264,'Baseline Calcs &amp; EFs'!$B$341:$B$358,0)))-(INDEX($G$394:$G$411, MATCH($B$264,$C$394:$C$411,0))))/3),F$227&lt;INDEX($I$395:$I$413,MATCH($B$264,$C$395:$C$413,0)),INDEX('Baseline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EFs'!M$381,"")</f>
        <v/>
      </c>
      <c r="G317" s="142" t="str" cm="1">
        <f t="array" ref="G317">IFERROR(((_xlfn.IFS(G$227&lt;INDEX($J$395:$J$413,MATCH($B$264,$C$395:$C$413,0)),INDEX('Baseline Calcs &amp; EFs'!$D$341:$D$358, MATCH($B$264,'Baseline Calcs &amp; EFs'!$B$341:$B$358,0)),G$227&lt;INDEX($K$395:$K$413,MATCH($B$264,$C$395:$C$413,0)),INDEX('Baseline Calcs &amp; EFs'!$D$341:$D$358, MATCH($B$264,'Baseline Calcs &amp; EFs'!$B$341:$B$358,0))-(((INDEX('Baseline Calcs &amp; EFs'!$D$341:$D$358, MATCH($B$264,'Baseline Calcs &amp; EFs'!$B$341:$B$358,0)))-(INDEX($G$394:$G$411, MATCH($B$264,$C$394:$C$411,0))))/3),G$227&lt;INDEX($I$395:$I$413,MATCH($B$264,$C$395:$C$413,0)),INDEX('Baseline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EFs'!N$381,"")</f>
        <v/>
      </c>
      <c r="H317" s="142" t="str" cm="1">
        <f t="array" ref="H317">IFERROR(((_xlfn.IFS(H$227&lt;INDEX($J$395:$J$413,MATCH($B$264,$C$395:$C$413,0)),INDEX('Baseline Calcs &amp; EFs'!$D$341:$D$358, MATCH($B$264,'Baseline Calcs &amp; EFs'!$B$341:$B$358,0)),H$227&lt;INDEX($K$395:$K$413,MATCH($B$264,$C$395:$C$413,0)),INDEX('Baseline Calcs &amp; EFs'!$D$341:$D$358, MATCH($B$264,'Baseline Calcs &amp; EFs'!$B$341:$B$358,0))-(((INDEX('Baseline Calcs &amp; EFs'!$D$341:$D$358, MATCH($B$264,'Baseline Calcs &amp; EFs'!$B$341:$B$358,0)))-(INDEX($G$394:$G$411, MATCH($B$264,$C$394:$C$411,0))))/3),H$227&lt;INDEX($I$395:$I$413,MATCH($B$264,$C$395:$C$413,0)),INDEX('Baseline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EFs'!O$381,"")</f>
        <v/>
      </c>
      <c r="I317" s="142" t="str" cm="1">
        <f t="array" ref="I317">IFERROR(((_xlfn.IFS(I$227&lt;INDEX($J$395:$J$413,MATCH($B$264,$C$395:$C$413,0)),INDEX('Baseline Calcs &amp; EFs'!$D$341:$D$358, MATCH($B$264,'Baseline Calcs &amp; EFs'!$B$341:$B$358,0)),I$227&lt;INDEX($K$395:$K$413,MATCH($B$264,$C$395:$C$413,0)),INDEX('Baseline Calcs &amp; EFs'!$D$341:$D$358, MATCH($B$264,'Baseline Calcs &amp; EFs'!$B$341:$B$358,0))-(((INDEX('Baseline Calcs &amp; EFs'!$D$341:$D$358, MATCH($B$264,'Baseline Calcs &amp; EFs'!$B$341:$B$358,0)))-(INDEX($G$394:$G$411, MATCH($B$264,$C$394:$C$411,0))))/3),I$227&lt;INDEX($I$395:$I$413,MATCH($B$264,$C$395:$C$413,0)),INDEX('Baseline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EFs'!P$381,"")</f>
        <v/>
      </c>
      <c r="J317" s="142" t="str" cm="1">
        <f t="array" ref="J317">IFERROR(((_xlfn.IFS(J$227&lt;INDEX($J$395:$J$413,MATCH($B$264,$C$395:$C$413,0)),INDEX('Baseline Calcs &amp; EFs'!$D$341:$D$358, MATCH($B$264,'Baseline Calcs &amp; EFs'!$B$341:$B$358,0)),J$227&lt;INDEX($K$395:$K$413,MATCH($B$264,$C$395:$C$413,0)),INDEX('Baseline Calcs &amp; EFs'!$D$341:$D$358, MATCH($B$264,'Baseline Calcs &amp; EFs'!$B$341:$B$358,0))-(((INDEX('Baseline Calcs &amp; EFs'!$D$341:$D$358, MATCH($B$264,'Baseline Calcs &amp; EFs'!$B$341:$B$358,0)))-(INDEX($G$394:$G$411, MATCH($B$264,$C$394:$C$411,0))))/3),J$227&lt;INDEX($I$395:$I$413,MATCH($B$264,$C$395:$C$413,0)),INDEX('Baseline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EFs'!Q$381,"")</f>
        <v/>
      </c>
      <c r="K317" s="142" t="str" cm="1">
        <f t="array" ref="K317">IFERROR(((_xlfn.IFS(K$227&lt;INDEX($J$395:$J$413,MATCH($B$264,$C$395:$C$413,0)),INDEX('Baseline Calcs &amp; EFs'!$D$341:$D$358, MATCH($B$264,'Baseline Calcs &amp; EFs'!$B$341:$B$358,0)),K$227&lt;INDEX($K$395:$K$413,MATCH($B$264,$C$395:$C$413,0)),INDEX('Baseline Calcs &amp; EFs'!$D$341:$D$358, MATCH($B$264,'Baseline Calcs &amp; EFs'!$B$341:$B$358,0))-(((INDEX('Baseline Calcs &amp; EFs'!$D$341:$D$358, MATCH($B$264,'Baseline Calcs &amp; EFs'!$B$341:$B$358,0)))-(INDEX($G$394:$G$411, MATCH($B$264,$C$394:$C$411,0))))/3),K$227&lt;INDEX($I$395:$I$413,MATCH($B$264,$C$395:$C$413,0)),INDEX('Baseline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EFs'!R$381,"")</f>
        <v/>
      </c>
      <c r="L317" s="142" t="str" cm="1">
        <f t="array" ref="L317">IFERROR(((_xlfn.IFS(L$227&lt;INDEX($J$395:$J$413,MATCH($B$264,$C$395:$C$413,0)),INDEX('Baseline Calcs &amp; EFs'!$D$341:$D$358, MATCH($B$264,'Baseline Calcs &amp; EFs'!$B$341:$B$358,0)),L$227&lt;INDEX($K$395:$K$413,MATCH($B$264,$C$395:$C$413,0)),INDEX('Baseline Calcs &amp; EFs'!$D$341:$D$358, MATCH($B$264,'Baseline Calcs &amp; EFs'!$B$341:$B$358,0))-(((INDEX('Baseline Calcs &amp; EFs'!$D$341:$D$358, MATCH($B$264,'Baseline Calcs &amp; EFs'!$B$341:$B$358,0)))-(INDEX($G$394:$G$411, MATCH($B$264,$C$394:$C$411,0))))/3),L$227&lt;INDEX($I$395:$I$413,MATCH($B$264,$C$395:$C$413,0)),INDEX('Baseline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EFs'!S$381,"")</f>
        <v/>
      </c>
      <c r="M317" s="142" t="str" cm="1">
        <f t="array" ref="M317">IFERROR(((_xlfn.IFS(M$227&lt;INDEX($J$395:$J$413,MATCH($B$264,$C$395:$C$413,0)),INDEX('Baseline Calcs &amp; EFs'!$D$341:$D$358, MATCH($B$264,'Baseline Calcs &amp; EFs'!$B$341:$B$358,0)),M$227&lt;INDEX($K$395:$K$413,MATCH($B$264,$C$395:$C$413,0)),INDEX('Baseline Calcs &amp; EFs'!$D$341:$D$358, MATCH($B$264,'Baseline Calcs &amp; EFs'!$B$341:$B$358,0))-(((INDEX('Baseline Calcs &amp; EFs'!$D$341:$D$358, MATCH($B$264,'Baseline Calcs &amp; EFs'!$B$341:$B$358,0)))-(INDEX($G$394:$G$411, MATCH($B$264,$C$394:$C$411,0))))/3),M$227&lt;INDEX($I$395:$I$413,MATCH($B$264,$C$395:$C$413,0)),INDEX('Baseline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EFs'!T$381,"")</f>
        <v/>
      </c>
      <c r="N317" s="142" t="str" cm="1">
        <f t="array" ref="N317">IFERROR(((_xlfn.IFS(N$227&lt;INDEX($J$395:$J$413,MATCH($B$264,$C$395:$C$413,0)),INDEX('Baseline Calcs &amp; EFs'!$D$341:$D$358, MATCH($B$264,'Baseline Calcs &amp; EFs'!$B$341:$B$358,0)),N$227&lt;INDEX($K$395:$K$413,MATCH($B$264,$C$395:$C$413,0)),INDEX('Baseline Calcs &amp; EFs'!$D$341:$D$358, MATCH($B$264,'Baseline Calcs &amp; EFs'!$B$341:$B$358,0))-(((INDEX('Baseline Calcs &amp; EFs'!$D$341:$D$358, MATCH($B$264,'Baseline Calcs &amp; EFs'!$B$341:$B$358,0)))-(INDEX($G$394:$G$411, MATCH($B$264,$C$394:$C$411,0))))/3),N$227&lt;INDEX($I$395:$I$413,MATCH($B$264,$C$395:$C$413,0)),INDEX('Baseline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EFs'!U$381,"")</f>
        <v/>
      </c>
      <c r="O317" s="142" t="str" cm="1">
        <f t="array" ref="O317">IFERROR(((_xlfn.IFS(O$227&lt;INDEX($J$395:$J$413,MATCH($B$264,$C$395:$C$413,0)),INDEX('Baseline Calcs &amp; EFs'!$D$341:$D$358, MATCH($B$264,'Baseline Calcs &amp; EFs'!$B$341:$B$358,0)),O$227&lt;INDEX($K$395:$K$413,MATCH($B$264,$C$395:$C$413,0)),INDEX('Baseline Calcs &amp; EFs'!$D$341:$D$358, MATCH($B$264,'Baseline Calcs &amp; EFs'!$B$341:$B$358,0))-(((INDEX('Baseline Calcs &amp; EFs'!$D$341:$D$358, MATCH($B$264,'Baseline Calcs &amp; EFs'!$B$341:$B$358,0)))-(INDEX($G$394:$G$411, MATCH($B$264,$C$394:$C$411,0))))/3),O$227&lt;INDEX($I$395:$I$413,MATCH($B$264,$C$395:$C$413,0)),INDEX('Baseline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EFs'!V$381,"")</f>
        <v/>
      </c>
      <c r="P317" s="142" t="str" cm="1">
        <f t="array" ref="P317">IFERROR(((_xlfn.IFS(P$227&lt;INDEX($J$395:$J$413,MATCH($B$264,$C$395:$C$413,0)),INDEX('Baseline Calcs &amp; EFs'!$D$341:$D$358, MATCH($B$264,'Baseline Calcs &amp; EFs'!$B$341:$B$358,0)),P$227&lt;INDEX($K$395:$K$413,MATCH($B$264,$C$395:$C$413,0)),INDEX('Baseline Calcs &amp; EFs'!$D$341:$D$358, MATCH($B$264,'Baseline Calcs &amp; EFs'!$B$341:$B$358,0))-(((INDEX('Baseline Calcs &amp; EFs'!$D$341:$D$358, MATCH($B$264,'Baseline Calcs &amp; EFs'!$B$341:$B$358,0)))-(INDEX($G$394:$G$411, MATCH($B$264,$C$394:$C$411,0))))/3),P$227&lt;INDEX($I$395:$I$413,MATCH($B$264,$C$395:$C$413,0)),INDEX('Baseline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EFs'!W$381,"")</f>
        <v/>
      </c>
      <c r="Q317" s="142" t="str" cm="1">
        <f t="array" ref="Q317">IFERROR(((_xlfn.IFS(Q$227&lt;INDEX($J$395:$J$413,MATCH($B$264,$C$395:$C$413,0)),INDEX('Baseline Calcs &amp; EFs'!$D$341:$D$358, MATCH($B$264,'Baseline Calcs &amp; EFs'!$B$341:$B$358,0)),Q$227&lt;INDEX($K$395:$K$413,MATCH($B$264,$C$395:$C$413,0)),INDEX('Baseline Calcs &amp; EFs'!$D$341:$D$358, MATCH($B$264,'Baseline Calcs &amp; EFs'!$B$341:$B$358,0))-(((INDEX('Baseline Calcs &amp; EFs'!$D$341:$D$358, MATCH($B$264,'Baseline Calcs &amp; EFs'!$B$341:$B$358,0)))-(INDEX($G$394:$G$411, MATCH($B$264,$C$394:$C$411,0))))/3),Q$227&lt;INDEX($I$395:$I$413,MATCH($B$264,$C$395:$C$413,0)),INDEX('Baseline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EFs'!X$381,"")</f>
        <v/>
      </c>
      <c r="R317" s="142" t="str" cm="1">
        <f t="array" ref="R317">IFERROR(((_xlfn.IFS(R$227&lt;INDEX($J$395:$J$413,MATCH($B$264,$C$395:$C$413,0)),INDEX('Baseline Calcs &amp; EFs'!$D$341:$D$358, MATCH($B$264,'Baseline Calcs &amp; EFs'!$B$341:$B$358,0)),R$227&lt;INDEX($K$395:$K$413,MATCH($B$264,$C$395:$C$413,0)),INDEX('Baseline Calcs &amp; EFs'!$D$341:$D$358, MATCH($B$264,'Baseline Calcs &amp; EFs'!$B$341:$B$358,0))-(((INDEX('Baseline Calcs &amp; EFs'!$D$341:$D$358, MATCH($B$264,'Baseline Calcs &amp; EFs'!$B$341:$B$358,0)))-(INDEX($G$394:$G$411, MATCH($B$264,$C$394:$C$411,0))))/3),R$227&lt;INDEX($I$395:$I$413,MATCH($B$264,$C$395:$C$413,0)),INDEX('Baseline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EFs'!Y$381,"")</f>
        <v/>
      </c>
      <c r="S317" s="142" t="str" cm="1">
        <f t="array" ref="S317">IFERROR(((_xlfn.IFS(S$227&lt;INDEX($J$395:$J$413,MATCH($B$264,$C$395:$C$413,0)),INDEX('Baseline Calcs &amp; EFs'!$D$341:$D$358, MATCH($B$264,'Baseline Calcs &amp; EFs'!$B$341:$B$358,0)),S$227&lt;INDEX($K$395:$K$413,MATCH($B$264,$C$395:$C$413,0)),INDEX('Baseline Calcs &amp; EFs'!$D$341:$D$358, MATCH($B$264,'Baseline Calcs &amp; EFs'!$B$341:$B$358,0))-(((INDEX('Baseline Calcs &amp; EFs'!$D$341:$D$358, MATCH($B$264,'Baseline Calcs &amp; EFs'!$B$341:$B$358,0)))-(INDEX($G$394:$G$411, MATCH($B$264,$C$394:$C$411,0))))/3),S$227&lt;INDEX($I$395:$I$413,MATCH($B$264,$C$395:$C$413,0)),INDEX('Baseline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EFs'!Z$381,"")</f>
        <v/>
      </c>
      <c r="T317" s="142" t="str" cm="1">
        <f t="array" ref="T317">IFERROR(((_xlfn.IFS(T$227&lt;INDEX($J$395:$J$413,MATCH($B$264,$C$395:$C$413,0)),INDEX('Baseline Calcs &amp; EFs'!$D$341:$D$358, MATCH($B$264,'Baseline Calcs &amp; EFs'!$B$341:$B$358,0)),T$227&lt;INDEX($K$395:$K$413,MATCH($B$264,$C$395:$C$413,0)),INDEX('Baseline Calcs &amp; EFs'!$D$341:$D$358, MATCH($B$264,'Baseline Calcs &amp; EFs'!$B$341:$B$358,0))-(((INDEX('Baseline Calcs &amp; EFs'!$D$341:$D$358, MATCH($B$264,'Baseline Calcs &amp; EFs'!$B$341:$B$358,0)))-(INDEX($G$394:$G$411, MATCH($B$264,$C$394:$C$411,0))))/3),T$227&lt;INDEX($I$395:$I$413,MATCH($B$264,$C$395:$C$413,0)),INDEX('Baseline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EFs'!AA$381,"")</f>
        <v/>
      </c>
      <c r="U317" s="142" t="str" cm="1">
        <f t="array" ref="U317">IFERROR(((_xlfn.IFS(U$227&lt;INDEX($J$395:$J$413,MATCH($B$264,$C$395:$C$413,0)),INDEX('Baseline Calcs &amp; EFs'!$D$341:$D$358, MATCH($B$264,'Baseline Calcs &amp; EFs'!$B$341:$B$358,0)),U$227&lt;INDEX($K$395:$K$413,MATCH($B$264,$C$395:$C$413,0)),INDEX('Baseline Calcs &amp; EFs'!$D$341:$D$358, MATCH($B$264,'Baseline Calcs &amp; EFs'!$B$341:$B$358,0))-(((INDEX('Baseline Calcs &amp; EFs'!$D$341:$D$358, MATCH($B$264,'Baseline Calcs &amp; EFs'!$B$341:$B$358,0)))-(INDEX($G$394:$G$411, MATCH($B$264,$C$394:$C$411,0))))/3),U$227&lt;INDEX($I$395:$I$413,MATCH($B$264,$C$395:$C$413,0)),INDEX('Baseline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EFs'!AB$381,"")</f>
        <v/>
      </c>
      <c r="V317" s="142" t="str" cm="1">
        <f t="array" ref="V317">IFERROR(((_xlfn.IFS(V$227&lt;INDEX($J$395:$J$413,MATCH($B$264,$C$395:$C$413,0)),INDEX('Baseline Calcs &amp; EFs'!$D$341:$D$358, MATCH($B$264,'Baseline Calcs &amp; EFs'!$B$341:$B$358,0)),V$227&lt;INDEX($K$395:$K$413,MATCH($B$264,$C$395:$C$413,0)),INDEX('Baseline Calcs &amp; EFs'!$D$341:$D$358, MATCH($B$264,'Baseline Calcs &amp; EFs'!$B$341:$B$358,0))-(((INDEX('Baseline Calcs &amp; EFs'!$D$341:$D$358, MATCH($B$264,'Baseline Calcs &amp; EFs'!$B$341:$B$358,0)))-(INDEX($G$394:$G$411, MATCH($B$264,$C$394:$C$411,0))))/3),V$227&lt;INDEX($I$395:$I$413,MATCH($B$264,$C$395:$C$413,0)),INDEX('Baseline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EFs'!AC$381,"")</f>
        <v/>
      </c>
      <c r="W317" s="142" t="str" cm="1">
        <f t="array" ref="W317">IFERROR(((_xlfn.IFS(W$227&lt;INDEX($J$395:$J$413,MATCH($B$264,$C$395:$C$413,0)),INDEX('Baseline Calcs &amp; EFs'!$D$341:$D$358, MATCH($B$264,'Baseline Calcs &amp; EFs'!$B$341:$B$358,0)),W$227&lt;INDEX($K$395:$K$413,MATCH($B$264,$C$395:$C$413,0)),INDEX('Baseline Calcs &amp; EFs'!$D$341:$D$358, MATCH($B$264,'Baseline Calcs &amp; EFs'!$B$341:$B$358,0))-(((INDEX('Baseline Calcs &amp; EFs'!$D$341:$D$358, MATCH($B$264,'Baseline Calcs &amp; EFs'!$B$341:$B$358,0)))-(INDEX($G$394:$G$411, MATCH($B$264,$C$394:$C$411,0))))/3),W$227&lt;INDEX($I$395:$I$413,MATCH($B$264,$C$395:$C$413,0)),INDEX('Baseline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EFs'!AD$381,"")</f>
        <v/>
      </c>
      <c r="X317" s="142" t="str" cm="1">
        <f t="array" ref="X317">IFERROR(((_xlfn.IFS(X$227&lt;INDEX($J$395:$J$413,MATCH($B$264,$C$395:$C$413,0)),INDEX('Baseline Calcs &amp; EFs'!$D$341:$D$358, MATCH($B$264,'Baseline Calcs &amp; EFs'!$B$341:$B$358,0)),X$227&lt;INDEX($K$395:$K$413,MATCH($B$264,$C$395:$C$413,0)),INDEX('Baseline Calcs &amp; EFs'!$D$341:$D$358, MATCH($B$264,'Baseline Calcs &amp; EFs'!$B$341:$B$358,0))-(((INDEX('Baseline Calcs &amp; EFs'!$D$341:$D$358, MATCH($B$264,'Baseline Calcs &amp; EFs'!$B$341:$B$358,0)))-(INDEX($G$394:$G$411, MATCH($B$264,$C$394:$C$411,0))))/3),X$227&lt;INDEX($I$395:$I$413,MATCH($B$264,$C$395:$C$413,0)),INDEX('Baseline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EFs'!AE$381,"")</f>
        <v/>
      </c>
      <c r="Y317" s="142" t="str" cm="1">
        <f t="array" ref="Y317">IFERROR(((_xlfn.IFS(Y$227&lt;INDEX($J$395:$J$413,MATCH($B$264,$C$395:$C$413,0)),INDEX('Baseline Calcs &amp; EFs'!$D$341:$D$358, MATCH($B$264,'Baseline Calcs &amp; EFs'!$B$341:$B$358,0)),Y$227&lt;INDEX($K$395:$K$413,MATCH($B$264,$C$395:$C$413,0)),INDEX('Baseline Calcs &amp; EFs'!$D$341:$D$358, MATCH($B$264,'Baseline Calcs &amp; EFs'!$B$341:$B$358,0))-(((INDEX('Baseline Calcs &amp; EFs'!$D$341:$D$358, MATCH($B$264,'Baseline Calcs &amp; EFs'!$B$341:$B$358,0)))-(INDEX($G$394:$G$411, MATCH($B$264,$C$394:$C$411,0))))/3),Y$227&lt;INDEX($I$395:$I$413,MATCH($B$264,$C$395:$C$413,0)),INDEX('Baseline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EFs'!AF$381,"")</f>
        <v/>
      </c>
      <c r="Z317" s="142" t="str" cm="1">
        <f t="array" ref="Z317">IFERROR(((_xlfn.IFS(Z$227&lt;INDEX($J$395:$J$413,MATCH($B$264,$C$395:$C$413,0)),INDEX('Baseline Calcs &amp; EFs'!$D$341:$D$358, MATCH($B$264,'Baseline Calcs &amp; EFs'!$B$341:$B$358,0)),Z$227&lt;INDEX($K$395:$K$413,MATCH($B$264,$C$395:$C$413,0)),INDEX('Baseline Calcs &amp; EFs'!$D$341:$D$358, MATCH($B$264,'Baseline Calcs &amp; EFs'!$B$341:$B$358,0))-(((INDEX('Baseline Calcs &amp; EFs'!$D$341:$D$358, MATCH($B$264,'Baseline Calcs &amp; EFs'!$B$341:$B$358,0)))-(INDEX($G$394:$G$411, MATCH($B$264,$C$394:$C$411,0))))/3),Z$227&lt;INDEX($I$395:$I$413,MATCH($B$264,$C$395:$C$413,0)),INDEX('Baseline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EFs'!AG$381,"")</f>
        <v/>
      </c>
      <c r="AA317" s="142" t="str" cm="1">
        <f t="array" ref="AA317">IFERROR(((_xlfn.IFS(AA$227&lt;INDEX($J$395:$J$413,MATCH($B$264,$C$395:$C$413,0)),INDEX('Baseline Calcs &amp; EFs'!$D$341:$D$358, MATCH($B$264,'Baseline Calcs &amp; EFs'!$B$341:$B$358,0)),AA$227&lt;INDEX($K$395:$K$413,MATCH($B$264,$C$395:$C$413,0)),INDEX('Baseline Calcs &amp; EFs'!$D$341:$D$358, MATCH($B$264,'Baseline Calcs &amp; EFs'!$B$341:$B$358,0))-(((INDEX('Baseline Calcs &amp; EFs'!$D$341:$D$358, MATCH($B$264,'Baseline Calcs &amp; EFs'!$B$341:$B$358,0)))-(INDEX($G$394:$G$411, MATCH($B$264,$C$394:$C$411,0))))/3),AA$227&lt;INDEX($I$395:$I$413,MATCH($B$264,$C$395:$C$413,0)),INDEX('Baseline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EFs'!AH$381,"")</f>
        <v/>
      </c>
      <c r="AB317" s="142" t="str" cm="1">
        <f t="array" ref="AB317">IFERROR(((_xlfn.IFS(AB$227&lt;INDEX($J$395:$J$413,MATCH($B$264,$C$395:$C$413,0)),INDEX('Baseline Calcs &amp; EFs'!$D$341:$D$358, MATCH($B$264,'Baseline Calcs &amp; EFs'!$B$341:$B$358,0)),AB$227&lt;INDEX($K$395:$K$413,MATCH($B$264,$C$395:$C$413,0)),INDEX('Baseline Calcs &amp; EFs'!$D$341:$D$358, MATCH($B$264,'Baseline Calcs &amp; EFs'!$B$341:$B$358,0))-(((INDEX('Baseline Calcs &amp; EFs'!$D$341:$D$358, MATCH($B$264,'Baseline Calcs &amp; EFs'!$B$341:$B$358,0)))-(INDEX($G$394:$G$411, MATCH($B$264,$C$394:$C$411,0))))/3),AB$227&lt;INDEX($I$395:$I$413,MATCH($B$264,$C$395:$C$413,0)),INDEX('Baseline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EFs'!AI$381,"")</f>
        <v/>
      </c>
      <c r="AC317" s="142" t="str" cm="1">
        <f t="array" ref="AC317">IFERROR(((_xlfn.IFS(AC$227&lt;INDEX($J$395:$J$413,MATCH($B$264,$C$395:$C$413,0)),INDEX('Baseline Calcs &amp; EFs'!$D$341:$D$358, MATCH($B$264,'Baseline Calcs &amp; EFs'!$B$341:$B$358,0)),AC$227&lt;INDEX($K$395:$K$413,MATCH($B$264,$C$395:$C$413,0)),INDEX('Baseline Calcs &amp; EFs'!$D$341:$D$358, MATCH($B$264,'Baseline Calcs &amp; EFs'!$B$341:$B$358,0))-(((INDEX('Baseline Calcs &amp; EFs'!$D$341:$D$358, MATCH($B$264,'Baseline Calcs &amp; EFs'!$B$341:$B$358,0)))-(INDEX($G$394:$G$411, MATCH($B$264,$C$394:$C$411,0))))/3),AC$227&lt;INDEX($I$395:$I$413,MATCH($B$264,$C$395:$C$413,0)),INDEX('Baseline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EFs'!AJ$381,"")</f>
        <v/>
      </c>
      <c r="AD317" s="142" t="str" cm="1">
        <f t="array" ref="AD317">IFERROR(((_xlfn.IFS(AD$227&lt;INDEX($J$395:$J$413,MATCH($B$264,$C$395:$C$413,0)),INDEX('Baseline Calcs &amp; EFs'!$D$341:$D$358, MATCH($B$264,'Baseline Calcs &amp; EFs'!$B$341:$B$358,0)),AD$227&lt;INDEX($K$395:$K$413,MATCH($B$264,$C$395:$C$413,0)),INDEX('Baseline Calcs &amp; EFs'!$D$341:$D$358, MATCH($B$264,'Baseline Calcs &amp; EFs'!$B$341:$B$358,0))-(((INDEX('Baseline Calcs &amp; EFs'!$D$341:$D$358, MATCH($B$264,'Baseline Calcs &amp; EFs'!$B$341:$B$358,0)))-(INDEX($G$394:$G$411, MATCH($B$264,$C$394:$C$411,0))))/3),AD$227&lt;INDEX($I$395:$I$413,MATCH($B$264,$C$395:$C$413,0)),INDEX('Baseline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EFs'!AK$381,"")</f>
        <v/>
      </c>
      <c r="AE317" s="142" t="str" cm="1">
        <f t="array" ref="AE317">IFERROR(((_xlfn.IFS(AE$227&lt;INDEX($J$395:$J$413,MATCH($B$264,$C$395:$C$413,0)),INDEX('Baseline Calcs &amp; EFs'!$D$341:$D$358, MATCH($B$264,'Baseline Calcs &amp; EFs'!$B$341:$B$358,0)),AE$227&lt;INDEX($K$395:$K$413,MATCH($B$264,$C$395:$C$413,0)),INDEX('Baseline Calcs &amp; EFs'!$D$341:$D$358, MATCH($B$264,'Baseline Calcs &amp; EFs'!$B$341:$B$358,0))-(((INDEX('Baseline Calcs &amp; EFs'!$D$341:$D$358, MATCH($B$264,'Baseline Calcs &amp; EFs'!$B$341:$B$358,0)))-(INDEX($G$394:$G$411, MATCH($B$264,$C$394:$C$411,0))))/3),AE$227&lt;INDEX($I$395:$I$413,MATCH($B$264,$C$395:$C$413,0)),INDEX('Baseline Calcs &amp; EFs'!$D$341:$D$358, MATCH($B$264,'Baseline Calcs &amp; EFs'!$B$341:$B$358,0))-(((INDEX('Baseline Calcs &amp; EFs'!$D$341:$D$358, MATCH($B$264,'Baseline Calcs &amp; EFs'!$B$341:$B$358,0)))-(INDEX($G$394:$G$411, MATCH($B$264,$C$394:$C$411,0))))*2/3),TRUE,INDEX($G$394:$G$411, MATCH($B$264,$C$394:$C$411,0)))*INDEX($D$11:$D$27, MATCH($B$264,$B$11:$B$27,0))*10^6*'Conversions and Lists'!$F$44)-(INDEX($G$6:$G$27, MATCH($B$264,$B$6:$B$27,0))*'Conversions and Lists'!$F$37))*'Baseline Calcs &amp; EFs'!AL$381,"")</f>
        <v/>
      </c>
      <c r="AF317" s="142" t="str">
        <f t="shared" si="9"/>
        <v/>
      </c>
      <c r="AG317" s="142" t="str">
        <f>IFERROR(SUM(INDEX(D317:AF317, MATCH(INDEX($H$6:$H$27,MATCH(B317,$B$6:$B$27,0)),$D$227:$AE$227,0)):AF317),"")</f>
        <v/>
      </c>
    </row>
    <row r="318" spans="2:33" ht="14.4" thickBot="1" x14ac:dyDescent="0.3">
      <c r="B318" s="138" t="s">
        <v>341</v>
      </c>
      <c r="C318" s="139" t="s">
        <v>336</v>
      </c>
      <c r="D318" s="148" t="str" cm="1">
        <f t="array" ref="D318">IFERROR((_xlfn.IFS(D$227&lt;INDEX($J$395:$J$413,MATCH($B$264,$C$395:$C$413,0)),INDEX('Baseline Calcs &amp; EFs'!$C$341:$C$358, MATCH($B$264,'Baseline Calcs &amp; EFs'!$B$341:$B$358,0)),D$227&lt;INDEX($K$395:$K$413,MATCH($B$264,$C$395:$C$413,0)),INDEX('Baseline Calcs &amp; EFs'!$C$341:$C$358, MATCH($B$264,'Baseline Calcs &amp; EFs'!$B$341:$B$358,0))-(((INDEX('Baseline Calcs &amp; EFs'!$C$341:$C$358, MATCH($B$264,'Baseline Calcs &amp; EFs'!$B$341:$B$358,0)))-(INDEX($F$394:$F$411, MATCH($B$264,$C$394:$C$411,0))))/3),D$227&lt;INDEX($I$395:$I$413,MATCH($B$264,$C$395:$C$413,0)),INDEX('Baseline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E318" s="148" t="str" cm="1">
        <f t="array" ref="E318">IFERROR((_xlfn.IFS(E$227&lt;INDEX($J$395:$J$413,MATCH($B$264,$C$395:$C$413,0)),INDEX('Baseline Calcs &amp; EFs'!$C$341:$C$358, MATCH($B$264,'Baseline Calcs &amp; EFs'!$B$341:$B$358,0)),E$227&lt;INDEX($K$395:$K$413,MATCH($B$264,$C$395:$C$413,0)),INDEX('Baseline Calcs &amp; EFs'!$C$341:$C$358, MATCH($B$264,'Baseline Calcs &amp; EFs'!$B$341:$B$358,0))-(((INDEX('Baseline Calcs &amp; EFs'!$C$341:$C$358, MATCH($B$264,'Baseline Calcs &amp; EFs'!$B$341:$B$358,0)))-(INDEX($F$394:$F$411, MATCH($B$264,$C$394:$C$411,0))))/3),E$227&lt;INDEX($I$395:$I$413,MATCH($B$264,$C$395:$C$413,0)),INDEX('Baseline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F318" s="148" t="str" cm="1">
        <f t="array" ref="F318">IFERROR((_xlfn.IFS(F$227&lt;INDEX($J$395:$J$413,MATCH($B$264,$C$395:$C$413,0)),INDEX('Baseline Calcs &amp; EFs'!$C$341:$C$358, MATCH($B$264,'Baseline Calcs &amp; EFs'!$B$341:$B$358,0)),F$227&lt;INDEX($K$395:$K$413,MATCH($B$264,$C$395:$C$413,0)),INDEX('Baseline Calcs &amp; EFs'!$C$341:$C$358, MATCH($B$264,'Baseline Calcs &amp; EFs'!$B$341:$B$358,0))-(((INDEX('Baseline Calcs &amp; EFs'!$C$341:$C$358, MATCH($B$264,'Baseline Calcs &amp; EFs'!$B$341:$B$358,0)))-(INDEX($F$394:$F$411, MATCH($B$264,$C$394:$C$411,0))))/3),F$227&lt;INDEX($I$395:$I$413,MATCH($B$264,$C$395:$C$413,0)),INDEX('Baseline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G318" s="148" t="str" cm="1">
        <f t="array" ref="G318">IFERROR((_xlfn.IFS(G$227&lt;INDEX($J$395:$J$413,MATCH($B$264,$C$395:$C$413,0)),INDEX('Baseline Calcs &amp; EFs'!$C$341:$C$358, MATCH($B$264,'Baseline Calcs &amp; EFs'!$B$341:$B$358,0)),G$227&lt;INDEX($K$395:$K$413,MATCH($B$264,$C$395:$C$413,0)),INDEX('Baseline Calcs &amp; EFs'!$C$341:$C$358, MATCH($B$264,'Baseline Calcs &amp; EFs'!$B$341:$B$358,0))-(((INDEX('Baseline Calcs &amp; EFs'!$C$341:$C$358, MATCH($B$264,'Baseline Calcs &amp; EFs'!$B$341:$B$358,0)))-(INDEX($F$394:$F$411, MATCH($B$264,$C$394:$C$411,0))))/3),G$227&lt;INDEX($I$395:$I$413,MATCH($B$264,$C$395:$C$413,0)),INDEX('Baseline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H318" s="148" t="str" cm="1">
        <f t="array" ref="H318">IFERROR((_xlfn.IFS(H$227&lt;INDEX($J$395:$J$413,MATCH($B$264,$C$395:$C$413,0)),INDEX('Baseline Calcs &amp; EFs'!$C$341:$C$358, MATCH($B$264,'Baseline Calcs &amp; EFs'!$B$341:$B$358,0)),H$227&lt;INDEX($K$395:$K$413,MATCH($B$264,$C$395:$C$413,0)),INDEX('Baseline Calcs &amp; EFs'!$C$341:$C$358, MATCH($B$264,'Baseline Calcs &amp; EFs'!$B$341:$B$358,0))-(((INDEX('Baseline Calcs &amp; EFs'!$C$341:$C$358, MATCH($B$264,'Baseline Calcs &amp; EFs'!$B$341:$B$358,0)))-(INDEX($F$394:$F$411, MATCH($B$264,$C$394:$C$411,0))))/3),H$227&lt;INDEX($I$395:$I$413,MATCH($B$264,$C$395:$C$413,0)),INDEX('Baseline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I318" s="148" t="str" cm="1">
        <f t="array" ref="I318">IFERROR((_xlfn.IFS(I$227&lt;INDEX($J$395:$J$413,MATCH($B$264,$C$395:$C$413,0)),INDEX('Baseline Calcs &amp; EFs'!$C$341:$C$358, MATCH($B$264,'Baseline Calcs &amp; EFs'!$B$341:$B$358,0)),I$227&lt;INDEX($K$395:$K$413,MATCH($B$264,$C$395:$C$413,0)),INDEX('Baseline Calcs &amp; EFs'!$C$341:$C$358, MATCH($B$264,'Baseline Calcs &amp; EFs'!$B$341:$B$358,0))-(((INDEX('Baseline Calcs &amp; EFs'!$C$341:$C$358, MATCH($B$264,'Baseline Calcs &amp; EFs'!$B$341:$B$358,0)))-(INDEX($F$394:$F$411, MATCH($B$264,$C$394:$C$411,0))))/3),I$227&lt;INDEX($I$395:$I$413,MATCH($B$264,$C$395:$C$413,0)),INDEX('Baseline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J318" s="148" t="str" cm="1">
        <f t="array" ref="J318">IFERROR((_xlfn.IFS(J$227&lt;INDEX($J$395:$J$413,MATCH($B$264,$C$395:$C$413,0)),INDEX('Baseline Calcs &amp; EFs'!$C$341:$C$358, MATCH($B$264,'Baseline Calcs &amp; EFs'!$B$341:$B$358,0)),J$227&lt;INDEX($K$395:$K$413,MATCH($B$264,$C$395:$C$413,0)),INDEX('Baseline Calcs &amp; EFs'!$C$341:$C$358, MATCH($B$264,'Baseline Calcs &amp; EFs'!$B$341:$B$358,0))-(((INDEX('Baseline Calcs &amp; EFs'!$C$341:$C$358, MATCH($B$264,'Baseline Calcs &amp; EFs'!$B$341:$B$358,0)))-(INDEX($F$394:$F$411, MATCH($B$264,$C$394:$C$411,0))))/3),J$227&lt;INDEX($I$395:$I$413,MATCH($B$264,$C$395:$C$413,0)),INDEX('Baseline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K318" s="148" t="str" cm="1">
        <f t="array" ref="K318">IFERROR((_xlfn.IFS(K$227&lt;INDEX($J$395:$J$413,MATCH($B$264,$C$395:$C$413,0)),INDEX('Baseline Calcs &amp; EFs'!$C$341:$C$358, MATCH($B$264,'Baseline Calcs &amp; EFs'!$B$341:$B$358,0)),K$227&lt;INDEX($K$395:$K$413,MATCH($B$264,$C$395:$C$413,0)),INDEX('Baseline Calcs &amp; EFs'!$C$341:$C$358, MATCH($B$264,'Baseline Calcs &amp; EFs'!$B$341:$B$358,0))-(((INDEX('Baseline Calcs &amp; EFs'!$C$341:$C$358, MATCH($B$264,'Baseline Calcs &amp; EFs'!$B$341:$B$358,0)))-(INDEX($F$394:$F$411, MATCH($B$264,$C$394:$C$411,0))))/3),K$227&lt;INDEX($I$395:$I$413,MATCH($B$264,$C$395:$C$413,0)),INDEX('Baseline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L318" s="148" t="str" cm="1">
        <f t="array" ref="L318">IFERROR((_xlfn.IFS(L$227&lt;INDEX($J$395:$J$413,MATCH($B$264,$C$395:$C$413,0)),INDEX('Baseline Calcs &amp; EFs'!$C$341:$C$358, MATCH($B$264,'Baseline Calcs &amp; EFs'!$B$341:$B$358,0)),L$227&lt;INDEX($K$395:$K$413,MATCH($B$264,$C$395:$C$413,0)),INDEX('Baseline Calcs &amp; EFs'!$C$341:$C$358, MATCH($B$264,'Baseline Calcs &amp; EFs'!$B$341:$B$358,0))-(((INDEX('Baseline Calcs &amp; EFs'!$C$341:$C$358, MATCH($B$264,'Baseline Calcs &amp; EFs'!$B$341:$B$358,0)))-(INDEX($F$394:$F$411, MATCH($B$264,$C$394:$C$411,0))))/3),L$227&lt;INDEX($I$395:$I$413,MATCH($B$264,$C$395:$C$413,0)),INDEX('Baseline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M318" s="148" t="str" cm="1">
        <f t="array" ref="M318">IFERROR((_xlfn.IFS(M$227&lt;INDEX($J$395:$J$413,MATCH($B$264,$C$395:$C$413,0)),INDEX('Baseline Calcs &amp; EFs'!$C$341:$C$358, MATCH($B$264,'Baseline Calcs &amp; EFs'!$B$341:$B$358,0)),M$227&lt;INDEX($K$395:$K$413,MATCH($B$264,$C$395:$C$413,0)),INDEX('Baseline Calcs &amp; EFs'!$C$341:$C$358, MATCH($B$264,'Baseline Calcs &amp; EFs'!$B$341:$B$358,0))-(((INDEX('Baseline Calcs &amp; EFs'!$C$341:$C$358, MATCH($B$264,'Baseline Calcs &amp; EFs'!$B$341:$B$358,0)))-(INDEX($F$394:$F$411, MATCH($B$264,$C$394:$C$411,0))))/3),M$227&lt;INDEX($I$395:$I$413,MATCH($B$264,$C$395:$C$413,0)),INDEX('Baseline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N318" s="148" t="str" cm="1">
        <f t="array" ref="N318">IFERROR((_xlfn.IFS(N$227&lt;INDEX($J$395:$J$413,MATCH($B$264,$C$395:$C$413,0)),INDEX('Baseline Calcs &amp; EFs'!$C$341:$C$358, MATCH($B$264,'Baseline Calcs &amp; EFs'!$B$341:$B$358,0)),N$227&lt;INDEX($K$395:$K$413,MATCH($B$264,$C$395:$C$413,0)),INDEX('Baseline Calcs &amp; EFs'!$C$341:$C$358, MATCH($B$264,'Baseline Calcs &amp; EFs'!$B$341:$B$358,0))-(((INDEX('Baseline Calcs &amp; EFs'!$C$341:$C$358, MATCH($B$264,'Baseline Calcs &amp; EFs'!$B$341:$B$358,0)))-(INDEX($F$394:$F$411, MATCH($B$264,$C$394:$C$411,0))))/3),N$227&lt;INDEX($I$395:$I$413,MATCH($B$264,$C$395:$C$413,0)),INDEX('Baseline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O318" s="148" t="str" cm="1">
        <f t="array" ref="O318">IFERROR((_xlfn.IFS(O$227&lt;INDEX($J$395:$J$413,MATCH($B$264,$C$395:$C$413,0)),INDEX('Baseline Calcs &amp; EFs'!$C$341:$C$358, MATCH($B$264,'Baseline Calcs &amp; EFs'!$B$341:$B$358,0)),O$227&lt;INDEX($K$395:$K$413,MATCH($B$264,$C$395:$C$413,0)),INDEX('Baseline Calcs &amp; EFs'!$C$341:$C$358, MATCH($B$264,'Baseline Calcs &amp; EFs'!$B$341:$B$358,0))-(((INDEX('Baseline Calcs &amp; EFs'!$C$341:$C$358, MATCH($B$264,'Baseline Calcs &amp; EFs'!$B$341:$B$358,0)))-(INDEX($F$394:$F$411, MATCH($B$264,$C$394:$C$411,0))))/3),O$227&lt;INDEX($I$395:$I$413,MATCH($B$264,$C$395:$C$413,0)),INDEX('Baseline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P318" s="148" t="str" cm="1">
        <f t="array" ref="P318">IFERROR((_xlfn.IFS(P$227&lt;INDEX($J$395:$J$413,MATCH($B$264,$C$395:$C$413,0)),INDEX('Baseline Calcs &amp; EFs'!$C$341:$C$358, MATCH($B$264,'Baseline Calcs &amp; EFs'!$B$341:$B$358,0)),P$227&lt;INDEX($K$395:$K$413,MATCH($B$264,$C$395:$C$413,0)),INDEX('Baseline Calcs &amp; EFs'!$C$341:$C$358, MATCH($B$264,'Baseline Calcs &amp; EFs'!$B$341:$B$358,0))-(((INDEX('Baseline Calcs &amp; EFs'!$C$341:$C$358, MATCH($B$264,'Baseline Calcs &amp; EFs'!$B$341:$B$358,0)))-(INDEX($F$394:$F$411, MATCH($B$264,$C$394:$C$411,0))))/3),P$227&lt;INDEX($I$395:$I$413,MATCH($B$264,$C$395:$C$413,0)),INDEX('Baseline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Q318" s="148" t="str" cm="1">
        <f t="array" ref="Q318">IFERROR((_xlfn.IFS(Q$227&lt;INDEX($J$395:$J$413,MATCH($B$264,$C$395:$C$413,0)),INDEX('Baseline Calcs &amp; EFs'!$C$341:$C$358, MATCH($B$264,'Baseline Calcs &amp; EFs'!$B$341:$B$358,0)),Q$227&lt;INDEX($K$395:$K$413,MATCH($B$264,$C$395:$C$413,0)),INDEX('Baseline Calcs &amp; EFs'!$C$341:$C$358, MATCH($B$264,'Baseline Calcs &amp; EFs'!$B$341:$B$358,0))-(((INDEX('Baseline Calcs &amp; EFs'!$C$341:$C$358, MATCH($B$264,'Baseline Calcs &amp; EFs'!$B$341:$B$358,0)))-(INDEX($F$394:$F$411, MATCH($B$264,$C$394:$C$411,0))))/3),Q$227&lt;INDEX($I$395:$I$413,MATCH($B$264,$C$395:$C$413,0)),INDEX('Baseline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R318" s="148" t="str" cm="1">
        <f t="array" ref="R318">IFERROR((_xlfn.IFS(R$227&lt;INDEX($J$395:$J$413,MATCH($B$264,$C$395:$C$413,0)),INDEX('Baseline Calcs &amp; EFs'!$C$341:$C$358, MATCH($B$264,'Baseline Calcs &amp; EFs'!$B$341:$B$358,0)),R$227&lt;INDEX($K$395:$K$413,MATCH($B$264,$C$395:$C$413,0)),INDEX('Baseline Calcs &amp; EFs'!$C$341:$C$358, MATCH($B$264,'Baseline Calcs &amp; EFs'!$B$341:$B$358,0))-(((INDEX('Baseline Calcs &amp; EFs'!$C$341:$C$358, MATCH($B$264,'Baseline Calcs &amp; EFs'!$B$341:$B$358,0)))-(INDEX($F$394:$F$411, MATCH($B$264,$C$394:$C$411,0))))/3),R$227&lt;INDEX($I$395:$I$413,MATCH($B$264,$C$395:$C$413,0)),INDEX('Baseline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S318" s="148" t="str" cm="1">
        <f t="array" ref="S318">IFERROR((_xlfn.IFS(S$227&lt;INDEX($J$395:$J$413,MATCH($B$264,$C$395:$C$413,0)),INDEX('Baseline Calcs &amp; EFs'!$C$341:$C$358, MATCH($B$264,'Baseline Calcs &amp; EFs'!$B$341:$B$358,0)),S$227&lt;INDEX($K$395:$K$413,MATCH($B$264,$C$395:$C$413,0)),INDEX('Baseline Calcs &amp; EFs'!$C$341:$C$358, MATCH($B$264,'Baseline Calcs &amp; EFs'!$B$341:$B$358,0))-(((INDEX('Baseline Calcs &amp; EFs'!$C$341:$C$358, MATCH($B$264,'Baseline Calcs &amp; EFs'!$B$341:$B$358,0)))-(INDEX($F$394:$F$411, MATCH($B$264,$C$394:$C$411,0))))/3),S$227&lt;INDEX($I$395:$I$413,MATCH($B$264,$C$395:$C$413,0)),INDEX('Baseline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T318" s="148" t="str" cm="1">
        <f t="array" ref="T318">IFERROR((_xlfn.IFS(T$227&lt;INDEX($J$395:$J$413,MATCH($B$264,$C$395:$C$413,0)),INDEX('Baseline Calcs &amp; EFs'!$C$341:$C$358, MATCH($B$264,'Baseline Calcs &amp; EFs'!$B$341:$B$358,0)),T$227&lt;INDEX($K$395:$K$413,MATCH($B$264,$C$395:$C$413,0)),INDEX('Baseline Calcs &amp; EFs'!$C$341:$C$358, MATCH($B$264,'Baseline Calcs &amp; EFs'!$B$341:$B$358,0))-(((INDEX('Baseline Calcs &amp; EFs'!$C$341:$C$358, MATCH($B$264,'Baseline Calcs &amp; EFs'!$B$341:$B$358,0)))-(INDEX($F$394:$F$411, MATCH($B$264,$C$394:$C$411,0))))/3),T$227&lt;INDEX($I$395:$I$413,MATCH($B$264,$C$395:$C$413,0)),INDEX('Baseline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U318" s="148" t="str" cm="1">
        <f t="array" ref="U318">IFERROR((_xlfn.IFS(U$227&lt;INDEX($J$395:$J$413,MATCH($B$264,$C$395:$C$413,0)),INDEX('Baseline Calcs &amp; EFs'!$C$341:$C$358, MATCH($B$264,'Baseline Calcs &amp; EFs'!$B$341:$B$358,0)),U$227&lt;INDEX($K$395:$K$413,MATCH($B$264,$C$395:$C$413,0)),INDEX('Baseline Calcs &amp; EFs'!$C$341:$C$358, MATCH($B$264,'Baseline Calcs &amp; EFs'!$B$341:$B$358,0))-(((INDEX('Baseline Calcs &amp; EFs'!$C$341:$C$358, MATCH($B$264,'Baseline Calcs &amp; EFs'!$B$341:$B$358,0)))-(INDEX($F$394:$F$411, MATCH($B$264,$C$394:$C$411,0))))/3),U$227&lt;INDEX($I$395:$I$413,MATCH($B$264,$C$395:$C$413,0)),INDEX('Baseline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V318" s="148" t="str" cm="1">
        <f t="array" ref="V318">IFERROR((_xlfn.IFS(V$227&lt;INDEX($J$395:$J$413,MATCH($B$264,$C$395:$C$413,0)),INDEX('Baseline Calcs &amp; EFs'!$C$341:$C$358, MATCH($B$264,'Baseline Calcs &amp; EFs'!$B$341:$B$358,0)),V$227&lt;INDEX($K$395:$K$413,MATCH($B$264,$C$395:$C$413,0)),INDEX('Baseline Calcs &amp; EFs'!$C$341:$C$358, MATCH($B$264,'Baseline Calcs &amp; EFs'!$B$341:$B$358,0))-(((INDEX('Baseline Calcs &amp; EFs'!$C$341:$C$358, MATCH($B$264,'Baseline Calcs &amp; EFs'!$B$341:$B$358,0)))-(INDEX($F$394:$F$411, MATCH($B$264,$C$394:$C$411,0))))/3),V$227&lt;INDEX($I$395:$I$413,MATCH($B$264,$C$395:$C$413,0)),INDEX('Baseline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W318" s="148" t="str" cm="1">
        <f t="array" ref="W318">IFERROR((_xlfn.IFS(W$227&lt;INDEX($J$395:$J$413,MATCH($B$264,$C$395:$C$413,0)),INDEX('Baseline Calcs &amp; EFs'!$C$341:$C$358, MATCH($B$264,'Baseline Calcs &amp; EFs'!$B$341:$B$358,0)),W$227&lt;INDEX($K$395:$K$413,MATCH($B$264,$C$395:$C$413,0)),INDEX('Baseline Calcs &amp; EFs'!$C$341:$C$358, MATCH($B$264,'Baseline Calcs &amp; EFs'!$B$341:$B$358,0))-(((INDEX('Baseline Calcs &amp; EFs'!$C$341:$C$358, MATCH($B$264,'Baseline Calcs &amp; EFs'!$B$341:$B$358,0)))-(INDEX($F$394:$F$411, MATCH($B$264,$C$394:$C$411,0))))/3),W$227&lt;INDEX($I$395:$I$413,MATCH($B$264,$C$395:$C$413,0)),INDEX('Baseline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X318" s="148" t="str" cm="1">
        <f t="array" ref="X318">IFERROR((_xlfn.IFS(X$227&lt;INDEX($J$395:$J$413,MATCH($B$264,$C$395:$C$413,0)),INDEX('Baseline Calcs &amp; EFs'!$C$341:$C$358, MATCH($B$264,'Baseline Calcs &amp; EFs'!$B$341:$B$358,0)),X$227&lt;INDEX($K$395:$K$413,MATCH($B$264,$C$395:$C$413,0)),INDEX('Baseline Calcs &amp; EFs'!$C$341:$C$358, MATCH($B$264,'Baseline Calcs &amp; EFs'!$B$341:$B$358,0))-(((INDEX('Baseline Calcs &amp; EFs'!$C$341:$C$358, MATCH($B$264,'Baseline Calcs &amp; EFs'!$B$341:$B$358,0)))-(INDEX($F$394:$F$411, MATCH($B$264,$C$394:$C$411,0))))/3),X$227&lt;INDEX($I$395:$I$413,MATCH($B$264,$C$395:$C$413,0)),INDEX('Baseline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Y318" s="148" t="str" cm="1">
        <f t="array" ref="Y318">IFERROR((_xlfn.IFS(Y$227&lt;INDEX($J$395:$J$413,MATCH($B$264,$C$395:$C$413,0)),INDEX('Baseline Calcs &amp; EFs'!$C$341:$C$358, MATCH($B$264,'Baseline Calcs &amp; EFs'!$B$341:$B$358,0)),Y$227&lt;INDEX($K$395:$K$413,MATCH($B$264,$C$395:$C$413,0)),INDEX('Baseline Calcs &amp; EFs'!$C$341:$C$358, MATCH($B$264,'Baseline Calcs &amp; EFs'!$B$341:$B$358,0))-(((INDEX('Baseline Calcs &amp; EFs'!$C$341:$C$358, MATCH($B$264,'Baseline Calcs &amp; EFs'!$B$341:$B$358,0)))-(INDEX($F$394:$F$411, MATCH($B$264,$C$394:$C$411,0))))/3),Y$227&lt;INDEX($I$395:$I$413,MATCH($B$264,$C$395:$C$413,0)),INDEX('Baseline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Z318" s="148" t="str" cm="1">
        <f t="array" ref="Z318">IFERROR((_xlfn.IFS(Z$227&lt;INDEX($J$395:$J$413,MATCH($B$264,$C$395:$C$413,0)),INDEX('Baseline Calcs &amp; EFs'!$C$341:$C$358, MATCH($B$264,'Baseline Calcs &amp; EFs'!$B$341:$B$358,0)),Z$227&lt;INDEX($K$395:$K$413,MATCH($B$264,$C$395:$C$413,0)),INDEX('Baseline Calcs &amp; EFs'!$C$341:$C$358, MATCH($B$264,'Baseline Calcs &amp; EFs'!$B$341:$B$358,0))-(((INDEX('Baseline Calcs &amp; EFs'!$C$341:$C$358, MATCH($B$264,'Baseline Calcs &amp; EFs'!$B$341:$B$358,0)))-(INDEX($F$394:$F$411, MATCH($B$264,$C$394:$C$411,0))))/3),Z$227&lt;INDEX($I$395:$I$413,MATCH($B$264,$C$395:$C$413,0)),INDEX('Baseline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AA318" s="148" t="str" cm="1">
        <f t="array" ref="AA318">IFERROR((_xlfn.IFS(AA$227&lt;INDEX($J$395:$J$413,MATCH($B$264,$C$395:$C$413,0)),INDEX('Baseline Calcs &amp; EFs'!$C$341:$C$358, MATCH($B$264,'Baseline Calcs &amp; EFs'!$B$341:$B$358,0)),AA$227&lt;INDEX($K$395:$K$413,MATCH($B$264,$C$395:$C$413,0)),INDEX('Baseline Calcs &amp; EFs'!$C$341:$C$358, MATCH($B$264,'Baseline Calcs &amp; EFs'!$B$341:$B$358,0))-(((INDEX('Baseline Calcs &amp; EFs'!$C$341:$C$358, MATCH($B$264,'Baseline Calcs &amp; EFs'!$B$341:$B$358,0)))-(INDEX($F$394:$F$411, MATCH($B$264,$C$394:$C$411,0))))/3),AA$227&lt;INDEX($I$395:$I$413,MATCH($B$264,$C$395:$C$413,0)),INDEX('Baseline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AB318" s="148" t="str" cm="1">
        <f t="array" ref="AB318">IFERROR((_xlfn.IFS(AB$227&lt;INDEX($J$395:$J$413,MATCH($B$264,$C$395:$C$413,0)),INDEX('Baseline Calcs &amp; EFs'!$C$341:$C$358, MATCH($B$264,'Baseline Calcs &amp; EFs'!$B$341:$B$358,0)),AB$227&lt;INDEX($K$395:$K$413,MATCH($B$264,$C$395:$C$413,0)),INDEX('Baseline Calcs &amp; EFs'!$C$341:$C$358, MATCH($B$264,'Baseline Calcs &amp; EFs'!$B$341:$B$358,0))-(((INDEX('Baseline Calcs &amp; EFs'!$C$341:$C$358, MATCH($B$264,'Baseline Calcs &amp; EFs'!$B$341:$B$358,0)))-(INDEX($F$394:$F$411, MATCH($B$264,$C$394:$C$411,0))))/3),AB$227&lt;INDEX($I$395:$I$413,MATCH($B$264,$C$395:$C$413,0)),INDEX('Baseline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AC318" s="148" t="str" cm="1">
        <f t="array" ref="AC318">IFERROR((_xlfn.IFS(AC$227&lt;INDEX($J$395:$J$413,MATCH($B$264,$C$395:$C$413,0)),INDEX('Baseline Calcs &amp; EFs'!$C$341:$C$358, MATCH($B$264,'Baseline Calcs &amp; EFs'!$B$341:$B$358,0)),AC$227&lt;INDEX($K$395:$K$413,MATCH($B$264,$C$395:$C$413,0)),INDEX('Baseline Calcs &amp; EFs'!$C$341:$C$358, MATCH($B$264,'Baseline Calcs &amp; EFs'!$B$341:$B$358,0))-(((INDEX('Baseline Calcs &amp; EFs'!$C$341:$C$358, MATCH($B$264,'Baseline Calcs &amp; EFs'!$B$341:$B$358,0)))-(INDEX($F$394:$F$411, MATCH($B$264,$C$394:$C$411,0))))/3),AC$227&lt;INDEX($I$395:$I$413,MATCH($B$264,$C$395:$C$413,0)),INDEX('Baseline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AD318" s="148" t="str" cm="1">
        <f t="array" ref="AD318">IFERROR((_xlfn.IFS(AD$227&lt;INDEX($J$395:$J$413,MATCH($B$264,$C$395:$C$413,0)),INDEX('Baseline Calcs &amp; EFs'!$C$341:$C$358, MATCH($B$264,'Baseline Calcs &amp; EFs'!$B$341:$B$358,0)),AD$227&lt;INDEX($K$395:$K$413,MATCH($B$264,$C$395:$C$413,0)),INDEX('Baseline Calcs &amp; EFs'!$C$341:$C$358, MATCH($B$264,'Baseline Calcs &amp; EFs'!$B$341:$B$358,0))-(((INDEX('Baseline Calcs &amp; EFs'!$C$341:$C$358, MATCH($B$264,'Baseline Calcs &amp; EFs'!$B$341:$B$358,0)))-(INDEX($F$394:$F$411, MATCH($B$264,$C$394:$C$411,0))))/3),AD$227&lt;INDEX($I$395:$I$413,MATCH($B$264,$C$395:$C$413,0)),INDEX('Baseline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AE318" s="148" t="str" cm="1">
        <f t="array" ref="AE318">IFERROR((_xlfn.IFS(AE$227&lt;INDEX($J$395:$J$413,MATCH($B$264,$C$395:$C$413,0)),INDEX('Baseline Calcs &amp; EFs'!$C$341:$C$358, MATCH($B$264,'Baseline Calcs &amp; EFs'!$B$341:$B$358,0)),AE$227&lt;INDEX($K$395:$K$413,MATCH($B$264,$C$395:$C$413,0)),INDEX('Baseline Calcs &amp; EFs'!$C$341:$C$358, MATCH($B$264,'Baseline Calcs &amp; EFs'!$B$341:$B$358,0))-(((INDEX('Baseline Calcs &amp; EFs'!$C$341:$C$358, MATCH($B$264,'Baseline Calcs &amp; EFs'!$B$341:$B$358,0)))-(INDEX($F$394:$F$411, MATCH($B$264,$C$394:$C$411,0))))/3),AE$227&lt;INDEX($I$395:$I$413,MATCH($B$264,$C$395:$C$413,0)),INDEX('Baseline Calcs &amp; EFs'!$C$341:$C$358, MATCH($B$264,'Baseline Calcs &amp; EFs'!$B$341:$B$358,0))-(((INDEX('Baseline Calcs &amp; EFs'!$C$341:$C$358, MATCH($B$264,'Baseline Calcs &amp; EFs'!$B$341:$B$358,0)))-(INDEX($F$394:$F$411, MATCH($B$264,$C$394:$C$411,0))))*2/3),TRUE,INDEX($F$394:$F$411, MATCH($B$264,$C$394:$C$411,0)))*INDEX($D$11:$D$27, MATCH($B$264,$B$11:$B$27,0)))*1000*'Conversions and Lists'!$O$44*'Baseline Calcs &amp; EFs'!$F$437*'Conversions and Lists'!$F$51*1000,"")</f>
        <v/>
      </c>
      <c r="AF318" s="148" t="str">
        <f t="shared" si="9"/>
        <v/>
      </c>
      <c r="AG318" s="148" t="str">
        <f>IFERROR(SUM(INDEX(D318:AF318, MATCH(INDEX($H$6:$H$27,MATCH(B318,$B$6:$B$27,0)),$D$227:$AE$227,0)):AF318),"")</f>
        <v/>
      </c>
    </row>
    <row r="319" spans="2:33" x14ac:dyDescent="0.25">
      <c r="B319" s="144" t="s">
        <v>148</v>
      </c>
      <c r="C319" s="141" t="s">
        <v>335</v>
      </c>
      <c r="D319" s="142" t="str" cm="1">
        <f t="array" ref="D319">IFERROR(((_xlfn.IFS(D$227&lt;INDEX($J$395:$J$413,MATCH($B$266,$C$395:$C$413,0)),INDEX('Baseline Calcs &amp; EFs'!$D$341:$D$358, MATCH($B$266,'Baseline Calcs &amp; EFs'!$B$341:$B$358,0)),D$227&lt;INDEX($K$395:$K$413,MATCH($B$266,$C$395:$C$413,0)),INDEX('Baseline Calcs &amp; EFs'!$D$341:$D$358, MATCH($B$266,'Baseline Calcs &amp; EFs'!$B$341:$B$358,0))-(((INDEX('Baseline Calcs &amp; EFs'!$D$341:$D$358, MATCH($B$266,'Baseline Calcs &amp; EFs'!$B$341:$B$358,0)))-(INDEX($G$394:$G$411, MATCH($B$266,$C$394:$C$411,0))))/3),D$227&lt;INDEX($I$395:$I$413,MATCH($B$266,$C$395:$C$413,0)),INDEX('Baseline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EFs'!K$381,"")</f>
        <v/>
      </c>
      <c r="E319" s="142" t="str" cm="1">
        <f t="array" ref="E319">IFERROR(((_xlfn.IFS(E$227&lt;INDEX($J$395:$J$413,MATCH($B$266,$C$395:$C$413,0)),INDEX('Baseline Calcs &amp; EFs'!$D$341:$D$358, MATCH($B$266,'Baseline Calcs &amp; EFs'!$B$341:$B$358,0)),E$227&lt;INDEX($K$395:$K$413,MATCH($B$266,$C$395:$C$413,0)),INDEX('Baseline Calcs &amp; EFs'!$D$341:$D$358, MATCH($B$266,'Baseline Calcs &amp; EFs'!$B$341:$B$358,0))-(((INDEX('Baseline Calcs &amp; EFs'!$D$341:$D$358, MATCH($B$266,'Baseline Calcs &amp; EFs'!$B$341:$B$358,0)))-(INDEX($G$394:$G$411, MATCH($B$266,$C$394:$C$411,0))))/3),E$227&lt;INDEX($I$395:$I$413,MATCH($B$266,$C$395:$C$413,0)),INDEX('Baseline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EFs'!L$381,"")</f>
        <v/>
      </c>
      <c r="F319" s="142" t="str" cm="1">
        <f t="array" ref="F319">IFERROR(((_xlfn.IFS(F$227&lt;INDEX($J$395:$J$413,MATCH($B$266,$C$395:$C$413,0)),INDEX('Baseline Calcs &amp; EFs'!$D$341:$D$358, MATCH($B$266,'Baseline Calcs &amp; EFs'!$B$341:$B$358,0)),F$227&lt;INDEX($K$395:$K$413,MATCH($B$266,$C$395:$C$413,0)),INDEX('Baseline Calcs &amp; EFs'!$D$341:$D$358, MATCH($B$266,'Baseline Calcs &amp; EFs'!$B$341:$B$358,0))-(((INDEX('Baseline Calcs &amp; EFs'!$D$341:$D$358, MATCH($B$266,'Baseline Calcs &amp; EFs'!$B$341:$B$358,0)))-(INDEX($G$394:$G$411, MATCH($B$266,$C$394:$C$411,0))))/3),F$227&lt;INDEX($I$395:$I$413,MATCH($B$266,$C$395:$C$413,0)),INDEX('Baseline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EFs'!M$381,"")</f>
        <v/>
      </c>
      <c r="G319" s="142" t="str" cm="1">
        <f t="array" ref="G319">IFERROR(((_xlfn.IFS(G$227&lt;INDEX($J$395:$J$413,MATCH($B$266,$C$395:$C$413,0)),INDEX('Baseline Calcs &amp; EFs'!$D$341:$D$358, MATCH($B$266,'Baseline Calcs &amp; EFs'!$B$341:$B$358,0)),G$227&lt;INDEX($K$395:$K$413,MATCH($B$266,$C$395:$C$413,0)),INDEX('Baseline Calcs &amp; EFs'!$D$341:$D$358, MATCH($B$266,'Baseline Calcs &amp; EFs'!$B$341:$B$358,0))-(((INDEX('Baseline Calcs &amp; EFs'!$D$341:$D$358, MATCH($B$266,'Baseline Calcs &amp; EFs'!$B$341:$B$358,0)))-(INDEX($G$394:$G$411, MATCH($B$266,$C$394:$C$411,0))))/3),G$227&lt;INDEX($I$395:$I$413,MATCH($B$266,$C$395:$C$413,0)),INDEX('Baseline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EFs'!N$381,"")</f>
        <v/>
      </c>
      <c r="H319" s="142" t="str" cm="1">
        <f t="array" ref="H319">IFERROR(((_xlfn.IFS(H$227&lt;INDEX($J$395:$J$413,MATCH($B$266,$C$395:$C$413,0)),INDEX('Baseline Calcs &amp; EFs'!$D$341:$D$358, MATCH($B$266,'Baseline Calcs &amp; EFs'!$B$341:$B$358,0)),H$227&lt;INDEX($K$395:$K$413,MATCH($B$266,$C$395:$C$413,0)),INDEX('Baseline Calcs &amp; EFs'!$D$341:$D$358, MATCH($B$266,'Baseline Calcs &amp; EFs'!$B$341:$B$358,0))-(((INDEX('Baseline Calcs &amp; EFs'!$D$341:$D$358, MATCH($B$266,'Baseline Calcs &amp; EFs'!$B$341:$B$358,0)))-(INDEX($G$394:$G$411, MATCH($B$266,$C$394:$C$411,0))))/3),H$227&lt;INDEX($I$395:$I$413,MATCH($B$266,$C$395:$C$413,0)),INDEX('Baseline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EFs'!O$381,"")</f>
        <v/>
      </c>
      <c r="I319" s="142" t="str" cm="1">
        <f t="array" ref="I319">IFERROR(((_xlfn.IFS(I$227&lt;INDEX($J$395:$J$413,MATCH($B$266,$C$395:$C$413,0)),INDEX('Baseline Calcs &amp; EFs'!$D$341:$D$358, MATCH($B$266,'Baseline Calcs &amp; EFs'!$B$341:$B$358,0)),I$227&lt;INDEX($K$395:$K$413,MATCH($B$266,$C$395:$C$413,0)),INDEX('Baseline Calcs &amp; EFs'!$D$341:$D$358, MATCH($B$266,'Baseline Calcs &amp; EFs'!$B$341:$B$358,0))-(((INDEX('Baseline Calcs &amp; EFs'!$D$341:$D$358, MATCH($B$266,'Baseline Calcs &amp; EFs'!$B$341:$B$358,0)))-(INDEX($G$394:$G$411, MATCH($B$266,$C$394:$C$411,0))))/3),I$227&lt;INDEX($I$395:$I$413,MATCH($B$266,$C$395:$C$413,0)),INDEX('Baseline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EFs'!P$381,"")</f>
        <v/>
      </c>
      <c r="J319" s="142" t="str" cm="1">
        <f t="array" ref="J319">IFERROR(((_xlfn.IFS(J$227&lt;INDEX($J$395:$J$413,MATCH($B$266,$C$395:$C$413,0)),INDEX('Baseline Calcs &amp; EFs'!$D$341:$D$358, MATCH($B$266,'Baseline Calcs &amp; EFs'!$B$341:$B$358,0)),J$227&lt;INDEX($K$395:$K$413,MATCH($B$266,$C$395:$C$413,0)),INDEX('Baseline Calcs &amp; EFs'!$D$341:$D$358, MATCH($B$266,'Baseline Calcs &amp; EFs'!$B$341:$B$358,0))-(((INDEX('Baseline Calcs &amp; EFs'!$D$341:$D$358, MATCH($B$266,'Baseline Calcs &amp; EFs'!$B$341:$B$358,0)))-(INDEX($G$394:$G$411, MATCH($B$266,$C$394:$C$411,0))))/3),J$227&lt;INDEX($I$395:$I$413,MATCH($B$266,$C$395:$C$413,0)),INDEX('Baseline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EFs'!Q$381,"")</f>
        <v/>
      </c>
      <c r="K319" s="142" t="str" cm="1">
        <f t="array" ref="K319">IFERROR(((_xlfn.IFS(K$227&lt;INDEX($J$395:$J$413,MATCH($B$266,$C$395:$C$413,0)),INDEX('Baseline Calcs &amp; EFs'!$D$341:$D$358, MATCH($B$266,'Baseline Calcs &amp; EFs'!$B$341:$B$358,0)),K$227&lt;INDEX($K$395:$K$413,MATCH($B$266,$C$395:$C$413,0)),INDEX('Baseline Calcs &amp; EFs'!$D$341:$D$358, MATCH($B$266,'Baseline Calcs &amp; EFs'!$B$341:$B$358,0))-(((INDEX('Baseline Calcs &amp; EFs'!$D$341:$D$358, MATCH($B$266,'Baseline Calcs &amp; EFs'!$B$341:$B$358,0)))-(INDEX($G$394:$G$411, MATCH($B$266,$C$394:$C$411,0))))/3),K$227&lt;INDEX($I$395:$I$413,MATCH($B$266,$C$395:$C$413,0)),INDEX('Baseline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EFs'!R$381,"")</f>
        <v/>
      </c>
      <c r="L319" s="142" t="str" cm="1">
        <f t="array" ref="L319">IFERROR(((_xlfn.IFS(L$227&lt;INDEX($J$395:$J$413,MATCH($B$266,$C$395:$C$413,0)),INDEX('Baseline Calcs &amp; EFs'!$D$341:$D$358, MATCH($B$266,'Baseline Calcs &amp; EFs'!$B$341:$B$358,0)),L$227&lt;INDEX($K$395:$K$413,MATCH($B$266,$C$395:$C$413,0)),INDEX('Baseline Calcs &amp; EFs'!$D$341:$D$358, MATCH($B$266,'Baseline Calcs &amp; EFs'!$B$341:$B$358,0))-(((INDEX('Baseline Calcs &amp; EFs'!$D$341:$D$358, MATCH($B$266,'Baseline Calcs &amp; EFs'!$B$341:$B$358,0)))-(INDEX($G$394:$G$411, MATCH($B$266,$C$394:$C$411,0))))/3),L$227&lt;INDEX($I$395:$I$413,MATCH($B$266,$C$395:$C$413,0)),INDEX('Baseline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EFs'!S$381,"")</f>
        <v/>
      </c>
      <c r="M319" s="142" t="str" cm="1">
        <f t="array" ref="M319">IFERROR(((_xlfn.IFS(M$227&lt;INDEX($J$395:$J$413,MATCH($B$266,$C$395:$C$413,0)),INDEX('Baseline Calcs &amp; EFs'!$D$341:$D$358, MATCH($B$266,'Baseline Calcs &amp; EFs'!$B$341:$B$358,0)),M$227&lt;INDEX($K$395:$K$413,MATCH($B$266,$C$395:$C$413,0)),INDEX('Baseline Calcs &amp; EFs'!$D$341:$D$358, MATCH($B$266,'Baseline Calcs &amp; EFs'!$B$341:$B$358,0))-(((INDEX('Baseline Calcs &amp; EFs'!$D$341:$D$358, MATCH($B$266,'Baseline Calcs &amp; EFs'!$B$341:$B$358,0)))-(INDEX($G$394:$G$411, MATCH($B$266,$C$394:$C$411,0))))/3),M$227&lt;INDEX($I$395:$I$413,MATCH($B$266,$C$395:$C$413,0)),INDEX('Baseline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EFs'!T$381,"")</f>
        <v/>
      </c>
      <c r="N319" s="142" t="str" cm="1">
        <f t="array" ref="N319">IFERROR(((_xlfn.IFS(N$227&lt;INDEX($J$395:$J$413,MATCH($B$266,$C$395:$C$413,0)),INDEX('Baseline Calcs &amp; EFs'!$D$341:$D$358, MATCH($B$266,'Baseline Calcs &amp; EFs'!$B$341:$B$358,0)),N$227&lt;INDEX($K$395:$K$413,MATCH($B$266,$C$395:$C$413,0)),INDEX('Baseline Calcs &amp; EFs'!$D$341:$D$358, MATCH($B$266,'Baseline Calcs &amp; EFs'!$B$341:$B$358,0))-(((INDEX('Baseline Calcs &amp; EFs'!$D$341:$D$358, MATCH($B$266,'Baseline Calcs &amp; EFs'!$B$341:$B$358,0)))-(INDEX($G$394:$G$411, MATCH($B$266,$C$394:$C$411,0))))/3),N$227&lt;INDEX($I$395:$I$413,MATCH($B$266,$C$395:$C$413,0)),INDEX('Baseline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EFs'!U$381,"")</f>
        <v/>
      </c>
      <c r="O319" s="142" t="str" cm="1">
        <f t="array" ref="O319">IFERROR(((_xlfn.IFS(O$227&lt;INDEX($J$395:$J$413,MATCH($B$266,$C$395:$C$413,0)),INDEX('Baseline Calcs &amp; EFs'!$D$341:$D$358, MATCH($B$266,'Baseline Calcs &amp; EFs'!$B$341:$B$358,0)),O$227&lt;INDEX($K$395:$K$413,MATCH($B$266,$C$395:$C$413,0)),INDEX('Baseline Calcs &amp; EFs'!$D$341:$D$358, MATCH($B$266,'Baseline Calcs &amp; EFs'!$B$341:$B$358,0))-(((INDEX('Baseline Calcs &amp; EFs'!$D$341:$D$358, MATCH($B$266,'Baseline Calcs &amp; EFs'!$B$341:$B$358,0)))-(INDEX($G$394:$G$411, MATCH($B$266,$C$394:$C$411,0))))/3),O$227&lt;INDEX($I$395:$I$413,MATCH($B$266,$C$395:$C$413,0)),INDEX('Baseline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EFs'!V$381,"")</f>
        <v/>
      </c>
      <c r="P319" s="142" t="str" cm="1">
        <f t="array" ref="P319">IFERROR(((_xlfn.IFS(P$227&lt;INDEX($J$395:$J$413,MATCH($B$266,$C$395:$C$413,0)),INDEX('Baseline Calcs &amp; EFs'!$D$341:$D$358, MATCH($B$266,'Baseline Calcs &amp; EFs'!$B$341:$B$358,0)),P$227&lt;INDEX($K$395:$K$413,MATCH($B$266,$C$395:$C$413,0)),INDEX('Baseline Calcs &amp; EFs'!$D$341:$D$358, MATCH($B$266,'Baseline Calcs &amp; EFs'!$B$341:$B$358,0))-(((INDEX('Baseline Calcs &amp; EFs'!$D$341:$D$358, MATCH($B$266,'Baseline Calcs &amp; EFs'!$B$341:$B$358,0)))-(INDEX($G$394:$G$411, MATCH($B$266,$C$394:$C$411,0))))/3),P$227&lt;INDEX($I$395:$I$413,MATCH($B$266,$C$395:$C$413,0)),INDEX('Baseline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EFs'!W$381,"")</f>
        <v/>
      </c>
      <c r="Q319" s="142" t="str" cm="1">
        <f t="array" ref="Q319">IFERROR(((_xlfn.IFS(Q$227&lt;INDEX($J$395:$J$413,MATCH($B$266,$C$395:$C$413,0)),INDEX('Baseline Calcs &amp; EFs'!$D$341:$D$358, MATCH($B$266,'Baseline Calcs &amp; EFs'!$B$341:$B$358,0)),Q$227&lt;INDEX($K$395:$K$413,MATCH($B$266,$C$395:$C$413,0)),INDEX('Baseline Calcs &amp; EFs'!$D$341:$D$358, MATCH($B$266,'Baseline Calcs &amp; EFs'!$B$341:$B$358,0))-(((INDEX('Baseline Calcs &amp; EFs'!$D$341:$D$358, MATCH($B$266,'Baseline Calcs &amp; EFs'!$B$341:$B$358,0)))-(INDEX($G$394:$G$411, MATCH($B$266,$C$394:$C$411,0))))/3),Q$227&lt;INDEX($I$395:$I$413,MATCH($B$266,$C$395:$C$413,0)),INDEX('Baseline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EFs'!X$381,"")</f>
        <v/>
      </c>
      <c r="R319" s="142" t="str" cm="1">
        <f t="array" ref="R319">IFERROR(((_xlfn.IFS(R$227&lt;INDEX($J$395:$J$413,MATCH($B$266,$C$395:$C$413,0)),INDEX('Baseline Calcs &amp; EFs'!$D$341:$D$358, MATCH($B$266,'Baseline Calcs &amp; EFs'!$B$341:$B$358,0)),R$227&lt;INDEX($K$395:$K$413,MATCH($B$266,$C$395:$C$413,0)),INDEX('Baseline Calcs &amp; EFs'!$D$341:$D$358, MATCH($B$266,'Baseline Calcs &amp; EFs'!$B$341:$B$358,0))-(((INDEX('Baseline Calcs &amp; EFs'!$D$341:$D$358, MATCH($B$266,'Baseline Calcs &amp; EFs'!$B$341:$B$358,0)))-(INDEX($G$394:$G$411, MATCH($B$266,$C$394:$C$411,0))))/3),R$227&lt;INDEX($I$395:$I$413,MATCH($B$266,$C$395:$C$413,0)),INDEX('Baseline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EFs'!Y$381,"")</f>
        <v/>
      </c>
      <c r="S319" s="142" t="str" cm="1">
        <f t="array" ref="S319">IFERROR(((_xlfn.IFS(S$227&lt;INDEX($J$395:$J$413,MATCH($B$266,$C$395:$C$413,0)),INDEX('Baseline Calcs &amp; EFs'!$D$341:$D$358, MATCH($B$266,'Baseline Calcs &amp; EFs'!$B$341:$B$358,0)),S$227&lt;INDEX($K$395:$K$413,MATCH($B$266,$C$395:$C$413,0)),INDEX('Baseline Calcs &amp; EFs'!$D$341:$D$358, MATCH($B$266,'Baseline Calcs &amp; EFs'!$B$341:$B$358,0))-(((INDEX('Baseline Calcs &amp; EFs'!$D$341:$D$358, MATCH($B$266,'Baseline Calcs &amp; EFs'!$B$341:$B$358,0)))-(INDEX($G$394:$G$411, MATCH($B$266,$C$394:$C$411,0))))/3),S$227&lt;INDEX($I$395:$I$413,MATCH($B$266,$C$395:$C$413,0)),INDEX('Baseline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EFs'!Z$381,"")</f>
        <v/>
      </c>
      <c r="T319" s="142" t="str" cm="1">
        <f t="array" ref="T319">IFERROR(((_xlfn.IFS(T$227&lt;INDEX($J$395:$J$413,MATCH($B$266,$C$395:$C$413,0)),INDEX('Baseline Calcs &amp; EFs'!$D$341:$D$358, MATCH($B$266,'Baseline Calcs &amp; EFs'!$B$341:$B$358,0)),T$227&lt;INDEX($K$395:$K$413,MATCH($B$266,$C$395:$C$413,0)),INDEX('Baseline Calcs &amp; EFs'!$D$341:$D$358, MATCH($B$266,'Baseline Calcs &amp; EFs'!$B$341:$B$358,0))-(((INDEX('Baseline Calcs &amp; EFs'!$D$341:$D$358, MATCH($B$266,'Baseline Calcs &amp; EFs'!$B$341:$B$358,0)))-(INDEX($G$394:$G$411, MATCH($B$266,$C$394:$C$411,0))))/3),T$227&lt;INDEX($I$395:$I$413,MATCH($B$266,$C$395:$C$413,0)),INDEX('Baseline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EFs'!AA$381,"")</f>
        <v/>
      </c>
      <c r="U319" s="142" t="str" cm="1">
        <f t="array" ref="U319">IFERROR(((_xlfn.IFS(U$227&lt;INDEX($J$395:$J$413,MATCH($B$266,$C$395:$C$413,0)),INDEX('Baseline Calcs &amp; EFs'!$D$341:$D$358, MATCH($B$266,'Baseline Calcs &amp; EFs'!$B$341:$B$358,0)),U$227&lt;INDEX($K$395:$K$413,MATCH($B$266,$C$395:$C$413,0)),INDEX('Baseline Calcs &amp; EFs'!$D$341:$D$358, MATCH($B$266,'Baseline Calcs &amp; EFs'!$B$341:$B$358,0))-(((INDEX('Baseline Calcs &amp; EFs'!$D$341:$D$358, MATCH($B$266,'Baseline Calcs &amp; EFs'!$B$341:$B$358,0)))-(INDEX($G$394:$G$411, MATCH($B$266,$C$394:$C$411,0))))/3),U$227&lt;INDEX($I$395:$I$413,MATCH($B$266,$C$395:$C$413,0)),INDEX('Baseline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EFs'!AB$381,"")</f>
        <v/>
      </c>
      <c r="V319" s="142" t="str" cm="1">
        <f t="array" ref="V319">IFERROR(((_xlfn.IFS(V$227&lt;INDEX($J$395:$J$413,MATCH($B$266,$C$395:$C$413,0)),INDEX('Baseline Calcs &amp; EFs'!$D$341:$D$358, MATCH($B$266,'Baseline Calcs &amp; EFs'!$B$341:$B$358,0)),V$227&lt;INDEX($K$395:$K$413,MATCH($B$266,$C$395:$C$413,0)),INDEX('Baseline Calcs &amp; EFs'!$D$341:$D$358, MATCH($B$266,'Baseline Calcs &amp; EFs'!$B$341:$B$358,0))-(((INDEX('Baseline Calcs &amp; EFs'!$D$341:$D$358, MATCH($B$266,'Baseline Calcs &amp; EFs'!$B$341:$B$358,0)))-(INDEX($G$394:$G$411, MATCH($B$266,$C$394:$C$411,0))))/3),V$227&lt;INDEX($I$395:$I$413,MATCH($B$266,$C$395:$C$413,0)),INDEX('Baseline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EFs'!AC$381,"")</f>
        <v/>
      </c>
      <c r="W319" s="142" t="str" cm="1">
        <f t="array" ref="W319">IFERROR(((_xlfn.IFS(W$227&lt;INDEX($J$395:$J$413,MATCH($B$266,$C$395:$C$413,0)),INDEX('Baseline Calcs &amp; EFs'!$D$341:$D$358, MATCH($B$266,'Baseline Calcs &amp; EFs'!$B$341:$B$358,0)),W$227&lt;INDEX($K$395:$K$413,MATCH($B$266,$C$395:$C$413,0)),INDEX('Baseline Calcs &amp; EFs'!$D$341:$D$358, MATCH($B$266,'Baseline Calcs &amp; EFs'!$B$341:$B$358,0))-(((INDEX('Baseline Calcs &amp; EFs'!$D$341:$D$358, MATCH($B$266,'Baseline Calcs &amp; EFs'!$B$341:$B$358,0)))-(INDEX($G$394:$G$411, MATCH($B$266,$C$394:$C$411,0))))/3),W$227&lt;INDEX($I$395:$I$413,MATCH($B$266,$C$395:$C$413,0)),INDEX('Baseline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EFs'!AD$381,"")</f>
        <v/>
      </c>
      <c r="X319" s="142" t="str" cm="1">
        <f t="array" ref="X319">IFERROR(((_xlfn.IFS(X$227&lt;INDEX($J$395:$J$413,MATCH($B$266,$C$395:$C$413,0)),INDEX('Baseline Calcs &amp; EFs'!$D$341:$D$358, MATCH($B$266,'Baseline Calcs &amp; EFs'!$B$341:$B$358,0)),X$227&lt;INDEX($K$395:$K$413,MATCH($B$266,$C$395:$C$413,0)),INDEX('Baseline Calcs &amp; EFs'!$D$341:$D$358, MATCH($B$266,'Baseline Calcs &amp; EFs'!$B$341:$B$358,0))-(((INDEX('Baseline Calcs &amp; EFs'!$D$341:$D$358, MATCH($B$266,'Baseline Calcs &amp; EFs'!$B$341:$B$358,0)))-(INDEX($G$394:$G$411, MATCH($B$266,$C$394:$C$411,0))))/3),X$227&lt;INDEX($I$395:$I$413,MATCH($B$266,$C$395:$C$413,0)),INDEX('Baseline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EFs'!AE$381,"")</f>
        <v/>
      </c>
      <c r="Y319" s="142" t="str" cm="1">
        <f t="array" ref="Y319">IFERROR(((_xlfn.IFS(Y$227&lt;INDEX($J$395:$J$413,MATCH($B$266,$C$395:$C$413,0)),INDEX('Baseline Calcs &amp; EFs'!$D$341:$D$358, MATCH($B$266,'Baseline Calcs &amp; EFs'!$B$341:$B$358,0)),Y$227&lt;INDEX($K$395:$K$413,MATCH($B$266,$C$395:$C$413,0)),INDEX('Baseline Calcs &amp; EFs'!$D$341:$D$358, MATCH($B$266,'Baseline Calcs &amp; EFs'!$B$341:$B$358,0))-(((INDEX('Baseline Calcs &amp; EFs'!$D$341:$D$358, MATCH($B$266,'Baseline Calcs &amp; EFs'!$B$341:$B$358,0)))-(INDEX($G$394:$G$411, MATCH($B$266,$C$394:$C$411,0))))/3),Y$227&lt;INDEX($I$395:$I$413,MATCH($B$266,$C$395:$C$413,0)),INDEX('Baseline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EFs'!AF$381,"")</f>
        <v/>
      </c>
      <c r="Z319" s="142" t="str" cm="1">
        <f t="array" ref="Z319">IFERROR(((_xlfn.IFS(Z$227&lt;INDEX($J$395:$J$413,MATCH($B$266,$C$395:$C$413,0)),INDEX('Baseline Calcs &amp; EFs'!$D$341:$D$358, MATCH($B$266,'Baseline Calcs &amp; EFs'!$B$341:$B$358,0)),Z$227&lt;INDEX($K$395:$K$413,MATCH($B$266,$C$395:$C$413,0)),INDEX('Baseline Calcs &amp; EFs'!$D$341:$D$358, MATCH($B$266,'Baseline Calcs &amp; EFs'!$B$341:$B$358,0))-(((INDEX('Baseline Calcs &amp; EFs'!$D$341:$D$358, MATCH($B$266,'Baseline Calcs &amp; EFs'!$B$341:$B$358,0)))-(INDEX($G$394:$G$411, MATCH($B$266,$C$394:$C$411,0))))/3),Z$227&lt;INDEX($I$395:$I$413,MATCH($B$266,$C$395:$C$413,0)),INDEX('Baseline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EFs'!AG$381,"")</f>
        <v/>
      </c>
      <c r="AA319" s="142" t="str" cm="1">
        <f t="array" ref="AA319">IFERROR(((_xlfn.IFS(AA$227&lt;INDEX($J$395:$J$413,MATCH($B$266,$C$395:$C$413,0)),INDEX('Baseline Calcs &amp; EFs'!$D$341:$D$358, MATCH($B$266,'Baseline Calcs &amp; EFs'!$B$341:$B$358,0)),AA$227&lt;INDEX($K$395:$K$413,MATCH($B$266,$C$395:$C$413,0)),INDEX('Baseline Calcs &amp; EFs'!$D$341:$D$358, MATCH($B$266,'Baseline Calcs &amp; EFs'!$B$341:$B$358,0))-(((INDEX('Baseline Calcs &amp; EFs'!$D$341:$D$358, MATCH($B$266,'Baseline Calcs &amp; EFs'!$B$341:$B$358,0)))-(INDEX($G$394:$G$411, MATCH($B$266,$C$394:$C$411,0))))/3),AA$227&lt;INDEX($I$395:$I$413,MATCH($B$266,$C$395:$C$413,0)),INDEX('Baseline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EFs'!AH$381,"")</f>
        <v/>
      </c>
      <c r="AB319" s="142" t="str" cm="1">
        <f t="array" ref="AB319">IFERROR(((_xlfn.IFS(AB$227&lt;INDEX($J$395:$J$413,MATCH($B$266,$C$395:$C$413,0)),INDEX('Baseline Calcs &amp; EFs'!$D$341:$D$358, MATCH($B$266,'Baseline Calcs &amp; EFs'!$B$341:$B$358,0)),AB$227&lt;INDEX($K$395:$K$413,MATCH($B$266,$C$395:$C$413,0)),INDEX('Baseline Calcs &amp; EFs'!$D$341:$D$358, MATCH($B$266,'Baseline Calcs &amp; EFs'!$B$341:$B$358,0))-(((INDEX('Baseline Calcs &amp; EFs'!$D$341:$D$358, MATCH($B$266,'Baseline Calcs &amp; EFs'!$B$341:$B$358,0)))-(INDEX($G$394:$G$411, MATCH($B$266,$C$394:$C$411,0))))/3),AB$227&lt;INDEX($I$395:$I$413,MATCH($B$266,$C$395:$C$413,0)),INDEX('Baseline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EFs'!AI$381,"")</f>
        <v/>
      </c>
      <c r="AC319" s="142" t="str" cm="1">
        <f t="array" ref="AC319">IFERROR(((_xlfn.IFS(AC$227&lt;INDEX($J$395:$J$413,MATCH($B$266,$C$395:$C$413,0)),INDEX('Baseline Calcs &amp; EFs'!$D$341:$D$358, MATCH($B$266,'Baseline Calcs &amp; EFs'!$B$341:$B$358,0)),AC$227&lt;INDEX($K$395:$K$413,MATCH($B$266,$C$395:$C$413,0)),INDEX('Baseline Calcs &amp; EFs'!$D$341:$D$358, MATCH($B$266,'Baseline Calcs &amp; EFs'!$B$341:$B$358,0))-(((INDEX('Baseline Calcs &amp; EFs'!$D$341:$D$358, MATCH($B$266,'Baseline Calcs &amp; EFs'!$B$341:$B$358,0)))-(INDEX($G$394:$G$411, MATCH($B$266,$C$394:$C$411,0))))/3),AC$227&lt;INDEX($I$395:$I$413,MATCH($B$266,$C$395:$C$413,0)),INDEX('Baseline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EFs'!AJ$381,"")</f>
        <v/>
      </c>
      <c r="AD319" s="142" t="str" cm="1">
        <f t="array" ref="AD319">IFERROR(((_xlfn.IFS(AD$227&lt;INDEX($J$395:$J$413,MATCH($B$266,$C$395:$C$413,0)),INDEX('Baseline Calcs &amp; EFs'!$D$341:$D$358, MATCH($B$266,'Baseline Calcs &amp; EFs'!$B$341:$B$358,0)),AD$227&lt;INDEX($K$395:$K$413,MATCH($B$266,$C$395:$C$413,0)),INDEX('Baseline Calcs &amp; EFs'!$D$341:$D$358, MATCH($B$266,'Baseline Calcs &amp; EFs'!$B$341:$B$358,0))-(((INDEX('Baseline Calcs &amp; EFs'!$D$341:$D$358, MATCH($B$266,'Baseline Calcs &amp; EFs'!$B$341:$B$358,0)))-(INDEX($G$394:$G$411, MATCH($B$266,$C$394:$C$411,0))))/3),AD$227&lt;INDEX($I$395:$I$413,MATCH($B$266,$C$395:$C$413,0)),INDEX('Baseline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EFs'!AK$381,"")</f>
        <v/>
      </c>
      <c r="AE319" s="142" t="str" cm="1">
        <f t="array" ref="AE319">IFERROR(((_xlfn.IFS(AE$227&lt;INDEX($J$395:$J$413,MATCH($B$266,$C$395:$C$413,0)),INDEX('Baseline Calcs &amp; EFs'!$D$341:$D$358, MATCH($B$266,'Baseline Calcs &amp; EFs'!$B$341:$B$358,0)),AE$227&lt;INDEX($K$395:$K$413,MATCH($B$266,$C$395:$C$413,0)),INDEX('Baseline Calcs &amp; EFs'!$D$341:$D$358, MATCH($B$266,'Baseline Calcs &amp; EFs'!$B$341:$B$358,0))-(((INDEX('Baseline Calcs &amp; EFs'!$D$341:$D$358, MATCH($B$266,'Baseline Calcs &amp; EFs'!$B$341:$B$358,0)))-(INDEX($G$394:$G$411, MATCH($B$266,$C$394:$C$411,0))))/3),AE$227&lt;INDEX($I$395:$I$413,MATCH($B$266,$C$395:$C$413,0)),INDEX('Baseline Calcs &amp; EFs'!$D$341:$D$358, MATCH($B$266,'Baseline Calcs &amp; EFs'!$B$341:$B$358,0))-(((INDEX('Baseline Calcs &amp; EFs'!$D$341:$D$358, MATCH($B$266,'Baseline Calcs &amp; EFs'!$B$341:$B$358,0)))-(INDEX($G$394:$G$411, MATCH($B$266,$C$394:$C$411,0))))*2/3),TRUE,INDEX($G$394:$G$411, MATCH($B$266,$C$394:$C$411,0)))*INDEX($D$11:$D$27, MATCH($B$266,$B$11:$B$27,0))*10^6*'Conversions and Lists'!$F$44)-(INDEX($G$6:$G$27, MATCH($B$266,$B$6:$B$27,0))*'Conversions and Lists'!$F$37))*'Baseline Calcs &amp; EFs'!AL$381,"")</f>
        <v/>
      </c>
      <c r="AF319" s="142" t="str">
        <f t="shared" si="9"/>
        <v/>
      </c>
      <c r="AG319" s="142" t="str">
        <f>IFERROR(SUM(INDEX(D319:AF319, MATCH(INDEX($H$6:$H$27,MATCH(B319,$B$6:$B$27,0)),$D$227:$AE$227,0)):AF319),"")</f>
        <v/>
      </c>
    </row>
    <row r="320" spans="2:33" ht="14.4" thickBot="1" x14ac:dyDescent="0.3">
      <c r="B320" s="138" t="s">
        <v>148</v>
      </c>
      <c r="C320" s="139" t="s">
        <v>336</v>
      </c>
      <c r="D320" s="148" t="str" cm="1">
        <f t="array" ref="D320">IFERROR((_xlfn.IFS(D$227&lt;INDEX($J$395:$J$413,MATCH($B$266,$C$395:$C$413,0)),INDEX('Baseline Calcs &amp; EFs'!$C$341:$C$358, MATCH($B$266,'Baseline Calcs &amp; EFs'!$B$341:$B$358,0)),D$227&lt;INDEX($K$395:$K$413,MATCH($B$266,$C$395:$C$413,0)),INDEX('Baseline Calcs &amp; EFs'!$C$341:$C$358, MATCH($B$266,'Baseline Calcs &amp; EFs'!$B$341:$B$358,0))-(((INDEX('Baseline Calcs &amp; EFs'!$C$341:$C$358, MATCH($B$266,'Baseline Calcs &amp; EFs'!$B$341:$B$358,0)))-(INDEX($F$394:$F$411, MATCH($B$266,$C$394:$C$411,0))))/3),D$227&lt;INDEX($I$395:$I$413,MATCH($B$266,$C$395:$C$413,0)),INDEX('Baseline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E320" s="148" t="str" cm="1">
        <f t="array" ref="E320">IFERROR((_xlfn.IFS(E$227&lt;INDEX($J$395:$J$413,MATCH($B$266,$C$395:$C$413,0)),INDEX('Baseline Calcs &amp; EFs'!$C$341:$C$358, MATCH($B$266,'Baseline Calcs &amp; EFs'!$B$341:$B$358,0)),E$227&lt;INDEX($K$395:$K$413,MATCH($B$266,$C$395:$C$413,0)),INDEX('Baseline Calcs &amp; EFs'!$C$341:$C$358, MATCH($B$266,'Baseline Calcs &amp; EFs'!$B$341:$B$358,0))-(((INDEX('Baseline Calcs &amp; EFs'!$C$341:$C$358, MATCH($B$266,'Baseline Calcs &amp; EFs'!$B$341:$B$358,0)))-(INDEX($F$394:$F$411, MATCH($B$266,$C$394:$C$411,0))))/3),E$227&lt;INDEX($I$395:$I$413,MATCH($B$266,$C$395:$C$413,0)),INDEX('Baseline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F320" s="148" t="str" cm="1">
        <f t="array" ref="F320">IFERROR((_xlfn.IFS(F$227&lt;INDEX($J$395:$J$413,MATCH($B$266,$C$395:$C$413,0)),INDEX('Baseline Calcs &amp; EFs'!$C$341:$C$358, MATCH($B$266,'Baseline Calcs &amp; EFs'!$B$341:$B$358,0)),F$227&lt;INDEX($K$395:$K$413,MATCH($B$266,$C$395:$C$413,0)),INDEX('Baseline Calcs &amp; EFs'!$C$341:$C$358, MATCH($B$266,'Baseline Calcs &amp; EFs'!$B$341:$B$358,0))-(((INDEX('Baseline Calcs &amp; EFs'!$C$341:$C$358, MATCH($B$266,'Baseline Calcs &amp; EFs'!$B$341:$B$358,0)))-(INDEX($F$394:$F$411, MATCH($B$266,$C$394:$C$411,0))))/3),F$227&lt;INDEX($I$395:$I$413,MATCH($B$266,$C$395:$C$413,0)),INDEX('Baseline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G320" s="148" t="str" cm="1">
        <f t="array" ref="G320">IFERROR((_xlfn.IFS(G$227&lt;INDEX($J$395:$J$413,MATCH($B$266,$C$395:$C$413,0)),INDEX('Baseline Calcs &amp; EFs'!$C$341:$C$358, MATCH($B$266,'Baseline Calcs &amp; EFs'!$B$341:$B$358,0)),G$227&lt;INDEX($K$395:$K$413,MATCH($B$266,$C$395:$C$413,0)),INDEX('Baseline Calcs &amp; EFs'!$C$341:$C$358, MATCH($B$266,'Baseline Calcs &amp; EFs'!$B$341:$B$358,0))-(((INDEX('Baseline Calcs &amp; EFs'!$C$341:$C$358, MATCH($B$266,'Baseline Calcs &amp; EFs'!$B$341:$B$358,0)))-(INDEX($F$394:$F$411, MATCH($B$266,$C$394:$C$411,0))))/3),G$227&lt;INDEX($I$395:$I$413,MATCH($B$266,$C$395:$C$413,0)),INDEX('Baseline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H320" s="148" t="str" cm="1">
        <f t="array" ref="H320">IFERROR((_xlfn.IFS(H$227&lt;INDEX($J$395:$J$413,MATCH($B$266,$C$395:$C$413,0)),INDEX('Baseline Calcs &amp; EFs'!$C$341:$C$358, MATCH($B$266,'Baseline Calcs &amp; EFs'!$B$341:$B$358,0)),H$227&lt;INDEX($K$395:$K$413,MATCH($B$266,$C$395:$C$413,0)),INDEX('Baseline Calcs &amp; EFs'!$C$341:$C$358, MATCH($B$266,'Baseline Calcs &amp; EFs'!$B$341:$B$358,0))-(((INDEX('Baseline Calcs &amp; EFs'!$C$341:$C$358, MATCH($B$266,'Baseline Calcs &amp; EFs'!$B$341:$B$358,0)))-(INDEX($F$394:$F$411, MATCH($B$266,$C$394:$C$411,0))))/3),H$227&lt;INDEX($I$395:$I$413,MATCH($B$266,$C$395:$C$413,0)),INDEX('Baseline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I320" s="148" t="str" cm="1">
        <f t="array" ref="I320">IFERROR((_xlfn.IFS(I$227&lt;INDEX($J$395:$J$413,MATCH($B$266,$C$395:$C$413,0)),INDEX('Baseline Calcs &amp; EFs'!$C$341:$C$358, MATCH($B$266,'Baseline Calcs &amp; EFs'!$B$341:$B$358,0)),I$227&lt;INDEX($K$395:$K$413,MATCH($B$266,$C$395:$C$413,0)),INDEX('Baseline Calcs &amp; EFs'!$C$341:$C$358, MATCH($B$266,'Baseline Calcs &amp; EFs'!$B$341:$B$358,0))-(((INDEX('Baseline Calcs &amp; EFs'!$C$341:$C$358, MATCH($B$266,'Baseline Calcs &amp; EFs'!$B$341:$B$358,0)))-(INDEX($F$394:$F$411, MATCH($B$266,$C$394:$C$411,0))))/3),I$227&lt;INDEX($I$395:$I$413,MATCH($B$266,$C$395:$C$413,0)),INDEX('Baseline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J320" s="148" t="str" cm="1">
        <f t="array" ref="J320">IFERROR((_xlfn.IFS(J$227&lt;INDEX($J$395:$J$413,MATCH($B$266,$C$395:$C$413,0)),INDEX('Baseline Calcs &amp; EFs'!$C$341:$C$358, MATCH($B$266,'Baseline Calcs &amp; EFs'!$B$341:$B$358,0)),J$227&lt;INDEX($K$395:$K$413,MATCH($B$266,$C$395:$C$413,0)),INDEX('Baseline Calcs &amp; EFs'!$C$341:$C$358, MATCH($B$266,'Baseline Calcs &amp; EFs'!$B$341:$B$358,0))-(((INDEX('Baseline Calcs &amp; EFs'!$C$341:$C$358, MATCH($B$266,'Baseline Calcs &amp; EFs'!$B$341:$B$358,0)))-(INDEX($F$394:$F$411, MATCH($B$266,$C$394:$C$411,0))))/3),J$227&lt;INDEX($I$395:$I$413,MATCH($B$266,$C$395:$C$413,0)),INDEX('Baseline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K320" s="148" t="str" cm="1">
        <f t="array" ref="K320">IFERROR((_xlfn.IFS(K$227&lt;INDEX($J$395:$J$413,MATCH($B$266,$C$395:$C$413,0)),INDEX('Baseline Calcs &amp; EFs'!$C$341:$C$358, MATCH($B$266,'Baseline Calcs &amp; EFs'!$B$341:$B$358,0)),K$227&lt;INDEX($K$395:$K$413,MATCH($B$266,$C$395:$C$413,0)),INDEX('Baseline Calcs &amp; EFs'!$C$341:$C$358, MATCH($B$266,'Baseline Calcs &amp; EFs'!$B$341:$B$358,0))-(((INDEX('Baseline Calcs &amp; EFs'!$C$341:$C$358, MATCH($B$266,'Baseline Calcs &amp; EFs'!$B$341:$B$358,0)))-(INDEX($F$394:$F$411, MATCH($B$266,$C$394:$C$411,0))))/3),K$227&lt;INDEX($I$395:$I$413,MATCH($B$266,$C$395:$C$413,0)),INDEX('Baseline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L320" s="148" t="str" cm="1">
        <f t="array" ref="L320">IFERROR((_xlfn.IFS(L$227&lt;INDEX($J$395:$J$413,MATCH($B$266,$C$395:$C$413,0)),INDEX('Baseline Calcs &amp; EFs'!$C$341:$C$358, MATCH($B$266,'Baseline Calcs &amp; EFs'!$B$341:$B$358,0)),L$227&lt;INDEX($K$395:$K$413,MATCH($B$266,$C$395:$C$413,0)),INDEX('Baseline Calcs &amp; EFs'!$C$341:$C$358, MATCH($B$266,'Baseline Calcs &amp; EFs'!$B$341:$B$358,0))-(((INDEX('Baseline Calcs &amp; EFs'!$C$341:$C$358, MATCH($B$266,'Baseline Calcs &amp; EFs'!$B$341:$B$358,0)))-(INDEX($F$394:$F$411, MATCH($B$266,$C$394:$C$411,0))))/3),L$227&lt;INDEX($I$395:$I$413,MATCH($B$266,$C$395:$C$413,0)),INDEX('Baseline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M320" s="148" t="str" cm="1">
        <f t="array" ref="M320">IFERROR((_xlfn.IFS(M$227&lt;INDEX($J$395:$J$413,MATCH($B$266,$C$395:$C$413,0)),INDEX('Baseline Calcs &amp; EFs'!$C$341:$C$358, MATCH($B$266,'Baseline Calcs &amp; EFs'!$B$341:$B$358,0)),M$227&lt;INDEX($K$395:$K$413,MATCH($B$266,$C$395:$C$413,0)),INDEX('Baseline Calcs &amp; EFs'!$C$341:$C$358, MATCH($B$266,'Baseline Calcs &amp; EFs'!$B$341:$B$358,0))-(((INDEX('Baseline Calcs &amp; EFs'!$C$341:$C$358, MATCH($B$266,'Baseline Calcs &amp; EFs'!$B$341:$B$358,0)))-(INDEX($F$394:$F$411, MATCH($B$266,$C$394:$C$411,0))))/3),M$227&lt;INDEX($I$395:$I$413,MATCH($B$266,$C$395:$C$413,0)),INDEX('Baseline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N320" s="148" t="str" cm="1">
        <f t="array" ref="N320">IFERROR((_xlfn.IFS(N$227&lt;INDEX($J$395:$J$413,MATCH($B$266,$C$395:$C$413,0)),INDEX('Baseline Calcs &amp; EFs'!$C$341:$C$358, MATCH($B$266,'Baseline Calcs &amp; EFs'!$B$341:$B$358,0)),N$227&lt;INDEX($K$395:$K$413,MATCH($B$266,$C$395:$C$413,0)),INDEX('Baseline Calcs &amp; EFs'!$C$341:$C$358, MATCH($B$266,'Baseline Calcs &amp; EFs'!$B$341:$B$358,0))-(((INDEX('Baseline Calcs &amp; EFs'!$C$341:$C$358, MATCH($B$266,'Baseline Calcs &amp; EFs'!$B$341:$B$358,0)))-(INDEX($F$394:$F$411, MATCH($B$266,$C$394:$C$411,0))))/3),N$227&lt;INDEX($I$395:$I$413,MATCH($B$266,$C$395:$C$413,0)),INDEX('Baseline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O320" s="148" t="str" cm="1">
        <f t="array" ref="O320">IFERROR((_xlfn.IFS(O$227&lt;INDEX($J$395:$J$413,MATCH($B$266,$C$395:$C$413,0)),INDEX('Baseline Calcs &amp; EFs'!$C$341:$C$358, MATCH($B$266,'Baseline Calcs &amp; EFs'!$B$341:$B$358,0)),O$227&lt;INDEX($K$395:$K$413,MATCH($B$266,$C$395:$C$413,0)),INDEX('Baseline Calcs &amp; EFs'!$C$341:$C$358, MATCH($B$266,'Baseline Calcs &amp; EFs'!$B$341:$B$358,0))-(((INDEX('Baseline Calcs &amp; EFs'!$C$341:$C$358, MATCH($B$266,'Baseline Calcs &amp; EFs'!$B$341:$B$358,0)))-(INDEX($F$394:$F$411, MATCH($B$266,$C$394:$C$411,0))))/3),O$227&lt;INDEX($I$395:$I$413,MATCH($B$266,$C$395:$C$413,0)),INDEX('Baseline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P320" s="148" t="str" cm="1">
        <f t="array" ref="P320">IFERROR((_xlfn.IFS(P$227&lt;INDEX($J$395:$J$413,MATCH($B$266,$C$395:$C$413,0)),INDEX('Baseline Calcs &amp; EFs'!$C$341:$C$358, MATCH($B$266,'Baseline Calcs &amp; EFs'!$B$341:$B$358,0)),P$227&lt;INDEX($K$395:$K$413,MATCH($B$266,$C$395:$C$413,0)),INDEX('Baseline Calcs &amp; EFs'!$C$341:$C$358, MATCH($B$266,'Baseline Calcs &amp; EFs'!$B$341:$B$358,0))-(((INDEX('Baseline Calcs &amp; EFs'!$C$341:$C$358, MATCH($B$266,'Baseline Calcs &amp; EFs'!$B$341:$B$358,0)))-(INDEX($F$394:$F$411, MATCH($B$266,$C$394:$C$411,0))))/3),P$227&lt;INDEX($I$395:$I$413,MATCH($B$266,$C$395:$C$413,0)),INDEX('Baseline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Q320" s="148" t="str" cm="1">
        <f t="array" ref="Q320">IFERROR((_xlfn.IFS(Q$227&lt;INDEX($J$395:$J$413,MATCH($B$266,$C$395:$C$413,0)),INDEX('Baseline Calcs &amp; EFs'!$C$341:$C$358, MATCH($B$266,'Baseline Calcs &amp; EFs'!$B$341:$B$358,0)),Q$227&lt;INDEX($K$395:$K$413,MATCH($B$266,$C$395:$C$413,0)),INDEX('Baseline Calcs &amp; EFs'!$C$341:$C$358, MATCH($B$266,'Baseline Calcs &amp; EFs'!$B$341:$B$358,0))-(((INDEX('Baseline Calcs &amp; EFs'!$C$341:$C$358, MATCH($B$266,'Baseline Calcs &amp; EFs'!$B$341:$B$358,0)))-(INDEX($F$394:$F$411, MATCH($B$266,$C$394:$C$411,0))))/3),Q$227&lt;INDEX($I$395:$I$413,MATCH($B$266,$C$395:$C$413,0)),INDEX('Baseline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R320" s="148" t="str" cm="1">
        <f t="array" ref="R320">IFERROR((_xlfn.IFS(R$227&lt;INDEX($J$395:$J$413,MATCH($B$266,$C$395:$C$413,0)),INDEX('Baseline Calcs &amp; EFs'!$C$341:$C$358, MATCH($B$266,'Baseline Calcs &amp; EFs'!$B$341:$B$358,0)),R$227&lt;INDEX($K$395:$K$413,MATCH($B$266,$C$395:$C$413,0)),INDEX('Baseline Calcs &amp; EFs'!$C$341:$C$358, MATCH($B$266,'Baseline Calcs &amp; EFs'!$B$341:$B$358,0))-(((INDEX('Baseline Calcs &amp; EFs'!$C$341:$C$358, MATCH($B$266,'Baseline Calcs &amp; EFs'!$B$341:$B$358,0)))-(INDEX($F$394:$F$411, MATCH($B$266,$C$394:$C$411,0))))/3),R$227&lt;INDEX($I$395:$I$413,MATCH($B$266,$C$395:$C$413,0)),INDEX('Baseline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S320" s="148" t="str" cm="1">
        <f t="array" ref="S320">IFERROR((_xlfn.IFS(S$227&lt;INDEX($J$395:$J$413,MATCH($B$266,$C$395:$C$413,0)),INDEX('Baseline Calcs &amp; EFs'!$C$341:$C$358, MATCH($B$266,'Baseline Calcs &amp; EFs'!$B$341:$B$358,0)),S$227&lt;INDEX($K$395:$K$413,MATCH($B$266,$C$395:$C$413,0)),INDEX('Baseline Calcs &amp; EFs'!$C$341:$C$358, MATCH($B$266,'Baseline Calcs &amp; EFs'!$B$341:$B$358,0))-(((INDEX('Baseline Calcs &amp; EFs'!$C$341:$C$358, MATCH($B$266,'Baseline Calcs &amp; EFs'!$B$341:$B$358,0)))-(INDEX($F$394:$F$411, MATCH($B$266,$C$394:$C$411,0))))/3),S$227&lt;INDEX($I$395:$I$413,MATCH($B$266,$C$395:$C$413,0)),INDEX('Baseline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T320" s="148" t="str" cm="1">
        <f t="array" ref="T320">IFERROR((_xlfn.IFS(T$227&lt;INDEX($J$395:$J$413,MATCH($B$266,$C$395:$C$413,0)),INDEX('Baseline Calcs &amp; EFs'!$C$341:$C$358, MATCH($B$266,'Baseline Calcs &amp; EFs'!$B$341:$B$358,0)),T$227&lt;INDEX($K$395:$K$413,MATCH($B$266,$C$395:$C$413,0)),INDEX('Baseline Calcs &amp; EFs'!$C$341:$C$358, MATCH($B$266,'Baseline Calcs &amp; EFs'!$B$341:$B$358,0))-(((INDEX('Baseline Calcs &amp; EFs'!$C$341:$C$358, MATCH($B$266,'Baseline Calcs &amp; EFs'!$B$341:$B$358,0)))-(INDEX($F$394:$F$411, MATCH($B$266,$C$394:$C$411,0))))/3),T$227&lt;INDEX($I$395:$I$413,MATCH($B$266,$C$395:$C$413,0)),INDEX('Baseline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U320" s="148" t="str" cm="1">
        <f t="array" ref="U320">IFERROR((_xlfn.IFS(U$227&lt;INDEX($J$395:$J$413,MATCH($B$266,$C$395:$C$413,0)),INDEX('Baseline Calcs &amp; EFs'!$C$341:$C$358, MATCH($B$266,'Baseline Calcs &amp; EFs'!$B$341:$B$358,0)),U$227&lt;INDEX($K$395:$K$413,MATCH($B$266,$C$395:$C$413,0)),INDEX('Baseline Calcs &amp; EFs'!$C$341:$C$358, MATCH($B$266,'Baseline Calcs &amp; EFs'!$B$341:$B$358,0))-(((INDEX('Baseline Calcs &amp; EFs'!$C$341:$C$358, MATCH($B$266,'Baseline Calcs &amp; EFs'!$B$341:$B$358,0)))-(INDEX($F$394:$F$411, MATCH($B$266,$C$394:$C$411,0))))/3),U$227&lt;INDEX($I$395:$I$413,MATCH($B$266,$C$395:$C$413,0)),INDEX('Baseline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V320" s="148" t="str" cm="1">
        <f t="array" ref="V320">IFERROR((_xlfn.IFS(V$227&lt;INDEX($J$395:$J$413,MATCH($B$266,$C$395:$C$413,0)),INDEX('Baseline Calcs &amp; EFs'!$C$341:$C$358, MATCH($B$266,'Baseline Calcs &amp; EFs'!$B$341:$B$358,0)),V$227&lt;INDEX($K$395:$K$413,MATCH($B$266,$C$395:$C$413,0)),INDEX('Baseline Calcs &amp; EFs'!$C$341:$C$358, MATCH($B$266,'Baseline Calcs &amp; EFs'!$B$341:$B$358,0))-(((INDEX('Baseline Calcs &amp; EFs'!$C$341:$C$358, MATCH($B$266,'Baseline Calcs &amp; EFs'!$B$341:$B$358,0)))-(INDEX($F$394:$F$411, MATCH($B$266,$C$394:$C$411,0))))/3),V$227&lt;INDEX($I$395:$I$413,MATCH($B$266,$C$395:$C$413,0)),INDEX('Baseline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W320" s="148" t="str" cm="1">
        <f t="array" ref="W320">IFERROR((_xlfn.IFS(W$227&lt;INDEX($J$395:$J$413,MATCH($B$266,$C$395:$C$413,0)),INDEX('Baseline Calcs &amp; EFs'!$C$341:$C$358, MATCH($B$266,'Baseline Calcs &amp; EFs'!$B$341:$B$358,0)),W$227&lt;INDEX($K$395:$K$413,MATCH($B$266,$C$395:$C$413,0)),INDEX('Baseline Calcs &amp; EFs'!$C$341:$C$358, MATCH($B$266,'Baseline Calcs &amp; EFs'!$B$341:$B$358,0))-(((INDEX('Baseline Calcs &amp; EFs'!$C$341:$C$358, MATCH($B$266,'Baseline Calcs &amp; EFs'!$B$341:$B$358,0)))-(INDEX($F$394:$F$411, MATCH($B$266,$C$394:$C$411,0))))/3),W$227&lt;INDEX($I$395:$I$413,MATCH($B$266,$C$395:$C$413,0)),INDEX('Baseline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X320" s="148" t="str" cm="1">
        <f t="array" ref="X320">IFERROR((_xlfn.IFS(X$227&lt;INDEX($J$395:$J$413,MATCH($B$266,$C$395:$C$413,0)),INDEX('Baseline Calcs &amp; EFs'!$C$341:$C$358, MATCH($B$266,'Baseline Calcs &amp; EFs'!$B$341:$B$358,0)),X$227&lt;INDEX($K$395:$K$413,MATCH($B$266,$C$395:$C$413,0)),INDEX('Baseline Calcs &amp; EFs'!$C$341:$C$358, MATCH($B$266,'Baseline Calcs &amp; EFs'!$B$341:$B$358,0))-(((INDEX('Baseline Calcs &amp; EFs'!$C$341:$C$358, MATCH($B$266,'Baseline Calcs &amp; EFs'!$B$341:$B$358,0)))-(INDEX($F$394:$F$411, MATCH($B$266,$C$394:$C$411,0))))/3),X$227&lt;INDEX($I$395:$I$413,MATCH($B$266,$C$395:$C$413,0)),INDEX('Baseline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Y320" s="148" t="str" cm="1">
        <f t="array" ref="Y320">IFERROR((_xlfn.IFS(Y$227&lt;INDEX($J$395:$J$413,MATCH($B$266,$C$395:$C$413,0)),INDEX('Baseline Calcs &amp; EFs'!$C$341:$C$358, MATCH($B$266,'Baseline Calcs &amp; EFs'!$B$341:$B$358,0)),Y$227&lt;INDEX($K$395:$K$413,MATCH($B$266,$C$395:$C$413,0)),INDEX('Baseline Calcs &amp; EFs'!$C$341:$C$358, MATCH($B$266,'Baseline Calcs &amp; EFs'!$B$341:$B$358,0))-(((INDEX('Baseline Calcs &amp; EFs'!$C$341:$C$358, MATCH($B$266,'Baseline Calcs &amp; EFs'!$B$341:$B$358,0)))-(INDEX($F$394:$F$411, MATCH($B$266,$C$394:$C$411,0))))/3),Y$227&lt;INDEX($I$395:$I$413,MATCH($B$266,$C$395:$C$413,0)),INDEX('Baseline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Z320" s="148" t="str" cm="1">
        <f t="array" ref="Z320">IFERROR((_xlfn.IFS(Z$227&lt;INDEX($J$395:$J$413,MATCH($B$266,$C$395:$C$413,0)),INDEX('Baseline Calcs &amp; EFs'!$C$341:$C$358, MATCH($B$266,'Baseline Calcs &amp; EFs'!$B$341:$B$358,0)),Z$227&lt;INDEX($K$395:$K$413,MATCH($B$266,$C$395:$C$413,0)),INDEX('Baseline Calcs &amp; EFs'!$C$341:$C$358, MATCH($B$266,'Baseline Calcs &amp; EFs'!$B$341:$B$358,0))-(((INDEX('Baseline Calcs &amp; EFs'!$C$341:$C$358, MATCH($B$266,'Baseline Calcs &amp; EFs'!$B$341:$B$358,0)))-(INDEX($F$394:$F$411, MATCH($B$266,$C$394:$C$411,0))))/3),Z$227&lt;INDEX($I$395:$I$413,MATCH($B$266,$C$395:$C$413,0)),INDEX('Baseline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AA320" s="148" t="str" cm="1">
        <f t="array" ref="AA320">IFERROR((_xlfn.IFS(AA$227&lt;INDEX($J$395:$J$413,MATCH($B$266,$C$395:$C$413,0)),INDEX('Baseline Calcs &amp; EFs'!$C$341:$C$358, MATCH($B$266,'Baseline Calcs &amp; EFs'!$B$341:$B$358,0)),AA$227&lt;INDEX($K$395:$K$413,MATCH($B$266,$C$395:$C$413,0)),INDEX('Baseline Calcs &amp; EFs'!$C$341:$C$358, MATCH($B$266,'Baseline Calcs &amp; EFs'!$B$341:$B$358,0))-(((INDEX('Baseline Calcs &amp; EFs'!$C$341:$C$358, MATCH($B$266,'Baseline Calcs &amp; EFs'!$B$341:$B$358,0)))-(INDEX($F$394:$F$411, MATCH($B$266,$C$394:$C$411,0))))/3),AA$227&lt;INDEX($I$395:$I$413,MATCH($B$266,$C$395:$C$413,0)),INDEX('Baseline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AB320" s="148" t="str" cm="1">
        <f t="array" ref="AB320">IFERROR((_xlfn.IFS(AB$227&lt;INDEX($J$395:$J$413,MATCH($B$266,$C$395:$C$413,0)),INDEX('Baseline Calcs &amp; EFs'!$C$341:$C$358, MATCH($B$266,'Baseline Calcs &amp; EFs'!$B$341:$B$358,0)),AB$227&lt;INDEX($K$395:$K$413,MATCH($B$266,$C$395:$C$413,0)),INDEX('Baseline Calcs &amp; EFs'!$C$341:$C$358, MATCH($B$266,'Baseline Calcs &amp; EFs'!$B$341:$B$358,0))-(((INDEX('Baseline Calcs &amp; EFs'!$C$341:$C$358, MATCH($B$266,'Baseline Calcs &amp; EFs'!$B$341:$B$358,0)))-(INDEX($F$394:$F$411, MATCH($B$266,$C$394:$C$411,0))))/3),AB$227&lt;INDEX($I$395:$I$413,MATCH($B$266,$C$395:$C$413,0)),INDEX('Baseline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AC320" s="148" t="str" cm="1">
        <f t="array" ref="AC320">IFERROR((_xlfn.IFS(AC$227&lt;INDEX($J$395:$J$413,MATCH($B$266,$C$395:$C$413,0)),INDEX('Baseline Calcs &amp; EFs'!$C$341:$C$358, MATCH($B$266,'Baseline Calcs &amp; EFs'!$B$341:$B$358,0)),AC$227&lt;INDEX($K$395:$K$413,MATCH($B$266,$C$395:$C$413,0)),INDEX('Baseline Calcs &amp; EFs'!$C$341:$C$358, MATCH($B$266,'Baseline Calcs &amp; EFs'!$B$341:$B$358,0))-(((INDEX('Baseline Calcs &amp; EFs'!$C$341:$C$358, MATCH($B$266,'Baseline Calcs &amp; EFs'!$B$341:$B$358,0)))-(INDEX($F$394:$F$411, MATCH($B$266,$C$394:$C$411,0))))/3),AC$227&lt;INDEX($I$395:$I$413,MATCH($B$266,$C$395:$C$413,0)),INDEX('Baseline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AD320" s="148" t="str" cm="1">
        <f t="array" ref="AD320">IFERROR((_xlfn.IFS(AD$227&lt;INDEX($J$395:$J$413,MATCH($B$266,$C$395:$C$413,0)),INDEX('Baseline Calcs &amp; EFs'!$C$341:$C$358, MATCH($B$266,'Baseline Calcs &amp; EFs'!$B$341:$B$358,0)),AD$227&lt;INDEX($K$395:$K$413,MATCH($B$266,$C$395:$C$413,0)),INDEX('Baseline Calcs &amp; EFs'!$C$341:$C$358, MATCH($B$266,'Baseline Calcs &amp; EFs'!$B$341:$B$358,0))-(((INDEX('Baseline Calcs &amp; EFs'!$C$341:$C$358, MATCH($B$266,'Baseline Calcs &amp; EFs'!$B$341:$B$358,0)))-(INDEX($F$394:$F$411, MATCH($B$266,$C$394:$C$411,0))))/3),AD$227&lt;INDEX($I$395:$I$413,MATCH($B$266,$C$395:$C$413,0)),INDEX('Baseline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AE320" s="148" t="str" cm="1">
        <f t="array" ref="AE320">IFERROR((_xlfn.IFS(AE$227&lt;INDEX($J$395:$J$413,MATCH($B$266,$C$395:$C$413,0)),INDEX('Baseline Calcs &amp; EFs'!$C$341:$C$358, MATCH($B$266,'Baseline Calcs &amp; EFs'!$B$341:$B$358,0)),AE$227&lt;INDEX($K$395:$K$413,MATCH($B$266,$C$395:$C$413,0)),INDEX('Baseline Calcs &amp; EFs'!$C$341:$C$358, MATCH($B$266,'Baseline Calcs &amp; EFs'!$B$341:$B$358,0))-(((INDEX('Baseline Calcs &amp; EFs'!$C$341:$C$358, MATCH($B$266,'Baseline Calcs &amp; EFs'!$B$341:$B$358,0)))-(INDEX($F$394:$F$411, MATCH($B$266,$C$394:$C$411,0))))/3),AE$227&lt;INDEX($I$395:$I$413,MATCH($B$266,$C$395:$C$413,0)),INDEX('Baseline Calcs &amp; EFs'!$C$341:$C$358, MATCH($B$266,'Baseline Calcs &amp; EFs'!$B$341:$B$358,0))-(((INDEX('Baseline Calcs &amp; EFs'!$C$341:$C$358, MATCH($B$266,'Baseline Calcs &amp; EFs'!$B$341:$B$358,0)))-(INDEX($F$394:$F$411, MATCH($B$266,$C$394:$C$411,0))))*2/3),TRUE,INDEX($F$394:$F$411, MATCH($B$266,$C$394:$C$411,0)))*INDEX($D$11:$D$27, MATCH($B$266,$B$11:$B$27,0)))*1000*'Conversions and Lists'!$O$44*'Baseline Calcs &amp; EFs'!$F$437*'Conversions and Lists'!$F$51*1000,"")</f>
        <v/>
      </c>
      <c r="AF320" s="148" t="str">
        <f t="shared" si="9"/>
        <v/>
      </c>
      <c r="AG320" s="148" t="str">
        <f>IFERROR(SUM(INDEX(D320:AF320, MATCH(INDEX($H$6:$H$27,MATCH(B320,$B$6:$B$27,0)),$D$227:$AE$227,0)):AF320),"")</f>
        <v/>
      </c>
    </row>
    <row r="321" spans="1:33" x14ac:dyDescent="0.25">
      <c r="B321" s="144" t="s">
        <v>128</v>
      </c>
      <c r="C321" s="141" t="s">
        <v>335</v>
      </c>
      <c r="D321" s="142" t="str" cm="1">
        <f t="array" ref="D321">IFERROR(((_xlfn.IFS(D$227&lt;INDEX($J$395:$J$413,MATCH($B$268,$C$395:$C$413,0)),INDEX('Baseline Calcs &amp; EFs'!$D$341:$D$358, MATCH($B$268,'Baseline Calcs &amp; EFs'!$B$341:$B$358,0)),D$227&lt;INDEX($K$395:$K$413,MATCH($B$268,$C$395:$C$413,0)),INDEX('Baseline Calcs &amp; EFs'!$D$341:$D$358, MATCH($B$268,'Baseline Calcs &amp; EFs'!$B$341:$B$358,0))-(((INDEX('Baseline Calcs &amp; EFs'!$D$341:$D$358, MATCH($B$268,'Baseline Calcs &amp; EFs'!$B$341:$B$358,0)))-(INDEX($G$394:$G$411, MATCH($B$268,$C$394:$C$411,0))))/3),D$227&lt;INDEX($I$395:$I$413,MATCH($B$268,$C$395:$C$413,0)),INDEX('Baseline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EFs'!K$381,"")</f>
        <v/>
      </c>
      <c r="E321" s="142" t="str" cm="1">
        <f t="array" ref="E321">IFERROR(((_xlfn.IFS(E$227&lt;INDEX($J$395:$J$413,MATCH($B$268,$C$395:$C$413,0)),INDEX('Baseline Calcs &amp; EFs'!$D$341:$D$358, MATCH($B$268,'Baseline Calcs &amp; EFs'!$B$341:$B$358,0)),E$227&lt;INDEX($K$395:$K$413,MATCH($B$268,$C$395:$C$413,0)),INDEX('Baseline Calcs &amp; EFs'!$D$341:$D$358, MATCH($B$268,'Baseline Calcs &amp; EFs'!$B$341:$B$358,0))-(((INDEX('Baseline Calcs &amp; EFs'!$D$341:$D$358, MATCH($B$268,'Baseline Calcs &amp; EFs'!$B$341:$B$358,0)))-(INDEX($G$394:$G$411, MATCH($B$268,$C$394:$C$411,0))))/3),E$227&lt;INDEX($I$395:$I$413,MATCH($B$268,$C$395:$C$413,0)),INDEX('Baseline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EFs'!L$381,"")</f>
        <v/>
      </c>
      <c r="F321" s="142" t="str" cm="1">
        <f t="array" ref="F321">IFERROR(((_xlfn.IFS(F$227&lt;INDEX($J$395:$J$413,MATCH($B$268,$C$395:$C$413,0)),INDEX('Baseline Calcs &amp; EFs'!$D$341:$D$358, MATCH($B$268,'Baseline Calcs &amp; EFs'!$B$341:$B$358,0)),F$227&lt;INDEX($K$395:$K$413,MATCH($B$268,$C$395:$C$413,0)),INDEX('Baseline Calcs &amp; EFs'!$D$341:$D$358, MATCH($B$268,'Baseline Calcs &amp; EFs'!$B$341:$B$358,0))-(((INDEX('Baseline Calcs &amp; EFs'!$D$341:$D$358, MATCH($B$268,'Baseline Calcs &amp; EFs'!$B$341:$B$358,0)))-(INDEX($G$394:$G$411, MATCH($B$268,$C$394:$C$411,0))))/3),F$227&lt;INDEX($I$395:$I$413,MATCH($B$268,$C$395:$C$413,0)),INDEX('Baseline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EFs'!M$381,"")</f>
        <v/>
      </c>
      <c r="G321" s="142" t="str" cm="1">
        <f t="array" ref="G321">IFERROR(((_xlfn.IFS(G$227&lt;INDEX($J$395:$J$413,MATCH($B$268,$C$395:$C$413,0)),INDEX('Baseline Calcs &amp; EFs'!$D$341:$D$358, MATCH($B$268,'Baseline Calcs &amp; EFs'!$B$341:$B$358,0)),G$227&lt;INDEX($K$395:$K$413,MATCH($B$268,$C$395:$C$413,0)),INDEX('Baseline Calcs &amp; EFs'!$D$341:$D$358, MATCH($B$268,'Baseline Calcs &amp; EFs'!$B$341:$B$358,0))-(((INDEX('Baseline Calcs &amp; EFs'!$D$341:$D$358, MATCH($B$268,'Baseline Calcs &amp; EFs'!$B$341:$B$358,0)))-(INDEX($G$394:$G$411, MATCH($B$268,$C$394:$C$411,0))))/3),G$227&lt;INDEX($I$395:$I$413,MATCH($B$268,$C$395:$C$413,0)),INDEX('Baseline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EFs'!N$381,"")</f>
        <v/>
      </c>
      <c r="H321" s="142" t="str" cm="1">
        <f t="array" ref="H321">IFERROR(((_xlfn.IFS(H$227&lt;INDEX($J$395:$J$413,MATCH($B$268,$C$395:$C$413,0)),INDEX('Baseline Calcs &amp; EFs'!$D$341:$D$358, MATCH($B$268,'Baseline Calcs &amp; EFs'!$B$341:$B$358,0)),H$227&lt;INDEX($K$395:$K$413,MATCH($B$268,$C$395:$C$413,0)),INDEX('Baseline Calcs &amp; EFs'!$D$341:$D$358, MATCH($B$268,'Baseline Calcs &amp; EFs'!$B$341:$B$358,0))-(((INDEX('Baseline Calcs &amp; EFs'!$D$341:$D$358, MATCH($B$268,'Baseline Calcs &amp; EFs'!$B$341:$B$358,0)))-(INDEX($G$394:$G$411, MATCH($B$268,$C$394:$C$411,0))))/3),H$227&lt;INDEX($I$395:$I$413,MATCH($B$268,$C$395:$C$413,0)),INDEX('Baseline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EFs'!O$381,"")</f>
        <v/>
      </c>
      <c r="I321" s="142" t="str" cm="1">
        <f t="array" ref="I321">IFERROR(((_xlfn.IFS(I$227&lt;INDEX($J$395:$J$413,MATCH($B$268,$C$395:$C$413,0)),INDEX('Baseline Calcs &amp; EFs'!$D$341:$D$358, MATCH($B$268,'Baseline Calcs &amp; EFs'!$B$341:$B$358,0)),I$227&lt;INDEX($K$395:$K$413,MATCH($B$268,$C$395:$C$413,0)),INDEX('Baseline Calcs &amp; EFs'!$D$341:$D$358, MATCH($B$268,'Baseline Calcs &amp; EFs'!$B$341:$B$358,0))-(((INDEX('Baseline Calcs &amp; EFs'!$D$341:$D$358, MATCH($B$268,'Baseline Calcs &amp; EFs'!$B$341:$B$358,0)))-(INDEX($G$394:$G$411, MATCH($B$268,$C$394:$C$411,0))))/3),I$227&lt;INDEX($I$395:$I$413,MATCH($B$268,$C$395:$C$413,0)),INDEX('Baseline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EFs'!P$381,"")</f>
        <v/>
      </c>
      <c r="J321" s="142" t="str" cm="1">
        <f t="array" ref="J321">IFERROR(((_xlfn.IFS(J$227&lt;INDEX($J$395:$J$413,MATCH($B$268,$C$395:$C$413,0)),INDEX('Baseline Calcs &amp; EFs'!$D$341:$D$358, MATCH($B$268,'Baseline Calcs &amp; EFs'!$B$341:$B$358,0)),J$227&lt;INDEX($K$395:$K$413,MATCH($B$268,$C$395:$C$413,0)),INDEX('Baseline Calcs &amp; EFs'!$D$341:$D$358, MATCH($B$268,'Baseline Calcs &amp; EFs'!$B$341:$B$358,0))-(((INDEX('Baseline Calcs &amp; EFs'!$D$341:$D$358, MATCH($B$268,'Baseline Calcs &amp; EFs'!$B$341:$B$358,0)))-(INDEX($G$394:$G$411, MATCH($B$268,$C$394:$C$411,0))))/3),J$227&lt;INDEX($I$395:$I$413,MATCH($B$268,$C$395:$C$413,0)),INDEX('Baseline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EFs'!Q$381,"")</f>
        <v/>
      </c>
      <c r="K321" s="142" t="str" cm="1">
        <f t="array" ref="K321">IFERROR(((_xlfn.IFS(K$227&lt;INDEX($J$395:$J$413,MATCH($B$268,$C$395:$C$413,0)),INDEX('Baseline Calcs &amp; EFs'!$D$341:$D$358, MATCH($B$268,'Baseline Calcs &amp; EFs'!$B$341:$B$358,0)),K$227&lt;INDEX($K$395:$K$413,MATCH($B$268,$C$395:$C$413,0)),INDEX('Baseline Calcs &amp; EFs'!$D$341:$D$358, MATCH($B$268,'Baseline Calcs &amp; EFs'!$B$341:$B$358,0))-(((INDEX('Baseline Calcs &amp; EFs'!$D$341:$D$358, MATCH($B$268,'Baseline Calcs &amp; EFs'!$B$341:$B$358,0)))-(INDEX($G$394:$G$411, MATCH($B$268,$C$394:$C$411,0))))/3),K$227&lt;INDEX($I$395:$I$413,MATCH($B$268,$C$395:$C$413,0)),INDEX('Baseline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EFs'!R$381,"")</f>
        <v/>
      </c>
      <c r="L321" s="142" t="str" cm="1">
        <f t="array" ref="L321">IFERROR(((_xlfn.IFS(L$227&lt;INDEX($J$395:$J$413,MATCH($B$268,$C$395:$C$413,0)),INDEX('Baseline Calcs &amp; EFs'!$D$341:$D$358, MATCH($B$268,'Baseline Calcs &amp; EFs'!$B$341:$B$358,0)),L$227&lt;INDEX($K$395:$K$413,MATCH($B$268,$C$395:$C$413,0)),INDEX('Baseline Calcs &amp; EFs'!$D$341:$D$358, MATCH($B$268,'Baseline Calcs &amp; EFs'!$B$341:$B$358,0))-(((INDEX('Baseline Calcs &amp; EFs'!$D$341:$D$358, MATCH($B$268,'Baseline Calcs &amp; EFs'!$B$341:$B$358,0)))-(INDEX($G$394:$G$411, MATCH($B$268,$C$394:$C$411,0))))/3),L$227&lt;INDEX($I$395:$I$413,MATCH($B$268,$C$395:$C$413,0)),INDEX('Baseline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EFs'!S$381,"")</f>
        <v/>
      </c>
      <c r="M321" s="142" t="str" cm="1">
        <f t="array" ref="M321">IFERROR(((_xlfn.IFS(M$227&lt;INDEX($J$395:$J$413,MATCH($B$268,$C$395:$C$413,0)),INDEX('Baseline Calcs &amp; EFs'!$D$341:$D$358, MATCH($B$268,'Baseline Calcs &amp; EFs'!$B$341:$B$358,0)),M$227&lt;INDEX($K$395:$K$413,MATCH($B$268,$C$395:$C$413,0)),INDEX('Baseline Calcs &amp; EFs'!$D$341:$D$358, MATCH($B$268,'Baseline Calcs &amp; EFs'!$B$341:$B$358,0))-(((INDEX('Baseline Calcs &amp; EFs'!$D$341:$D$358, MATCH($B$268,'Baseline Calcs &amp; EFs'!$B$341:$B$358,0)))-(INDEX($G$394:$G$411, MATCH($B$268,$C$394:$C$411,0))))/3),M$227&lt;INDEX($I$395:$I$413,MATCH($B$268,$C$395:$C$413,0)),INDEX('Baseline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EFs'!T$381,"")</f>
        <v/>
      </c>
      <c r="N321" s="142" t="str" cm="1">
        <f t="array" ref="N321">IFERROR(((_xlfn.IFS(N$227&lt;INDEX($J$395:$J$413,MATCH($B$268,$C$395:$C$413,0)),INDEX('Baseline Calcs &amp; EFs'!$D$341:$D$358, MATCH($B$268,'Baseline Calcs &amp; EFs'!$B$341:$B$358,0)),N$227&lt;INDEX($K$395:$K$413,MATCH($B$268,$C$395:$C$413,0)),INDEX('Baseline Calcs &amp; EFs'!$D$341:$D$358, MATCH($B$268,'Baseline Calcs &amp; EFs'!$B$341:$B$358,0))-(((INDEX('Baseline Calcs &amp; EFs'!$D$341:$D$358, MATCH($B$268,'Baseline Calcs &amp; EFs'!$B$341:$B$358,0)))-(INDEX($G$394:$G$411, MATCH($B$268,$C$394:$C$411,0))))/3),N$227&lt;INDEX($I$395:$I$413,MATCH($B$268,$C$395:$C$413,0)),INDEX('Baseline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EFs'!U$381,"")</f>
        <v/>
      </c>
      <c r="O321" s="142" t="str" cm="1">
        <f t="array" ref="O321">IFERROR(((_xlfn.IFS(O$227&lt;INDEX($J$395:$J$413,MATCH($B$268,$C$395:$C$413,0)),INDEX('Baseline Calcs &amp; EFs'!$D$341:$D$358, MATCH($B$268,'Baseline Calcs &amp; EFs'!$B$341:$B$358,0)),O$227&lt;INDEX($K$395:$K$413,MATCH($B$268,$C$395:$C$413,0)),INDEX('Baseline Calcs &amp; EFs'!$D$341:$D$358, MATCH($B$268,'Baseline Calcs &amp; EFs'!$B$341:$B$358,0))-(((INDEX('Baseline Calcs &amp; EFs'!$D$341:$D$358, MATCH($B$268,'Baseline Calcs &amp; EFs'!$B$341:$B$358,0)))-(INDEX($G$394:$G$411, MATCH($B$268,$C$394:$C$411,0))))/3),O$227&lt;INDEX($I$395:$I$413,MATCH($B$268,$C$395:$C$413,0)),INDEX('Baseline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EFs'!V$381,"")</f>
        <v/>
      </c>
      <c r="P321" s="142" t="str" cm="1">
        <f t="array" ref="P321">IFERROR(((_xlfn.IFS(P$227&lt;INDEX($J$395:$J$413,MATCH($B$268,$C$395:$C$413,0)),INDEX('Baseline Calcs &amp; EFs'!$D$341:$D$358, MATCH($B$268,'Baseline Calcs &amp; EFs'!$B$341:$B$358,0)),P$227&lt;INDEX($K$395:$K$413,MATCH($B$268,$C$395:$C$413,0)),INDEX('Baseline Calcs &amp; EFs'!$D$341:$D$358, MATCH($B$268,'Baseline Calcs &amp; EFs'!$B$341:$B$358,0))-(((INDEX('Baseline Calcs &amp; EFs'!$D$341:$D$358, MATCH($B$268,'Baseline Calcs &amp; EFs'!$B$341:$B$358,0)))-(INDEX($G$394:$G$411, MATCH($B$268,$C$394:$C$411,0))))/3),P$227&lt;INDEX($I$395:$I$413,MATCH($B$268,$C$395:$C$413,0)),INDEX('Baseline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EFs'!W$381,"")</f>
        <v/>
      </c>
      <c r="Q321" s="142" t="str" cm="1">
        <f t="array" ref="Q321">IFERROR(((_xlfn.IFS(Q$227&lt;INDEX($J$395:$J$413,MATCH($B$268,$C$395:$C$413,0)),INDEX('Baseline Calcs &amp; EFs'!$D$341:$D$358, MATCH($B$268,'Baseline Calcs &amp; EFs'!$B$341:$B$358,0)),Q$227&lt;INDEX($K$395:$K$413,MATCH($B$268,$C$395:$C$413,0)),INDEX('Baseline Calcs &amp; EFs'!$D$341:$D$358, MATCH($B$268,'Baseline Calcs &amp; EFs'!$B$341:$B$358,0))-(((INDEX('Baseline Calcs &amp; EFs'!$D$341:$D$358, MATCH($B$268,'Baseline Calcs &amp; EFs'!$B$341:$B$358,0)))-(INDEX($G$394:$G$411, MATCH($B$268,$C$394:$C$411,0))))/3),Q$227&lt;INDEX($I$395:$I$413,MATCH($B$268,$C$395:$C$413,0)),INDEX('Baseline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EFs'!X$381,"")</f>
        <v/>
      </c>
      <c r="R321" s="142" t="str" cm="1">
        <f t="array" ref="R321">IFERROR(((_xlfn.IFS(R$227&lt;INDEX($J$395:$J$413,MATCH($B$268,$C$395:$C$413,0)),INDEX('Baseline Calcs &amp; EFs'!$D$341:$D$358, MATCH($B$268,'Baseline Calcs &amp; EFs'!$B$341:$B$358,0)),R$227&lt;INDEX($K$395:$K$413,MATCH($B$268,$C$395:$C$413,0)),INDEX('Baseline Calcs &amp; EFs'!$D$341:$D$358, MATCH($B$268,'Baseline Calcs &amp; EFs'!$B$341:$B$358,0))-(((INDEX('Baseline Calcs &amp; EFs'!$D$341:$D$358, MATCH($B$268,'Baseline Calcs &amp; EFs'!$B$341:$B$358,0)))-(INDEX($G$394:$G$411, MATCH($B$268,$C$394:$C$411,0))))/3),R$227&lt;INDEX($I$395:$I$413,MATCH($B$268,$C$395:$C$413,0)),INDEX('Baseline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EFs'!Y$381,"")</f>
        <v/>
      </c>
      <c r="S321" s="142" t="str" cm="1">
        <f t="array" ref="S321">IFERROR(((_xlfn.IFS(S$227&lt;INDEX($J$395:$J$413,MATCH($B$268,$C$395:$C$413,0)),INDEX('Baseline Calcs &amp; EFs'!$D$341:$D$358, MATCH($B$268,'Baseline Calcs &amp; EFs'!$B$341:$B$358,0)),S$227&lt;INDEX($K$395:$K$413,MATCH($B$268,$C$395:$C$413,0)),INDEX('Baseline Calcs &amp; EFs'!$D$341:$D$358, MATCH($B$268,'Baseline Calcs &amp; EFs'!$B$341:$B$358,0))-(((INDEX('Baseline Calcs &amp; EFs'!$D$341:$D$358, MATCH($B$268,'Baseline Calcs &amp; EFs'!$B$341:$B$358,0)))-(INDEX($G$394:$G$411, MATCH($B$268,$C$394:$C$411,0))))/3),S$227&lt;INDEX($I$395:$I$413,MATCH($B$268,$C$395:$C$413,0)),INDEX('Baseline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EFs'!Z$381,"")</f>
        <v/>
      </c>
      <c r="T321" s="142" t="str" cm="1">
        <f t="array" ref="T321">IFERROR(((_xlfn.IFS(T$227&lt;INDEX($J$395:$J$413,MATCH($B$268,$C$395:$C$413,0)),INDEX('Baseline Calcs &amp; EFs'!$D$341:$D$358, MATCH($B$268,'Baseline Calcs &amp; EFs'!$B$341:$B$358,0)),T$227&lt;INDEX($K$395:$K$413,MATCH($B$268,$C$395:$C$413,0)),INDEX('Baseline Calcs &amp; EFs'!$D$341:$D$358, MATCH($B$268,'Baseline Calcs &amp; EFs'!$B$341:$B$358,0))-(((INDEX('Baseline Calcs &amp; EFs'!$D$341:$D$358, MATCH($B$268,'Baseline Calcs &amp; EFs'!$B$341:$B$358,0)))-(INDEX($G$394:$G$411, MATCH($B$268,$C$394:$C$411,0))))/3),T$227&lt;INDEX($I$395:$I$413,MATCH($B$268,$C$395:$C$413,0)),INDEX('Baseline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EFs'!AA$381,"")</f>
        <v/>
      </c>
      <c r="U321" s="142" t="str" cm="1">
        <f t="array" ref="U321">IFERROR(((_xlfn.IFS(U$227&lt;INDEX($J$395:$J$413,MATCH($B$268,$C$395:$C$413,0)),INDEX('Baseline Calcs &amp; EFs'!$D$341:$D$358, MATCH($B$268,'Baseline Calcs &amp; EFs'!$B$341:$B$358,0)),U$227&lt;INDEX($K$395:$K$413,MATCH($B$268,$C$395:$C$413,0)),INDEX('Baseline Calcs &amp; EFs'!$D$341:$D$358, MATCH($B$268,'Baseline Calcs &amp; EFs'!$B$341:$B$358,0))-(((INDEX('Baseline Calcs &amp; EFs'!$D$341:$D$358, MATCH($B$268,'Baseline Calcs &amp; EFs'!$B$341:$B$358,0)))-(INDEX($G$394:$G$411, MATCH($B$268,$C$394:$C$411,0))))/3),U$227&lt;INDEX($I$395:$I$413,MATCH($B$268,$C$395:$C$413,0)),INDEX('Baseline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EFs'!AB$381,"")</f>
        <v/>
      </c>
      <c r="V321" s="142" t="str" cm="1">
        <f t="array" ref="V321">IFERROR(((_xlfn.IFS(V$227&lt;INDEX($J$395:$J$413,MATCH($B$268,$C$395:$C$413,0)),INDEX('Baseline Calcs &amp; EFs'!$D$341:$D$358, MATCH($B$268,'Baseline Calcs &amp; EFs'!$B$341:$B$358,0)),V$227&lt;INDEX($K$395:$K$413,MATCH($B$268,$C$395:$C$413,0)),INDEX('Baseline Calcs &amp; EFs'!$D$341:$D$358, MATCH($B$268,'Baseline Calcs &amp; EFs'!$B$341:$B$358,0))-(((INDEX('Baseline Calcs &amp; EFs'!$D$341:$D$358, MATCH($B$268,'Baseline Calcs &amp; EFs'!$B$341:$B$358,0)))-(INDEX($G$394:$G$411, MATCH($B$268,$C$394:$C$411,0))))/3),V$227&lt;INDEX($I$395:$I$413,MATCH($B$268,$C$395:$C$413,0)),INDEX('Baseline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EFs'!AC$381,"")</f>
        <v/>
      </c>
      <c r="W321" s="142" t="str" cm="1">
        <f t="array" ref="W321">IFERROR(((_xlfn.IFS(W$227&lt;INDEX($J$395:$J$413,MATCH($B$268,$C$395:$C$413,0)),INDEX('Baseline Calcs &amp; EFs'!$D$341:$D$358, MATCH($B$268,'Baseline Calcs &amp; EFs'!$B$341:$B$358,0)),W$227&lt;INDEX($K$395:$K$413,MATCH($B$268,$C$395:$C$413,0)),INDEX('Baseline Calcs &amp; EFs'!$D$341:$D$358, MATCH($B$268,'Baseline Calcs &amp; EFs'!$B$341:$B$358,0))-(((INDEX('Baseline Calcs &amp; EFs'!$D$341:$D$358, MATCH($B$268,'Baseline Calcs &amp; EFs'!$B$341:$B$358,0)))-(INDEX($G$394:$G$411, MATCH($B$268,$C$394:$C$411,0))))/3),W$227&lt;INDEX($I$395:$I$413,MATCH($B$268,$C$395:$C$413,0)),INDEX('Baseline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EFs'!AD$381,"")</f>
        <v/>
      </c>
      <c r="X321" s="142" t="str" cm="1">
        <f t="array" ref="X321">IFERROR(((_xlfn.IFS(X$227&lt;INDEX($J$395:$J$413,MATCH($B$268,$C$395:$C$413,0)),INDEX('Baseline Calcs &amp; EFs'!$D$341:$D$358, MATCH($B$268,'Baseline Calcs &amp; EFs'!$B$341:$B$358,0)),X$227&lt;INDEX($K$395:$K$413,MATCH($B$268,$C$395:$C$413,0)),INDEX('Baseline Calcs &amp; EFs'!$D$341:$D$358, MATCH($B$268,'Baseline Calcs &amp; EFs'!$B$341:$B$358,0))-(((INDEX('Baseline Calcs &amp; EFs'!$D$341:$D$358, MATCH($B$268,'Baseline Calcs &amp; EFs'!$B$341:$B$358,0)))-(INDEX($G$394:$G$411, MATCH($B$268,$C$394:$C$411,0))))/3),X$227&lt;INDEX($I$395:$I$413,MATCH($B$268,$C$395:$C$413,0)),INDEX('Baseline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EFs'!AE$381,"")</f>
        <v/>
      </c>
      <c r="Y321" s="142" t="str" cm="1">
        <f t="array" ref="Y321">IFERROR(((_xlfn.IFS(Y$227&lt;INDEX($J$395:$J$413,MATCH($B$268,$C$395:$C$413,0)),INDEX('Baseline Calcs &amp; EFs'!$D$341:$D$358, MATCH($B$268,'Baseline Calcs &amp; EFs'!$B$341:$B$358,0)),Y$227&lt;INDEX($K$395:$K$413,MATCH($B$268,$C$395:$C$413,0)),INDEX('Baseline Calcs &amp; EFs'!$D$341:$D$358, MATCH($B$268,'Baseline Calcs &amp; EFs'!$B$341:$B$358,0))-(((INDEX('Baseline Calcs &amp; EFs'!$D$341:$D$358, MATCH($B$268,'Baseline Calcs &amp; EFs'!$B$341:$B$358,0)))-(INDEX($G$394:$G$411, MATCH($B$268,$C$394:$C$411,0))))/3),Y$227&lt;INDEX($I$395:$I$413,MATCH($B$268,$C$395:$C$413,0)),INDEX('Baseline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EFs'!AF$381,"")</f>
        <v/>
      </c>
      <c r="Z321" s="142" t="str" cm="1">
        <f t="array" ref="Z321">IFERROR(((_xlfn.IFS(Z$227&lt;INDEX($J$395:$J$413,MATCH($B$268,$C$395:$C$413,0)),INDEX('Baseline Calcs &amp; EFs'!$D$341:$D$358, MATCH($B$268,'Baseline Calcs &amp; EFs'!$B$341:$B$358,0)),Z$227&lt;INDEX($K$395:$K$413,MATCH($B$268,$C$395:$C$413,0)),INDEX('Baseline Calcs &amp; EFs'!$D$341:$D$358, MATCH($B$268,'Baseline Calcs &amp; EFs'!$B$341:$B$358,0))-(((INDEX('Baseline Calcs &amp; EFs'!$D$341:$D$358, MATCH($B$268,'Baseline Calcs &amp; EFs'!$B$341:$B$358,0)))-(INDEX($G$394:$G$411, MATCH($B$268,$C$394:$C$411,0))))/3),Z$227&lt;INDEX($I$395:$I$413,MATCH($B$268,$C$395:$C$413,0)),INDEX('Baseline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EFs'!AG$381,"")</f>
        <v/>
      </c>
      <c r="AA321" s="142" t="str" cm="1">
        <f t="array" ref="AA321">IFERROR(((_xlfn.IFS(AA$227&lt;INDEX($J$395:$J$413,MATCH($B$268,$C$395:$C$413,0)),INDEX('Baseline Calcs &amp; EFs'!$D$341:$D$358, MATCH($B$268,'Baseline Calcs &amp; EFs'!$B$341:$B$358,0)),AA$227&lt;INDEX($K$395:$K$413,MATCH($B$268,$C$395:$C$413,0)),INDEX('Baseline Calcs &amp; EFs'!$D$341:$D$358, MATCH($B$268,'Baseline Calcs &amp; EFs'!$B$341:$B$358,0))-(((INDEX('Baseline Calcs &amp; EFs'!$D$341:$D$358, MATCH($B$268,'Baseline Calcs &amp; EFs'!$B$341:$B$358,0)))-(INDEX($G$394:$G$411, MATCH($B$268,$C$394:$C$411,0))))/3),AA$227&lt;INDEX($I$395:$I$413,MATCH($B$268,$C$395:$C$413,0)),INDEX('Baseline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EFs'!AH$381,"")</f>
        <v/>
      </c>
      <c r="AB321" s="142" t="str" cm="1">
        <f t="array" ref="AB321">IFERROR(((_xlfn.IFS(AB$227&lt;INDEX($J$395:$J$413,MATCH($B$268,$C$395:$C$413,0)),INDEX('Baseline Calcs &amp; EFs'!$D$341:$D$358, MATCH($B$268,'Baseline Calcs &amp; EFs'!$B$341:$B$358,0)),AB$227&lt;INDEX($K$395:$K$413,MATCH($B$268,$C$395:$C$413,0)),INDEX('Baseline Calcs &amp; EFs'!$D$341:$D$358, MATCH($B$268,'Baseline Calcs &amp; EFs'!$B$341:$B$358,0))-(((INDEX('Baseline Calcs &amp; EFs'!$D$341:$D$358, MATCH($B$268,'Baseline Calcs &amp; EFs'!$B$341:$B$358,0)))-(INDEX($G$394:$G$411, MATCH($B$268,$C$394:$C$411,0))))/3),AB$227&lt;INDEX($I$395:$I$413,MATCH($B$268,$C$395:$C$413,0)),INDEX('Baseline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EFs'!AI$381,"")</f>
        <v/>
      </c>
      <c r="AC321" s="142" t="str" cm="1">
        <f t="array" ref="AC321">IFERROR(((_xlfn.IFS(AC$227&lt;INDEX($J$395:$J$413,MATCH($B$268,$C$395:$C$413,0)),INDEX('Baseline Calcs &amp; EFs'!$D$341:$D$358, MATCH($B$268,'Baseline Calcs &amp; EFs'!$B$341:$B$358,0)),AC$227&lt;INDEX($K$395:$K$413,MATCH($B$268,$C$395:$C$413,0)),INDEX('Baseline Calcs &amp; EFs'!$D$341:$D$358, MATCH($B$268,'Baseline Calcs &amp; EFs'!$B$341:$B$358,0))-(((INDEX('Baseline Calcs &amp; EFs'!$D$341:$D$358, MATCH($B$268,'Baseline Calcs &amp; EFs'!$B$341:$B$358,0)))-(INDEX($G$394:$G$411, MATCH($B$268,$C$394:$C$411,0))))/3),AC$227&lt;INDEX($I$395:$I$413,MATCH($B$268,$C$395:$C$413,0)),INDEX('Baseline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EFs'!AJ$381,"")</f>
        <v/>
      </c>
      <c r="AD321" s="142" t="str" cm="1">
        <f t="array" ref="AD321">IFERROR(((_xlfn.IFS(AD$227&lt;INDEX($J$395:$J$413,MATCH($B$268,$C$395:$C$413,0)),INDEX('Baseline Calcs &amp; EFs'!$D$341:$D$358, MATCH($B$268,'Baseline Calcs &amp; EFs'!$B$341:$B$358,0)),AD$227&lt;INDEX($K$395:$K$413,MATCH($B$268,$C$395:$C$413,0)),INDEX('Baseline Calcs &amp; EFs'!$D$341:$D$358, MATCH($B$268,'Baseline Calcs &amp; EFs'!$B$341:$B$358,0))-(((INDEX('Baseline Calcs &amp; EFs'!$D$341:$D$358, MATCH($B$268,'Baseline Calcs &amp; EFs'!$B$341:$B$358,0)))-(INDEX($G$394:$G$411, MATCH($B$268,$C$394:$C$411,0))))/3),AD$227&lt;INDEX($I$395:$I$413,MATCH($B$268,$C$395:$C$413,0)),INDEX('Baseline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EFs'!AK$381,"")</f>
        <v/>
      </c>
      <c r="AE321" s="142" t="str" cm="1">
        <f t="array" ref="AE321">IFERROR(((_xlfn.IFS(AE$227&lt;INDEX($J$395:$J$413,MATCH($B$268,$C$395:$C$413,0)),INDEX('Baseline Calcs &amp; EFs'!$D$341:$D$358, MATCH($B$268,'Baseline Calcs &amp; EFs'!$B$341:$B$358,0)),AE$227&lt;INDEX($K$395:$K$413,MATCH($B$268,$C$395:$C$413,0)),INDEX('Baseline Calcs &amp; EFs'!$D$341:$D$358, MATCH($B$268,'Baseline Calcs &amp; EFs'!$B$341:$B$358,0))-(((INDEX('Baseline Calcs &amp; EFs'!$D$341:$D$358, MATCH($B$268,'Baseline Calcs &amp; EFs'!$B$341:$B$358,0)))-(INDEX($G$394:$G$411, MATCH($B$268,$C$394:$C$411,0))))/3),AE$227&lt;INDEX($I$395:$I$413,MATCH($B$268,$C$395:$C$413,0)),INDEX('Baseline Calcs &amp; EFs'!$D$341:$D$358, MATCH($B$268,'Baseline Calcs &amp; EFs'!$B$341:$B$358,0))-(((INDEX('Baseline Calcs &amp; EFs'!$D$341:$D$358, MATCH($B$268,'Baseline Calcs &amp; EFs'!$B$341:$B$358,0)))-(INDEX($G$394:$G$411, MATCH($B$268,$C$394:$C$411,0))))*2/3),TRUE,INDEX($G$394:$G$411, MATCH($B$268,$C$394:$C$411,0)))*INDEX($D$11:$D$27, MATCH($B$268,$B$11:$B$27,0))*10^6*'Conversions and Lists'!$F$44)-(INDEX($G$6:$G$27, MATCH($B$268,$B$6:$B$27,0))*'Conversions and Lists'!$F$37))*'Baseline Calcs &amp; EFs'!AL$381,"")</f>
        <v/>
      </c>
      <c r="AF321" s="142" t="str">
        <f t="shared" si="9"/>
        <v/>
      </c>
      <c r="AG321" s="142" t="str">
        <f>IFERROR(SUM(INDEX(D321:AF321, MATCH(INDEX($H$6:$H$27,MATCH(B321,$B$6:$B$27,0)),$D$227:$AE$227,0)):AF321),"")</f>
        <v/>
      </c>
    </row>
    <row r="322" spans="1:33" ht="14.4" thickBot="1" x14ac:dyDescent="0.3">
      <c r="B322" s="138" t="s">
        <v>128</v>
      </c>
      <c r="C322" s="139" t="s">
        <v>336</v>
      </c>
      <c r="D322" s="148" t="str" cm="1">
        <f t="array" ref="D322">IFERROR((_xlfn.IFS(D$227&lt;INDEX($J$395:$J$413,MATCH($B$268,$C$395:$C$413,0)),INDEX('Baseline Calcs &amp; EFs'!$C$341:$C$358, MATCH($B$268,'Baseline Calcs &amp; EFs'!$B$341:$B$358,0)),D$227&lt;INDEX($K$395:$K$413,MATCH($B$268,$C$395:$C$413,0)),INDEX('Baseline Calcs &amp; EFs'!$C$341:$C$358, MATCH($B$268,'Baseline Calcs &amp; EFs'!$B$341:$B$358,0))-(((INDEX('Baseline Calcs &amp; EFs'!$C$341:$C$358, MATCH($B$268,'Baseline Calcs &amp; EFs'!$B$341:$B$358,0)))-(INDEX($F$394:$F$411, MATCH($B$268,$C$394:$C$411,0))))/3),D$227&lt;INDEX($I$395:$I$413,MATCH($B$268,$C$395:$C$413,0)),INDEX('Baseline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E322" s="148" t="str" cm="1">
        <f t="array" ref="E322">IFERROR((_xlfn.IFS(E$227&lt;INDEX($J$395:$J$413,MATCH($B$268,$C$395:$C$413,0)),INDEX('Baseline Calcs &amp; EFs'!$C$341:$C$358, MATCH($B$268,'Baseline Calcs &amp; EFs'!$B$341:$B$358,0)),E$227&lt;INDEX($K$395:$K$413,MATCH($B$268,$C$395:$C$413,0)),INDEX('Baseline Calcs &amp; EFs'!$C$341:$C$358, MATCH($B$268,'Baseline Calcs &amp; EFs'!$B$341:$B$358,0))-(((INDEX('Baseline Calcs &amp; EFs'!$C$341:$C$358, MATCH($B$268,'Baseline Calcs &amp; EFs'!$B$341:$B$358,0)))-(INDEX($F$394:$F$411, MATCH($B$268,$C$394:$C$411,0))))/3),E$227&lt;INDEX($I$395:$I$413,MATCH($B$268,$C$395:$C$413,0)),INDEX('Baseline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F322" s="148" t="str" cm="1">
        <f t="array" ref="F322">IFERROR((_xlfn.IFS(F$227&lt;INDEX($J$395:$J$413,MATCH($B$268,$C$395:$C$413,0)),INDEX('Baseline Calcs &amp; EFs'!$C$341:$C$358, MATCH($B$268,'Baseline Calcs &amp; EFs'!$B$341:$B$358,0)),F$227&lt;INDEX($K$395:$K$413,MATCH($B$268,$C$395:$C$413,0)),INDEX('Baseline Calcs &amp; EFs'!$C$341:$C$358, MATCH($B$268,'Baseline Calcs &amp; EFs'!$B$341:$B$358,0))-(((INDEX('Baseline Calcs &amp; EFs'!$C$341:$C$358, MATCH($B$268,'Baseline Calcs &amp; EFs'!$B$341:$B$358,0)))-(INDEX($F$394:$F$411, MATCH($B$268,$C$394:$C$411,0))))/3),F$227&lt;INDEX($I$395:$I$413,MATCH($B$268,$C$395:$C$413,0)),INDEX('Baseline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G322" s="148" t="str" cm="1">
        <f t="array" ref="G322">IFERROR((_xlfn.IFS(G$227&lt;INDEX($J$395:$J$413,MATCH($B$268,$C$395:$C$413,0)),INDEX('Baseline Calcs &amp; EFs'!$C$341:$C$358, MATCH($B$268,'Baseline Calcs &amp; EFs'!$B$341:$B$358,0)),G$227&lt;INDEX($K$395:$K$413,MATCH($B$268,$C$395:$C$413,0)),INDEX('Baseline Calcs &amp; EFs'!$C$341:$C$358, MATCH($B$268,'Baseline Calcs &amp; EFs'!$B$341:$B$358,0))-(((INDEX('Baseline Calcs &amp; EFs'!$C$341:$C$358, MATCH($B$268,'Baseline Calcs &amp; EFs'!$B$341:$B$358,0)))-(INDEX($F$394:$F$411, MATCH($B$268,$C$394:$C$411,0))))/3),G$227&lt;INDEX($I$395:$I$413,MATCH($B$268,$C$395:$C$413,0)),INDEX('Baseline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H322" s="148" t="str" cm="1">
        <f t="array" ref="H322">IFERROR((_xlfn.IFS(H$227&lt;INDEX($J$395:$J$413,MATCH($B$268,$C$395:$C$413,0)),INDEX('Baseline Calcs &amp; EFs'!$C$341:$C$358, MATCH($B$268,'Baseline Calcs &amp; EFs'!$B$341:$B$358,0)),H$227&lt;INDEX($K$395:$K$413,MATCH($B$268,$C$395:$C$413,0)),INDEX('Baseline Calcs &amp; EFs'!$C$341:$C$358, MATCH($B$268,'Baseline Calcs &amp; EFs'!$B$341:$B$358,0))-(((INDEX('Baseline Calcs &amp; EFs'!$C$341:$C$358, MATCH($B$268,'Baseline Calcs &amp; EFs'!$B$341:$B$358,0)))-(INDEX($F$394:$F$411, MATCH($B$268,$C$394:$C$411,0))))/3),H$227&lt;INDEX($I$395:$I$413,MATCH($B$268,$C$395:$C$413,0)),INDEX('Baseline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I322" s="148" t="str" cm="1">
        <f t="array" ref="I322">IFERROR((_xlfn.IFS(I$227&lt;INDEX($J$395:$J$413,MATCH($B$268,$C$395:$C$413,0)),INDEX('Baseline Calcs &amp; EFs'!$C$341:$C$358, MATCH($B$268,'Baseline Calcs &amp; EFs'!$B$341:$B$358,0)),I$227&lt;INDEX($K$395:$K$413,MATCH($B$268,$C$395:$C$413,0)),INDEX('Baseline Calcs &amp; EFs'!$C$341:$C$358, MATCH($B$268,'Baseline Calcs &amp; EFs'!$B$341:$B$358,0))-(((INDEX('Baseline Calcs &amp; EFs'!$C$341:$C$358, MATCH($B$268,'Baseline Calcs &amp; EFs'!$B$341:$B$358,0)))-(INDEX($F$394:$F$411, MATCH($B$268,$C$394:$C$411,0))))/3),I$227&lt;INDEX($I$395:$I$413,MATCH($B$268,$C$395:$C$413,0)),INDEX('Baseline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J322" s="148" t="str" cm="1">
        <f t="array" ref="J322">IFERROR((_xlfn.IFS(J$227&lt;INDEX($J$395:$J$413,MATCH($B$268,$C$395:$C$413,0)),INDEX('Baseline Calcs &amp; EFs'!$C$341:$C$358, MATCH($B$268,'Baseline Calcs &amp; EFs'!$B$341:$B$358,0)),J$227&lt;INDEX($K$395:$K$413,MATCH($B$268,$C$395:$C$413,0)),INDEX('Baseline Calcs &amp; EFs'!$C$341:$C$358, MATCH($B$268,'Baseline Calcs &amp; EFs'!$B$341:$B$358,0))-(((INDEX('Baseline Calcs &amp; EFs'!$C$341:$C$358, MATCH($B$268,'Baseline Calcs &amp; EFs'!$B$341:$B$358,0)))-(INDEX($F$394:$F$411, MATCH($B$268,$C$394:$C$411,0))))/3),J$227&lt;INDEX($I$395:$I$413,MATCH($B$268,$C$395:$C$413,0)),INDEX('Baseline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K322" s="148" t="str" cm="1">
        <f t="array" ref="K322">IFERROR((_xlfn.IFS(K$227&lt;INDEX($J$395:$J$413,MATCH($B$268,$C$395:$C$413,0)),INDEX('Baseline Calcs &amp; EFs'!$C$341:$C$358, MATCH($B$268,'Baseline Calcs &amp; EFs'!$B$341:$B$358,0)),K$227&lt;INDEX($K$395:$K$413,MATCH($B$268,$C$395:$C$413,0)),INDEX('Baseline Calcs &amp; EFs'!$C$341:$C$358, MATCH($B$268,'Baseline Calcs &amp; EFs'!$B$341:$B$358,0))-(((INDEX('Baseline Calcs &amp; EFs'!$C$341:$C$358, MATCH($B$268,'Baseline Calcs &amp; EFs'!$B$341:$B$358,0)))-(INDEX($F$394:$F$411, MATCH($B$268,$C$394:$C$411,0))))/3),K$227&lt;INDEX($I$395:$I$413,MATCH($B$268,$C$395:$C$413,0)),INDEX('Baseline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L322" s="148" t="str" cm="1">
        <f t="array" ref="L322">IFERROR((_xlfn.IFS(L$227&lt;INDEX($J$395:$J$413,MATCH($B$268,$C$395:$C$413,0)),INDEX('Baseline Calcs &amp; EFs'!$C$341:$C$358, MATCH($B$268,'Baseline Calcs &amp; EFs'!$B$341:$B$358,0)),L$227&lt;INDEX($K$395:$K$413,MATCH($B$268,$C$395:$C$413,0)),INDEX('Baseline Calcs &amp; EFs'!$C$341:$C$358, MATCH($B$268,'Baseline Calcs &amp; EFs'!$B$341:$B$358,0))-(((INDEX('Baseline Calcs &amp; EFs'!$C$341:$C$358, MATCH($B$268,'Baseline Calcs &amp; EFs'!$B$341:$B$358,0)))-(INDEX($F$394:$F$411, MATCH($B$268,$C$394:$C$411,0))))/3),L$227&lt;INDEX($I$395:$I$413,MATCH($B$268,$C$395:$C$413,0)),INDEX('Baseline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M322" s="148" t="str" cm="1">
        <f t="array" ref="M322">IFERROR((_xlfn.IFS(M$227&lt;INDEX($J$395:$J$413,MATCH($B$268,$C$395:$C$413,0)),INDEX('Baseline Calcs &amp; EFs'!$C$341:$C$358, MATCH($B$268,'Baseline Calcs &amp; EFs'!$B$341:$B$358,0)),M$227&lt;INDEX($K$395:$K$413,MATCH($B$268,$C$395:$C$413,0)),INDEX('Baseline Calcs &amp; EFs'!$C$341:$C$358, MATCH($B$268,'Baseline Calcs &amp; EFs'!$B$341:$B$358,0))-(((INDEX('Baseline Calcs &amp; EFs'!$C$341:$C$358, MATCH($B$268,'Baseline Calcs &amp; EFs'!$B$341:$B$358,0)))-(INDEX($F$394:$F$411, MATCH($B$268,$C$394:$C$411,0))))/3),M$227&lt;INDEX($I$395:$I$413,MATCH($B$268,$C$395:$C$413,0)),INDEX('Baseline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N322" s="148" t="str" cm="1">
        <f t="array" ref="N322">IFERROR((_xlfn.IFS(N$227&lt;INDEX($J$395:$J$413,MATCH($B$268,$C$395:$C$413,0)),INDEX('Baseline Calcs &amp; EFs'!$C$341:$C$358, MATCH($B$268,'Baseline Calcs &amp; EFs'!$B$341:$B$358,0)),N$227&lt;INDEX($K$395:$K$413,MATCH($B$268,$C$395:$C$413,0)),INDEX('Baseline Calcs &amp; EFs'!$C$341:$C$358, MATCH($B$268,'Baseline Calcs &amp; EFs'!$B$341:$B$358,0))-(((INDEX('Baseline Calcs &amp; EFs'!$C$341:$C$358, MATCH($B$268,'Baseline Calcs &amp; EFs'!$B$341:$B$358,0)))-(INDEX($F$394:$F$411, MATCH($B$268,$C$394:$C$411,0))))/3),N$227&lt;INDEX($I$395:$I$413,MATCH($B$268,$C$395:$C$413,0)),INDEX('Baseline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O322" s="148" t="str" cm="1">
        <f t="array" ref="O322">IFERROR((_xlfn.IFS(O$227&lt;INDEX($J$395:$J$413,MATCH($B$268,$C$395:$C$413,0)),INDEX('Baseline Calcs &amp; EFs'!$C$341:$C$358, MATCH($B$268,'Baseline Calcs &amp; EFs'!$B$341:$B$358,0)),O$227&lt;INDEX($K$395:$K$413,MATCH($B$268,$C$395:$C$413,0)),INDEX('Baseline Calcs &amp; EFs'!$C$341:$C$358, MATCH($B$268,'Baseline Calcs &amp; EFs'!$B$341:$B$358,0))-(((INDEX('Baseline Calcs &amp; EFs'!$C$341:$C$358, MATCH($B$268,'Baseline Calcs &amp; EFs'!$B$341:$B$358,0)))-(INDEX($F$394:$F$411, MATCH($B$268,$C$394:$C$411,0))))/3),O$227&lt;INDEX($I$395:$I$413,MATCH($B$268,$C$395:$C$413,0)),INDEX('Baseline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P322" s="148" t="str" cm="1">
        <f t="array" ref="P322">IFERROR((_xlfn.IFS(P$227&lt;INDEX($J$395:$J$413,MATCH($B$268,$C$395:$C$413,0)),INDEX('Baseline Calcs &amp; EFs'!$C$341:$C$358, MATCH($B$268,'Baseline Calcs &amp; EFs'!$B$341:$B$358,0)),P$227&lt;INDEX($K$395:$K$413,MATCH($B$268,$C$395:$C$413,0)),INDEX('Baseline Calcs &amp; EFs'!$C$341:$C$358, MATCH($B$268,'Baseline Calcs &amp; EFs'!$B$341:$B$358,0))-(((INDEX('Baseline Calcs &amp; EFs'!$C$341:$C$358, MATCH($B$268,'Baseline Calcs &amp; EFs'!$B$341:$B$358,0)))-(INDEX($F$394:$F$411, MATCH($B$268,$C$394:$C$411,0))))/3),P$227&lt;INDEX($I$395:$I$413,MATCH($B$268,$C$395:$C$413,0)),INDEX('Baseline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Q322" s="148" t="str" cm="1">
        <f t="array" ref="Q322">IFERROR((_xlfn.IFS(Q$227&lt;INDEX($J$395:$J$413,MATCH($B$268,$C$395:$C$413,0)),INDEX('Baseline Calcs &amp; EFs'!$C$341:$C$358, MATCH($B$268,'Baseline Calcs &amp; EFs'!$B$341:$B$358,0)),Q$227&lt;INDEX($K$395:$K$413,MATCH($B$268,$C$395:$C$413,0)),INDEX('Baseline Calcs &amp; EFs'!$C$341:$C$358, MATCH($B$268,'Baseline Calcs &amp; EFs'!$B$341:$B$358,0))-(((INDEX('Baseline Calcs &amp; EFs'!$C$341:$C$358, MATCH($B$268,'Baseline Calcs &amp; EFs'!$B$341:$B$358,0)))-(INDEX($F$394:$F$411, MATCH($B$268,$C$394:$C$411,0))))/3),Q$227&lt;INDEX($I$395:$I$413,MATCH($B$268,$C$395:$C$413,0)),INDEX('Baseline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R322" s="148" t="str" cm="1">
        <f t="array" ref="R322">IFERROR((_xlfn.IFS(R$227&lt;INDEX($J$395:$J$413,MATCH($B$268,$C$395:$C$413,0)),INDEX('Baseline Calcs &amp; EFs'!$C$341:$C$358, MATCH($B$268,'Baseline Calcs &amp; EFs'!$B$341:$B$358,0)),R$227&lt;INDEX($K$395:$K$413,MATCH($B$268,$C$395:$C$413,0)),INDEX('Baseline Calcs &amp; EFs'!$C$341:$C$358, MATCH($B$268,'Baseline Calcs &amp; EFs'!$B$341:$B$358,0))-(((INDEX('Baseline Calcs &amp; EFs'!$C$341:$C$358, MATCH($B$268,'Baseline Calcs &amp; EFs'!$B$341:$B$358,0)))-(INDEX($F$394:$F$411, MATCH($B$268,$C$394:$C$411,0))))/3),R$227&lt;INDEX($I$395:$I$413,MATCH($B$268,$C$395:$C$413,0)),INDEX('Baseline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S322" s="148" t="str" cm="1">
        <f t="array" ref="S322">IFERROR((_xlfn.IFS(S$227&lt;INDEX($J$395:$J$413,MATCH($B$268,$C$395:$C$413,0)),INDEX('Baseline Calcs &amp; EFs'!$C$341:$C$358, MATCH($B$268,'Baseline Calcs &amp; EFs'!$B$341:$B$358,0)),S$227&lt;INDEX($K$395:$K$413,MATCH($B$268,$C$395:$C$413,0)),INDEX('Baseline Calcs &amp; EFs'!$C$341:$C$358, MATCH($B$268,'Baseline Calcs &amp; EFs'!$B$341:$B$358,0))-(((INDEX('Baseline Calcs &amp; EFs'!$C$341:$C$358, MATCH($B$268,'Baseline Calcs &amp; EFs'!$B$341:$B$358,0)))-(INDEX($F$394:$F$411, MATCH($B$268,$C$394:$C$411,0))))/3),S$227&lt;INDEX($I$395:$I$413,MATCH($B$268,$C$395:$C$413,0)),INDEX('Baseline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T322" s="148" t="str" cm="1">
        <f t="array" ref="T322">IFERROR((_xlfn.IFS(T$227&lt;INDEX($J$395:$J$413,MATCH($B$268,$C$395:$C$413,0)),INDEX('Baseline Calcs &amp; EFs'!$C$341:$C$358, MATCH($B$268,'Baseline Calcs &amp; EFs'!$B$341:$B$358,0)),T$227&lt;INDEX($K$395:$K$413,MATCH($B$268,$C$395:$C$413,0)),INDEX('Baseline Calcs &amp; EFs'!$C$341:$C$358, MATCH($B$268,'Baseline Calcs &amp; EFs'!$B$341:$B$358,0))-(((INDEX('Baseline Calcs &amp; EFs'!$C$341:$C$358, MATCH($B$268,'Baseline Calcs &amp; EFs'!$B$341:$B$358,0)))-(INDEX($F$394:$F$411, MATCH($B$268,$C$394:$C$411,0))))/3),T$227&lt;INDEX($I$395:$I$413,MATCH($B$268,$C$395:$C$413,0)),INDEX('Baseline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U322" s="148" t="str" cm="1">
        <f t="array" ref="U322">IFERROR((_xlfn.IFS(U$227&lt;INDEX($J$395:$J$413,MATCH($B$268,$C$395:$C$413,0)),INDEX('Baseline Calcs &amp; EFs'!$C$341:$C$358, MATCH($B$268,'Baseline Calcs &amp; EFs'!$B$341:$B$358,0)),U$227&lt;INDEX($K$395:$K$413,MATCH($B$268,$C$395:$C$413,0)),INDEX('Baseline Calcs &amp; EFs'!$C$341:$C$358, MATCH($B$268,'Baseline Calcs &amp; EFs'!$B$341:$B$358,0))-(((INDEX('Baseline Calcs &amp; EFs'!$C$341:$C$358, MATCH($B$268,'Baseline Calcs &amp; EFs'!$B$341:$B$358,0)))-(INDEX($F$394:$F$411, MATCH($B$268,$C$394:$C$411,0))))/3),U$227&lt;INDEX($I$395:$I$413,MATCH($B$268,$C$395:$C$413,0)),INDEX('Baseline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V322" s="148" t="str" cm="1">
        <f t="array" ref="V322">IFERROR((_xlfn.IFS(V$227&lt;INDEX($J$395:$J$413,MATCH($B$268,$C$395:$C$413,0)),INDEX('Baseline Calcs &amp; EFs'!$C$341:$C$358, MATCH($B$268,'Baseline Calcs &amp; EFs'!$B$341:$B$358,0)),V$227&lt;INDEX($K$395:$K$413,MATCH($B$268,$C$395:$C$413,0)),INDEX('Baseline Calcs &amp; EFs'!$C$341:$C$358, MATCH($B$268,'Baseline Calcs &amp; EFs'!$B$341:$B$358,0))-(((INDEX('Baseline Calcs &amp; EFs'!$C$341:$C$358, MATCH($B$268,'Baseline Calcs &amp; EFs'!$B$341:$B$358,0)))-(INDEX($F$394:$F$411, MATCH($B$268,$C$394:$C$411,0))))/3),V$227&lt;INDEX($I$395:$I$413,MATCH($B$268,$C$395:$C$413,0)),INDEX('Baseline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W322" s="148" t="str" cm="1">
        <f t="array" ref="W322">IFERROR((_xlfn.IFS(W$227&lt;INDEX($J$395:$J$413,MATCH($B$268,$C$395:$C$413,0)),INDEX('Baseline Calcs &amp; EFs'!$C$341:$C$358, MATCH($B$268,'Baseline Calcs &amp; EFs'!$B$341:$B$358,0)),W$227&lt;INDEX($K$395:$K$413,MATCH($B$268,$C$395:$C$413,0)),INDEX('Baseline Calcs &amp; EFs'!$C$341:$C$358, MATCH($B$268,'Baseline Calcs &amp; EFs'!$B$341:$B$358,0))-(((INDEX('Baseline Calcs &amp; EFs'!$C$341:$C$358, MATCH($B$268,'Baseline Calcs &amp; EFs'!$B$341:$B$358,0)))-(INDEX($F$394:$F$411, MATCH($B$268,$C$394:$C$411,0))))/3),W$227&lt;INDEX($I$395:$I$413,MATCH($B$268,$C$395:$C$413,0)),INDEX('Baseline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X322" s="148" t="str" cm="1">
        <f t="array" ref="X322">IFERROR((_xlfn.IFS(X$227&lt;INDEX($J$395:$J$413,MATCH($B$268,$C$395:$C$413,0)),INDEX('Baseline Calcs &amp; EFs'!$C$341:$C$358, MATCH($B$268,'Baseline Calcs &amp; EFs'!$B$341:$B$358,0)),X$227&lt;INDEX($K$395:$K$413,MATCH($B$268,$C$395:$C$413,0)),INDEX('Baseline Calcs &amp; EFs'!$C$341:$C$358, MATCH($B$268,'Baseline Calcs &amp; EFs'!$B$341:$B$358,0))-(((INDEX('Baseline Calcs &amp; EFs'!$C$341:$C$358, MATCH($B$268,'Baseline Calcs &amp; EFs'!$B$341:$B$358,0)))-(INDEX($F$394:$F$411, MATCH($B$268,$C$394:$C$411,0))))/3),X$227&lt;INDEX($I$395:$I$413,MATCH($B$268,$C$395:$C$413,0)),INDEX('Baseline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Y322" s="148" t="str" cm="1">
        <f t="array" ref="Y322">IFERROR((_xlfn.IFS(Y$227&lt;INDEX($J$395:$J$413,MATCH($B$268,$C$395:$C$413,0)),INDEX('Baseline Calcs &amp; EFs'!$C$341:$C$358, MATCH($B$268,'Baseline Calcs &amp; EFs'!$B$341:$B$358,0)),Y$227&lt;INDEX($K$395:$K$413,MATCH($B$268,$C$395:$C$413,0)),INDEX('Baseline Calcs &amp; EFs'!$C$341:$C$358, MATCH($B$268,'Baseline Calcs &amp; EFs'!$B$341:$B$358,0))-(((INDEX('Baseline Calcs &amp; EFs'!$C$341:$C$358, MATCH($B$268,'Baseline Calcs &amp; EFs'!$B$341:$B$358,0)))-(INDEX($F$394:$F$411, MATCH($B$268,$C$394:$C$411,0))))/3),Y$227&lt;INDEX($I$395:$I$413,MATCH($B$268,$C$395:$C$413,0)),INDEX('Baseline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Z322" s="148" t="str" cm="1">
        <f t="array" ref="Z322">IFERROR((_xlfn.IFS(Z$227&lt;INDEX($J$395:$J$413,MATCH($B$268,$C$395:$C$413,0)),INDEX('Baseline Calcs &amp; EFs'!$C$341:$C$358, MATCH($B$268,'Baseline Calcs &amp; EFs'!$B$341:$B$358,0)),Z$227&lt;INDEX($K$395:$K$413,MATCH($B$268,$C$395:$C$413,0)),INDEX('Baseline Calcs &amp; EFs'!$C$341:$C$358, MATCH($B$268,'Baseline Calcs &amp; EFs'!$B$341:$B$358,0))-(((INDEX('Baseline Calcs &amp; EFs'!$C$341:$C$358, MATCH($B$268,'Baseline Calcs &amp; EFs'!$B$341:$B$358,0)))-(INDEX($F$394:$F$411, MATCH($B$268,$C$394:$C$411,0))))/3),Z$227&lt;INDEX($I$395:$I$413,MATCH($B$268,$C$395:$C$413,0)),INDEX('Baseline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AA322" s="148" t="str" cm="1">
        <f t="array" ref="AA322">IFERROR((_xlfn.IFS(AA$227&lt;INDEX($J$395:$J$413,MATCH($B$268,$C$395:$C$413,0)),INDEX('Baseline Calcs &amp; EFs'!$C$341:$C$358, MATCH($B$268,'Baseline Calcs &amp; EFs'!$B$341:$B$358,0)),AA$227&lt;INDEX($K$395:$K$413,MATCH($B$268,$C$395:$C$413,0)),INDEX('Baseline Calcs &amp; EFs'!$C$341:$C$358, MATCH($B$268,'Baseline Calcs &amp; EFs'!$B$341:$B$358,0))-(((INDEX('Baseline Calcs &amp; EFs'!$C$341:$C$358, MATCH($B$268,'Baseline Calcs &amp; EFs'!$B$341:$B$358,0)))-(INDEX($F$394:$F$411, MATCH($B$268,$C$394:$C$411,0))))/3),AA$227&lt;INDEX($I$395:$I$413,MATCH($B$268,$C$395:$C$413,0)),INDEX('Baseline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AB322" s="148" t="str" cm="1">
        <f t="array" ref="AB322">IFERROR((_xlfn.IFS(AB$227&lt;INDEX($J$395:$J$413,MATCH($B$268,$C$395:$C$413,0)),INDEX('Baseline Calcs &amp; EFs'!$C$341:$C$358, MATCH($B$268,'Baseline Calcs &amp; EFs'!$B$341:$B$358,0)),AB$227&lt;INDEX($K$395:$K$413,MATCH($B$268,$C$395:$C$413,0)),INDEX('Baseline Calcs &amp; EFs'!$C$341:$C$358, MATCH($B$268,'Baseline Calcs &amp; EFs'!$B$341:$B$358,0))-(((INDEX('Baseline Calcs &amp; EFs'!$C$341:$C$358, MATCH($B$268,'Baseline Calcs &amp; EFs'!$B$341:$B$358,0)))-(INDEX($F$394:$F$411, MATCH($B$268,$C$394:$C$411,0))))/3),AB$227&lt;INDEX($I$395:$I$413,MATCH($B$268,$C$395:$C$413,0)),INDEX('Baseline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AC322" s="148" t="str" cm="1">
        <f t="array" ref="AC322">IFERROR((_xlfn.IFS(AC$227&lt;INDEX($J$395:$J$413,MATCH($B$268,$C$395:$C$413,0)),INDEX('Baseline Calcs &amp; EFs'!$C$341:$C$358, MATCH($B$268,'Baseline Calcs &amp; EFs'!$B$341:$B$358,0)),AC$227&lt;INDEX($K$395:$K$413,MATCH($B$268,$C$395:$C$413,0)),INDEX('Baseline Calcs &amp; EFs'!$C$341:$C$358, MATCH($B$268,'Baseline Calcs &amp; EFs'!$B$341:$B$358,0))-(((INDEX('Baseline Calcs &amp; EFs'!$C$341:$C$358, MATCH($B$268,'Baseline Calcs &amp; EFs'!$B$341:$B$358,0)))-(INDEX($F$394:$F$411, MATCH($B$268,$C$394:$C$411,0))))/3),AC$227&lt;INDEX($I$395:$I$413,MATCH($B$268,$C$395:$C$413,0)),INDEX('Baseline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AD322" s="148" t="str" cm="1">
        <f t="array" ref="AD322">IFERROR((_xlfn.IFS(AD$227&lt;INDEX($J$395:$J$413,MATCH($B$268,$C$395:$C$413,0)),INDEX('Baseline Calcs &amp; EFs'!$C$341:$C$358, MATCH($B$268,'Baseline Calcs &amp; EFs'!$B$341:$B$358,0)),AD$227&lt;INDEX($K$395:$K$413,MATCH($B$268,$C$395:$C$413,0)),INDEX('Baseline Calcs &amp; EFs'!$C$341:$C$358, MATCH($B$268,'Baseline Calcs &amp; EFs'!$B$341:$B$358,0))-(((INDEX('Baseline Calcs &amp; EFs'!$C$341:$C$358, MATCH($B$268,'Baseline Calcs &amp; EFs'!$B$341:$B$358,0)))-(INDEX($F$394:$F$411, MATCH($B$268,$C$394:$C$411,0))))/3),AD$227&lt;INDEX($I$395:$I$413,MATCH($B$268,$C$395:$C$413,0)),INDEX('Baseline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AE322" s="148" t="str" cm="1">
        <f t="array" ref="AE322">IFERROR((_xlfn.IFS(AE$227&lt;INDEX($J$395:$J$413,MATCH($B$268,$C$395:$C$413,0)),INDEX('Baseline Calcs &amp; EFs'!$C$341:$C$358, MATCH($B$268,'Baseline Calcs &amp; EFs'!$B$341:$B$358,0)),AE$227&lt;INDEX($K$395:$K$413,MATCH($B$268,$C$395:$C$413,0)),INDEX('Baseline Calcs &amp; EFs'!$C$341:$C$358, MATCH($B$268,'Baseline Calcs &amp; EFs'!$B$341:$B$358,0))-(((INDEX('Baseline Calcs &amp; EFs'!$C$341:$C$358, MATCH($B$268,'Baseline Calcs &amp; EFs'!$B$341:$B$358,0)))-(INDEX($F$394:$F$411, MATCH($B$268,$C$394:$C$411,0))))/3),AE$227&lt;INDEX($I$395:$I$413,MATCH($B$268,$C$395:$C$413,0)),INDEX('Baseline Calcs &amp; EFs'!$C$341:$C$358, MATCH($B$268,'Baseline Calcs &amp; EFs'!$B$341:$B$358,0))-(((INDEX('Baseline Calcs &amp; EFs'!$C$341:$C$358, MATCH($B$268,'Baseline Calcs &amp; EFs'!$B$341:$B$358,0)))-(INDEX($F$394:$F$411, MATCH($B$268,$C$394:$C$411,0))))*2/3),TRUE,INDEX($F$394:$F$411, MATCH($B$268,$C$394:$C$411,0)))*INDEX($D$11:$D$27, MATCH($B$268,$B$11:$B$27,0)))*1000*'Conversions and Lists'!$O$44*'Baseline Calcs &amp; EFs'!$F$437*'Conversions and Lists'!$F$51*1000,"")</f>
        <v/>
      </c>
      <c r="AF322" s="148" t="str">
        <f t="shared" si="9"/>
        <v/>
      </c>
      <c r="AG322" s="148" t="str">
        <f>IFERROR(SUM(INDEX(D322:AF322, MATCH(INDEX($H$6:$H$27,MATCH(B322,$B$6:$B$27,0)),$D$227:$AE$227,0)):AF322),"")</f>
        <v/>
      </c>
    </row>
    <row r="323" spans="1:33" x14ac:dyDescent="0.25">
      <c r="B323" s="144" t="s">
        <v>152</v>
      </c>
      <c r="C323" s="141" t="s">
        <v>335</v>
      </c>
      <c r="D323" s="142" t="str" cm="1">
        <f t="array" ref="D323">IFERROR(((_xlfn.IFS(D$227&lt;INDEX($J$395:$J$413,MATCH($B$270,$C$395:$C$413,0)),INDEX('Baseline Calcs &amp; EFs'!$D$341:$D$358, MATCH($B$270,'Baseline Calcs &amp; EFs'!$B$341:$B$358,0)),D$227&lt;INDEX($K$395:$K$413,MATCH($B$270,$C$395:$C$413,0)),INDEX('Baseline Calcs &amp; EFs'!$D$341:$D$358, MATCH($B$270,'Baseline Calcs &amp; EFs'!$B$341:$B$358,0))-(((INDEX('Baseline Calcs &amp; EFs'!$D$341:$D$358, MATCH($B$270,'Baseline Calcs &amp; EFs'!$B$341:$B$358,0)))-(INDEX($G$394:$G$411, MATCH($B$270,$C$394:$C$411,0))))/3),D$227&lt;INDEX($I$395:$I$413,MATCH($B$270,$C$395:$C$413,0)),INDEX('Baseline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EFs'!K$381,"")</f>
        <v/>
      </c>
      <c r="E323" s="142" t="str" cm="1">
        <f t="array" ref="E323">IFERROR(((_xlfn.IFS(E$227&lt;INDEX($J$395:$J$413,MATCH($B$270,$C$395:$C$413,0)),INDEX('Baseline Calcs &amp; EFs'!$D$341:$D$358, MATCH($B$270,'Baseline Calcs &amp; EFs'!$B$341:$B$358,0)),E$227&lt;INDEX($K$395:$K$413,MATCH($B$270,$C$395:$C$413,0)),INDEX('Baseline Calcs &amp; EFs'!$D$341:$D$358, MATCH($B$270,'Baseline Calcs &amp; EFs'!$B$341:$B$358,0))-(((INDEX('Baseline Calcs &amp; EFs'!$D$341:$D$358, MATCH($B$270,'Baseline Calcs &amp; EFs'!$B$341:$B$358,0)))-(INDEX($G$394:$G$411, MATCH($B$270,$C$394:$C$411,0))))/3),E$227&lt;INDEX($I$395:$I$413,MATCH($B$270,$C$395:$C$413,0)),INDEX('Baseline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EFs'!L$381,"")</f>
        <v/>
      </c>
      <c r="F323" s="142" t="str" cm="1">
        <f t="array" ref="F323">IFERROR(((_xlfn.IFS(F$227&lt;INDEX($J$395:$J$413,MATCH($B$270,$C$395:$C$413,0)),INDEX('Baseline Calcs &amp; EFs'!$D$341:$D$358, MATCH($B$270,'Baseline Calcs &amp; EFs'!$B$341:$B$358,0)),F$227&lt;INDEX($K$395:$K$413,MATCH($B$270,$C$395:$C$413,0)),INDEX('Baseline Calcs &amp; EFs'!$D$341:$D$358, MATCH($B$270,'Baseline Calcs &amp; EFs'!$B$341:$B$358,0))-(((INDEX('Baseline Calcs &amp; EFs'!$D$341:$D$358, MATCH($B$270,'Baseline Calcs &amp; EFs'!$B$341:$B$358,0)))-(INDEX($G$394:$G$411, MATCH($B$270,$C$394:$C$411,0))))/3),F$227&lt;INDEX($I$395:$I$413,MATCH($B$270,$C$395:$C$413,0)),INDEX('Baseline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EFs'!M$381,"")</f>
        <v/>
      </c>
      <c r="G323" s="142" t="str" cm="1">
        <f t="array" ref="G323">IFERROR(((_xlfn.IFS(G$227&lt;INDEX($J$395:$J$413,MATCH($B$270,$C$395:$C$413,0)),INDEX('Baseline Calcs &amp; EFs'!$D$341:$D$358, MATCH($B$270,'Baseline Calcs &amp; EFs'!$B$341:$B$358,0)),G$227&lt;INDEX($K$395:$K$413,MATCH($B$270,$C$395:$C$413,0)),INDEX('Baseline Calcs &amp; EFs'!$D$341:$D$358, MATCH($B$270,'Baseline Calcs &amp; EFs'!$B$341:$B$358,0))-(((INDEX('Baseline Calcs &amp; EFs'!$D$341:$D$358, MATCH($B$270,'Baseline Calcs &amp; EFs'!$B$341:$B$358,0)))-(INDEX($G$394:$G$411, MATCH($B$270,$C$394:$C$411,0))))/3),G$227&lt;INDEX($I$395:$I$413,MATCH($B$270,$C$395:$C$413,0)),INDEX('Baseline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EFs'!N$381,"")</f>
        <v/>
      </c>
      <c r="H323" s="142" t="str" cm="1">
        <f t="array" ref="H323">IFERROR(((_xlfn.IFS(H$227&lt;INDEX($J$395:$J$413,MATCH($B$270,$C$395:$C$413,0)),INDEX('Baseline Calcs &amp; EFs'!$D$341:$D$358, MATCH($B$270,'Baseline Calcs &amp; EFs'!$B$341:$B$358,0)),H$227&lt;INDEX($K$395:$K$413,MATCH($B$270,$C$395:$C$413,0)),INDEX('Baseline Calcs &amp; EFs'!$D$341:$D$358, MATCH($B$270,'Baseline Calcs &amp; EFs'!$B$341:$B$358,0))-(((INDEX('Baseline Calcs &amp; EFs'!$D$341:$D$358, MATCH($B$270,'Baseline Calcs &amp; EFs'!$B$341:$B$358,0)))-(INDEX($G$394:$G$411, MATCH($B$270,$C$394:$C$411,0))))/3),H$227&lt;INDEX($I$395:$I$413,MATCH($B$270,$C$395:$C$413,0)),INDEX('Baseline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EFs'!O$381,"")</f>
        <v/>
      </c>
      <c r="I323" s="142" t="str" cm="1">
        <f t="array" ref="I323">IFERROR(((_xlfn.IFS(I$227&lt;INDEX($J$395:$J$413,MATCH($B$270,$C$395:$C$413,0)),INDEX('Baseline Calcs &amp; EFs'!$D$341:$D$358, MATCH($B$270,'Baseline Calcs &amp; EFs'!$B$341:$B$358,0)),I$227&lt;INDEX($K$395:$K$413,MATCH($B$270,$C$395:$C$413,0)),INDEX('Baseline Calcs &amp; EFs'!$D$341:$D$358, MATCH($B$270,'Baseline Calcs &amp; EFs'!$B$341:$B$358,0))-(((INDEX('Baseline Calcs &amp; EFs'!$D$341:$D$358, MATCH($B$270,'Baseline Calcs &amp; EFs'!$B$341:$B$358,0)))-(INDEX($G$394:$G$411, MATCH($B$270,$C$394:$C$411,0))))/3),I$227&lt;INDEX($I$395:$I$413,MATCH($B$270,$C$395:$C$413,0)),INDEX('Baseline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EFs'!P$381,"")</f>
        <v/>
      </c>
      <c r="J323" s="142" t="str" cm="1">
        <f t="array" ref="J323">IFERROR(((_xlfn.IFS(J$227&lt;INDEX($J$395:$J$413,MATCH($B$270,$C$395:$C$413,0)),INDEX('Baseline Calcs &amp; EFs'!$D$341:$D$358, MATCH($B$270,'Baseline Calcs &amp; EFs'!$B$341:$B$358,0)),J$227&lt;INDEX($K$395:$K$413,MATCH($B$270,$C$395:$C$413,0)),INDEX('Baseline Calcs &amp; EFs'!$D$341:$D$358, MATCH($B$270,'Baseline Calcs &amp; EFs'!$B$341:$B$358,0))-(((INDEX('Baseline Calcs &amp; EFs'!$D$341:$D$358, MATCH($B$270,'Baseline Calcs &amp; EFs'!$B$341:$B$358,0)))-(INDEX($G$394:$G$411, MATCH($B$270,$C$394:$C$411,0))))/3),J$227&lt;INDEX($I$395:$I$413,MATCH($B$270,$C$395:$C$413,0)),INDEX('Baseline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EFs'!Q$381,"")</f>
        <v/>
      </c>
      <c r="K323" s="142" t="str" cm="1">
        <f t="array" ref="K323">IFERROR(((_xlfn.IFS(K$227&lt;INDEX($J$395:$J$413,MATCH($B$270,$C$395:$C$413,0)),INDEX('Baseline Calcs &amp; EFs'!$D$341:$D$358, MATCH($B$270,'Baseline Calcs &amp; EFs'!$B$341:$B$358,0)),K$227&lt;INDEX($K$395:$K$413,MATCH($B$270,$C$395:$C$413,0)),INDEX('Baseline Calcs &amp; EFs'!$D$341:$D$358, MATCH($B$270,'Baseline Calcs &amp; EFs'!$B$341:$B$358,0))-(((INDEX('Baseline Calcs &amp; EFs'!$D$341:$D$358, MATCH($B$270,'Baseline Calcs &amp; EFs'!$B$341:$B$358,0)))-(INDEX($G$394:$G$411, MATCH($B$270,$C$394:$C$411,0))))/3),K$227&lt;INDEX($I$395:$I$413,MATCH($B$270,$C$395:$C$413,0)),INDEX('Baseline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EFs'!R$381,"")</f>
        <v/>
      </c>
      <c r="L323" s="142" t="str" cm="1">
        <f t="array" ref="L323">IFERROR(((_xlfn.IFS(L$227&lt;INDEX($J$395:$J$413,MATCH($B$270,$C$395:$C$413,0)),INDEX('Baseline Calcs &amp; EFs'!$D$341:$D$358, MATCH($B$270,'Baseline Calcs &amp; EFs'!$B$341:$B$358,0)),L$227&lt;INDEX($K$395:$K$413,MATCH($B$270,$C$395:$C$413,0)),INDEX('Baseline Calcs &amp; EFs'!$D$341:$D$358, MATCH($B$270,'Baseline Calcs &amp; EFs'!$B$341:$B$358,0))-(((INDEX('Baseline Calcs &amp; EFs'!$D$341:$D$358, MATCH($B$270,'Baseline Calcs &amp; EFs'!$B$341:$B$358,0)))-(INDEX($G$394:$G$411, MATCH($B$270,$C$394:$C$411,0))))/3),L$227&lt;INDEX($I$395:$I$413,MATCH($B$270,$C$395:$C$413,0)),INDEX('Baseline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EFs'!S$381,"")</f>
        <v/>
      </c>
      <c r="M323" s="142" t="str" cm="1">
        <f t="array" ref="M323">IFERROR(((_xlfn.IFS(M$227&lt;INDEX($J$395:$J$413,MATCH($B$270,$C$395:$C$413,0)),INDEX('Baseline Calcs &amp; EFs'!$D$341:$D$358, MATCH($B$270,'Baseline Calcs &amp; EFs'!$B$341:$B$358,0)),M$227&lt;INDEX($K$395:$K$413,MATCH($B$270,$C$395:$C$413,0)),INDEX('Baseline Calcs &amp; EFs'!$D$341:$D$358, MATCH($B$270,'Baseline Calcs &amp; EFs'!$B$341:$B$358,0))-(((INDEX('Baseline Calcs &amp; EFs'!$D$341:$D$358, MATCH($B$270,'Baseline Calcs &amp; EFs'!$B$341:$B$358,0)))-(INDEX($G$394:$G$411, MATCH($B$270,$C$394:$C$411,0))))/3),M$227&lt;INDEX($I$395:$I$413,MATCH($B$270,$C$395:$C$413,0)),INDEX('Baseline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EFs'!T$381,"")</f>
        <v/>
      </c>
      <c r="N323" s="142" t="str" cm="1">
        <f t="array" ref="N323">IFERROR(((_xlfn.IFS(N$227&lt;INDEX($J$395:$J$413,MATCH($B$270,$C$395:$C$413,0)),INDEX('Baseline Calcs &amp; EFs'!$D$341:$D$358, MATCH($B$270,'Baseline Calcs &amp; EFs'!$B$341:$B$358,0)),N$227&lt;INDEX($K$395:$K$413,MATCH($B$270,$C$395:$C$413,0)),INDEX('Baseline Calcs &amp; EFs'!$D$341:$D$358, MATCH($B$270,'Baseline Calcs &amp; EFs'!$B$341:$B$358,0))-(((INDEX('Baseline Calcs &amp; EFs'!$D$341:$D$358, MATCH($B$270,'Baseline Calcs &amp; EFs'!$B$341:$B$358,0)))-(INDEX($G$394:$G$411, MATCH($B$270,$C$394:$C$411,0))))/3),N$227&lt;INDEX($I$395:$I$413,MATCH($B$270,$C$395:$C$413,0)),INDEX('Baseline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EFs'!U$381,"")</f>
        <v/>
      </c>
      <c r="O323" s="142" t="str" cm="1">
        <f t="array" ref="O323">IFERROR(((_xlfn.IFS(O$227&lt;INDEX($J$395:$J$413,MATCH($B$270,$C$395:$C$413,0)),INDEX('Baseline Calcs &amp; EFs'!$D$341:$D$358, MATCH($B$270,'Baseline Calcs &amp; EFs'!$B$341:$B$358,0)),O$227&lt;INDEX($K$395:$K$413,MATCH($B$270,$C$395:$C$413,0)),INDEX('Baseline Calcs &amp; EFs'!$D$341:$D$358, MATCH($B$270,'Baseline Calcs &amp; EFs'!$B$341:$B$358,0))-(((INDEX('Baseline Calcs &amp; EFs'!$D$341:$D$358, MATCH($B$270,'Baseline Calcs &amp; EFs'!$B$341:$B$358,0)))-(INDEX($G$394:$G$411, MATCH($B$270,$C$394:$C$411,0))))/3),O$227&lt;INDEX($I$395:$I$413,MATCH($B$270,$C$395:$C$413,0)),INDEX('Baseline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EFs'!V$381,"")</f>
        <v/>
      </c>
      <c r="P323" s="142" t="str" cm="1">
        <f t="array" ref="P323">IFERROR(((_xlfn.IFS(P$227&lt;INDEX($J$395:$J$413,MATCH($B$270,$C$395:$C$413,0)),INDEX('Baseline Calcs &amp; EFs'!$D$341:$D$358, MATCH($B$270,'Baseline Calcs &amp; EFs'!$B$341:$B$358,0)),P$227&lt;INDEX($K$395:$K$413,MATCH($B$270,$C$395:$C$413,0)),INDEX('Baseline Calcs &amp; EFs'!$D$341:$D$358, MATCH($B$270,'Baseline Calcs &amp; EFs'!$B$341:$B$358,0))-(((INDEX('Baseline Calcs &amp; EFs'!$D$341:$D$358, MATCH($B$270,'Baseline Calcs &amp; EFs'!$B$341:$B$358,0)))-(INDEX($G$394:$G$411, MATCH($B$270,$C$394:$C$411,0))))/3),P$227&lt;INDEX($I$395:$I$413,MATCH($B$270,$C$395:$C$413,0)),INDEX('Baseline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EFs'!W$381,"")</f>
        <v/>
      </c>
      <c r="Q323" s="142" t="str" cm="1">
        <f t="array" ref="Q323">IFERROR(((_xlfn.IFS(Q$227&lt;INDEX($J$395:$J$413,MATCH($B$270,$C$395:$C$413,0)),INDEX('Baseline Calcs &amp; EFs'!$D$341:$D$358, MATCH($B$270,'Baseline Calcs &amp; EFs'!$B$341:$B$358,0)),Q$227&lt;INDEX($K$395:$K$413,MATCH($B$270,$C$395:$C$413,0)),INDEX('Baseline Calcs &amp; EFs'!$D$341:$D$358, MATCH($B$270,'Baseline Calcs &amp; EFs'!$B$341:$B$358,0))-(((INDEX('Baseline Calcs &amp; EFs'!$D$341:$D$358, MATCH($B$270,'Baseline Calcs &amp; EFs'!$B$341:$B$358,0)))-(INDEX($G$394:$G$411, MATCH($B$270,$C$394:$C$411,0))))/3),Q$227&lt;INDEX($I$395:$I$413,MATCH($B$270,$C$395:$C$413,0)),INDEX('Baseline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EFs'!X$381,"")</f>
        <v/>
      </c>
      <c r="R323" s="142" t="str" cm="1">
        <f t="array" ref="R323">IFERROR(((_xlfn.IFS(R$227&lt;INDEX($J$395:$J$413,MATCH($B$270,$C$395:$C$413,0)),INDEX('Baseline Calcs &amp; EFs'!$D$341:$D$358, MATCH($B$270,'Baseline Calcs &amp; EFs'!$B$341:$B$358,0)),R$227&lt;INDEX($K$395:$K$413,MATCH($B$270,$C$395:$C$413,0)),INDEX('Baseline Calcs &amp; EFs'!$D$341:$D$358, MATCH($B$270,'Baseline Calcs &amp; EFs'!$B$341:$B$358,0))-(((INDEX('Baseline Calcs &amp; EFs'!$D$341:$D$358, MATCH($B$270,'Baseline Calcs &amp; EFs'!$B$341:$B$358,0)))-(INDEX($G$394:$G$411, MATCH($B$270,$C$394:$C$411,0))))/3),R$227&lt;INDEX($I$395:$I$413,MATCH($B$270,$C$395:$C$413,0)),INDEX('Baseline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EFs'!Y$381,"")</f>
        <v/>
      </c>
      <c r="S323" s="142" t="str" cm="1">
        <f t="array" ref="S323">IFERROR(((_xlfn.IFS(S$227&lt;INDEX($J$395:$J$413,MATCH($B$270,$C$395:$C$413,0)),INDEX('Baseline Calcs &amp; EFs'!$D$341:$D$358, MATCH($B$270,'Baseline Calcs &amp; EFs'!$B$341:$B$358,0)),S$227&lt;INDEX($K$395:$K$413,MATCH($B$270,$C$395:$C$413,0)),INDEX('Baseline Calcs &amp; EFs'!$D$341:$D$358, MATCH($B$270,'Baseline Calcs &amp; EFs'!$B$341:$B$358,0))-(((INDEX('Baseline Calcs &amp; EFs'!$D$341:$D$358, MATCH($B$270,'Baseline Calcs &amp; EFs'!$B$341:$B$358,0)))-(INDEX($G$394:$G$411, MATCH($B$270,$C$394:$C$411,0))))/3),S$227&lt;INDEX($I$395:$I$413,MATCH($B$270,$C$395:$C$413,0)),INDEX('Baseline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EFs'!Z$381,"")</f>
        <v/>
      </c>
      <c r="T323" s="142" t="str" cm="1">
        <f t="array" ref="T323">IFERROR(((_xlfn.IFS(T$227&lt;INDEX($J$395:$J$413,MATCH($B$270,$C$395:$C$413,0)),INDEX('Baseline Calcs &amp; EFs'!$D$341:$D$358, MATCH($B$270,'Baseline Calcs &amp; EFs'!$B$341:$B$358,0)),T$227&lt;INDEX($K$395:$K$413,MATCH($B$270,$C$395:$C$413,0)),INDEX('Baseline Calcs &amp; EFs'!$D$341:$D$358, MATCH($B$270,'Baseline Calcs &amp; EFs'!$B$341:$B$358,0))-(((INDEX('Baseline Calcs &amp; EFs'!$D$341:$D$358, MATCH($B$270,'Baseline Calcs &amp; EFs'!$B$341:$B$358,0)))-(INDEX($G$394:$G$411, MATCH($B$270,$C$394:$C$411,0))))/3),T$227&lt;INDEX($I$395:$I$413,MATCH($B$270,$C$395:$C$413,0)),INDEX('Baseline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EFs'!AA$381,"")</f>
        <v/>
      </c>
      <c r="U323" s="142" t="str" cm="1">
        <f t="array" ref="U323">IFERROR(((_xlfn.IFS(U$227&lt;INDEX($J$395:$J$413,MATCH($B$270,$C$395:$C$413,0)),INDEX('Baseline Calcs &amp; EFs'!$D$341:$D$358, MATCH($B$270,'Baseline Calcs &amp; EFs'!$B$341:$B$358,0)),U$227&lt;INDEX($K$395:$K$413,MATCH($B$270,$C$395:$C$413,0)),INDEX('Baseline Calcs &amp; EFs'!$D$341:$D$358, MATCH($B$270,'Baseline Calcs &amp; EFs'!$B$341:$B$358,0))-(((INDEX('Baseline Calcs &amp; EFs'!$D$341:$D$358, MATCH($B$270,'Baseline Calcs &amp; EFs'!$B$341:$B$358,0)))-(INDEX($G$394:$G$411, MATCH($B$270,$C$394:$C$411,0))))/3),U$227&lt;INDEX($I$395:$I$413,MATCH($B$270,$C$395:$C$413,0)),INDEX('Baseline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EFs'!AB$381,"")</f>
        <v/>
      </c>
      <c r="V323" s="142" t="str" cm="1">
        <f t="array" ref="V323">IFERROR(((_xlfn.IFS(V$227&lt;INDEX($J$395:$J$413,MATCH($B$270,$C$395:$C$413,0)),INDEX('Baseline Calcs &amp; EFs'!$D$341:$D$358, MATCH($B$270,'Baseline Calcs &amp; EFs'!$B$341:$B$358,0)),V$227&lt;INDEX($K$395:$K$413,MATCH($B$270,$C$395:$C$413,0)),INDEX('Baseline Calcs &amp; EFs'!$D$341:$D$358, MATCH($B$270,'Baseline Calcs &amp; EFs'!$B$341:$B$358,0))-(((INDEX('Baseline Calcs &amp; EFs'!$D$341:$D$358, MATCH($B$270,'Baseline Calcs &amp; EFs'!$B$341:$B$358,0)))-(INDEX($G$394:$G$411, MATCH($B$270,$C$394:$C$411,0))))/3),V$227&lt;INDEX($I$395:$I$413,MATCH($B$270,$C$395:$C$413,0)),INDEX('Baseline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EFs'!AC$381,"")</f>
        <v/>
      </c>
      <c r="W323" s="142" t="str" cm="1">
        <f t="array" ref="W323">IFERROR(((_xlfn.IFS(W$227&lt;INDEX($J$395:$J$413,MATCH($B$270,$C$395:$C$413,0)),INDEX('Baseline Calcs &amp; EFs'!$D$341:$D$358, MATCH($B$270,'Baseline Calcs &amp; EFs'!$B$341:$B$358,0)),W$227&lt;INDEX($K$395:$K$413,MATCH($B$270,$C$395:$C$413,0)),INDEX('Baseline Calcs &amp; EFs'!$D$341:$D$358, MATCH($B$270,'Baseline Calcs &amp; EFs'!$B$341:$B$358,0))-(((INDEX('Baseline Calcs &amp; EFs'!$D$341:$D$358, MATCH($B$270,'Baseline Calcs &amp; EFs'!$B$341:$B$358,0)))-(INDEX($G$394:$G$411, MATCH($B$270,$C$394:$C$411,0))))/3),W$227&lt;INDEX($I$395:$I$413,MATCH($B$270,$C$395:$C$413,0)),INDEX('Baseline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EFs'!AD$381,"")</f>
        <v/>
      </c>
      <c r="X323" s="142" t="str" cm="1">
        <f t="array" ref="X323">IFERROR(((_xlfn.IFS(X$227&lt;INDEX($J$395:$J$413,MATCH($B$270,$C$395:$C$413,0)),INDEX('Baseline Calcs &amp; EFs'!$D$341:$D$358, MATCH($B$270,'Baseline Calcs &amp; EFs'!$B$341:$B$358,0)),X$227&lt;INDEX($K$395:$K$413,MATCH($B$270,$C$395:$C$413,0)),INDEX('Baseline Calcs &amp; EFs'!$D$341:$D$358, MATCH($B$270,'Baseline Calcs &amp; EFs'!$B$341:$B$358,0))-(((INDEX('Baseline Calcs &amp; EFs'!$D$341:$D$358, MATCH($B$270,'Baseline Calcs &amp; EFs'!$B$341:$B$358,0)))-(INDEX($G$394:$G$411, MATCH($B$270,$C$394:$C$411,0))))/3),X$227&lt;INDEX($I$395:$I$413,MATCH($B$270,$C$395:$C$413,0)),INDEX('Baseline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EFs'!AE$381,"")</f>
        <v/>
      </c>
      <c r="Y323" s="142" t="str" cm="1">
        <f t="array" ref="Y323">IFERROR(((_xlfn.IFS(Y$227&lt;INDEX($J$395:$J$413,MATCH($B$270,$C$395:$C$413,0)),INDEX('Baseline Calcs &amp; EFs'!$D$341:$D$358, MATCH($B$270,'Baseline Calcs &amp; EFs'!$B$341:$B$358,0)),Y$227&lt;INDEX($K$395:$K$413,MATCH($B$270,$C$395:$C$413,0)),INDEX('Baseline Calcs &amp; EFs'!$D$341:$D$358, MATCH($B$270,'Baseline Calcs &amp; EFs'!$B$341:$B$358,0))-(((INDEX('Baseline Calcs &amp; EFs'!$D$341:$D$358, MATCH($B$270,'Baseline Calcs &amp; EFs'!$B$341:$B$358,0)))-(INDEX($G$394:$G$411, MATCH($B$270,$C$394:$C$411,0))))/3),Y$227&lt;INDEX($I$395:$I$413,MATCH($B$270,$C$395:$C$413,0)),INDEX('Baseline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EFs'!AF$381,"")</f>
        <v/>
      </c>
      <c r="Z323" s="142" t="str" cm="1">
        <f t="array" ref="Z323">IFERROR(((_xlfn.IFS(Z$227&lt;INDEX($J$395:$J$413,MATCH($B$270,$C$395:$C$413,0)),INDEX('Baseline Calcs &amp; EFs'!$D$341:$D$358, MATCH($B$270,'Baseline Calcs &amp; EFs'!$B$341:$B$358,0)),Z$227&lt;INDEX($K$395:$K$413,MATCH($B$270,$C$395:$C$413,0)),INDEX('Baseline Calcs &amp; EFs'!$D$341:$D$358, MATCH($B$270,'Baseline Calcs &amp; EFs'!$B$341:$B$358,0))-(((INDEX('Baseline Calcs &amp; EFs'!$D$341:$D$358, MATCH($B$270,'Baseline Calcs &amp; EFs'!$B$341:$B$358,0)))-(INDEX($G$394:$G$411, MATCH($B$270,$C$394:$C$411,0))))/3),Z$227&lt;INDEX($I$395:$I$413,MATCH($B$270,$C$395:$C$413,0)),INDEX('Baseline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EFs'!AG$381,"")</f>
        <v/>
      </c>
      <c r="AA323" s="142" t="str" cm="1">
        <f t="array" ref="AA323">IFERROR(((_xlfn.IFS(AA$227&lt;INDEX($J$395:$J$413,MATCH($B$270,$C$395:$C$413,0)),INDEX('Baseline Calcs &amp; EFs'!$D$341:$D$358, MATCH($B$270,'Baseline Calcs &amp; EFs'!$B$341:$B$358,0)),AA$227&lt;INDEX($K$395:$K$413,MATCH($B$270,$C$395:$C$413,0)),INDEX('Baseline Calcs &amp; EFs'!$D$341:$D$358, MATCH($B$270,'Baseline Calcs &amp; EFs'!$B$341:$B$358,0))-(((INDEX('Baseline Calcs &amp; EFs'!$D$341:$D$358, MATCH($B$270,'Baseline Calcs &amp; EFs'!$B$341:$B$358,0)))-(INDEX($G$394:$G$411, MATCH($B$270,$C$394:$C$411,0))))/3),AA$227&lt;INDEX($I$395:$I$413,MATCH($B$270,$C$395:$C$413,0)),INDEX('Baseline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EFs'!AH$381,"")</f>
        <v/>
      </c>
      <c r="AB323" s="142" t="str" cm="1">
        <f t="array" ref="AB323">IFERROR(((_xlfn.IFS(AB$227&lt;INDEX($J$395:$J$413,MATCH($B$270,$C$395:$C$413,0)),INDEX('Baseline Calcs &amp; EFs'!$D$341:$D$358, MATCH($B$270,'Baseline Calcs &amp; EFs'!$B$341:$B$358,0)),AB$227&lt;INDEX($K$395:$K$413,MATCH($B$270,$C$395:$C$413,0)),INDEX('Baseline Calcs &amp; EFs'!$D$341:$D$358, MATCH($B$270,'Baseline Calcs &amp; EFs'!$B$341:$B$358,0))-(((INDEX('Baseline Calcs &amp; EFs'!$D$341:$D$358, MATCH($B$270,'Baseline Calcs &amp; EFs'!$B$341:$B$358,0)))-(INDEX($G$394:$G$411, MATCH($B$270,$C$394:$C$411,0))))/3),AB$227&lt;INDEX($I$395:$I$413,MATCH($B$270,$C$395:$C$413,0)),INDEX('Baseline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EFs'!AI$381,"")</f>
        <v/>
      </c>
      <c r="AC323" s="142" t="str" cm="1">
        <f t="array" ref="AC323">IFERROR(((_xlfn.IFS(AC$227&lt;INDEX($J$395:$J$413,MATCH($B$270,$C$395:$C$413,0)),INDEX('Baseline Calcs &amp; EFs'!$D$341:$D$358, MATCH($B$270,'Baseline Calcs &amp; EFs'!$B$341:$B$358,0)),AC$227&lt;INDEX($K$395:$K$413,MATCH($B$270,$C$395:$C$413,0)),INDEX('Baseline Calcs &amp; EFs'!$D$341:$D$358, MATCH($B$270,'Baseline Calcs &amp; EFs'!$B$341:$B$358,0))-(((INDEX('Baseline Calcs &amp; EFs'!$D$341:$D$358, MATCH($B$270,'Baseline Calcs &amp; EFs'!$B$341:$B$358,0)))-(INDEX($G$394:$G$411, MATCH($B$270,$C$394:$C$411,0))))/3),AC$227&lt;INDEX($I$395:$I$413,MATCH($B$270,$C$395:$C$413,0)),INDEX('Baseline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EFs'!AJ$381,"")</f>
        <v/>
      </c>
      <c r="AD323" s="142" t="str" cm="1">
        <f t="array" ref="AD323">IFERROR(((_xlfn.IFS(AD$227&lt;INDEX($J$395:$J$413,MATCH($B$270,$C$395:$C$413,0)),INDEX('Baseline Calcs &amp; EFs'!$D$341:$D$358, MATCH($B$270,'Baseline Calcs &amp; EFs'!$B$341:$B$358,0)),AD$227&lt;INDEX($K$395:$K$413,MATCH($B$270,$C$395:$C$413,0)),INDEX('Baseline Calcs &amp; EFs'!$D$341:$D$358, MATCH($B$270,'Baseline Calcs &amp; EFs'!$B$341:$B$358,0))-(((INDEX('Baseline Calcs &amp; EFs'!$D$341:$D$358, MATCH($B$270,'Baseline Calcs &amp; EFs'!$B$341:$B$358,0)))-(INDEX($G$394:$G$411, MATCH($B$270,$C$394:$C$411,0))))/3),AD$227&lt;INDEX($I$395:$I$413,MATCH($B$270,$C$395:$C$413,0)),INDEX('Baseline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EFs'!AK$381,"")</f>
        <v/>
      </c>
      <c r="AE323" s="142" t="str" cm="1">
        <f t="array" ref="AE323">IFERROR(((_xlfn.IFS(AE$227&lt;INDEX($J$395:$J$413,MATCH($B$270,$C$395:$C$413,0)),INDEX('Baseline Calcs &amp; EFs'!$D$341:$D$358, MATCH($B$270,'Baseline Calcs &amp; EFs'!$B$341:$B$358,0)),AE$227&lt;INDEX($K$395:$K$413,MATCH($B$270,$C$395:$C$413,0)),INDEX('Baseline Calcs &amp; EFs'!$D$341:$D$358, MATCH($B$270,'Baseline Calcs &amp; EFs'!$B$341:$B$358,0))-(((INDEX('Baseline Calcs &amp; EFs'!$D$341:$D$358, MATCH($B$270,'Baseline Calcs &amp; EFs'!$B$341:$B$358,0)))-(INDEX($G$394:$G$411, MATCH($B$270,$C$394:$C$411,0))))/3),AE$227&lt;INDEX($I$395:$I$413,MATCH($B$270,$C$395:$C$413,0)),INDEX('Baseline Calcs &amp; EFs'!$D$341:$D$358, MATCH($B$270,'Baseline Calcs &amp; EFs'!$B$341:$B$358,0))-(((INDEX('Baseline Calcs &amp; EFs'!$D$341:$D$358, MATCH($B$270,'Baseline Calcs &amp; EFs'!$B$341:$B$358,0)))-(INDEX($G$394:$G$411, MATCH($B$270,$C$394:$C$411,0))))*2/3),TRUE,INDEX($G$394:$G$411, MATCH($B$270,$C$394:$C$411,0)))*INDEX($D$11:$D$27, MATCH($B$270,$B$11:$B$27,0))*10^6*'Conversions and Lists'!$F$44)-(INDEX($G$6:$G$27, MATCH($B$270,$B$6:$B$27,0))*'Conversions and Lists'!$F$37))*'Baseline Calcs &amp; EFs'!AL$381,"")</f>
        <v/>
      </c>
      <c r="AF323" s="142" t="str">
        <f t="shared" si="9"/>
        <v/>
      </c>
      <c r="AG323" s="142" t="str">
        <f>IFERROR(SUM(INDEX(D323:AF323, MATCH(INDEX($H$6:$H$27,MATCH(B323,$B$6:$B$27,0)),$D$227:$AE$227,0)):AF323),"")</f>
        <v/>
      </c>
    </row>
    <row r="324" spans="1:33" ht="14.4" thickBot="1" x14ac:dyDescent="0.3">
      <c r="B324" s="138" t="s">
        <v>152</v>
      </c>
      <c r="C324" s="139" t="s">
        <v>336</v>
      </c>
      <c r="D324" s="148" t="str" cm="1">
        <f t="array" ref="D324">IFERROR((_xlfn.IFS(D$227&lt;INDEX($J$395:$J$413,MATCH($B$270,$C$395:$C$413,0)),INDEX('Baseline Calcs &amp; EFs'!$C$341:$C$358, MATCH($B$270,'Baseline Calcs &amp; EFs'!$B$341:$B$358,0)),D$227&lt;INDEX($K$395:$K$413,MATCH($B$270,$C$395:$C$413,0)),INDEX('Baseline Calcs &amp; EFs'!$C$341:$C$358, MATCH($B$270,'Baseline Calcs &amp; EFs'!$B$341:$B$358,0))-(((INDEX('Baseline Calcs &amp; EFs'!$C$341:$C$358, MATCH($B$270,'Baseline Calcs &amp; EFs'!$B$341:$B$358,0)))-(INDEX($F$394:$F$411, MATCH($B$270,$C$394:$C$411,0))))/3),D$227&lt;INDEX($I$395:$I$413,MATCH($B$270,$C$395:$C$413,0)),INDEX('Baseline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E324" s="148" t="str" cm="1">
        <f t="array" ref="E324">IFERROR((_xlfn.IFS(E$227&lt;INDEX($J$395:$J$413,MATCH($B$270,$C$395:$C$413,0)),INDEX('Baseline Calcs &amp; EFs'!$C$341:$C$358, MATCH($B$270,'Baseline Calcs &amp; EFs'!$B$341:$B$358,0)),E$227&lt;INDEX($K$395:$K$413,MATCH($B$270,$C$395:$C$413,0)),INDEX('Baseline Calcs &amp; EFs'!$C$341:$C$358, MATCH($B$270,'Baseline Calcs &amp; EFs'!$B$341:$B$358,0))-(((INDEX('Baseline Calcs &amp; EFs'!$C$341:$C$358, MATCH($B$270,'Baseline Calcs &amp; EFs'!$B$341:$B$358,0)))-(INDEX($F$394:$F$411, MATCH($B$270,$C$394:$C$411,0))))/3),E$227&lt;INDEX($I$395:$I$413,MATCH($B$270,$C$395:$C$413,0)),INDEX('Baseline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F324" s="148" t="str" cm="1">
        <f t="array" ref="F324">IFERROR((_xlfn.IFS(F$227&lt;INDEX($J$395:$J$413,MATCH($B$270,$C$395:$C$413,0)),INDEX('Baseline Calcs &amp; EFs'!$C$341:$C$358, MATCH($B$270,'Baseline Calcs &amp; EFs'!$B$341:$B$358,0)),F$227&lt;INDEX($K$395:$K$413,MATCH($B$270,$C$395:$C$413,0)),INDEX('Baseline Calcs &amp; EFs'!$C$341:$C$358, MATCH($B$270,'Baseline Calcs &amp; EFs'!$B$341:$B$358,0))-(((INDEX('Baseline Calcs &amp; EFs'!$C$341:$C$358, MATCH($B$270,'Baseline Calcs &amp; EFs'!$B$341:$B$358,0)))-(INDEX($F$394:$F$411, MATCH($B$270,$C$394:$C$411,0))))/3),F$227&lt;INDEX($I$395:$I$413,MATCH($B$270,$C$395:$C$413,0)),INDEX('Baseline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G324" s="148" t="str" cm="1">
        <f t="array" ref="G324">IFERROR((_xlfn.IFS(G$227&lt;INDEX($J$395:$J$413,MATCH($B$270,$C$395:$C$413,0)),INDEX('Baseline Calcs &amp; EFs'!$C$341:$C$358, MATCH($B$270,'Baseline Calcs &amp; EFs'!$B$341:$B$358,0)),G$227&lt;INDEX($K$395:$K$413,MATCH($B$270,$C$395:$C$413,0)),INDEX('Baseline Calcs &amp; EFs'!$C$341:$C$358, MATCH($B$270,'Baseline Calcs &amp; EFs'!$B$341:$B$358,0))-(((INDEX('Baseline Calcs &amp; EFs'!$C$341:$C$358, MATCH($B$270,'Baseline Calcs &amp; EFs'!$B$341:$B$358,0)))-(INDEX($F$394:$F$411, MATCH($B$270,$C$394:$C$411,0))))/3),G$227&lt;INDEX($I$395:$I$413,MATCH($B$270,$C$395:$C$413,0)),INDEX('Baseline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H324" s="148" t="str" cm="1">
        <f t="array" ref="H324">IFERROR((_xlfn.IFS(H$227&lt;INDEX($J$395:$J$413,MATCH($B$270,$C$395:$C$413,0)),INDEX('Baseline Calcs &amp; EFs'!$C$341:$C$358, MATCH($B$270,'Baseline Calcs &amp; EFs'!$B$341:$B$358,0)),H$227&lt;INDEX($K$395:$K$413,MATCH($B$270,$C$395:$C$413,0)),INDEX('Baseline Calcs &amp; EFs'!$C$341:$C$358, MATCH($B$270,'Baseline Calcs &amp; EFs'!$B$341:$B$358,0))-(((INDEX('Baseline Calcs &amp; EFs'!$C$341:$C$358, MATCH($B$270,'Baseline Calcs &amp; EFs'!$B$341:$B$358,0)))-(INDEX($F$394:$F$411, MATCH($B$270,$C$394:$C$411,0))))/3),H$227&lt;INDEX($I$395:$I$413,MATCH($B$270,$C$395:$C$413,0)),INDEX('Baseline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I324" s="148" t="str" cm="1">
        <f t="array" ref="I324">IFERROR((_xlfn.IFS(I$227&lt;INDEX($J$395:$J$413,MATCH($B$270,$C$395:$C$413,0)),INDEX('Baseline Calcs &amp; EFs'!$C$341:$C$358, MATCH($B$270,'Baseline Calcs &amp; EFs'!$B$341:$B$358,0)),I$227&lt;INDEX($K$395:$K$413,MATCH($B$270,$C$395:$C$413,0)),INDEX('Baseline Calcs &amp; EFs'!$C$341:$C$358, MATCH($B$270,'Baseline Calcs &amp; EFs'!$B$341:$B$358,0))-(((INDEX('Baseline Calcs &amp; EFs'!$C$341:$C$358, MATCH($B$270,'Baseline Calcs &amp; EFs'!$B$341:$B$358,0)))-(INDEX($F$394:$F$411, MATCH($B$270,$C$394:$C$411,0))))/3),I$227&lt;INDEX($I$395:$I$413,MATCH($B$270,$C$395:$C$413,0)),INDEX('Baseline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J324" s="148" t="str" cm="1">
        <f t="array" ref="J324">IFERROR((_xlfn.IFS(J$227&lt;INDEX($J$395:$J$413,MATCH($B$270,$C$395:$C$413,0)),INDEX('Baseline Calcs &amp; EFs'!$C$341:$C$358, MATCH($B$270,'Baseline Calcs &amp; EFs'!$B$341:$B$358,0)),J$227&lt;INDEX($K$395:$K$413,MATCH($B$270,$C$395:$C$413,0)),INDEX('Baseline Calcs &amp; EFs'!$C$341:$C$358, MATCH($B$270,'Baseline Calcs &amp; EFs'!$B$341:$B$358,0))-(((INDEX('Baseline Calcs &amp; EFs'!$C$341:$C$358, MATCH($B$270,'Baseline Calcs &amp; EFs'!$B$341:$B$358,0)))-(INDEX($F$394:$F$411, MATCH($B$270,$C$394:$C$411,0))))/3),J$227&lt;INDEX($I$395:$I$413,MATCH($B$270,$C$395:$C$413,0)),INDEX('Baseline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K324" s="148" t="str" cm="1">
        <f t="array" ref="K324">IFERROR((_xlfn.IFS(K$227&lt;INDEX($J$395:$J$413,MATCH($B$270,$C$395:$C$413,0)),INDEX('Baseline Calcs &amp; EFs'!$C$341:$C$358, MATCH($B$270,'Baseline Calcs &amp; EFs'!$B$341:$B$358,0)),K$227&lt;INDEX($K$395:$K$413,MATCH($B$270,$C$395:$C$413,0)),INDEX('Baseline Calcs &amp; EFs'!$C$341:$C$358, MATCH($B$270,'Baseline Calcs &amp; EFs'!$B$341:$B$358,0))-(((INDEX('Baseline Calcs &amp; EFs'!$C$341:$C$358, MATCH($B$270,'Baseline Calcs &amp; EFs'!$B$341:$B$358,0)))-(INDEX($F$394:$F$411, MATCH($B$270,$C$394:$C$411,0))))/3),K$227&lt;INDEX($I$395:$I$413,MATCH($B$270,$C$395:$C$413,0)),INDEX('Baseline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L324" s="148" t="str" cm="1">
        <f t="array" ref="L324">IFERROR((_xlfn.IFS(L$227&lt;INDEX($J$395:$J$413,MATCH($B$270,$C$395:$C$413,0)),INDEX('Baseline Calcs &amp; EFs'!$C$341:$C$358, MATCH($B$270,'Baseline Calcs &amp; EFs'!$B$341:$B$358,0)),L$227&lt;INDEX($K$395:$K$413,MATCH($B$270,$C$395:$C$413,0)),INDEX('Baseline Calcs &amp; EFs'!$C$341:$C$358, MATCH($B$270,'Baseline Calcs &amp; EFs'!$B$341:$B$358,0))-(((INDEX('Baseline Calcs &amp; EFs'!$C$341:$C$358, MATCH($B$270,'Baseline Calcs &amp; EFs'!$B$341:$B$358,0)))-(INDEX($F$394:$F$411, MATCH($B$270,$C$394:$C$411,0))))/3),L$227&lt;INDEX($I$395:$I$413,MATCH($B$270,$C$395:$C$413,0)),INDEX('Baseline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M324" s="148" t="str" cm="1">
        <f t="array" ref="M324">IFERROR((_xlfn.IFS(M$227&lt;INDEX($J$395:$J$413,MATCH($B$270,$C$395:$C$413,0)),INDEX('Baseline Calcs &amp; EFs'!$C$341:$C$358, MATCH($B$270,'Baseline Calcs &amp; EFs'!$B$341:$B$358,0)),M$227&lt;INDEX($K$395:$K$413,MATCH($B$270,$C$395:$C$413,0)),INDEX('Baseline Calcs &amp; EFs'!$C$341:$C$358, MATCH($B$270,'Baseline Calcs &amp; EFs'!$B$341:$B$358,0))-(((INDEX('Baseline Calcs &amp; EFs'!$C$341:$C$358, MATCH($B$270,'Baseline Calcs &amp; EFs'!$B$341:$B$358,0)))-(INDEX($F$394:$F$411, MATCH($B$270,$C$394:$C$411,0))))/3),M$227&lt;INDEX($I$395:$I$413,MATCH($B$270,$C$395:$C$413,0)),INDEX('Baseline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N324" s="148" t="str" cm="1">
        <f t="array" ref="N324">IFERROR((_xlfn.IFS(N$227&lt;INDEX($J$395:$J$413,MATCH($B$270,$C$395:$C$413,0)),INDEX('Baseline Calcs &amp; EFs'!$C$341:$C$358, MATCH($B$270,'Baseline Calcs &amp; EFs'!$B$341:$B$358,0)),N$227&lt;INDEX($K$395:$K$413,MATCH($B$270,$C$395:$C$413,0)),INDEX('Baseline Calcs &amp; EFs'!$C$341:$C$358, MATCH($B$270,'Baseline Calcs &amp; EFs'!$B$341:$B$358,0))-(((INDEX('Baseline Calcs &amp; EFs'!$C$341:$C$358, MATCH($B$270,'Baseline Calcs &amp; EFs'!$B$341:$B$358,0)))-(INDEX($F$394:$F$411, MATCH($B$270,$C$394:$C$411,0))))/3),N$227&lt;INDEX($I$395:$I$413,MATCH($B$270,$C$395:$C$413,0)),INDEX('Baseline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O324" s="148" t="str" cm="1">
        <f t="array" ref="O324">IFERROR((_xlfn.IFS(O$227&lt;INDEX($J$395:$J$413,MATCH($B$270,$C$395:$C$413,0)),INDEX('Baseline Calcs &amp; EFs'!$C$341:$C$358, MATCH($B$270,'Baseline Calcs &amp; EFs'!$B$341:$B$358,0)),O$227&lt;INDEX($K$395:$K$413,MATCH($B$270,$C$395:$C$413,0)),INDEX('Baseline Calcs &amp; EFs'!$C$341:$C$358, MATCH($B$270,'Baseline Calcs &amp; EFs'!$B$341:$B$358,0))-(((INDEX('Baseline Calcs &amp; EFs'!$C$341:$C$358, MATCH($B$270,'Baseline Calcs &amp; EFs'!$B$341:$B$358,0)))-(INDEX($F$394:$F$411, MATCH($B$270,$C$394:$C$411,0))))/3),O$227&lt;INDEX($I$395:$I$413,MATCH($B$270,$C$395:$C$413,0)),INDEX('Baseline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P324" s="148" t="str" cm="1">
        <f t="array" ref="P324">IFERROR((_xlfn.IFS(P$227&lt;INDEX($J$395:$J$413,MATCH($B$270,$C$395:$C$413,0)),INDEX('Baseline Calcs &amp; EFs'!$C$341:$C$358, MATCH($B$270,'Baseline Calcs &amp; EFs'!$B$341:$B$358,0)),P$227&lt;INDEX($K$395:$K$413,MATCH($B$270,$C$395:$C$413,0)),INDEX('Baseline Calcs &amp; EFs'!$C$341:$C$358, MATCH($B$270,'Baseline Calcs &amp; EFs'!$B$341:$B$358,0))-(((INDEX('Baseline Calcs &amp; EFs'!$C$341:$C$358, MATCH($B$270,'Baseline Calcs &amp; EFs'!$B$341:$B$358,0)))-(INDEX($F$394:$F$411, MATCH($B$270,$C$394:$C$411,0))))/3),P$227&lt;INDEX($I$395:$I$413,MATCH($B$270,$C$395:$C$413,0)),INDEX('Baseline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Q324" s="148" t="str" cm="1">
        <f t="array" ref="Q324">IFERROR((_xlfn.IFS(Q$227&lt;INDEX($J$395:$J$413,MATCH($B$270,$C$395:$C$413,0)),INDEX('Baseline Calcs &amp; EFs'!$C$341:$C$358, MATCH($B$270,'Baseline Calcs &amp; EFs'!$B$341:$B$358,0)),Q$227&lt;INDEX($K$395:$K$413,MATCH($B$270,$C$395:$C$413,0)),INDEX('Baseline Calcs &amp; EFs'!$C$341:$C$358, MATCH($B$270,'Baseline Calcs &amp; EFs'!$B$341:$B$358,0))-(((INDEX('Baseline Calcs &amp; EFs'!$C$341:$C$358, MATCH($B$270,'Baseline Calcs &amp; EFs'!$B$341:$B$358,0)))-(INDEX($F$394:$F$411, MATCH($B$270,$C$394:$C$411,0))))/3),Q$227&lt;INDEX($I$395:$I$413,MATCH($B$270,$C$395:$C$413,0)),INDEX('Baseline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R324" s="148" t="str" cm="1">
        <f t="array" ref="R324">IFERROR((_xlfn.IFS(R$227&lt;INDEX($J$395:$J$413,MATCH($B$270,$C$395:$C$413,0)),INDEX('Baseline Calcs &amp; EFs'!$C$341:$C$358, MATCH($B$270,'Baseline Calcs &amp; EFs'!$B$341:$B$358,0)),R$227&lt;INDEX($K$395:$K$413,MATCH($B$270,$C$395:$C$413,0)),INDEX('Baseline Calcs &amp; EFs'!$C$341:$C$358, MATCH($B$270,'Baseline Calcs &amp; EFs'!$B$341:$B$358,0))-(((INDEX('Baseline Calcs &amp; EFs'!$C$341:$C$358, MATCH($B$270,'Baseline Calcs &amp; EFs'!$B$341:$B$358,0)))-(INDEX($F$394:$F$411, MATCH($B$270,$C$394:$C$411,0))))/3),R$227&lt;INDEX($I$395:$I$413,MATCH($B$270,$C$395:$C$413,0)),INDEX('Baseline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S324" s="148" t="str" cm="1">
        <f t="array" ref="S324">IFERROR((_xlfn.IFS(S$227&lt;INDEX($J$395:$J$413,MATCH($B$270,$C$395:$C$413,0)),INDEX('Baseline Calcs &amp; EFs'!$C$341:$C$358, MATCH($B$270,'Baseline Calcs &amp; EFs'!$B$341:$B$358,0)),S$227&lt;INDEX($K$395:$K$413,MATCH($B$270,$C$395:$C$413,0)),INDEX('Baseline Calcs &amp; EFs'!$C$341:$C$358, MATCH($B$270,'Baseline Calcs &amp; EFs'!$B$341:$B$358,0))-(((INDEX('Baseline Calcs &amp; EFs'!$C$341:$C$358, MATCH($B$270,'Baseline Calcs &amp; EFs'!$B$341:$B$358,0)))-(INDEX($F$394:$F$411, MATCH($B$270,$C$394:$C$411,0))))/3),S$227&lt;INDEX($I$395:$I$413,MATCH($B$270,$C$395:$C$413,0)),INDEX('Baseline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T324" s="148" t="str" cm="1">
        <f t="array" ref="T324">IFERROR((_xlfn.IFS(T$227&lt;INDEX($J$395:$J$413,MATCH($B$270,$C$395:$C$413,0)),INDEX('Baseline Calcs &amp; EFs'!$C$341:$C$358, MATCH($B$270,'Baseline Calcs &amp; EFs'!$B$341:$B$358,0)),T$227&lt;INDEX($K$395:$K$413,MATCH($B$270,$C$395:$C$413,0)),INDEX('Baseline Calcs &amp; EFs'!$C$341:$C$358, MATCH($B$270,'Baseline Calcs &amp; EFs'!$B$341:$B$358,0))-(((INDEX('Baseline Calcs &amp; EFs'!$C$341:$C$358, MATCH($B$270,'Baseline Calcs &amp; EFs'!$B$341:$B$358,0)))-(INDEX($F$394:$F$411, MATCH($B$270,$C$394:$C$411,0))))/3),T$227&lt;INDEX($I$395:$I$413,MATCH($B$270,$C$395:$C$413,0)),INDEX('Baseline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U324" s="148" t="str" cm="1">
        <f t="array" ref="U324">IFERROR((_xlfn.IFS(U$227&lt;INDEX($J$395:$J$413,MATCH($B$270,$C$395:$C$413,0)),INDEX('Baseline Calcs &amp; EFs'!$C$341:$C$358, MATCH($B$270,'Baseline Calcs &amp; EFs'!$B$341:$B$358,0)),U$227&lt;INDEX($K$395:$K$413,MATCH($B$270,$C$395:$C$413,0)),INDEX('Baseline Calcs &amp; EFs'!$C$341:$C$358, MATCH($B$270,'Baseline Calcs &amp; EFs'!$B$341:$B$358,0))-(((INDEX('Baseline Calcs &amp; EFs'!$C$341:$C$358, MATCH($B$270,'Baseline Calcs &amp; EFs'!$B$341:$B$358,0)))-(INDEX($F$394:$F$411, MATCH($B$270,$C$394:$C$411,0))))/3),U$227&lt;INDEX($I$395:$I$413,MATCH($B$270,$C$395:$C$413,0)),INDEX('Baseline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V324" s="148" t="str" cm="1">
        <f t="array" ref="V324">IFERROR((_xlfn.IFS(V$227&lt;INDEX($J$395:$J$413,MATCH($B$270,$C$395:$C$413,0)),INDEX('Baseline Calcs &amp; EFs'!$C$341:$C$358, MATCH($B$270,'Baseline Calcs &amp; EFs'!$B$341:$B$358,0)),V$227&lt;INDEX($K$395:$K$413,MATCH($B$270,$C$395:$C$413,0)),INDEX('Baseline Calcs &amp; EFs'!$C$341:$C$358, MATCH($B$270,'Baseline Calcs &amp; EFs'!$B$341:$B$358,0))-(((INDEX('Baseline Calcs &amp; EFs'!$C$341:$C$358, MATCH($B$270,'Baseline Calcs &amp; EFs'!$B$341:$B$358,0)))-(INDEX($F$394:$F$411, MATCH($B$270,$C$394:$C$411,0))))/3),V$227&lt;INDEX($I$395:$I$413,MATCH($B$270,$C$395:$C$413,0)),INDEX('Baseline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W324" s="148" t="str" cm="1">
        <f t="array" ref="W324">IFERROR((_xlfn.IFS(W$227&lt;INDEX($J$395:$J$413,MATCH($B$270,$C$395:$C$413,0)),INDEX('Baseline Calcs &amp; EFs'!$C$341:$C$358, MATCH($B$270,'Baseline Calcs &amp; EFs'!$B$341:$B$358,0)),W$227&lt;INDEX($K$395:$K$413,MATCH($B$270,$C$395:$C$413,0)),INDEX('Baseline Calcs &amp; EFs'!$C$341:$C$358, MATCH($B$270,'Baseline Calcs &amp; EFs'!$B$341:$B$358,0))-(((INDEX('Baseline Calcs &amp; EFs'!$C$341:$C$358, MATCH($B$270,'Baseline Calcs &amp; EFs'!$B$341:$B$358,0)))-(INDEX($F$394:$F$411, MATCH($B$270,$C$394:$C$411,0))))/3),W$227&lt;INDEX($I$395:$I$413,MATCH($B$270,$C$395:$C$413,0)),INDEX('Baseline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X324" s="148" t="str" cm="1">
        <f t="array" ref="X324">IFERROR((_xlfn.IFS(X$227&lt;INDEX($J$395:$J$413,MATCH($B$270,$C$395:$C$413,0)),INDEX('Baseline Calcs &amp; EFs'!$C$341:$C$358, MATCH($B$270,'Baseline Calcs &amp; EFs'!$B$341:$B$358,0)),X$227&lt;INDEX($K$395:$K$413,MATCH($B$270,$C$395:$C$413,0)),INDEX('Baseline Calcs &amp; EFs'!$C$341:$C$358, MATCH($B$270,'Baseline Calcs &amp; EFs'!$B$341:$B$358,0))-(((INDEX('Baseline Calcs &amp; EFs'!$C$341:$C$358, MATCH($B$270,'Baseline Calcs &amp; EFs'!$B$341:$B$358,0)))-(INDEX($F$394:$F$411, MATCH($B$270,$C$394:$C$411,0))))/3),X$227&lt;INDEX($I$395:$I$413,MATCH($B$270,$C$395:$C$413,0)),INDEX('Baseline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Y324" s="148" t="str" cm="1">
        <f t="array" ref="Y324">IFERROR((_xlfn.IFS(Y$227&lt;INDEX($J$395:$J$413,MATCH($B$270,$C$395:$C$413,0)),INDEX('Baseline Calcs &amp; EFs'!$C$341:$C$358, MATCH($B$270,'Baseline Calcs &amp; EFs'!$B$341:$B$358,0)),Y$227&lt;INDEX($K$395:$K$413,MATCH($B$270,$C$395:$C$413,0)),INDEX('Baseline Calcs &amp; EFs'!$C$341:$C$358, MATCH($B$270,'Baseline Calcs &amp; EFs'!$B$341:$B$358,0))-(((INDEX('Baseline Calcs &amp; EFs'!$C$341:$C$358, MATCH($B$270,'Baseline Calcs &amp; EFs'!$B$341:$B$358,0)))-(INDEX($F$394:$F$411, MATCH($B$270,$C$394:$C$411,0))))/3),Y$227&lt;INDEX($I$395:$I$413,MATCH($B$270,$C$395:$C$413,0)),INDEX('Baseline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Z324" s="148" t="str" cm="1">
        <f t="array" ref="Z324">IFERROR((_xlfn.IFS(Z$227&lt;INDEX($J$395:$J$413,MATCH($B$270,$C$395:$C$413,0)),INDEX('Baseline Calcs &amp; EFs'!$C$341:$C$358, MATCH($B$270,'Baseline Calcs &amp; EFs'!$B$341:$B$358,0)),Z$227&lt;INDEX($K$395:$K$413,MATCH($B$270,$C$395:$C$413,0)),INDEX('Baseline Calcs &amp; EFs'!$C$341:$C$358, MATCH($B$270,'Baseline Calcs &amp; EFs'!$B$341:$B$358,0))-(((INDEX('Baseline Calcs &amp; EFs'!$C$341:$C$358, MATCH($B$270,'Baseline Calcs &amp; EFs'!$B$341:$B$358,0)))-(INDEX($F$394:$F$411, MATCH($B$270,$C$394:$C$411,0))))/3),Z$227&lt;INDEX($I$395:$I$413,MATCH($B$270,$C$395:$C$413,0)),INDEX('Baseline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AA324" s="148" t="str" cm="1">
        <f t="array" ref="AA324">IFERROR((_xlfn.IFS(AA$227&lt;INDEX($J$395:$J$413,MATCH($B$270,$C$395:$C$413,0)),INDEX('Baseline Calcs &amp; EFs'!$C$341:$C$358, MATCH($B$270,'Baseline Calcs &amp; EFs'!$B$341:$B$358,0)),AA$227&lt;INDEX($K$395:$K$413,MATCH($B$270,$C$395:$C$413,0)),INDEX('Baseline Calcs &amp; EFs'!$C$341:$C$358, MATCH($B$270,'Baseline Calcs &amp; EFs'!$B$341:$B$358,0))-(((INDEX('Baseline Calcs &amp; EFs'!$C$341:$C$358, MATCH($B$270,'Baseline Calcs &amp; EFs'!$B$341:$B$358,0)))-(INDEX($F$394:$F$411, MATCH($B$270,$C$394:$C$411,0))))/3),AA$227&lt;INDEX($I$395:$I$413,MATCH($B$270,$C$395:$C$413,0)),INDEX('Baseline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AB324" s="148" t="str" cm="1">
        <f t="array" ref="AB324">IFERROR((_xlfn.IFS(AB$227&lt;INDEX($J$395:$J$413,MATCH($B$270,$C$395:$C$413,0)),INDEX('Baseline Calcs &amp; EFs'!$C$341:$C$358, MATCH($B$270,'Baseline Calcs &amp; EFs'!$B$341:$B$358,0)),AB$227&lt;INDEX($K$395:$K$413,MATCH($B$270,$C$395:$C$413,0)),INDEX('Baseline Calcs &amp; EFs'!$C$341:$C$358, MATCH($B$270,'Baseline Calcs &amp; EFs'!$B$341:$B$358,0))-(((INDEX('Baseline Calcs &amp; EFs'!$C$341:$C$358, MATCH($B$270,'Baseline Calcs &amp; EFs'!$B$341:$B$358,0)))-(INDEX($F$394:$F$411, MATCH($B$270,$C$394:$C$411,0))))/3),AB$227&lt;INDEX($I$395:$I$413,MATCH($B$270,$C$395:$C$413,0)),INDEX('Baseline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AC324" s="148" t="str" cm="1">
        <f t="array" ref="AC324">IFERROR((_xlfn.IFS(AC$227&lt;INDEX($J$395:$J$413,MATCH($B$270,$C$395:$C$413,0)),INDEX('Baseline Calcs &amp; EFs'!$C$341:$C$358, MATCH($B$270,'Baseline Calcs &amp; EFs'!$B$341:$B$358,0)),AC$227&lt;INDEX($K$395:$K$413,MATCH($B$270,$C$395:$C$413,0)),INDEX('Baseline Calcs &amp; EFs'!$C$341:$C$358, MATCH($B$270,'Baseline Calcs &amp; EFs'!$B$341:$B$358,0))-(((INDEX('Baseline Calcs &amp; EFs'!$C$341:$C$358, MATCH($B$270,'Baseline Calcs &amp; EFs'!$B$341:$B$358,0)))-(INDEX($F$394:$F$411, MATCH($B$270,$C$394:$C$411,0))))/3),AC$227&lt;INDEX($I$395:$I$413,MATCH($B$270,$C$395:$C$413,0)),INDEX('Baseline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AD324" s="148" t="str" cm="1">
        <f t="array" ref="AD324">IFERROR((_xlfn.IFS(AD$227&lt;INDEX($J$395:$J$413,MATCH($B$270,$C$395:$C$413,0)),INDEX('Baseline Calcs &amp; EFs'!$C$341:$C$358, MATCH($B$270,'Baseline Calcs &amp; EFs'!$B$341:$B$358,0)),AD$227&lt;INDEX($K$395:$K$413,MATCH($B$270,$C$395:$C$413,0)),INDEX('Baseline Calcs &amp; EFs'!$C$341:$C$358, MATCH($B$270,'Baseline Calcs &amp; EFs'!$B$341:$B$358,0))-(((INDEX('Baseline Calcs &amp; EFs'!$C$341:$C$358, MATCH($B$270,'Baseline Calcs &amp; EFs'!$B$341:$B$358,0)))-(INDEX($F$394:$F$411, MATCH($B$270,$C$394:$C$411,0))))/3),AD$227&lt;INDEX($I$395:$I$413,MATCH($B$270,$C$395:$C$413,0)),INDEX('Baseline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AE324" s="148" t="str" cm="1">
        <f t="array" ref="AE324">IFERROR((_xlfn.IFS(AE$227&lt;INDEX($J$395:$J$413,MATCH($B$270,$C$395:$C$413,0)),INDEX('Baseline Calcs &amp; EFs'!$C$341:$C$358, MATCH($B$270,'Baseline Calcs &amp; EFs'!$B$341:$B$358,0)),AE$227&lt;INDEX($K$395:$K$413,MATCH($B$270,$C$395:$C$413,0)),INDEX('Baseline Calcs &amp; EFs'!$C$341:$C$358, MATCH($B$270,'Baseline Calcs &amp; EFs'!$B$341:$B$358,0))-(((INDEX('Baseline Calcs &amp; EFs'!$C$341:$C$358, MATCH($B$270,'Baseline Calcs &amp; EFs'!$B$341:$B$358,0)))-(INDEX($F$394:$F$411, MATCH($B$270,$C$394:$C$411,0))))/3),AE$227&lt;INDEX($I$395:$I$413,MATCH($B$270,$C$395:$C$413,0)),INDEX('Baseline Calcs &amp; EFs'!$C$341:$C$358, MATCH($B$270,'Baseline Calcs &amp; EFs'!$B$341:$B$358,0))-(((INDEX('Baseline Calcs &amp; EFs'!$C$341:$C$358, MATCH($B$270,'Baseline Calcs &amp; EFs'!$B$341:$B$358,0)))-(INDEX($F$394:$F$411, MATCH($B$270,$C$394:$C$411,0))))*2/3),TRUE,INDEX($F$394:$F$411, MATCH($B$270,$C$394:$C$411,0)))*INDEX($D$11:$D$27, MATCH($B$270,$B$11:$B$27,0)))*1000*'Conversions and Lists'!$O$44*'Baseline Calcs &amp; EFs'!$F$437*'Conversions and Lists'!$F$51*1000,"")</f>
        <v/>
      </c>
      <c r="AF324" s="148" t="str">
        <f t="shared" si="9"/>
        <v/>
      </c>
      <c r="AG324" s="148" t="str">
        <f>IFERROR(SUM(INDEX(D324:AF324, MATCH(INDEX($H$6:$H$27,MATCH(B324,$B$6:$B$27,0)),$D$227:$AE$227,0)):AF324),"")</f>
        <v/>
      </c>
    </row>
    <row r="325" spans="1:33" x14ac:dyDescent="0.25">
      <c r="B325" s="144" t="s">
        <v>158</v>
      </c>
      <c r="C325" s="141" t="s">
        <v>335</v>
      </c>
      <c r="D325" s="142" t="str" cm="1">
        <f t="array" ref="D325">IFERROR(((_xlfn.IFS(D$227&lt;INDEX($J$395:$J$413,MATCH($B$272,$C$395:$C$413,0)),INDEX('Baseline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MATCH($B$272,$C$394:$C$411,0))))/3),D$227&lt;INDEX($I$395:$I$413,MATCH(B325,$C$395:$C$413,0)),INDEX('Baseline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E325" s="142" t="str" cm="1">
        <f t="array" ref="E325">IFERROR(((_xlfn.IFS(E$227&lt;INDEX($J$395:$J$413,MATCH($B$272,$C$395:$C$413,0)),INDEX('Baseline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MATCH($B$272,$C$394:$C$411,0))))/3),E$227&lt;INDEX($I$395:$I$413,MATCH(C325,$C$395:$C$413,0)),INDEX('Baseline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F325" s="142" t="str" cm="1">
        <f t="array" ref="F325">IFERROR(((_xlfn.IFS(F$227&lt;INDEX($J$395:$J$413,MATCH($B$272,$C$395:$C$413,0)),INDEX('Baseline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MATCH($B$272,$C$394:$C$411,0))))/3),F$227&lt;INDEX($I$395:$I$413,MATCH(D325,$C$395:$C$413,0)),INDEX('Baseline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G325" s="142" t="str" cm="1">
        <f t="array" ref="G325">IFERROR(((_xlfn.IFS(G$227&lt;INDEX($J$395:$J$413,MATCH($B$272,$C$395:$C$413,0)),INDEX('Baseline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MATCH($B$272,$C$394:$C$411,0))))/3),G$227&lt;INDEX($I$395:$I$413,MATCH(E325,$C$395:$C$413,0)),INDEX('Baseline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H325" s="142" t="str" cm="1">
        <f t="array" ref="H325">IFERROR(((_xlfn.IFS(H$227&lt;INDEX($J$395:$J$413,MATCH($B$272,$C$395:$C$413,0)),INDEX('Baseline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MATCH($B$272,$C$394:$C$411,0))))/3),H$227&lt;INDEX($I$395:$I$413,MATCH(F325,$C$395:$C$413,0)),INDEX('Baseline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I325" s="142" t="str" cm="1">
        <f t="array" ref="I325">IFERROR(((_xlfn.IFS(I$227&lt;INDEX($J$395:$J$413,MATCH($B$272,$C$395:$C$413,0)),INDEX('Baseline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MATCH($B$272,$C$394:$C$411,0))))/3),I$227&lt;INDEX($I$395:$I$413,MATCH(G325,$C$395:$C$413,0)),INDEX('Baseline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J325" s="142" t="str" cm="1">
        <f t="array" ref="J325">IFERROR(((_xlfn.IFS(J$227&lt;INDEX($J$395:$J$413,MATCH($B$272,$C$395:$C$413,0)),INDEX('Baseline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MATCH($B$272,$C$394:$C$411,0))))/3),J$227&lt;INDEX($I$395:$I$413,MATCH(H325,$C$395:$C$413,0)),INDEX('Baseline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K325" s="142" t="str" cm="1">
        <f t="array" ref="K325">IFERROR(((_xlfn.IFS(K$227&lt;INDEX($J$395:$J$413,MATCH($B$272,$C$395:$C$413,0)),INDEX('Baseline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MATCH($B$272,$C$394:$C$411,0))))/3),K$227&lt;INDEX($I$395:$I$413,MATCH(I325,$C$395:$C$413,0)),INDEX('Baseline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L325" s="142" t="str" cm="1">
        <f t="array" ref="L325">IFERROR(((_xlfn.IFS(L$227&lt;INDEX($J$395:$J$413,MATCH($B$272,$C$395:$C$413,0)),INDEX('Baseline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MATCH($B$272,$C$394:$C$411,0))))/3),L$227&lt;INDEX($I$395:$I$413,MATCH(J325,$C$395:$C$413,0)),INDEX('Baseline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M325" s="142" t="str" cm="1">
        <f t="array" ref="M325">IFERROR(((_xlfn.IFS(M$227&lt;INDEX($J$395:$J$413,MATCH($B$272,$C$395:$C$413,0)),INDEX('Baseline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MATCH($B$272,$C$394:$C$411,0))))/3),M$227&lt;INDEX($I$395:$I$413,MATCH(K325,$C$395:$C$413,0)),INDEX('Baseline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N325" s="142" t="str" cm="1">
        <f t="array" ref="N325">IFERROR(((_xlfn.IFS(N$227&lt;INDEX($J$395:$J$413,MATCH($B$272,$C$395:$C$413,0)),INDEX('Baseline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MATCH($B$272,$C$394:$C$411,0))))/3),N$227&lt;INDEX($I$395:$I$413,MATCH(L325,$C$395:$C$413,0)),INDEX('Baseline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O325" s="142" t="str" cm="1">
        <f t="array" ref="O325">IFERROR(((_xlfn.IFS(O$227&lt;INDEX($J$395:$J$413,MATCH($B$272,$C$395:$C$413,0)),INDEX('Baseline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MATCH($B$272,$C$394:$C$411,0))))/3),O$227&lt;INDEX($I$395:$I$413,MATCH(M325,$C$395:$C$413,0)),INDEX('Baseline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P325" s="142" t="str" cm="1">
        <f t="array" ref="P325">IFERROR(((_xlfn.IFS(P$227&lt;INDEX($J$395:$J$413,MATCH($B$272,$C$395:$C$413,0)),INDEX('Baseline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MATCH($B$272,$C$394:$C$411,0))))/3),P$227&lt;INDEX($I$395:$I$413,MATCH(N325,$C$395:$C$413,0)),INDEX('Baseline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Q325" s="142" t="str" cm="1">
        <f t="array" ref="Q325">IFERROR(((_xlfn.IFS(Q$227&lt;INDEX($J$395:$J$413,MATCH($B$272,$C$395:$C$413,0)),INDEX('Baseline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MATCH($B$272,$C$394:$C$411,0))))/3),Q$227&lt;INDEX($I$395:$I$413,MATCH(O325,$C$395:$C$413,0)),INDEX('Baseline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R325" s="142" t="str" cm="1">
        <f t="array" ref="R325">IFERROR(((_xlfn.IFS(R$227&lt;INDEX($J$395:$J$413,MATCH($B$272,$C$395:$C$413,0)),INDEX('Baseline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MATCH($B$272,$C$394:$C$411,0))))/3),R$227&lt;INDEX($I$395:$I$413,MATCH(P325,$C$395:$C$413,0)),INDEX('Baseline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S325" s="142" t="str" cm="1">
        <f t="array" ref="S325">IFERROR(((_xlfn.IFS(S$227&lt;INDEX($J$395:$J$413,MATCH($B$272,$C$395:$C$413,0)),INDEX('Baseline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MATCH($B$272,$C$394:$C$411,0))))/3),S$227&lt;INDEX($I$395:$I$413,MATCH(Q325,$C$395:$C$413,0)),INDEX('Baseline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T325" s="142" t="str" cm="1">
        <f t="array" ref="T325">IFERROR(((_xlfn.IFS(T$227&lt;INDEX($J$395:$J$413,MATCH($B$272,$C$395:$C$413,0)),INDEX('Baseline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MATCH($B$272,$C$394:$C$411,0))))/3),T$227&lt;INDEX($I$395:$I$413,MATCH(R325,$C$395:$C$413,0)),INDEX('Baseline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U325" s="142" t="str" cm="1">
        <f t="array" ref="U325">IFERROR(((_xlfn.IFS(U$227&lt;INDEX($J$395:$J$413,MATCH($B$272,$C$395:$C$413,0)),INDEX('Baseline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MATCH($B$272,$C$394:$C$411,0))))/3),U$227&lt;INDEX($I$395:$I$413,MATCH(S325,$C$395:$C$413,0)),INDEX('Baseline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V325" s="142" t="str" cm="1">
        <f t="array" ref="V325">IFERROR(((_xlfn.IFS(V$227&lt;INDEX($J$395:$J$413,MATCH($B$272,$C$395:$C$413,0)),INDEX('Baseline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MATCH($B$272,$C$394:$C$411,0))))/3),V$227&lt;INDEX($I$395:$I$413,MATCH(T325,$C$395:$C$413,0)),INDEX('Baseline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W325" s="142" t="str" cm="1">
        <f t="array" ref="W325">IFERROR(((_xlfn.IFS(W$227&lt;INDEX($J$395:$J$413,MATCH($B$272,$C$395:$C$413,0)),INDEX('Baseline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MATCH($B$272,$C$394:$C$411,0))))/3),W$227&lt;INDEX($I$395:$I$413,MATCH(U325,$C$395:$C$413,0)),INDEX('Baseline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X325" s="142" t="str" cm="1">
        <f t="array" ref="X325">IFERROR(((_xlfn.IFS(X$227&lt;INDEX($J$395:$J$413,MATCH($B$272,$C$395:$C$413,0)),INDEX('Baseline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MATCH($B$272,$C$394:$C$411,0))))/3),X$227&lt;INDEX($I$395:$I$413,MATCH(V325,$C$395:$C$413,0)),INDEX('Baseline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Y325" s="142" t="str" cm="1">
        <f t="array" ref="Y325">IFERROR(((_xlfn.IFS(Y$227&lt;INDEX($J$395:$J$413,MATCH($B$272,$C$395:$C$413,0)),INDEX('Baseline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MATCH($B$272,$C$394:$C$411,0))))/3),Y$227&lt;INDEX($I$395:$I$413,MATCH(W325,$C$395:$C$413,0)),INDEX('Baseline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Z325" s="142" t="str" cm="1">
        <f t="array" ref="Z325">IFERROR(((_xlfn.IFS(Z$227&lt;INDEX($J$395:$J$413,MATCH($B$272,$C$395:$C$413,0)),INDEX('Baseline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MATCH($B$272,$C$394:$C$411,0))))/3),Z$227&lt;INDEX($I$395:$I$413,MATCH(X325,$C$395:$C$413,0)),INDEX('Baseline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AA325" s="142" t="str" cm="1">
        <f t="array" ref="AA325">IFERROR(((_xlfn.IFS(AA$227&lt;INDEX($J$395:$J$413,MATCH($B$272,$C$395:$C$413,0)),INDEX('Baseline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MATCH($B$272,$C$394:$C$411,0))))/3),AA$227&lt;INDEX($I$395:$I$413,MATCH(Y325,$C$395:$C$413,0)),INDEX('Baseline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AB325" s="142" t="str" cm="1">
        <f t="array" ref="AB325">IFERROR(((_xlfn.IFS(AB$227&lt;INDEX($J$395:$J$413,MATCH($B$272,$C$395:$C$413,0)),INDEX('Baseline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MATCH($B$272,$C$394:$C$411,0))))/3),AB$227&lt;INDEX($I$395:$I$413,MATCH(Z325,$C$395:$C$413,0)),INDEX('Baseline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AC325" s="142" t="str" cm="1">
        <f t="array" ref="AC325">IFERROR(((_xlfn.IFS(AC$227&lt;INDEX($J$395:$J$413,MATCH($B$272,$C$395:$C$413,0)),INDEX('Baseline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MATCH($B$272,$C$394:$C$411,0))))/3),AC$227&lt;INDEX($I$395:$I$413,MATCH(AA325,$C$395:$C$413,0)),INDEX('Baseline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AD325" s="142" t="str" cm="1">
        <f t="array" ref="AD325">IFERROR(((_xlfn.IFS(AD$227&lt;INDEX($J$395:$J$413,MATCH($B$272,$C$395:$C$413,0)),INDEX('Baseline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MATCH($B$272,$C$394:$C$411,0))))/3),AD$227&lt;INDEX($I$395:$I$413,MATCH(AB325,$C$395:$C$413,0)),INDEX('Baseline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AE325" s="142" t="str" cm="1">
        <f t="array" ref="AE325">IFERROR(((_xlfn.IFS(AE$227&lt;INDEX($J$395:$J$413,MATCH($B$272,$C$395:$C$413,0)),INDEX('Baseline Calcs &amp; EFs'!$D$341:$D$358, MATCH($B$272,'Baseline Calcs &amp; EFs'!$B$341:$B$358,0)),$D$227&lt;INDEX($K$395:$K$413,MATCH($B$272,$C$395:$C$413,0)),INDEX('Baseline Calcs &amp; EFs'!$D$341:$D$358, MATCH($B$272,'Baseline Calcs &amp; EFs'!$B$341:$B$358,0))-(((INDEX('Baseline Calcs &amp; EFs'!$D$341:$D$358, MATCH($B$272,'Baseline Calcs &amp; EFs'!$B$341:$B$358,0)))-(INDEX($G$394:$G$411, MATCH($B$272,$C$394:$C$411,0))))/3),AE$227&lt;INDEX($I$395:$I$413,MATCH(AC325,$C$395:$C$413,0)),INDEX('Baseline Calcs &amp; EFs'!$D$341:$D$358, MATCH($B$272,'Baseline Calcs &amp; EFs'!$B$341:$B$358,0))-(((INDEX('Baseline Calcs &amp; EFs'!$D$341:$D$358, MATCH($B$272,'Baseline Calcs &amp; EFs'!$B$341:$B$358,0)))-(INDEX($G$394:$G$411, MATCH($B$272,$C$394:$C$411,0))))*2/3),TRUE,INDEX($G$394:$G$411, MATCH($B$272,$C$394:$C$411,0)))*INDEX($D$11:$D$27, MATCH($B$272,$B$11:$B$27,0))*10^6*'Conversions and Lists'!$F$44)-(INDEX($G$6:$G$27, MATCH($B$272,$B$6:$B$27,0))*'Conversions and Lists'!$F$37))*'Baseline Calcs &amp; EFs'!$K$381,"")</f>
        <v/>
      </c>
      <c r="AF325" s="142" t="str">
        <f t="shared" si="9"/>
        <v/>
      </c>
      <c r="AG325" s="142" t="str">
        <f>IFERROR(SUM(INDEX(D325:AF325, MATCH(INDEX($H$6:$H$27,MATCH(B325,$B$6:$B$27,0)),$D$227:$AE$227,0)):AF325),"")</f>
        <v/>
      </c>
    </row>
    <row r="326" spans="1:33" ht="14.4" thickBot="1" x14ac:dyDescent="0.3">
      <c r="B326" s="138" t="s">
        <v>158</v>
      </c>
      <c r="C326" s="139" t="s">
        <v>336</v>
      </c>
      <c r="D326" s="148" t="str" cm="1">
        <f t="array" ref="D326">IFERROR((_xlfn.IFS(D$227&lt;INDEX($J$395:$J$413,MATCH($B$272,$C$395:$C$413,0)),INDEX('Baseline Calcs &amp; EFs'!$C$341:$C$358, MATCH($B$272,'Baseline Calcs &amp; EFs'!$B$341:$B$358,0)),D$227&lt;INDEX($K$395:$K$413,MATCH($B$272,$C$395:$C$413,0)),INDEX('Baseline Calcs &amp; EFs'!$C$341:$C$358, MATCH($B$272,'Baseline Calcs &amp; EFs'!$B$341:$B$358,0))-(((INDEX('Baseline Calcs &amp; EFs'!$C$341:$C$358, MATCH($B$272,'Baseline Calcs &amp; EFs'!$B$341:$B$358,0)))-(INDEX($F$394:$F$411, MATCH($B$272,$C$394:$C$411,0))))/3),D$227&lt;INDEX($I$395:$I$413,MATCH($B$272,$C$395:$C$413,0)),INDEX('Baseline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E326" s="148" t="str" cm="1">
        <f t="array" ref="E326">IFERROR((_xlfn.IFS(E$227&lt;INDEX($J$395:$J$413,MATCH($B$272,$C$395:$C$413,0)),INDEX('Baseline Calcs &amp; EFs'!$C$341:$C$358, MATCH($B$272,'Baseline Calcs &amp; EFs'!$B$341:$B$358,0)),E$227&lt;INDEX($K$395:$K$413,MATCH($B$272,$C$395:$C$413,0)),INDEX('Baseline Calcs &amp; EFs'!$C$341:$C$358, MATCH($B$272,'Baseline Calcs &amp; EFs'!$B$341:$B$358,0))-(((INDEX('Baseline Calcs &amp; EFs'!$C$341:$C$358, MATCH($B$272,'Baseline Calcs &amp; EFs'!$B$341:$B$358,0)))-(INDEX($F$394:$F$411, MATCH($B$272,$C$394:$C$411,0))))/3),E$227&lt;INDEX($I$395:$I$413,MATCH($B$272,$C$395:$C$413,0)),INDEX('Baseline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F326" s="148" t="str" cm="1">
        <f t="array" ref="F326">IFERROR((_xlfn.IFS(F$227&lt;INDEX($J$395:$J$413,MATCH($B$272,$C$395:$C$413,0)),INDEX('Baseline Calcs &amp; EFs'!$C$341:$C$358, MATCH($B$272,'Baseline Calcs &amp; EFs'!$B$341:$B$358,0)),F$227&lt;INDEX($K$395:$K$413,MATCH($B$272,$C$395:$C$413,0)),INDEX('Baseline Calcs &amp; EFs'!$C$341:$C$358, MATCH($B$272,'Baseline Calcs &amp; EFs'!$B$341:$B$358,0))-(((INDEX('Baseline Calcs &amp; EFs'!$C$341:$C$358, MATCH($B$272,'Baseline Calcs &amp; EFs'!$B$341:$B$358,0)))-(INDEX($F$394:$F$411, MATCH($B$272,$C$394:$C$411,0))))/3),F$227&lt;INDEX($I$395:$I$413,MATCH($B$272,$C$395:$C$413,0)),INDEX('Baseline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G326" s="148" t="str" cm="1">
        <f t="array" ref="G326">IFERROR((_xlfn.IFS(G$227&lt;INDEX($J$395:$J$413,MATCH($B$272,$C$395:$C$413,0)),INDEX('Baseline Calcs &amp; EFs'!$C$341:$C$358, MATCH($B$272,'Baseline Calcs &amp; EFs'!$B$341:$B$358,0)),G$227&lt;INDEX($K$395:$K$413,MATCH($B$272,$C$395:$C$413,0)),INDEX('Baseline Calcs &amp; EFs'!$C$341:$C$358, MATCH($B$272,'Baseline Calcs &amp; EFs'!$B$341:$B$358,0))-(((INDEX('Baseline Calcs &amp; EFs'!$C$341:$C$358, MATCH($B$272,'Baseline Calcs &amp; EFs'!$B$341:$B$358,0)))-(INDEX($F$394:$F$411, MATCH($B$272,$C$394:$C$411,0))))/3),G$227&lt;INDEX($I$395:$I$413,MATCH($B$272,$C$395:$C$413,0)),INDEX('Baseline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H326" s="148" t="str" cm="1">
        <f t="array" ref="H326">IFERROR((_xlfn.IFS(H$227&lt;INDEX($J$395:$J$413,MATCH($B$272,$C$395:$C$413,0)),INDEX('Baseline Calcs &amp; EFs'!$C$341:$C$358, MATCH($B$272,'Baseline Calcs &amp; EFs'!$B$341:$B$358,0)),H$227&lt;INDEX($K$395:$K$413,MATCH($B$272,$C$395:$C$413,0)),INDEX('Baseline Calcs &amp; EFs'!$C$341:$C$358, MATCH($B$272,'Baseline Calcs &amp; EFs'!$B$341:$B$358,0))-(((INDEX('Baseline Calcs &amp; EFs'!$C$341:$C$358, MATCH($B$272,'Baseline Calcs &amp; EFs'!$B$341:$B$358,0)))-(INDEX($F$394:$F$411, MATCH($B$272,$C$394:$C$411,0))))/3),H$227&lt;INDEX($I$395:$I$413,MATCH($B$272,$C$395:$C$413,0)),INDEX('Baseline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I326" s="148" t="str" cm="1">
        <f t="array" ref="I326">IFERROR((_xlfn.IFS(I$227&lt;INDEX($J$395:$J$413,MATCH($B$272,$C$395:$C$413,0)),INDEX('Baseline Calcs &amp; EFs'!$C$341:$C$358, MATCH($B$272,'Baseline Calcs &amp; EFs'!$B$341:$B$358,0)),I$227&lt;INDEX($K$395:$K$413,MATCH($B$272,$C$395:$C$413,0)),INDEX('Baseline Calcs &amp; EFs'!$C$341:$C$358, MATCH($B$272,'Baseline Calcs &amp; EFs'!$B$341:$B$358,0))-(((INDEX('Baseline Calcs &amp; EFs'!$C$341:$C$358, MATCH($B$272,'Baseline Calcs &amp; EFs'!$B$341:$B$358,0)))-(INDEX($F$394:$F$411, MATCH($B$272,$C$394:$C$411,0))))/3),I$227&lt;INDEX($I$395:$I$413,MATCH($B$272,$C$395:$C$413,0)),INDEX('Baseline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J326" s="148" t="str" cm="1">
        <f t="array" ref="J326">IFERROR((_xlfn.IFS(J$227&lt;INDEX($J$395:$J$413,MATCH($B$272,$C$395:$C$413,0)),INDEX('Baseline Calcs &amp; EFs'!$C$341:$C$358, MATCH($B$272,'Baseline Calcs &amp; EFs'!$B$341:$B$358,0)),J$227&lt;INDEX($K$395:$K$413,MATCH($B$272,$C$395:$C$413,0)),INDEX('Baseline Calcs &amp; EFs'!$C$341:$C$358, MATCH($B$272,'Baseline Calcs &amp; EFs'!$B$341:$B$358,0))-(((INDEX('Baseline Calcs &amp; EFs'!$C$341:$C$358, MATCH($B$272,'Baseline Calcs &amp; EFs'!$B$341:$B$358,0)))-(INDEX($F$394:$F$411, MATCH($B$272,$C$394:$C$411,0))))/3),J$227&lt;INDEX($I$395:$I$413,MATCH($B$272,$C$395:$C$413,0)),INDEX('Baseline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K326" s="148" t="str" cm="1">
        <f t="array" ref="K326">IFERROR((_xlfn.IFS(K$227&lt;INDEX($J$395:$J$413,MATCH($B$272,$C$395:$C$413,0)),INDEX('Baseline Calcs &amp; EFs'!$C$341:$C$358, MATCH($B$272,'Baseline Calcs &amp; EFs'!$B$341:$B$358,0)),K$227&lt;INDEX($K$395:$K$413,MATCH($B$272,$C$395:$C$413,0)),INDEX('Baseline Calcs &amp; EFs'!$C$341:$C$358, MATCH($B$272,'Baseline Calcs &amp; EFs'!$B$341:$B$358,0))-(((INDEX('Baseline Calcs &amp; EFs'!$C$341:$C$358, MATCH($B$272,'Baseline Calcs &amp; EFs'!$B$341:$B$358,0)))-(INDEX($F$394:$F$411, MATCH($B$272,$C$394:$C$411,0))))/3),K$227&lt;INDEX($I$395:$I$413,MATCH($B$272,$C$395:$C$413,0)),INDEX('Baseline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L326" s="148" t="str" cm="1">
        <f t="array" ref="L326">IFERROR((_xlfn.IFS(L$227&lt;INDEX($J$395:$J$413,MATCH($B$272,$C$395:$C$413,0)),INDEX('Baseline Calcs &amp; EFs'!$C$341:$C$358, MATCH($B$272,'Baseline Calcs &amp; EFs'!$B$341:$B$358,0)),L$227&lt;INDEX($K$395:$K$413,MATCH($B$272,$C$395:$C$413,0)),INDEX('Baseline Calcs &amp; EFs'!$C$341:$C$358, MATCH($B$272,'Baseline Calcs &amp; EFs'!$B$341:$B$358,0))-(((INDEX('Baseline Calcs &amp; EFs'!$C$341:$C$358, MATCH($B$272,'Baseline Calcs &amp; EFs'!$B$341:$B$358,0)))-(INDEX($F$394:$F$411, MATCH($B$272,$C$394:$C$411,0))))/3),L$227&lt;INDEX($I$395:$I$413,MATCH($B$272,$C$395:$C$413,0)),INDEX('Baseline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M326" s="148" t="str" cm="1">
        <f t="array" ref="M326">IFERROR((_xlfn.IFS(M$227&lt;INDEX($J$395:$J$413,MATCH($B$272,$C$395:$C$413,0)),INDEX('Baseline Calcs &amp; EFs'!$C$341:$C$358, MATCH($B$272,'Baseline Calcs &amp; EFs'!$B$341:$B$358,0)),M$227&lt;INDEX($K$395:$K$413,MATCH($B$272,$C$395:$C$413,0)),INDEX('Baseline Calcs &amp; EFs'!$C$341:$C$358, MATCH($B$272,'Baseline Calcs &amp; EFs'!$B$341:$B$358,0))-(((INDEX('Baseline Calcs &amp; EFs'!$C$341:$C$358, MATCH($B$272,'Baseline Calcs &amp; EFs'!$B$341:$B$358,0)))-(INDEX($F$394:$F$411, MATCH($B$272,$C$394:$C$411,0))))/3),M$227&lt;INDEX($I$395:$I$413,MATCH($B$272,$C$395:$C$413,0)),INDEX('Baseline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N326" s="148" t="str" cm="1">
        <f t="array" ref="N326">IFERROR((_xlfn.IFS(N$227&lt;INDEX($J$395:$J$413,MATCH($B$272,$C$395:$C$413,0)),INDEX('Baseline Calcs &amp; EFs'!$C$341:$C$358, MATCH($B$272,'Baseline Calcs &amp; EFs'!$B$341:$B$358,0)),N$227&lt;INDEX($K$395:$K$413,MATCH($B$272,$C$395:$C$413,0)),INDEX('Baseline Calcs &amp; EFs'!$C$341:$C$358, MATCH($B$272,'Baseline Calcs &amp; EFs'!$B$341:$B$358,0))-(((INDEX('Baseline Calcs &amp; EFs'!$C$341:$C$358, MATCH($B$272,'Baseline Calcs &amp; EFs'!$B$341:$B$358,0)))-(INDEX($F$394:$F$411, MATCH($B$272,$C$394:$C$411,0))))/3),N$227&lt;INDEX($I$395:$I$413,MATCH($B$272,$C$395:$C$413,0)),INDEX('Baseline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O326" s="148" t="str" cm="1">
        <f t="array" ref="O326">IFERROR((_xlfn.IFS(O$227&lt;INDEX($J$395:$J$413,MATCH($B$272,$C$395:$C$413,0)),INDEX('Baseline Calcs &amp; EFs'!$C$341:$C$358, MATCH($B$272,'Baseline Calcs &amp; EFs'!$B$341:$B$358,0)),O$227&lt;INDEX($K$395:$K$413,MATCH($B$272,$C$395:$C$413,0)),INDEX('Baseline Calcs &amp; EFs'!$C$341:$C$358, MATCH($B$272,'Baseline Calcs &amp; EFs'!$B$341:$B$358,0))-(((INDEX('Baseline Calcs &amp; EFs'!$C$341:$C$358, MATCH($B$272,'Baseline Calcs &amp; EFs'!$B$341:$B$358,0)))-(INDEX($F$394:$F$411, MATCH($B$272,$C$394:$C$411,0))))/3),O$227&lt;INDEX($I$395:$I$413,MATCH($B$272,$C$395:$C$413,0)),INDEX('Baseline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P326" s="148" t="str" cm="1">
        <f t="array" ref="P326">IFERROR((_xlfn.IFS(P$227&lt;INDEX($J$395:$J$413,MATCH($B$272,$C$395:$C$413,0)),INDEX('Baseline Calcs &amp; EFs'!$C$341:$C$358, MATCH($B$272,'Baseline Calcs &amp; EFs'!$B$341:$B$358,0)),P$227&lt;INDEX($K$395:$K$413,MATCH($B$272,$C$395:$C$413,0)),INDEX('Baseline Calcs &amp; EFs'!$C$341:$C$358, MATCH($B$272,'Baseline Calcs &amp; EFs'!$B$341:$B$358,0))-(((INDEX('Baseline Calcs &amp; EFs'!$C$341:$C$358, MATCH($B$272,'Baseline Calcs &amp; EFs'!$B$341:$B$358,0)))-(INDEX($F$394:$F$411, MATCH($B$272,$C$394:$C$411,0))))/3),P$227&lt;INDEX($I$395:$I$413,MATCH($B$272,$C$395:$C$413,0)),INDEX('Baseline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Q326" s="148" t="str" cm="1">
        <f t="array" ref="Q326">IFERROR((_xlfn.IFS(Q$227&lt;INDEX($J$395:$J$413,MATCH($B$272,$C$395:$C$413,0)),INDEX('Baseline Calcs &amp; EFs'!$C$341:$C$358, MATCH($B$272,'Baseline Calcs &amp; EFs'!$B$341:$B$358,0)),Q$227&lt;INDEX($K$395:$K$413,MATCH($B$272,$C$395:$C$413,0)),INDEX('Baseline Calcs &amp; EFs'!$C$341:$C$358, MATCH($B$272,'Baseline Calcs &amp; EFs'!$B$341:$B$358,0))-(((INDEX('Baseline Calcs &amp; EFs'!$C$341:$C$358, MATCH($B$272,'Baseline Calcs &amp; EFs'!$B$341:$B$358,0)))-(INDEX($F$394:$F$411, MATCH($B$272,$C$394:$C$411,0))))/3),Q$227&lt;INDEX($I$395:$I$413,MATCH($B$272,$C$395:$C$413,0)),INDEX('Baseline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R326" s="148" t="str" cm="1">
        <f t="array" ref="R326">IFERROR((_xlfn.IFS(R$227&lt;INDEX($J$395:$J$413,MATCH($B$272,$C$395:$C$413,0)),INDEX('Baseline Calcs &amp; EFs'!$C$341:$C$358, MATCH($B$272,'Baseline Calcs &amp; EFs'!$B$341:$B$358,0)),R$227&lt;INDEX($K$395:$K$413,MATCH($B$272,$C$395:$C$413,0)),INDEX('Baseline Calcs &amp; EFs'!$C$341:$C$358, MATCH($B$272,'Baseline Calcs &amp; EFs'!$B$341:$B$358,0))-(((INDEX('Baseline Calcs &amp; EFs'!$C$341:$C$358, MATCH($B$272,'Baseline Calcs &amp; EFs'!$B$341:$B$358,0)))-(INDEX($F$394:$F$411, MATCH($B$272,$C$394:$C$411,0))))/3),R$227&lt;INDEX($I$395:$I$413,MATCH($B$272,$C$395:$C$413,0)),INDEX('Baseline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S326" s="148" t="str" cm="1">
        <f t="array" ref="S326">IFERROR((_xlfn.IFS(S$227&lt;INDEX($J$395:$J$413,MATCH($B$272,$C$395:$C$413,0)),INDEX('Baseline Calcs &amp; EFs'!$C$341:$C$358, MATCH($B$272,'Baseline Calcs &amp; EFs'!$B$341:$B$358,0)),S$227&lt;INDEX($K$395:$K$413,MATCH($B$272,$C$395:$C$413,0)),INDEX('Baseline Calcs &amp; EFs'!$C$341:$C$358, MATCH($B$272,'Baseline Calcs &amp; EFs'!$B$341:$B$358,0))-(((INDEX('Baseline Calcs &amp; EFs'!$C$341:$C$358, MATCH($B$272,'Baseline Calcs &amp; EFs'!$B$341:$B$358,0)))-(INDEX($F$394:$F$411, MATCH($B$272,$C$394:$C$411,0))))/3),S$227&lt;INDEX($I$395:$I$413,MATCH($B$272,$C$395:$C$413,0)),INDEX('Baseline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T326" s="148" t="str" cm="1">
        <f t="array" ref="T326">IFERROR((_xlfn.IFS(T$227&lt;INDEX($J$395:$J$413,MATCH($B$272,$C$395:$C$413,0)),INDEX('Baseline Calcs &amp; EFs'!$C$341:$C$358, MATCH($B$272,'Baseline Calcs &amp; EFs'!$B$341:$B$358,0)),T$227&lt;INDEX($K$395:$K$413,MATCH($B$272,$C$395:$C$413,0)),INDEX('Baseline Calcs &amp; EFs'!$C$341:$C$358, MATCH($B$272,'Baseline Calcs &amp; EFs'!$B$341:$B$358,0))-(((INDEX('Baseline Calcs &amp; EFs'!$C$341:$C$358, MATCH($B$272,'Baseline Calcs &amp; EFs'!$B$341:$B$358,0)))-(INDEX($F$394:$F$411, MATCH($B$272,$C$394:$C$411,0))))/3),T$227&lt;INDEX($I$395:$I$413,MATCH($B$272,$C$395:$C$413,0)),INDEX('Baseline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U326" s="148" t="str" cm="1">
        <f t="array" ref="U326">IFERROR((_xlfn.IFS(U$227&lt;INDEX($J$395:$J$413,MATCH($B$272,$C$395:$C$413,0)),INDEX('Baseline Calcs &amp; EFs'!$C$341:$C$358, MATCH($B$272,'Baseline Calcs &amp; EFs'!$B$341:$B$358,0)),U$227&lt;INDEX($K$395:$K$413,MATCH($B$272,$C$395:$C$413,0)),INDEX('Baseline Calcs &amp; EFs'!$C$341:$C$358, MATCH($B$272,'Baseline Calcs &amp; EFs'!$B$341:$B$358,0))-(((INDEX('Baseline Calcs &amp; EFs'!$C$341:$C$358, MATCH($B$272,'Baseline Calcs &amp; EFs'!$B$341:$B$358,0)))-(INDEX($F$394:$F$411, MATCH($B$272,$C$394:$C$411,0))))/3),U$227&lt;INDEX($I$395:$I$413,MATCH($B$272,$C$395:$C$413,0)),INDEX('Baseline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V326" s="148" t="str" cm="1">
        <f t="array" ref="V326">IFERROR((_xlfn.IFS(V$227&lt;INDEX($J$395:$J$413,MATCH($B$272,$C$395:$C$413,0)),INDEX('Baseline Calcs &amp; EFs'!$C$341:$C$358, MATCH($B$272,'Baseline Calcs &amp; EFs'!$B$341:$B$358,0)),V$227&lt;INDEX($K$395:$K$413,MATCH($B$272,$C$395:$C$413,0)),INDEX('Baseline Calcs &amp; EFs'!$C$341:$C$358, MATCH($B$272,'Baseline Calcs &amp; EFs'!$B$341:$B$358,0))-(((INDEX('Baseline Calcs &amp; EFs'!$C$341:$C$358, MATCH($B$272,'Baseline Calcs &amp; EFs'!$B$341:$B$358,0)))-(INDEX($F$394:$F$411, MATCH($B$272,$C$394:$C$411,0))))/3),V$227&lt;INDEX($I$395:$I$413,MATCH($B$272,$C$395:$C$413,0)),INDEX('Baseline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W326" s="148" t="str" cm="1">
        <f t="array" ref="W326">IFERROR((_xlfn.IFS(W$227&lt;INDEX($J$395:$J$413,MATCH($B$272,$C$395:$C$413,0)),INDEX('Baseline Calcs &amp; EFs'!$C$341:$C$358, MATCH($B$272,'Baseline Calcs &amp; EFs'!$B$341:$B$358,0)),W$227&lt;INDEX($K$395:$K$413,MATCH($B$272,$C$395:$C$413,0)),INDEX('Baseline Calcs &amp; EFs'!$C$341:$C$358, MATCH($B$272,'Baseline Calcs &amp; EFs'!$B$341:$B$358,0))-(((INDEX('Baseline Calcs &amp; EFs'!$C$341:$C$358, MATCH($B$272,'Baseline Calcs &amp; EFs'!$B$341:$B$358,0)))-(INDEX($F$394:$F$411, MATCH($B$272,$C$394:$C$411,0))))/3),W$227&lt;INDEX($I$395:$I$413,MATCH($B$272,$C$395:$C$413,0)),INDEX('Baseline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X326" s="148" t="str" cm="1">
        <f t="array" ref="X326">IFERROR((_xlfn.IFS(X$227&lt;INDEX($J$395:$J$413,MATCH($B$272,$C$395:$C$413,0)),INDEX('Baseline Calcs &amp; EFs'!$C$341:$C$358, MATCH($B$272,'Baseline Calcs &amp; EFs'!$B$341:$B$358,0)),X$227&lt;INDEX($K$395:$K$413,MATCH($B$272,$C$395:$C$413,0)),INDEX('Baseline Calcs &amp; EFs'!$C$341:$C$358, MATCH($B$272,'Baseline Calcs &amp; EFs'!$B$341:$B$358,0))-(((INDEX('Baseline Calcs &amp; EFs'!$C$341:$C$358, MATCH($B$272,'Baseline Calcs &amp; EFs'!$B$341:$B$358,0)))-(INDEX($F$394:$F$411, MATCH($B$272,$C$394:$C$411,0))))/3),X$227&lt;INDEX($I$395:$I$413,MATCH($B$272,$C$395:$C$413,0)),INDEX('Baseline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Y326" s="148" t="str" cm="1">
        <f t="array" ref="Y326">IFERROR((_xlfn.IFS(Y$227&lt;INDEX($J$395:$J$413,MATCH($B$272,$C$395:$C$413,0)),INDEX('Baseline Calcs &amp; EFs'!$C$341:$C$358, MATCH($B$272,'Baseline Calcs &amp; EFs'!$B$341:$B$358,0)),Y$227&lt;INDEX($K$395:$K$413,MATCH($B$272,$C$395:$C$413,0)),INDEX('Baseline Calcs &amp; EFs'!$C$341:$C$358, MATCH($B$272,'Baseline Calcs &amp; EFs'!$B$341:$B$358,0))-(((INDEX('Baseline Calcs &amp; EFs'!$C$341:$C$358, MATCH($B$272,'Baseline Calcs &amp; EFs'!$B$341:$B$358,0)))-(INDEX($F$394:$F$411, MATCH($B$272,$C$394:$C$411,0))))/3),Y$227&lt;INDEX($I$395:$I$413,MATCH($B$272,$C$395:$C$413,0)),INDEX('Baseline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Z326" s="148" t="str" cm="1">
        <f t="array" ref="Z326">IFERROR((_xlfn.IFS(Z$227&lt;INDEX($J$395:$J$413,MATCH($B$272,$C$395:$C$413,0)),INDEX('Baseline Calcs &amp; EFs'!$C$341:$C$358, MATCH($B$272,'Baseline Calcs &amp; EFs'!$B$341:$B$358,0)),Z$227&lt;INDEX($K$395:$K$413,MATCH($B$272,$C$395:$C$413,0)),INDEX('Baseline Calcs &amp; EFs'!$C$341:$C$358, MATCH($B$272,'Baseline Calcs &amp; EFs'!$B$341:$B$358,0))-(((INDEX('Baseline Calcs &amp; EFs'!$C$341:$C$358, MATCH($B$272,'Baseline Calcs &amp; EFs'!$B$341:$B$358,0)))-(INDEX($F$394:$F$411, MATCH($B$272,$C$394:$C$411,0))))/3),Z$227&lt;INDEX($I$395:$I$413,MATCH($B$272,$C$395:$C$413,0)),INDEX('Baseline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AA326" s="148" t="str" cm="1">
        <f t="array" ref="AA326">IFERROR((_xlfn.IFS(AA$227&lt;INDEX($J$395:$J$413,MATCH($B$272,$C$395:$C$413,0)),INDEX('Baseline Calcs &amp; EFs'!$C$341:$C$358, MATCH($B$272,'Baseline Calcs &amp; EFs'!$B$341:$B$358,0)),AA$227&lt;INDEX($K$395:$K$413,MATCH($B$272,$C$395:$C$413,0)),INDEX('Baseline Calcs &amp; EFs'!$C$341:$C$358, MATCH($B$272,'Baseline Calcs &amp; EFs'!$B$341:$B$358,0))-(((INDEX('Baseline Calcs &amp; EFs'!$C$341:$C$358, MATCH($B$272,'Baseline Calcs &amp; EFs'!$B$341:$B$358,0)))-(INDEX($F$394:$F$411, MATCH($B$272,$C$394:$C$411,0))))/3),AA$227&lt;INDEX($I$395:$I$413,MATCH($B$272,$C$395:$C$413,0)),INDEX('Baseline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AB326" s="148" t="str" cm="1">
        <f t="array" ref="AB326">IFERROR((_xlfn.IFS(AB$227&lt;INDEX($J$395:$J$413,MATCH($B$272,$C$395:$C$413,0)),INDEX('Baseline Calcs &amp; EFs'!$C$341:$C$358, MATCH($B$272,'Baseline Calcs &amp; EFs'!$B$341:$B$358,0)),AB$227&lt;INDEX($K$395:$K$413,MATCH($B$272,$C$395:$C$413,0)),INDEX('Baseline Calcs &amp; EFs'!$C$341:$C$358, MATCH($B$272,'Baseline Calcs &amp; EFs'!$B$341:$B$358,0))-(((INDEX('Baseline Calcs &amp; EFs'!$C$341:$C$358, MATCH($B$272,'Baseline Calcs &amp; EFs'!$B$341:$B$358,0)))-(INDEX($F$394:$F$411, MATCH($B$272,$C$394:$C$411,0))))/3),AB$227&lt;INDEX($I$395:$I$413,MATCH($B$272,$C$395:$C$413,0)),INDEX('Baseline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AC326" s="148" t="str" cm="1">
        <f t="array" ref="AC326">IFERROR((_xlfn.IFS(AC$227&lt;INDEX($J$395:$J$413,MATCH($B$272,$C$395:$C$413,0)),INDEX('Baseline Calcs &amp; EFs'!$C$341:$C$358, MATCH($B$272,'Baseline Calcs &amp; EFs'!$B$341:$B$358,0)),AC$227&lt;INDEX($K$395:$K$413,MATCH($B$272,$C$395:$C$413,0)),INDEX('Baseline Calcs &amp; EFs'!$C$341:$C$358, MATCH($B$272,'Baseline Calcs &amp; EFs'!$B$341:$B$358,0))-(((INDEX('Baseline Calcs &amp; EFs'!$C$341:$C$358, MATCH($B$272,'Baseline Calcs &amp; EFs'!$B$341:$B$358,0)))-(INDEX($F$394:$F$411, MATCH($B$272,$C$394:$C$411,0))))/3),AC$227&lt;INDEX($I$395:$I$413,MATCH($B$272,$C$395:$C$413,0)),INDEX('Baseline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AD326" s="148" t="str" cm="1">
        <f t="array" ref="AD326">IFERROR((_xlfn.IFS(AD$227&lt;INDEX($J$395:$J$413,MATCH($B$272,$C$395:$C$413,0)),INDEX('Baseline Calcs &amp; EFs'!$C$341:$C$358, MATCH($B$272,'Baseline Calcs &amp; EFs'!$B$341:$B$358,0)),AD$227&lt;INDEX($K$395:$K$413,MATCH($B$272,$C$395:$C$413,0)),INDEX('Baseline Calcs &amp; EFs'!$C$341:$C$358, MATCH($B$272,'Baseline Calcs &amp; EFs'!$B$341:$B$358,0))-(((INDEX('Baseline Calcs &amp; EFs'!$C$341:$C$358, MATCH($B$272,'Baseline Calcs &amp; EFs'!$B$341:$B$358,0)))-(INDEX($F$394:$F$411, MATCH($B$272,$C$394:$C$411,0))))/3),AD$227&lt;INDEX($I$395:$I$413,MATCH($B$272,$C$395:$C$413,0)),INDEX('Baseline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AE326" s="148" t="str" cm="1">
        <f t="array" ref="AE326">IFERROR((_xlfn.IFS(AE$227&lt;INDEX($J$395:$J$413,MATCH($B$272,$C$395:$C$413,0)),INDEX('Baseline Calcs &amp; EFs'!$C$341:$C$358, MATCH($B$272,'Baseline Calcs &amp; EFs'!$B$341:$B$358,0)),AE$227&lt;INDEX($K$395:$K$413,MATCH($B$272,$C$395:$C$413,0)),INDEX('Baseline Calcs &amp; EFs'!$C$341:$C$358, MATCH($B$272,'Baseline Calcs &amp; EFs'!$B$341:$B$358,0))-(((INDEX('Baseline Calcs &amp; EFs'!$C$341:$C$358, MATCH($B$272,'Baseline Calcs &amp; EFs'!$B$341:$B$358,0)))-(INDEX($F$394:$F$411, MATCH($B$272,$C$394:$C$411,0))))/3),AE$227&lt;INDEX($I$395:$I$413,MATCH($B$272,$C$395:$C$413,0)),INDEX('Baseline Calcs &amp; EFs'!$C$341:$C$358, MATCH($B$272,'Baseline Calcs &amp; EFs'!$B$341:$B$358,0))-(((INDEX('Baseline Calcs &amp; EFs'!$C$341:$C$358, MATCH($B$272,'Baseline Calcs &amp; EFs'!$B$341:$B$358,0)))-(INDEX($F$394:$F$411, MATCH($B$272,$C$394:$C$411,0))))*2/3),TRUE,INDEX($F$394:$F$411, MATCH($B$272,$C$394:$C$411,0)))*INDEX($D$11:$D$27, MATCH($B$272,$B$11:$B$27,0)))*1000*'Conversions and Lists'!$O$44*'Baseline Calcs &amp; EFs'!$F$437*'Conversions and Lists'!$F$51*1000,"")</f>
        <v/>
      </c>
      <c r="AF326" s="148" t="str">
        <f t="shared" si="9"/>
        <v/>
      </c>
      <c r="AG326" s="148" t="str">
        <f>IFERROR(SUM(INDEX(D326:AF326, MATCH(INDEX($H$6:$H$27,MATCH(B326,$B$6:$B$27,0)),$D$227:$AE$227,0)):AF326),"")</f>
        <v/>
      </c>
    </row>
    <row r="327" spans="1:33" x14ac:dyDescent="0.25">
      <c r="B327" s="81" t="s">
        <v>196</v>
      </c>
      <c r="C327" s="81"/>
      <c r="D327" s="150">
        <f>SUM(D282:D324)</f>
        <v>0</v>
      </c>
      <c r="E327" s="150">
        <f t="shared" ref="E327:AE327" si="11">SUM(E282:E324)</f>
        <v>0</v>
      </c>
      <c r="F327" s="150">
        <f t="shared" si="11"/>
        <v>0</v>
      </c>
      <c r="G327" s="150">
        <f t="shared" si="11"/>
        <v>0</v>
      </c>
      <c r="H327" s="150">
        <f t="shared" si="11"/>
        <v>0</v>
      </c>
      <c r="I327" s="150">
        <f t="shared" si="11"/>
        <v>0</v>
      </c>
      <c r="J327" s="150">
        <f t="shared" si="11"/>
        <v>0</v>
      </c>
      <c r="K327" s="150">
        <f t="shared" si="11"/>
        <v>0</v>
      </c>
      <c r="L327" s="150">
        <f t="shared" si="11"/>
        <v>0</v>
      </c>
      <c r="M327" s="150">
        <f t="shared" si="11"/>
        <v>0</v>
      </c>
      <c r="N327" s="150">
        <f t="shared" si="11"/>
        <v>0</v>
      </c>
      <c r="O327" s="150">
        <f t="shared" si="11"/>
        <v>0</v>
      </c>
      <c r="P327" s="150">
        <f t="shared" si="11"/>
        <v>0</v>
      </c>
      <c r="Q327" s="150">
        <f t="shared" si="11"/>
        <v>0</v>
      </c>
      <c r="R327" s="150">
        <f t="shared" si="11"/>
        <v>0</v>
      </c>
      <c r="S327" s="150">
        <f t="shared" si="11"/>
        <v>0</v>
      </c>
      <c r="T327" s="150">
        <f t="shared" si="11"/>
        <v>0</v>
      </c>
      <c r="U327" s="150">
        <f t="shared" si="11"/>
        <v>0</v>
      </c>
      <c r="V327" s="150">
        <f t="shared" si="11"/>
        <v>0</v>
      </c>
      <c r="W327" s="150">
        <f t="shared" si="11"/>
        <v>0</v>
      </c>
      <c r="X327" s="150">
        <f t="shared" si="11"/>
        <v>0</v>
      </c>
      <c r="Y327" s="150">
        <f t="shared" si="11"/>
        <v>0</v>
      </c>
      <c r="Z327" s="150">
        <f t="shared" si="11"/>
        <v>0</v>
      </c>
      <c r="AA327" s="150">
        <f t="shared" si="11"/>
        <v>0</v>
      </c>
      <c r="AB327" s="150">
        <f t="shared" si="11"/>
        <v>0</v>
      </c>
      <c r="AC327" s="150">
        <f t="shared" si="11"/>
        <v>0</v>
      </c>
      <c r="AD327" s="150">
        <f t="shared" si="11"/>
        <v>0</v>
      </c>
      <c r="AE327" s="150">
        <f t="shared" si="11"/>
        <v>0</v>
      </c>
      <c r="AF327" s="150">
        <f>SUM(AF282:AF326)</f>
        <v>0</v>
      </c>
      <c r="AG327" s="150">
        <f>SUM(AG282:AG326)</f>
        <v>0</v>
      </c>
    </row>
    <row r="328" spans="1:33" ht="14.4" x14ac:dyDescent="0.3">
      <c r="AG328" s="146" t="s">
        <v>340</v>
      </c>
    </row>
    <row r="330" spans="1:33" s="108" customFormat="1" ht="27" customHeight="1" x14ac:dyDescent="0.25">
      <c r="A330" s="260" t="s">
        <v>342</v>
      </c>
    </row>
    <row r="331" spans="1:33" ht="14.4" thickBot="1" x14ac:dyDescent="0.3"/>
    <row r="332" spans="1:33" ht="15.75" customHeight="1" thickTop="1" thickBot="1" x14ac:dyDescent="0.3">
      <c r="C332" s="437" t="s">
        <v>343</v>
      </c>
      <c r="D332" s="437"/>
      <c r="E332" s="437"/>
      <c r="F332" s="437"/>
    </row>
    <row r="333" spans="1:33" ht="14.4" thickTop="1" x14ac:dyDescent="0.25">
      <c r="B333" s="56" t="s">
        <v>344</v>
      </c>
      <c r="C333" s="56" t="s">
        <v>345</v>
      </c>
      <c r="D333" s="56" t="s">
        <v>336</v>
      </c>
      <c r="E333" s="56" t="s">
        <v>337</v>
      </c>
      <c r="F333" s="56" t="s">
        <v>346</v>
      </c>
      <c r="G333" s="56" t="s">
        <v>271</v>
      </c>
      <c r="H333" s="56" t="s">
        <v>272</v>
      </c>
      <c r="I333" s="56" t="s">
        <v>273</v>
      </c>
      <c r="J333" s="56" t="s">
        <v>347</v>
      </c>
      <c r="K333" s="56" t="s">
        <v>275</v>
      </c>
    </row>
    <row r="334" spans="1:33" x14ac:dyDescent="0.25">
      <c r="B334" s="59" t="s">
        <v>156</v>
      </c>
      <c r="C334" s="109">
        <v>36.200000000000003</v>
      </c>
      <c r="D334" s="109">
        <v>99.1</v>
      </c>
      <c r="E334" s="109">
        <v>33.299999999999997</v>
      </c>
      <c r="F334" s="109">
        <v>88.5</v>
      </c>
      <c r="G334" s="110" t="s">
        <v>348</v>
      </c>
      <c r="H334" s="115" t="s">
        <v>349</v>
      </c>
      <c r="I334" s="109">
        <v>2015</v>
      </c>
      <c r="J334" s="109" t="s">
        <v>280</v>
      </c>
      <c r="K334" s="116">
        <v>44895</v>
      </c>
    </row>
    <row r="335" spans="1:33" x14ac:dyDescent="0.25">
      <c r="B335" s="59" t="s">
        <v>154</v>
      </c>
      <c r="C335" s="109">
        <v>24.6</v>
      </c>
      <c r="D335" s="109">
        <v>78.599999999999994</v>
      </c>
      <c r="E335" s="109" t="s">
        <v>299</v>
      </c>
      <c r="F335" s="109" t="s">
        <v>299</v>
      </c>
      <c r="G335" s="110" t="s">
        <v>348</v>
      </c>
      <c r="H335" s="115" t="s">
        <v>349</v>
      </c>
      <c r="I335" s="109">
        <v>2015</v>
      </c>
      <c r="J335" s="109" t="s">
        <v>280</v>
      </c>
      <c r="K335" s="116">
        <v>44895</v>
      </c>
    </row>
    <row r="336" spans="1:33" x14ac:dyDescent="0.25">
      <c r="B336" s="59" t="s">
        <v>140</v>
      </c>
      <c r="C336" s="109">
        <v>36.200000000000003</v>
      </c>
      <c r="D336" s="109" t="s">
        <v>299</v>
      </c>
      <c r="E336" s="109" t="s">
        <v>299</v>
      </c>
      <c r="F336" s="109">
        <v>43.6</v>
      </c>
      <c r="G336" s="110" t="s">
        <v>348</v>
      </c>
      <c r="H336" s="115" t="s">
        <v>349</v>
      </c>
      <c r="I336" s="109">
        <v>2015</v>
      </c>
      <c r="J336" s="109" t="s">
        <v>280</v>
      </c>
      <c r="K336" s="116">
        <v>44895</v>
      </c>
    </row>
    <row r="337" spans="2:10" x14ac:dyDescent="0.25">
      <c r="B337" s="123"/>
      <c r="C337" s="123" t="s">
        <v>350</v>
      </c>
    </row>
    <row r="339" spans="2:10" ht="14.4" thickBot="1" x14ac:dyDescent="0.3">
      <c r="C339" s="435" t="s">
        <v>351</v>
      </c>
      <c r="D339" s="435"/>
      <c r="E339" s="435"/>
    </row>
    <row r="340" spans="2:10" ht="14.4" thickTop="1" x14ac:dyDescent="0.25">
      <c r="B340" s="56" t="s">
        <v>352</v>
      </c>
      <c r="C340" s="152" t="s">
        <v>353</v>
      </c>
      <c r="D340" s="153" t="s">
        <v>354</v>
      </c>
      <c r="E340" s="153" t="s">
        <v>355</v>
      </c>
      <c r="F340" s="56" t="s">
        <v>271</v>
      </c>
      <c r="G340" s="56" t="s">
        <v>272</v>
      </c>
      <c r="H340" s="56" t="s">
        <v>273</v>
      </c>
      <c r="I340" s="56" t="s">
        <v>347</v>
      </c>
      <c r="J340" s="56" t="s">
        <v>275</v>
      </c>
    </row>
    <row r="341" spans="2:10" x14ac:dyDescent="0.25">
      <c r="B341" s="59" t="s">
        <v>356</v>
      </c>
      <c r="C341" s="109">
        <v>38</v>
      </c>
      <c r="D341" s="109">
        <v>24</v>
      </c>
      <c r="E341" s="109">
        <v>62</v>
      </c>
      <c r="F341" s="110" t="s">
        <v>357</v>
      </c>
      <c r="G341" s="154" t="s">
        <v>358</v>
      </c>
      <c r="H341" s="109">
        <v>2019</v>
      </c>
      <c r="I341" s="155" t="s">
        <v>280</v>
      </c>
      <c r="J341" s="116">
        <v>44896</v>
      </c>
    </row>
    <row r="342" spans="2:10" x14ac:dyDescent="0.25">
      <c r="B342" s="59" t="s">
        <v>142</v>
      </c>
      <c r="C342" s="109">
        <v>0</v>
      </c>
      <c r="D342" s="109">
        <v>62</v>
      </c>
      <c r="E342" s="109">
        <v>63</v>
      </c>
      <c r="F342" s="110" t="s">
        <v>357</v>
      </c>
      <c r="G342" s="154" t="s">
        <v>358</v>
      </c>
      <c r="H342" s="109">
        <v>2019</v>
      </c>
      <c r="I342" s="155" t="s">
        <v>280</v>
      </c>
      <c r="J342" s="116">
        <v>44896</v>
      </c>
    </row>
    <row r="343" spans="2:10" x14ac:dyDescent="0.25">
      <c r="B343" s="59" t="s">
        <v>144</v>
      </c>
      <c r="C343" s="109">
        <v>56</v>
      </c>
      <c r="D343" s="109">
        <v>180</v>
      </c>
      <c r="E343" s="109">
        <v>235</v>
      </c>
      <c r="F343" s="110" t="s">
        <v>357</v>
      </c>
      <c r="G343" s="154" t="s">
        <v>358</v>
      </c>
      <c r="H343" s="109">
        <v>2019</v>
      </c>
      <c r="I343" s="155" t="s">
        <v>280</v>
      </c>
      <c r="J343" s="116">
        <v>44896</v>
      </c>
    </row>
    <row r="344" spans="2:10" x14ac:dyDescent="0.25">
      <c r="B344" s="59" t="s">
        <v>130</v>
      </c>
      <c r="C344" s="109">
        <v>188</v>
      </c>
      <c r="D344" s="109">
        <v>117</v>
      </c>
      <c r="E344" s="109">
        <v>305</v>
      </c>
      <c r="F344" s="110" t="s">
        <v>357</v>
      </c>
      <c r="G344" s="154" t="s">
        <v>358</v>
      </c>
      <c r="H344" s="109">
        <v>2019</v>
      </c>
      <c r="I344" s="155" t="s">
        <v>280</v>
      </c>
      <c r="J344" s="116">
        <v>44896</v>
      </c>
    </row>
    <row r="345" spans="2:10" x14ac:dyDescent="0.25">
      <c r="B345" s="59" t="s">
        <v>136</v>
      </c>
      <c r="C345" s="109">
        <v>47</v>
      </c>
      <c r="D345" s="109">
        <v>64</v>
      </c>
      <c r="E345" s="109">
        <v>111</v>
      </c>
      <c r="F345" s="110" t="s">
        <v>357</v>
      </c>
      <c r="G345" s="154" t="s">
        <v>358</v>
      </c>
      <c r="H345" s="109">
        <v>2019</v>
      </c>
      <c r="I345" s="155" t="s">
        <v>280</v>
      </c>
      <c r="J345" s="116">
        <v>44896</v>
      </c>
    </row>
    <row r="346" spans="2:10" x14ac:dyDescent="0.25">
      <c r="B346" s="59" t="s">
        <v>126</v>
      </c>
      <c r="C346" s="109">
        <v>72</v>
      </c>
      <c r="D346" s="109">
        <v>130</v>
      </c>
      <c r="E346" s="109">
        <v>202</v>
      </c>
      <c r="F346" s="110" t="s">
        <v>357</v>
      </c>
      <c r="G346" s="154" t="s">
        <v>358</v>
      </c>
      <c r="H346" s="109">
        <v>2019</v>
      </c>
      <c r="I346" s="155" t="s">
        <v>280</v>
      </c>
      <c r="J346" s="116">
        <v>44896</v>
      </c>
    </row>
    <row r="347" spans="2:10" x14ac:dyDescent="0.25">
      <c r="B347" s="59" t="s">
        <v>134</v>
      </c>
      <c r="C347" s="109">
        <v>38</v>
      </c>
      <c r="D347" s="109">
        <v>49</v>
      </c>
      <c r="E347" s="109">
        <v>87</v>
      </c>
      <c r="F347" s="110" t="s">
        <v>357</v>
      </c>
      <c r="G347" s="154" t="s">
        <v>358</v>
      </c>
      <c r="H347" s="109">
        <v>2019</v>
      </c>
      <c r="I347" s="155" t="s">
        <v>280</v>
      </c>
      <c r="J347" s="116">
        <v>44896</v>
      </c>
    </row>
    <row r="348" spans="2:10" x14ac:dyDescent="0.25">
      <c r="B348" s="59" t="s">
        <v>146</v>
      </c>
      <c r="C348" s="109">
        <v>48</v>
      </c>
      <c r="D348" s="109">
        <v>49</v>
      </c>
      <c r="E348" s="109">
        <v>96</v>
      </c>
      <c r="F348" s="110" t="s">
        <v>357</v>
      </c>
      <c r="G348" s="154" t="s">
        <v>358</v>
      </c>
      <c r="H348" s="109">
        <v>2019</v>
      </c>
      <c r="I348" s="155" t="s">
        <v>280</v>
      </c>
      <c r="J348" s="116">
        <v>44896</v>
      </c>
    </row>
    <row r="349" spans="2:10" x14ac:dyDescent="0.25">
      <c r="B349" s="59" t="s">
        <v>138</v>
      </c>
      <c r="C349" s="109">
        <v>16</v>
      </c>
      <c r="D349" s="109">
        <v>46</v>
      </c>
      <c r="E349" s="109">
        <v>62</v>
      </c>
      <c r="F349" s="110" t="s">
        <v>357</v>
      </c>
      <c r="G349" s="154" t="s">
        <v>358</v>
      </c>
      <c r="H349" s="109">
        <v>2019</v>
      </c>
      <c r="I349" s="155" t="s">
        <v>280</v>
      </c>
      <c r="J349" s="116">
        <v>44896</v>
      </c>
    </row>
    <row r="350" spans="2:10" x14ac:dyDescent="0.25">
      <c r="B350" s="59" t="s">
        <v>132</v>
      </c>
      <c r="C350" s="109">
        <v>0</v>
      </c>
      <c r="D350" s="109">
        <v>73</v>
      </c>
      <c r="E350" s="109">
        <v>73</v>
      </c>
      <c r="F350" s="110" t="s">
        <v>357</v>
      </c>
      <c r="G350" s="154" t="s">
        <v>358</v>
      </c>
      <c r="H350" s="109">
        <v>2019</v>
      </c>
      <c r="I350" s="155" t="s">
        <v>280</v>
      </c>
      <c r="J350" s="116">
        <v>44896</v>
      </c>
    </row>
    <row r="351" spans="2:10" x14ac:dyDescent="0.25">
      <c r="B351" s="59" t="s">
        <v>122</v>
      </c>
      <c r="C351" s="109">
        <v>25</v>
      </c>
      <c r="D351" s="109">
        <v>30</v>
      </c>
      <c r="E351" s="109">
        <v>55</v>
      </c>
      <c r="F351" s="110" t="s">
        <v>357</v>
      </c>
      <c r="G351" s="154" t="s">
        <v>358</v>
      </c>
      <c r="H351" s="109">
        <v>2019</v>
      </c>
      <c r="I351" s="155" t="s">
        <v>280</v>
      </c>
      <c r="J351" s="116">
        <v>44896</v>
      </c>
    </row>
    <row r="352" spans="2:10" x14ac:dyDescent="0.25">
      <c r="B352" s="59" t="s">
        <v>160</v>
      </c>
      <c r="C352" s="109">
        <v>0</v>
      </c>
      <c r="D352" s="109">
        <v>19</v>
      </c>
      <c r="E352" s="109">
        <v>19</v>
      </c>
      <c r="F352" s="110" t="s">
        <v>357</v>
      </c>
      <c r="G352" s="154" t="s">
        <v>358</v>
      </c>
      <c r="H352" s="109">
        <v>2019</v>
      </c>
      <c r="I352" s="155" t="s">
        <v>280</v>
      </c>
      <c r="J352" s="116">
        <v>44896</v>
      </c>
    </row>
    <row r="353" spans="1:12" x14ac:dyDescent="0.25">
      <c r="B353" s="59" t="s">
        <v>150</v>
      </c>
      <c r="C353" s="109">
        <v>24</v>
      </c>
      <c r="D353" s="109">
        <v>34</v>
      </c>
      <c r="E353" s="109">
        <v>57</v>
      </c>
      <c r="F353" s="110" t="s">
        <v>357</v>
      </c>
      <c r="G353" s="154" t="s">
        <v>358</v>
      </c>
      <c r="H353" s="109">
        <v>2019</v>
      </c>
      <c r="I353" s="155" t="s">
        <v>280</v>
      </c>
      <c r="J353" s="116">
        <v>44896</v>
      </c>
    </row>
    <row r="354" spans="1:12" x14ac:dyDescent="0.25">
      <c r="B354" s="60" t="s">
        <v>119</v>
      </c>
      <c r="C354" s="109">
        <v>69</v>
      </c>
      <c r="D354" s="109">
        <v>34</v>
      </c>
      <c r="E354" s="109">
        <v>104</v>
      </c>
      <c r="F354" s="110" t="s">
        <v>357</v>
      </c>
      <c r="G354" s="154" t="s">
        <v>358</v>
      </c>
      <c r="H354" s="109">
        <v>2019</v>
      </c>
      <c r="I354" s="155" t="s">
        <v>280</v>
      </c>
      <c r="J354" s="116">
        <v>44896</v>
      </c>
    </row>
    <row r="355" spans="1:12" x14ac:dyDescent="0.25">
      <c r="B355" s="59" t="s">
        <v>148</v>
      </c>
      <c r="C355" s="109">
        <v>40</v>
      </c>
      <c r="D355" s="109">
        <v>45</v>
      </c>
      <c r="E355" s="109">
        <v>86</v>
      </c>
      <c r="F355" s="110" t="s">
        <v>357</v>
      </c>
      <c r="G355" s="154" t="s">
        <v>358</v>
      </c>
      <c r="H355" s="109">
        <v>2019</v>
      </c>
      <c r="I355" s="155" t="s">
        <v>280</v>
      </c>
      <c r="J355" s="116">
        <v>44896</v>
      </c>
    </row>
    <row r="356" spans="1:12" x14ac:dyDescent="0.25">
      <c r="B356" s="59" t="s">
        <v>128</v>
      </c>
      <c r="C356" s="109">
        <v>180</v>
      </c>
      <c r="D356" s="109">
        <v>91</v>
      </c>
      <c r="E356" s="109">
        <v>271</v>
      </c>
      <c r="F356" s="110" t="s">
        <v>357</v>
      </c>
      <c r="G356" s="154" t="s">
        <v>358</v>
      </c>
      <c r="H356" s="109">
        <v>2019</v>
      </c>
      <c r="I356" s="155" t="s">
        <v>280</v>
      </c>
      <c r="J356" s="116">
        <v>44896</v>
      </c>
    </row>
    <row r="357" spans="1:12" x14ac:dyDescent="0.25">
      <c r="B357" s="59" t="s">
        <v>152</v>
      </c>
      <c r="C357" s="109">
        <v>36</v>
      </c>
      <c r="D357" s="109">
        <v>26</v>
      </c>
      <c r="E357" s="109">
        <v>62</v>
      </c>
      <c r="F357" s="110" t="s">
        <v>357</v>
      </c>
      <c r="G357" s="154" t="s">
        <v>358</v>
      </c>
      <c r="H357" s="109">
        <v>2019</v>
      </c>
      <c r="I357" s="155" t="s">
        <v>280</v>
      </c>
      <c r="J357" s="116">
        <v>44896</v>
      </c>
    </row>
    <row r="358" spans="1:12" x14ac:dyDescent="0.25">
      <c r="B358" s="59" t="s">
        <v>158</v>
      </c>
      <c r="C358" s="109">
        <v>0</v>
      </c>
      <c r="D358" s="109">
        <v>0</v>
      </c>
      <c r="E358" s="109">
        <v>0</v>
      </c>
      <c r="F358" s="110" t="s">
        <v>357</v>
      </c>
      <c r="G358" s="154" t="s">
        <v>358</v>
      </c>
      <c r="H358" s="109">
        <v>2019</v>
      </c>
      <c r="I358" s="155" t="s">
        <v>280</v>
      </c>
      <c r="J358" s="116">
        <v>44896</v>
      </c>
    </row>
    <row r="359" spans="1:12" x14ac:dyDescent="0.25">
      <c r="B359" s="123" t="s">
        <v>359</v>
      </c>
    </row>
    <row r="360" spans="1:12" x14ac:dyDescent="0.25">
      <c r="B360" s="123"/>
    </row>
    <row r="361" spans="1:12" s="108" customFormat="1" ht="27" customHeight="1" x14ac:dyDescent="0.25">
      <c r="A361" s="260" t="s">
        <v>360</v>
      </c>
    </row>
    <row r="362" spans="1:12" ht="31.5" customHeight="1" x14ac:dyDescent="0.25">
      <c r="B362" s="10"/>
    </row>
    <row r="363" spans="1:12" ht="22.5" customHeight="1" x14ac:dyDescent="0.25">
      <c r="B363" s="10"/>
    </row>
    <row r="364" spans="1:12" s="127" customFormat="1" ht="14.4" customHeight="1" thickBot="1" x14ac:dyDescent="0.3">
      <c r="B364" s="259" t="s">
        <v>361</v>
      </c>
      <c r="C364" s="11"/>
      <c r="D364" s="157"/>
      <c r="E364" s="158"/>
      <c r="F364" s="158"/>
      <c r="J364" s="6"/>
      <c r="K364" s="6"/>
      <c r="L364" s="3"/>
    </row>
    <row r="365" spans="1:12" ht="15" customHeight="1" thickTop="1" x14ac:dyDescent="0.25">
      <c r="B365" s="56"/>
      <c r="C365" s="56" t="s">
        <v>362</v>
      </c>
      <c r="D365" s="56" t="s">
        <v>363</v>
      </c>
      <c r="E365" s="56" t="s">
        <v>364</v>
      </c>
      <c r="F365" s="56" t="s">
        <v>365</v>
      </c>
      <c r="G365" s="56" t="s">
        <v>271</v>
      </c>
      <c r="H365" s="56" t="s">
        <v>272</v>
      </c>
      <c r="I365" s="56" t="s">
        <v>273</v>
      </c>
      <c r="J365" s="56" t="s">
        <v>274</v>
      </c>
      <c r="K365" s="56" t="s">
        <v>275</v>
      </c>
    </row>
    <row r="366" spans="1:12" ht="33.6" customHeight="1" x14ac:dyDescent="0.3">
      <c r="B366" s="159" t="s">
        <v>366</v>
      </c>
      <c r="C366" s="109">
        <f>(56.3+56.7)*1000</f>
        <v>113000</v>
      </c>
      <c r="D366" s="109">
        <f>((134.8-56.3)+(95.2-56.7))*1000</f>
        <v>117000.00000000001</v>
      </c>
      <c r="E366" s="109">
        <f>C366+D366</f>
        <v>230000</v>
      </c>
      <c r="F366" s="110" t="s">
        <v>367</v>
      </c>
      <c r="G366" s="110" t="s">
        <v>368</v>
      </c>
      <c r="H366" s="265" t="s">
        <v>369</v>
      </c>
      <c r="I366" s="109">
        <v>2020</v>
      </c>
      <c r="J366" s="109" t="s">
        <v>280</v>
      </c>
      <c r="K366" s="116">
        <v>44895</v>
      </c>
    </row>
    <row r="367" spans="1:12" ht="14.4" thickBot="1" x14ac:dyDescent="0.3">
      <c r="B367" s="159" t="s">
        <v>370</v>
      </c>
      <c r="C367" s="109">
        <f>(11.23+1.95)*1000000</f>
        <v>13180000</v>
      </c>
      <c r="D367" s="109">
        <f>(3.15+5.1)*1000000</f>
        <v>8250000</v>
      </c>
      <c r="E367" s="109">
        <f>C367+D367</f>
        <v>21430000</v>
      </c>
      <c r="F367" s="110" t="s">
        <v>367</v>
      </c>
      <c r="G367" s="110" t="s">
        <v>371</v>
      </c>
      <c r="H367" s="115" t="s">
        <v>372</v>
      </c>
      <c r="I367" s="109">
        <v>2020</v>
      </c>
      <c r="J367" s="109" t="s">
        <v>280</v>
      </c>
      <c r="K367" s="116">
        <v>44895</v>
      </c>
    </row>
    <row r="368" spans="1:12" ht="14.4" thickTop="1" x14ac:dyDescent="0.25">
      <c r="B368" s="56" t="s">
        <v>373</v>
      </c>
      <c r="C368" s="160">
        <f>C367/C366</f>
        <v>116.63716814159292</v>
      </c>
      <c r="D368" s="160">
        <f>D367/D366</f>
        <v>70.512820512820511</v>
      </c>
      <c r="E368" s="160">
        <f>E367/E366</f>
        <v>93.173913043478265</v>
      </c>
      <c r="F368" s="12"/>
      <c r="H368" s="13"/>
      <c r="I368" s="161"/>
      <c r="J368" s="20"/>
      <c r="K368" s="20"/>
    </row>
    <row r="369" spans="1:48" x14ac:dyDescent="0.25">
      <c r="B369" s="21" t="s">
        <v>374</v>
      </c>
      <c r="C369" s="20"/>
      <c r="D369" s="20"/>
      <c r="E369" s="5"/>
      <c r="F369" s="5"/>
      <c r="H369" s="13"/>
      <c r="I369" s="14"/>
      <c r="J369" s="20"/>
      <c r="K369" s="20"/>
    </row>
    <row r="370" spans="1:48" x14ac:dyDescent="0.25">
      <c r="B370" s="22"/>
      <c r="C370" s="23"/>
      <c r="D370" s="23"/>
      <c r="E370" s="5"/>
      <c r="F370" s="5"/>
      <c r="H370" s="15"/>
      <c r="I370" s="16"/>
      <c r="J370" s="17"/>
      <c r="K370" s="17"/>
    </row>
    <row r="371" spans="1:48" s="108" customFormat="1" ht="27" customHeight="1" x14ac:dyDescent="0.25">
      <c r="A371" s="260" t="s">
        <v>375</v>
      </c>
    </row>
    <row r="372" spans="1:48" x14ac:dyDescent="0.25">
      <c r="B372" s="162" t="s">
        <v>305</v>
      </c>
      <c r="C372" s="55" t="s">
        <v>376</v>
      </c>
    </row>
    <row r="373" spans="1:48" ht="14.4" x14ac:dyDescent="0.3">
      <c r="B373" s="162" t="s">
        <v>307</v>
      </c>
      <c r="C373" s="270" t="s">
        <v>377</v>
      </c>
    </row>
    <row r="374" spans="1:48" x14ac:dyDescent="0.25">
      <c r="B374" s="162" t="s">
        <v>309</v>
      </c>
      <c r="C374" s="163">
        <v>44805</v>
      </c>
    </row>
    <row r="375" spans="1:48" x14ac:dyDescent="0.25">
      <c r="B375" s="162" t="s">
        <v>7</v>
      </c>
      <c r="C375" s="163">
        <v>44896</v>
      </c>
    </row>
    <row r="376" spans="1:48" x14ac:dyDescent="0.25">
      <c r="B376" s="162" t="s">
        <v>310</v>
      </c>
      <c r="C376" s="55" t="s">
        <v>280</v>
      </c>
    </row>
    <row r="377" spans="1:48" x14ac:dyDescent="0.25">
      <c r="B377" s="164" t="s">
        <v>378</v>
      </c>
    </row>
    <row r="378" spans="1:48" x14ac:dyDescent="0.25">
      <c r="B378" s="162" t="s">
        <v>379</v>
      </c>
      <c r="C378" s="55" t="s">
        <v>380</v>
      </c>
    </row>
    <row r="379" spans="1:48" x14ac:dyDescent="0.25">
      <c r="B379" s="162" t="s">
        <v>381</v>
      </c>
      <c r="C379" s="55" t="s">
        <v>382</v>
      </c>
    </row>
    <row r="380" spans="1:48" x14ac:dyDescent="0.25">
      <c r="B380" s="81" t="s">
        <v>330</v>
      </c>
      <c r="C380" s="165">
        <v>2015</v>
      </c>
      <c r="D380" s="165">
        <v>2016</v>
      </c>
      <c r="E380" s="165">
        <v>2017</v>
      </c>
      <c r="F380" s="165">
        <v>2018</v>
      </c>
      <c r="G380" s="165">
        <v>2019</v>
      </c>
      <c r="H380" s="165">
        <v>2020</v>
      </c>
      <c r="I380" s="165">
        <v>2021</v>
      </c>
      <c r="J380" s="165">
        <v>2022</v>
      </c>
      <c r="K380" s="165">
        <v>2023</v>
      </c>
      <c r="L380" s="165">
        <v>2024</v>
      </c>
      <c r="M380" s="165">
        <v>2025</v>
      </c>
      <c r="N380" s="165">
        <v>2026</v>
      </c>
      <c r="O380" s="165">
        <v>2027</v>
      </c>
      <c r="P380" s="165">
        <v>2028</v>
      </c>
      <c r="Q380" s="165">
        <v>2029</v>
      </c>
      <c r="R380" s="165">
        <v>2030</v>
      </c>
      <c r="S380" s="165">
        <v>2031</v>
      </c>
      <c r="T380" s="165">
        <v>2032</v>
      </c>
      <c r="U380" s="165">
        <v>2033</v>
      </c>
      <c r="V380" s="165">
        <v>2034</v>
      </c>
      <c r="W380" s="165">
        <v>2035</v>
      </c>
      <c r="X380" s="165">
        <v>2036</v>
      </c>
      <c r="Y380" s="165">
        <v>2037</v>
      </c>
      <c r="Z380" s="165">
        <v>2038</v>
      </c>
      <c r="AA380" s="165">
        <v>2039</v>
      </c>
      <c r="AB380" s="165">
        <v>2040</v>
      </c>
      <c r="AC380" s="165">
        <v>2041</v>
      </c>
      <c r="AD380" s="165">
        <v>2042</v>
      </c>
      <c r="AE380" s="165">
        <v>2043</v>
      </c>
      <c r="AF380" s="165">
        <v>2044</v>
      </c>
      <c r="AG380" s="165">
        <v>2045</v>
      </c>
      <c r="AH380" s="165">
        <v>2046</v>
      </c>
      <c r="AI380" s="165">
        <v>2047</v>
      </c>
      <c r="AJ380" s="165">
        <v>2048</v>
      </c>
      <c r="AK380" s="165">
        <v>2049</v>
      </c>
      <c r="AL380" s="165">
        <v>2050</v>
      </c>
      <c r="AM380" s="165">
        <v>2051</v>
      </c>
      <c r="AN380" s="165">
        <v>2052</v>
      </c>
      <c r="AO380" s="165">
        <v>2053</v>
      </c>
      <c r="AP380" s="165">
        <v>2054</v>
      </c>
      <c r="AQ380" s="165">
        <v>2055</v>
      </c>
      <c r="AR380" s="165">
        <v>2056</v>
      </c>
      <c r="AS380" s="165">
        <v>2057</v>
      </c>
      <c r="AT380" s="165">
        <v>2058</v>
      </c>
      <c r="AU380" s="165">
        <v>2059</v>
      </c>
      <c r="AV380" s="165">
        <v>2060</v>
      </c>
    </row>
    <row r="381" spans="1:48" x14ac:dyDescent="0.25">
      <c r="B381" s="81" t="s">
        <v>383</v>
      </c>
      <c r="C381" s="109">
        <v>0.50944529064181743</v>
      </c>
      <c r="D381" s="109">
        <v>0.43538923629883625</v>
      </c>
      <c r="E381" s="109">
        <v>0.37374281330720299</v>
      </c>
      <c r="F381" s="109">
        <v>0.4009042866973842</v>
      </c>
      <c r="G381" s="109">
        <v>0.35165970813136554</v>
      </c>
      <c r="H381" s="109">
        <v>0.33078132083135819</v>
      </c>
      <c r="I381" s="109">
        <v>0.2993704607637257</v>
      </c>
      <c r="J381" s="109">
        <v>0.27589415071824719</v>
      </c>
      <c r="K381" s="109">
        <v>0.25505148563319052</v>
      </c>
      <c r="L381" s="109">
        <v>0.24267722985759482</v>
      </c>
      <c r="M381" s="109">
        <v>0.23178628638704735</v>
      </c>
      <c r="N381" s="109">
        <v>0.20890403922705011</v>
      </c>
      <c r="O381" s="109">
        <v>0.19940714391402251</v>
      </c>
      <c r="P381" s="109">
        <v>0.17988622532865892</v>
      </c>
      <c r="Q381" s="109">
        <v>0.17621456075387579</v>
      </c>
      <c r="R381" s="109">
        <v>0.14185048720080043</v>
      </c>
      <c r="S381" s="109">
        <v>0.13235782346391334</v>
      </c>
      <c r="T381" s="109">
        <v>0.12387816679388595</v>
      </c>
      <c r="U381" s="109">
        <v>0.11569107254826157</v>
      </c>
      <c r="V381" s="109">
        <v>0.10892506324851725</v>
      </c>
      <c r="W381" s="109">
        <v>0.10253872906518746</v>
      </c>
      <c r="X381" s="109">
        <v>9.5383856496722152E-2</v>
      </c>
      <c r="Y381" s="109">
        <v>8.7641412590405185E-2</v>
      </c>
      <c r="Z381" s="109">
        <v>7.7047841795417238E-2</v>
      </c>
      <c r="AA381" s="109">
        <v>6.1593523178004358E-2</v>
      </c>
      <c r="AB381" s="109">
        <v>4.1683163930830644E-2</v>
      </c>
      <c r="AC381" s="109">
        <v>4.1822585035509528E-2</v>
      </c>
      <c r="AD381" s="109">
        <v>4.1935288723518524E-2</v>
      </c>
      <c r="AE381" s="109">
        <v>4.2027038130473225E-2</v>
      </c>
      <c r="AF381" s="109">
        <v>4.2101047276488099E-2</v>
      </c>
      <c r="AG381" s="109">
        <v>4.2156406830478818E-2</v>
      </c>
      <c r="AH381" s="109">
        <v>4.2196532031878974E-2</v>
      </c>
      <c r="AI381" s="109">
        <v>4.2224780381972894E-2</v>
      </c>
      <c r="AJ381" s="109">
        <v>4.2247445467313322E-2</v>
      </c>
      <c r="AK381" s="109">
        <v>4.2263972146096417E-2</v>
      </c>
      <c r="AL381" s="166">
        <v>4.2273939030640077E-2</v>
      </c>
      <c r="AM381" s="167">
        <f>$AL$381</f>
        <v>4.2273939030640077E-2</v>
      </c>
      <c r="AN381" s="167">
        <f t="shared" ref="AN381:AV381" si="12">$AL$381</f>
        <v>4.2273939030640077E-2</v>
      </c>
      <c r="AO381" s="167">
        <f t="shared" si="12"/>
        <v>4.2273939030640077E-2</v>
      </c>
      <c r="AP381" s="167">
        <f t="shared" si="12"/>
        <v>4.2273939030640077E-2</v>
      </c>
      <c r="AQ381" s="167">
        <f t="shared" si="12"/>
        <v>4.2273939030640077E-2</v>
      </c>
      <c r="AR381" s="167">
        <f t="shared" si="12"/>
        <v>4.2273939030640077E-2</v>
      </c>
      <c r="AS381" s="167">
        <f t="shared" si="12"/>
        <v>4.2273939030640077E-2</v>
      </c>
      <c r="AT381" s="167">
        <f t="shared" si="12"/>
        <v>4.2273939030640077E-2</v>
      </c>
      <c r="AU381" s="167">
        <f t="shared" si="12"/>
        <v>4.2273939030640077E-2</v>
      </c>
      <c r="AV381" s="167">
        <f t="shared" si="12"/>
        <v>4.2273939030640077E-2</v>
      </c>
    </row>
    <row r="384" spans="1:48" s="108" customFormat="1" ht="27" customHeight="1" x14ac:dyDescent="0.25">
      <c r="A384" s="260" t="s">
        <v>384</v>
      </c>
    </row>
    <row r="386" spans="2:11" x14ac:dyDescent="0.25">
      <c r="B386" s="162" t="s">
        <v>305</v>
      </c>
      <c r="C386" s="55" t="s">
        <v>385</v>
      </c>
    </row>
    <row r="387" spans="2:11" ht="14.4" x14ac:dyDescent="0.3">
      <c r="B387" s="162" t="s">
        <v>307</v>
      </c>
      <c r="C387" s="267" t="s">
        <v>358</v>
      </c>
    </row>
    <row r="388" spans="2:11" x14ac:dyDescent="0.25">
      <c r="B388" s="162" t="s">
        <v>309</v>
      </c>
      <c r="C388" s="163">
        <v>44593</v>
      </c>
    </row>
    <row r="389" spans="2:11" x14ac:dyDescent="0.25">
      <c r="B389" s="162" t="s">
        <v>7</v>
      </c>
      <c r="C389" s="163">
        <v>44896</v>
      </c>
    </row>
    <row r="390" spans="2:11" x14ac:dyDescent="0.25">
      <c r="B390" s="162" t="s">
        <v>310</v>
      </c>
      <c r="C390" s="55" t="s">
        <v>280</v>
      </c>
    </row>
    <row r="391" spans="2:11" x14ac:dyDescent="0.25">
      <c r="F391" s="436"/>
      <c r="G391" s="436"/>
      <c r="H391" s="436"/>
      <c r="I391" s="436"/>
      <c r="J391" s="436"/>
      <c r="K391" s="436"/>
    </row>
    <row r="392" spans="2:11" ht="14.4" thickBot="1" x14ac:dyDescent="0.3">
      <c r="D392" s="438" t="s">
        <v>386</v>
      </c>
      <c r="E392" s="439"/>
      <c r="F392" s="438" t="s">
        <v>387</v>
      </c>
      <c r="G392" s="439"/>
      <c r="H392" s="434" t="s">
        <v>388</v>
      </c>
      <c r="I392" s="434"/>
      <c r="J392" s="434"/>
      <c r="K392" s="434"/>
    </row>
    <row r="393" spans="2:11" ht="42" thickTop="1" x14ac:dyDescent="0.25">
      <c r="B393" s="56" t="s">
        <v>389</v>
      </c>
      <c r="C393" s="56" t="s">
        <v>390</v>
      </c>
      <c r="D393" s="152" t="s">
        <v>391</v>
      </c>
      <c r="E393" s="153" t="s">
        <v>354</v>
      </c>
      <c r="F393" s="168" t="s">
        <v>391</v>
      </c>
      <c r="G393" s="81" t="s">
        <v>354</v>
      </c>
      <c r="H393" s="169" t="s">
        <v>392</v>
      </c>
      <c r="I393" s="170" t="s">
        <v>393</v>
      </c>
      <c r="J393" s="170" t="s">
        <v>394</v>
      </c>
      <c r="K393" s="171" t="s">
        <v>395</v>
      </c>
    </row>
    <row r="394" spans="2:11" x14ac:dyDescent="0.25">
      <c r="B394" s="59" t="s">
        <v>396</v>
      </c>
      <c r="C394" s="59" t="s">
        <v>356</v>
      </c>
      <c r="D394" s="109">
        <v>33</v>
      </c>
      <c r="E394" s="109">
        <v>20</v>
      </c>
      <c r="F394" s="109">
        <v>0</v>
      </c>
      <c r="G394" s="109">
        <v>35</v>
      </c>
      <c r="H394" s="172" t="s">
        <v>397</v>
      </c>
      <c r="I394" s="173"/>
      <c r="J394" s="173"/>
      <c r="K394" s="173"/>
    </row>
    <row r="395" spans="2:11" x14ac:dyDescent="0.25">
      <c r="B395" s="59" t="s">
        <v>398</v>
      </c>
      <c r="C395" s="59" t="s">
        <v>142</v>
      </c>
      <c r="D395" s="109">
        <v>0</v>
      </c>
      <c r="E395" s="109">
        <v>53</v>
      </c>
      <c r="F395" s="109">
        <v>0</v>
      </c>
      <c r="G395" s="109">
        <v>53</v>
      </c>
      <c r="H395" s="174" cm="1">
        <f t="array" ref="H395">IFERROR(_xlfn.IFS(INDEX($D$11:$D$27, MATCH(C395,$B$11:$B$27,0))&lt;$D$426,"Buildings less than 25K sqft do not have energy efficiency targets", INDEX($D$11:$D$27, MATCH(C395,$B$11:$B$27,0))&lt;$E$426,$J$426,INDEX($D$11:$D$27, MATCH(C395,$B$11:$B$27,0))&lt;$E$425,$J$425,TRUE, $J$424),"")</f>
        <v>3</v>
      </c>
      <c r="I395" s="175" cm="1">
        <f t="array" ref="I395">_xlfn.XLOOKUP(B395&amp;H395,$B$424:$B$428&amp;$J$424:$J$428,$I$424:$I$428)</f>
        <v>2035</v>
      </c>
      <c r="J395" s="175" cm="1">
        <f t="array" ref="J395">_xlfn.XLOOKUP(B395&amp;H395,$B$424:$B$428&amp;$J$424:$J$428,$G$424:$G$428)</f>
        <v>2026</v>
      </c>
      <c r="K395" s="176" cm="1">
        <f t="array" ref="K395">_xlfn.XLOOKUP(B395&amp;H395,$B$424:$B$428&amp;$J$424:$J$428,$H$424:$H$428)</f>
        <v>2030</v>
      </c>
    </row>
    <row r="396" spans="2:11" x14ac:dyDescent="0.25">
      <c r="B396" s="59" t="s">
        <v>398</v>
      </c>
      <c r="C396" s="59" t="s">
        <v>144</v>
      </c>
      <c r="D396" s="109">
        <v>45</v>
      </c>
      <c r="E396" s="109">
        <v>153</v>
      </c>
      <c r="F396" s="109">
        <v>0</v>
      </c>
      <c r="G396" s="109">
        <v>167</v>
      </c>
      <c r="H396" s="174" cm="1">
        <f t="array" ref="H396">IFERROR(_xlfn.IFS(INDEX($D$11:$D$27, MATCH(C396,$B$11:$B$27,0))&lt;$D$426,"Buildings less than 25K sqft do not have energy efficiency targets", INDEX($D$11:$D$27, MATCH(C396,$B$11:$B$27,0))&lt;$E$426,$J$426,INDEX($D$11:$D$27, MATCH(C396,$B$11:$B$27,0))&lt;$E$425,$J$425,TRUE, $J$424),"")</f>
        <v>3</v>
      </c>
      <c r="I396" s="175" cm="1">
        <f t="array" ref="I396">_xlfn.XLOOKUP(B396&amp;H396,$B$424:$B$428&amp;$J$424:$J$428,$I$424:$I$428)</f>
        <v>2035</v>
      </c>
      <c r="J396" s="175" cm="1">
        <f t="array" ref="J396">_xlfn.XLOOKUP(B396&amp;H396,$B$424:$B$428&amp;$J$424:$J$428,$G$424:$G$428)</f>
        <v>2026</v>
      </c>
      <c r="K396" s="176" cm="1">
        <f t="array" ref="K396">_xlfn.XLOOKUP(B396&amp;H396,$B$424:$B$428&amp;$J$424:$J$428,$H$424:$H$428)</f>
        <v>2030</v>
      </c>
    </row>
    <row r="397" spans="2:11" x14ac:dyDescent="0.25">
      <c r="B397" s="59" t="s">
        <v>398</v>
      </c>
      <c r="C397" s="59" t="s">
        <v>130</v>
      </c>
      <c r="D397" s="109">
        <v>169</v>
      </c>
      <c r="E397" s="109">
        <v>99</v>
      </c>
      <c r="F397" s="109">
        <v>0</v>
      </c>
      <c r="G397" s="109">
        <v>187</v>
      </c>
      <c r="H397" s="174" cm="1">
        <f t="array" ref="H397">IFERROR(_xlfn.IFS(INDEX($D$11:$D$27, MATCH(C397,$B$11:$B$27,0))&lt;$D$426,"Buildings less than 25K sqft do not have energy efficiency targets", INDEX($D$11:$D$27, MATCH(C397,$B$11:$B$27,0))&lt;$E$426,$J$426,INDEX($D$11:$D$27, MATCH(C397,$B$11:$B$27,0))&lt;$E$425,$J$425,TRUE, $J$424),"")</f>
        <v>3</v>
      </c>
      <c r="I397" s="175" cm="1">
        <f t="array" ref="I397">_xlfn.XLOOKUP(B397&amp;H397,$B$424:$B$428&amp;$J$424:$J$428,$I$424:$I$428)</f>
        <v>2035</v>
      </c>
      <c r="J397" s="175" cm="1">
        <f t="array" ref="J397">_xlfn.XLOOKUP(B397&amp;H397,$B$424:$B$428&amp;$J$424:$J$428,$G$424:$G$428)</f>
        <v>2026</v>
      </c>
      <c r="K397" s="176" cm="1">
        <f t="array" ref="K397">_xlfn.XLOOKUP(B397&amp;H397,$B$424:$B$428&amp;$J$424:$J$428,$H$424:$H$428)</f>
        <v>2030</v>
      </c>
    </row>
    <row r="398" spans="2:11" x14ac:dyDescent="0.25">
      <c r="B398" s="59" t="s">
        <v>398</v>
      </c>
      <c r="C398" s="59" t="s">
        <v>136</v>
      </c>
      <c r="D398" s="109">
        <v>43</v>
      </c>
      <c r="E398" s="109">
        <v>54</v>
      </c>
      <c r="F398" s="109">
        <v>0</v>
      </c>
      <c r="G398" s="109">
        <v>77</v>
      </c>
      <c r="H398" s="174" cm="1">
        <f t="array" ref="H398">IFERROR(_xlfn.IFS(INDEX($D$11:$D$27, MATCH(C398,$B$11:$B$27,0))&lt;$D$426,"Buildings less than 25K sqft do not have energy efficiency targets", INDEX($D$11:$D$27, MATCH(C398,$B$11:$B$27,0))&lt;$E$426,$J$426,INDEX($D$11:$D$27, MATCH(C398,$B$11:$B$27,0))&lt;$E$425,$J$425,TRUE, $J$424),"")</f>
        <v>3</v>
      </c>
      <c r="I398" s="175" cm="1">
        <f t="array" ref="I398">_xlfn.XLOOKUP(B398&amp;H398,$B$424:$B$428&amp;$J$424:$J$428,$I$424:$I$428)</f>
        <v>2035</v>
      </c>
      <c r="J398" s="175" cm="1">
        <f t="array" ref="J398">_xlfn.XLOOKUP(B398&amp;H398,$B$424:$B$428&amp;$J$424:$J$428,$G$424:$G$428)</f>
        <v>2026</v>
      </c>
      <c r="K398" s="176" cm="1">
        <f t="array" ref="K398">_xlfn.XLOOKUP(B398&amp;H398,$B$424:$B$428&amp;$J$424:$J$428,$H$424:$H$428)</f>
        <v>2030</v>
      </c>
    </row>
    <row r="399" spans="2:11" x14ac:dyDescent="0.25">
      <c r="B399" s="59" t="s">
        <v>398</v>
      </c>
      <c r="C399" s="59" t="s">
        <v>126</v>
      </c>
      <c r="D399" s="109">
        <v>65</v>
      </c>
      <c r="E399" s="109">
        <v>110</v>
      </c>
      <c r="F399" s="109">
        <v>0</v>
      </c>
      <c r="G399" s="109">
        <v>143</v>
      </c>
      <c r="H399" s="174" cm="1">
        <f t="array" ref="H399">IFERROR(_xlfn.IFS(INDEX($D$11:$D$27, MATCH(C399,$B$11:$B$27,0))&lt;$D$426,"Buildings less than 25K sqft do not have energy efficiency targets", INDEX($D$11:$D$27, MATCH(C399,$B$11:$B$27,0))&lt;$E$426,$J$426,INDEX($D$11:$D$27, MATCH(C399,$B$11:$B$27,0))&lt;$E$425,$J$425,TRUE, $J$424),"")</f>
        <v>3</v>
      </c>
      <c r="I399" s="175" cm="1">
        <f t="array" ref="I399">_xlfn.XLOOKUP(B399&amp;H399,$B$424:$B$428&amp;$J$424:$J$428,$I$424:$I$428)</f>
        <v>2035</v>
      </c>
      <c r="J399" s="175" cm="1">
        <f t="array" ref="J399">_xlfn.XLOOKUP(B399&amp;H399,$B$424:$B$428&amp;$J$424:$J$428,$G$424:$G$428)</f>
        <v>2026</v>
      </c>
      <c r="K399" s="176" cm="1">
        <f t="array" ref="K399">_xlfn.XLOOKUP(B399&amp;H399,$B$424:$B$428&amp;$J$424:$J$428,$H$424:$H$428)</f>
        <v>2030</v>
      </c>
    </row>
    <row r="400" spans="2:11" x14ac:dyDescent="0.25">
      <c r="B400" s="59" t="s">
        <v>398</v>
      </c>
      <c r="C400" s="59" t="s">
        <v>134</v>
      </c>
      <c r="D400" s="109">
        <v>34</v>
      </c>
      <c r="E400" s="109">
        <v>41</v>
      </c>
      <c r="F400" s="109">
        <v>0</v>
      </c>
      <c r="G400" s="109">
        <v>58</v>
      </c>
      <c r="H400" s="174" cm="1">
        <f t="array" ref="H400">IFERROR(_xlfn.IFS(INDEX($D$11:$D$27, MATCH(C400,$B$11:$B$27,0))&lt;$D$426,"Buildings less than 25K sqft do not have energy efficiency targets", INDEX($D$11:$D$27, MATCH(C400,$B$11:$B$27,0))&lt;$E$426,$J$426,INDEX($D$11:$D$27, MATCH(C400,$B$11:$B$27,0))&lt;$E$425,$J$425,TRUE, $J$424),"")</f>
        <v>3</v>
      </c>
      <c r="I400" s="175" cm="1">
        <f t="array" ref="I400">_xlfn.XLOOKUP(B400&amp;H400,$B$424:$B$428&amp;$J$424:$J$428,$I$424:$I$428)</f>
        <v>2035</v>
      </c>
      <c r="J400" s="175" cm="1">
        <f t="array" ref="J400">_xlfn.XLOOKUP(B400&amp;H400,$B$424:$B$428&amp;$J$424:$J$428,$G$424:$G$428)</f>
        <v>2026</v>
      </c>
      <c r="K400" s="176" cm="1">
        <f t="array" ref="K400">_xlfn.XLOOKUP(B400&amp;H400,$B$424:$B$428&amp;$J$424:$J$428,$H$424:$H$428)</f>
        <v>2030</v>
      </c>
    </row>
    <row r="401" spans="2:11" x14ac:dyDescent="0.25">
      <c r="B401" s="59" t="s">
        <v>398</v>
      </c>
      <c r="C401" s="59" t="s">
        <v>146</v>
      </c>
      <c r="D401" s="109">
        <v>42</v>
      </c>
      <c r="E401" s="109">
        <v>41</v>
      </c>
      <c r="F401" s="109">
        <v>0</v>
      </c>
      <c r="G401" s="109">
        <v>61</v>
      </c>
      <c r="H401" s="174" cm="1">
        <f t="array" ref="H401">IFERROR(_xlfn.IFS(INDEX($D$11:$D$27, MATCH(C401,$B$11:$B$27,0))&lt;$D$426,"Buildings less than 25K sqft do not have energy efficiency targets", INDEX($D$11:$D$27, MATCH(C401,$B$11:$B$27,0))&lt;$E$426,$J$426,INDEX($D$11:$D$27, MATCH(C401,$B$11:$B$27,0))&lt;$E$425,$J$425,TRUE, $J$424),"")</f>
        <v>3</v>
      </c>
      <c r="I401" s="175" cm="1">
        <f t="array" ref="I401">_xlfn.XLOOKUP(B401&amp;H401,$B$424:$B$428&amp;$J$424:$J$428,$I$424:$I$428)</f>
        <v>2035</v>
      </c>
      <c r="J401" s="175" cm="1">
        <f t="array" ref="J401">_xlfn.XLOOKUP(B401&amp;H401,$B$424:$B$428&amp;$J$424:$J$428,$G$424:$G$428)</f>
        <v>2026</v>
      </c>
      <c r="K401" s="176" cm="1">
        <f t="array" ref="K401">_xlfn.XLOOKUP(B401&amp;H401,$B$424:$B$428&amp;$J$424:$J$428,$H$424:$H$428)</f>
        <v>2030</v>
      </c>
    </row>
    <row r="402" spans="2:11" x14ac:dyDescent="0.25">
      <c r="B402" s="59" t="s">
        <v>398</v>
      </c>
      <c r="C402" s="59" t="s">
        <v>138</v>
      </c>
      <c r="D402" s="109">
        <v>14</v>
      </c>
      <c r="E402" s="109">
        <v>39</v>
      </c>
      <c r="F402" s="109">
        <v>0</v>
      </c>
      <c r="G402" s="109">
        <v>45</v>
      </c>
      <c r="H402" s="174" cm="1">
        <f t="array" ref="H402">IFERROR(_xlfn.IFS(INDEX($D$11:$D$27, MATCH(C402,$B$11:$B$27,0))&lt;$D$426,"Buildings less than 25K sqft do not have energy efficiency targets", INDEX($D$11:$D$27, MATCH(C402,$B$11:$B$27,0))&lt;$E$426,$J$426,INDEX($D$11:$D$27, MATCH(C402,$B$11:$B$27,0))&lt;$E$425,$J$425,TRUE, $J$424),"")</f>
        <v>3</v>
      </c>
      <c r="I402" s="175" cm="1">
        <f t="array" ref="I402">_xlfn.XLOOKUP(B402&amp;H402,$B$424:$B$428&amp;$J$424:$J$428,$I$424:$I$428)</f>
        <v>2035</v>
      </c>
      <c r="J402" s="175" cm="1">
        <f t="array" ref="J402">_xlfn.XLOOKUP(B402&amp;H402,$B$424:$B$428&amp;$J$424:$J$428,$G$424:$G$428)</f>
        <v>2026</v>
      </c>
      <c r="K402" s="176" cm="1">
        <f t="array" ref="K402">_xlfn.XLOOKUP(B402&amp;H402,$B$424:$B$428&amp;$J$424:$J$428,$H$424:$H$428)</f>
        <v>2030</v>
      </c>
    </row>
    <row r="403" spans="2:11" x14ac:dyDescent="0.25">
      <c r="B403" s="59" t="s">
        <v>398</v>
      </c>
      <c r="C403" s="59" t="s">
        <v>132</v>
      </c>
      <c r="D403" s="109">
        <v>0</v>
      </c>
      <c r="E403" s="109">
        <v>62</v>
      </c>
      <c r="F403" s="109">
        <v>0</v>
      </c>
      <c r="G403" s="109">
        <v>62</v>
      </c>
      <c r="H403" s="174" cm="1">
        <f t="array" ref="H403">IFERROR(_xlfn.IFS(INDEX($D$11:$D$27, MATCH(C403,$B$11:$B$27,0))&lt;$D$426,"Buildings less than 25K sqft do not have energy efficiency targets", INDEX($D$11:$D$27, MATCH(C403,$B$11:$B$27,0))&lt;$E$426,$J$426,INDEX($D$11:$D$27, MATCH(C403,$B$11:$B$27,0))&lt;$E$425,$J$425,TRUE, $J$424),"")</f>
        <v>3</v>
      </c>
      <c r="I403" s="175" cm="1">
        <f t="array" ref="I403">_xlfn.XLOOKUP(B403&amp;H403,$B$424:$B$428&amp;$J$424:$J$428,$I$424:$I$428)</f>
        <v>2035</v>
      </c>
      <c r="J403" s="175" cm="1">
        <f t="array" ref="J403">_xlfn.XLOOKUP(B403&amp;H403,$B$424:$B$428&amp;$J$424:$J$428,$G$424:$G$428)</f>
        <v>2026</v>
      </c>
      <c r="K403" s="176" cm="1">
        <f t="array" ref="K403">_xlfn.XLOOKUP(B403&amp;H403,$B$424:$B$428&amp;$J$424:$J$428,$H$424:$H$428)</f>
        <v>2030</v>
      </c>
    </row>
    <row r="404" spans="2:11" x14ac:dyDescent="0.25">
      <c r="B404" s="59" t="s">
        <v>398</v>
      </c>
      <c r="C404" s="59" t="s">
        <v>122</v>
      </c>
      <c r="D404" s="109">
        <v>21</v>
      </c>
      <c r="E404" s="109">
        <v>26</v>
      </c>
      <c r="F404" s="109">
        <v>0</v>
      </c>
      <c r="G404" s="109">
        <v>36</v>
      </c>
      <c r="H404" s="174" cm="1">
        <f t="array" ref="H404">IFERROR(_xlfn.IFS(INDEX($D$11:$D$27, MATCH(C404,$B$11:$B$27,0))&lt;$D$426,"Buildings less than 25K sqft do not have energy efficiency targets", INDEX($D$11:$D$27, MATCH(C404,$B$11:$B$27,0))&lt;$E$426,$J$426,INDEX($D$11:$D$27, MATCH(C404,$B$11:$B$27,0))&lt;$E$425,$J$425,TRUE, $J$424),"")</f>
        <v>3</v>
      </c>
      <c r="I404" s="175" cm="1">
        <f t="array" ref="I404">_xlfn.XLOOKUP(B404&amp;H404,$B$424:$B$428&amp;$J$424:$J$428,$I$424:$I$428)</f>
        <v>2035</v>
      </c>
      <c r="J404" s="175" cm="1">
        <f t="array" ref="J404">_xlfn.XLOOKUP(B404&amp;H404,$B$424:$B$428&amp;$J$424:$J$428,$G$424:$G$428)</f>
        <v>2026</v>
      </c>
      <c r="K404" s="176" cm="1">
        <f t="array" ref="K404">_xlfn.XLOOKUP(B404&amp;H404,$B$424:$B$428&amp;$J$424:$J$428,$H$424:$H$428)</f>
        <v>2030</v>
      </c>
    </row>
    <row r="405" spans="2:11" x14ac:dyDescent="0.25">
      <c r="B405" s="59" t="s">
        <v>398</v>
      </c>
      <c r="C405" s="59" t="s">
        <v>160</v>
      </c>
      <c r="D405" s="109">
        <v>0</v>
      </c>
      <c r="E405" s="109">
        <v>16</v>
      </c>
      <c r="F405" s="109">
        <v>0</v>
      </c>
      <c r="G405" s="109">
        <v>16</v>
      </c>
      <c r="H405" s="174" cm="1">
        <f t="array" ref="H405">IFERROR(_xlfn.IFS(INDEX($D$11:$D$27, MATCH(C405,$B$11:$B$27,0))&lt;$D$426,"Buildings less than 25K sqft do not have energy efficiency targets", INDEX($D$11:$D$27, MATCH(C405,$B$11:$B$27,0))&lt;$E$426,$J$426,INDEX($D$11:$D$27, MATCH(C405,$B$11:$B$27,0))&lt;$E$425,$J$425,TRUE, $J$424),"")</f>
        <v>3</v>
      </c>
      <c r="I405" s="175" cm="1">
        <f t="array" ref="I405">_xlfn.XLOOKUP(B405&amp;H405,$B$424:$B$428&amp;$J$424:$J$428,$I$424:$I$428)</f>
        <v>2035</v>
      </c>
      <c r="J405" s="175" cm="1">
        <f t="array" ref="J405">_xlfn.XLOOKUP(B405&amp;H405,$B$424:$B$428&amp;$J$424:$J$428,$G$424:$G$428)</f>
        <v>2026</v>
      </c>
      <c r="K405" s="176" cm="1">
        <f t="array" ref="K405">_xlfn.XLOOKUP(B405&amp;H405,$B$424:$B$428&amp;$J$424:$J$428,$H$424:$H$428)</f>
        <v>2030</v>
      </c>
    </row>
    <row r="406" spans="2:11" x14ac:dyDescent="0.25">
      <c r="B406" s="59" t="s">
        <v>398</v>
      </c>
      <c r="C406" s="59" t="s">
        <v>150</v>
      </c>
      <c r="D406" s="109">
        <v>20</v>
      </c>
      <c r="E406" s="109">
        <v>29</v>
      </c>
      <c r="F406" s="109">
        <v>0</v>
      </c>
      <c r="G406" s="109">
        <v>37</v>
      </c>
      <c r="H406" s="174" cm="1">
        <f t="array" ref="H406">IFERROR(_xlfn.IFS(INDEX($D$11:$D$27, MATCH(C406,$B$11:$B$27,0))&lt;$D$426,"Buildings less than 25K sqft do not have energy efficiency targets", INDEX($D$11:$D$27, MATCH(C406,$B$11:$B$27,0))&lt;$E$426,$J$426,INDEX($D$11:$D$27, MATCH(C406,$B$11:$B$27,0))&lt;$E$425,$J$425,TRUE, $J$424),"")</f>
        <v>3</v>
      </c>
      <c r="I406" s="175" cm="1">
        <f t="array" ref="I406">_xlfn.XLOOKUP(B406&amp;H406,$B$424:$B$428&amp;$J$424:$J$428,$I$424:$I$428)</f>
        <v>2035</v>
      </c>
      <c r="J406" s="175" cm="1">
        <f t="array" ref="J406">_xlfn.XLOOKUP(B406&amp;H406,$B$424:$B$428&amp;$J$424:$J$428,$G$424:$G$428)</f>
        <v>2026</v>
      </c>
      <c r="K406" s="176" cm="1">
        <f t="array" ref="K406">_xlfn.XLOOKUP(B406&amp;H406,$B$424:$B$428&amp;$J$424:$J$428,$H$424:$H$428)</f>
        <v>2030</v>
      </c>
    </row>
    <row r="407" spans="2:11" x14ac:dyDescent="0.25">
      <c r="B407" s="59" t="s">
        <v>398</v>
      </c>
      <c r="C407" s="60" t="s">
        <v>119</v>
      </c>
      <c r="D407" s="109">
        <v>61</v>
      </c>
      <c r="E407" s="109">
        <v>29</v>
      </c>
      <c r="F407" s="109">
        <v>0</v>
      </c>
      <c r="G407" s="109">
        <v>58</v>
      </c>
      <c r="H407" s="174" cm="1">
        <f t="array" ref="H407">IFERROR(_xlfn.IFS(INDEX($D$11:$D$27, MATCH(C407,$B$11:$B$27,0))&lt;$D$426,"Buildings less than 25K sqft do not have energy efficiency targets", INDEX($D$11:$D$27, MATCH(C407,$B$11:$B$27,0))&lt;$E$426,$J$426,INDEX($D$11:$D$27, MATCH(C407,$B$11:$B$27,0))&lt;$E$425,$J$425,TRUE, $J$424),"")</f>
        <v>3</v>
      </c>
      <c r="I407" s="175" cm="1">
        <f t="array" ref="I407">_xlfn.XLOOKUP(B407&amp;H407,$B$424:$B$428&amp;$J$424:$J$428,$I$424:$I$428)</f>
        <v>2035</v>
      </c>
      <c r="J407" s="175" cm="1">
        <f t="array" ref="J407">_xlfn.XLOOKUP(B407&amp;H407,$B$424:$B$428&amp;$J$424:$J$428,$G$424:$G$428)</f>
        <v>2026</v>
      </c>
      <c r="K407" s="176" cm="1">
        <f t="array" ref="K407">_xlfn.XLOOKUP(B407&amp;H407,$B$424:$B$428&amp;$J$424:$J$428,$H$424:$H$428)</f>
        <v>2030</v>
      </c>
    </row>
    <row r="408" spans="2:11" x14ac:dyDescent="0.25">
      <c r="B408" s="59" t="s">
        <v>398</v>
      </c>
      <c r="C408" s="59" t="s">
        <v>148</v>
      </c>
      <c r="D408" s="109">
        <v>35</v>
      </c>
      <c r="E408" s="109">
        <v>39</v>
      </c>
      <c r="F408" s="109">
        <v>0</v>
      </c>
      <c r="G408" s="109">
        <v>52</v>
      </c>
      <c r="H408" s="174" cm="1">
        <f t="array" ref="H408">IFERROR(_xlfn.IFS(INDEX($D$11:$D$27, MATCH(C408,$B$11:$B$27,0))&lt;$D$426,"Buildings less than 25K sqft do not have energy efficiency targets", INDEX($D$11:$D$27, MATCH(C408,$B$11:$B$27,0))&lt;$E$426,$J$426,INDEX($D$11:$D$27, MATCH(C408,$B$11:$B$27,0))&lt;$E$425,$J$425,TRUE, $J$424),"")</f>
        <v>3</v>
      </c>
      <c r="I408" s="175" cm="1">
        <f t="array" ref="I408">_xlfn.XLOOKUP(B408&amp;H408,$B$424:$B$428&amp;$J$424:$J$428,$I$424:$I$428)</f>
        <v>2035</v>
      </c>
      <c r="J408" s="175" cm="1">
        <f t="array" ref="J408">_xlfn.XLOOKUP(B408&amp;H408,$B$424:$B$428&amp;$J$424:$J$428,$G$424:$G$428)</f>
        <v>2026</v>
      </c>
      <c r="K408" s="176" cm="1">
        <f t="array" ref="K408">_xlfn.XLOOKUP(B408&amp;H408,$B$424:$B$428&amp;$J$424:$J$428,$H$424:$H$428)</f>
        <v>2030</v>
      </c>
    </row>
    <row r="409" spans="2:11" x14ac:dyDescent="0.25">
      <c r="B409" s="59" t="s">
        <v>398</v>
      </c>
      <c r="C409" s="59" t="s">
        <v>128</v>
      </c>
      <c r="D409" s="109">
        <v>172</v>
      </c>
      <c r="E409" s="109">
        <v>78</v>
      </c>
      <c r="F409" s="109">
        <v>0</v>
      </c>
      <c r="G409" s="109">
        <v>171</v>
      </c>
      <c r="H409" s="174" cm="1">
        <f t="array" ref="H409">IFERROR(_xlfn.IFS(INDEX($D$11:$D$27, MATCH(C409,$B$11:$B$27,0))&lt;$D$426,"Buildings less than 25K sqft do not have energy efficiency targets", INDEX($D$11:$D$27, MATCH(C409,$B$11:$B$27,0))&lt;$E$426,$J$426,INDEX($D$11:$D$27, MATCH(C409,$B$11:$B$27,0))&lt;$E$425,$J$425,TRUE, $J$424),"")</f>
        <v>3</v>
      </c>
      <c r="I409" s="175" cm="1">
        <f t="array" ref="I409">_xlfn.XLOOKUP(B409&amp;H409,$B$424:$B$428&amp;$J$424:$J$428,$I$424:$I$428)</f>
        <v>2035</v>
      </c>
      <c r="J409" s="175" cm="1">
        <f t="array" ref="J409">_xlfn.XLOOKUP(B409&amp;H409,$B$424:$B$428&amp;$J$424:$J$428,$G$424:$G$428)</f>
        <v>2026</v>
      </c>
      <c r="K409" s="176" cm="1">
        <f t="array" ref="K409">_xlfn.XLOOKUP(B409&amp;H409,$B$424:$B$428&amp;$J$424:$J$428,$H$424:$H$428)</f>
        <v>2030</v>
      </c>
    </row>
    <row r="410" spans="2:11" x14ac:dyDescent="0.25">
      <c r="B410" s="59" t="s">
        <v>398</v>
      </c>
      <c r="C410" s="59" t="s">
        <v>152</v>
      </c>
      <c r="D410" s="109">
        <v>30</v>
      </c>
      <c r="E410" s="109">
        <v>22</v>
      </c>
      <c r="F410" s="109">
        <v>0</v>
      </c>
      <c r="G410" s="109">
        <v>33</v>
      </c>
      <c r="H410" s="174" cm="1">
        <f t="array" ref="H410">IFERROR(_xlfn.IFS(INDEX($D$11:$D$27, MATCH(C410,$B$11:$B$27,0))&lt;$D$426,"Buildings less than 25K sqft do not have energy efficiency targets", INDEX($D$11:$D$27, MATCH(C410,$B$11:$B$27,0))&lt;$E$426,$J$426,INDEX($D$11:$D$27, MATCH(C410,$B$11:$B$27,0))&lt;$E$425,$J$425,TRUE, $J$424),"")</f>
        <v>3</v>
      </c>
      <c r="I410" s="175" cm="1">
        <f t="array" ref="I410">_xlfn.XLOOKUP(B410&amp;H410,$B$424:$B$428&amp;$J$424:$J$428,$I$424:$I$428)</f>
        <v>2035</v>
      </c>
      <c r="J410" s="175" cm="1">
        <f t="array" ref="J410">_xlfn.XLOOKUP(B410&amp;H410,$B$424:$B$428&amp;$J$424:$J$428,$G$424:$G$428)</f>
        <v>2026</v>
      </c>
      <c r="K410" s="176" cm="1">
        <f t="array" ref="K410">_xlfn.XLOOKUP(B410&amp;H410,$B$424:$B$428&amp;$J$424:$J$428,$H$424:$H$428)</f>
        <v>2030</v>
      </c>
    </row>
    <row r="411" spans="2:11" x14ac:dyDescent="0.25">
      <c r="B411" s="59" t="s">
        <v>398</v>
      </c>
      <c r="C411" s="59" t="s">
        <v>158</v>
      </c>
      <c r="D411" s="109">
        <v>0</v>
      </c>
      <c r="E411" s="109">
        <v>0</v>
      </c>
      <c r="F411" s="109">
        <v>0</v>
      </c>
      <c r="G411" s="109">
        <v>0</v>
      </c>
      <c r="H411" s="174" cm="1">
        <f t="array" ref="H411">IFERROR(_xlfn.IFS(INDEX($D$11:$D$27, MATCH(C411,$B$11:$B$27,0))&lt;$D$426,"Buildings less than 25K sqft do not have energy efficiency targets", INDEX($D$11:$D$27, MATCH(C411,$B$11:$B$27,0))&lt;$E$426,$J$426,INDEX($D$11:$D$27, MATCH(C411,$B$11:$B$27,0))&lt;$E$425,$J$425,TRUE, $J$424),"")</f>
        <v>3</v>
      </c>
      <c r="I411" s="175" cm="1">
        <f t="array" ref="I411">_xlfn.XLOOKUP(B411&amp;H411,$B$424:$B$428&amp;$J$424:$J$428,$I$424:$I$428)</f>
        <v>2035</v>
      </c>
      <c r="J411" s="175" cm="1">
        <f t="array" ref="J411">_xlfn.XLOOKUP(B411&amp;H411,$B$424:$B$428&amp;$J$424:$J$428,$G$424:$G$428)</f>
        <v>2026</v>
      </c>
      <c r="K411" s="176" cm="1">
        <f t="array" ref="K411">_xlfn.XLOOKUP(B411&amp;H411,$B$424:$B$428&amp;$J$424:$J$428,$H$424:$H$428)</f>
        <v>2030</v>
      </c>
    </row>
    <row r="412" spans="2:11" ht="27" customHeight="1" x14ac:dyDescent="0.25">
      <c r="B412" s="59" t="s">
        <v>398</v>
      </c>
      <c r="C412" s="59" t="s">
        <v>100</v>
      </c>
      <c r="D412" s="177"/>
      <c r="E412" s="177"/>
      <c r="F412" s="177"/>
      <c r="G412" s="177"/>
      <c r="H412" s="175" t="str" cm="1">
        <f t="array" ref="H412">IFERROR(_xlfn.IFS((C8*C89*1000)&lt;'Baseline Calcs &amp; EFs'!$D$428,"Buildings less than 25K sqft do not have energy efficiency targets",(C8*C89*1000)&lt;'Baseline Calcs &amp; EFs'!$E$428,'Baseline Calcs &amp; EFs'!$J$428,TRUE,$J$427), "")</f>
        <v/>
      </c>
      <c r="I412" s="175" t="str" cm="1">
        <f t="array" ref="I412">IFERROR(_xlfn.XLOOKUP(B412&amp;H412,$B$424:$B$428&amp;$J$424:$J$428,$I$424:$I$428),"")</f>
        <v/>
      </c>
      <c r="J412" s="175" t="str" cm="1">
        <f t="array" ref="J412">IFERROR(_xlfn.XLOOKUP(B412&amp;H412,$B$424:$B$428&amp;$J$424:$J$428,$G$424:$G$428),"")</f>
        <v/>
      </c>
      <c r="K412" s="175" t="str" cm="1">
        <f t="array" ref="K412">IFERROR(_xlfn.XLOOKUP(B412&amp;H412,$B$424:$B$428&amp;$J$424:$J$428,$H$424:$H$428),"")</f>
        <v/>
      </c>
    </row>
    <row r="413" spans="2:11" x14ac:dyDescent="0.25">
      <c r="B413" s="59" t="s">
        <v>398</v>
      </c>
      <c r="C413" s="59" t="s">
        <v>104</v>
      </c>
      <c r="D413" s="178"/>
      <c r="E413" s="178"/>
      <c r="F413" s="178"/>
      <c r="G413" s="178"/>
      <c r="H413" s="175" t="str" cm="1">
        <f t="array" ref="H413">IFERROR(_xlfn.IFS((C9*C90*1000)&lt;'Baseline Calcs &amp; EFs'!$D$428,"Buildings less than 25K sqft do not have energy efficiency targets",(C9*C90*1000)&lt;'Baseline Calcs &amp; EFs'!$E$428,'Baseline Calcs &amp; EFs'!$J$428,TRUE,$J$427), "")</f>
        <v/>
      </c>
      <c r="I413" s="175" t="str" cm="1">
        <f t="array" ref="I413">IFERROR(_xlfn.XLOOKUP(B413&amp;H413,$B$424:$B$428&amp;$J$424:$J$428,$I$424:$I$428),"")</f>
        <v/>
      </c>
      <c r="J413" s="175" t="str" cm="1">
        <f t="array" ref="J413">IFERROR(_xlfn.XLOOKUP(B413&amp;H413,$B$424:$B$428&amp;$J$424:$J$428,$G$424:$G$428),"")</f>
        <v/>
      </c>
      <c r="K413" s="175" t="str" cm="1">
        <f t="array" ref="K413">IFERROR(_xlfn.XLOOKUP(B413&amp;H413,$B$424:$B$428&amp;$J$424:$J$428,$H$424:$H$428),"")</f>
        <v/>
      </c>
    </row>
    <row r="414" spans="2:11" x14ac:dyDescent="0.25">
      <c r="B414" s="262" t="s">
        <v>399</v>
      </c>
    </row>
    <row r="415" spans="2:11" x14ac:dyDescent="0.25">
      <c r="B415" s="55" t="s">
        <v>400</v>
      </c>
    </row>
    <row r="416" spans="2:11" x14ac:dyDescent="0.25">
      <c r="B416" s="179"/>
      <c r="C416" s="179"/>
      <c r="D416" s="179"/>
      <c r="E416" s="179"/>
    </row>
    <row r="417" spans="1:10" x14ac:dyDescent="0.25">
      <c r="B417" s="162" t="s">
        <v>305</v>
      </c>
      <c r="C417" s="55" t="s">
        <v>401</v>
      </c>
      <c r="D417" s="179"/>
    </row>
    <row r="418" spans="1:10" x14ac:dyDescent="0.25">
      <c r="B418" s="162" t="s">
        <v>307</v>
      </c>
      <c r="C418" s="124" t="s">
        <v>358</v>
      </c>
      <c r="D418" s="179"/>
      <c r="E418" s="179"/>
    </row>
    <row r="419" spans="1:10" x14ac:dyDescent="0.25">
      <c r="B419" s="162" t="s">
        <v>309</v>
      </c>
      <c r="C419" s="163">
        <v>44593</v>
      </c>
      <c r="D419" s="179"/>
      <c r="E419" s="179"/>
    </row>
    <row r="420" spans="1:10" x14ac:dyDescent="0.25">
      <c r="B420" s="162" t="s">
        <v>7</v>
      </c>
      <c r="C420" s="163">
        <v>44896</v>
      </c>
      <c r="D420" s="179"/>
      <c r="E420" s="179"/>
    </row>
    <row r="421" spans="1:10" x14ac:dyDescent="0.25">
      <c r="B421" s="162" t="s">
        <v>310</v>
      </c>
      <c r="C421" s="55" t="s">
        <v>280</v>
      </c>
      <c r="D421" s="179"/>
      <c r="E421" s="179"/>
    </row>
    <row r="422" spans="1:10" ht="14.4" thickBot="1" x14ac:dyDescent="0.3">
      <c r="B422" s="179"/>
      <c r="C422" s="179"/>
      <c r="D422" s="179"/>
      <c r="E422" s="179"/>
    </row>
    <row r="423" spans="1:10" ht="55.8" thickTop="1" x14ac:dyDescent="0.25">
      <c r="B423" s="56" t="s">
        <v>389</v>
      </c>
      <c r="C423" s="56" t="s">
        <v>402</v>
      </c>
      <c r="D423" s="56" t="s">
        <v>403</v>
      </c>
      <c r="E423" s="56" t="s">
        <v>404</v>
      </c>
      <c r="F423" s="56" t="s">
        <v>405</v>
      </c>
      <c r="G423" s="56" t="s">
        <v>406</v>
      </c>
      <c r="H423" s="56" t="s">
        <v>407</v>
      </c>
      <c r="I423" s="56" t="s">
        <v>408</v>
      </c>
      <c r="J423" s="81" t="s">
        <v>409</v>
      </c>
    </row>
    <row r="424" spans="1:10" x14ac:dyDescent="0.25">
      <c r="B424" s="59" t="s">
        <v>398</v>
      </c>
      <c r="C424" s="109" t="s">
        <v>410</v>
      </c>
      <c r="D424" s="109">
        <v>250</v>
      </c>
      <c r="E424" s="92"/>
      <c r="F424" s="109">
        <v>2022</v>
      </c>
      <c r="G424" s="109">
        <v>2026</v>
      </c>
      <c r="H424" s="109">
        <v>2030</v>
      </c>
      <c r="I424" s="109">
        <v>2035</v>
      </c>
      <c r="J424" s="109">
        <v>3</v>
      </c>
    </row>
    <row r="425" spans="1:10" x14ac:dyDescent="0.25">
      <c r="B425" s="59" t="s">
        <v>398</v>
      </c>
      <c r="C425" s="109" t="s">
        <v>411</v>
      </c>
      <c r="D425" s="109">
        <v>50</v>
      </c>
      <c r="E425" s="109">
        <v>250</v>
      </c>
      <c r="F425" s="109">
        <v>2022</v>
      </c>
      <c r="G425" s="109">
        <v>2026</v>
      </c>
      <c r="H425" s="109">
        <v>2030</v>
      </c>
      <c r="I425" s="109">
        <v>2035</v>
      </c>
      <c r="J425" s="109">
        <v>2</v>
      </c>
    </row>
    <row r="426" spans="1:10" x14ac:dyDescent="0.25">
      <c r="B426" s="59" t="s">
        <v>398</v>
      </c>
      <c r="C426" s="109" t="s">
        <v>412</v>
      </c>
      <c r="D426" s="109">
        <v>25</v>
      </c>
      <c r="E426" s="109">
        <v>50</v>
      </c>
      <c r="F426" s="109">
        <v>2024</v>
      </c>
      <c r="G426" s="109">
        <v>2028</v>
      </c>
      <c r="H426" s="109">
        <v>2032</v>
      </c>
      <c r="I426" s="109">
        <v>2036</v>
      </c>
      <c r="J426" s="109">
        <v>1</v>
      </c>
    </row>
    <row r="427" spans="1:10" x14ac:dyDescent="0.25">
      <c r="B427" s="59" t="s">
        <v>396</v>
      </c>
      <c r="C427" s="109" t="s">
        <v>413</v>
      </c>
      <c r="D427" s="109">
        <v>250</v>
      </c>
      <c r="E427" s="92"/>
      <c r="F427" s="109">
        <v>2024</v>
      </c>
      <c r="G427" s="109">
        <v>2028</v>
      </c>
      <c r="H427" s="109">
        <v>2032</v>
      </c>
      <c r="I427" s="109">
        <v>2036</v>
      </c>
      <c r="J427" s="109">
        <v>3</v>
      </c>
    </row>
    <row r="428" spans="1:10" x14ac:dyDescent="0.25">
      <c r="B428" s="59" t="s">
        <v>396</v>
      </c>
      <c r="C428" s="109" t="s">
        <v>414</v>
      </c>
      <c r="D428" s="109">
        <v>25</v>
      </c>
      <c r="E428" s="109">
        <v>250</v>
      </c>
      <c r="F428" s="109">
        <v>2025</v>
      </c>
      <c r="G428" s="109">
        <v>2029</v>
      </c>
      <c r="H428" s="109">
        <v>2033</v>
      </c>
      <c r="I428" s="109">
        <v>2037</v>
      </c>
      <c r="J428" s="109">
        <v>1</v>
      </c>
    </row>
    <row r="429" spans="1:10" x14ac:dyDescent="0.25">
      <c r="B429" s="179"/>
      <c r="C429" s="179"/>
      <c r="D429" s="179"/>
      <c r="E429" s="179"/>
    </row>
    <row r="431" spans="1:10" s="108" customFormat="1" ht="27" customHeight="1" x14ac:dyDescent="0.25">
      <c r="A431" s="260" t="s">
        <v>415</v>
      </c>
    </row>
    <row r="433" spans="1:17" x14ac:dyDescent="0.25">
      <c r="B433" s="180" t="s">
        <v>416</v>
      </c>
      <c r="C433" s="181" t="s">
        <v>417</v>
      </c>
      <c r="D433" s="158"/>
      <c r="E433" s="127"/>
      <c r="F433" s="127"/>
      <c r="G433" s="127"/>
      <c r="H433" s="127"/>
      <c r="I433" s="127"/>
      <c r="J433" s="127"/>
      <c r="K433" s="127"/>
      <c r="L433" s="127"/>
    </row>
    <row r="434" spans="1:17" x14ac:dyDescent="0.25">
      <c r="B434" s="180" t="s">
        <v>7</v>
      </c>
      <c r="C434" s="157" t="s">
        <v>418</v>
      </c>
      <c r="D434" s="158"/>
      <c r="E434" s="127"/>
      <c r="F434" s="127"/>
      <c r="G434" s="127"/>
      <c r="H434" s="127"/>
      <c r="I434" s="127"/>
      <c r="J434" s="127"/>
      <c r="K434" s="127"/>
      <c r="L434" s="127"/>
      <c r="M434" s="127"/>
    </row>
    <row r="435" spans="1:17" ht="15" thickBot="1" x14ac:dyDescent="0.35">
      <c r="B435" s="75"/>
      <c r="C435" s="182"/>
      <c r="D435" s="158"/>
      <c r="E435" s="183"/>
      <c r="F435" s="127"/>
      <c r="G435" s="127"/>
      <c r="H435" s="127"/>
      <c r="I435" s="184"/>
      <c r="J435" s="184"/>
      <c r="K435" s="184"/>
      <c r="L435" s="184"/>
      <c r="M435" s="184"/>
    </row>
    <row r="436" spans="1:17" ht="16.8" thickTop="1" x14ac:dyDescent="0.25">
      <c r="B436" s="56" t="s">
        <v>419</v>
      </c>
      <c r="C436" s="185" t="s">
        <v>420</v>
      </c>
      <c r="D436" s="185" t="s">
        <v>421</v>
      </c>
      <c r="E436" s="185" t="s">
        <v>422</v>
      </c>
      <c r="F436" s="185" t="s">
        <v>423</v>
      </c>
      <c r="G436" s="186" t="s">
        <v>424</v>
      </c>
      <c r="H436" s="186" t="s">
        <v>425</v>
      </c>
      <c r="I436" s="186" t="s">
        <v>426</v>
      </c>
      <c r="J436" s="186" t="s">
        <v>427</v>
      </c>
      <c r="K436" s="186" t="s">
        <v>347</v>
      </c>
    </row>
    <row r="437" spans="1:17" x14ac:dyDescent="0.25">
      <c r="B437" s="189" t="s">
        <v>336</v>
      </c>
      <c r="C437" s="188">
        <v>56100</v>
      </c>
      <c r="D437" s="188">
        <v>1</v>
      </c>
      <c r="E437" s="188">
        <v>0.1</v>
      </c>
      <c r="F437" s="264" t="e">
        <f>C437+(D437*GWP!$H$10)+(GWP!$H$11*'Baseline Calcs &amp; EFs'!E437)</f>
        <v>#VALUE!</v>
      </c>
      <c r="G437" s="187" t="s">
        <v>428</v>
      </c>
      <c r="H437" s="187" t="s">
        <v>429</v>
      </c>
      <c r="I437" s="263">
        <v>2015</v>
      </c>
      <c r="J437" s="116">
        <v>44896</v>
      </c>
      <c r="K437" s="187" t="s">
        <v>280</v>
      </c>
    </row>
    <row r="438" spans="1:17" x14ac:dyDescent="0.25">
      <c r="B438" s="189" t="s">
        <v>430</v>
      </c>
      <c r="C438" s="188">
        <v>74100</v>
      </c>
      <c r="D438" s="188">
        <v>3</v>
      </c>
      <c r="E438" s="188">
        <v>0.6</v>
      </c>
      <c r="F438" s="264" t="e">
        <f>C438+(D438*GWP!$H$10)+(GWP!$H$11*'Baseline Calcs &amp; EFs'!E438)</f>
        <v>#VALUE!</v>
      </c>
      <c r="G438" s="187" t="s">
        <v>428</v>
      </c>
      <c r="H438" s="187" t="s">
        <v>429</v>
      </c>
      <c r="I438" s="263">
        <v>2015</v>
      </c>
      <c r="J438" s="116">
        <v>44896</v>
      </c>
      <c r="K438" s="187" t="s">
        <v>280</v>
      </c>
    </row>
    <row r="439" spans="1:17" x14ac:dyDescent="0.25">
      <c r="B439" s="189" t="s">
        <v>431</v>
      </c>
      <c r="C439" s="188">
        <v>77400</v>
      </c>
      <c r="D439" s="188">
        <v>3</v>
      </c>
      <c r="E439" s="188">
        <v>0.6</v>
      </c>
      <c r="F439" s="264" t="e">
        <f>C439+(D439*GWP!$H$10)+(GWP!$H$11*'Baseline Calcs &amp; EFs'!E439)</f>
        <v>#VALUE!</v>
      </c>
      <c r="G439" s="187" t="s">
        <v>428</v>
      </c>
      <c r="H439" s="187" t="s">
        <v>429</v>
      </c>
      <c r="I439" s="263">
        <v>2015</v>
      </c>
      <c r="J439" s="116">
        <v>44896</v>
      </c>
      <c r="K439" s="187" t="s">
        <v>280</v>
      </c>
    </row>
    <row r="440" spans="1:17" x14ac:dyDescent="0.25">
      <c r="B440" s="189" t="s">
        <v>432</v>
      </c>
      <c r="C440" s="188">
        <v>63100</v>
      </c>
      <c r="D440" s="188">
        <v>1</v>
      </c>
      <c r="E440" s="188">
        <v>0.1</v>
      </c>
      <c r="F440" s="264" t="e">
        <f>C440+(D440*GWP!$H$10)+(GWP!$H$11*'Baseline Calcs &amp; EFs'!E440)</f>
        <v>#VALUE!</v>
      </c>
      <c r="G440" s="187" t="s">
        <v>428</v>
      </c>
      <c r="H440" s="187" t="s">
        <v>429</v>
      </c>
      <c r="I440" s="263">
        <v>2015</v>
      </c>
      <c r="J440" s="116">
        <v>44896</v>
      </c>
      <c r="K440" s="187" t="s">
        <v>280</v>
      </c>
    </row>
    <row r="441" spans="1:17" ht="97.2" thickBot="1" x14ac:dyDescent="0.3">
      <c r="B441" s="190" t="s">
        <v>271</v>
      </c>
      <c r="C441" s="191" t="s">
        <v>433</v>
      </c>
      <c r="D441" s="191" t="s">
        <v>434</v>
      </c>
      <c r="E441" s="191" t="s">
        <v>434</v>
      </c>
      <c r="F441" s="192"/>
      <c r="G441" s="192"/>
      <c r="H441" s="192"/>
      <c r="I441" s="192"/>
      <c r="J441" s="192"/>
      <c r="K441" s="192"/>
    </row>
    <row r="442" spans="1:17" s="80" customFormat="1" ht="24" thickTop="1" thickBot="1" x14ac:dyDescent="0.3">
      <c r="A442" s="78"/>
      <c r="B442" s="78" t="s">
        <v>435</v>
      </c>
      <c r="C442" s="79"/>
      <c r="D442" s="79"/>
      <c r="E442" s="79"/>
      <c r="F442" s="79"/>
    </row>
    <row r="443" spans="1:17" ht="30" customHeight="1" thickTop="1" x14ac:dyDescent="0.25">
      <c r="B443" s="190"/>
      <c r="C443" s="191"/>
      <c r="D443" s="191"/>
      <c r="E443" s="191"/>
      <c r="F443" s="191"/>
      <c r="G443" s="191"/>
      <c r="H443" s="192"/>
      <c r="I443" s="192"/>
      <c r="J443" s="192"/>
      <c r="K443" s="192"/>
      <c r="L443" s="192"/>
      <c r="M443" s="192"/>
      <c r="N443" s="192"/>
      <c r="O443" s="192"/>
      <c r="P443" s="192"/>
      <c r="Q443" s="192"/>
    </row>
    <row r="444" spans="1:17" ht="30" customHeight="1" x14ac:dyDescent="0.25">
      <c r="B444" s="190"/>
      <c r="C444" s="191"/>
      <c r="D444" s="191"/>
      <c r="E444" s="191"/>
      <c r="F444" s="191"/>
      <c r="G444" s="191"/>
      <c r="H444" s="192"/>
      <c r="I444" s="192"/>
      <c r="J444" s="192"/>
      <c r="K444" s="192"/>
      <c r="L444" s="192"/>
      <c r="M444" s="192"/>
      <c r="N444" s="192"/>
      <c r="O444" s="192"/>
      <c r="P444" s="192"/>
      <c r="Q444" s="192"/>
    </row>
    <row r="445" spans="1:17" ht="30" customHeight="1" x14ac:dyDescent="0.25">
      <c r="B445" s="190"/>
      <c r="C445" s="191"/>
      <c r="D445" s="191"/>
      <c r="E445" s="191"/>
      <c r="F445" s="191"/>
      <c r="G445" s="191"/>
      <c r="H445" s="192"/>
      <c r="I445" s="192"/>
      <c r="J445" s="192"/>
      <c r="K445" s="192"/>
      <c r="L445" s="192"/>
      <c r="M445" s="192"/>
      <c r="N445" s="192"/>
      <c r="O445" s="192"/>
      <c r="P445" s="192"/>
      <c r="Q445" s="192"/>
    </row>
    <row r="446" spans="1:17" s="76" customFormat="1" ht="27" customHeight="1" x14ac:dyDescent="0.25">
      <c r="A446" s="261" t="s">
        <v>436</v>
      </c>
    </row>
    <row r="447" spans="1:17" ht="14.4" thickBot="1" x14ac:dyDescent="0.3">
      <c r="B447" s="75"/>
    </row>
    <row r="448" spans="1:17" ht="28.2" thickTop="1" x14ac:dyDescent="0.25">
      <c r="A448" s="107"/>
      <c r="B448" s="56" t="s">
        <v>331</v>
      </c>
      <c r="C448" s="56" t="s">
        <v>437</v>
      </c>
      <c r="D448" s="56" t="s">
        <v>438</v>
      </c>
      <c r="E448" s="56" t="s">
        <v>439</v>
      </c>
      <c r="F448" s="56" t="s">
        <v>440</v>
      </c>
      <c r="G448" s="56" t="s">
        <v>441</v>
      </c>
      <c r="H448" s="56" t="s">
        <v>442</v>
      </c>
    </row>
    <row r="449" spans="1:8" x14ac:dyDescent="0.25">
      <c r="A449" s="107"/>
      <c r="B449" s="59" t="s">
        <v>156</v>
      </c>
      <c r="C449" s="122" t="str">
        <f>IFERROR($C$487*INDEX($E$6:$E$27, MATCH(B449,$B$6:$B$27,0))*$C$507*C6,"")</f>
        <v/>
      </c>
      <c r="D449" s="122" t="str">
        <f>IFERROR($C$488*INDEX($E$6:$E$27, MATCH(B449,$B$6:$B$27,0))*$F$508*C6,"")</f>
        <v/>
      </c>
      <c r="E449" s="122" t="str">
        <f>IFERROR($C$489*INDEX($E$6:$E$27, MATCH(B449,$B$6:$B$27,0))*$D$509*C6,"")</f>
        <v/>
      </c>
      <c r="F449" s="122" t="str">
        <f>IFERROR($C$490*INDEX($E$6:$E$27, MATCH(B449,$B$6:$B$27,0))*$E$509*C6, "")</f>
        <v/>
      </c>
      <c r="G449" s="122">
        <f>SUM(C449:F449)</f>
        <v>0</v>
      </c>
      <c r="H449" s="122" t="str">
        <f>IFERROR(G449*(INDEX($F$6:$F$27,MATCH(B449,$B$6:$B$27,0))),"")</f>
        <v/>
      </c>
    </row>
    <row r="450" spans="1:8" x14ac:dyDescent="0.25">
      <c r="A450" s="107"/>
      <c r="B450" s="59" t="s">
        <v>154</v>
      </c>
      <c r="C450" s="122" t="str">
        <f>IFERROR($C$487*INDEX($E$6:$E$27, MATCH(B450,$B$6:$B$27,0))*$C$507*C7,"")</f>
        <v/>
      </c>
      <c r="D450" s="122" t="str">
        <f>IFERROR($C$488*INDEX($E$6:$E$27, MATCH(B450,$B$6:$B$27,0))*$F$508*C7,"")</f>
        <v/>
      </c>
      <c r="E450" s="122" t="str">
        <f>IFERROR($C$489*INDEX($E$6:$E$27, MATCH(B450,$B$6:$B$27,0))*$D$509*C7,"")</f>
        <v/>
      </c>
      <c r="F450" s="122" t="str">
        <f>IFERROR($C$490*INDEX($E$6:$E$27, MATCH(B450,$B$6:$B$27,0))*$E$509*C7, "")</f>
        <v/>
      </c>
      <c r="G450" s="122">
        <f t="shared" ref="G450:G470" si="13">SUM(C450:F450)</f>
        <v>0</v>
      </c>
      <c r="H450" s="122" t="str">
        <f t="shared" ref="H450:H470" si="14">IFERROR(G450*(INDEX($F$6:$F$27,MATCH(B450,$B$6:$B$27,0))),"")</f>
        <v/>
      </c>
    </row>
    <row r="451" spans="1:8" x14ac:dyDescent="0.25">
      <c r="A451" s="107"/>
      <c r="B451" s="59" t="s">
        <v>100</v>
      </c>
      <c r="C451" s="122" t="str">
        <f>IFERROR($C$487*INDEX($E$6:$E$27, MATCH(B451,$B$6:$B$27,0))*$C$507*C8,"")</f>
        <v/>
      </c>
      <c r="D451" s="122" t="str">
        <f>IFERROR($C$488*INDEX($E$6:$E$27, MATCH(B451,$B$6:$B$27,0))*$F$508*C8,"")</f>
        <v/>
      </c>
      <c r="E451" s="122" t="str">
        <f>IFERROR($C$489*INDEX($E$6:$E$27, MATCH(B451,$B$6:$B$27,0))*$D$509*C8,"")</f>
        <v/>
      </c>
      <c r="F451" s="122" t="str">
        <f>IFERROR($C$490*INDEX($E$6:$E$27, MATCH(B451,$B$6:$B$27,0))*$E$509*C8, "")</f>
        <v/>
      </c>
      <c r="G451" s="122">
        <f t="shared" si="13"/>
        <v>0</v>
      </c>
      <c r="H451" s="122" t="str">
        <f t="shared" si="14"/>
        <v/>
      </c>
    </row>
    <row r="452" spans="1:8" x14ac:dyDescent="0.25">
      <c r="A452" s="107"/>
      <c r="B452" s="59" t="s">
        <v>104</v>
      </c>
      <c r="C452" s="122" t="str">
        <f>IFERROR($C$487*INDEX($E$6:$E$27, MATCH(B452,$B$6:$B$27,0))*$C$507*C9,"")</f>
        <v/>
      </c>
      <c r="D452" s="122" t="str">
        <f>IFERROR($C$488*INDEX($E$6:$E$27, MATCH(B452,$B$6:$B$27,0))*$F$508*C9,"")</f>
        <v/>
      </c>
      <c r="E452" s="122" t="str">
        <f>IFERROR($C$489*INDEX($E$6:$E$27, MATCH(B452,$B$6:$B$27,0))*$D$509*C9,"")</f>
        <v/>
      </c>
      <c r="F452" s="122" t="str">
        <f>IFERROR($C$490*INDEX($E$6:$E$27, MATCH(B452,$B$6:$B$27,0))*$E$509*C9, "")</f>
        <v/>
      </c>
      <c r="G452" s="122">
        <f t="shared" si="13"/>
        <v>0</v>
      </c>
      <c r="H452" s="122" t="str">
        <f t="shared" si="14"/>
        <v/>
      </c>
    </row>
    <row r="453" spans="1:8" x14ac:dyDescent="0.25">
      <c r="A453" s="107"/>
      <c r="B453" s="59" t="s">
        <v>140</v>
      </c>
      <c r="C453" s="122" t="str">
        <f>IFERROR($C$487*INDEX($E$6:$E$27, MATCH(B453,$B$6:$B$27,0))*$C$507*C10,"")</f>
        <v/>
      </c>
      <c r="D453" s="122" t="str">
        <f>IFERROR($C$488*INDEX($E$6:$E$27, MATCH(B453,$B$6:$B$27,0))*$F$508*C10,"")</f>
        <v/>
      </c>
      <c r="E453" s="122" t="str">
        <f>IFERROR($C$489*INDEX($E$6:$E$27, MATCH(B453,$B$6:$B$27,0))*$D$509*C10,"")</f>
        <v/>
      </c>
      <c r="F453" s="122" t="str">
        <f>IFERROR($C$490*INDEX($E$6:$E$27, MATCH(B453,$B$6:$B$27,0))*$E$509*C10, "")</f>
        <v/>
      </c>
      <c r="G453" s="122">
        <f t="shared" si="13"/>
        <v>0</v>
      </c>
      <c r="H453" s="122" t="str">
        <f t="shared" si="14"/>
        <v/>
      </c>
    </row>
    <row r="454" spans="1:8" x14ac:dyDescent="0.25">
      <c r="A454" s="107"/>
      <c r="B454" s="59" t="s">
        <v>160</v>
      </c>
      <c r="C454" s="122" t="str">
        <f t="shared" ref="C454:C470" si="15">IFERROR($C$487*INDEX($E$6:$E$27, MATCH(B454,$B$6:$B$27,0))*$C$507*D11,"")</f>
        <v/>
      </c>
      <c r="D454" s="122" t="str">
        <f t="shared" ref="D454:D470" si="16">IFERROR($C$488*INDEX($E$6:$E$27, MATCH(B454,$B$6:$B$27,0))*$F$508*D11,"")</f>
        <v/>
      </c>
      <c r="E454" s="122" t="str">
        <f t="shared" ref="E454:E470" si="17">IFERROR($C$489*INDEX($E$6:$E$27, MATCH(B454,$B$6:$B$27,0))*$D$509*D11,"")</f>
        <v/>
      </c>
      <c r="F454" s="122" t="str">
        <f t="shared" ref="F454:F470" si="18">IFERROR($C$490*INDEX($E$6:$E$27, MATCH(B454,$B$6:$B$27,0))*$E$509*D11, "")</f>
        <v/>
      </c>
      <c r="G454" s="122">
        <f t="shared" si="13"/>
        <v>0</v>
      </c>
      <c r="H454" s="122" t="str">
        <f t="shared" si="14"/>
        <v/>
      </c>
    </row>
    <row r="455" spans="1:8" x14ac:dyDescent="0.25">
      <c r="A455" s="107"/>
      <c r="B455" s="59" t="s">
        <v>142</v>
      </c>
      <c r="C455" s="122" t="str">
        <f t="shared" si="15"/>
        <v/>
      </c>
      <c r="D455" s="122" t="str">
        <f t="shared" si="16"/>
        <v/>
      </c>
      <c r="E455" s="122" t="str">
        <f t="shared" si="17"/>
        <v/>
      </c>
      <c r="F455" s="122" t="str">
        <f t="shared" si="18"/>
        <v/>
      </c>
      <c r="G455" s="122">
        <f t="shared" si="13"/>
        <v>0</v>
      </c>
      <c r="H455" s="122" t="str">
        <f t="shared" si="14"/>
        <v/>
      </c>
    </row>
    <row r="456" spans="1:8" x14ac:dyDescent="0.25">
      <c r="A456" s="107"/>
      <c r="B456" s="59" t="s">
        <v>152</v>
      </c>
      <c r="C456" s="122" t="str">
        <f t="shared" si="15"/>
        <v/>
      </c>
      <c r="D456" s="122" t="str">
        <f t="shared" si="16"/>
        <v/>
      </c>
      <c r="E456" s="122" t="str">
        <f t="shared" si="17"/>
        <v/>
      </c>
      <c r="F456" s="122" t="str">
        <f t="shared" si="18"/>
        <v/>
      </c>
      <c r="G456" s="122">
        <f t="shared" si="13"/>
        <v>0</v>
      </c>
      <c r="H456" s="122" t="str">
        <f t="shared" si="14"/>
        <v/>
      </c>
    </row>
    <row r="457" spans="1:8" x14ac:dyDescent="0.25">
      <c r="A457" s="107"/>
      <c r="B457" s="59" t="s">
        <v>138</v>
      </c>
      <c r="C457" s="122" t="str">
        <f t="shared" si="15"/>
        <v/>
      </c>
      <c r="D457" s="122" t="str">
        <f t="shared" si="16"/>
        <v/>
      </c>
      <c r="E457" s="122" t="str">
        <f t="shared" si="17"/>
        <v/>
      </c>
      <c r="F457" s="122" t="str">
        <f t="shared" si="18"/>
        <v/>
      </c>
      <c r="G457" s="122">
        <f t="shared" si="13"/>
        <v>0</v>
      </c>
      <c r="H457" s="122" t="str">
        <f t="shared" si="14"/>
        <v/>
      </c>
    </row>
    <row r="458" spans="1:8" x14ac:dyDescent="0.25">
      <c r="A458" s="107"/>
      <c r="B458" s="59" t="s">
        <v>136</v>
      </c>
      <c r="C458" s="122" t="str">
        <f t="shared" si="15"/>
        <v/>
      </c>
      <c r="D458" s="122" t="str">
        <f t="shared" si="16"/>
        <v/>
      </c>
      <c r="E458" s="122" t="str">
        <f t="shared" si="17"/>
        <v/>
      </c>
      <c r="F458" s="122" t="str">
        <f t="shared" si="18"/>
        <v/>
      </c>
      <c r="G458" s="122">
        <f t="shared" si="13"/>
        <v>0</v>
      </c>
      <c r="H458" s="122" t="str">
        <f t="shared" si="14"/>
        <v/>
      </c>
    </row>
    <row r="459" spans="1:8" x14ac:dyDescent="0.25">
      <c r="A459" s="107"/>
      <c r="B459" s="59" t="s">
        <v>146</v>
      </c>
      <c r="C459" s="122" t="str">
        <f t="shared" si="15"/>
        <v/>
      </c>
      <c r="D459" s="122" t="str">
        <f t="shared" si="16"/>
        <v/>
      </c>
      <c r="E459" s="122" t="str">
        <f t="shared" si="17"/>
        <v/>
      </c>
      <c r="F459" s="122" t="str">
        <f t="shared" si="18"/>
        <v/>
      </c>
      <c r="G459" s="122">
        <f t="shared" si="13"/>
        <v>0</v>
      </c>
      <c r="H459" s="122" t="str">
        <f t="shared" si="14"/>
        <v/>
      </c>
    </row>
    <row r="460" spans="1:8" x14ac:dyDescent="0.25">
      <c r="A460" s="107"/>
      <c r="B460" s="59" t="s">
        <v>150</v>
      </c>
      <c r="C460" s="122" t="str">
        <f t="shared" si="15"/>
        <v/>
      </c>
      <c r="D460" s="122" t="str">
        <f t="shared" si="16"/>
        <v/>
      </c>
      <c r="E460" s="122" t="str">
        <f t="shared" si="17"/>
        <v/>
      </c>
      <c r="F460" s="122" t="str">
        <f t="shared" si="18"/>
        <v/>
      </c>
      <c r="G460" s="122">
        <f t="shared" si="13"/>
        <v>0</v>
      </c>
      <c r="H460" s="122" t="str">
        <f t="shared" si="14"/>
        <v/>
      </c>
    </row>
    <row r="461" spans="1:8" x14ac:dyDescent="0.25">
      <c r="A461" s="107"/>
      <c r="B461" s="60" t="s">
        <v>119</v>
      </c>
      <c r="C461" s="122" t="str">
        <f t="shared" si="15"/>
        <v/>
      </c>
      <c r="D461" s="122" t="str">
        <f t="shared" si="16"/>
        <v/>
      </c>
      <c r="E461" s="122" t="str">
        <f t="shared" si="17"/>
        <v/>
      </c>
      <c r="F461" s="122" t="str">
        <f t="shared" si="18"/>
        <v/>
      </c>
      <c r="G461" s="122">
        <f t="shared" si="13"/>
        <v>0</v>
      </c>
      <c r="H461" s="122" t="str">
        <f t="shared" si="14"/>
        <v/>
      </c>
    </row>
    <row r="462" spans="1:8" x14ac:dyDescent="0.25">
      <c r="A462" s="107"/>
      <c r="B462" s="59" t="s">
        <v>122</v>
      </c>
      <c r="C462" s="122" t="str">
        <f t="shared" si="15"/>
        <v/>
      </c>
      <c r="D462" s="122" t="str">
        <f t="shared" si="16"/>
        <v/>
      </c>
      <c r="E462" s="122" t="str">
        <f t="shared" si="17"/>
        <v/>
      </c>
      <c r="F462" s="122" t="str">
        <f t="shared" si="18"/>
        <v/>
      </c>
      <c r="G462" s="122">
        <f t="shared" si="13"/>
        <v>0</v>
      </c>
      <c r="H462" s="122" t="str">
        <f t="shared" si="14"/>
        <v/>
      </c>
    </row>
    <row r="463" spans="1:8" x14ac:dyDescent="0.25">
      <c r="A463" s="107"/>
      <c r="B463" s="59" t="s">
        <v>128</v>
      </c>
      <c r="C463" s="122" t="str">
        <f t="shared" si="15"/>
        <v/>
      </c>
      <c r="D463" s="122" t="str">
        <f t="shared" si="16"/>
        <v/>
      </c>
      <c r="E463" s="122" t="str">
        <f t="shared" si="17"/>
        <v/>
      </c>
      <c r="F463" s="122" t="str">
        <f t="shared" si="18"/>
        <v/>
      </c>
      <c r="G463" s="122">
        <f t="shared" si="13"/>
        <v>0</v>
      </c>
      <c r="H463" s="122" t="str">
        <f t="shared" si="14"/>
        <v/>
      </c>
    </row>
    <row r="464" spans="1:8" x14ac:dyDescent="0.25">
      <c r="A464" s="107"/>
      <c r="B464" s="59" t="s">
        <v>134</v>
      </c>
      <c r="C464" s="122" t="str">
        <f t="shared" si="15"/>
        <v/>
      </c>
      <c r="D464" s="122" t="str">
        <f t="shared" si="16"/>
        <v/>
      </c>
      <c r="E464" s="122" t="str">
        <f t="shared" si="17"/>
        <v/>
      </c>
      <c r="F464" s="122" t="str">
        <f t="shared" si="18"/>
        <v/>
      </c>
      <c r="G464" s="122">
        <f t="shared" si="13"/>
        <v>0</v>
      </c>
      <c r="H464" s="122" t="str">
        <f t="shared" si="14"/>
        <v/>
      </c>
    </row>
    <row r="465" spans="1:9" x14ac:dyDescent="0.25">
      <c r="A465" s="107"/>
      <c r="B465" s="59" t="s">
        <v>126</v>
      </c>
      <c r="C465" s="122" t="str">
        <f t="shared" si="15"/>
        <v/>
      </c>
      <c r="D465" s="122" t="str">
        <f t="shared" si="16"/>
        <v/>
      </c>
      <c r="E465" s="122" t="str">
        <f t="shared" si="17"/>
        <v/>
      </c>
      <c r="F465" s="122" t="str">
        <f t="shared" si="18"/>
        <v/>
      </c>
      <c r="G465" s="122">
        <f t="shared" si="13"/>
        <v>0</v>
      </c>
      <c r="H465" s="122" t="str">
        <f t="shared" si="14"/>
        <v/>
      </c>
    </row>
    <row r="466" spans="1:9" x14ac:dyDescent="0.25">
      <c r="A466" s="107"/>
      <c r="B466" s="59" t="s">
        <v>130</v>
      </c>
      <c r="C466" s="122" t="str">
        <f t="shared" si="15"/>
        <v/>
      </c>
      <c r="D466" s="122" t="str">
        <f t="shared" si="16"/>
        <v/>
      </c>
      <c r="E466" s="122" t="str">
        <f t="shared" si="17"/>
        <v/>
      </c>
      <c r="F466" s="122" t="str">
        <f t="shared" si="18"/>
        <v/>
      </c>
      <c r="G466" s="122">
        <f t="shared" si="13"/>
        <v>0</v>
      </c>
      <c r="H466" s="122" t="str">
        <f t="shared" si="14"/>
        <v/>
      </c>
    </row>
    <row r="467" spans="1:9" x14ac:dyDescent="0.25">
      <c r="A467" s="107"/>
      <c r="B467" s="59" t="s">
        <v>132</v>
      </c>
      <c r="C467" s="122" t="str">
        <f t="shared" si="15"/>
        <v/>
      </c>
      <c r="D467" s="122" t="str">
        <f t="shared" si="16"/>
        <v/>
      </c>
      <c r="E467" s="122" t="str">
        <f t="shared" si="17"/>
        <v/>
      </c>
      <c r="F467" s="122" t="str">
        <f t="shared" si="18"/>
        <v/>
      </c>
      <c r="G467" s="122">
        <f t="shared" si="13"/>
        <v>0</v>
      </c>
      <c r="H467" s="122" t="str">
        <f t="shared" si="14"/>
        <v/>
      </c>
    </row>
    <row r="468" spans="1:9" x14ac:dyDescent="0.25">
      <c r="A468" s="107"/>
      <c r="B468" s="59" t="s">
        <v>148</v>
      </c>
      <c r="C468" s="122" t="str">
        <f t="shared" si="15"/>
        <v/>
      </c>
      <c r="D468" s="122" t="str">
        <f t="shared" si="16"/>
        <v/>
      </c>
      <c r="E468" s="122" t="str">
        <f t="shared" si="17"/>
        <v/>
      </c>
      <c r="F468" s="122" t="str">
        <f t="shared" si="18"/>
        <v/>
      </c>
      <c r="G468" s="122">
        <f t="shared" si="13"/>
        <v>0</v>
      </c>
      <c r="H468" s="122" t="str">
        <f t="shared" si="14"/>
        <v/>
      </c>
    </row>
    <row r="469" spans="1:9" x14ac:dyDescent="0.25">
      <c r="A469" s="107"/>
      <c r="B469" s="59" t="s">
        <v>144</v>
      </c>
      <c r="C469" s="122" t="str">
        <f t="shared" si="15"/>
        <v/>
      </c>
      <c r="D469" s="122" t="str">
        <f t="shared" si="16"/>
        <v/>
      </c>
      <c r="E469" s="122" t="str">
        <f t="shared" si="17"/>
        <v/>
      </c>
      <c r="F469" s="122" t="str">
        <f t="shared" si="18"/>
        <v/>
      </c>
      <c r="G469" s="122">
        <f t="shared" si="13"/>
        <v>0</v>
      </c>
      <c r="H469" s="122" t="str">
        <f t="shared" si="14"/>
        <v/>
      </c>
    </row>
    <row r="470" spans="1:9" x14ac:dyDescent="0.25">
      <c r="A470" s="107"/>
      <c r="B470" s="59" t="s">
        <v>158</v>
      </c>
      <c r="C470" s="122" t="str">
        <f t="shared" si="15"/>
        <v/>
      </c>
      <c r="D470" s="122" t="str">
        <f t="shared" si="16"/>
        <v/>
      </c>
      <c r="E470" s="122" t="str">
        <f t="shared" si="17"/>
        <v/>
      </c>
      <c r="F470" s="122" t="str">
        <f t="shared" si="18"/>
        <v/>
      </c>
      <c r="G470" s="122">
        <f t="shared" si="13"/>
        <v>0</v>
      </c>
      <c r="H470" s="122" t="str">
        <f t="shared" si="14"/>
        <v/>
      </c>
    </row>
    <row r="471" spans="1:9" x14ac:dyDescent="0.25">
      <c r="A471" s="107"/>
      <c r="B471" s="107"/>
    </row>
    <row r="472" spans="1:9" s="108" customFormat="1" ht="27" customHeight="1" x14ac:dyDescent="0.25">
      <c r="A472" s="260" t="s">
        <v>443</v>
      </c>
    </row>
    <row r="473" spans="1:9" ht="14.4" thickBot="1" x14ac:dyDescent="0.3">
      <c r="A473" s="107"/>
      <c r="B473" s="107" t="s">
        <v>444</v>
      </c>
    </row>
    <row r="474" spans="1:9" ht="14.4" thickTop="1" x14ac:dyDescent="0.25">
      <c r="A474" s="107"/>
      <c r="B474" s="56" t="s">
        <v>445</v>
      </c>
      <c r="C474" s="56" t="s">
        <v>269</v>
      </c>
      <c r="D474" s="56" t="s">
        <v>446</v>
      </c>
      <c r="E474" s="56" t="s">
        <v>330</v>
      </c>
      <c r="F474" s="56" t="s">
        <v>271</v>
      </c>
      <c r="G474" s="56" t="s">
        <v>272</v>
      </c>
      <c r="H474" s="56" t="s">
        <v>275</v>
      </c>
      <c r="I474" s="56" t="s">
        <v>347</v>
      </c>
    </row>
    <row r="475" spans="1:9" x14ac:dyDescent="0.25">
      <c r="A475" s="107"/>
      <c r="B475" s="193" t="s">
        <v>447</v>
      </c>
      <c r="C475" s="194">
        <v>1466740</v>
      </c>
      <c r="D475" s="155" t="s">
        <v>448</v>
      </c>
      <c r="E475" s="155">
        <v>2016</v>
      </c>
      <c r="F475" s="155" t="s">
        <v>449</v>
      </c>
      <c r="G475" s="154" t="s">
        <v>450</v>
      </c>
      <c r="H475" s="116">
        <v>44896</v>
      </c>
      <c r="I475" s="155" t="s">
        <v>280</v>
      </c>
    </row>
    <row r="476" spans="1:9" x14ac:dyDescent="0.25">
      <c r="A476" s="107"/>
      <c r="B476" s="195" t="s">
        <v>451</v>
      </c>
      <c r="C476" s="194">
        <v>715854</v>
      </c>
      <c r="D476" s="155" t="s">
        <v>448</v>
      </c>
      <c r="E476" s="155">
        <v>2016</v>
      </c>
      <c r="F476" s="155" t="s">
        <v>452</v>
      </c>
      <c r="G476" s="154" t="s">
        <v>450</v>
      </c>
      <c r="H476" s="116">
        <v>44896</v>
      </c>
      <c r="I476" s="155" t="s">
        <v>280</v>
      </c>
    </row>
    <row r="477" spans="1:9" x14ac:dyDescent="0.25">
      <c r="A477" s="107"/>
      <c r="B477" s="196" t="s">
        <v>453</v>
      </c>
      <c r="C477" s="194">
        <v>162759</v>
      </c>
      <c r="D477" s="155" t="s">
        <v>448</v>
      </c>
      <c r="E477" s="155">
        <v>2016</v>
      </c>
      <c r="F477" s="155" t="s">
        <v>454</v>
      </c>
      <c r="G477" s="154" t="s">
        <v>450</v>
      </c>
      <c r="H477" s="116">
        <v>44896</v>
      </c>
      <c r="I477" s="155" t="s">
        <v>280</v>
      </c>
    </row>
    <row r="478" spans="1:9" x14ac:dyDescent="0.25">
      <c r="A478" s="107"/>
      <c r="B478" s="196" t="s">
        <v>455</v>
      </c>
      <c r="C478" s="194">
        <f>C476-C477</f>
        <v>553095</v>
      </c>
      <c r="D478" s="155" t="s">
        <v>448</v>
      </c>
      <c r="E478" s="155">
        <v>2016</v>
      </c>
      <c r="F478" s="155" t="s">
        <v>456</v>
      </c>
      <c r="G478" s="154" t="s">
        <v>450</v>
      </c>
      <c r="H478" s="116">
        <v>44896</v>
      </c>
      <c r="I478" s="155" t="s">
        <v>280</v>
      </c>
    </row>
    <row r="479" spans="1:9" x14ac:dyDescent="0.25">
      <c r="A479" s="107"/>
      <c r="B479" s="197" t="s">
        <v>457</v>
      </c>
      <c r="C479" s="94">
        <f>(C475)*(C498/C494)</f>
        <v>173560.88919288648</v>
      </c>
      <c r="D479" s="155" t="s">
        <v>448</v>
      </c>
      <c r="E479" s="155">
        <v>2016</v>
      </c>
      <c r="F479" s="155" t="s">
        <v>458</v>
      </c>
      <c r="G479" s="154" t="s">
        <v>450</v>
      </c>
      <c r="H479" s="116">
        <v>44896</v>
      </c>
      <c r="I479" s="155" t="s">
        <v>280</v>
      </c>
    </row>
    <row r="480" spans="1:9" x14ac:dyDescent="0.25">
      <c r="A480" s="107"/>
      <c r="B480" s="195" t="s">
        <v>459</v>
      </c>
      <c r="C480" s="94">
        <f>C475-C476-C479</f>
        <v>577325.11080711358</v>
      </c>
      <c r="D480" s="155" t="s">
        <v>448</v>
      </c>
      <c r="E480" s="155">
        <v>2016</v>
      </c>
      <c r="F480" s="155" t="s">
        <v>460</v>
      </c>
      <c r="G480" s="154" t="s">
        <v>450</v>
      </c>
      <c r="H480" s="116">
        <v>44896</v>
      </c>
      <c r="I480" s="155" t="s">
        <v>280</v>
      </c>
    </row>
    <row r="481" spans="1:9" x14ac:dyDescent="0.25">
      <c r="A481" s="107"/>
      <c r="B481" s="198"/>
      <c r="C481" s="271"/>
      <c r="G481" s="124"/>
    </row>
    <row r="482" spans="1:9" ht="14.4" thickBot="1" x14ac:dyDescent="0.3">
      <c r="B482" s="107"/>
    </row>
    <row r="483" spans="1:9" ht="14.4" thickTop="1" x14ac:dyDescent="0.25">
      <c r="B483" s="56" t="s">
        <v>461</v>
      </c>
      <c r="C483" s="56" t="s">
        <v>446</v>
      </c>
      <c r="D483" s="56" t="s">
        <v>330</v>
      </c>
      <c r="E483" s="56" t="s">
        <v>271</v>
      </c>
      <c r="F483" s="56" t="s">
        <v>272</v>
      </c>
      <c r="G483" s="56" t="s">
        <v>275</v>
      </c>
      <c r="H483" s="56" t="s">
        <v>347</v>
      </c>
    </row>
    <row r="484" spans="1:9" x14ac:dyDescent="0.25">
      <c r="B484" s="194">
        <v>1043863</v>
      </c>
      <c r="C484" s="155" t="s">
        <v>462</v>
      </c>
      <c r="D484" s="155">
        <v>2016</v>
      </c>
      <c r="E484" s="155" t="s">
        <v>463</v>
      </c>
      <c r="F484" s="154" t="s">
        <v>464</v>
      </c>
      <c r="G484" s="156">
        <v>44896</v>
      </c>
      <c r="H484" s="155" t="s">
        <v>280</v>
      </c>
    </row>
    <row r="485" spans="1:9" ht="14.4" thickBot="1" x14ac:dyDescent="0.3"/>
    <row r="486" spans="1:9" ht="28.2" thickTop="1" x14ac:dyDescent="0.25">
      <c r="B486" s="56" t="s">
        <v>445</v>
      </c>
      <c r="C486" s="56" t="s">
        <v>465</v>
      </c>
      <c r="D486" s="56" t="s">
        <v>446</v>
      </c>
    </row>
    <row r="487" spans="1:9" x14ac:dyDescent="0.25">
      <c r="B487" s="193" t="s">
        <v>466</v>
      </c>
      <c r="C487" s="96">
        <f>C478/B484</f>
        <v>0.52985401340980565</v>
      </c>
      <c r="D487" s="155" t="s">
        <v>467</v>
      </c>
    </row>
    <row r="488" spans="1:9" x14ac:dyDescent="0.25">
      <c r="B488" s="193" t="s">
        <v>468</v>
      </c>
      <c r="C488" s="96">
        <f>C477/B484</f>
        <v>0.15591988603868515</v>
      </c>
      <c r="D488" s="155" t="s">
        <v>467</v>
      </c>
    </row>
    <row r="489" spans="1:9" x14ac:dyDescent="0.25">
      <c r="B489" s="193" t="s">
        <v>469</v>
      </c>
      <c r="C489" s="96">
        <f>C480/B484</f>
        <v>0.55306597782191114</v>
      </c>
      <c r="D489" s="155" t="s">
        <v>467</v>
      </c>
    </row>
    <row r="490" spans="1:9" x14ac:dyDescent="0.25">
      <c r="B490" s="193" t="s">
        <v>470</v>
      </c>
      <c r="C490" s="96">
        <f>C479/B484</f>
        <v>0.16626788112318042</v>
      </c>
      <c r="D490" s="155" t="s">
        <v>467</v>
      </c>
    </row>
    <row r="491" spans="1:9" x14ac:dyDescent="0.25">
      <c r="B491" s="107"/>
    </row>
    <row r="492" spans="1:9" ht="14.4" thickBot="1" x14ac:dyDescent="0.3">
      <c r="B492" s="199" t="s">
        <v>471</v>
      </c>
    </row>
    <row r="493" spans="1:9" ht="28.2" thickTop="1" x14ac:dyDescent="0.25">
      <c r="B493" s="56" t="s">
        <v>445</v>
      </c>
      <c r="C493" s="56" t="s">
        <v>472</v>
      </c>
      <c r="D493" s="56" t="s">
        <v>473</v>
      </c>
      <c r="E493" s="56" t="s">
        <v>271</v>
      </c>
      <c r="F493" s="56" t="s">
        <v>272</v>
      </c>
      <c r="G493" s="56" t="s">
        <v>273</v>
      </c>
      <c r="H493" s="56" t="s">
        <v>275</v>
      </c>
      <c r="I493" s="200" t="s">
        <v>347</v>
      </c>
    </row>
    <row r="494" spans="1:9" x14ac:dyDescent="0.25">
      <c r="B494" s="193" t="s">
        <v>474</v>
      </c>
      <c r="C494" s="109">
        <v>292.39999999999998</v>
      </c>
      <c r="D494" s="155" t="s">
        <v>475</v>
      </c>
      <c r="E494" s="155" t="s">
        <v>476</v>
      </c>
      <c r="F494" s="154" t="s">
        <v>477</v>
      </c>
      <c r="G494" s="155">
        <v>2018</v>
      </c>
      <c r="H494" s="116">
        <v>44896</v>
      </c>
      <c r="I494" s="155" t="s">
        <v>280</v>
      </c>
    </row>
    <row r="495" spans="1:9" x14ac:dyDescent="0.25">
      <c r="B495" s="195" t="s">
        <v>478</v>
      </c>
      <c r="C495" s="109">
        <v>69</v>
      </c>
      <c r="D495" s="155" t="s">
        <v>475</v>
      </c>
      <c r="E495" s="155" t="s">
        <v>476</v>
      </c>
      <c r="F495" s="154" t="s">
        <v>477</v>
      </c>
      <c r="G495" s="155">
        <v>2018</v>
      </c>
      <c r="H495" s="116">
        <v>44896</v>
      </c>
      <c r="I495" s="155" t="s">
        <v>280</v>
      </c>
    </row>
    <row r="496" spans="1:9" x14ac:dyDescent="0.25">
      <c r="B496" s="195" t="s">
        <v>479</v>
      </c>
      <c r="C496" s="109">
        <v>25</v>
      </c>
      <c r="D496" s="155" t="s">
        <v>475</v>
      </c>
      <c r="E496" s="155" t="s">
        <v>476</v>
      </c>
      <c r="F496" s="154" t="s">
        <v>477</v>
      </c>
      <c r="G496" s="155">
        <v>2018</v>
      </c>
      <c r="H496" s="116">
        <v>44896</v>
      </c>
      <c r="I496" s="155" t="s">
        <v>280</v>
      </c>
    </row>
    <row r="497" spans="1:11" x14ac:dyDescent="0.25">
      <c r="B497" s="195" t="s">
        <v>480</v>
      </c>
      <c r="C497" s="109">
        <v>146.19999999999999</v>
      </c>
      <c r="D497" s="155" t="s">
        <v>475</v>
      </c>
      <c r="E497" s="155" t="s">
        <v>476</v>
      </c>
      <c r="F497" s="154" t="s">
        <v>477</v>
      </c>
      <c r="G497" s="155">
        <v>2018</v>
      </c>
      <c r="H497" s="116">
        <v>44896</v>
      </c>
      <c r="I497" s="155" t="s">
        <v>280</v>
      </c>
    </row>
    <row r="498" spans="1:11" x14ac:dyDescent="0.25">
      <c r="B498" s="195" t="s">
        <v>481</v>
      </c>
      <c r="C498" s="109">
        <v>34.6</v>
      </c>
      <c r="D498" s="155" t="s">
        <v>475</v>
      </c>
      <c r="E498" s="155" t="s">
        <v>476</v>
      </c>
      <c r="F498" s="154" t="s">
        <v>477</v>
      </c>
      <c r="G498" s="155">
        <v>2018</v>
      </c>
      <c r="H498" s="116">
        <v>44896</v>
      </c>
      <c r="I498" s="155" t="s">
        <v>280</v>
      </c>
    </row>
    <row r="499" spans="1:11" x14ac:dyDescent="0.25">
      <c r="B499" s="195" t="s">
        <v>482</v>
      </c>
      <c r="C499" s="109">
        <v>17.7</v>
      </c>
      <c r="D499" s="155" t="s">
        <v>475</v>
      </c>
      <c r="E499" s="155" t="s">
        <v>476</v>
      </c>
      <c r="F499" s="154" t="s">
        <v>477</v>
      </c>
      <c r="G499" s="155">
        <v>2018</v>
      </c>
      <c r="H499" s="116">
        <v>44896</v>
      </c>
      <c r="I499" s="155" t="s">
        <v>280</v>
      </c>
    </row>
    <row r="500" spans="1:11" ht="27.6" x14ac:dyDescent="0.25">
      <c r="B500" s="201"/>
      <c r="C500" s="81" t="s">
        <v>483</v>
      </c>
      <c r="D500" s="202"/>
      <c r="E500" s="202"/>
      <c r="F500" s="202"/>
      <c r="G500" s="202"/>
      <c r="H500" s="202"/>
      <c r="I500" s="203"/>
    </row>
    <row r="501" spans="1:11" x14ac:dyDescent="0.25">
      <c r="B501" s="204" t="s">
        <v>484</v>
      </c>
      <c r="C501" s="109">
        <v>4.9000000000000004</v>
      </c>
      <c r="D501" s="202"/>
      <c r="E501" s="125" t="s">
        <v>476</v>
      </c>
      <c r="F501" s="126" t="s">
        <v>477</v>
      </c>
      <c r="G501" s="125">
        <v>2018</v>
      </c>
      <c r="H501" s="116">
        <v>44896</v>
      </c>
      <c r="I501" s="125" t="s">
        <v>280</v>
      </c>
    </row>
    <row r="503" spans="1:11" s="108" customFormat="1" ht="27" customHeight="1" x14ac:dyDescent="0.25">
      <c r="A503" s="260" t="s">
        <v>485</v>
      </c>
    </row>
    <row r="504" spans="1:11" ht="14.4" thickBot="1" x14ac:dyDescent="0.3"/>
    <row r="505" spans="1:11" ht="15" thickTop="1" thickBot="1" x14ac:dyDescent="0.3">
      <c r="B505" s="151"/>
      <c r="C505" s="151" t="s">
        <v>486</v>
      </c>
      <c r="D505" s="151" t="s">
        <v>487</v>
      </c>
      <c r="E505" s="151" t="s">
        <v>488</v>
      </c>
      <c r="F505" s="151" t="s">
        <v>489</v>
      </c>
    </row>
    <row r="506" spans="1:11" ht="15" thickTop="1" thickBot="1" x14ac:dyDescent="0.3">
      <c r="B506" s="151" t="s">
        <v>490</v>
      </c>
      <c r="C506" s="83" t="s">
        <v>491</v>
      </c>
      <c r="D506" s="83" t="s">
        <v>491</v>
      </c>
      <c r="E506" s="83" t="s">
        <v>491</v>
      </c>
      <c r="F506" s="83" t="s">
        <v>491</v>
      </c>
      <c r="G506" s="56" t="s">
        <v>271</v>
      </c>
      <c r="H506" s="56" t="s">
        <v>272</v>
      </c>
      <c r="I506" s="56" t="s">
        <v>273</v>
      </c>
      <c r="J506" s="56" t="s">
        <v>275</v>
      </c>
      <c r="K506" s="56" t="s">
        <v>347</v>
      </c>
    </row>
    <row r="507" spans="1:11" ht="14.4" thickTop="1" x14ac:dyDescent="0.25">
      <c r="B507" s="205" t="s">
        <v>492</v>
      </c>
      <c r="C507" s="206">
        <v>0.09</v>
      </c>
      <c r="D507" s="207"/>
      <c r="E507" s="207"/>
      <c r="F507" s="207"/>
      <c r="G507" s="155" t="s">
        <v>493</v>
      </c>
      <c r="H507" s="154" t="s">
        <v>494</v>
      </c>
      <c r="I507" s="116">
        <v>44287</v>
      </c>
      <c r="J507" s="116">
        <v>44896</v>
      </c>
      <c r="K507" s="155" t="s">
        <v>280</v>
      </c>
    </row>
    <row r="508" spans="1:11" x14ac:dyDescent="0.25">
      <c r="B508" s="205" t="s">
        <v>495</v>
      </c>
      <c r="C508" s="207"/>
      <c r="D508" s="207"/>
      <c r="E508" s="207"/>
      <c r="F508" s="206">
        <v>0.17</v>
      </c>
      <c r="G508" s="155" t="s">
        <v>493</v>
      </c>
      <c r="H508" s="154" t="s">
        <v>494</v>
      </c>
      <c r="I508" s="116">
        <v>44287</v>
      </c>
      <c r="J508" s="116">
        <v>44896</v>
      </c>
      <c r="K508" s="155" t="s">
        <v>280</v>
      </c>
    </row>
    <row r="509" spans="1:11" x14ac:dyDescent="0.25">
      <c r="B509" s="205" t="s">
        <v>496</v>
      </c>
      <c r="C509" s="207"/>
      <c r="D509" s="206">
        <v>0.52</v>
      </c>
      <c r="E509" s="206">
        <v>0.43</v>
      </c>
      <c r="F509" s="207"/>
      <c r="G509" s="155" t="s">
        <v>493</v>
      </c>
      <c r="H509" s="154" t="s">
        <v>494</v>
      </c>
      <c r="I509" s="116">
        <v>44287</v>
      </c>
      <c r="J509" s="116">
        <v>44896</v>
      </c>
      <c r="K509" s="155" t="s">
        <v>280</v>
      </c>
    </row>
    <row r="510" spans="1:11" x14ac:dyDescent="0.25">
      <c r="B510" s="55" t="s">
        <v>497</v>
      </c>
    </row>
    <row r="511" spans="1:11" ht="14.4" thickBot="1" x14ac:dyDescent="0.3"/>
    <row r="512" spans="1:11" s="80" customFormat="1" ht="25.8" thickTop="1" thickBot="1" x14ac:dyDescent="0.3">
      <c r="A512" s="77"/>
      <c r="B512" s="78" t="s">
        <v>498</v>
      </c>
      <c r="C512" s="79"/>
      <c r="D512" s="79"/>
      <c r="E512" s="79"/>
      <c r="F512" s="79"/>
    </row>
    <row r="513" spans="1:2" ht="24.9" customHeight="1" thickTop="1" x14ac:dyDescent="0.25"/>
    <row r="514" spans="1:2" ht="24.9" customHeight="1" x14ac:dyDescent="0.25"/>
    <row r="515" spans="1:2" ht="24.9" customHeight="1" x14ac:dyDescent="0.25"/>
    <row r="516" spans="1:2" ht="24.9" customHeight="1" x14ac:dyDescent="0.25"/>
    <row r="517" spans="1:2" ht="24.9" customHeight="1" x14ac:dyDescent="0.25"/>
    <row r="518" spans="1:2" ht="24.9" customHeight="1" x14ac:dyDescent="0.25"/>
    <row r="519" spans="1:2" ht="24.9" customHeight="1" x14ac:dyDescent="0.25"/>
    <row r="520" spans="1:2" ht="24.9" customHeight="1" x14ac:dyDescent="0.25"/>
    <row r="521" spans="1:2" ht="24.9" customHeight="1" x14ac:dyDescent="0.25"/>
    <row r="522" spans="1:2" ht="24.9" customHeight="1" x14ac:dyDescent="0.25"/>
    <row r="523" spans="1:2" ht="24.9" customHeight="1" x14ac:dyDescent="0.25"/>
    <row r="524" spans="1:2" ht="24.9" customHeight="1" x14ac:dyDescent="0.25"/>
    <row r="525" spans="1:2" ht="24.9" customHeight="1" x14ac:dyDescent="0.25"/>
    <row r="526" spans="1:2" ht="14.4" customHeight="1" x14ac:dyDescent="0.25"/>
    <row r="527" spans="1:2" s="76" customFormat="1" ht="27" customHeight="1" x14ac:dyDescent="0.25">
      <c r="A527" s="261" t="s">
        <v>499</v>
      </c>
    </row>
    <row r="528" spans="1:2" x14ac:dyDescent="0.25">
      <c r="B528" s="75"/>
    </row>
    <row r="529" spans="1:45" ht="16.2" thickBot="1" x14ac:dyDescent="0.35">
      <c r="A529" s="129" t="s">
        <v>500</v>
      </c>
      <c r="B529" s="75"/>
    </row>
    <row r="530" spans="1:45" ht="14.4" thickTop="1" x14ac:dyDescent="0.25">
      <c r="B530" s="56" t="s">
        <v>501</v>
      </c>
      <c r="C530" s="83">
        <v>2018</v>
      </c>
      <c r="D530" s="83">
        <v>2019</v>
      </c>
      <c r="E530" s="83">
        <v>2020</v>
      </c>
      <c r="F530" s="83">
        <v>2021</v>
      </c>
      <c r="G530" s="83">
        <v>2022</v>
      </c>
      <c r="H530" s="83">
        <v>2023</v>
      </c>
      <c r="I530" s="83">
        <v>2024</v>
      </c>
      <c r="J530" s="83">
        <v>2025</v>
      </c>
      <c r="K530" s="83">
        <v>2026</v>
      </c>
      <c r="L530" s="83">
        <v>2027</v>
      </c>
      <c r="M530" s="83">
        <v>2028</v>
      </c>
      <c r="N530" s="83">
        <v>2029</v>
      </c>
      <c r="O530" s="83">
        <v>2030</v>
      </c>
      <c r="P530" s="83">
        <v>2031</v>
      </c>
      <c r="Q530" s="83">
        <v>2032</v>
      </c>
      <c r="R530" s="83">
        <v>2033</v>
      </c>
      <c r="S530" s="83">
        <v>2034</v>
      </c>
      <c r="T530" s="83">
        <v>2035</v>
      </c>
      <c r="U530" s="83">
        <v>2036</v>
      </c>
      <c r="V530" s="83">
        <v>2037</v>
      </c>
      <c r="W530" s="83">
        <v>2038</v>
      </c>
      <c r="X530" s="83">
        <v>2039</v>
      </c>
      <c r="Y530" s="83">
        <v>2040</v>
      </c>
      <c r="Z530" s="83">
        <v>2041</v>
      </c>
      <c r="AA530" s="83">
        <v>2042</v>
      </c>
      <c r="AB530" s="83">
        <v>2043</v>
      </c>
      <c r="AC530" s="83">
        <v>2044</v>
      </c>
      <c r="AD530" s="83">
        <v>2045</v>
      </c>
      <c r="AE530" s="83">
        <v>2046</v>
      </c>
      <c r="AF530" s="83">
        <v>2047</v>
      </c>
      <c r="AG530" s="83">
        <v>2048</v>
      </c>
      <c r="AH530" s="83">
        <v>2049</v>
      </c>
      <c r="AI530" s="83">
        <v>2050</v>
      </c>
      <c r="AJ530" s="83">
        <v>2051</v>
      </c>
      <c r="AK530" s="83">
        <v>2052</v>
      </c>
      <c r="AL530" s="83">
        <v>2053</v>
      </c>
      <c r="AM530" s="83">
        <v>2054</v>
      </c>
      <c r="AN530" s="83">
        <v>2055</v>
      </c>
      <c r="AO530" s="83">
        <v>2056</v>
      </c>
      <c r="AP530" s="83">
        <v>2057</v>
      </c>
      <c r="AQ530" s="83">
        <v>2058</v>
      </c>
      <c r="AR530" s="83">
        <v>2059</v>
      </c>
      <c r="AS530" s="83">
        <v>2060</v>
      </c>
    </row>
    <row r="531" spans="1:45" x14ac:dyDescent="0.25">
      <c r="B531" s="208" t="s">
        <v>502</v>
      </c>
      <c r="C531" s="209" t="e">
        <f t="shared" ref="C531:AS531" si="19">((C675/C681)*F653)-C532</f>
        <v>#VALUE!</v>
      </c>
      <c r="D531" s="209" t="e">
        <f t="shared" si="19"/>
        <v>#VALUE!</v>
      </c>
      <c r="E531" s="209" t="e">
        <f t="shared" si="19"/>
        <v>#VALUE!</v>
      </c>
      <c r="F531" s="209" t="e">
        <f t="shared" si="19"/>
        <v>#VALUE!</v>
      </c>
      <c r="G531" s="209" t="e">
        <f t="shared" si="19"/>
        <v>#VALUE!</v>
      </c>
      <c r="H531" s="209" t="e">
        <f t="shared" si="19"/>
        <v>#VALUE!</v>
      </c>
      <c r="I531" s="209" t="e">
        <f t="shared" si="19"/>
        <v>#VALUE!</v>
      </c>
      <c r="J531" s="209" t="e">
        <f t="shared" si="19"/>
        <v>#VALUE!</v>
      </c>
      <c r="K531" s="209" t="e">
        <f t="shared" si="19"/>
        <v>#VALUE!</v>
      </c>
      <c r="L531" s="209" t="e">
        <f t="shared" si="19"/>
        <v>#VALUE!</v>
      </c>
      <c r="M531" s="209" t="e">
        <f t="shared" si="19"/>
        <v>#VALUE!</v>
      </c>
      <c r="N531" s="209" t="e">
        <f t="shared" si="19"/>
        <v>#VALUE!</v>
      </c>
      <c r="O531" s="209" t="e">
        <f t="shared" si="19"/>
        <v>#VALUE!</v>
      </c>
      <c r="P531" s="209" t="e">
        <f t="shared" si="19"/>
        <v>#VALUE!</v>
      </c>
      <c r="Q531" s="209" t="e">
        <f t="shared" si="19"/>
        <v>#VALUE!</v>
      </c>
      <c r="R531" s="209" t="e">
        <f t="shared" si="19"/>
        <v>#VALUE!</v>
      </c>
      <c r="S531" s="209" t="e">
        <f t="shared" si="19"/>
        <v>#VALUE!</v>
      </c>
      <c r="T531" s="209" t="e">
        <f t="shared" si="19"/>
        <v>#VALUE!</v>
      </c>
      <c r="U531" s="209" t="e">
        <f t="shared" si="19"/>
        <v>#VALUE!</v>
      </c>
      <c r="V531" s="209" t="e">
        <f t="shared" si="19"/>
        <v>#VALUE!</v>
      </c>
      <c r="W531" s="209" t="e">
        <f t="shared" si="19"/>
        <v>#VALUE!</v>
      </c>
      <c r="X531" s="209" t="e">
        <f t="shared" si="19"/>
        <v>#VALUE!</v>
      </c>
      <c r="Y531" s="209" t="e">
        <f t="shared" si="19"/>
        <v>#VALUE!</v>
      </c>
      <c r="Z531" s="209" t="e">
        <f t="shared" si="19"/>
        <v>#VALUE!</v>
      </c>
      <c r="AA531" s="209" t="e">
        <f t="shared" si="19"/>
        <v>#VALUE!</v>
      </c>
      <c r="AB531" s="209" t="e">
        <f t="shared" si="19"/>
        <v>#VALUE!</v>
      </c>
      <c r="AC531" s="209" t="e">
        <f t="shared" si="19"/>
        <v>#VALUE!</v>
      </c>
      <c r="AD531" s="209" t="e">
        <f t="shared" si="19"/>
        <v>#VALUE!</v>
      </c>
      <c r="AE531" s="209" t="e">
        <f t="shared" si="19"/>
        <v>#VALUE!</v>
      </c>
      <c r="AF531" s="209" t="e">
        <f t="shared" si="19"/>
        <v>#VALUE!</v>
      </c>
      <c r="AG531" s="209" t="e">
        <f t="shared" si="19"/>
        <v>#VALUE!</v>
      </c>
      <c r="AH531" s="209" t="e">
        <f t="shared" si="19"/>
        <v>#VALUE!</v>
      </c>
      <c r="AI531" s="209" t="e">
        <f t="shared" si="19"/>
        <v>#VALUE!</v>
      </c>
      <c r="AJ531" s="209" t="e">
        <f t="shared" si="19"/>
        <v>#VALUE!</v>
      </c>
      <c r="AK531" s="209" t="e">
        <f t="shared" si="19"/>
        <v>#VALUE!</v>
      </c>
      <c r="AL531" s="209" t="e">
        <f t="shared" si="19"/>
        <v>#VALUE!</v>
      </c>
      <c r="AM531" s="209" t="e">
        <f t="shared" si="19"/>
        <v>#VALUE!</v>
      </c>
      <c r="AN531" s="209" t="e">
        <f t="shared" si="19"/>
        <v>#VALUE!</v>
      </c>
      <c r="AO531" s="209" t="e">
        <f t="shared" si="19"/>
        <v>#VALUE!</v>
      </c>
      <c r="AP531" s="209" t="e">
        <f t="shared" si="19"/>
        <v>#VALUE!</v>
      </c>
      <c r="AQ531" s="209" t="e">
        <f t="shared" si="19"/>
        <v>#VALUE!</v>
      </c>
      <c r="AR531" s="209" t="e">
        <f t="shared" si="19"/>
        <v>#VALUE!</v>
      </c>
      <c r="AS531" s="209" t="e">
        <f t="shared" si="19"/>
        <v>#VALUE!</v>
      </c>
    </row>
    <row r="532" spans="1:45" x14ac:dyDescent="0.25">
      <c r="B532" s="210" t="s">
        <v>503</v>
      </c>
      <c r="C532" s="209" t="e" cm="1">
        <f t="array" ref="C532">IFERROR(_xlfn.IFS(AND(C530&lt;=$C$32, C530&gt;$D$32),(((((((INDEX($C$675:$AS$675, MATCH($C$32,$C$674:$AS$674,0))/INDEX($C$681:$AS$681,MATCH($C$32,$C$674:$AS$674,0)))*INDEX($C$653:$AV$653, MATCH($C$32,$C$652:$AV$652,0)))*$B$32))-($E$32*($C$675/$C$681)*$F$653))/($C$32-$D$32))+B532),AND(C530&lt;$C$32, C530&lt;=$D$32),$E$32*(C675/C681)*F653,C530&gt;=$C$32,(INDEX($C$675:$AS$675, MATCH(C530,$C$674:$AS$674,0))/INDEX($C$681:$AS$681, MATCH(C530,$C$674:$AS$674,0)))*INDEX($C$653:$AV$653, MATCH(C530,$C$652:$AV$652,0))*$B$32,TRUE, 0),$E$32*(C675/C681)*F653)</f>
        <v>#VALUE!</v>
      </c>
      <c r="D532" s="209" t="e" cm="1">
        <f t="array" ref="D532">IFERROR(_xlfn.IFS(AND(D530&lt;=$C$32, D530&gt;$D$32),(((((((INDEX($C$675:$AS$675, MATCH($C$32,$C$674:$AS$674,0))/INDEX($C$681:$AS$681,MATCH($C$32,$C$674:$AS$674,0)))*INDEX($C$653:$AV$653, MATCH($C$32,$C$652:$AV$652,0)))*$B$32))-($E$32*($C$675/$C$681)*$F$653))/($C$32-$D$32))+C532),AND(D530&lt;$C$32, D530&lt;=$D$32),$E$32*(D675/D681)*G653,D530&gt;=$C$32,(INDEX($C$675:$AS$675, MATCH(D530,$C$674:$AS$674,0))/INDEX($C$681:$AS$681, MATCH(D530,$C$674:$AS$674,0)))*INDEX($C$653:$AV$653, MATCH(D530,$C$652:$AV$652,0))*$B$32,TRUE, 0),$E$32*(D675/D681)*G653)</f>
        <v>#VALUE!</v>
      </c>
      <c r="E532" s="209" t="e" cm="1">
        <f t="array" ref="E532">IFERROR(_xlfn.IFS(AND(E530&lt;=$C$32, E530&gt;$D$32),(((((((INDEX($C$675:$AS$675, MATCH($C$32,$C$674:$AS$674,0))/INDEX($C$681:$AS$681,MATCH($C$32,$C$674:$AS$674,0)))*INDEX($C$653:$AV$653, MATCH($C$32,$C$652:$AV$652,0)))*$B$32))-($E$32*($C$675/$C$681)*$F$653))/($C$32-$D$32))+D532),AND(E530&lt;$C$32, E530&lt;=$D$32),$E$32*(E675/E681)*H653,E530&gt;=$C$32,(INDEX($C$675:$AS$675, MATCH(E530,$C$674:$AS$674,0))/INDEX($C$681:$AS$681, MATCH(E530,$C$674:$AS$674,0)))*INDEX($C$653:$AV$653, MATCH(E530,$C$652:$AV$652,0))*$B$32,TRUE, 0),$E$32*(E675/E681)*H653)</f>
        <v>#VALUE!</v>
      </c>
      <c r="F532" s="209" t="e" cm="1">
        <f t="array" ref="F532">IFERROR(_xlfn.IFS(AND(F530&lt;=$C$32, F530&gt;$D$32),(((((((INDEX($C$675:$AS$675, MATCH($C$32,$C$674:$AS$674,0))/INDEX($C$681:$AS$681,MATCH($C$32,$C$674:$AS$674,0)))*INDEX($C$653:$AV$653, MATCH($C$32,$C$652:$AV$652,0)))*$B$32))-($E$32*($C$675/$C$681)*$F$653))/($C$32-$D$32))+E532),AND(F530&lt;$C$32, F530&lt;=$D$32),$E$32*(F675/F681)*I653,F530&gt;=$C$32,(INDEX($C$675:$AS$675, MATCH(F530,$C$674:$AS$674,0))/INDEX($C$681:$AS$681, MATCH(F530,$C$674:$AS$674,0)))*INDEX($C$653:$AV$653, MATCH(F530,$C$652:$AV$652,0))*$B$32,TRUE, 0),$E$32*(F675/F681)*I653)</f>
        <v>#VALUE!</v>
      </c>
      <c r="G532" s="209" t="e" cm="1">
        <f t="array" ref="G532">IFERROR(_xlfn.IFS(AND(G530&lt;=$C$32, G530&gt;$D$32),(((((((INDEX($C$675:$AS$675, MATCH($C$32,$C$674:$AS$674,0))/INDEX($C$681:$AS$681,MATCH($C$32,$C$674:$AS$674,0)))*INDEX($C$653:$AV$653, MATCH($C$32,$C$652:$AV$652,0)))*$B$32))-($E$32*($C$675/$C$681)*$F$653))/($C$32-$D$32))+F532),AND(G530&lt;$C$32, G530&lt;=$D$32),$E$32*(G675/G681)*J653,G530&gt;=$C$32,(INDEX($C$675:$AS$675, MATCH(G530,$C$674:$AS$674,0))/INDEX($C$681:$AS$681, MATCH(G530,$C$674:$AS$674,0)))*INDEX($C$653:$AV$653, MATCH(G530,$C$652:$AV$652,0))*$B$32,TRUE, 0),$E$32*(G675/G681)*J653)</f>
        <v>#VALUE!</v>
      </c>
      <c r="H532" s="209" t="e" cm="1">
        <f t="array" ref="H532">IFERROR(_xlfn.IFS(AND(H530&lt;=$C$32, H530&gt;$D$32),(((((((INDEX($C$675:$AS$675, MATCH($C$32,$C$674:$AS$674,0))/INDEX($C$681:$AS$681,MATCH($C$32,$C$674:$AS$674,0)))*INDEX($C$653:$AV$653, MATCH($C$32,$C$652:$AV$652,0)))*$B$32))-($E$32*($C$675/$C$681)*$F$653))/($C$32-$D$32))+G532),AND(H530&lt;$C$32, H530&lt;=$D$32),$E$32*(H675/H681)*K653,H530&gt;=$C$32,(INDEX($C$675:$AS$675, MATCH(H530,$C$674:$AS$674,0))/INDEX($C$681:$AS$681, MATCH(H530,$C$674:$AS$674,0)))*INDEX($C$653:$AV$653, MATCH(H530,$C$652:$AV$652,0))*$B$32,TRUE, 0),$E$32*(H675/H681)*K653)</f>
        <v>#VALUE!</v>
      </c>
      <c r="I532" s="209" t="e" cm="1">
        <f t="array" ref="I532">IFERROR(_xlfn.IFS(AND(I530&lt;=$C$32, I530&gt;$D$32),(((((((INDEX($C$675:$AS$675, MATCH($C$32,$C$674:$AS$674,0))/INDEX($C$681:$AS$681,MATCH($C$32,$C$674:$AS$674,0)))*INDEX($C$653:$AV$653, MATCH($C$32,$C$652:$AV$652,0)))*$B$32))-($E$32*($C$675/$C$681)*$F$653))/($C$32-$D$32))+H532),AND(I530&lt;$C$32, I530&lt;=$D$32),$E$32*(I675/I681)*L653,I530&gt;=$C$32,(INDEX($C$675:$AS$675, MATCH(I530,$C$674:$AS$674,0))/INDEX($C$681:$AS$681, MATCH(I530,$C$674:$AS$674,0)))*INDEX($C$653:$AV$653, MATCH(I530,$C$652:$AV$652,0))*$B$32,TRUE, 0),$E$32*(I675/I681)*L653)</f>
        <v>#VALUE!</v>
      </c>
      <c r="J532" s="209" t="e" cm="1">
        <f t="array" ref="J532">IFERROR(_xlfn.IFS(AND(J530&lt;=$C$32, J530&gt;$D$32),(((((((INDEX($C$675:$AS$675, MATCH($C$32,$C$674:$AS$674,0))/INDEX($C$681:$AS$681,MATCH($C$32,$C$674:$AS$674,0)))*INDEX($C$653:$AV$653, MATCH($C$32,$C$652:$AV$652,0)))*$B$32))-($E$32*($C$675/$C$681)*$F$653))/($C$32-$D$32))+I532),AND(J530&lt;$C$32, J530&lt;=$D$32),$E$32*(J675/J681)*M653,J530&gt;=$C$32,(INDEX($C$675:$AS$675, MATCH(J530,$C$674:$AS$674,0))/INDEX($C$681:$AS$681, MATCH(J530,$C$674:$AS$674,0)))*INDEX($C$653:$AV$653, MATCH(J530,$C$652:$AV$652,0))*$B$32,TRUE, 0),$E$32*(J675/J681)*M653)</f>
        <v>#VALUE!</v>
      </c>
      <c r="K532" s="209" t="e" cm="1">
        <f t="array" ref="K532">IFERROR(_xlfn.IFS(AND(K530&lt;=$C$32, K530&gt;$D$32),(((((((INDEX($C$675:$AS$675, MATCH($C$32,$C$674:$AS$674,0))/INDEX($C$681:$AS$681,MATCH($C$32,$C$674:$AS$674,0)))*INDEX($C$653:$AV$653, MATCH($C$32,$C$652:$AV$652,0)))*$B$32))-($E$32*($C$675/$C$681)*$F$653))/($C$32-$D$32))+J532),AND(K530&lt;$C$32, K530&lt;=$D$32),$E$32*(K675/K681)*N653,K530&gt;=$C$32,(INDEX($C$675:$AS$675, MATCH(K530,$C$674:$AS$674,0))/INDEX($C$681:$AS$681, MATCH(K530,$C$674:$AS$674,0)))*INDEX($C$653:$AV$653, MATCH(K530,$C$652:$AV$652,0))*$B$32,TRUE, 0),$E$32*(K675/K681)*N653)</f>
        <v>#VALUE!</v>
      </c>
      <c r="L532" s="209" t="e" cm="1">
        <f t="array" ref="L532">IFERROR(_xlfn.IFS(AND(L530&lt;=$C$32, L530&gt;$D$32),(((((((INDEX($C$675:$AS$675, MATCH($C$32,$C$674:$AS$674,0))/INDEX($C$681:$AS$681,MATCH($C$32,$C$674:$AS$674,0)))*INDEX($C$653:$AV$653, MATCH($C$32,$C$652:$AV$652,0)))*$B$32))-($E$32*($C$675/$C$681)*$F$653))/($C$32-$D$32))+K532),AND(L530&lt;$C$32, L530&lt;=$D$32),$E$32*(L675/L681)*O653,L530&gt;=$C$32,(INDEX($C$675:$AS$675, MATCH(L530,$C$674:$AS$674,0))/INDEX($C$681:$AS$681, MATCH(L530,$C$674:$AS$674,0)))*INDEX($C$653:$AV$653, MATCH(L530,$C$652:$AV$652,0))*$B$32,TRUE, 0),$E$32*(L675/L681)*O653)</f>
        <v>#VALUE!</v>
      </c>
      <c r="M532" s="209" t="e" cm="1">
        <f t="array" ref="M532">IFERROR(_xlfn.IFS(AND(M530&lt;=$C$32, M530&gt;$D$32),(((((((INDEX($C$675:$AS$675, MATCH($C$32,$C$674:$AS$674,0))/INDEX($C$681:$AS$681,MATCH($C$32,$C$674:$AS$674,0)))*INDEX($C$653:$AV$653, MATCH($C$32,$C$652:$AV$652,0)))*$B$32))-($E$32*($C$675/$C$681)*$F$653))/($C$32-$D$32))+L532),AND(M530&lt;$C$32, M530&lt;=$D$32),$E$32*(M675/M681)*P653,M530&gt;=$C$32,(INDEX($C$675:$AS$675, MATCH(M530,$C$674:$AS$674,0))/INDEX($C$681:$AS$681, MATCH(M530,$C$674:$AS$674,0)))*INDEX($C$653:$AV$653, MATCH(M530,$C$652:$AV$652,0))*$B$32,TRUE, 0),$E$32*(M675/M681)*P653)</f>
        <v>#VALUE!</v>
      </c>
      <c r="N532" s="209" t="e" cm="1">
        <f t="array" ref="N532">IFERROR(_xlfn.IFS(AND(N530&lt;=$C$32, N530&gt;$D$32),(((((((INDEX($C$675:$AS$675, MATCH($C$32,$C$674:$AS$674,0))/INDEX($C$681:$AS$681,MATCH($C$32,$C$674:$AS$674,0)))*INDEX($C$653:$AV$653, MATCH($C$32,$C$652:$AV$652,0)))*$B$32))-($E$32*($C$675/$C$681)*$F$653))/($C$32-$D$32))+M532),AND(N530&lt;$C$32, N530&lt;=$D$32),$E$32*(N675/N681)*Q653,N530&gt;=$C$32,(INDEX($C$675:$AS$675, MATCH(N530,$C$674:$AS$674,0))/INDEX($C$681:$AS$681, MATCH(N530,$C$674:$AS$674,0)))*INDEX($C$653:$AV$653, MATCH(N530,$C$652:$AV$652,0))*$B$32,TRUE, 0),$E$32*(N675/N681)*Q653)</f>
        <v>#VALUE!</v>
      </c>
      <c r="O532" s="209" t="e" cm="1">
        <f t="array" ref="O532">IFERROR(_xlfn.IFS(AND(O530&lt;=$C$32, O530&gt;$D$32),(((((((INDEX($C$675:$AS$675, MATCH($C$32,$C$674:$AS$674,0))/INDEX($C$681:$AS$681,MATCH($C$32,$C$674:$AS$674,0)))*INDEX($C$653:$AV$653, MATCH($C$32,$C$652:$AV$652,0)))*$B$32))-($E$32*($C$675/$C$681)*$F$653))/($C$32-$D$32))+N532),AND(O530&lt;$C$32, O530&lt;=$D$32),$E$32*(O675/O681)*R653,O530&gt;=$C$32,(INDEX($C$675:$AS$675, MATCH(O530,$C$674:$AS$674,0))/INDEX($C$681:$AS$681, MATCH(O530,$C$674:$AS$674,0)))*INDEX($C$653:$AV$653, MATCH(O530,$C$652:$AV$652,0))*$B$32,TRUE, 0),$E$32*(O675/O681)*R653)</f>
        <v>#VALUE!</v>
      </c>
      <c r="P532" s="209" t="e" cm="1">
        <f t="array" ref="P532">IFERROR(_xlfn.IFS(AND(P530&lt;=$C$32, P530&gt;$D$32),(((((((INDEX($C$675:$AS$675, MATCH($C$32,$C$674:$AS$674,0))/INDEX($C$681:$AS$681,MATCH($C$32,$C$674:$AS$674,0)))*INDEX($C$653:$AV$653, MATCH($C$32,$C$652:$AV$652,0)))*$B$32))-($E$32*($C$675/$C$681)*$F$653))/($C$32-$D$32))+O532),AND(P530&lt;$C$32, P530&lt;=$D$32),$E$32*(P675/P681)*S653,P530&gt;=$C$32,(INDEX($C$675:$AS$675, MATCH(P530,$C$674:$AS$674,0))/INDEX($C$681:$AS$681, MATCH(P530,$C$674:$AS$674,0)))*INDEX($C$653:$AV$653, MATCH(P530,$C$652:$AV$652,0))*$B$32,TRUE, 0),$E$32*(P675/P681)*S653)</f>
        <v>#VALUE!</v>
      </c>
      <c r="Q532" s="209" t="e" cm="1">
        <f t="array" ref="Q532">IFERROR(_xlfn.IFS(AND(Q530&lt;=$C$32, Q530&gt;$D$32),(((((((INDEX($C$675:$AS$675, MATCH($C$32,$C$674:$AS$674,0))/INDEX($C$681:$AS$681,MATCH($C$32,$C$674:$AS$674,0)))*INDEX($C$653:$AV$653, MATCH($C$32,$C$652:$AV$652,0)))*$B$32))-($E$32*($C$675/$C$681)*$F$653))/($C$32-$D$32))+P532),AND(Q530&lt;$C$32, Q530&lt;=$D$32),$E$32*(Q675/Q681)*T653,Q530&gt;=$C$32,(INDEX($C$675:$AS$675, MATCH(Q530,$C$674:$AS$674,0))/INDEX($C$681:$AS$681, MATCH(Q530,$C$674:$AS$674,0)))*INDEX($C$653:$AV$653, MATCH(Q530,$C$652:$AV$652,0))*$B$32,TRUE, 0),$E$32*(Q675/Q681)*T653)</f>
        <v>#VALUE!</v>
      </c>
      <c r="R532" s="209" t="e" cm="1">
        <f t="array" ref="R532">IFERROR(_xlfn.IFS(AND(R530&lt;=$C$32, R530&gt;$D$32),(((((((INDEX($C$675:$AS$675, MATCH($C$32,$C$674:$AS$674,0))/INDEX($C$681:$AS$681,MATCH($C$32,$C$674:$AS$674,0)))*INDEX($C$653:$AV$653, MATCH($C$32,$C$652:$AV$652,0)))*$B$32))-($E$32*($C$675/$C$681)*$F$653))/($C$32-$D$32))+Q532),AND(R530&lt;$C$32, R530&lt;=$D$32),$E$32*(R675/R681)*U653,R530&gt;=$C$32,(INDEX($C$675:$AS$675, MATCH(R530,$C$674:$AS$674,0))/INDEX($C$681:$AS$681, MATCH(R530,$C$674:$AS$674,0)))*INDEX($C$653:$AV$653, MATCH(R530,$C$652:$AV$652,0))*$B$32,TRUE, 0),$E$32*(R675/R681)*U653)</f>
        <v>#VALUE!</v>
      </c>
      <c r="S532" s="209" t="e" cm="1">
        <f t="array" ref="S532">IFERROR(_xlfn.IFS(AND(S530&lt;=$C$32, S530&gt;$D$32),(((((((INDEX($C$675:$AS$675, MATCH($C$32,$C$674:$AS$674,0))/INDEX($C$681:$AS$681,MATCH($C$32,$C$674:$AS$674,0)))*INDEX($C$653:$AV$653, MATCH($C$32,$C$652:$AV$652,0)))*$B$32))-($E$32*($C$675/$C$681)*$F$653))/($C$32-$D$32))+R532),AND(S530&lt;$C$32, S530&lt;=$D$32),$E$32*(S675/S681)*V653,S530&gt;=$C$32,(INDEX($C$675:$AS$675, MATCH(S530,$C$674:$AS$674,0))/INDEX($C$681:$AS$681, MATCH(S530,$C$674:$AS$674,0)))*INDEX($C$653:$AV$653, MATCH(S530,$C$652:$AV$652,0))*$B$32,TRUE, 0),$E$32*(S675/S681)*V653)</f>
        <v>#VALUE!</v>
      </c>
      <c r="T532" s="209" t="e" cm="1">
        <f t="array" ref="T532">IFERROR(_xlfn.IFS(AND(T530&lt;=$C$32, T530&gt;$D$32),(((((((INDEX($C$675:$AS$675, MATCH($C$32,$C$674:$AS$674,0))/INDEX($C$681:$AS$681,MATCH($C$32,$C$674:$AS$674,0)))*INDEX($C$653:$AV$653, MATCH($C$32,$C$652:$AV$652,0)))*$B$32))-($E$32*($C$675/$C$681)*$F$653))/($C$32-$D$32))+S532),AND(T530&lt;$C$32, T530&lt;=$D$32),$E$32*(T675/T681)*W653,T530&gt;=$C$32,(INDEX($C$675:$AS$675, MATCH(T530,$C$674:$AS$674,0))/INDEX($C$681:$AS$681, MATCH(T530,$C$674:$AS$674,0)))*INDEX($C$653:$AV$653, MATCH(T530,$C$652:$AV$652,0))*$B$32,TRUE, 0),$E$32*(T675/T681)*W653)</f>
        <v>#VALUE!</v>
      </c>
      <c r="U532" s="209" t="e" cm="1">
        <f t="array" ref="U532">IFERROR(_xlfn.IFS(AND(U530&lt;=$C$32, U530&gt;$D$32),(((((((INDEX($C$675:$AS$675, MATCH($C$32,$C$674:$AS$674,0))/INDEX($C$681:$AS$681,MATCH($C$32,$C$674:$AS$674,0)))*INDEX($C$653:$AV$653, MATCH($C$32,$C$652:$AV$652,0)))*$B$32))-($E$32*($C$675/$C$681)*$F$653))/($C$32-$D$32))+T532),AND(U530&lt;$C$32, U530&lt;=$D$32),$E$32*(U675/U681)*X653,U530&gt;=$C$32,(INDEX($C$675:$AS$675, MATCH(U530,$C$674:$AS$674,0))/INDEX($C$681:$AS$681, MATCH(U530,$C$674:$AS$674,0)))*INDEX($C$653:$AV$653, MATCH(U530,$C$652:$AV$652,0))*$B$32,TRUE, 0),$E$32*(U675/U681)*X653)</f>
        <v>#VALUE!</v>
      </c>
      <c r="V532" s="209" t="e" cm="1">
        <f t="array" ref="V532">IFERROR(_xlfn.IFS(AND(V530&lt;=$C$32, V530&gt;$D$32),(((((((INDEX($C$675:$AS$675, MATCH($C$32,$C$674:$AS$674,0))/INDEX($C$681:$AS$681,MATCH($C$32,$C$674:$AS$674,0)))*INDEX($C$653:$AV$653, MATCH($C$32,$C$652:$AV$652,0)))*$B$32))-($E$32*($C$675/$C$681)*$F$653))/($C$32-$D$32))+U532),AND(V530&lt;$C$32, V530&lt;=$D$32),$E$32*(V675/V681)*Y653,V530&gt;=$C$32,(INDEX($C$675:$AS$675, MATCH(V530,$C$674:$AS$674,0))/INDEX($C$681:$AS$681, MATCH(V530,$C$674:$AS$674,0)))*INDEX($C$653:$AV$653, MATCH(V530,$C$652:$AV$652,0))*$B$32,TRUE, 0),$E$32*(V675/V681)*Y653)</f>
        <v>#VALUE!</v>
      </c>
      <c r="W532" s="209" t="e" cm="1">
        <f t="array" ref="W532">IFERROR(_xlfn.IFS(AND(W530&lt;=$C$32, W530&gt;$D$32),(((((((INDEX($C$675:$AS$675, MATCH($C$32,$C$674:$AS$674,0))/INDEX($C$681:$AS$681,MATCH($C$32,$C$674:$AS$674,0)))*INDEX($C$653:$AV$653, MATCH($C$32,$C$652:$AV$652,0)))*$B$32))-($E$32*($C$675/$C$681)*$F$653))/($C$32-$D$32))+V532),AND(W530&lt;$C$32, W530&lt;=$D$32),$E$32*(W675/W681)*Z653,W530&gt;=$C$32,(INDEX($C$675:$AS$675, MATCH(W530,$C$674:$AS$674,0))/INDEX($C$681:$AS$681, MATCH(W530,$C$674:$AS$674,0)))*INDEX($C$653:$AV$653, MATCH(W530,$C$652:$AV$652,0))*$B$32,TRUE, 0),$E$32*(W675/W681)*Z653)</f>
        <v>#VALUE!</v>
      </c>
      <c r="X532" s="209" t="e" cm="1">
        <f t="array" ref="X532">IFERROR(_xlfn.IFS(AND(X530&lt;=$C$32, X530&gt;$D$32),(((((((INDEX($C$675:$AS$675, MATCH($C$32,$C$674:$AS$674,0))/INDEX($C$681:$AS$681,MATCH($C$32,$C$674:$AS$674,0)))*INDEX($C$653:$AV$653, MATCH($C$32,$C$652:$AV$652,0)))*$B$32))-($E$32*($C$675/$C$681)*$F$653))/($C$32-$D$32))+W532),AND(X530&lt;$C$32, X530&lt;=$D$32),$E$32*(X675/X681)*AA653,X530&gt;=$C$32,(INDEX($C$675:$AS$675, MATCH(X530,$C$674:$AS$674,0))/INDEX($C$681:$AS$681, MATCH(X530,$C$674:$AS$674,0)))*INDEX($C$653:$AV$653, MATCH(X530,$C$652:$AV$652,0))*$B$32,TRUE, 0),$E$32*(X675/X681)*AA653)</f>
        <v>#VALUE!</v>
      </c>
      <c r="Y532" s="209" t="e" cm="1">
        <f t="array" ref="Y532">IFERROR(_xlfn.IFS(AND(Y530&lt;=$C$32, Y530&gt;$D$32),(((((((INDEX($C$675:$AS$675, MATCH($C$32,$C$674:$AS$674,0))/INDEX($C$681:$AS$681,MATCH($C$32,$C$674:$AS$674,0)))*INDEX($C$653:$AV$653, MATCH($C$32,$C$652:$AV$652,0)))*$B$32))-($E$32*($C$675/$C$681)*$F$653))/($C$32-$D$32))+X532),AND(Y530&lt;$C$32, Y530&lt;=$D$32),$E$32*(Y675/Y681)*AB653,Y530&gt;=$C$32,(INDEX($C$675:$AS$675, MATCH(Y530,$C$674:$AS$674,0))/INDEX($C$681:$AS$681, MATCH(Y530,$C$674:$AS$674,0)))*INDEX($C$653:$AV$653, MATCH(Y530,$C$652:$AV$652,0))*$B$32,TRUE, 0),$E$32*(Y675/Y681)*AB653)</f>
        <v>#VALUE!</v>
      </c>
      <c r="Z532" s="209" t="e" cm="1">
        <f t="array" ref="Z532">IFERROR(_xlfn.IFS(AND(Z530&lt;=$C$32, Z530&gt;$D$32),(((((((INDEX($C$675:$AS$675, MATCH($C$32,$C$674:$AS$674,0))/INDEX($C$681:$AS$681,MATCH($C$32,$C$674:$AS$674,0)))*INDEX($C$653:$AV$653, MATCH($C$32,$C$652:$AV$652,0)))*$B$32))-($E$32*($C$675/$C$681)*$F$653))/($C$32-$D$32))+Y532),AND(Z530&lt;$C$32, Z530&lt;=$D$32),$E$32*(Z675/Z681)*AC653,Z530&gt;=$C$32,(INDEX($C$675:$AS$675, MATCH(Z530,$C$674:$AS$674,0))/INDEX($C$681:$AS$681, MATCH(Z530,$C$674:$AS$674,0)))*INDEX($C$653:$AV$653, MATCH(Z530,$C$652:$AV$652,0))*$B$32,TRUE, 0),$E$32*(Z675/Z681)*AC653)</f>
        <v>#VALUE!</v>
      </c>
      <c r="AA532" s="209" t="e" cm="1">
        <f t="array" ref="AA532">IFERROR(_xlfn.IFS(AND(AA530&lt;=$C$32, AA530&gt;$D$32),(((((((INDEX($C$675:$AS$675, MATCH($C$32,$C$674:$AS$674,0))/INDEX($C$681:$AS$681,MATCH($C$32,$C$674:$AS$674,0)))*INDEX($C$653:$AV$653, MATCH($C$32,$C$652:$AV$652,0)))*$B$32))-($E$32*($C$675/$C$681)*$F$653))/($C$32-$D$32))+Z532),AND(AA530&lt;$C$32, AA530&lt;=$D$32),$E$32*(AA675/AA681)*AD653,AA530&gt;=$C$32,(INDEX($C$675:$AS$675, MATCH(AA530,$C$674:$AS$674,0))/INDEX($C$681:$AS$681, MATCH(AA530,$C$674:$AS$674,0)))*INDEX($C$653:$AV$653, MATCH(AA530,$C$652:$AV$652,0))*$B$32,TRUE, 0),$E$32*(AA675/AA681)*AD653)</f>
        <v>#VALUE!</v>
      </c>
      <c r="AB532" s="209" t="e" cm="1">
        <f t="array" ref="AB532">IFERROR(_xlfn.IFS(AND(AB530&lt;=$C$32, AB530&gt;$D$32),(((((((INDEX($C$675:$AS$675, MATCH($C$32,$C$674:$AS$674,0))/INDEX($C$681:$AS$681,MATCH($C$32,$C$674:$AS$674,0)))*INDEX($C$653:$AV$653, MATCH($C$32,$C$652:$AV$652,0)))*$B$32))-($E$32*($C$675/$C$681)*$F$653))/($C$32-$D$32))+AA532),AND(AB530&lt;$C$32, AB530&lt;=$D$32),$E$32*(AB675/AB681)*AE653,AB530&gt;=$C$32,(INDEX($C$675:$AS$675, MATCH(AB530,$C$674:$AS$674,0))/INDEX($C$681:$AS$681, MATCH(AB530,$C$674:$AS$674,0)))*INDEX($C$653:$AV$653, MATCH(AB530,$C$652:$AV$652,0))*$B$32,TRUE, 0),$E$32*(AB675/AB681)*AE653)</f>
        <v>#VALUE!</v>
      </c>
      <c r="AC532" s="209" t="e" cm="1">
        <f t="array" ref="AC532">IFERROR(_xlfn.IFS(AND(AC530&lt;=$C$32, AC530&gt;$D$32),(((((((INDEX($C$675:$AS$675, MATCH($C$32,$C$674:$AS$674,0))/INDEX($C$681:$AS$681,MATCH($C$32,$C$674:$AS$674,0)))*INDEX($C$653:$AV$653, MATCH($C$32,$C$652:$AV$652,0)))*$B$32))-($E$32*($C$675/$C$681)*$F$653))/($C$32-$D$32))+AB532),AND(AC530&lt;$C$32, AC530&lt;=$D$32),$E$32*(AC675/AC681)*AF653,AC530&gt;=$C$32,(INDEX($C$675:$AS$675, MATCH(AC530,$C$674:$AS$674,0))/INDEX($C$681:$AS$681, MATCH(AC530,$C$674:$AS$674,0)))*INDEX($C$653:$AV$653, MATCH(AC530,$C$652:$AV$652,0))*$B$32,TRUE, 0),$E$32*(AC675/AC681)*AF653)</f>
        <v>#VALUE!</v>
      </c>
      <c r="AD532" s="209" t="e" cm="1">
        <f t="array" ref="AD532">IFERROR(_xlfn.IFS(AND(AD530&lt;=$C$32, AD530&gt;$D$32),(((((((INDEX($C$675:$AS$675, MATCH($C$32,$C$674:$AS$674,0))/INDEX($C$681:$AS$681,MATCH($C$32,$C$674:$AS$674,0)))*INDEX($C$653:$AV$653, MATCH($C$32,$C$652:$AV$652,0)))*$B$32))-($E$32*($C$675/$C$681)*$F$653))/($C$32-$D$32))+AC532),AND(AD530&lt;$C$32, AD530&lt;=$D$32),$E$32*(AD675/AD681)*AG653,AD530&gt;=$C$32,(INDEX($C$675:$AS$675, MATCH(AD530,$C$674:$AS$674,0))/INDEX($C$681:$AS$681, MATCH(AD530,$C$674:$AS$674,0)))*INDEX($C$653:$AV$653, MATCH(AD530,$C$652:$AV$652,0))*$B$32,TRUE, 0),$E$32*(AD675/AD681)*AG653)</f>
        <v>#VALUE!</v>
      </c>
      <c r="AE532" s="209" t="e" cm="1">
        <f t="array" ref="AE532">IFERROR(_xlfn.IFS(AND(AE530&lt;=$C$32, AE530&gt;$D$32),(((((((INDEX($C$675:$AS$675, MATCH($C$32,$C$674:$AS$674,0))/INDEX($C$681:$AS$681,MATCH($C$32,$C$674:$AS$674,0)))*INDEX($C$653:$AV$653, MATCH($C$32,$C$652:$AV$652,0)))*$B$32))-($E$32*($C$675/$C$681)*$F$653))/($C$32-$D$32))+AD532),AND(AE530&lt;$C$32, AE530&lt;=$D$32),$E$32*(AE675/AE681)*AH653,AE530&gt;=$C$32,(INDEX($C$675:$AS$675, MATCH(AE530,$C$674:$AS$674,0))/INDEX($C$681:$AS$681, MATCH(AE530,$C$674:$AS$674,0)))*INDEX($C$653:$AV$653, MATCH(AE530,$C$652:$AV$652,0))*$B$32,TRUE, 0),$E$32*(AE675/AE681)*AH653)</f>
        <v>#VALUE!</v>
      </c>
      <c r="AF532" s="209" t="e" cm="1">
        <f t="array" ref="AF532">IFERROR(_xlfn.IFS(AND(AF530&lt;=$C$32, AF530&gt;$D$32),(((((((INDEX($C$675:$AS$675, MATCH($C$32,$C$674:$AS$674,0))/INDEX($C$681:$AS$681,MATCH($C$32,$C$674:$AS$674,0)))*INDEX($C$653:$AV$653, MATCH($C$32,$C$652:$AV$652,0)))*$B$32))-($E$32*($C$675/$C$681)*$F$653))/($C$32-$D$32))+AE532),AND(AF530&lt;$C$32, AF530&lt;=$D$32),$E$32*(AF675/AF681)*AI653,AF530&gt;=$C$32,(INDEX($C$675:$AS$675, MATCH(AF530,$C$674:$AS$674,0))/INDEX($C$681:$AS$681, MATCH(AF530,$C$674:$AS$674,0)))*INDEX($C$653:$AV$653, MATCH(AF530,$C$652:$AV$652,0))*$B$32,TRUE, 0),$E$32*(AF675/AF681)*AI653)</f>
        <v>#VALUE!</v>
      </c>
      <c r="AG532" s="209" t="e" cm="1">
        <f t="array" ref="AG532">IFERROR(_xlfn.IFS(AND(AG530&lt;=$C$32, AG530&gt;$D$32),(((((((INDEX($C$675:$AS$675, MATCH($C$32,$C$674:$AS$674,0))/INDEX($C$681:$AS$681,MATCH($C$32,$C$674:$AS$674,0)))*INDEX($C$653:$AV$653, MATCH($C$32,$C$652:$AV$652,0)))*$B$32))-($E$32*($C$675/$C$681)*$F$653))/($C$32-$D$32))+AF532),AND(AG530&lt;$C$32, AG530&lt;=$D$32),$E$32*(AG675/AG681)*AJ653,AG530&gt;=$C$32,(INDEX($C$675:$AS$675, MATCH(AG530,$C$674:$AS$674,0))/INDEX($C$681:$AS$681, MATCH(AG530,$C$674:$AS$674,0)))*INDEX($C$653:$AV$653, MATCH(AG530,$C$652:$AV$652,0))*$B$32,TRUE, 0),$E$32*(AG675/AG681)*AJ653)</f>
        <v>#VALUE!</v>
      </c>
      <c r="AH532" s="209" t="e" cm="1">
        <f t="array" ref="AH532">IFERROR(_xlfn.IFS(AND(AH530&lt;=$C$32, AH530&gt;$D$32),(((((((INDEX($C$675:$AS$675, MATCH($C$32,$C$674:$AS$674,0))/INDEX($C$681:$AS$681,MATCH($C$32,$C$674:$AS$674,0)))*INDEX($C$653:$AV$653, MATCH($C$32,$C$652:$AV$652,0)))*$B$32))-($E$32*($C$675/$C$681)*$F$653))/($C$32-$D$32))+AG532),AND(AH530&lt;$C$32, AH530&lt;=$D$32),$E$32*(AH675/AH681)*AK653,AH530&gt;=$C$32,(INDEX($C$675:$AS$675, MATCH(AH530,$C$674:$AS$674,0))/INDEX($C$681:$AS$681, MATCH(AH530,$C$674:$AS$674,0)))*INDEX($C$653:$AV$653, MATCH(AH530,$C$652:$AV$652,0))*$B$32,TRUE, 0),$E$32*(AH675/AH681)*AK653)</f>
        <v>#VALUE!</v>
      </c>
      <c r="AI532" s="209" t="e" cm="1">
        <f t="array" ref="AI532">IFERROR(_xlfn.IFS(AND(AI530&lt;=$C$32, AI530&gt;$D$32),(((((((INDEX($C$675:$AS$675, MATCH($C$32,$C$674:$AS$674,0))/INDEX($C$681:$AS$681,MATCH($C$32,$C$674:$AS$674,0)))*INDEX($C$653:$AV$653, MATCH($C$32,$C$652:$AV$652,0)))*$B$32))-($E$32*($C$675/$C$681)*$F$653))/($C$32-$D$32))+AH532),AND(AI530&lt;$C$32, AI530&lt;=$D$32),$E$32*(AI675/AI681)*AL653,AI530&gt;=$C$32,(INDEX($C$675:$AS$675, MATCH(AI530,$C$674:$AS$674,0))/INDEX($C$681:$AS$681, MATCH(AI530,$C$674:$AS$674,0)))*INDEX($C$653:$AV$653, MATCH(AI530,$C$652:$AV$652,0))*$B$32,TRUE, 0),$E$32*(AI675/AI681)*AL653)</f>
        <v>#VALUE!</v>
      </c>
      <c r="AJ532" s="209" t="e" cm="1">
        <f t="array" ref="AJ532">IFERROR(_xlfn.IFS(AND(AJ530&lt;=$C$32, AJ530&gt;$D$32),(((((((INDEX($C$675:$AS$675, MATCH($C$32,$C$674:$AS$674,0))/INDEX($C$681:$AS$681,MATCH($C$32,$C$674:$AS$674,0)))*INDEX($C$653:$AV$653, MATCH($C$32,$C$652:$AV$652,0)))*$B$32))-($E$32*($C$675/$C$681)*$F$653))/($C$32-$D$32))+AI532),AND(AJ530&lt;$C$32, AJ530&lt;=$D$32),$E$32*(AJ675/AJ681)*AM653,AJ530&gt;=$C$32,(INDEX($C$675:$AS$675, MATCH(AJ530,$C$674:$AS$674,0))/INDEX($C$681:$AS$681, MATCH(AJ530,$C$674:$AS$674,0)))*INDEX($C$653:$AV$653, MATCH(AJ530,$C$652:$AV$652,0))*$B$32,TRUE, 0),$E$32*(AJ675/AJ681)*AM653)</f>
        <v>#VALUE!</v>
      </c>
      <c r="AK532" s="209" t="e" cm="1">
        <f t="array" ref="AK532">IFERROR(_xlfn.IFS(AND(AK530&lt;=$C$32, AK530&gt;$D$32),(((((((INDEX($C$675:$AS$675, MATCH($C$32,$C$674:$AS$674,0))/INDEX($C$681:$AS$681,MATCH($C$32,$C$674:$AS$674,0)))*INDEX($C$653:$AV$653, MATCH($C$32,$C$652:$AV$652,0)))*$B$32))-($E$32*($C$675/$C$681)*$F$653))/($C$32-$D$32))+AJ532),AND(AK530&lt;$C$32, AK530&lt;=$D$32),$E$32*(AK675/AK681)*AN653,AK530&gt;=$C$32,(INDEX($C$675:$AS$675, MATCH(AK530,$C$674:$AS$674,0))/INDEX($C$681:$AS$681, MATCH(AK530,$C$674:$AS$674,0)))*INDEX($C$653:$AV$653, MATCH(AK530,$C$652:$AV$652,0))*$B$32,TRUE, 0),$E$32*(AK675/AK681)*AN653)</f>
        <v>#VALUE!</v>
      </c>
      <c r="AL532" s="209" t="e" cm="1">
        <f t="array" ref="AL532">IFERROR(_xlfn.IFS(AND(AL530&lt;=$C$32, AL530&gt;$D$32),(((((((INDEX($C$675:$AS$675, MATCH($C$32,$C$674:$AS$674,0))/INDEX($C$681:$AS$681,MATCH($C$32,$C$674:$AS$674,0)))*INDEX($C$653:$AV$653, MATCH($C$32,$C$652:$AV$652,0)))*$B$32))-($E$32*($C$675/$C$681)*$F$653))/($C$32-$D$32))+AK532),AND(AL530&lt;$C$32, AL530&lt;=$D$32),$E$32*(AL675/AL681)*AO653,AL530&gt;=$C$32,(INDEX($C$675:$AS$675, MATCH(AL530,$C$674:$AS$674,0))/INDEX($C$681:$AS$681, MATCH(AL530,$C$674:$AS$674,0)))*INDEX($C$653:$AV$653, MATCH(AL530,$C$652:$AV$652,0))*$B$32,TRUE, 0),$E$32*(AL675/AL681)*AO653)</f>
        <v>#VALUE!</v>
      </c>
      <c r="AM532" s="209" t="e" cm="1">
        <f t="array" ref="AM532">IFERROR(_xlfn.IFS(AND(AM530&lt;=$C$32, AM530&gt;$D$32),(((((((INDEX($C$675:$AS$675, MATCH($C$32,$C$674:$AS$674,0))/INDEX($C$681:$AS$681,MATCH($C$32,$C$674:$AS$674,0)))*INDEX($C$653:$AV$653, MATCH($C$32,$C$652:$AV$652,0)))*$B$32))-($E$32*($C$675/$C$681)*$F$653))/($C$32-$D$32))+AL532),AND(AM530&lt;$C$32, AM530&lt;=$D$32),$E$32*(AM675/AM681)*AP653,AM530&gt;=$C$32,(INDEX($C$675:$AS$675, MATCH(AM530,$C$674:$AS$674,0))/INDEX($C$681:$AS$681, MATCH(AM530,$C$674:$AS$674,0)))*INDEX($C$653:$AV$653, MATCH(AM530,$C$652:$AV$652,0))*$B$32,TRUE, 0),$E$32*(AM675/AM681)*AP653)</f>
        <v>#VALUE!</v>
      </c>
      <c r="AN532" s="209" t="e" cm="1">
        <f t="array" ref="AN532">IFERROR(_xlfn.IFS(AND(AN530&lt;=$C$32, AN530&gt;$D$32),(((((((INDEX($C$675:$AS$675, MATCH($C$32,$C$674:$AS$674,0))/INDEX($C$681:$AS$681,MATCH($C$32,$C$674:$AS$674,0)))*INDEX($C$653:$AV$653, MATCH($C$32,$C$652:$AV$652,0)))*$B$32))-($E$32*($C$675/$C$681)*$F$653))/($C$32-$D$32))+AM532),AND(AN530&lt;$C$32, AN530&lt;=$D$32),$E$32*(AN675/AN681)*AQ653,AN530&gt;=$C$32,(INDEX($C$675:$AS$675, MATCH(AN530,$C$674:$AS$674,0))/INDEX($C$681:$AS$681, MATCH(AN530,$C$674:$AS$674,0)))*INDEX($C$653:$AV$653, MATCH(AN530,$C$652:$AV$652,0))*$B$32,TRUE, 0),$E$32*(AN675/AN681)*AQ653)</f>
        <v>#VALUE!</v>
      </c>
      <c r="AO532" s="209" t="e" cm="1">
        <f t="array" ref="AO532">IFERROR(_xlfn.IFS(AND(AO530&lt;=$C$32, AO530&gt;$D$32),(((((((INDEX($C$675:$AS$675, MATCH($C$32,$C$674:$AS$674,0))/INDEX($C$681:$AS$681,MATCH($C$32,$C$674:$AS$674,0)))*INDEX($C$653:$AV$653, MATCH($C$32,$C$652:$AV$652,0)))*$B$32))-($E$32*($C$675/$C$681)*$F$653))/($C$32-$D$32))+AN532),AND(AO530&lt;$C$32, AO530&lt;=$D$32),$E$32*(AO675/AO681)*AR653,AO530&gt;=$C$32,(INDEX($C$675:$AS$675, MATCH(AO530,$C$674:$AS$674,0))/INDEX($C$681:$AS$681, MATCH(AO530,$C$674:$AS$674,0)))*INDEX($C$653:$AV$653, MATCH(AO530,$C$652:$AV$652,0))*$B$32,TRUE, 0),$E$32*(AO675/AO681)*AR653)</f>
        <v>#VALUE!</v>
      </c>
      <c r="AP532" s="209" t="e" cm="1">
        <f t="array" ref="AP532">IFERROR(_xlfn.IFS(AND(AP530&lt;=$C$32, AP530&gt;$D$32),(((((((INDEX($C$675:$AS$675, MATCH($C$32,$C$674:$AS$674,0))/INDEX($C$681:$AS$681,MATCH($C$32,$C$674:$AS$674,0)))*INDEX($C$653:$AV$653, MATCH($C$32,$C$652:$AV$652,0)))*$B$32))-($E$32*($C$675/$C$681)*$F$653))/($C$32-$D$32))+AO532),AND(AP530&lt;$C$32, AP530&lt;=$D$32),$E$32*(AP675/AP681)*AS653,AP530&gt;=$C$32,(INDEX($C$675:$AS$675, MATCH(AP530,$C$674:$AS$674,0))/INDEX($C$681:$AS$681, MATCH(AP530,$C$674:$AS$674,0)))*INDEX($C$653:$AV$653, MATCH(AP530,$C$652:$AV$652,0))*$B$32,TRUE, 0),$E$32*(AP675/AP681)*AS653)</f>
        <v>#VALUE!</v>
      </c>
      <c r="AQ532" s="209" t="e" cm="1">
        <f t="array" ref="AQ532">IFERROR(_xlfn.IFS(AND(AQ530&lt;=$C$32, AQ530&gt;$D$32),(((((((INDEX($C$675:$AS$675, MATCH($C$32,$C$674:$AS$674,0))/INDEX($C$681:$AS$681,MATCH($C$32,$C$674:$AS$674,0)))*INDEX($C$653:$AV$653, MATCH($C$32,$C$652:$AV$652,0)))*$B$32))-($E$32*($C$675/$C$681)*$F$653))/($C$32-$D$32))+AP532),AND(AQ530&lt;$C$32, AQ530&lt;=$D$32),$E$32*(AQ675/AQ681)*AT653,AQ530&gt;=$C$32,(INDEX($C$675:$AS$675, MATCH(AQ530,$C$674:$AS$674,0))/INDEX($C$681:$AS$681, MATCH(AQ530,$C$674:$AS$674,0)))*INDEX($C$653:$AV$653, MATCH(AQ530,$C$652:$AV$652,0))*$B$32,TRUE, 0),$E$32*(AQ675/AQ681)*AT653)</f>
        <v>#VALUE!</v>
      </c>
      <c r="AR532" s="209" t="e" cm="1">
        <f t="array" ref="AR532">IFERROR(_xlfn.IFS(AND(AR530&lt;=$C$32, AR530&gt;$D$32),(((((((INDEX($C$675:$AS$675, MATCH($C$32,$C$674:$AS$674,0))/INDEX($C$681:$AS$681,MATCH($C$32,$C$674:$AS$674,0)))*INDEX($C$653:$AV$653, MATCH($C$32,$C$652:$AV$652,0)))*$B$32))-($E$32*($C$675/$C$681)*$F$653))/($C$32-$D$32))+AQ532),AND(AR530&lt;$C$32, AR530&lt;=$D$32),$E$32*(AR675/AR681)*AU653,AR530&gt;=$C$32,(INDEX($C$675:$AS$675, MATCH(AR530,$C$674:$AS$674,0))/INDEX($C$681:$AS$681, MATCH(AR530,$C$674:$AS$674,0)))*INDEX($C$653:$AV$653, MATCH(AR530,$C$652:$AV$652,0))*$B$32,TRUE, 0),$E$32*(AR675/AR681)*AU653)</f>
        <v>#VALUE!</v>
      </c>
      <c r="AS532" s="209" t="e" cm="1">
        <f t="array" ref="AS532">IFERROR(_xlfn.IFS(AND(AS530&lt;=$C$32, AS530&gt;$D$32),(((((((INDEX($C$675:$AS$675, MATCH($C$32,$C$674:$AS$674,0))/INDEX($C$681:$AS$681,MATCH($C$32,$C$674:$AS$674,0)))*INDEX($C$653:$AV$653, MATCH($C$32,$C$652:$AV$652,0)))*$B$32))-($E$32*($C$675/$C$681)*$F$653))/($C$32-$D$32))+AR532),AND(AS530&lt;$C$32, AS530&lt;=$D$32),$E$32*(AS675/AS681)*AV653,AS530&gt;=$C$32,(INDEX($C$675:$AS$675, MATCH(AS530,$C$674:$AS$674,0))/INDEX($C$681:$AS$681, MATCH(AS530,$C$674:$AS$674,0)))*INDEX($C$653:$AV$653, MATCH(AS530,$C$652:$AV$652,0))*$B$32,TRUE, 0),$E$32*(AS675/AS681)*AV653)</f>
        <v>#VALUE!</v>
      </c>
    </row>
    <row r="533" spans="1:45" x14ac:dyDescent="0.25">
      <c r="B533" s="208" t="s">
        <v>504</v>
      </c>
      <c r="C533" s="209">
        <f t="shared" ref="C533:AR533" si="20">(C676/C681)*F653</f>
        <v>26670279.282246672</v>
      </c>
      <c r="D533" s="209">
        <f t="shared" si="20"/>
        <v>26677479.34138982</v>
      </c>
      <c r="E533" s="209">
        <f t="shared" si="20"/>
        <v>26684549.753401935</v>
      </c>
      <c r="F533" s="209">
        <f t="shared" si="20"/>
        <v>26691493.988642231</v>
      </c>
      <c r="G533" s="209">
        <f t="shared" si="20"/>
        <v>26698315.394707084</v>
      </c>
      <c r="H533" s="209">
        <f t="shared" si="20"/>
        <v>26705017.201810848</v>
      </c>
      <c r="I533" s="209">
        <f t="shared" si="20"/>
        <v>26711602.527886063</v>
      </c>
      <c r="J533" s="209">
        <f t="shared" si="20"/>
        <v>26718074.383420069</v>
      </c>
      <c r="K533" s="209">
        <f t="shared" si="20"/>
        <v>26724435.676043712</v>
      </c>
      <c r="L533" s="209">
        <f t="shared" si="20"/>
        <v>26730689.214886904</v>
      </c>
      <c r="M533" s="209">
        <f t="shared" si="20"/>
        <v>26736837.714714695</v>
      </c>
      <c r="N533" s="209">
        <f t="shared" si="20"/>
        <v>26742883.799856685</v>
      </c>
      <c r="O533" s="209">
        <f t="shared" si="20"/>
        <v>26748830.007941701</v>
      </c>
      <c r="P533" s="209">
        <f t="shared" si="20"/>
        <v>26693848.512169741</v>
      </c>
      <c r="Q533" s="209">
        <f t="shared" si="20"/>
        <v>26639501.461019758</v>
      </c>
      <c r="R533" s="209">
        <f t="shared" si="20"/>
        <v>26585777.935958229</v>
      </c>
      <c r="S533" s="209">
        <f t="shared" si="20"/>
        <v>26532667.267560627</v>
      </c>
      <c r="T533" s="209">
        <f t="shared" si="20"/>
        <v>26480159.028447352</v>
      </c>
      <c r="U533" s="209">
        <f t="shared" si="20"/>
        <v>26428243.026458714</v>
      </c>
      <c r="V533" s="209">
        <f t="shared" si="20"/>
        <v>26376909.298059527</v>
      </c>
      <c r="W533" s="209">
        <f t="shared" si="20"/>
        <v>26326148.101964418</v>
      </c>
      <c r="X533" s="209">
        <f t="shared" si="20"/>
        <v>26275949.912975181</v>
      </c>
      <c r="Y533" s="209">
        <f t="shared" si="20"/>
        <v>26226305.416022148</v>
      </c>
      <c r="Z533" s="209">
        <f t="shared" si="20"/>
        <v>26177205.50040156</v>
      </c>
      <c r="AA533" s="209">
        <f t="shared" si="20"/>
        <v>26128641.254201625</v>
      </c>
      <c r="AB533" s="209">
        <f t="shared" si="20"/>
        <v>26080603.958909944</v>
      </c>
      <c r="AC533" s="209">
        <f t="shared" si="20"/>
        <v>26033085.084195599</v>
      </c>
      <c r="AD533" s="209">
        <f t="shared" si="20"/>
        <v>25986076.282859188</v>
      </c>
      <c r="AE533" s="209">
        <f t="shared" si="20"/>
        <v>26078789.013731755</v>
      </c>
      <c r="AF533" s="209">
        <f t="shared" si="20"/>
        <v>26171501.744604327</v>
      </c>
      <c r="AG533" s="209">
        <f t="shared" si="20"/>
        <v>26264214.475476895</v>
      </c>
      <c r="AH533" s="209">
        <f t="shared" si="20"/>
        <v>26356927.206349466</v>
      </c>
      <c r="AI533" s="209">
        <f t="shared" si="20"/>
        <v>26449639.937222034</v>
      </c>
      <c r="AJ533" s="209">
        <f t="shared" si="20"/>
        <v>26542352.668094605</v>
      </c>
      <c r="AK533" s="209">
        <f t="shared" si="20"/>
        <v>26635065.398967173</v>
      </c>
      <c r="AL533" s="209">
        <f t="shared" si="20"/>
        <v>26727778.129839741</v>
      </c>
      <c r="AM533" s="209">
        <f t="shared" si="20"/>
        <v>26820490.860712312</v>
      </c>
      <c r="AN533" s="209">
        <f t="shared" si="20"/>
        <v>26913203.59158488</v>
      </c>
      <c r="AO533" s="209">
        <f t="shared" si="20"/>
        <v>27005916.322457451</v>
      </c>
      <c r="AP533" s="209">
        <f t="shared" si="20"/>
        <v>27098629.053330019</v>
      </c>
      <c r="AQ533" s="209">
        <f t="shared" si="20"/>
        <v>27191341.784202591</v>
      </c>
      <c r="AR533" s="209">
        <f t="shared" si="20"/>
        <v>27284054.515075158</v>
      </c>
      <c r="AS533" s="209">
        <f>(AS676/AS681)*AV653</f>
        <v>27376767.24594773</v>
      </c>
    </row>
    <row r="534" spans="1:45" x14ac:dyDescent="0.25">
      <c r="B534" s="208" t="s">
        <v>505</v>
      </c>
      <c r="C534" s="209">
        <f t="shared" ref="C534:AS534" si="21">(C677/C681)*F653</f>
        <v>23440533.687941108</v>
      </c>
      <c r="D534" s="209">
        <f t="shared" si="21"/>
        <v>23446862.139495928</v>
      </c>
      <c r="E534" s="209">
        <f t="shared" si="21"/>
        <v>23453076.644230451</v>
      </c>
      <c r="F534" s="209">
        <f t="shared" si="21"/>
        <v>23459180.252242226</v>
      </c>
      <c r="G534" s="209">
        <f t="shared" si="21"/>
        <v>23465175.905732594</v>
      </c>
      <c r="H534" s="209">
        <f t="shared" si="21"/>
        <v>23471066.443735875</v>
      </c>
      <c r="I534" s="209">
        <f t="shared" si="21"/>
        <v>23476854.606601942</v>
      </c>
      <c r="J534" s="209">
        <f t="shared" si="21"/>
        <v>23482543.040247116</v>
      </c>
      <c r="K534" s="209">
        <f t="shared" si="21"/>
        <v>23488134.300187178</v>
      </c>
      <c r="L534" s="209">
        <f t="shared" si="21"/>
        <v>23493630.855365478</v>
      </c>
      <c r="M534" s="209">
        <f t="shared" si="21"/>
        <v>23499035.091788109</v>
      </c>
      <c r="N534" s="209">
        <f t="shared" si="21"/>
        <v>23504349.315977484</v>
      </c>
      <c r="O534" s="209">
        <f t="shared" si="21"/>
        <v>23509575.758254703</v>
      </c>
      <c r="P534" s="209">
        <f t="shared" si="21"/>
        <v>23461252.584402893</v>
      </c>
      <c r="Q534" s="209">
        <f t="shared" si="21"/>
        <v>23413487.024119809</v>
      </c>
      <c r="R534" s="209">
        <f t="shared" si="21"/>
        <v>23366269.481103055</v>
      </c>
      <c r="S534" s="209">
        <f t="shared" si="21"/>
        <v>23319590.577992208</v>
      </c>
      <c r="T534" s="209">
        <f t="shared" si="21"/>
        <v>23273441.150160216</v>
      </c>
      <c r="U534" s="209">
        <f t="shared" si="21"/>
        <v>23227812.239714861</v>
      </c>
      <c r="V534" s="209">
        <f t="shared" si="21"/>
        <v>23182695.089702081</v>
      </c>
      <c r="W534" s="209">
        <f t="shared" si="21"/>
        <v>23138081.138503227</v>
      </c>
      <c r="X534" s="209">
        <f t="shared" si="21"/>
        <v>23093962.014418755</v>
      </c>
      <c r="Y534" s="209">
        <f t="shared" si="21"/>
        <v>23050329.530431118</v>
      </c>
      <c r="Z534" s="209">
        <f t="shared" si="21"/>
        <v>23007175.679140057</v>
      </c>
      <c r="AA534" s="209">
        <f t="shared" si="21"/>
        <v>22964492.627863616</v>
      </c>
      <c r="AB534" s="209">
        <f t="shared" si="21"/>
        <v>22922272.713898644</v>
      </c>
      <c r="AC534" s="209">
        <f t="shared" si="21"/>
        <v>22880508.439934723</v>
      </c>
      <c r="AD534" s="209">
        <f t="shared" si="21"/>
        <v>22839192.469615836</v>
      </c>
      <c r="AE534" s="209">
        <f t="shared" si="21"/>
        <v>22920677.79590109</v>
      </c>
      <c r="AF534" s="209">
        <f t="shared" si="21"/>
        <v>23002163.122186344</v>
      </c>
      <c r="AG534" s="209">
        <f t="shared" si="21"/>
        <v>23083648.448471598</v>
      </c>
      <c r="AH534" s="209">
        <f t="shared" si="21"/>
        <v>23165133.774756856</v>
      </c>
      <c r="AI534" s="209">
        <f t="shared" si="21"/>
        <v>23246619.10104211</v>
      </c>
      <c r="AJ534" s="209">
        <f t="shared" si="21"/>
        <v>23328104.427327365</v>
      </c>
      <c r="AK534" s="209">
        <f t="shared" si="21"/>
        <v>23409589.753612619</v>
      </c>
      <c r="AL534" s="209">
        <f t="shared" si="21"/>
        <v>23491075.079897877</v>
      </c>
      <c r="AM534" s="209">
        <f t="shared" si="21"/>
        <v>23572560.406183131</v>
      </c>
      <c r="AN534" s="209">
        <f t="shared" si="21"/>
        <v>23654045.732468385</v>
      </c>
      <c r="AO534" s="209">
        <f t="shared" si="21"/>
        <v>23735531.058753639</v>
      </c>
      <c r="AP534" s="209">
        <f t="shared" si="21"/>
        <v>23817016.385038894</v>
      </c>
      <c r="AQ534" s="209">
        <f t="shared" si="21"/>
        <v>23898501.711324152</v>
      </c>
      <c r="AR534" s="209">
        <f t="shared" si="21"/>
        <v>23979987.037609406</v>
      </c>
      <c r="AS534" s="209">
        <f t="shared" si="21"/>
        <v>24061472.36389466</v>
      </c>
    </row>
    <row r="535" spans="1:45" x14ac:dyDescent="0.25">
      <c r="B535" s="208" t="s">
        <v>506</v>
      </c>
      <c r="C535" s="209">
        <f t="shared" ref="C535:AS535" si="22">(C678/C681)*F653</f>
        <v>976484578.26796281</v>
      </c>
      <c r="D535" s="209">
        <f t="shared" si="22"/>
        <v>985851015.1193949</v>
      </c>
      <c r="E535" s="209">
        <f t="shared" si="22"/>
        <v>995217530.42367566</v>
      </c>
      <c r="F535" s="209">
        <f t="shared" si="22"/>
        <v>1004584122.0808009</v>
      </c>
      <c r="G535" s="209">
        <f t="shared" si="22"/>
        <v>1013950788.0650527</v>
      </c>
      <c r="H535" s="209">
        <f t="shared" si="22"/>
        <v>1023317526.4217448</v>
      </c>
      <c r="I535" s="209">
        <f t="shared" si="22"/>
        <v>1032684335.2641348</v>
      </c>
      <c r="J535" s="209">
        <f t="shared" si="22"/>
        <v>1042051212.7704984</v>
      </c>
      <c r="K535" s="209">
        <f t="shared" si="22"/>
        <v>1051418157.1813531</v>
      </c>
      <c r="L535" s="209">
        <f t="shared" si="22"/>
        <v>1060785166.796821</v>
      </c>
      <c r="M535" s="209">
        <f t="shared" si="22"/>
        <v>1070152239.9741274</v>
      </c>
      <c r="N535" s="209">
        <f t="shared" si="22"/>
        <v>1079519375.1252222</v>
      </c>
      <c r="O535" s="209">
        <f t="shared" si="22"/>
        <v>1088886570.7145202</v>
      </c>
      <c r="P535" s="209">
        <f t="shared" si="22"/>
        <v>1093103802.7809498</v>
      </c>
      <c r="Q535" s="209">
        <f t="shared" si="22"/>
        <v>1097320576.1299019</v>
      </c>
      <c r="R535" s="209">
        <f t="shared" si="22"/>
        <v>1101536898.6557169</v>
      </c>
      <c r="S535" s="209">
        <f t="shared" si="22"/>
        <v>1105752778.0726247</v>
      </c>
      <c r="T535" s="209">
        <f t="shared" si="22"/>
        <v>1109968221.9198513</v>
      </c>
      <c r="U535" s="209">
        <f t="shared" si="22"/>
        <v>1114183237.5665531</v>
      </c>
      <c r="V535" s="209">
        <f t="shared" si="22"/>
        <v>1118397832.2165861</v>
      </c>
      <c r="W535" s="209">
        <f t="shared" si="22"/>
        <v>1122612012.913115</v>
      </c>
      <c r="X535" s="209">
        <f t="shared" si="22"/>
        <v>1126825786.5430686</v>
      </c>
      <c r="Y535" s="209">
        <f t="shared" si="22"/>
        <v>1131039159.8414476</v>
      </c>
      <c r="Z535" s="209">
        <f t="shared" si="22"/>
        <v>1135252139.3954928</v>
      </c>
      <c r="AA535" s="209">
        <f t="shared" si="22"/>
        <v>1139464731.6487126</v>
      </c>
      <c r="AB535" s="209">
        <f t="shared" si="22"/>
        <v>1143676942.9047844</v>
      </c>
      <c r="AC535" s="209">
        <f t="shared" si="22"/>
        <v>1147888779.3313258</v>
      </c>
      <c r="AD535" s="209">
        <f t="shared" si="22"/>
        <v>1152100246.9635463</v>
      </c>
      <c r="AE535" s="209">
        <f t="shared" si="22"/>
        <v>1156210692.8412647</v>
      </c>
      <c r="AF535" s="209">
        <f t="shared" si="22"/>
        <v>1160321138.7189829</v>
      </c>
      <c r="AG535" s="209">
        <f t="shared" si="22"/>
        <v>1164431584.5967014</v>
      </c>
      <c r="AH535" s="209">
        <f t="shared" si="22"/>
        <v>1168542030.4744196</v>
      </c>
      <c r="AI535" s="209">
        <f t="shared" si="22"/>
        <v>1172652476.3521378</v>
      </c>
      <c r="AJ535" s="209">
        <f t="shared" si="22"/>
        <v>1176762922.2298563</v>
      </c>
      <c r="AK535" s="209">
        <f t="shared" si="22"/>
        <v>1180873368.1075745</v>
      </c>
      <c r="AL535" s="209">
        <f t="shared" si="22"/>
        <v>1184983813.9852929</v>
      </c>
      <c r="AM535" s="209">
        <f t="shared" si="22"/>
        <v>1189094259.8630111</v>
      </c>
      <c r="AN535" s="209">
        <f t="shared" si="22"/>
        <v>1193204705.7407293</v>
      </c>
      <c r="AO535" s="209">
        <f t="shared" si="22"/>
        <v>1197315151.6184478</v>
      </c>
      <c r="AP535" s="209">
        <f t="shared" si="22"/>
        <v>1201425597.496166</v>
      </c>
      <c r="AQ535" s="209">
        <f t="shared" si="22"/>
        <v>1205536043.3738844</v>
      </c>
      <c r="AR535" s="209">
        <f t="shared" si="22"/>
        <v>1209646489.2516026</v>
      </c>
      <c r="AS535" s="209">
        <f t="shared" si="22"/>
        <v>1213756935.1293211</v>
      </c>
    </row>
    <row r="536" spans="1:45" x14ac:dyDescent="0.25">
      <c r="B536" s="208" t="s">
        <v>507</v>
      </c>
      <c r="C536" s="209">
        <f t="shared" ref="C536:AS536" si="23">(C679/C681)*F653</f>
        <v>222631121.996934</v>
      </c>
      <c r="D536" s="209">
        <f t="shared" si="23"/>
        <v>225430450.89259523</v>
      </c>
      <c r="E536" s="209">
        <f t="shared" si="23"/>
        <v>228230149.57158297</v>
      </c>
      <c r="F536" s="209">
        <f t="shared" si="23"/>
        <v>231030208.13563755</v>
      </c>
      <c r="G536" s="209">
        <f t="shared" si="23"/>
        <v>233830617.03664696</v>
      </c>
      <c r="H536" s="209">
        <f t="shared" si="23"/>
        <v>236631367.06129965</v>
      </c>
      <c r="I536" s="209">
        <f t="shared" si="23"/>
        <v>239432449.31653756</v>
      </c>
      <c r="J536" s="209">
        <f t="shared" si="23"/>
        <v>242233855.21576092</v>
      </c>
      <c r="K536" s="209">
        <f t="shared" si="23"/>
        <v>245035576.46574029</v>
      </c>
      <c r="L536" s="209">
        <f t="shared" si="23"/>
        <v>247837605.05419341</v>
      </c>
      <c r="M536" s="209">
        <f t="shared" si="23"/>
        <v>250639933.23798826</v>
      </c>
      <c r="N536" s="209">
        <f t="shared" si="23"/>
        <v>253442553.53193551</v>
      </c>
      <c r="O536" s="209">
        <f t="shared" si="23"/>
        <v>256245458.69813618</v>
      </c>
      <c r="P536" s="209">
        <f t="shared" si="23"/>
        <v>257673758.50781271</v>
      </c>
      <c r="Q536" s="209">
        <f t="shared" si="23"/>
        <v>259100175.57467574</v>
      </c>
      <c r="R536" s="209">
        <f t="shared" si="23"/>
        <v>260524742.29996225</v>
      </c>
      <c r="S536" s="209">
        <f t="shared" si="23"/>
        <v>261947490.34566712</v>
      </c>
      <c r="T536" s="209">
        <f t="shared" si="23"/>
        <v>263368450.65550596</v>
      </c>
      <c r="U536" s="209">
        <f t="shared" si="23"/>
        <v>264787653.47516888</v>
      </c>
      <c r="V536" s="209">
        <f t="shared" si="23"/>
        <v>266205128.37189254</v>
      </c>
      <c r="W536" s="209">
        <f t="shared" si="23"/>
        <v>267620904.25337729</v>
      </c>
      <c r="X536" s="209">
        <f t="shared" si="23"/>
        <v>269035009.38607514</v>
      </c>
      <c r="Y536" s="209">
        <f t="shared" si="23"/>
        <v>270447471.41287231</v>
      </c>
      <c r="Z536" s="209">
        <f t="shared" si="23"/>
        <v>271858317.37018991</v>
      </c>
      <c r="AA536" s="209">
        <f t="shared" si="23"/>
        <v>273267573.70452523</v>
      </c>
      <c r="AB536" s="209">
        <f t="shared" si="23"/>
        <v>274675266.28845394</v>
      </c>
      <c r="AC536" s="209">
        <f t="shared" si="23"/>
        <v>276081420.43611485</v>
      </c>
      <c r="AD536" s="209">
        <f t="shared" si="23"/>
        <v>277486060.91819561</v>
      </c>
      <c r="AE536" s="209">
        <f t="shared" si="23"/>
        <v>278476071.49950713</v>
      </c>
      <c r="AF536" s="209">
        <f t="shared" si="23"/>
        <v>279466082.08081859</v>
      </c>
      <c r="AG536" s="209">
        <f t="shared" si="23"/>
        <v>280456092.66213012</v>
      </c>
      <c r="AH536" s="209">
        <f t="shared" si="23"/>
        <v>281446103.24344158</v>
      </c>
      <c r="AI536" s="209">
        <f t="shared" si="23"/>
        <v>282436113.82475305</v>
      </c>
      <c r="AJ536" s="209">
        <f t="shared" si="23"/>
        <v>283426124.40606457</v>
      </c>
      <c r="AK536" s="209">
        <f t="shared" si="23"/>
        <v>284416134.98737603</v>
      </c>
      <c r="AL536" s="209">
        <f t="shared" si="23"/>
        <v>285406145.5686875</v>
      </c>
      <c r="AM536" s="209">
        <f t="shared" si="23"/>
        <v>286396156.14999902</v>
      </c>
      <c r="AN536" s="209">
        <f t="shared" si="23"/>
        <v>287386166.73131049</v>
      </c>
      <c r="AO536" s="209">
        <f t="shared" si="23"/>
        <v>288376177.31262201</v>
      </c>
      <c r="AP536" s="209">
        <f t="shared" si="23"/>
        <v>289366187.89393348</v>
      </c>
      <c r="AQ536" s="209">
        <f t="shared" si="23"/>
        <v>290356198.47524494</v>
      </c>
      <c r="AR536" s="209">
        <f t="shared" si="23"/>
        <v>291346209.05655646</v>
      </c>
      <c r="AS536" s="209">
        <f t="shared" si="23"/>
        <v>292336219.63786793</v>
      </c>
    </row>
    <row r="537" spans="1:45" ht="14.4" thickBot="1" x14ac:dyDescent="0.3">
      <c r="B537" s="208" t="s">
        <v>508</v>
      </c>
      <c r="C537" s="209">
        <f t="shared" ref="C537:AS537" si="24">(C680/C681)*F653</f>
        <v>192017846.59581688</v>
      </c>
      <c r="D537" s="209">
        <f t="shared" si="24"/>
        <v>194488714.8457523</v>
      </c>
      <c r="E537" s="209">
        <f t="shared" si="24"/>
        <v>196959931.96293476</v>
      </c>
      <c r="F537" s="209">
        <f t="shared" si="24"/>
        <v>199431488.60898057</v>
      </c>
      <c r="G537" s="209">
        <f t="shared" si="24"/>
        <v>201903375.77584821</v>
      </c>
      <c r="H537" s="209">
        <f t="shared" si="24"/>
        <v>204375584.77135932</v>
      </c>
      <c r="I537" s="209">
        <f t="shared" si="24"/>
        <v>206848107.20547447</v>
      </c>
      <c r="J537" s="209">
        <f t="shared" si="24"/>
        <v>209320934.97727826</v>
      </c>
      <c r="K537" s="209">
        <f t="shared" si="24"/>
        <v>211794060.2626318</v>
      </c>
      <c r="L537" s="209">
        <f t="shared" si="24"/>
        <v>214267475.50245216</v>
      </c>
      <c r="M537" s="209">
        <f t="shared" si="24"/>
        <v>216741173.39158258</v>
      </c>
      <c r="N537" s="209">
        <f t="shared" si="24"/>
        <v>219215146.86821893</v>
      </c>
      <c r="O537" s="209">
        <f t="shared" si="24"/>
        <v>221689389.10385984</v>
      </c>
      <c r="P537" s="209">
        <f t="shared" si="24"/>
        <v>222938739.46061885</v>
      </c>
      <c r="Q537" s="209">
        <f t="shared" si="24"/>
        <v>224186405.33281699</v>
      </c>
      <c r="R537" s="209">
        <f t="shared" si="24"/>
        <v>225432415.70974731</v>
      </c>
      <c r="S537" s="209">
        <f t="shared" si="24"/>
        <v>226676798.91930532</v>
      </c>
      <c r="T537" s="209">
        <f t="shared" si="24"/>
        <v>227919582.64674404</v>
      </c>
      <c r="U537" s="209">
        <f t="shared" si="24"/>
        <v>229160793.95279518</v>
      </c>
      <c r="V537" s="209">
        <f t="shared" si="24"/>
        <v>230400459.29117996</v>
      </c>
      <c r="W537" s="209">
        <f t="shared" si="24"/>
        <v>231638604.52553445</v>
      </c>
      <c r="X537" s="209">
        <f t="shared" si="24"/>
        <v>232875254.94577172</v>
      </c>
      <c r="Y537" s="209">
        <f t="shared" si="24"/>
        <v>234110435.2839022</v>
      </c>
      <c r="Z537" s="209">
        <f t="shared" si="24"/>
        <v>235344169.72933397</v>
      </c>
      <c r="AA537" s="209">
        <f t="shared" si="24"/>
        <v>236576481.94367164</v>
      </c>
      <c r="AB537" s="209">
        <f t="shared" si="24"/>
        <v>237807395.07503408</v>
      </c>
      <c r="AC537" s="209">
        <f t="shared" si="24"/>
        <v>239036931.77190828</v>
      </c>
      <c r="AD537" s="209">
        <f t="shared" si="24"/>
        <v>240265114.1965569</v>
      </c>
      <c r="AE537" s="209">
        <f t="shared" si="24"/>
        <v>241122328.44576102</v>
      </c>
      <c r="AF537" s="209">
        <f t="shared" si="24"/>
        <v>241979542.69496515</v>
      </c>
      <c r="AG537" s="209">
        <f t="shared" si="24"/>
        <v>242836756.94416928</v>
      </c>
      <c r="AH537" s="209">
        <f t="shared" si="24"/>
        <v>243693971.19337341</v>
      </c>
      <c r="AI537" s="209">
        <f t="shared" si="24"/>
        <v>244551185.44257757</v>
      </c>
      <c r="AJ537" s="209">
        <f t="shared" si="24"/>
        <v>245408399.6917817</v>
      </c>
      <c r="AK537" s="209">
        <f t="shared" si="24"/>
        <v>246265613.94098583</v>
      </c>
      <c r="AL537" s="209">
        <f t="shared" si="24"/>
        <v>247122828.19018996</v>
      </c>
      <c r="AM537" s="209">
        <f t="shared" si="24"/>
        <v>247980042.43939412</v>
      </c>
      <c r="AN537" s="209">
        <f t="shared" si="24"/>
        <v>248837256.68859825</v>
      </c>
      <c r="AO537" s="209">
        <f t="shared" si="24"/>
        <v>249694470.93780237</v>
      </c>
      <c r="AP537" s="209">
        <f t="shared" si="24"/>
        <v>250551685.1870065</v>
      </c>
      <c r="AQ537" s="209">
        <f t="shared" si="24"/>
        <v>251408899.43621066</v>
      </c>
      <c r="AR537" s="209">
        <f t="shared" si="24"/>
        <v>252266113.68541479</v>
      </c>
      <c r="AS537" s="209">
        <f t="shared" si="24"/>
        <v>253123327.93461892</v>
      </c>
    </row>
    <row r="538" spans="1:45" ht="14.4" thickTop="1" x14ac:dyDescent="0.25">
      <c r="B538" s="56" t="s">
        <v>196</v>
      </c>
      <c r="C538" s="209" t="e">
        <f t="shared" ref="C538:AD538" si="25">SUM(C531:C537)</f>
        <v>#VALUE!</v>
      </c>
      <c r="D538" s="209" t="e">
        <f t="shared" si="25"/>
        <v>#VALUE!</v>
      </c>
      <c r="E538" s="209" t="e">
        <f t="shared" si="25"/>
        <v>#VALUE!</v>
      </c>
      <c r="F538" s="209" t="e">
        <f t="shared" si="25"/>
        <v>#VALUE!</v>
      </c>
      <c r="G538" s="209" t="e">
        <f t="shared" si="25"/>
        <v>#VALUE!</v>
      </c>
      <c r="H538" s="209" t="e">
        <f t="shared" si="25"/>
        <v>#VALUE!</v>
      </c>
      <c r="I538" s="209" t="e">
        <f t="shared" si="25"/>
        <v>#VALUE!</v>
      </c>
      <c r="J538" s="209" t="e">
        <f t="shared" si="25"/>
        <v>#VALUE!</v>
      </c>
      <c r="K538" s="209" t="e">
        <f t="shared" si="25"/>
        <v>#VALUE!</v>
      </c>
      <c r="L538" s="209" t="e">
        <f t="shared" si="25"/>
        <v>#VALUE!</v>
      </c>
      <c r="M538" s="209" t="e">
        <f t="shared" si="25"/>
        <v>#VALUE!</v>
      </c>
      <c r="N538" s="209" t="e">
        <f t="shared" si="25"/>
        <v>#VALUE!</v>
      </c>
      <c r="O538" s="209" t="e">
        <f t="shared" si="25"/>
        <v>#VALUE!</v>
      </c>
      <c r="P538" s="209" t="e">
        <f t="shared" si="25"/>
        <v>#VALUE!</v>
      </c>
      <c r="Q538" s="209" t="e">
        <f t="shared" si="25"/>
        <v>#VALUE!</v>
      </c>
      <c r="R538" s="209" t="e">
        <f t="shared" si="25"/>
        <v>#VALUE!</v>
      </c>
      <c r="S538" s="209" t="e">
        <f t="shared" si="25"/>
        <v>#VALUE!</v>
      </c>
      <c r="T538" s="209" t="e">
        <f t="shared" si="25"/>
        <v>#VALUE!</v>
      </c>
      <c r="U538" s="209" t="e">
        <f t="shared" si="25"/>
        <v>#VALUE!</v>
      </c>
      <c r="V538" s="209" t="e">
        <f t="shared" si="25"/>
        <v>#VALUE!</v>
      </c>
      <c r="W538" s="209" t="e">
        <f t="shared" si="25"/>
        <v>#VALUE!</v>
      </c>
      <c r="X538" s="209" t="e">
        <f t="shared" si="25"/>
        <v>#VALUE!</v>
      </c>
      <c r="Y538" s="209" t="e">
        <f t="shared" si="25"/>
        <v>#VALUE!</v>
      </c>
      <c r="Z538" s="209" t="e">
        <f t="shared" si="25"/>
        <v>#VALUE!</v>
      </c>
      <c r="AA538" s="209" t="e">
        <f t="shared" si="25"/>
        <v>#VALUE!</v>
      </c>
      <c r="AB538" s="209" t="e">
        <f t="shared" si="25"/>
        <v>#VALUE!</v>
      </c>
      <c r="AC538" s="209" t="e">
        <f t="shared" si="25"/>
        <v>#VALUE!</v>
      </c>
      <c r="AD538" s="209" t="e">
        <f t="shared" si="25"/>
        <v>#VALUE!</v>
      </c>
      <c r="AE538" s="209" t="e">
        <f t="shared" ref="AE538:AS538" si="26">SUM(AE531:AE537)</f>
        <v>#VALUE!</v>
      </c>
      <c r="AF538" s="209" t="e">
        <f t="shared" si="26"/>
        <v>#VALUE!</v>
      </c>
      <c r="AG538" s="209" t="e">
        <f t="shared" si="26"/>
        <v>#VALUE!</v>
      </c>
      <c r="AH538" s="209" t="e">
        <f t="shared" si="26"/>
        <v>#VALUE!</v>
      </c>
      <c r="AI538" s="209" t="e">
        <f t="shared" si="26"/>
        <v>#VALUE!</v>
      </c>
      <c r="AJ538" s="209" t="e">
        <f t="shared" si="26"/>
        <v>#VALUE!</v>
      </c>
      <c r="AK538" s="209" t="e">
        <f t="shared" si="26"/>
        <v>#VALUE!</v>
      </c>
      <c r="AL538" s="209" t="e">
        <f t="shared" si="26"/>
        <v>#VALUE!</v>
      </c>
      <c r="AM538" s="209" t="e">
        <f t="shared" si="26"/>
        <v>#VALUE!</v>
      </c>
      <c r="AN538" s="209" t="e">
        <f t="shared" si="26"/>
        <v>#VALUE!</v>
      </c>
      <c r="AO538" s="209" t="e">
        <f t="shared" si="26"/>
        <v>#VALUE!</v>
      </c>
      <c r="AP538" s="209" t="e">
        <f t="shared" si="26"/>
        <v>#VALUE!</v>
      </c>
      <c r="AQ538" s="209" t="e">
        <f t="shared" si="26"/>
        <v>#VALUE!</v>
      </c>
      <c r="AR538" s="209" t="e">
        <f t="shared" si="26"/>
        <v>#VALUE!</v>
      </c>
      <c r="AS538" s="209" t="e">
        <f t="shared" si="26"/>
        <v>#VALUE!</v>
      </c>
    </row>
    <row r="539" spans="1:45" x14ac:dyDescent="0.25">
      <c r="B539" s="211" t="s">
        <v>509</v>
      </c>
    </row>
    <row r="540" spans="1:45" x14ac:dyDescent="0.25">
      <c r="B540" s="211" t="s">
        <v>510</v>
      </c>
    </row>
    <row r="541" spans="1:45" ht="14.4" thickBot="1" x14ac:dyDescent="0.3">
      <c r="B541" s="212" t="s">
        <v>511</v>
      </c>
    </row>
    <row r="542" spans="1:45" ht="14.4" thickTop="1" x14ac:dyDescent="0.25">
      <c r="B542" s="56" t="s">
        <v>512</v>
      </c>
      <c r="C542" s="83">
        <v>2018</v>
      </c>
      <c r="D542" s="83">
        <v>2019</v>
      </c>
      <c r="E542" s="83">
        <v>2020</v>
      </c>
      <c r="F542" s="83">
        <v>2021</v>
      </c>
      <c r="G542" s="83">
        <v>2022</v>
      </c>
      <c r="H542" s="83">
        <v>2023</v>
      </c>
      <c r="I542" s="83">
        <v>2024</v>
      </c>
      <c r="J542" s="83">
        <v>2025</v>
      </c>
      <c r="K542" s="83">
        <v>2026</v>
      </c>
      <c r="L542" s="83">
        <v>2027</v>
      </c>
      <c r="M542" s="83">
        <v>2028</v>
      </c>
      <c r="N542" s="83">
        <v>2029</v>
      </c>
      <c r="O542" s="83">
        <v>2030</v>
      </c>
      <c r="P542" s="83">
        <v>2031</v>
      </c>
      <c r="Q542" s="83">
        <v>2032</v>
      </c>
      <c r="R542" s="83">
        <v>2033</v>
      </c>
      <c r="S542" s="83">
        <v>2034</v>
      </c>
      <c r="T542" s="83">
        <v>2035</v>
      </c>
      <c r="U542" s="83">
        <v>2036</v>
      </c>
      <c r="V542" s="83">
        <v>2037</v>
      </c>
      <c r="W542" s="83">
        <v>2038</v>
      </c>
      <c r="X542" s="83">
        <v>2039</v>
      </c>
      <c r="Y542" s="83">
        <v>2040</v>
      </c>
      <c r="Z542" s="83">
        <v>2041</v>
      </c>
      <c r="AA542" s="83">
        <v>2042</v>
      </c>
      <c r="AB542" s="83">
        <v>2043</v>
      </c>
      <c r="AC542" s="83">
        <v>2044</v>
      </c>
      <c r="AD542" s="83">
        <v>2045</v>
      </c>
      <c r="AE542" s="83">
        <v>2046</v>
      </c>
      <c r="AF542" s="83">
        <v>2047</v>
      </c>
      <c r="AG542" s="83">
        <v>2048</v>
      </c>
      <c r="AH542" s="83">
        <v>2049</v>
      </c>
      <c r="AI542" s="83">
        <v>2050</v>
      </c>
      <c r="AJ542" s="83">
        <v>2051</v>
      </c>
      <c r="AK542" s="83">
        <v>2052</v>
      </c>
      <c r="AL542" s="83">
        <v>2053</v>
      </c>
      <c r="AM542" s="83">
        <v>2054</v>
      </c>
      <c r="AN542" s="83">
        <v>2055</v>
      </c>
      <c r="AO542" s="83">
        <v>2056</v>
      </c>
      <c r="AP542" s="83">
        <v>2057</v>
      </c>
      <c r="AQ542" s="83">
        <v>2058</v>
      </c>
      <c r="AR542" s="83">
        <v>2059</v>
      </c>
      <c r="AS542" s="83">
        <v>2060</v>
      </c>
    </row>
    <row r="543" spans="1:45" x14ac:dyDescent="0.25">
      <c r="B543" s="208" t="s">
        <v>513</v>
      </c>
      <c r="C543" s="209" t="e">
        <f>0.6*C531*C708*'Conversions and Lists'!$F$50</f>
        <v>#VALUE!</v>
      </c>
      <c r="D543" s="209" t="e">
        <f>0.6*D531*D708*'Conversions and Lists'!$F$50</f>
        <v>#VALUE!</v>
      </c>
      <c r="E543" s="209" t="e">
        <f>0.6*E531*E708*'Conversions and Lists'!$F$50</f>
        <v>#VALUE!</v>
      </c>
      <c r="F543" s="209" t="e">
        <f>0.6*F531*F708*'Conversions and Lists'!$F$50</f>
        <v>#VALUE!</v>
      </c>
      <c r="G543" s="209" t="e">
        <f>0.6*G531*G708*'Conversions and Lists'!$F$50</f>
        <v>#VALUE!</v>
      </c>
      <c r="H543" s="209" t="e">
        <f>0.6*H531*H708*'Conversions and Lists'!$F$50</f>
        <v>#VALUE!</v>
      </c>
      <c r="I543" s="209" t="e">
        <f>0.6*I531*I708*'Conversions and Lists'!$F$50</f>
        <v>#VALUE!</v>
      </c>
      <c r="J543" s="209" t="e">
        <f>0.6*J531*J708*'Conversions and Lists'!$F$50</f>
        <v>#VALUE!</v>
      </c>
      <c r="K543" s="209" t="e">
        <f>0.6*K531*K708*'Conversions and Lists'!$F$50</f>
        <v>#VALUE!</v>
      </c>
      <c r="L543" s="209" t="e">
        <f>0.6*L531*L708*'Conversions and Lists'!$F$50</f>
        <v>#VALUE!</v>
      </c>
      <c r="M543" s="209" t="e">
        <f>0.6*M531*M708*'Conversions and Lists'!$F$50</f>
        <v>#VALUE!</v>
      </c>
      <c r="N543" s="209" t="e">
        <f>0.6*N531*N708*'Conversions and Lists'!$F$50</f>
        <v>#VALUE!</v>
      </c>
      <c r="O543" s="209" t="e">
        <f>0.6*O531*O708*'Conversions and Lists'!$F$50</f>
        <v>#VALUE!</v>
      </c>
      <c r="P543" s="209" t="e">
        <f>0.6*P531*P708*'Conversions and Lists'!$F$50</f>
        <v>#VALUE!</v>
      </c>
      <c r="Q543" s="209" t="e">
        <f>0.6*Q531*Q708*'Conversions and Lists'!$F$50</f>
        <v>#VALUE!</v>
      </c>
      <c r="R543" s="209" t="e">
        <f>0.6*R531*R708*'Conversions and Lists'!$F$50</f>
        <v>#VALUE!</v>
      </c>
      <c r="S543" s="209" t="e">
        <f>0.6*S531*S708*'Conversions and Lists'!$F$50</f>
        <v>#VALUE!</v>
      </c>
      <c r="T543" s="209" t="e">
        <f>0.6*T531*T708*'Conversions and Lists'!$F$50</f>
        <v>#VALUE!</v>
      </c>
      <c r="U543" s="209" t="e">
        <f>0.6*U531*U708*'Conversions and Lists'!$F$50</f>
        <v>#VALUE!</v>
      </c>
      <c r="V543" s="209" t="e">
        <f>0.6*V531*V708*'Conversions and Lists'!$F$50</f>
        <v>#VALUE!</v>
      </c>
      <c r="W543" s="209" t="e">
        <f>0.6*W531*W708*'Conversions and Lists'!$F$50</f>
        <v>#VALUE!</v>
      </c>
      <c r="X543" s="209" t="e">
        <f>0.6*X531*X708*'Conversions and Lists'!$F$50</f>
        <v>#VALUE!</v>
      </c>
      <c r="Y543" s="209" t="e">
        <f>0.6*Y531*Y708*'Conversions and Lists'!$F$50</f>
        <v>#VALUE!</v>
      </c>
      <c r="Z543" s="209" t="e">
        <f>0.6*Z531*Z708*'Conversions and Lists'!$F$50</f>
        <v>#VALUE!</v>
      </c>
      <c r="AA543" s="209" t="e">
        <f>0.6*AA531*AA708*'Conversions and Lists'!$F$50</f>
        <v>#VALUE!</v>
      </c>
      <c r="AB543" s="209" t="e">
        <f>0.6*AB531*AB708*'Conversions and Lists'!$F$50</f>
        <v>#VALUE!</v>
      </c>
      <c r="AC543" s="209" t="e">
        <f>0.6*AC531*AC708*'Conversions and Lists'!$F$50</f>
        <v>#VALUE!</v>
      </c>
      <c r="AD543" s="209" t="e">
        <f>0.6*AD531*AD708*'Conversions and Lists'!$F$50</f>
        <v>#VALUE!</v>
      </c>
      <c r="AE543" s="209" t="e">
        <f>0.6*AE531*AE708*'Conversions and Lists'!$F$50</f>
        <v>#VALUE!</v>
      </c>
      <c r="AF543" s="209" t="e">
        <f>0.6*AF531*AF708*'Conversions and Lists'!$F$50</f>
        <v>#VALUE!</v>
      </c>
      <c r="AG543" s="209" t="e">
        <f>0.6*AG531*AG708*'Conversions and Lists'!$F$50</f>
        <v>#VALUE!</v>
      </c>
      <c r="AH543" s="209" t="e">
        <f>0.6*AH531*AH708*'Conversions and Lists'!$F$50</f>
        <v>#VALUE!</v>
      </c>
      <c r="AI543" s="209" t="e">
        <f>0.6*AI531*AI708*'Conversions and Lists'!$F$50</f>
        <v>#VALUE!</v>
      </c>
      <c r="AJ543" s="209" t="e">
        <f>0.6*AJ531*AJ708*'Conversions and Lists'!$F$50</f>
        <v>#VALUE!</v>
      </c>
      <c r="AK543" s="209" t="e">
        <f>0.6*AK531*AK708*'Conversions and Lists'!$F$50</f>
        <v>#VALUE!</v>
      </c>
      <c r="AL543" s="209" t="e">
        <f>0.6*AL531*AL708*'Conversions and Lists'!$F$50</f>
        <v>#VALUE!</v>
      </c>
      <c r="AM543" s="209" t="e">
        <f>0.6*AM531*AM708*'Conversions and Lists'!$F$50</f>
        <v>#VALUE!</v>
      </c>
      <c r="AN543" s="209" t="e">
        <f>0.6*AN531*AN708*'Conversions and Lists'!$F$50</f>
        <v>#VALUE!</v>
      </c>
      <c r="AO543" s="209" t="e">
        <f>0.6*AO531*AO708*'Conversions and Lists'!$F$50</f>
        <v>#VALUE!</v>
      </c>
      <c r="AP543" s="209" t="e">
        <f>0.6*AP531*AP708*'Conversions and Lists'!$F$50</f>
        <v>#VALUE!</v>
      </c>
      <c r="AQ543" s="209" t="e">
        <f>0.6*AQ531*AQ708*'Conversions and Lists'!$F$50</f>
        <v>#VALUE!</v>
      </c>
      <c r="AR543" s="209" t="e">
        <f>0.6*AR531*AR708*'Conversions and Lists'!$F$50</f>
        <v>#VALUE!</v>
      </c>
      <c r="AS543" s="209" t="e">
        <f>0.6*AS531*AS708*'Conversions and Lists'!$F$50</f>
        <v>#VALUE!</v>
      </c>
    </row>
    <row r="544" spans="1:45" x14ac:dyDescent="0.25">
      <c r="B544" s="208" t="s">
        <v>514</v>
      </c>
      <c r="C544" s="209" t="e">
        <f>0.4*C531*C709*'Conversions and Lists'!$F$50</f>
        <v>#VALUE!</v>
      </c>
      <c r="D544" s="209" t="e">
        <f>0.4*D531*D709*'Conversions and Lists'!$F$50</f>
        <v>#VALUE!</v>
      </c>
      <c r="E544" s="209" t="e">
        <f>0.4*E531*E709*'Conversions and Lists'!$F$50</f>
        <v>#VALUE!</v>
      </c>
      <c r="F544" s="209" t="e">
        <f>0.4*F531*F709*'Conversions and Lists'!$F$50</f>
        <v>#VALUE!</v>
      </c>
      <c r="G544" s="209" t="e">
        <f>0.4*G531*G709*'Conversions and Lists'!$F$50</f>
        <v>#VALUE!</v>
      </c>
      <c r="H544" s="209" t="e">
        <f>0.4*H531*H709*'Conversions and Lists'!$F$50</f>
        <v>#VALUE!</v>
      </c>
      <c r="I544" s="209" t="e">
        <f>0.4*I531*I709*'Conversions and Lists'!$F$50</f>
        <v>#VALUE!</v>
      </c>
      <c r="J544" s="209" t="e">
        <f>0.4*J531*J709*'Conversions and Lists'!$F$50</f>
        <v>#VALUE!</v>
      </c>
      <c r="K544" s="209" t="e">
        <f>0.4*K531*K709*'Conversions and Lists'!$F$50</f>
        <v>#VALUE!</v>
      </c>
      <c r="L544" s="209" t="e">
        <f>0.4*L531*L709*'Conversions and Lists'!$F$50</f>
        <v>#VALUE!</v>
      </c>
      <c r="M544" s="209" t="e">
        <f>0.4*M531*M709*'Conversions and Lists'!$F$50</f>
        <v>#VALUE!</v>
      </c>
      <c r="N544" s="209" t="e">
        <f>0.4*N531*N709*'Conversions and Lists'!$F$50</f>
        <v>#VALUE!</v>
      </c>
      <c r="O544" s="209" t="e">
        <f>0.4*O531*O709*'Conversions and Lists'!$F$50</f>
        <v>#VALUE!</v>
      </c>
      <c r="P544" s="209" t="e">
        <f>0.4*P531*P709*'Conversions and Lists'!$F$50</f>
        <v>#VALUE!</v>
      </c>
      <c r="Q544" s="209" t="e">
        <f>0.4*Q531*Q709*'Conversions and Lists'!$F$50</f>
        <v>#VALUE!</v>
      </c>
      <c r="R544" s="209" t="e">
        <f>0.4*R531*R709*'Conversions and Lists'!$F$50</f>
        <v>#VALUE!</v>
      </c>
      <c r="S544" s="209" t="e">
        <f>0.4*S531*S709*'Conversions and Lists'!$F$50</f>
        <v>#VALUE!</v>
      </c>
      <c r="T544" s="209" t="e">
        <f>0.4*T531*T709*'Conversions and Lists'!$F$50</f>
        <v>#VALUE!</v>
      </c>
      <c r="U544" s="209" t="e">
        <f>0.4*U531*U709*'Conversions and Lists'!$F$50</f>
        <v>#VALUE!</v>
      </c>
      <c r="V544" s="209" t="e">
        <f>0.4*V531*V709*'Conversions and Lists'!$F$50</f>
        <v>#VALUE!</v>
      </c>
      <c r="W544" s="209" t="e">
        <f>0.4*W531*W709*'Conversions and Lists'!$F$50</f>
        <v>#VALUE!</v>
      </c>
      <c r="X544" s="209" t="e">
        <f>0.4*X531*X709*'Conversions and Lists'!$F$50</f>
        <v>#VALUE!</v>
      </c>
      <c r="Y544" s="209" t="e">
        <f>0.4*Y531*Y709*'Conversions and Lists'!$F$50</f>
        <v>#VALUE!</v>
      </c>
      <c r="Z544" s="209" t="e">
        <f>0.4*Z531*Z709*'Conversions and Lists'!$F$50</f>
        <v>#VALUE!</v>
      </c>
      <c r="AA544" s="209" t="e">
        <f>0.4*AA531*AA709*'Conversions and Lists'!$F$50</f>
        <v>#VALUE!</v>
      </c>
      <c r="AB544" s="209" t="e">
        <f>0.4*AB531*AB709*'Conversions and Lists'!$F$50</f>
        <v>#VALUE!</v>
      </c>
      <c r="AC544" s="209" t="e">
        <f>0.4*AC531*AC709*'Conversions and Lists'!$F$50</f>
        <v>#VALUE!</v>
      </c>
      <c r="AD544" s="209" t="e">
        <f>0.4*AD531*AD709*'Conversions and Lists'!$F$50</f>
        <v>#VALUE!</v>
      </c>
      <c r="AE544" s="209" t="e">
        <f>0.4*AE531*AE709*'Conversions and Lists'!$F$50</f>
        <v>#VALUE!</v>
      </c>
      <c r="AF544" s="209" t="e">
        <f>0.4*AF531*AF709*'Conversions and Lists'!$F$50</f>
        <v>#VALUE!</v>
      </c>
      <c r="AG544" s="209" t="e">
        <f>0.4*AG531*AG709*'Conversions and Lists'!$F$50</f>
        <v>#VALUE!</v>
      </c>
      <c r="AH544" s="209" t="e">
        <f>0.4*AH531*AH709*'Conversions and Lists'!$F$50</f>
        <v>#VALUE!</v>
      </c>
      <c r="AI544" s="209" t="e">
        <f>0.4*AI531*AI709*'Conversions and Lists'!$F$50</f>
        <v>#VALUE!</v>
      </c>
      <c r="AJ544" s="209" t="e">
        <f>0.4*AJ531*AJ709*'Conversions and Lists'!$F$50</f>
        <v>#VALUE!</v>
      </c>
      <c r="AK544" s="209" t="e">
        <f>0.4*AK531*AK709*'Conversions and Lists'!$F$50</f>
        <v>#VALUE!</v>
      </c>
      <c r="AL544" s="209" t="e">
        <f>0.4*AL531*AL709*'Conversions and Lists'!$F$50</f>
        <v>#VALUE!</v>
      </c>
      <c r="AM544" s="209" t="e">
        <f>0.4*AM531*AM709*'Conversions and Lists'!$F$50</f>
        <v>#VALUE!</v>
      </c>
      <c r="AN544" s="209" t="e">
        <f>0.4*AN531*AN709*'Conversions and Lists'!$F$50</f>
        <v>#VALUE!</v>
      </c>
      <c r="AO544" s="209" t="e">
        <f>0.4*AO531*AO709*'Conversions and Lists'!$F$50</f>
        <v>#VALUE!</v>
      </c>
      <c r="AP544" s="209" t="e">
        <f>0.4*AP531*AP709*'Conversions and Lists'!$F$50</f>
        <v>#VALUE!</v>
      </c>
      <c r="AQ544" s="209" t="e">
        <f>0.4*AQ531*AQ709*'Conversions and Lists'!$F$50</f>
        <v>#VALUE!</v>
      </c>
      <c r="AR544" s="209" t="e">
        <f>0.4*AR531*AR709*'Conversions and Lists'!$F$50</f>
        <v>#VALUE!</v>
      </c>
      <c r="AS544" s="209" t="e">
        <f>0.4*AS531*AS709*'Conversions and Lists'!$F$50</f>
        <v>#VALUE!</v>
      </c>
    </row>
    <row r="545" spans="1:45" x14ac:dyDescent="0.25">
      <c r="B545" s="210" t="s">
        <v>515</v>
      </c>
      <c r="C545" s="209" t="e">
        <f>0.6*C532*C695*'Conversions and Lists'!$F$37*'Baseline Calcs &amp; EFs'!F381</f>
        <v>#VALUE!</v>
      </c>
      <c r="D545" s="209" t="e">
        <f>0.6*D532*D695*'Conversions and Lists'!$F$37*'Baseline Calcs &amp; EFs'!G381</f>
        <v>#VALUE!</v>
      </c>
      <c r="E545" s="209" t="e">
        <f>0.6*E532*E695*'Conversions and Lists'!$F$37*'Baseline Calcs &amp; EFs'!H381</f>
        <v>#VALUE!</v>
      </c>
      <c r="F545" s="209" t="e">
        <f>0.6*F532*F695*'Conversions and Lists'!$F$37*'Baseline Calcs &amp; EFs'!I381</f>
        <v>#VALUE!</v>
      </c>
      <c r="G545" s="209" t="e">
        <f>0.6*G532*G695*'Conversions and Lists'!$F$37*'Baseline Calcs &amp; EFs'!J381</f>
        <v>#VALUE!</v>
      </c>
      <c r="H545" s="209" t="e">
        <f>0.6*H532*H695*'Conversions and Lists'!$F$37*'Baseline Calcs &amp; EFs'!K381</f>
        <v>#VALUE!</v>
      </c>
      <c r="I545" s="209" t="e">
        <f>0.6*I532*I695*'Conversions and Lists'!$F$37*'Baseline Calcs &amp; EFs'!L381</f>
        <v>#VALUE!</v>
      </c>
      <c r="J545" s="209" t="e">
        <f>0.6*J532*J695*'Conversions and Lists'!$F$37*'Baseline Calcs &amp; EFs'!M381</f>
        <v>#VALUE!</v>
      </c>
      <c r="K545" s="209" t="e">
        <f>0.6*K532*K695*'Conversions and Lists'!$F$37*'Baseline Calcs &amp; EFs'!N381</f>
        <v>#VALUE!</v>
      </c>
      <c r="L545" s="209" t="e">
        <f>0.6*L532*L695*'Conversions and Lists'!$F$37*'Baseline Calcs &amp; EFs'!O381</f>
        <v>#VALUE!</v>
      </c>
      <c r="M545" s="209" t="e">
        <f>0.6*M532*M695*'Conversions and Lists'!$F$37*'Baseline Calcs &amp; EFs'!P381</f>
        <v>#VALUE!</v>
      </c>
      <c r="N545" s="209" t="e">
        <f>0.6*N532*N695*'Conversions and Lists'!$F$37*'Baseline Calcs &amp; EFs'!Q381</f>
        <v>#VALUE!</v>
      </c>
      <c r="O545" s="209" t="e">
        <f>0.6*O532*O695*'Conversions and Lists'!$F$37*'Baseline Calcs &amp; EFs'!R381</f>
        <v>#VALUE!</v>
      </c>
      <c r="P545" s="209" t="e">
        <f>0.6*P532*P695*'Conversions and Lists'!$F$37*'Baseline Calcs &amp; EFs'!S381</f>
        <v>#VALUE!</v>
      </c>
      <c r="Q545" s="209" t="e">
        <f>0.6*Q532*Q695*'Conversions and Lists'!$F$37*'Baseline Calcs &amp; EFs'!T381</f>
        <v>#VALUE!</v>
      </c>
      <c r="R545" s="209" t="e">
        <f>0.6*R532*R695*'Conversions and Lists'!$F$37*'Baseline Calcs &amp; EFs'!U381</f>
        <v>#VALUE!</v>
      </c>
      <c r="S545" s="209" t="e">
        <f>0.6*S532*S695*'Conversions and Lists'!$F$37*'Baseline Calcs &amp; EFs'!V381</f>
        <v>#VALUE!</v>
      </c>
      <c r="T545" s="209" t="e">
        <f>0.6*T532*T695*'Conversions and Lists'!$F$37*'Baseline Calcs &amp; EFs'!W381</f>
        <v>#VALUE!</v>
      </c>
      <c r="U545" s="209" t="e">
        <f>0.6*U532*U695*'Conversions and Lists'!$F$37*'Baseline Calcs &amp; EFs'!X381</f>
        <v>#VALUE!</v>
      </c>
      <c r="V545" s="209" t="e">
        <f>0.6*V532*V695*'Conversions and Lists'!$F$37*'Baseline Calcs &amp; EFs'!Y381</f>
        <v>#VALUE!</v>
      </c>
      <c r="W545" s="209" t="e">
        <f>0.6*W532*W695*'Conversions and Lists'!$F$37*'Baseline Calcs &amp; EFs'!Z381</f>
        <v>#VALUE!</v>
      </c>
      <c r="X545" s="209" t="e">
        <f>0.6*X532*X695*'Conversions and Lists'!$F$37*'Baseline Calcs &amp; EFs'!AA381</f>
        <v>#VALUE!</v>
      </c>
      <c r="Y545" s="209" t="e">
        <f>0.6*Y532*Y695*'Conversions and Lists'!$F$37*'Baseline Calcs &amp; EFs'!AB381</f>
        <v>#VALUE!</v>
      </c>
      <c r="Z545" s="209" t="e">
        <f>0.6*Z532*Z695*'Conversions and Lists'!$F$37*'Baseline Calcs &amp; EFs'!AC381</f>
        <v>#VALUE!</v>
      </c>
      <c r="AA545" s="209" t="e">
        <f>0.6*AA532*AA695*'Conversions and Lists'!$F$37*'Baseline Calcs &amp; EFs'!AD381</f>
        <v>#VALUE!</v>
      </c>
      <c r="AB545" s="209" t="e">
        <f>0.6*AB532*AB695*'Conversions and Lists'!$F$37*'Baseline Calcs &amp; EFs'!AE381</f>
        <v>#VALUE!</v>
      </c>
      <c r="AC545" s="209" t="e">
        <f>0.6*AC532*AC695*'Conversions and Lists'!$F$37*'Baseline Calcs &amp; EFs'!AF381</f>
        <v>#VALUE!</v>
      </c>
      <c r="AD545" s="209" t="e">
        <f>0.6*AD532*AD695*'Conversions and Lists'!$F$37*'Baseline Calcs &amp; EFs'!AG381</f>
        <v>#VALUE!</v>
      </c>
      <c r="AE545" s="209" t="e">
        <f>0.6*AE532*AE695*'Conversions and Lists'!$F$37*'Baseline Calcs &amp; EFs'!AH381</f>
        <v>#VALUE!</v>
      </c>
      <c r="AF545" s="209" t="e">
        <f>0.6*AF532*AF695*'Conversions and Lists'!$F$37*'Baseline Calcs &amp; EFs'!AI381</f>
        <v>#VALUE!</v>
      </c>
      <c r="AG545" s="209" t="e">
        <f>0.6*AG532*AG695*'Conversions and Lists'!$F$37*'Baseline Calcs &amp; EFs'!AJ381</f>
        <v>#VALUE!</v>
      </c>
      <c r="AH545" s="209" t="e">
        <f>0.6*AH532*AH695*'Conversions and Lists'!$F$37*'Baseline Calcs &amp; EFs'!AK381</f>
        <v>#VALUE!</v>
      </c>
      <c r="AI545" s="209" t="e">
        <f>0.6*AI532*AI695*'Conversions and Lists'!$F$37*'Baseline Calcs &amp; EFs'!AL381</f>
        <v>#VALUE!</v>
      </c>
      <c r="AJ545" s="209" t="e">
        <f>0.6*AJ532*AJ695*'Conversions and Lists'!$F$37*'Baseline Calcs &amp; EFs'!AM381</f>
        <v>#VALUE!</v>
      </c>
      <c r="AK545" s="209" t="e">
        <f>0.6*AK532*AK695*'Conversions and Lists'!$F$37*'Baseline Calcs &amp; EFs'!AN381</f>
        <v>#VALUE!</v>
      </c>
      <c r="AL545" s="209" t="e">
        <f>0.6*AL532*AL695*'Conversions and Lists'!$F$37*'Baseline Calcs &amp; EFs'!AO381</f>
        <v>#VALUE!</v>
      </c>
      <c r="AM545" s="209" t="e">
        <f>0.6*AM532*AM695*'Conversions and Lists'!$F$37*'Baseline Calcs &amp; EFs'!AP381</f>
        <v>#VALUE!</v>
      </c>
      <c r="AN545" s="209" t="e">
        <f>0.6*AN532*AN695*'Conversions and Lists'!$F$37*'Baseline Calcs &amp; EFs'!AQ381</f>
        <v>#VALUE!</v>
      </c>
      <c r="AO545" s="209" t="e">
        <f>0.6*AO532*AO695*'Conversions and Lists'!$F$37*'Baseline Calcs &amp; EFs'!AR381</f>
        <v>#VALUE!</v>
      </c>
      <c r="AP545" s="209" t="e">
        <f>0.6*AP532*AP695*'Conversions and Lists'!$F$37*'Baseline Calcs &amp; EFs'!AS381</f>
        <v>#VALUE!</v>
      </c>
      <c r="AQ545" s="209" t="e">
        <f>0.6*AQ532*AQ695*'Conversions and Lists'!$F$37*'Baseline Calcs &amp; EFs'!AT381</f>
        <v>#VALUE!</v>
      </c>
      <c r="AR545" s="209" t="e">
        <f>0.6*AR532*AR695*'Conversions and Lists'!$F$37*'Baseline Calcs &amp; EFs'!AU381</f>
        <v>#VALUE!</v>
      </c>
      <c r="AS545" s="209" t="e">
        <f>0.6*AS532*AS695*'Conversions and Lists'!$F$37*'Baseline Calcs &amp; EFs'!AV381</f>
        <v>#VALUE!</v>
      </c>
    </row>
    <row r="546" spans="1:45" x14ac:dyDescent="0.25">
      <c r="B546" s="210" t="s">
        <v>516</v>
      </c>
      <c r="C546" s="209" t="e">
        <f>0.4*C532*C696*'Conversions and Lists'!$F$37*'Baseline Calcs &amp; EFs'!F381</f>
        <v>#VALUE!</v>
      </c>
      <c r="D546" s="209" t="e">
        <f>0.4*D532*D696*'Conversions and Lists'!$F$37*'Baseline Calcs &amp; EFs'!G381</f>
        <v>#VALUE!</v>
      </c>
      <c r="E546" s="209" t="e">
        <f>0.4*E532*E696*'Conversions and Lists'!$F$37*'Baseline Calcs &amp; EFs'!H381</f>
        <v>#VALUE!</v>
      </c>
      <c r="F546" s="209" t="e">
        <f>0.4*F532*F696*'Conversions and Lists'!$F$37*'Baseline Calcs &amp; EFs'!I381</f>
        <v>#VALUE!</v>
      </c>
      <c r="G546" s="209" t="e">
        <f>0.4*G532*G696*'Conversions and Lists'!$F$37*'Baseline Calcs &amp; EFs'!J381</f>
        <v>#VALUE!</v>
      </c>
      <c r="H546" s="209" t="e">
        <f>0.4*H532*H696*'Conversions and Lists'!$F$37*'Baseline Calcs &amp; EFs'!K381</f>
        <v>#VALUE!</v>
      </c>
      <c r="I546" s="209" t="e">
        <f>0.4*I532*I696*'Conversions and Lists'!$F$37*'Baseline Calcs &amp; EFs'!L381</f>
        <v>#VALUE!</v>
      </c>
      <c r="J546" s="209" t="e">
        <f>0.4*J532*J696*'Conversions and Lists'!$F$37*'Baseline Calcs &amp; EFs'!M381</f>
        <v>#VALUE!</v>
      </c>
      <c r="K546" s="209" t="e">
        <f>0.4*K532*K696*'Conversions and Lists'!$F$37*'Baseline Calcs &amp; EFs'!N381</f>
        <v>#VALUE!</v>
      </c>
      <c r="L546" s="209" t="e">
        <f>0.4*L532*L696*'Conversions and Lists'!$F$37*'Baseline Calcs &amp; EFs'!O381</f>
        <v>#VALUE!</v>
      </c>
      <c r="M546" s="209" t="e">
        <f>0.4*M532*M696*'Conversions and Lists'!$F$37*'Baseline Calcs &amp; EFs'!P381</f>
        <v>#VALUE!</v>
      </c>
      <c r="N546" s="209" t="e">
        <f>0.4*N532*N696*'Conversions and Lists'!$F$37*'Baseline Calcs &amp; EFs'!Q381</f>
        <v>#VALUE!</v>
      </c>
      <c r="O546" s="209" t="e">
        <f>0.4*O532*O696*'Conversions and Lists'!$F$37*'Baseline Calcs &amp; EFs'!R381</f>
        <v>#VALUE!</v>
      </c>
      <c r="P546" s="209" t="e">
        <f>0.4*P532*P696*'Conversions and Lists'!$F$37*'Baseline Calcs &amp; EFs'!S381</f>
        <v>#VALUE!</v>
      </c>
      <c r="Q546" s="209" t="e">
        <f>0.4*Q532*Q696*'Conversions and Lists'!$F$37*'Baseline Calcs &amp; EFs'!T381</f>
        <v>#VALUE!</v>
      </c>
      <c r="R546" s="209" t="e">
        <f>0.4*R532*R696*'Conversions and Lists'!$F$37*'Baseline Calcs &amp; EFs'!U381</f>
        <v>#VALUE!</v>
      </c>
      <c r="S546" s="209" t="e">
        <f>0.4*S532*S696*'Conversions and Lists'!$F$37*'Baseline Calcs &amp; EFs'!V381</f>
        <v>#VALUE!</v>
      </c>
      <c r="T546" s="209" t="e">
        <f>0.4*T532*T696*'Conversions and Lists'!$F$37*'Baseline Calcs &amp; EFs'!W381</f>
        <v>#VALUE!</v>
      </c>
      <c r="U546" s="209" t="e">
        <f>0.4*U532*U696*'Conversions and Lists'!$F$37*'Baseline Calcs &amp; EFs'!X381</f>
        <v>#VALUE!</v>
      </c>
      <c r="V546" s="209" t="e">
        <f>0.4*V532*V696*'Conversions and Lists'!$F$37*'Baseline Calcs &amp; EFs'!Y381</f>
        <v>#VALUE!</v>
      </c>
      <c r="W546" s="209" t="e">
        <f>0.4*W532*W696*'Conversions and Lists'!$F$37*'Baseline Calcs &amp; EFs'!Z381</f>
        <v>#VALUE!</v>
      </c>
      <c r="X546" s="209" t="e">
        <f>0.4*X532*X696*'Conversions and Lists'!$F$37*'Baseline Calcs &amp; EFs'!AA381</f>
        <v>#VALUE!</v>
      </c>
      <c r="Y546" s="209" t="e">
        <f>0.4*Y532*Y696*'Conversions and Lists'!$F$37*'Baseline Calcs &amp; EFs'!AB381</f>
        <v>#VALUE!</v>
      </c>
      <c r="Z546" s="209" t="e">
        <f>0.4*Z532*Z696*'Conversions and Lists'!$F$37*'Baseline Calcs &amp; EFs'!AC381</f>
        <v>#VALUE!</v>
      </c>
      <c r="AA546" s="209" t="e">
        <f>0.4*AA532*AA696*'Conversions and Lists'!$F$37*'Baseline Calcs &amp; EFs'!AD381</f>
        <v>#VALUE!</v>
      </c>
      <c r="AB546" s="209" t="e">
        <f>0.4*AB532*AB696*'Conversions and Lists'!$F$37*'Baseline Calcs &amp; EFs'!AE381</f>
        <v>#VALUE!</v>
      </c>
      <c r="AC546" s="209" t="e">
        <f>0.4*AC532*AC696*'Conversions and Lists'!$F$37*'Baseline Calcs &amp; EFs'!AF381</f>
        <v>#VALUE!</v>
      </c>
      <c r="AD546" s="209" t="e">
        <f>0.4*AD532*AD696*'Conversions and Lists'!$F$37*'Baseline Calcs &amp; EFs'!AG381</f>
        <v>#VALUE!</v>
      </c>
      <c r="AE546" s="209" t="e">
        <f>0.4*AE532*AE696*'Conversions and Lists'!$F$37*'Baseline Calcs &amp; EFs'!AH381</f>
        <v>#VALUE!</v>
      </c>
      <c r="AF546" s="209" t="e">
        <f>0.4*AF532*AF696*'Conversions and Lists'!$F$37*'Baseline Calcs &amp; EFs'!AI381</f>
        <v>#VALUE!</v>
      </c>
      <c r="AG546" s="209" t="e">
        <f>0.4*AG532*AG696*'Conversions and Lists'!$F$37*'Baseline Calcs &amp; EFs'!AJ381</f>
        <v>#VALUE!</v>
      </c>
      <c r="AH546" s="209" t="e">
        <f>0.4*AH532*AH696*'Conversions and Lists'!$F$37*'Baseline Calcs &amp; EFs'!AK381</f>
        <v>#VALUE!</v>
      </c>
      <c r="AI546" s="209" t="e">
        <f>0.4*AI532*AI696*'Conversions and Lists'!$F$37*'Baseline Calcs &amp; EFs'!AL381</f>
        <v>#VALUE!</v>
      </c>
      <c r="AJ546" s="209" t="e">
        <f>0.4*AJ532*AJ696*'Conversions and Lists'!$F$37*'Baseline Calcs &amp; EFs'!AM381</f>
        <v>#VALUE!</v>
      </c>
      <c r="AK546" s="209" t="e">
        <f>0.4*AK532*AK696*'Conversions and Lists'!$F$37*'Baseline Calcs &amp; EFs'!AN381</f>
        <v>#VALUE!</v>
      </c>
      <c r="AL546" s="209" t="e">
        <f>0.4*AL532*AL696*'Conversions and Lists'!$F$37*'Baseline Calcs &amp; EFs'!AO381</f>
        <v>#VALUE!</v>
      </c>
      <c r="AM546" s="209" t="e">
        <f>0.4*AM532*AM696*'Conversions and Lists'!$F$37*'Baseline Calcs &amp; EFs'!AP381</f>
        <v>#VALUE!</v>
      </c>
      <c r="AN546" s="209" t="e">
        <f>0.4*AN532*AN696*'Conversions and Lists'!$F$37*'Baseline Calcs &amp; EFs'!AQ381</f>
        <v>#VALUE!</v>
      </c>
      <c r="AO546" s="209" t="e">
        <f>0.4*AO532*AO696*'Conversions and Lists'!$F$37*'Baseline Calcs &amp; EFs'!AR381</f>
        <v>#VALUE!</v>
      </c>
      <c r="AP546" s="209" t="e">
        <f>0.4*AP532*AP696*'Conversions and Lists'!$F$37*'Baseline Calcs &amp; EFs'!AS381</f>
        <v>#VALUE!</v>
      </c>
      <c r="AQ546" s="209" t="e">
        <f>0.4*AQ532*AQ696*'Conversions and Lists'!$F$37*'Baseline Calcs &amp; EFs'!AT381</f>
        <v>#VALUE!</v>
      </c>
      <c r="AR546" s="209" t="e">
        <f>0.4*AR532*AR696*'Conversions and Lists'!$F$37*'Baseline Calcs &amp; EFs'!AU381</f>
        <v>#VALUE!</v>
      </c>
      <c r="AS546" s="209" t="e">
        <f>0.4*AS532*AS696*'Conversions and Lists'!$F$37*'Baseline Calcs &amp; EFs'!AV381</f>
        <v>#VALUE!</v>
      </c>
    </row>
    <row r="547" spans="1:45" x14ac:dyDescent="0.25">
      <c r="B547" s="208" t="s">
        <v>504</v>
      </c>
      <c r="C547" s="209">
        <f>C533*C710*'Conversions and Lists'!$F$50</f>
        <v>44715.390244614769</v>
      </c>
      <c r="D547" s="209">
        <f>D533*D710*'Conversions and Lists'!$F$50</f>
        <v>44591.451181598648</v>
      </c>
      <c r="E547" s="209">
        <f>E533*E710*'Conversions and Lists'!$F$50</f>
        <v>44467.222657568156</v>
      </c>
      <c r="F547" s="209">
        <f>F533*F710*'Conversions and Lists'!$F$50</f>
        <v>44342.712420801276</v>
      </c>
      <c r="G547" s="209">
        <f>G533*G710*'Conversions and Lists'!$F$50</f>
        <v>44217.927945483163</v>
      </c>
      <c r="H547" s="209">
        <f>H533*H710*'Conversions and Lists'!$F$50</f>
        <v>44092.876443719899</v>
      </c>
      <c r="I547" s="209">
        <f>I533*I710*'Conversions and Lists'!$F$50</f>
        <v>43967.564876925731</v>
      </c>
      <c r="J547" s="209">
        <f>J533*J710*'Conversions and Lists'!$F$50</f>
        <v>43841.999966621785</v>
      </c>
      <c r="K547" s="209">
        <f>K533*K710*'Conversions and Lists'!$F$50</f>
        <v>43716.188204681312</v>
      </c>
      <c r="L547" s="209">
        <f>L533*L710*'Conversions and Lists'!$F$50</f>
        <v>43590.135863054289</v>
      </c>
      <c r="M547" s="209">
        <f>M533*M710*'Conversions and Lists'!$F$50</f>
        <v>43463.849003002113</v>
      </c>
      <c r="N547" s="209">
        <f>N533*N710*'Conversions and Lists'!$F$50</f>
        <v>43337.333483870738</v>
      </c>
      <c r="O547" s="209">
        <f>O533*O710*'Conversions and Lists'!$F$50</f>
        <v>43210.594971429186</v>
      </c>
      <c r="P547" s="209">
        <f>P533*P710*'Conversions and Lists'!$F$50</f>
        <v>43096.204056654584</v>
      </c>
      <c r="Q547" s="209">
        <f>Q533*Q710*'Conversions and Lists'!$F$50</f>
        <v>42982.942165361223</v>
      </c>
      <c r="R547" s="209">
        <f>R533*R710*'Conversions and Lists'!$F$50</f>
        <v>42870.789867517691</v>
      </c>
      <c r="S547" s="209">
        <f>S533*S710*'Conversions and Lists'!$F$50</f>
        <v>42759.728176393481</v>
      </c>
      <c r="T547" s="209">
        <f>T533*T710*'Conversions and Lists'!$F$50</f>
        <v>42649.738535988152</v>
      </c>
      <c r="U547" s="209">
        <f>U533*U710*'Conversions and Lists'!$F$50</f>
        <v>42540.802808885841</v>
      </c>
      <c r="V547" s="209">
        <f>V533*V710*'Conversions and Lists'!$F$50</f>
        <v>42432.903264518514</v>
      </c>
      <c r="W547" s="209">
        <f>W533*W710*'Conversions and Lists'!$F$50</f>
        <v>42326.022567821892</v>
      </c>
      <c r="X547" s="209">
        <f>X533*X710*'Conversions and Lists'!$F$50</f>
        <v>42220.143768268674</v>
      </c>
      <c r="Y547" s="209">
        <f>Y533*Y710*'Conversions and Lists'!$F$50</f>
        <v>42115.250289264979</v>
      </c>
      <c r="Z547" s="209">
        <f>Z533*Z710*'Conversions and Lists'!$F$50</f>
        <v>42011.325917895432</v>
      </c>
      <c r="AA547" s="209">
        <f>AA533*AA710*'Conversions and Lists'!$F$50</f>
        <v>41908.354795004059</v>
      </c>
      <c r="AB547" s="209">
        <f>AB533*AB710*'Conversions and Lists'!$F$50</f>
        <v>41806.321405598006</v>
      </c>
      <c r="AC547" s="209">
        <f>AC533*AC710*'Conversions and Lists'!$F$50</f>
        <v>41705.210569561998</v>
      </c>
      <c r="AD547" s="209">
        <f>AD533*AD710*'Conversions and Lists'!$F$50</f>
        <v>41605.0074326717</v>
      </c>
      <c r="AE547" s="209">
        <f>AE533*AE710*'Conversions and Lists'!$F$50</f>
        <v>41753.445150435226</v>
      </c>
      <c r="AF547" s="209">
        <f>AF533*AF710*'Conversions and Lists'!$F$50</f>
        <v>41901.882868198751</v>
      </c>
      <c r="AG547" s="209">
        <f>AG533*AG710*'Conversions and Lists'!$F$50</f>
        <v>42050.320585962276</v>
      </c>
      <c r="AH547" s="209">
        <f>AH533*AH710*'Conversions and Lists'!$F$50</f>
        <v>42198.758303725815</v>
      </c>
      <c r="AI547" s="209">
        <f>AI533*AI710*'Conversions and Lists'!$F$50</f>
        <v>42347.196021489333</v>
      </c>
      <c r="AJ547" s="209">
        <f>AJ533*AJ710*'Conversions and Lists'!$F$50</f>
        <v>42482.919952324839</v>
      </c>
      <c r="AK547" s="209">
        <f>AK533*AK710*'Conversions and Lists'!$F$50</f>
        <v>42618.555064364176</v>
      </c>
      <c r="AL547" s="209">
        <f>AL533*AL710*'Conversions and Lists'!$F$50</f>
        <v>42754.101357607346</v>
      </c>
      <c r="AM547" s="209">
        <f>AM533*AM710*'Conversions and Lists'!$F$50</f>
        <v>42889.558832054332</v>
      </c>
      <c r="AN547" s="209">
        <f>AN533*AN710*'Conversions and Lists'!$F$50</f>
        <v>43024.927487705143</v>
      </c>
      <c r="AO547" s="209">
        <f>AO533*AO710*'Conversions and Lists'!$F$50</f>
        <v>43160.207324559778</v>
      </c>
      <c r="AP547" s="209">
        <f>AP533*AP710*'Conversions and Lists'!$F$50</f>
        <v>43295.398342618239</v>
      </c>
      <c r="AQ547" s="209">
        <f>AQ533*AQ710*'Conversions and Lists'!$F$50</f>
        <v>43430.500541880523</v>
      </c>
      <c r="AR547" s="209">
        <f>AR533*AR710*'Conversions and Lists'!$F$50</f>
        <v>43565.513922346632</v>
      </c>
      <c r="AS547" s="209">
        <f>AS533*AS710*'Conversions and Lists'!$F$50</f>
        <v>43700.438484016559</v>
      </c>
    </row>
    <row r="548" spans="1:45" x14ac:dyDescent="0.25">
      <c r="B548" s="208" t="s">
        <v>505</v>
      </c>
      <c r="C548" s="209">
        <f>C534*C711*'Conversions and Lists'!$F$50</f>
        <v>38692.820148010629</v>
      </c>
      <c r="D548" s="209">
        <f>D534*D711*'Conversions and Lists'!$F$50</f>
        <v>38586.93088210767</v>
      </c>
      <c r="E548" s="209">
        <f>E534*E711*'Conversions and Lists'!$F$50</f>
        <v>38480.791857865406</v>
      </c>
      <c r="F548" s="209">
        <f>F534*F711*'Conversions and Lists'!$F$50</f>
        <v>38374.409760716575</v>
      </c>
      <c r="G548" s="209">
        <f>G534*G711*'Conversions and Lists'!$F$50</f>
        <v>38267.791039598917</v>
      </c>
      <c r="H548" s="209">
        <f>H534*H711*'Conversions and Lists'!$F$50</f>
        <v>38160.941917320932</v>
      </c>
      <c r="I548" s="209">
        <f>I534*I711*'Conversions and Lists'!$F$50</f>
        <v>38053.868400387168</v>
      </c>
      <c r="J548" s="209">
        <f>J534*J711*'Conversions and Lists'!$F$50</f>
        <v>37946.576288315606</v>
      </c>
      <c r="K548" s="209">
        <f>K534*K711*'Conversions and Lists'!$F$50</f>
        <v>37839.07118247755</v>
      </c>
      <c r="L548" s="209">
        <f>L534*L711*'Conversions and Lists'!$F$50</f>
        <v>37731.358494488355</v>
      </c>
      <c r="M548" s="209">
        <f>M534*M711*'Conversions and Lists'!$F$50</f>
        <v>37623.443454175263</v>
      </c>
      <c r="N548" s="209">
        <f>N534*N711*'Conversions and Lists'!$F$50</f>
        <v>37515.331117147209</v>
      </c>
      <c r="O548" s="209">
        <f>O534*O711*'Conversions and Lists'!$F$50</f>
        <v>37407.026371989385</v>
      </c>
      <c r="P548" s="209">
        <f>P534*P711*'Conversions and Lists'!$F$50</f>
        <v>37315.591460544485</v>
      </c>
      <c r="Q548" s="209">
        <f>Q534*Q711*'Conversions and Lists'!$F$50</f>
        <v>37225.103019648079</v>
      </c>
      <c r="R548" s="209">
        <f>R534*R711*'Conversions and Lists'!$F$50</f>
        <v>37135.544760927456</v>
      </c>
      <c r="S548" s="209">
        <f>S534*S711*'Conversions and Lists'!$F$50</f>
        <v>37046.900767633095</v>
      </c>
      <c r="T548" s="209">
        <f>T534*T711*'Conversions and Lists'!$F$50</f>
        <v>36959.155484100418</v>
      </c>
      <c r="U548" s="209">
        <f>U534*U711*'Conversions and Lists'!$F$50</f>
        <v>36872.293705568154</v>
      </c>
      <c r="V548" s="209">
        <f>V534*V711*'Conversions and Lists'!$F$50</f>
        <v>36786.300568339248</v>
      </c>
      <c r="W548" s="209">
        <f>W534*W711*'Conversions and Lists'!$F$50</f>
        <v>36701.161540271023</v>
      </c>
      <c r="X548" s="209">
        <f>X534*X711*'Conversions and Lists'!$F$50</f>
        <v>36616.86241158178</v>
      </c>
      <c r="Y548" s="209">
        <f>Y534*Y711*'Conversions and Lists'!$F$50</f>
        <v>36533.389285961472</v>
      </c>
      <c r="Z548" s="209">
        <f>Z534*Z711*'Conversions and Lists'!$F$50</f>
        <v>36450.728571975153</v>
      </c>
      <c r="AA548" s="209">
        <f>AA534*AA711*'Conversions and Lists'!$F$50</f>
        <v>36368.86697474758</v>
      </c>
      <c r="AB548" s="209">
        <f>AB534*AB711*'Conversions and Lists'!$F$50</f>
        <v>36287.791487918628</v>
      </c>
      <c r="AC548" s="209">
        <f>AC534*AC711*'Conversions and Lists'!$F$50</f>
        <v>36207.489385859066</v>
      </c>
      <c r="AD548" s="209">
        <f>AD534*AD711*'Conversions and Lists'!$F$50</f>
        <v>36127.948216137112</v>
      </c>
      <c r="AE548" s="209">
        <f>AE534*AE711*'Conversions and Lists'!$F$50</f>
        <v>36248.731044728433</v>
      </c>
      <c r="AF548" s="209">
        <f>AF534*AF711*'Conversions and Lists'!$F$50</f>
        <v>36369.456181708731</v>
      </c>
      <c r="AG548" s="209">
        <f>AG534*AG711*'Conversions and Lists'!$F$50</f>
        <v>36490.123627078028</v>
      </c>
      <c r="AH548" s="209">
        <f>AH534*AH711*'Conversions and Lists'!$F$50</f>
        <v>36610.733380836326</v>
      </c>
      <c r="AI548" s="209">
        <f>AI534*AI711*'Conversions and Lists'!$F$50</f>
        <v>36731.285442983601</v>
      </c>
      <c r="AJ548" s="209">
        <f>AJ534*AJ711*'Conversions and Lists'!$F$50</f>
        <v>36848.677175631041</v>
      </c>
      <c r="AK548" s="209">
        <f>AK534*AK711*'Conversions and Lists'!$F$50</f>
        <v>36965.989541570678</v>
      </c>
      <c r="AL548" s="209">
        <f>AL534*AL711*'Conversions and Lists'!$F$50</f>
        <v>37083.222540802512</v>
      </c>
      <c r="AM548" s="209">
        <f>AM534*AM711*'Conversions and Lists'!$F$50</f>
        <v>37200.376173326542</v>
      </c>
      <c r="AN548" s="209">
        <f>AN534*AN711*'Conversions and Lists'!$F$50</f>
        <v>37317.450439142776</v>
      </c>
      <c r="AO548" s="209">
        <f>AO534*AO711*'Conversions and Lists'!$F$50</f>
        <v>37434.4453382512</v>
      </c>
      <c r="AP548" s="209">
        <f>AP534*AP711*'Conversions and Lists'!$F$50</f>
        <v>37551.360870651828</v>
      </c>
      <c r="AQ548" s="209">
        <f>AQ534*AQ711*'Conversions and Lists'!$F$50</f>
        <v>37668.197036344653</v>
      </c>
      <c r="AR548" s="209">
        <f>AR534*AR711*'Conversions and Lists'!$F$50</f>
        <v>37784.953835329681</v>
      </c>
      <c r="AS548" s="209">
        <f>AS534*AS711*'Conversions and Lists'!$F$50</f>
        <v>37901.631267606899</v>
      </c>
    </row>
    <row r="549" spans="1:45" x14ac:dyDescent="0.25">
      <c r="B549" s="208" t="s">
        <v>506</v>
      </c>
      <c r="C549" s="209">
        <f>C535*C712*'Conversions and Lists'!$F$50</f>
        <v>450530.45472127269</v>
      </c>
      <c r="D549" s="209">
        <f>D535*D712*'Conversions and Lists'!$F$50</f>
        <v>444172.71023450559</v>
      </c>
      <c r="E549" s="209">
        <f>E535*E712*'Conversions and Lists'!$F$50</f>
        <v>437612.07639024657</v>
      </c>
      <c r="F549" s="209">
        <f>F535*F712*'Conversions and Lists'!$F$50</f>
        <v>430848.54973831913</v>
      </c>
      <c r="G549" s="209">
        <f>G535*G712*'Conversions and Lists'!$F$50</f>
        <v>423882.12695059535</v>
      </c>
      <c r="H549" s="209">
        <f>H535*H712*'Conversions and Lists'!$F$50</f>
        <v>416712.80481564696</v>
      </c>
      <c r="I549" s="209">
        <f>I535*I712*'Conversions and Lists'!$F$50</f>
        <v>409340.58023367415</v>
      </c>
      <c r="J549" s="209">
        <f>J535*J712*'Conversions and Lists'!$F$50</f>
        <v>401765.45021169767</v>
      </c>
      <c r="K549" s="209">
        <f>K535*K712*'Conversions and Lists'!$F$50</f>
        <v>393987.41185899673</v>
      </c>
      <c r="L549" s="209">
        <f>L535*L712*'Conversions and Lists'!$F$50</f>
        <v>386006.46238277835</v>
      </c>
      <c r="M549" s="209">
        <f>M535*M712*'Conversions and Lists'!$F$50</f>
        <v>377822.5990840657</v>
      </c>
      <c r="N549" s="209">
        <f>N535*N712*'Conversions and Lists'!$F$50</f>
        <v>369435.81935379154</v>
      </c>
      <c r="O549" s="209">
        <f>O535*O712*'Conversions and Lists'!$F$50</f>
        <v>360846.12066908483</v>
      </c>
      <c r="P549" s="209">
        <f>P535*P712*'Conversions and Lists'!$F$50</f>
        <v>359533.50050855073</v>
      </c>
      <c r="Q549" s="209">
        <f>Q535*Q712*'Conversions and Lists'!$F$50</f>
        <v>358199.81876018533</v>
      </c>
      <c r="R549" s="209">
        <f>R535*R712*'Conversions and Lists'!$F$50</f>
        <v>356845.08139331674</v>
      </c>
      <c r="S549" s="209">
        <f>S535*S712*'Conversions and Lists'!$F$50</f>
        <v>355469.29424108152</v>
      </c>
      <c r="T549" s="209">
        <f>T535*T712*'Conversions and Lists'!$F$50</f>
        <v>354072.4630042864</v>
      </c>
      <c r="U549" s="209">
        <f>U535*U712*'Conversions and Lists'!$F$50</f>
        <v>352654.59325514</v>
      </c>
      <c r="V549" s="209">
        <f>V535*V712*'Conversions and Lists'!$F$50</f>
        <v>351215.69044085819</v>
      </c>
      <c r="W549" s="209">
        <f>W535*W712*'Conversions and Lists'!$F$50</f>
        <v>349755.75988714991</v>
      </c>
      <c r="X549" s="209">
        <f>X535*X712*'Conversions and Lists'!$F$50</f>
        <v>348274.80680158548</v>
      </c>
      <c r="Y549" s="209">
        <f>Y535*Y712*'Conversions and Lists'!$F$50</f>
        <v>346772.83627685503</v>
      </c>
      <c r="Z549" s="209">
        <f>Z535*Z712*'Conversions and Lists'!$F$50</f>
        <v>345249.85329391889</v>
      </c>
      <c r="AA549" s="209">
        <f>AA535*AA712*'Conversions and Lists'!$F$50</f>
        <v>343705.86272505444</v>
      </c>
      <c r="AB549" s="209">
        <f>AB535*AB712*'Conversions and Lists'!$F$50</f>
        <v>342140.86933680478</v>
      </c>
      <c r="AC549" s="209">
        <f>AC535*AC712*'Conversions and Lists'!$F$50</f>
        <v>340554.87779283151</v>
      </c>
      <c r="AD549" s="209">
        <f>AD535*AD712*'Conversions and Lists'!$F$50</f>
        <v>338947.89265667525</v>
      </c>
      <c r="AE549" s="209">
        <f>AE535*AE712*'Conversions and Lists'!$F$50</f>
        <v>340080.87592817255</v>
      </c>
      <c r="AF549" s="209">
        <f>AF535*AF712*'Conversions and Lists'!$F$50</f>
        <v>341213.31662081392</v>
      </c>
      <c r="AG549" s="209">
        <f>AG535*AG712*'Conversions and Lists'!$F$50</f>
        <v>342345.21473459946</v>
      </c>
      <c r="AH549" s="209">
        <f>AH535*AH712*'Conversions and Lists'!$F$50</f>
        <v>343476.57026952913</v>
      </c>
      <c r="AI549" s="209">
        <f>AI535*AI712*'Conversions and Lists'!$F$50</f>
        <v>344607.38322560268</v>
      </c>
      <c r="AJ549" s="209">
        <f>AJ535*AJ712*'Conversions and Lists'!$F$50</f>
        <v>344317.69300999661</v>
      </c>
      <c r="AK549" s="209">
        <f>AK535*AK712*'Conversions and Lists'!$F$50</f>
        <v>344017.54033948306</v>
      </c>
      <c r="AL549" s="209">
        <f>AL535*AL712*'Conversions and Lists'!$F$50</f>
        <v>343706.9252140621</v>
      </c>
      <c r="AM549" s="209">
        <f>AM535*AM712*'Conversions and Lists'!$F$50</f>
        <v>343385.84763373371</v>
      </c>
      <c r="AN549" s="209">
        <f>AN535*AN712*'Conversions and Lists'!$F$50</f>
        <v>343054.30759849783</v>
      </c>
      <c r="AO549" s="209">
        <f>AO535*AO712*'Conversions and Lists'!$F$50</f>
        <v>342712.30510835466</v>
      </c>
      <c r="AP549" s="209">
        <f>AP535*AP712*'Conversions and Lists'!$F$50</f>
        <v>342359.840163304</v>
      </c>
      <c r="AQ549" s="209">
        <f>AQ535*AQ712*'Conversions and Lists'!$F$50</f>
        <v>341996.91276334599</v>
      </c>
      <c r="AR549" s="209">
        <f>AR535*AR712*'Conversions and Lists'!$F$50</f>
        <v>341623.52290848043</v>
      </c>
      <c r="AS549" s="209">
        <f>AS535*AS712*'Conversions and Lists'!$F$50</f>
        <v>341239.67059870757</v>
      </c>
    </row>
    <row r="550" spans="1:45" x14ac:dyDescent="0.25">
      <c r="B550" s="208" t="s">
        <v>507</v>
      </c>
      <c r="C550" s="209">
        <f>C536*C713*'Conversions and Lists'!$F$50</f>
        <v>244148.41993793767</v>
      </c>
      <c r="D550" s="209">
        <f>D536*D713*'Conversions and Lists'!$F$50</f>
        <v>246156.90226507862</v>
      </c>
      <c r="E550" s="209">
        <f>E536*E713*'Conversions and Lists'!$F$50</f>
        <v>248139.42628587742</v>
      </c>
      <c r="F550" s="209">
        <f>F536*F713*'Conversions and Lists'!$F$50</f>
        <v>250095.97606203111</v>
      </c>
      <c r="G550" s="209">
        <f>G536*G713*'Conversions and Lists'!$F$50</f>
        <v>252026.53621904878</v>
      </c>
      <c r="H550" s="209">
        <f>H536*H713*'Conversions and Lists'!$F$50</f>
        <v>253931.0919215396</v>
      </c>
      <c r="I550" s="209">
        <f>I536*I713*'Conversions and Lists'!$F$50</f>
        <v>255809.62884978883</v>
      </c>
      <c r="J550" s="209">
        <f>J536*J713*'Conversions and Lists'!$F$50</f>
        <v>257662.13317754489</v>
      </c>
      <c r="K550" s="209">
        <f>K536*K713*'Conversions and Lists'!$F$50</f>
        <v>259488.59155094469</v>
      </c>
      <c r="L550" s="209">
        <f>L536*L713*'Conversions and Lists'!$F$50</f>
        <v>261288.99106850993</v>
      </c>
      <c r="M550" s="209">
        <f>M536*M713*'Conversions and Lists'!$F$50</f>
        <v>263063.31926215143</v>
      </c>
      <c r="N550" s="209">
        <f>N536*N713*'Conversions and Lists'!$F$50</f>
        <v>264811.5640791225</v>
      </c>
      <c r="O550" s="209">
        <f>O536*O713*'Conversions and Lists'!$F$50</f>
        <v>266533.71386486635</v>
      </c>
      <c r="P550" s="209">
        <f>P536*P713*'Conversions and Lists'!$F$50</f>
        <v>267961.12564247858</v>
      </c>
      <c r="Q550" s="209">
        <f>Q536*Q713*'Conversions and Lists'!$F$50</f>
        <v>269385.93434463919</v>
      </c>
      <c r="R550" s="209">
        <f>R536*R713*'Conversions and Lists'!$F$50</f>
        <v>270808.17492802627</v>
      </c>
      <c r="S550" s="209">
        <f>S536*S713*'Conversions and Lists'!$F$50</f>
        <v>272227.88155177305</v>
      </c>
      <c r="T550" s="209">
        <f>T536*T713*'Conversions and Lists'!$F$50</f>
        <v>273645.08760008367</v>
      </c>
      <c r="U550" s="209">
        <f>U536*U713*'Conversions and Lists'!$F$50</f>
        <v>275059.82570408442</v>
      </c>
      <c r="V550" s="209">
        <f>V536*V713*'Conversions and Lists'!$F$50</f>
        <v>276472.12776293949</v>
      </c>
      <c r="W550" s="209">
        <f>W536*W713*'Conversions and Lists'!$F$50</f>
        <v>277882.02496426005</v>
      </c>
      <c r="X550" s="209">
        <f>X536*X713*'Conversions and Lists'!$F$50</f>
        <v>279289.54780383455</v>
      </c>
      <c r="Y550" s="209">
        <f>Y536*Y713*'Conversions and Lists'!$F$50</f>
        <v>280694.72610470571</v>
      </c>
      <c r="Z550" s="209">
        <f>Z536*Z713*'Conversions and Lists'!$F$50</f>
        <v>282097.58903562039</v>
      </c>
      <c r="AA550" s="209">
        <f>AA536*AA713*'Conversions and Lists'!$F$50</f>
        <v>283498.16512887488</v>
      </c>
      <c r="AB550" s="209">
        <f>AB536*AB713*'Conversions and Lists'!$F$50</f>
        <v>284896.48229757953</v>
      </c>
      <c r="AC550" s="209">
        <f>AC536*AC713*'Conversions and Lists'!$F$50</f>
        <v>286292.56785236456</v>
      </c>
      <c r="AD550" s="209">
        <f>AD536*AD713*'Conversions and Lists'!$F$50</f>
        <v>287686.44851754844</v>
      </c>
      <c r="AE550" s="209">
        <f>AE536*AE713*'Conversions and Lists'!$F$50</f>
        <v>288712.85188782896</v>
      </c>
      <c r="AF550" s="209">
        <f>AF536*AF713*'Conversions and Lists'!$F$50</f>
        <v>289739.25525810948</v>
      </c>
      <c r="AG550" s="209">
        <f>AG536*AG713*'Conversions and Lists'!$F$50</f>
        <v>290765.65862839</v>
      </c>
      <c r="AH550" s="209">
        <f>AH536*AH713*'Conversions and Lists'!$F$50</f>
        <v>291792.06199867046</v>
      </c>
      <c r="AI550" s="209">
        <f>AI536*AI713*'Conversions and Lists'!$F$50</f>
        <v>292818.46536895097</v>
      </c>
      <c r="AJ550" s="209">
        <f>AJ536*AJ713*'Conversions and Lists'!$F$50</f>
        <v>293812.84158717364</v>
      </c>
      <c r="AK550" s="209">
        <f>AK536*AK713*'Conversions and Lists'!$F$50</f>
        <v>294806.99406300491</v>
      </c>
      <c r="AL550" s="209">
        <f>AL536*AL713*'Conversions and Lists'!$F$50</f>
        <v>295800.92279644479</v>
      </c>
      <c r="AM550" s="209">
        <f>AM536*AM713*'Conversions and Lists'!$F$50</f>
        <v>296794.6277874934</v>
      </c>
      <c r="AN550" s="209">
        <f>AN536*AN713*'Conversions and Lists'!$F$50</f>
        <v>297788.1090361505</v>
      </c>
      <c r="AO550" s="209">
        <f>AO536*AO713*'Conversions and Lists'!$F$50</f>
        <v>298781.36654241633</v>
      </c>
      <c r="AP550" s="209">
        <f>AP536*AP713*'Conversions and Lists'!$F$50</f>
        <v>299774.40030629071</v>
      </c>
      <c r="AQ550" s="209">
        <f>AQ536*AQ713*'Conversions and Lists'!$F$50</f>
        <v>300767.2103277737</v>
      </c>
      <c r="AR550" s="209">
        <f>AR536*AR713*'Conversions and Lists'!$F$50</f>
        <v>301759.79660686542</v>
      </c>
      <c r="AS550" s="209">
        <f>AS536*AS713*'Conversions and Lists'!$F$50</f>
        <v>302752.15914356569</v>
      </c>
    </row>
    <row r="551" spans="1:45" ht="14.4" thickBot="1" x14ac:dyDescent="0.3">
      <c r="B551" s="208" t="s">
        <v>508</v>
      </c>
      <c r="C551" s="209">
        <f>C537*C714*'Conversions and Lists'!$F$50</f>
        <v>350359.60325565934</v>
      </c>
      <c r="D551" s="209">
        <f>D537*D714*'Conversions and Lists'!$F$50</f>
        <v>353200.90644777037</v>
      </c>
      <c r="E551" s="209">
        <f>E537*E714*'Conversions and Lists'!$F$50</f>
        <v>356000.48129125871</v>
      </c>
      <c r="F551" s="209">
        <f>F537*F714*'Conversions and Lists'!$F$50</f>
        <v>358758.3020161381</v>
      </c>
      <c r="G551" s="209">
        <f>G537*G714*'Conversions and Lists'!$F$50</f>
        <v>361474.34376402682</v>
      </c>
      <c r="H551" s="209">
        <f>H537*H714*'Conversions and Lists'!$F$50</f>
        <v>364148.58254819171</v>
      </c>
      <c r="I551" s="209">
        <f>I537*I714*'Conversions and Lists'!$F$50</f>
        <v>366780.99521567515</v>
      </c>
      <c r="J551" s="209">
        <f>J537*J714*'Conversions and Lists'!$F$50</f>
        <v>369371.55941137968</v>
      </c>
      <c r="K551" s="209">
        <f>K537*K714*'Conversions and Lists'!$F$50</f>
        <v>371920.25354399357</v>
      </c>
      <c r="L551" s="209">
        <f>L537*L714*'Conversions and Lists'!$F$50</f>
        <v>374427.05675364746</v>
      </c>
      <c r="M551" s="209">
        <f>M537*M714*'Conversions and Lists'!$F$50</f>
        <v>376891.94888120081</v>
      </c>
      <c r="N551" s="209">
        <f>N537*N714*'Conversions and Lists'!$F$50</f>
        <v>379314.91043906321</v>
      </c>
      <c r="O551" s="209">
        <f>O537*O714*'Conversions and Lists'!$F$50</f>
        <v>381695.92258346174</v>
      </c>
      <c r="P551" s="209">
        <f>P537*P714*'Conversions and Lists'!$F$50</f>
        <v>383645.91331072157</v>
      </c>
      <c r="Q551" s="209">
        <f>Q537*Q714*'Conversions and Lists'!$F$50</f>
        <v>385590.75297061051</v>
      </c>
      <c r="R551" s="209">
        <f>R537*R714*'Conversions and Lists'!$F$50</f>
        <v>387530.49595550389</v>
      </c>
      <c r="S551" s="209">
        <f>S537*S714*'Conversions and Lists'!$F$50</f>
        <v>389465.19541680225</v>
      </c>
      <c r="T551" s="209">
        <f>T537*T714*'Conversions and Lists'!$F$50</f>
        <v>391394.90330012114</v>
      </c>
      <c r="U551" s="209">
        <f>U537*U714*'Conversions and Lists'!$F$50</f>
        <v>393319.67037929205</v>
      </c>
      <c r="V551" s="209">
        <f>V537*V714*'Conversions and Lists'!$F$50</f>
        <v>395239.54628921737</v>
      </c>
      <c r="W551" s="209">
        <f>W537*W714*'Conversions and Lists'!$F$50</f>
        <v>397154.57955762785</v>
      </c>
      <c r="X551" s="209">
        <f>X537*X714*'Conversions and Lists'!$F$50</f>
        <v>399064.817635782</v>
      </c>
      <c r="Y551" s="209">
        <f>Y537*Y714*'Conversions and Lists'!$F$50</f>
        <v>400970.30692815053</v>
      </c>
      <c r="Z551" s="209">
        <f>Z537*Z714*'Conversions and Lists'!$F$50</f>
        <v>402871.09282112343</v>
      </c>
      <c r="AA551" s="209">
        <f>AA537*AA714*'Conversions and Lists'!$F$50</f>
        <v>404767.21971077763</v>
      </c>
      <c r="AB551" s="209">
        <f>AB537*AB714*'Conversions and Lists'!$F$50</f>
        <v>406658.73102974071</v>
      </c>
      <c r="AC551" s="209">
        <f>AC537*AC714*'Conversions and Lists'!$F$50</f>
        <v>408545.66927318496</v>
      </c>
      <c r="AD551" s="209">
        <f>AD537*AD714*'Conversions and Lists'!$F$50</f>
        <v>410428.07602398435</v>
      </c>
      <c r="AE551" s="209">
        <f>AE537*AE714*'Conversions and Lists'!$F$50</f>
        <v>411892.39512090234</v>
      </c>
      <c r="AF551" s="209">
        <f>AF537*AF714*'Conversions and Lists'!$F$50</f>
        <v>413356.71421782032</v>
      </c>
      <c r="AG551" s="209">
        <f>AG537*AG714*'Conversions and Lists'!$F$50</f>
        <v>414821.03331473825</v>
      </c>
      <c r="AH551" s="209">
        <f>AH537*AH714*'Conversions and Lists'!$F$50</f>
        <v>416285.35241165623</v>
      </c>
      <c r="AI551" s="209">
        <f>AI537*AI714*'Conversions and Lists'!$F$50</f>
        <v>417749.67150857428</v>
      </c>
      <c r="AJ551" s="209">
        <f>AJ537*AJ714*'Conversions and Lists'!$F$50</f>
        <v>419103.31141723122</v>
      </c>
      <c r="AK551" s="209">
        <f>AK537*AK714*'Conversions and Lists'!$F$50</f>
        <v>420456.17811863543</v>
      </c>
      <c r="AL551" s="209">
        <f>AL537*AL714*'Conversions and Lists'!$F$50</f>
        <v>421808.27161278686</v>
      </c>
      <c r="AM551" s="209">
        <f>AM537*AM714*'Conversions and Lists'!$F$50</f>
        <v>423159.5918996855</v>
      </c>
      <c r="AN551" s="209">
        <f>AN537*AN714*'Conversions and Lists'!$F$50</f>
        <v>424510.13897933136</v>
      </c>
      <c r="AO551" s="209">
        <f>AO537*AO714*'Conversions and Lists'!$F$50</f>
        <v>425859.91285172442</v>
      </c>
      <c r="AP551" s="209">
        <f>AP537*AP714*'Conversions and Lists'!$F$50</f>
        <v>427208.91351686465</v>
      </c>
      <c r="AQ551" s="209">
        <f>AQ537*AQ714*'Conversions and Lists'!$F$50</f>
        <v>428557.14097475226</v>
      </c>
      <c r="AR551" s="209">
        <f>AR537*AR714*'Conversions and Lists'!$F$50</f>
        <v>429904.59522538696</v>
      </c>
      <c r="AS551" s="209">
        <f>AS537*AS714*'Conversions and Lists'!$F$50</f>
        <v>431251.27626876888</v>
      </c>
    </row>
    <row r="552" spans="1:45" ht="14.4" thickTop="1" x14ac:dyDescent="0.25">
      <c r="B552" s="56" t="s">
        <v>517</v>
      </c>
      <c r="C552" s="209" t="e">
        <f>SUM(C543:C551)</f>
        <v>#VALUE!</v>
      </c>
      <c r="D552" s="209" t="e">
        <f t="shared" ref="D552:AS552" si="27">SUM(D543:D551)</f>
        <v>#VALUE!</v>
      </c>
      <c r="E552" s="209" t="e">
        <f t="shared" si="27"/>
        <v>#VALUE!</v>
      </c>
      <c r="F552" s="209" t="e">
        <f t="shared" si="27"/>
        <v>#VALUE!</v>
      </c>
      <c r="G552" s="209" t="e">
        <f t="shared" si="27"/>
        <v>#VALUE!</v>
      </c>
      <c r="H552" s="209" t="e">
        <f t="shared" si="27"/>
        <v>#VALUE!</v>
      </c>
      <c r="I552" s="209" t="e">
        <f t="shared" si="27"/>
        <v>#VALUE!</v>
      </c>
      <c r="J552" s="209" t="e">
        <f t="shared" si="27"/>
        <v>#VALUE!</v>
      </c>
      <c r="K552" s="209" t="e">
        <f t="shared" si="27"/>
        <v>#VALUE!</v>
      </c>
      <c r="L552" s="209" t="e">
        <f t="shared" si="27"/>
        <v>#VALUE!</v>
      </c>
      <c r="M552" s="209" t="e">
        <f t="shared" si="27"/>
        <v>#VALUE!</v>
      </c>
      <c r="N552" s="209" t="e">
        <f t="shared" si="27"/>
        <v>#VALUE!</v>
      </c>
      <c r="O552" s="209" t="e">
        <f t="shared" si="27"/>
        <v>#VALUE!</v>
      </c>
      <c r="P552" s="209" t="e">
        <f t="shared" si="27"/>
        <v>#VALUE!</v>
      </c>
      <c r="Q552" s="209" t="e">
        <f t="shared" si="27"/>
        <v>#VALUE!</v>
      </c>
      <c r="R552" s="209" t="e">
        <f t="shared" si="27"/>
        <v>#VALUE!</v>
      </c>
      <c r="S552" s="209" t="e">
        <f t="shared" si="27"/>
        <v>#VALUE!</v>
      </c>
      <c r="T552" s="209" t="e">
        <f t="shared" si="27"/>
        <v>#VALUE!</v>
      </c>
      <c r="U552" s="209" t="e">
        <f t="shared" si="27"/>
        <v>#VALUE!</v>
      </c>
      <c r="V552" s="209" t="e">
        <f t="shared" si="27"/>
        <v>#VALUE!</v>
      </c>
      <c r="W552" s="209" t="e">
        <f t="shared" si="27"/>
        <v>#VALUE!</v>
      </c>
      <c r="X552" s="209" t="e">
        <f t="shared" si="27"/>
        <v>#VALUE!</v>
      </c>
      <c r="Y552" s="209" t="e">
        <f t="shared" si="27"/>
        <v>#VALUE!</v>
      </c>
      <c r="Z552" s="209" t="e">
        <f t="shared" si="27"/>
        <v>#VALUE!</v>
      </c>
      <c r="AA552" s="209" t="e">
        <f t="shared" si="27"/>
        <v>#VALUE!</v>
      </c>
      <c r="AB552" s="209" t="e">
        <f t="shared" si="27"/>
        <v>#VALUE!</v>
      </c>
      <c r="AC552" s="209" t="e">
        <f t="shared" si="27"/>
        <v>#VALUE!</v>
      </c>
      <c r="AD552" s="209" t="e">
        <f t="shared" si="27"/>
        <v>#VALUE!</v>
      </c>
      <c r="AE552" s="209" t="e">
        <f t="shared" si="27"/>
        <v>#VALUE!</v>
      </c>
      <c r="AF552" s="209" t="e">
        <f t="shared" si="27"/>
        <v>#VALUE!</v>
      </c>
      <c r="AG552" s="209" t="e">
        <f t="shared" si="27"/>
        <v>#VALUE!</v>
      </c>
      <c r="AH552" s="209" t="e">
        <f t="shared" si="27"/>
        <v>#VALUE!</v>
      </c>
      <c r="AI552" s="209" t="e">
        <f t="shared" si="27"/>
        <v>#VALUE!</v>
      </c>
      <c r="AJ552" s="209" t="e">
        <f t="shared" si="27"/>
        <v>#VALUE!</v>
      </c>
      <c r="AK552" s="209" t="e">
        <f t="shared" si="27"/>
        <v>#VALUE!</v>
      </c>
      <c r="AL552" s="209" t="e">
        <f t="shared" si="27"/>
        <v>#VALUE!</v>
      </c>
      <c r="AM552" s="209" t="e">
        <f t="shared" si="27"/>
        <v>#VALUE!</v>
      </c>
      <c r="AN552" s="209" t="e">
        <f t="shared" si="27"/>
        <v>#VALUE!</v>
      </c>
      <c r="AO552" s="209" t="e">
        <f t="shared" si="27"/>
        <v>#VALUE!</v>
      </c>
      <c r="AP552" s="209" t="e">
        <f t="shared" si="27"/>
        <v>#VALUE!</v>
      </c>
      <c r="AQ552" s="209" t="e">
        <f t="shared" si="27"/>
        <v>#VALUE!</v>
      </c>
      <c r="AR552" s="209" t="e">
        <f t="shared" si="27"/>
        <v>#VALUE!</v>
      </c>
      <c r="AS552" s="209" t="e">
        <f t="shared" si="27"/>
        <v>#VALUE!</v>
      </c>
    </row>
    <row r="553" spans="1:45" ht="14.4" thickBot="1" x14ac:dyDescent="0.3"/>
    <row r="554" spans="1:45" ht="28.2" thickTop="1" x14ac:dyDescent="0.25">
      <c r="B554" s="56" t="s">
        <v>518</v>
      </c>
      <c r="C554" s="213"/>
      <c r="D554" s="213"/>
      <c r="E554" s="213"/>
      <c r="F554" s="213"/>
      <c r="G554" s="213"/>
      <c r="H554" s="209" t="e">
        <f>H552/(G663*1000)</f>
        <v>#VALUE!</v>
      </c>
      <c r="I554" s="209" t="e">
        <f t="shared" ref="I554:AS554" si="28">I552/(H663*1000)</f>
        <v>#VALUE!</v>
      </c>
      <c r="J554" s="209" t="e">
        <f t="shared" si="28"/>
        <v>#VALUE!</v>
      </c>
      <c r="K554" s="209" t="e">
        <f t="shared" si="28"/>
        <v>#VALUE!</v>
      </c>
      <c r="L554" s="209" t="e">
        <f t="shared" si="28"/>
        <v>#VALUE!</v>
      </c>
      <c r="M554" s="209" t="e">
        <f t="shared" si="28"/>
        <v>#VALUE!</v>
      </c>
      <c r="N554" s="209" t="e">
        <f t="shared" si="28"/>
        <v>#VALUE!</v>
      </c>
      <c r="O554" s="209" t="e">
        <f t="shared" si="28"/>
        <v>#VALUE!</v>
      </c>
      <c r="P554" s="209" t="e">
        <f t="shared" si="28"/>
        <v>#VALUE!</v>
      </c>
      <c r="Q554" s="209" t="e">
        <f t="shared" si="28"/>
        <v>#VALUE!</v>
      </c>
      <c r="R554" s="209" t="e">
        <f t="shared" si="28"/>
        <v>#VALUE!</v>
      </c>
      <c r="S554" s="209" t="e">
        <f t="shared" si="28"/>
        <v>#VALUE!</v>
      </c>
      <c r="T554" s="209" t="e">
        <f t="shared" si="28"/>
        <v>#VALUE!</v>
      </c>
      <c r="U554" s="209" t="e">
        <f t="shared" si="28"/>
        <v>#VALUE!</v>
      </c>
      <c r="V554" s="209" t="e">
        <f t="shared" si="28"/>
        <v>#VALUE!</v>
      </c>
      <c r="W554" s="209" t="e">
        <f t="shared" si="28"/>
        <v>#VALUE!</v>
      </c>
      <c r="X554" s="209" t="e">
        <f t="shared" si="28"/>
        <v>#VALUE!</v>
      </c>
      <c r="Y554" s="209" t="e">
        <f t="shared" si="28"/>
        <v>#VALUE!</v>
      </c>
      <c r="Z554" s="209" t="e">
        <f t="shared" si="28"/>
        <v>#VALUE!</v>
      </c>
      <c r="AA554" s="209" t="e">
        <f t="shared" si="28"/>
        <v>#VALUE!</v>
      </c>
      <c r="AB554" s="209" t="e">
        <f t="shared" si="28"/>
        <v>#VALUE!</v>
      </c>
      <c r="AC554" s="209" t="e">
        <f t="shared" si="28"/>
        <v>#VALUE!</v>
      </c>
      <c r="AD554" s="209" t="e">
        <f t="shared" si="28"/>
        <v>#VALUE!</v>
      </c>
      <c r="AE554" s="209" t="e">
        <f t="shared" si="28"/>
        <v>#VALUE!</v>
      </c>
      <c r="AF554" s="209" t="e">
        <f t="shared" si="28"/>
        <v>#VALUE!</v>
      </c>
      <c r="AG554" s="209" t="e">
        <f t="shared" si="28"/>
        <v>#VALUE!</v>
      </c>
      <c r="AH554" s="209" t="e">
        <f t="shared" si="28"/>
        <v>#VALUE!</v>
      </c>
      <c r="AI554" s="209" t="e">
        <f t="shared" si="28"/>
        <v>#VALUE!</v>
      </c>
      <c r="AJ554" s="209" t="e">
        <f t="shared" si="28"/>
        <v>#VALUE!</v>
      </c>
      <c r="AK554" s="209" t="e">
        <f t="shared" si="28"/>
        <v>#VALUE!</v>
      </c>
      <c r="AL554" s="209" t="e">
        <f t="shared" si="28"/>
        <v>#VALUE!</v>
      </c>
      <c r="AM554" s="209" t="e">
        <f t="shared" si="28"/>
        <v>#VALUE!</v>
      </c>
      <c r="AN554" s="209" t="e">
        <f t="shared" si="28"/>
        <v>#VALUE!</v>
      </c>
      <c r="AO554" s="209" t="e">
        <f t="shared" si="28"/>
        <v>#VALUE!</v>
      </c>
      <c r="AP554" s="209" t="e">
        <f t="shared" si="28"/>
        <v>#VALUE!</v>
      </c>
      <c r="AQ554" s="209" t="e">
        <f t="shared" si="28"/>
        <v>#VALUE!</v>
      </c>
      <c r="AR554" s="209" t="e">
        <f t="shared" si="28"/>
        <v>#VALUE!</v>
      </c>
      <c r="AS554" s="209" t="e">
        <f t="shared" si="28"/>
        <v>#VALUE!</v>
      </c>
    </row>
    <row r="555" spans="1:45" x14ac:dyDescent="0.25">
      <c r="B555" s="123"/>
    </row>
    <row r="556" spans="1:45" ht="16.2" thickBot="1" x14ac:dyDescent="0.35">
      <c r="A556" s="129" t="s">
        <v>519</v>
      </c>
      <c r="B556" s="123"/>
    </row>
    <row r="557" spans="1:45" ht="14.4" thickTop="1" x14ac:dyDescent="0.25">
      <c r="B557" s="56" t="s">
        <v>501</v>
      </c>
      <c r="C557" s="83">
        <v>2018</v>
      </c>
      <c r="D557" s="83">
        <v>2019</v>
      </c>
      <c r="E557" s="83">
        <v>2020</v>
      </c>
      <c r="F557" s="83">
        <v>2021</v>
      </c>
      <c r="G557" s="83">
        <v>2022</v>
      </c>
      <c r="H557" s="83">
        <v>2023</v>
      </c>
      <c r="I557" s="83">
        <v>2024</v>
      </c>
      <c r="J557" s="83">
        <v>2025</v>
      </c>
      <c r="K557" s="83">
        <v>2026</v>
      </c>
      <c r="L557" s="83">
        <v>2027</v>
      </c>
      <c r="M557" s="83">
        <v>2028</v>
      </c>
      <c r="N557" s="83">
        <v>2029</v>
      </c>
      <c r="O557" s="83">
        <v>2030</v>
      </c>
      <c r="P557" s="83">
        <v>2031</v>
      </c>
      <c r="Q557" s="83">
        <v>2032</v>
      </c>
      <c r="R557" s="83">
        <v>2033</v>
      </c>
      <c r="S557" s="83">
        <v>2034</v>
      </c>
      <c r="T557" s="83">
        <v>2035</v>
      </c>
      <c r="U557" s="83">
        <v>2036</v>
      </c>
      <c r="V557" s="83">
        <v>2037</v>
      </c>
      <c r="W557" s="83">
        <v>2038</v>
      </c>
      <c r="X557" s="83">
        <v>2039</v>
      </c>
      <c r="Y557" s="83">
        <v>2040</v>
      </c>
      <c r="Z557" s="83">
        <v>2041</v>
      </c>
      <c r="AA557" s="83">
        <v>2042</v>
      </c>
      <c r="AB557" s="83">
        <v>2043</v>
      </c>
      <c r="AC557" s="83">
        <v>2044</v>
      </c>
      <c r="AD557" s="83">
        <v>2045</v>
      </c>
      <c r="AE557" s="83">
        <v>2046</v>
      </c>
      <c r="AF557" s="83">
        <v>2047</v>
      </c>
      <c r="AG557" s="83">
        <v>2048</v>
      </c>
      <c r="AH557" s="83">
        <v>2049</v>
      </c>
      <c r="AI557" s="83">
        <v>2050</v>
      </c>
      <c r="AJ557" s="83">
        <v>2051</v>
      </c>
      <c r="AK557" s="83">
        <v>2052</v>
      </c>
      <c r="AL557" s="83">
        <v>2053</v>
      </c>
      <c r="AM557" s="83">
        <v>2054</v>
      </c>
      <c r="AN557" s="83">
        <v>2055</v>
      </c>
      <c r="AO557" s="83">
        <v>2056</v>
      </c>
      <c r="AP557" s="83">
        <v>2057</v>
      </c>
      <c r="AQ557" s="83">
        <v>2058</v>
      </c>
      <c r="AR557" s="83">
        <v>2059</v>
      </c>
      <c r="AS557" s="83">
        <v>2060</v>
      </c>
    </row>
    <row r="558" spans="1:45" x14ac:dyDescent="0.25">
      <c r="B558" s="208" t="s">
        <v>502</v>
      </c>
      <c r="C558" s="209" t="str">
        <f>IFERROR(IF(AND(ISNUMBER($C$35),ISNUMBER($D$35)),((C675/C681)*C565)-C559,"N/A"),"")</f>
        <v>N/A</v>
      </c>
      <c r="D558" s="209" t="str">
        <f t="shared" ref="D558:AS558" si="29">IFERROR(IF(AND(ISNUMBER($C$35),ISNUMBER($D$35)),((D675/D681)*D565)-D559,"N/A"),"")</f>
        <v>N/A</v>
      </c>
      <c r="E558" s="209" t="str">
        <f t="shared" si="29"/>
        <v>N/A</v>
      </c>
      <c r="F558" s="209" t="str">
        <f t="shared" si="29"/>
        <v>N/A</v>
      </c>
      <c r="G558" s="209" t="str">
        <f t="shared" si="29"/>
        <v>N/A</v>
      </c>
      <c r="H558" s="209" t="str">
        <f t="shared" si="29"/>
        <v>N/A</v>
      </c>
      <c r="I558" s="209" t="str">
        <f t="shared" si="29"/>
        <v>N/A</v>
      </c>
      <c r="J558" s="209" t="str">
        <f t="shared" si="29"/>
        <v>N/A</v>
      </c>
      <c r="K558" s="209" t="str">
        <f t="shared" si="29"/>
        <v>N/A</v>
      </c>
      <c r="L558" s="209" t="str">
        <f t="shared" si="29"/>
        <v>N/A</v>
      </c>
      <c r="M558" s="209" t="str">
        <f t="shared" si="29"/>
        <v>N/A</v>
      </c>
      <c r="N558" s="209" t="str">
        <f t="shared" si="29"/>
        <v>N/A</v>
      </c>
      <c r="O558" s="209" t="str">
        <f t="shared" si="29"/>
        <v>N/A</v>
      </c>
      <c r="P558" s="209" t="str">
        <f t="shared" si="29"/>
        <v>N/A</v>
      </c>
      <c r="Q558" s="209" t="str">
        <f t="shared" si="29"/>
        <v>N/A</v>
      </c>
      <c r="R558" s="209" t="str">
        <f t="shared" si="29"/>
        <v>N/A</v>
      </c>
      <c r="S558" s="209" t="str">
        <f t="shared" si="29"/>
        <v>N/A</v>
      </c>
      <c r="T558" s="209" t="str">
        <f t="shared" si="29"/>
        <v>N/A</v>
      </c>
      <c r="U558" s="209" t="str">
        <f t="shared" si="29"/>
        <v>N/A</v>
      </c>
      <c r="V558" s="209" t="str">
        <f t="shared" si="29"/>
        <v>N/A</v>
      </c>
      <c r="W558" s="209" t="str">
        <f t="shared" si="29"/>
        <v>N/A</v>
      </c>
      <c r="X558" s="209" t="str">
        <f t="shared" si="29"/>
        <v>N/A</v>
      </c>
      <c r="Y558" s="209" t="str">
        <f t="shared" si="29"/>
        <v>N/A</v>
      </c>
      <c r="Z558" s="209" t="str">
        <f t="shared" si="29"/>
        <v>N/A</v>
      </c>
      <c r="AA558" s="209" t="str">
        <f t="shared" si="29"/>
        <v>N/A</v>
      </c>
      <c r="AB558" s="209" t="str">
        <f t="shared" si="29"/>
        <v>N/A</v>
      </c>
      <c r="AC558" s="209" t="str">
        <f t="shared" si="29"/>
        <v>N/A</v>
      </c>
      <c r="AD558" s="209" t="str">
        <f t="shared" si="29"/>
        <v>N/A</v>
      </c>
      <c r="AE558" s="209" t="str">
        <f t="shared" si="29"/>
        <v>N/A</v>
      </c>
      <c r="AF558" s="209" t="str">
        <f t="shared" si="29"/>
        <v>N/A</v>
      </c>
      <c r="AG558" s="209" t="str">
        <f t="shared" si="29"/>
        <v>N/A</v>
      </c>
      <c r="AH558" s="209" t="str">
        <f t="shared" si="29"/>
        <v>N/A</v>
      </c>
      <c r="AI558" s="209" t="str">
        <f t="shared" si="29"/>
        <v>N/A</v>
      </c>
      <c r="AJ558" s="209" t="str">
        <f t="shared" si="29"/>
        <v>N/A</v>
      </c>
      <c r="AK558" s="209" t="str">
        <f t="shared" si="29"/>
        <v>N/A</v>
      </c>
      <c r="AL558" s="209" t="str">
        <f t="shared" si="29"/>
        <v>N/A</v>
      </c>
      <c r="AM558" s="209" t="str">
        <f t="shared" si="29"/>
        <v>N/A</v>
      </c>
      <c r="AN558" s="209" t="str">
        <f t="shared" si="29"/>
        <v>N/A</v>
      </c>
      <c r="AO558" s="209" t="str">
        <f t="shared" si="29"/>
        <v>N/A</v>
      </c>
      <c r="AP558" s="209" t="str">
        <f t="shared" si="29"/>
        <v>N/A</v>
      </c>
      <c r="AQ558" s="209" t="str">
        <f t="shared" si="29"/>
        <v>N/A</v>
      </c>
      <c r="AR558" s="209" t="str">
        <f t="shared" si="29"/>
        <v>N/A</v>
      </c>
      <c r="AS558" s="209" t="str">
        <f t="shared" si="29"/>
        <v>N/A</v>
      </c>
    </row>
    <row r="559" spans="1:45" x14ac:dyDescent="0.25">
      <c r="B559" s="210" t="s">
        <v>503</v>
      </c>
      <c r="C559" s="209" t="str" cm="1">
        <f t="array" ref="C559">IFERROR(IF(AND(ISNUMBER($C$35),ISNUMBER($D$35)),_xlfn.IFS(C557&lt;=$D$32,$E$32*(C675/C681)*C565,AND(C557&gt;$D$32,C557&lt;=$C$32),B559+(((INDEX($C$565:$AS$565,MATCH($C$32,$C$557:$AS$557,0))*(INDEX($C$675:$AS$675, MATCH($C$32,$C$674:$AS$674,0))/INDEX($C$681:$AS$681, MATCH($C$32,$C$674:$AS$674,0)))*$B$32)-(INDEX($C$565:$AS$565,MATCH($D$32,$C$557:$AS$557,0))*(INDEX($C$675:$AS$675, MATCH($D$32,$C$674:$AS$674,0))/INDEX($C$681:$AS$681, MATCH($D$32,$C$674:$AS$674,0)))*$E$32))/($C$32-$D$32)),C557&gt;$C$32,INDEX($C$565:$AS$565,MATCH(C557,$C$557:$AS$557,0))*(INDEX($C$675:$AS$675, MATCH(C557,$C$674:$AS$674,0))/INDEX($C$681:$AS$681, MATCH(C557,$C$674:$AS$674,0)))*$B$32,TRUE,0),"N/A"),"")</f>
        <v>N/A</v>
      </c>
      <c r="D559" s="209" t="str" cm="1">
        <f t="array" ref="D559">IFERROR(IF(AND(ISNUMBER($C$35),ISNUMBER($D$35)),_xlfn.IFS(D557&lt;=$D$32,$E$32*(D675/D681)*D565,AND(D557&gt;$D$32,D557&lt;=$C$32),C559+(((INDEX($C$565:$AS$565,MATCH($C$32,$C$557:$AS$557,0))*(INDEX($C$675:$AS$675, MATCH($C$32,$C$674:$AS$674,0))/INDEX($C$681:$AS$681, MATCH($C$32,$C$674:$AS$674,0)))*$B$32)-(INDEX($C$565:$AS$565,MATCH($D$32,$C$557:$AS$557,0))*(INDEX($C$675:$AS$675, MATCH($D$32,$C$674:$AS$674,0))/INDEX($C$681:$AS$681, MATCH($D$32,$C$674:$AS$674,0)))*$E$32))/($C$32-$D$32)),D557&gt;$C$32,INDEX($C$565:$AS$565,MATCH(D557,$C$557:$AS$557,0))*(INDEX($C$675:$AS$675, MATCH(D557,$C$674:$AS$674,0))/INDEX($C$681:$AS$681, MATCH(D557,$C$674:$AS$674,0)))*$B$32,TRUE,0),"N/A"),"")</f>
        <v>N/A</v>
      </c>
      <c r="E559" s="209" t="str" cm="1">
        <f t="array" ref="E559">IFERROR(IF(AND(ISNUMBER($C$35),ISNUMBER($D$35)),_xlfn.IFS(E557&lt;=$D$32,$E$32*(E675/E681)*E565,AND(E557&gt;$D$32,E557&lt;=$C$32),D559+(((INDEX($C$565:$AS$565,MATCH($C$32,$C$557:$AS$557,0))*(INDEX($C$675:$AS$675, MATCH($C$32,$C$674:$AS$674,0))/INDEX($C$681:$AS$681, MATCH($C$32,$C$674:$AS$674,0)))*$B$32)-(INDEX($C$565:$AS$565,MATCH($D$32,$C$557:$AS$557,0))*(INDEX($C$675:$AS$675, MATCH($D$32,$C$674:$AS$674,0))/INDEX($C$681:$AS$681, MATCH($D$32,$C$674:$AS$674,0)))*$E$32))/($C$32-$D$32)),E557&gt;$C$32,INDEX($C$565:$AS$565,MATCH(E557,$C$557:$AS$557,0))*(INDEX($C$675:$AS$675, MATCH(E557,$C$674:$AS$674,0))/INDEX($C$681:$AS$681, MATCH(E557,$C$674:$AS$674,0)))*$B$32,TRUE,0),"N/A"),"")</f>
        <v>N/A</v>
      </c>
      <c r="F559" s="209" t="str" cm="1">
        <f t="array" ref="F559">IFERROR(IF(AND(ISNUMBER($C$35),ISNUMBER($D$35)),_xlfn.IFS(F557&lt;=$D$32,$E$32*(F675/F681)*F565,AND(F557&gt;$D$32,F557&lt;=$C$32),E559+(((INDEX($C$565:$AS$565,MATCH($C$32,$C$557:$AS$557,0))*(INDEX($C$675:$AS$675, MATCH($C$32,$C$674:$AS$674,0))/INDEX($C$681:$AS$681, MATCH($C$32,$C$674:$AS$674,0)))*$B$32)-(INDEX($C$565:$AS$565,MATCH($D$32,$C$557:$AS$557,0))*(INDEX($C$675:$AS$675, MATCH($D$32,$C$674:$AS$674,0))/INDEX($C$681:$AS$681, MATCH($D$32,$C$674:$AS$674,0)))*$E$32))/($C$32-$D$32)),F557&gt;$C$32,INDEX($C$565:$AS$565,MATCH(F557,$C$557:$AS$557,0))*(INDEX($C$675:$AS$675, MATCH(F557,$C$674:$AS$674,0))/INDEX($C$681:$AS$681, MATCH(F557,$C$674:$AS$674,0)))*$B$32,TRUE,0),"N/A"),"")</f>
        <v>N/A</v>
      </c>
      <c r="G559" s="209" t="str" cm="1">
        <f t="array" ref="G559">IFERROR(IF(AND(ISNUMBER($C$35),ISNUMBER($D$35)),_xlfn.IFS(G557&lt;=$D$32,$E$32*(G675/G681)*G565,AND(G557&gt;$D$32,G557&lt;=$C$32),F559+(((INDEX($C$565:$AS$565,MATCH($C$32,$C$557:$AS$557,0))*(INDEX($C$675:$AS$675, MATCH($C$32,$C$674:$AS$674,0))/INDEX($C$681:$AS$681, MATCH($C$32,$C$674:$AS$674,0)))*$B$32)-(INDEX($C$565:$AS$565,MATCH($D$32,$C$557:$AS$557,0))*(INDEX($C$675:$AS$675, MATCH($D$32,$C$674:$AS$674,0))/INDEX($C$681:$AS$681, MATCH($D$32,$C$674:$AS$674,0)))*$E$32))/($C$32-$D$32)),G557&gt;$C$32,INDEX($C$565:$AS$565,MATCH(G557,$C$557:$AS$557,0))*(INDEX($C$675:$AS$675, MATCH(G557,$C$674:$AS$674,0))/INDEX($C$681:$AS$681, MATCH(G557,$C$674:$AS$674,0)))*$B$32,TRUE,0),"N/A"),"")</f>
        <v>N/A</v>
      </c>
      <c r="H559" s="209" t="str" cm="1">
        <f t="array" ref="H559">IFERROR(IF(AND(ISNUMBER($C$35),ISNUMBER($D$35)),_xlfn.IFS(H557&lt;=$D$32,$E$32*(H675/H681)*H565,AND(H557&gt;$D$32,H557&lt;=$C$32),G559+(((INDEX($C$565:$AS$565,MATCH($C$32,$C$557:$AS$557,0))*(INDEX($C$675:$AS$675, MATCH($C$32,$C$674:$AS$674,0))/INDEX($C$681:$AS$681, MATCH($C$32,$C$674:$AS$674,0)))*$B$32)-(INDEX($C$565:$AS$565,MATCH($D$32,$C$557:$AS$557,0))*(INDEX($C$675:$AS$675, MATCH($D$32,$C$674:$AS$674,0))/INDEX($C$681:$AS$681, MATCH($D$32,$C$674:$AS$674,0)))*$E$32))/($C$32-$D$32)),H557&gt;$C$32,INDEX($C$565:$AS$565,MATCH(H557,$C$557:$AS$557,0))*(INDEX($C$675:$AS$675, MATCH(H557,$C$674:$AS$674,0))/INDEX($C$681:$AS$681, MATCH(H557,$C$674:$AS$674,0)))*$B$32,TRUE,0),"N/A"),"")</f>
        <v>N/A</v>
      </c>
      <c r="I559" s="209" t="str" cm="1">
        <f t="array" ref="I559">IFERROR(IF(AND(ISNUMBER($C$35),ISNUMBER($D$35)),_xlfn.IFS(I557&lt;=$D$32,$E$32*(I675/I681)*I565,AND(I557&gt;$D$32,I557&lt;=$C$32),H559+(((INDEX($C$565:$AS$565,MATCH($C$32,$C$557:$AS$557,0))*(INDEX($C$675:$AS$675, MATCH($C$32,$C$674:$AS$674,0))/INDEX($C$681:$AS$681, MATCH($C$32,$C$674:$AS$674,0)))*$B$32)-(INDEX($C$565:$AS$565,MATCH($D$32,$C$557:$AS$557,0))*(INDEX($C$675:$AS$675, MATCH($D$32,$C$674:$AS$674,0))/INDEX($C$681:$AS$681, MATCH($D$32,$C$674:$AS$674,0)))*$E$32))/($C$32-$D$32)),I557&gt;$C$32,INDEX($C$565:$AS$565,MATCH(I557,$C$557:$AS$557,0))*(INDEX($C$675:$AS$675, MATCH(I557,$C$674:$AS$674,0))/INDEX($C$681:$AS$681, MATCH(I557,$C$674:$AS$674,0)))*$B$32,TRUE,0),"N/A"),"")</f>
        <v>N/A</v>
      </c>
      <c r="J559" s="209" t="str" cm="1">
        <f t="array" ref="J559">IFERROR(IF(AND(ISNUMBER($C$35),ISNUMBER($D$35)),_xlfn.IFS(J557&lt;=$D$32,$E$32*(J675/J681)*J565,AND(J557&gt;$D$32,J557&lt;=$C$32),I559+(((INDEX($C$565:$AS$565,MATCH($C$32,$C$557:$AS$557,0))*(INDEX($C$675:$AS$675, MATCH($C$32,$C$674:$AS$674,0))/INDEX($C$681:$AS$681, MATCH($C$32,$C$674:$AS$674,0)))*$B$32)-(INDEX($C$565:$AS$565,MATCH($D$32,$C$557:$AS$557,0))*(INDEX($C$675:$AS$675, MATCH($D$32,$C$674:$AS$674,0))/INDEX($C$681:$AS$681, MATCH($D$32,$C$674:$AS$674,0)))*$E$32))/($C$32-$D$32)),J557&gt;$C$32,INDEX($C$565:$AS$565,MATCH(J557,$C$557:$AS$557,0))*(INDEX($C$675:$AS$675, MATCH(J557,$C$674:$AS$674,0))/INDEX($C$681:$AS$681, MATCH(J557,$C$674:$AS$674,0)))*$B$32,TRUE,0),"N/A"),"")</f>
        <v>N/A</v>
      </c>
      <c r="K559" s="209" t="str" cm="1">
        <f t="array" ref="K559">IFERROR(IF(AND(ISNUMBER($C$35),ISNUMBER($D$35)),_xlfn.IFS(K557&lt;=$D$32,$E$32*(K675/K681)*K565,AND(K557&gt;$D$32,K557&lt;=$C$32),J559+(((INDEX($C$565:$AS$565,MATCH($C$32,$C$557:$AS$557,0))*(INDEX($C$675:$AS$675, MATCH($C$32,$C$674:$AS$674,0))/INDEX($C$681:$AS$681, MATCH($C$32,$C$674:$AS$674,0)))*$B$32)-(INDEX($C$565:$AS$565,MATCH($D$32,$C$557:$AS$557,0))*(INDEX($C$675:$AS$675, MATCH($D$32,$C$674:$AS$674,0))/INDEX($C$681:$AS$681, MATCH($D$32,$C$674:$AS$674,0)))*$E$32))/($C$32-$D$32)),K557&gt;$C$32,INDEX($C$565:$AS$565,MATCH(K557,$C$557:$AS$557,0))*(INDEX($C$675:$AS$675, MATCH(K557,$C$674:$AS$674,0))/INDEX($C$681:$AS$681, MATCH(K557,$C$674:$AS$674,0)))*$B$32,TRUE,0),"N/A"),"")</f>
        <v>N/A</v>
      </c>
      <c r="L559" s="209" t="str" cm="1">
        <f t="array" ref="L559">IFERROR(IF(AND(ISNUMBER($C$35),ISNUMBER($D$35)),_xlfn.IFS(L557&lt;=$D$32,$E$32*(L675/L681)*L565,AND(L557&gt;$D$32,L557&lt;=$C$32),K559+(((INDEX($C$565:$AS$565,MATCH($C$32,$C$557:$AS$557,0))*(INDEX($C$675:$AS$675, MATCH($C$32,$C$674:$AS$674,0))/INDEX($C$681:$AS$681, MATCH($C$32,$C$674:$AS$674,0)))*$B$32)-(INDEX($C$565:$AS$565,MATCH($D$32,$C$557:$AS$557,0))*(INDEX($C$675:$AS$675, MATCH($D$32,$C$674:$AS$674,0))/INDEX($C$681:$AS$681, MATCH($D$32,$C$674:$AS$674,0)))*$E$32))/($C$32-$D$32)),L557&gt;$C$32,INDEX($C$565:$AS$565,MATCH(L557,$C$557:$AS$557,0))*(INDEX($C$675:$AS$675, MATCH(L557,$C$674:$AS$674,0))/INDEX($C$681:$AS$681, MATCH(L557,$C$674:$AS$674,0)))*$B$32,TRUE,0),"N/A"),"")</f>
        <v>N/A</v>
      </c>
      <c r="M559" s="209" t="str" cm="1">
        <f t="array" ref="M559">IFERROR(IF(AND(ISNUMBER($C$35),ISNUMBER($D$35)),_xlfn.IFS(M557&lt;=$D$32,$E$32*(M675/M681)*M565,AND(M557&gt;$D$32,M557&lt;=$C$32),L559+(((INDEX($C$565:$AS$565,MATCH($C$32,$C$557:$AS$557,0))*(INDEX($C$675:$AS$675, MATCH($C$32,$C$674:$AS$674,0))/INDEX($C$681:$AS$681, MATCH($C$32,$C$674:$AS$674,0)))*$B$32)-(INDEX($C$565:$AS$565,MATCH($D$32,$C$557:$AS$557,0))*(INDEX($C$675:$AS$675, MATCH($D$32,$C$674:$AS$674,0))/INDEX($C$681:$AS$681, MATCH($D$32,$C$674:$AS$674,0)))*$E$32))/($C$32-$D$32)),M557&gt;$C$32,INDEX($C$565:$AS$565,MATCH(M557,$C$557:$AS$557,0))*(INDEX($C$675:$AS$675, MATCH(M557,$C$674:$AS$674,0))/INDEX($C$681:$AS$681, MATCH(M557,$C$674:$AS$674,0)))*$B$32,TRUE,0),"N/A"),"")</f>
        <v>N/A</v>
      </c>
      <c r="N559" s="209" t="str" cm="1">
        <f t="array" ref="N559">IFERROR(IF(AND(ISNUMBER($C$35),ISNUMBER($D$35)),_xlfn.IFS(N557&lt;=$D$32,$E$32*(N675/N681)*N565,AND(N557&gt;$D$32,N557&lt;=$C$32),M559+(((INDEX($C$565:$AS$565,MATCH($C$32,$C$557:$AS$557,0))*(INDEX($C$675:$AS$675, MATCH($C$32,$C$674:$AS$674,0))/INDEX($C$681:$AS$681, MATCH($C$32,$C$674:$AS$674,0)))*$B$32)-(INDEX($C$565:$AS$565,MATCH($D$32,$C$557:$AS$557,0))*(INDEX($C$675:$AS$675, MATCH($D$32,$C$674:$AS$674,0))/INDEX($C$681:$AS$681, MATCH($D$32,$C$674:$AS$674,0)))*$E$32))/($C$32-$D$32)),N557&gt;$C$32,INDEX($C$565:$AS$565,MATCH(N557,$C$557:$AS$557,0))*(INDEX($C$675:$AS$675, MATCH(N557,$C$674:$AS$674,0))/INDEX($C$681:$AS$681, MATCH(N557,$C$674:$AS$674,0)))*$B$32,TRUE,0),"N/A"),"")</f>
        <v>N/A</v>
      </c>
      <c r="O559" s="209" t="str" cm="1">
        <f t="array" ref="O559">IFERROR(IF(AND(ISNUMBER($C$35),ISNUMBER($D$35)),_xlfn.IFS(O557&lt;=$D$32,$E$32*(O675/O681)*O565,AND(O557&gt;$D$32,O557&lt;=$C$32),N559+(((INDEX($C$565:$AS$565,MATCH($C$32,$C$557:$AS$557,0))*(INDEX($C$675:$AS$675, MATCH($C$32,$C$674:$AS$674,0))/INDEX($C$681:$AS$681, MATCH($C$32,$C$674:$AS$674,0)))*$B$32)-(INDEX($C$565:$AS$565,MATCH($D$32,$C$557:$AS$557,0))*(INDEX($C$675:$AS$675, MATCH($D$32,$C$674:$AS$674,0))/INDEX($C$681:$AS$681, MATCH($D$32,$C$674:$AS$674,0)))*$E$32))/($C$32-$D$32)),O557&gt;$C$32,INDEX($C$565:$AS$565,MATCH(O557,$C$557:$AS$557,0))*(INDEX($C$675:$AS$675, MATCH(O557,$C$674:$AS$674,0))/INDEX($C$681:$AS$681, MATCH(O557,$C$674:$AS$674,0)))*$B$32,TRUE,0),"N/A"),"")</f>
        <v>N/A</v>
      </c>
      <c r="P559" s="209" t="str" cm="1">
        <f t="array" ref="P559">IFERROR(IF(AND(ISNUMBER($C$35),ISNUMBER($D$35)),_xlfn.IFS(P557&lt;=$D$32,$E$32*(P675/P681)*P565,AND(P557&gt;$D$32,P557&lt;=$C$32),O559+(((INDEX($C$565:$AS$565,MATCH($C$32,$C$557:$AS$557,0))*(INDEX($C$675:$AS$675, MATCH($C$32,$C$674:$AS$674,0))/INDEX($C$681:$AS$681, MATCH($C$32,$C$674:$AS$674,0)))*$B$32)-(INDEX($C$565:$AS$565,MATCH($D$32,$C$557:$AS$557,0))*(INDEX($C$675:$AS$675, MATCH($D$32,$C$674:$AS$674,0))/INDEX($C$681:$AS$681, MATCH($D$32,$C$674:$AS$674,0)))*$E$32))/($C$32-$D$32)),P557&gt;$C$32,INDEX($C$565:$AS$565,MATCH(P557,$C$557:$AS$557,0))*(INDEX($C$675:$AS$675, MATCH(P557,$C$674:$AS$674,0))/INDEX($C$681:$AS$681, MATCH(P557,$C$674:$AS$674,0)))*$B$32,TRUE,0),"N/A"),"")</f>
        <v>N/A</v>
      </c>
      <c r="Q559" s="209" t="str" cm="1">
        <f t="array" ref="Q559">IFERROR(IF(AND(ISNUMBER($C$35),ISNUMBER($D$35)),_xlfn.IFS(Q557&lt;=$D$32,$E$32*(Q675/Q681)*Q565,AND(Q557&gt;$D$32,Q557&lt;=$C$32),P559+(((INDEX($C$565:$AS$565,MATCH($C$32,$C$557:$AS$557,0))*(INDEX($C$675:$AS$675, MATCH($C$32,$C$674:$AS$674,0))/INDEX($C$681:$AS$681, MATCH($C$32,$C$674:$AS$674,0)))*$B$32)-(INDEX($C$565:$AS$565,MATCH($D$32,$C$557:$AS$557,0))*(INDEX($C$675:$AS$675, MATCH($D$32,$C$674:$AS$674,0))/INDEX($C$681:$AS$681, MATCH($D$32,$C$674:$AS$674,0)))*$E$32))/($C$32-$D$32)),Q557&gt;$C$32,INDEX($C$565:$AS$565,MATCH(Q557,$C$557:$AS$557,0))*(INDEX($C$675:$AS$675, MATCH(Q557,$C$674:$AS$674,0))/INDEX($C$681:$AS$681, MATCH(Q557,$C$674:$AS$674,0)))*$B$32,TRUE,0),"N/A"),"")</f>
        <v>N/A</v>
      </c>
      <c r="R559" s="209" t="str" cm="1">
        <f t="array" ref="R559">IFERROR(IF(AND(ISNUMBER($C$35),ISNUMBER($D$35)),_xlfn.IFS(R557&lt;=$D$32,$E$32*(R675/R681)*R565,AND(R557&gt;$D$32,R557&lt;=$C$32),Q559+(((INDEX($C$565:$AS$565,MATCH($C$32,$C$557:$AS$557,0))*(INDEX($C$675:$AS$675, MATCH($C$32,$C$674:$AS$674,0))/INDEX($C$681:$AS$681, MATCH($C$32,$C$674:$AS$674,0)))*$B$32)-(INDEX($C$565:$AS$565,MATCH($D$32,$C$557:$AS$557,0))*(INDEX($C$675:$AS$675, MATCH($D$32,$C$674:$AS$674,0))/INDEX($C$681:$AS$681, MATCH($D$32,$C$674:$AS$674,0)))*$E$32))/($C$32-$D$32)),R557&gt;$C$32,INDEX($C$565:$AS$565,MATCH(R557,$C$557:$AS$557,0))*(INDEX($C$675:$AS$675, MATCH(R557,$C$674:$AS$674,0))/INDEX($C$681:$AS$681, MATCH(R557,$C$674:$AS$674,0)))*$B$32,TRUE,0),"N/A"),"")</f>
        <v>N/A</v>
      </c>
      <c r="S559" s="209" t="str" cm="1">
        <f t="array" ref="S559">IFERROR(IF(AND(ISNUMBER($C$35),ISNUMBER($D$35)),_xlfn.IFS(S557&lt;=$D$32,$E$32*(S675/S681)*S565,AND(S557&gt;$D$32,S557&lt;=$C$32),R559+(((INDEX($C$565:$AS$565,MATCH($C$32,$C$557:$AS$557,0))*(INDEX($C$675:$AS$675, MATCH($C$32,$C$674:$AS$674,0))/INDEX($C$681:$AS$681, MATCH($C$32,$C$674:$AS$674,0)))*$B$32)-(INDEX($C$565:$AS$565,MATCH($D$32,$C$557:$AS$557,0))*(INDEX($C$675:$AS$675, MATCH($D$32,$C$674:$AS$674,0))/INDEX($C$681:$AS$681, MATCH($D$32,$C$674:$AS$674,0)))*$E$32))/($C$32-$D$32)),S557&gt;$C$32,INDEX($C$565:$AS$565,MATCH(S557,$C$557:$AS$557,0))*(INDEX($C$675:$AS$675, MATCH(S557,$C$674:$AS$674,0))/INDEX($C$681:$AS$681, MATCH(S557,$C$674:$AS$674,0)))*$B$32,TRUE,0),"N/A"),"")</f>
        <v>N/A</v>
      </c>
      <c r="T559" s="209" t="str" cm="1">
        <f t="array" ref="T559">IFERROR(IF(AND(ISNUMBER($C$35),ISNUMBER($D$35)),_xlfn.IFS(T557&lt;=$D$32,$E$32*(T675/T681)*T565,AND(T557&gt;$D$32,T557&lt;=$C$32),S559+(((INDEX($C$565:$AS$565,MATCH($C$32,$C$557:$AS$557,0))*(INDEX($C$675:$AS$675, MATCH($C$32,$C$674:$AS$674,0))/INDEX($C$681:$AS$681, MATCH($C$32,$C$674:$AS$674,0)))*$B$32)-(INDEX($C$565:$AS$565,MATCH($D$32,$C$557:$AS$557,0))*(INDEX($C$675:$AS$675, MATCH($D$32,$C$674:$AS$674,0))/INDEX($C$681:$AS$681, MATCH($D$32,$C$674:$AS$674,0)))*$E$32))/($C$32-$D$32)),T557&gt;$C$32,INDEX($C$565:$AS$565,MATCH(T557,$C$557:$AS$557,0))*(INDEX($C$675:$AS$675, MATCH(T557,$C$674:$AS$674,0))/INDEX($C$681:$AS$681, MATCH(T557,$C$674:$AS$674,0)))*$B$32,TRUE,0),"N/A"),"")</f>
        <v>N/A</v>
      </c>
      <c r="U559" s="209" t="str" cm="1">
        <f t="array" ref="U559">IFERROR(IF(AND(ISNUMBER($C$35),ISNUMBER($D$35)),_xlfn.IFS(U557&lt;=$D$32,$E$32*(U675/U681)*U565,AND(U557&gt;$D$32,U557&lt;=$C$32),T559+(((INDEX($C$565:$AS$565,MATCH($C$32,$C$557:$AS$557,0))*(INDEX($C$675:$AS$675, MATCH($C$32,$C$674:$AS$674,0))/INDEX($C$681:$AS$681, MATCH($C$32,$C$674:$AS$674,0)))*$B$32)-(INDEX($C$565:$AS$565,MATCH($D$32,$C$557:$AS$557,0))*(INDEX($C$675:$AS$675, MATCH($D$32,$C$674:$AS$674,0))/INDEX($C$681:$AS$681, MATCH($D$32,$C$674:$AS$674,0)))*$E$32))/($C$32-$D$32)),U557&gt;$C$32,INDEX($C$565:$AS$565,MATCH(U557,$C$557:$AS$557,0))*(INDEX($C$675:$AS$675, MATCH(U557,$C$674:$AS$674,0))/INDEX($C$681:$AS$681, MATCH(U557,$C$674:$AS$674,0)))*$B$32,TRUE,0),"N/A"),"")</f>
        <v>N/A</v>
      </c>
      <c r="V559" s="209" t="str" cm="1">
        <f t="array" ref="V559">IFERROR(IF(AND(ISNUMBER($C$35),ISNUMBER($D$35)),_xlfn.IFS(V557&lt;=$D$32,$E$32*(V675/V681)*V565,AND(V557&gt;$D$32,V557&lt;=$C$32),U559+(((INDEX($C$565:$AS$565,MATCH($C$32,$C$557:$AS$557,0))*(INDEX($C$675:$AS$675, MATCH($C$32,$C$674:$AS$674,0))/INDEX($C$681:$AS$681, MATCH($C$32,$C$674:$AS$674,0)))*$B$32)-(INDEX($C$565:$AS$565,MATCH($D$32,$C$557:$AS$557,0))*(INDEX($C$675:$AS$675, MATCH($D$32,$C$674:$AS$674,0))/INDEX($C$681:$AS$681, MATCH($D$32,$C$674:$AS$674,0)))*$E$32))/($C$32-$D$32)),V557&gt;$C$32,INDEX($C$565:$AS$565,MATCH(V557,$C$557:$AS$557,0))*(INDEX($C$675:$AS$675, MATCH(V557,$C$674:$AS$674,0))/INDEX($C$681:$AS$681, MATCH(V557,$C$674:$AS$674,0)))*$B$32,TRUE,0),"N/A"),"")</f>
        <v>N/A</v>
      </c>
      <c r="W559" s="209" t="str" cm="1">
        <f t="array" ref="W559">IFERROR(IF(AND(ISNUMBER($C$35),ISNUMBER($D$35)),_xlfn.IFS(W557&lt;=$D$32,$E$32*(W675/W681)*W565,AND(W557&gt;$D$32,W557&lt;=$C$32),V559+(((INDEX($C$565:$AS$565,MATCH($C$32,$C$557:$AS$557,0))*(INDEX($C$675:$AS$675, MATCH($C$32,$C$674:$AS$674,0))/INDEX($C$681:$AS$681, MATCH($C$32,$C$674:$AS$674,0)))*$B$32)-(INDEX($C$565:$AS$565,MATCH($D$32,$C$557:$AS$557,0))*(INDEX($C$675:$AS$675, MATCH($D$32,$C$674:$AS$674,0))/INDEX($C$681:$AS$681, MATCH($D$32,$C$674:$AS$674,0)))*$E$32))/($C$32-$D$32)),W557&gt;$C$32,INDEX($C$565:$AS$565,MATCH(W557,$C$557:$AS$557,0))*(INDEX($C$675:$AS$675, MATCH(W557,$C$674:$AS$674,0))/INDEX($C$681:$AS$681, MATCH(W557,$C$674:$AS$674,0)))*$B$32,TRUE,0),"N/A"),"")</f>
        <v>N/A</v>
      </c>
      <c r="X559" s="209" t="str" cm="1">
        <f t="array" ref="X559">IFERROR(IF(AND(ISNUMBER($C$35),ISNUMBER($D$35)),_xlfn.IFS(X557&lt;=$D$32,$E$32*(X675/X681)*X565,AND(X557&gt;$D$32,X557&lt;=$C$32),W559+(((INDEX($C$565:$AS$565,MATCH($C$32,$C$557:$AS$557,0))*(INDEX($C$675:$AS$675, MATCH($C$32,$C$674:$AS$674,0))/INDEX($C$681:$AS$681, MATCH($C$32,$C$674:$AS$674,0)))*$B$32)-(INDEX($C$565:$AS$565,MATCH($D$32,$C$557:$AS$557,0))*(INDEX($C$675:$AS$675, MATCH($D$32,$C$674:$AS$674,0))/INDEX($C$681:$AS$681, MATCH($D$32,$C$674:$AS$674,0)))*$E$32))/($C$32-$D$32)),X557&gt;$C$32,INDEX($C$565:$AS$565,MATCH(X557,$C$557:$AS$557,0))*(INDEX($C$675:$AS$675, MATCH(X557,$C$674:$AS$674,0))/INDEX($C$681:$AS$681, MATCH(X557,$C$674:$AS$674,0)))*$B$32,TRUE,0),"N/A"),"")</f>
        <v>N/A</v>
      </c>
      <c r="Y559" s="209" t="str" cm="1">
        <f t="array" ref="Y559">IFERROR(IF(AND(ISNUMBER($C$35),ISNUMBER($D$35)),_xlfn.IFS(Y557&lt;=$D$32,$E$32*(Y675/Y681)*Y565,AND(Y557&gt;$D$32,Y557&lt;=$C$32),X559+(((INDEX($C$565:$AS$565,MATCH($C$32,$C$557:$AS$557,0))*(INDEX($C$675:$AS$675, MATCH($C$32,$C$674:$AS$674,0))/INDEX($C$681:$AS$681, MATCH($C$32,$C$674:$AS$674,0)))*$B$32)-(INDEX($C$565:$AS$565,MATCH($D$32,$C$557:$AS$557,0))*(INDEX($C$675:$AS$675, MATCH($D$32,$C$674:$AS$674,0))/INDEX($C$681:$AS$681, MATCH($D$32,$C$674:$AS$674,0)))*$E$32))/($C$32-$D$32)),Y557&gt;$C$32,INDEX($C$565:$AS$565,MATCH(Y557,$C$557:$AS$557,0))*(INDEX($C$675:$AS$675, MATCH(Y557,$C$674:$AS$674,0))/INDEX($C$681:$AS$681, MATCH(Y557,$C$674:$AS$674,0)))*$B$32,TRUE,0),"N/A"),"")</f>
        <v>N/A</v>
      </c>
      <c r="Z559" s="209" t="str" cm="1">
        <f t="array" ref="Z559">IFERROR(IF(AND(ISNUMBER($C$35),ISNUMBER($D$35)),_xlfn.IFS(Z557&lt;=$D$32,$E$32*(Z675/Z681)*Z565,AND(Z557&gt;$D$32,Z557&lt;=$C$32),Y559+(((INDEX($C$565:$AS$565,MATCH($C$32,$C$557:$AS$557,0))*(INDEX($C$675:$AS$675, MATCH($C$32,$C$674:$AS$674,0))/INDEX($C$681:$AS$681, MATCH($C$32,$C$674:$AS$674,0)))*$B$32)-(INDEX($C$565:$AS$565,MATCH($D$32,$C$557:$AS$557,0))*(INDEX($C$675:$AS$675, MATCH($D$32,$C$674:$AS$674,0))/INDEX($C$681:$AS$681, MATCH($D$32,$C$674:$AS$674,0)))*$E$32))/($C$32-$D$32)),Z557&gt;$C$32,INDEX($C$565:$AS$565,MATCH(Z557,$C$557:$AS$557,0))*(INDEX($C$675:$AS$675, MATCH(Z557,$C$674:$AS$674,0))/INDEX($C$681:$AS$681, MATCH(Z557,$C$674:$AS$674,0)))*$B$32,TRUE,0),"N/A"),"")</f>
        <v>N/A</v>
      </c>
      <c r="AA559" s="209" t="str" cm="1">
        <f t="array" ref="AA559">IFERROR(IF(AND(ISNUMBER($C$35),ISNUMBER($D$35)),_xlfn.IFS(AA557&lt;=$D$32,$E$32*(AA675/AA681)*AA565,AND(AA557&gt;$D$32,AA557&lt;=$C$32),Z559+(((INDEX($C$565:$AS$565,MATCH($C$32,$C$557:$AS$557,0))*(INDEX($C$675:$AS$675, MATCH($C$32,$C$674:$AS$674,0))/INDEX($C$681:$AS$681, MATCH($C$32,$C$674:$AS$674,0)))*$B$32)-(INDEX($C$565:$AS$565,MATCH($D$32,$C$557:$AS$557,0))*(INDEX($C$675:$AS$675, MATCH($D$32,$C$674:$AS$674,0))/INDEX($C$681:$AS$681, MATCH($D$32,$C$674:$AS$674,0)))*$E$32))/($C$32-$D$32)),AA557&gt;$C$32,INDEX($C$565:$AS$565,MATCH(AA557,$C$557:$AS$557,0))*(INDEX($C$675:$AS$675, MATCH(AA557,$C$674:$AS$674,0))/INDEX($C$681:$AS$681, MATCH(AA557,$C$674:$AS$674,0)))*$B$32,TRUE,0),"N/A"),"")</f>
        <v>N/A</v>
      </c>
      <c r="AB559" s="209" t="str" cm="1">
        <f t="array" ref="AB559">IFERROR(IF(AND(ISNUMBER($C$35),ISNUMBER($D$35)),_xlfn.IFS(AB557&lt;=$D$32,$E$32*(AB675/AB681)*AB565,AND(AB557&gt;$D$32,AB557&lt;=$C$32),AA559+(((INDEX($C$565:$AS$565,MATCH($C$32,$C$557:$AS$557,0))*(INDEX($C$675:$AS$675, MATCH($C$32,$C$674:$AS$674,0))/INDEX($C$681:$AS$681, MATCH($C$32,$C$674:$AS$674,0)))*$B$32)-(INDEX($C$565:$AS$565,MATCH($D$32,$C$557:$AS$557,0))*(INDEX($C$675:$AS$675, MATCH($D$32,$C$674:$AS$674,0))/INDEX($C$681:$AS$681, MATCH($D$32,$C$674:$AS$674,0)))*$E$32))/($C$32-$D$32)),AB557&gt;$C$32,INDEX($C$565:$AS$565,MATCH(AB557,$C$557:$AS$557,0))*(INDEX($C$675:$AS$675, MATCH(AB557,$C$674:$AS$674,0))/INDEX($C$681:$AS$681, MATCH(AB557,$C$674:$AS$674,0)))*$B$32,TRUE,0),"N/A"),"")</f>
        <v>N/A</v>
      </c>
      <c r="AC559" s="209" t="str" cm="1">
        <f t="array" ref="AC559">IFERROR(IF(AND(ISNUMBER($C$35),ISNUMBER($D$35)),_xlfn.IFS(AC557&lt;=$D$32,$E$32*(AC675/AC681)*AC565,AND(AC557&gt;$D$32,AC557&lt;=$C$32),AB559+(((INDEX($C$565:$AS$565,MATCH($C$32,$C$557:$AS$557,0))*(INDEX($C$675:$AS$675, MATCH($C$32,$C$674:$AS$674,0))/INDEX($C$681:$AS$681, MATCH($C$32,$C$674:$AS$674,0)))*$B$32)-(INDEX($C$565:$AS$565,MATCH($D$32,$C$557:$AS$557,0))*(INDEX($C$675:$AS$675, MATCH($D$32,$C$674:$AS$674,0))/INDEX($C$681:$AS$681, MATCH($D$32,$C$674:$AS$674,0)))*$E$32))/($C$32-$D$32)),AC557&gt;$C$32,INDEX($C$565:$AS$565,MATCH(AC557,$C$557:$AS$557,0))*(INDEX($C$675:$AS$675, MATCH(AC557,$C$674:$AS$674,0))/INDEX($C$681:$AS$681, MATCH(AC557,$C$674:$AS$674,0)))*$B$32,TRUE,0),"N/A"),"")</f>
        <v>N/A</v>
      </c>
      <c r="AD559" s="209" t="str" cm="1">
        <f t="array" ref="AD559">IFERROR(IF(AND(ISNUMBER($C$35),ISNUMBER($D$35)),_xlfn.IFS(AD557&lt;=$D$32,$E$32*(AD675/AD681)*AD565,AND(AD557&gt;$D$32,AD557&lt;=$C$32),AC559+(((INDEX($C$565:$AS$565,MATCH($C$32,$C$557:$AS$557,0))*(INDEX($C$675:$AS$675, MATCH($C$32,$C$674:$AS$674,0))/INDEX($C$681:$AS$681, MATCH($C$32,$C$674:$AS$674,0)))*$B$32)-(INDEX($C$565:$AS$565,MATCH($D$32,$C$557:$AS$557,0))*(INDEX($C$675:$AS$675, MATCH($D$32,$C$674:$AS$674,0))/INDEX($C$681:$AS$681, MATCH($D$32,$C$674:$AS$674,0)))*$E$32))/($C$32-$D$32)),AD557&gt;$C$32,INDEX($C$565:$AS$565,MATCH(AD557,$C$557:$AS$557,0))*(INDEX($C$675:$AS$675, MATCH(AD557,$C$674:$AS$674,0))/INDEX($C$681:$AS$681, MATCH(AD557,$C$674:$AS$674,0)))*$B$32,TRUE,0),"N/A"),"")</f>
        <v>N/A</v>
      </c>
      <c r="AE559" s="209" t="str" cm="1">
        <f t="array" ref="AE559">IFERROR(IF(AND(ISNUMBER($C$35),ISNUMBER($D$35)),_xlfn.IFS(AE557&lt;=$D$32,$E$32*(AE675/AE681)*AE565,AND(AE557&gt;$D$32,AE557&lt;=$C$32),AD559+(((INDEX($C$565:$AS$565,MATCH($C$32,$C$557:$AS$557,0))*(INDEX($C$675:$AS$675, MATCH($C$32,$C$674:$AS$674,0))/INDEX($C$681:$AS$681, MATCH($C$32,$C$674:$AS$674,0)))*$B$32)-(INDEX($C$565:$AS$565,MATCH($D$32,$C$557:$AS$557,0))*(INDEX($C$675:$AS$675, MATCH($D$32,$C$674:$AS$674,0))/INDEX($C$681:$AS$681, MATCH($D$32,$C$674:$AS$674,0)))*$E$32))/($C$32-$D$32)),AE557&gt;$C$32,INDEX($C$565:$AS$565,MATCH(AE557,$C$557:$AS$557,0))*(INDEX($C$675:$AS$675, MATCH(AE557,$C$674:$AS$674,0))/INDEX($C$681:$AS$681, MATCH(AE557,$C$674:$AS$674,0)))*$B$32,TRUE,0),"N/A"),"")</f>
        <v>N/A</v>
      </c>
      <c r="AF559" s="209" t="str" cm="1">
        <f t="array" ref="AF559">IFERROR(IF(AND(ISNUMBER($C$35),ISNUMBER($D$35)),_xlfn.IFS(AF557&lt;=$D$32,$E$32*(AF675/AF681)*AF565,AND(AF557&gt;$D$32,AF557&lt;=$C$32),AE559+(((INDEX($C$565:$AS$565,MATCH($C$32,$C$557:$AS$557,0))*(INDEX($C$675:$AS$675, MATCH($C$32,$C$674:$AS$674,0))/INDEX($C$681:$AS$681, MATCH($C$32,$C$674:$AS$674,0)))*$B$32)-(INDEX($C$565:$AS$565,MATCH($D$32,$C$557:$AS$557,0))*(INDEX($C$675:$AS$675, MATCH($D$32,$C$674:$AS$674,0))/INDEX($C$681:$AS$681, MATCH($D$32,$C$674:$AS$674,0)))*$E$32))/($C$32-$D$32)),AF557&gt;$C$32,INDEX($C$565:$AS$565,MATCH(AF557,$C$557:$AS$557,0))*(INDEX($C$675:$AS$675, MATCH(AF557,$C$674:$AS$674,0))/INDEX($C$681:$AS$681, MATCH(AF557,$C$674:$AS$674,0)))*$B$32,TRUE,0),"N/A"),"")</f>
        <v>N/A</v>
      </c>
      <c r="AG559" s="209" t="str" cm="1">
        <f t="array" ref="AG559">IFERROR(IF(AND(ISNUMBER($C$35),ISNUMBER($D$35)),_xlfn.IFS(AG557&lt;=$D$32,$E$32*(AG675/AG681)*AG565,AND(AG557&gt;$D$32,AG557&lt;=$C$32),AF559+(((INDEX($C$565:$AS$565,MATCH($C$32,$C$557:$AS$557,0))*(INDEX($C$675:$AS$675, MATCH($C$32,$C$674:$AS$674,0))/INDEX($C$681:$AS$681, MATCH($C$32,$C$674:$AS$674,0)))*$B$32)-(INDEX($C$565:$AS$565,MATCH($D$32,$C$557:$AS$557,0))*(INDEX($C$675:$AS$675, MATCH($D$32,$C$674:$AS$674,0))/INDEX($C$681:$AS$681, MATCH($D$32,$C$674:$AS$674,0)))*$E$32))/($C$32-$D$32)),AG557&gt;$C$32,INDEX($C$565:$AS$565,MATCH(AG557,$C$557:$AS$557,0))*(INDEX($C$675:$AS$675, MATCH(AG557,$C$674:$AS$674,0))/INDEX($C$681:$AS$681, MATCH(AG557,$C$674:$AS$674,0)))*$B$32,TRUE,0),"N/A"),"")</f>
        <v>N/A</v>
      </c>
      <c r="AH559" s="209" t="str" cm="1">
        <f t="array" ref="AH559">IFERROR(IF(AND(ISNUMBER($C$35),ISNUMBER($D$35)),_xlfn.IFS(AH557&lt;=$D$32,$E$32*(AH675/AH681)*AH565,AND(AH557&gt;$D$32,AH557&lt;=$C$32),AG559+(((INDEX($C$565:$AS$565,MATCH($C$32,$C$557:$AS$557,0))*(INDEX($C$675:$AS$675, MATCH($C$32,$C$674:$AS$674,0))/INDEX($C$681:$AS$681, MATCH($C$32,$C$674:$AS$674,0)))*$B$32)-(INDEX($C$565:$AS$565,MATCH($D$32,$C$557:$AS$557,0))*(INDEX($C$675:$AS$675, MATCH($D$32,$C$674:$AS$674,0))/INDEX($C$681:$AS$681, MATCH($D$32,$C$674:$AS$674,0)))*$E$32))/($C$32-$D$32)),AH557&gt;$C$32,INDEX($C$565:$AS$565,MATCH(AH557,$C$557:$AS$557,0))*(INDEX($C$675:$AS$675, MATCH(AH557,$C$674:$AS$674,0))/INDEX($C$681:$AS$681, MATCH(AH557,$C$674:$AS$674,0)))*$B$32,TRUE,0),"N/A"),"")</f>
        <v>N/A</v>
      </c>
      <c r="AI559" s="209" t="str" cm="1">
        <f t="array" ref="AI559">IFERROR(IF(AND(ISNUMBER($C$35),ISNUMBER($D$35)),_xlfn.IFS(AI557&lt;=$D$32,$E$32*(AI675/AI681)*AI565,AND(AI557&gt;$D$32,AI557&lt;=$C$32),AH559+(((INDEX($C$565:$AS$565,MATCH($C$32,$C$557:$AS$557,0))*(INDEX($C$675:$AS$675, MATCH($C$32,$C$674:$AS$674,0))/INDEX($C$681:$AS$681, MATCH($C$32,$C$674:$AS$674,0)))*$B$32)-(INDEX($C$565:$AS$565,MATCH($D$32,$C$557:$AS$557,0))*(INDEX($C$675:$AS$675, MATCH($D$32,$C$674:$AS$674,0))/INDEX($C$681:$AS$681, MATCH($D$32,$C$674:$AS$674,0)))*$E$32))/($C$32-$D$32)),AI557&gt;$C$32,INDEX($C$565:$AS$565,MATCH(AI557,$C$557:$AS$557,0))*(INDEX($C$675:$AS$675, MATCH(AI557,$C$674:$AS$674,0))/INDEX($C$681:$AS$681, MATCH(AI557,$C$674:$AS$674,0)))*$B$32,TRUE,0),"N/A"),"")</f>
        <v>N/A</v>
      </c>
      <c r="AJ559" s="209" t="str" cm="1">
        <f t="array" ref="AJ559">IFERROR(IF(AND(ISNUMBER($C$35),ISNUMBER($D$35)),_xlfn.IFS(AJ557&lt;=$D$32,$E$32*(AJ675/AJ681)*AJ565,AND(AJ557&gt;$D$32,AJ557&lt;=$C$32),AI559+(((INDEX($C$565:$AS$565,MATCH($C$32,$C$557:$AS$557,0))*(INDEX($C$675:$AS$675, MATCH($C$32,$C$674:$AS$674,0))/INDEX($C$681:$AS$681, MATCH($C$32,$C$674:$AS$674,0)))*$B$32)-(INDEX($C$565:$AS$565,MATCH($D$32,$C$557:$AS$557,0))*(INDEX($C$675:$AS$675, MATCH($D$32,$C$674:$AS$674,0))/INDEX($C$681:$AS$681, MATCH($D$32,$C$674:$AS$674,0)))*$E$32))/($C$32-$D$32)),AJ557&gt;$C$32,INDEX($C$565:$AS$565,MATCH(AJ557,$C$557:$AS$557,0))*(INDEX($C$675:$AS$675, MATCH(AJ557,$C$674:$AS$674,0))/INDEX($C$681:$AS$681, MATCH(AJ557,$C$674:$AS$674,0)))*$B$32,TRUE,0),"N/A"),"")</f>
        <v>N/A</v>
      </c>
      <c r="AK559" s="209" t="str" cm="1">
        <f t="array" ref="AK559">IFERROR(IF(AND(ISNUMBER($C$35),ISNUMBER($D$35)),_xlfn.IFS(AK557&lt;=$D$32,$E$32*(AK675/AK681)*AK565,AND(AK557&gt;$D$32,AK557&lt;=$C$32),AJ559+(((INDEX($C$565:$AS$565,MATCH($C$32,$C$557:$AS$557,0))*(INDEX($C$675:$AS$675, MATCH($C$32,$C$674:$AS$674,0))/INDEX($C$681:$AS$681, MATCH($C$32,$C$674:$AS$674,0)))*$B$32)-(INDEX($C$565:$AS$565,MATCH($D$32,$C$557:$AS$557,0))*(INDEX($C$675:$AS$675, MATCH($D$32,$C$674:$AS$674,0))/INDEX($C$681:$AS$681, MATCH($D$32,$C$674:$AS$674,0)))*$E$32))/($C$32-$D$32)),AK557&gt;$C$32,INDEX($C$565:$AS$565,MATCH(AK557,$C$557:$AS$557,0))*(INDEX($C$675:$AS$675, MATCH(AK557,$C$674:$AS$674,0))/INDEX($C$681:$AS$681, MATCH(AK557,$C$674:$AS$674,0)))*$B$32,TRUE,0),"N/A"),"")</f>
        <v>N/A</v>
      </c>
      <c r="AL559" s="209" t="str" cm="1">
        <f t="array" ref="AL559">IFERROR(IF(AND(ISNUMBER($C$35),ISNUMBER($D$35)),_xlfn.IFS(AL557&lt;=$D$32,$E$32*(AL675/AL681)*AL565,AND(AL557&gt;$D$32,AL557&lt;=$C$32),AK559+(((INDEX($C$565:$AS$565,MATCH($C$32,$C$557:$AS$557,0))*(INDEX($C$675:$AS$675, MATCH($C$32,$C$674:$AS$674,0))/INDEX($C$681:$AS$681, MATCH($C$32,$C$674:$AS$674,0)))*$B$32)-(INDEX($C$565:$AS$565,MATCH($D$32,$C$557:$AS$557,0))*(INDEX($C$675:$AS$675, MATCH($D$32,$C$674:$AS$674,0))/INDEX($C$681:$AS$681, MATCH($D$32,$C$674:$AS$674,0)))*$E$32))/($C$32-$D$32)),AL557&gt;$C$32,INDEX($C$565:$AS$565,MATCH(AL557,$C$557:$AS$557,0))*(INDEX($C$675:$AS$675, MATCH(AL557,$C$674:$AS$674,0))/INDEX($C$681:$AS$681, MATCH(AL557,$C$674:$AS$674,0)))*$B$32,TRUE,0),"N/A"),"")</f>
        <v>N/A</v>
      </c>
      <c r="AM559" s="209" t="str" cm="1">
        <f t="array" ref="AM559">IFERROR(IF(AND(ISNUMBER($C$35),ISNUMBER($D$35)),_xlfn.IFS(AM557&lt;=$D$32,$E$32*(AM675/AM681)*AM565,AND(AM557&gt;$D$32,AM557&lt;=$C$32),AL559+(((INDEX($C$565:$AS$565,MATCH($C$32,$C$557:$AS$557,0))*(INDEX($C$675:$AS$675, MATCH($C$32,$C$674:$AS$674,0))/INDEX($C$681:$AS$681, MATCH($C$32,$C$674:$AS$674,0)))*$B$32)-(INDEX($C$565:$AS$565,MATCH($D$32,$C$557:$AS$557,0))*(INDEX($C$675:$AS$675, MATCH($D$32,$C$674:$AS$674,0))/INDEX($C$681:$AS$681, MATCH($D$32,$C$674:$AS$674,0)))*$E$32))/($C$32-$D$32)),AM557&gt;$C$32,INDEX($C$565:$AS$565,MATCH(AM557,$C$557:$AS$557,0))*(INDEX($C$675:$AS$675, MATCH(AM557,$C$674:$AS$674,0))/INDEX($C$681:$AS$681, MATCH(AM557,$C$674:$AS$674,0)))*$B$32,TRUE,0),"N/A"),"")</f>
        <v>N/A</v>
      </c>
      <c r="AN559" s="209" t="str" cm="1">
        <f t="array" ref="AN559">IFERROR(IF(AND(ISNUMBER($C$35),ISNUMBER($D$35)),_xlfn.IFS(AN557&lt;=$D$32,$E$32*(AN675/AN681)*AN565,AND(AN557&gt;$D$32,AN557&lt;=$C$32),AM559+(((INDEX($C$565:$AS$565,MATCH($C$32,$C$557:$AS$557,0))*(INDEX($C$675:$AS$675, MATCH($C$32,$C$674:$AS$674,0))/INDEX($C$681:$AS$681, MATCH($C$32,$C$674:$AS$674,0)))*$B$32)-(INDEX($C$565:$AS$565,MATCH($D$32,$C$557:$AS$557,0))*(INDEX($C$675:$AS$675, MATCH($D$32,$C$674:$AS$674,0))/INDEX($C$681:$AS$681, MATCH($D$32,$C$674:$AS$674,0)))*$E$32))/($C$32-$D$32)),AN557&gt;$C$32,INDEX($C$565:$AS$565,MATCH(AN557,$C$557:$AS$557,0))*(INDEX($C$675:$AS$675, MATCH(AN557,$C$674:$AS$674,0))/INDEX($C$681:$AS$681, MATCH(AN557,$C$674:$AS$674,0)))*$B$32,TRUE,0),"N/A"),"")</f>
        <v>N/A</v>
      </c>
      <c r="AO559" s="209" t="str" cm="1">
        <f t="array" ref="AO559">IFERROR(IF(AND(ISNUMBER($C$35),ISNUMBER($D$35)),_xlfn.IFS(AO557&lt;=$D$32,$E$32*(AO675/AO681)*AO565,AND(AO557&gt;$D$32,AO557&lt;=$C$32),AN559+(((INDEX($C$565:$AS$565,MATCH($C$32,$C$557:$AS$557,0))*(INDEX($C$675:$AS$675, MATCH($C$32,$C$674:$AS$674,0))/INDEX($C$681:$AS$681, MATCH($C$32,$C$674:$AS$674,0)))*$B$32)-(INDEX($C$565:$AS$565,MATCH($D$32,$C$557:$AS$557,0))*(INDEX($C$675:$AS$675, MATCH($D$32,$C$674:$AS$674,0))/INDEX($C$681:$AS$681, MATCH($D$32,$C$674:$AS$674,0)))*$E$32))/($C$32-$D$32)),AO557&gt;$C$32,INDEX($C$565:$AS$565,MATCH(AO557,$C$557:$AS$557,0))*(INDEX($C$675:$AS$675, MATCH(AO557,$C$674:$AS$674,0))/INDEX($C$681:$AS$681, MATCH(AO557,$C$674:$AS$674,0)))*$B$32,TRUE,0),"N/A"),"")</f>
        <v>N/A</v>
      </c>
      <c r="AP559" s="209" t="str" cm="1">
        <f t="array" ref="AP559">IFERROR(IF(AND(ISNUMBER($C$35),ISNUMBER($D$35)),_xlfn.IFS(AP557&lt;=$D$32,$E$32*(AP675/AP681)*AP565,AND(AP557&gt;$D$32,AP557&lt;=$C$32),AO559+(((INDEX($C$565:$AS$565,MATCH($C$32,$C$557:$AS$557,0))*(INDEX($C$675:$AS$675, MATCH($C$32,$C$674:$AS$674,0))/INDEX($C$681:$AS$681, MATCH($C$32,$C$674:$AS$674,0)))*$B$32)-(INDEX($C$565:$AS$565,MATCH($D$32,$C$557:$AS$557,0))*(INDEX($C$675:$AS$675, MATCH($D$32,$C$674:$AS$674,0))/INDEX($C$681:$AS$681, MATCH($D$32,$C$674:$AS$674,0)))*$E$32))/($C$32-$D$32)),AP557&gt;$C$32,INDEX($C$565:$AS$565,MATCH(AP557,$C$557:$AS$557,0))*(INDEX($C$675:$AS$675, MATCH(AP557,$C$674:$AS$674,0))/INDEX($C$681:$AS$681, MATCH(AP557,$C$674:$AS$674,0)))*$B$32,TRUE,0),"N/A"),"")</f>
        <v>N/A</v>
      </c>
      <c r="AQ559" s="209" t="str" cm="1">
        <f t="array" ref="AQ559">IFERROR(IF(AND(ISNUMBER($C$35),ISNUMBER($D$35)),_xlfn.IFS(AQ557&lt;=$D$32,$E$32*(AQ675/AQ681)*AQ565,AND(AQ557&gt;$D$32,AQ557&lt;=$C$32),AP559+(((INDEX($C$565:$AS$565,MATCH($C$32,$C$557:$AS$557,0))*(INDEX($C$675:$AS$675, MATCH($C$32,$C$674:$AS$674,0))/INDEX($C$681:$AS$681, MATCH($C$32,$C$674:$AS$674,0)))*$B$32)-(INDEX($C$565:$AS$565,MATCH($D$32,$C$557:$AS$557,0))*(INDEX($C$675:$AS$675, MATCH($D$32,$C$674:$AS$674,0))/INDEX($C$681:$AS$681, MATCH($D$32,$C$674:$AS$674,0)))*$E$32))/($C$32-$D$32)),AQ557&gt;$C$32,INDEX($C$565:$AS$565,MATCH(AQ557,$C$557:$AS$557,0))*(INDEX($C$675:$AS$675, MATCH(AQ557,$C$674:$AS$674,0))/INDEX($C$681:$AS$681, MATCH(AQ557,$C$674:$AS$674,0)))*$B$32,TRUE,0),"N/A"),"")</f>
        <v>N/A</v>
      </c>
      <c r="AR559" s="209" t="str" cm="1">
        <f t="array" ref="AR559">IFERROR(IF(AND(ISNUMBER($C$35),ISNUMBER($D$35)),_xlfn.IFS(AR557&lt;=$D$32,$E$32*(AR675/AR681)*AR565,AND(AR557&gt;$D$32,AR557&lt;=$C$32),AQ559+(((INDEX($C$565:$AS$565,MATCH($C$32,$C$557:$AS$557,0))*(INDEX($C$675:$AS$675, MATCH($C$32,$C$674:$AS$674,0))/INDEX($C$681:$AS$681, MATCH($C$32,$C$674:$AS$674,0)))*$B$32)-(INDEX($C$565:$AS$565,MATCH($D$32,$C$557:$AS$557,0))*(INDEX($C$675:$AS$675, MATCH($D$32,$C$674:$AS$674,0))/INDEX($C$681:$AS$681, MATCH($D$32,$C$674:$AS$674,0)))*$E$32))/($C$32-$D$32)),AR557&gt;$C$32,INDEX($C$565:$AS$565,MATCH(AR557,$C$557:$AS$557,0))*(INDEX($C$675:$AS$675, MATCH(AR557,$C$674:$AS$674,0))/INDEX($C$681:$AS$681, MATCH(AR557,$C$674:$AS$674,0)))*$B$32,TRUE,0),"N/A"),"")</f>
        <v>N/A</v>
      </c>
      <c r="AS559" s="209" t="str" cm="1">
        <f t="array" ref="AS559">IFERROR(IF(AND(ISNUMBER($C$35),ISNUMBER($D$35)),_xlfn.IFS(AS557&lt;=$D$32,$E$32*(AS675/AS681)*AS565,AND(AS557&gt;$D$32,AS557&lt;=$C$32),AR559+(((INDEX($C$565:$AS$565,MATCH($C$32,$C$557:$AS$557,0))*(INDEX($C$675:$AS$675, MATCH($C$32,$C$674:$AS$674,0))/INDEX($C$681:$AS$681, MATCH($C$32,$C$674:$AS$674,0)))*$B$32)-(INDEX($C$565:$AS$565,MATCH($D$32,$C$557:$AS$557,0))*(INDEX($C$675:$AS$675, MATCH($D$32,$C$674:$AS$674,0))/INDEX($C$681:$AS$681, MATCH($D$32,$C$674:$AS$674,0)))*$E$32))/($C$32-$D$32)),AS557&gt;$C$32,INDEX($C$565:$AS$565,MATCH(AS557,$C$557:$AS$557,0))*(INDEX($C$675:$AS$675, MATCH(AS557,$C$674:$AS$674,0))/INDEX($C$681:$AS$681, MATCH(AS557,$C$674:$AS$674,0)))*$B$32,TRUE,0),"N/A"),"")</f>
        <v>N/A</v>
      </c>
    </row>
    <row r="560" spans="1:45" x14ac:dyDescent="0.25">
      <c r="B560" s="208" t="s">
        <v>504</v>
      </c>
      <c r="C560" s="209" t="str">
        <f>IFERROR(IF(AND(ISNUMBER($C$35),ISNUMBER($D$35)),((C676/C681)*C565),"N/A"),"")</f>
        <v>N/A</v>
      </c>
      <c r="D560" s="209" t="str">
        <f t="shared" ref="D560:AS560" si="30">IFERROR(IF(AND(ISNUMBER($C$35),ISNUMBER($D$35)),((D676/D681)*D565),"N/A"),"")</f>
        <v>N/A</v>
      </c>
      <c r="E560" s="209" t="str">
        <f t="shared" si="30"/>
        <v>N/A</v>
      </c>
      <c r="F560" s="209" t="str">
        <f t="shared" si="30"/>
        <v>N/A</v>
      </c>
      <c r="G560" s="209" t="str">
        <f t="shared" si="30"/>
        <v>N/A</v>
      </c>
      <c r="H560" s="209" t="str">
        <f t="shared" si="30"/>
        <v>N/A</v>
      </c>
      <c r="I560" s="209" t="str">
        <f t="shared" si="30"/>
        <v>N/A</v>
      </c>
      <c r="J560" s="209" t="str">
        <f t="shared" si="30"/>
        <v>N/A</v>
      </c>
      <c r="K560" s="209" t="str">
        <f t="shared" si="30"/>
        <v>N/A</v>
      </c>
      <c r="L560" s="209" t="str">
        <f t="shared" si="30"/>
        <v>N/A</v>
      </c>
      <c r="M560" s="209" t="str">
        <f t="shared" si="30"/>
        <v>N/A</v>
      </c>
      <c r="N560" s="209" t="str">
        <f t="shared" si="30"/>
        <v>N/A</v>
      </c>
      <c r="O560" s="209" t="str">
        <f t="shared" si="30"/>
        <v>N/A</v>
      </c>
      <c r="P560" s="209" t="str">
        <f t="shared" si="30"/>
        <v>N/A</v>
      </c>
      <c r="Q560" s="209" t="str">
        <f t="shared" si="30"/>
        <v>N/A</v>
      </c>
      <c r="R560" s="209" t="str">
        <f t="shared" si="30"/>
        <v>N/A</v>
      </c>
      <c r="S560" s="209" t="str">
        <f t="shared" si="30"/>
        <v>N/A</v>
      </c>
      <c r="T560" s="209" t="str">
        <f t="shared" si="30"/>
        <v>N/A</v>
      </c>
      <c r="U560" s="209" t="str">
        <f t="shared" si="30"/>
        <v>N/A</v>
      </c>
      <c r="V560" s="209" t="str">
        <f t="shared" si="30"/>
        <v>N/A</v>
      </c>
      <c r="W560" s="209" t="str">
        <f t="shared" si="30"/>
        <v>N/A</v>
      </c>
      <c r="X560" s="209" t="str">
        <f t="shared" si="30"/>
        <v>N/A</v>
      </c>
      <c r="Y560" s="209" t="str">
        <f t="shared" si="30"/>
        <v>N/A</v>
      </c>
      <c r="Z560" s="209" t="str">
        <f t="shared" si="30"/>
        <v>N/A</v>
      </c>
      <c r="AA560" s="209" t="str">
        <f t="shared" si="30"/>
        <v>N/A</v>
      </c>
      <c r="AB560" s="209" t="str">
        <f t="shared" si="30"/>
        <v>N/A</v>
      </c>
      <c r="AC560" s="209" t="str">
        <f t="shared" si="30"/>
        <v>N/A</v>
      </c>
      <c r="AD560" s="209" t="str">
        <f t="shared" si="30"/>
        <v>N/A</v>
      </c>
      <c r="AE560" s="209" t="str">
        <f t="shared" si="30"/>
        <v>N/A</v>
      </c>
      <c r="AF560" s="209" t="str">
        <f t="shared" si="30"/>
        <v>N/A</v>
      </c>
      <c r="AG560" s="209" t="str">
        <f t="shared" si="30"/>
        <v>N/A</v>
      </c>
      <c r="AH560" s="209" t="str">
        <f t="shared" si="30"/>
        <v>N/A</v>
      </c>
      <c r="AI560" s="209" t="str">
        <f t="shared" si="30"/>
        <v>N/A</v>
      </c>
      <c r="AJ560" s="209" t="str">
        <f t="shared" si="30"/>
        <v>N/A</v>
      </c>
      <c r="AK560" s="209" t="str">
        <f t="shared" si="30"/>
        <v>N/A</v>
      </c>
      <c r="AL560" s="209" t="str">
        <f t="shared" si="30"/>
        <v>N/A</v>
      </c>
      <c r="AM560" s="209" t="str">
        <f t="shared" si="30"/>
        <v>N/A</v>
      </c>
      <c r="AN560" s="209" t="str">
        <f t="shared" si="30"/>
        <v>N/A</v>
      </c>
      <c r="AO560" s="209" t="str">
        <f t="shared" si="30"/>
        <v>N/A</v>
      </c>
      <c r="AP560" s="209" t="str">
        <f t="shared" si="30"/>
        <v>N/A</v>
      </c>
      <c r="AQ560" s="209" t="str">
        <f t="shared" si="30"/>
        <v>N/A</v>
      </c>
      <c r="AR560" s="209" t="str">
        <f t="shared" si="30"/>
        <v>N/A</v>
      </c>
      <c r="AS560" s="209" t="str">
        <f t="shared" si="30"/>
        <v>N/A</v>
      </c>
    </row>
    <row r="561" spans="2:45" x14ac:dyDescent="0.25">
      <c r="B561" s="208" t="s">
        <v>505</v>
      </c>
      <c r="C561" s="209" t="str">
        <f>IFERROR(IF(AND(ISNUMBER($C$35),ISNUMBER($D$35)),((C677/C681)*C565),"N/A"),"")</f>
        <v>N/A</v>
      </c>
      <c r="D561" s="209" t="str">
        <f t="shared" ref="D561:AS561" si="31">IFERROR(IF(AND(ISNUMBER($C$35),ISNUMBER($D$35)),((D677/D681)*D565),"N/A"),"")</f>
        <v>N/A</v>
      </c>
      <c r="E561" s="209" t="str">
        <f t="shared" si="31"/>
        <v>N/A</v>
      </c>
      <c r="F561" s="209" t="str">
        <f t="shared" si="31"/>
        <v>N/A</v>
      </c>
      <c r="G561" s="209" t="str">
        <f t="shared" si="31"/>
        <v>N/A</v>
      </c>
      <c r="H561" s="209" t="str">
        <f t="shared" si="31"/>
        <v>N/A</v>
      </c>
      <c r="I561" s="209" t="str">
        <f t="shared" si="31"/>
        <v>N/A</v>
      </c>
      <c r="J561" s="209" t="str">
        <f t="shared" si="31"/>
        <v>N/A</v>
      </c>
      <c r="K561" s="209" t="str">
        <f t="shared" si="31"/>
        <v>N/A</v>
      </c>
      <c r="L561" s="209" t="str">
        <f t="shared" si="31"/>
        <v>N/A</v>
      </c>
      <c r="M561" s="209" t="str">
        <f t="shared" si="31"/>
        <v>N/A</v>
      </c>
      <c r="N561" s="209" t="str">
        <f t="shared" si="31"/>
        <v>N/A</v>
      </c>
      <c r="O561" s="209" t="str">
        <f t="shared" si="31"/>
        <v>N/A</v>
      </c>
      <c r="P561" s="209" t="str">
        <f t="shared" si="31"/>
        <v>N/A</v>
      </c>
      <c r="Q561" s="209" t="str">
        <f t="shared" si="31"/>
        <v>N/A</v>
      </c>
      <c r="R561" s="209" t="str">
        <f t="shared" si="31"/>
        <v>N/A</v>
      </c>
      <c r="S561" s="209" t="str">
        <f t="shared" si="31"/>
        <v>N/A</v>
      </c>
      <c r="T561" s="209" t="str">
        <f t="shared" si="31"/>
        <v>N/A</v>
      </c>
      <c r="U561" s="209" t="str">
        <f t="shared" si="31"/>
        <v>N/A</v>
      </c>
      <c r="V561" s="209" t="str">
        <f t="shared" si="31"/>
        <v>N/A</v>
      </c>
      <c r="W561" s="209" t="str">
        <f t="shared" si="31"/>
        <v>N/A</v>
      </c>
      <c r="X561" s="209" t="str">
        <f t="shared" si="31"/>
        <v>N/A</v>
      </c>
      <c r="Y561" s="209" t="str">
        <f t="shared" si="31"/>
        <v>N/A</v>
      </c>
      <c r="Z561" s="209" t="str">
        <f t="shared" si="31"/>
        <v>N/A</v>
      </c>
      <c r="AA561" s="209" t="str">
        <f t="shared" si="31"/>
        <v>N/A</v>
      </c>
      <c r="AB561" s="209" t="str">
        <f t="shared" si="31"/>
        <v>N/A</v>
      </c>
      <c r="AC561" s="209" t="str">
        <f t="shared" si="31"/>
        <v>N/A</v>
      </c>
      <c r="AD561" s="209" t="str">
        <f t="shared" si="31"/>
        <v>N/A</v>
      </c>
      <c r="AE561" s="209" t="str">
        <f t="shared" si="31"/>
        <v>N/A</v>
      </c>
      <c r="AF561" s="209" t="str">
        <f t="shared" si="31"/>
        <v>N/A</v>
      </c>
      <c r="AG561" s="209" t="str">
        <f t="shared" si="31"/>
        <v>N/A</v>
      </c>
      <c r="AH561" s="209" t="str">
        <f t="shared" si="31"/>
        <v>N/A</v>
      </c>
      <c r="AI561" s="209" t="str">
        <f t="shared" si="31"/>
        <v>N/A</v>
      </c>
      <c r="AJ561" s="209" t="str">
        <f t="shared" si="31"/>
        <v>N/A</v>
      </c>
      <c r="AK561" s="209" t="str">
        <f t="shared" si="31"/>
        <v>N/A</v>
      </c>
      <c r="AL561" s="209" t="str">
        <f t="shared" si="31"/>
        <v>N/A</v>
      </c>
      <c r="AM561" s="209" t="str">
        <f t="shared" si="31"/>
        <v>N/A</v>
      </c>
      <c r="AN561" s="209" t="str">
        <f t="shared" si="31"/>
        <v>N/A</v>
      </c>
      <c r="AO561" s="209" t="str">
        <f t="shared" si="31"/>
        <v>N/A</v>
      </c>
      <c r="AP561" s="209" t="str">
        <f t="shared" si="31"/>
        <v>N/A</v>
      </c>
      <c r="AQ561" s="209" t="str">
        <f t="shared" si="31"/>
        <v>N/A</v>
      </c>
      <c r="AR561" s="209" t="str">
        <f t="shared" si="31"/>
        <v>N/A</v>
      </c>
      <c r="AS561" s="209" t="str">
        <f t="shared" si="31"/>
        <v>N/A</v>
      </c>
    </row>
    <row r="562" spans="2:45" x14ac:dyDescent="0.25">
      <c r="B562" s="208" t="s">
        <v>506</v>
      </c>
      <c r="C562" s="209" t="str">
        <f>IFERROR(IF(AND(ISNUMBER($C$35),ISNUMBER($D$35)),((C678/C681)*C565),"N/A"),"")</f>
        <v>N/A</v>
      </c>
      <c r="D562" s="209" t="str">
        <f t="shared" ref="D562:AS562" si="32">IFERROR(IF(AND(ISNUMBER($C$35),ISNUMBER($D$35)),((D678/D681)*D565),"N/A"),"")</f>
        <v>N/A</v>
      </c>
      <c r="E562" s="209" t="str">
        <f t="shared" si="32"/>
        <v>N/A</v>
      </c>
      <c r="F562" s="209" t="str">
        <f t="shared" si="32"/>
        <v>N/A</v>
      </c>
      <c r="G562" s="209" t="str">
        <f t="shared" si="32"/>
        <v>N/A</v>
      </c>
      <c r="H562" s="209" t="str">
        <f t="shared" si="32"/>
        <v>N/A</v>
      </c>
      <c r="I562" s="209" t="str">
        <f t="shared" si="32"/>
        <v>N/A</v>
      </c>
      <c r="J562" s="209" t="str">
        <f t="shared" si="32"/>
        <v>N/A</v>
      </c>
      <c r="K562" s="209" t="str">
        <f t="shared" si="32"/>
        <v>N/A</v>
      </c>
      <c r="L562" s="209" t="str">
        <f t="shared" si="32"/>
        <v>N/A</v>
      </c>
      <c r="M562" s="209" t="str">
        <f t="shared" si="32"/>
        <v>N/A</v>
      </c>
      <c r="N562" s="209" t="str">
        <f t="shared" si="32"/>
        <v>N/A</v>
      </c>
      <c r="O562" s="209" t="str">
        <f t="shared" si="32"/>
        <v>N/A</v>
      </c>
      <c r="P562" s="209" t="str">
        <f t="shared" si="32"/>
        <v>N/A</v>
      </c>
      <c r="Q562" s="209" t="str">
        <f t="shared" si="32"/>
        <v>N/A</v>
      </c>
      <c r="R562" s="209" t="str">
        <f t="shared" si="32"/>
        <v>N/A</v>
      </c>
      <c r="S562" s="209" t="str">
        <f t="shared" si="32"/>
        <v>N/A</v>
      </c>
      <c r="T562" s="209" t="str">
        <f t="shared" si="32"/>
        <v>N/A</v>
      </c>
      <c r="U562" s="209" t="str">
        <f t="shared" si="32"/>
        <v>N/A</v>
      </c>
      <c r="V562" s="209" t="str">
        <f t="shared" si="32"/>
        <v>N/A</v>
      </c>
      <c r="W562" s="209" t="str">
        <f t="shared" si="32"/>
        <v>N/A</v>
      </c>
      <c r="X562" s="209" t="str">
        <f t="shared" si="32"/>
        <v>N/A</v>
      </c>
      <c r="Y562" s="209" t="str">
        <f t="shared" si="32"/>
        <v>N/A</v>
      </c>
      <c r="Z562" s="209" t="str">
        <f t="shared" si="32"/>
        <v>N/A</v>
      </c>
      <c r="AA562" s="209" t="str">
        <f t="shared" si="32"/>
        <v>N/A</v>
      </c>
      <c r="AB562" s="209" t="str">
        <f t="shared" si="32"/>
        <v>N/A</v>
      </c>
      <c r="AC562" s="209" t="str">
        <f t="shared" si="32"/>
        <v>N/A</v>
      </c>
      <c r="AD562" s="209" t="str">
        <f t="shared" si="32"/>
        <v>N/A</v>
      </c>
      <c r="AE562" s="209" t="str">
        <f t="shared" si="32"/>
        <v>N/A</v>
      </c>
      <c r="AF562" s="209" t="str">
        <f t="shared" si="32"/>
        <v>N/A</v>
      </c>
      <c r="AG562" s="209" t="str">
        <f t="shared" si="32"/>
        <v>N/A</v>
      </c>
      <c r="AH562" s="209" t="str">
        <f t="shared" si="32"/>
        <v>N/A</v>
      </c>
      <c r="AI562" s="209" t="str">
        <f t="shared" si="32"/>
        <v>N/A</v>
      </c>
      <c r="AJ562" s="209" t="str">
        <f t="shared" si="32"/>
        <v>N/A</v>
      </c>
      <c r="AK562" s="209" t="str">
        <f t="shared" si="32"/>
        <v>N/A</v>
      </c>
      <c r="AL562" s="209" t="str">
        <f t="shared" si="32"/>
        <v>N/A</v>
      </c>
      <c r="AM562" s="209" t="str">
        <f t="shared" si="32"/>
        <v>N/A</v>
      </c>
      <c r="AN562" s="209" t="str">
        <f t="shared" si="32"/>
        <v>N/A</v>
      </c>
      <c r="AO562" s="209" t="str">
        <f t="shared" si="32"/>
        <v>N/A</v>
      </c>
      <c r="AP562" s="209" t="str">
        <f t="shared" si="32"/>
        <v>N/A</v>
      </c>
      <c r="AQ562" s="209" t="str">
        <f t="shared" si="32"/>
        <v>N/A</v>
      </c>
      <c r="AR562" s="209" t="str">
        <f t="shared" si="32"/>
        <v>N/A</v>
      </c>
      <c r="AS562" s="209" t="str">
        <f t="shared" si="32"/>
        <v>N/A</v>
      </c>
    </row>
    <row r="563" spans="2:45" x14ac:dyDescent="0.25">
      <c r="B563" s="208" t="s">
        <v>507</v>
      </c>
      <c r="C563" s="209" t="str">
        <f>IFERROR(IF(AND(ISNUMBER($C$35),ISNUMBER($D$35)),((C679/C681)*C565),"N/A"),"")</f>
        <v>N/A</v>
      </c>
      <c r="D563" s="209" t="str">
        <f t="shared" ref="D563:AS563" si="33">IFERROR(IF(AND(ISNUMBER($C$35),ISNUMBER($D$35)),((D679/D681)*D565),"N/A"),"")</f>
        <v>N/A</v>
      </c>
      <c r="E563" s="209" t="str">
        <f t="shared" si="33"/>
        <v>N/A</v>
      </c>
      <c r="F563" s="209" t="str">
        <f t="shared" si="33"/>
        <v>N/A</v>
      </c>
      <c r="G563" s="209" t="str">
        <f t="shared" si="33"/>
        <v>N/A</v>
      </c>
      <c r="H563" s="209" t="str">
        <f t="shared" si="33"/>
        <v>N/A</v>
      </c>
      <c r="I563" s="209" t="str">
        <f t="shared" si="33"/>
        <v>N/A</v>
      </c>
      <c r="J563" s="209" t="str">
        <f t="shared" si="33"/>
        <v>N/A</v>
      </c>
      <c r="K563" s="209" t="str">
        <f t="shared" si="33"/>
        <v>N/A</v>
      </c>
      <c r="L563" s="209" t="str">
        <f t="shared" si="33"/>
        <v>N/A</v>
      </c>
      <c r="M563" s="209" t="str">
        <f t="shared" si="33"/>
        <v>N/A</v>
      </c>
      <c r="N563" s="209" t="str">
        <f t="shared" si="33"/>
        <v>N/A</v>
      </c>
      <c r="O563" s="209" t="str">
        <f t="shared" si="33"/>
        <v>N/A</v>
      </c>
      <c r="P563" s="209" t="str">
        <f t="shared" si="33"/>
        <v>N/A</v>
      </c>
      <c r="Q563" s="209" t="str">
        <f t="shared" si="33"/>
        <v>N/A</v>
      </c>
      <c r="R563" s="209" t="str">
        <f t="shared" si="33"/>
        <v>N/A</v>
      </c>
      <c r="S563" s="209" t="str">
        <f t="shared" si="33"/>
        <v>N/A</v>
      </c>
      <c r="T563" s="209" t="str">
        <f t="shared" si="33"/>
        <v>N/A</v>
      </c>
      <c r="U563" s="209" t="str">
        <f t="shared" si="33"/>
        <v>N/A</v>
      </c>
      <c r="V563" s="209" t="str">
        <f t="shared" si="33"/>
        <v>N/A</v>
      </c>
      <c r="W563" s="209" t="str">
        <f t="shared" si="33"/>
        <v>N/A</v>
      </c>
      <c r="X563" s="209" t="str">
        <f t="shared" si="33"/>
        <v>N/A</v>
      </c>
      <c r="Y563" s="209" t="str">
        <f t="shared" si="33"/>
        <v>N/A</v>
      </c>
      <c r="Z563" s="209" t="str">
        <f t="shared" si="33"/>
        <v>N/A</v>
      </c>
      <c r="AA563" s="209" t="str">
        <f t="shared" si="33"/>
        <v>N/A</v>
      </c>
      <c r="AB563" s="209" t="str">
        <f t="shared" si="33"/>
        <v>N/A</v>
      </c>
      <c r="AC563" s="209" t="str">
        <f t="shared" si="33"/>
        <v>N/A</v>
      </c>
      <c r="AD563" s="209" t="str">
        <f t="shared" si="33"/>
        <v>N/A</v>
      </c>
      <c r="AE563" s="209" t="str">
        <f t="shared" si="33"/>
        <v>N/A</v>
      </c>
      <c r="AF563" s="209" t="str">
        <f t="shared" si="33"/>
        <v>N/A</v>
      </c>
      <c r="AG563" s="209" t="str">
        <f t="shared" si="33"/>
        <v>N/A</v>
      </c>
      <c r="AH563" s="209" t="str">
        <f t="shared" si="33"/>
        <v>N/A</v>
      </c>
      <c r="AI563" s="209" t="str">
        <f t="shared" si="33"/>
        <v>N/A</v>
      </c>
      <c r="AJ563" s="209" t="str">
        <f t="shared" si="33"/>
        <v>N/A</v>
      </c>
      <c r="AK563" s="209" t="str">
        <f t="shared" si="33"/>
        <v>N/A</v>
      </c>
      <c r="AL563" s="209" t="str">
        <f t="shared" si="33"/>
        <v>N/A</v>
      </c>
      <c r="AM563" s="209" t="str">
        <f t="shared" si="33"/>
        <v>N/A</v>
      </c>
      <c r="AN563" s="209" t="str">
        <f t="shared" si="33"/>
        <v>N/A</v>
      </c>
      <c r="AO563" s="209" t="str">
        <f t="shared" si="33"/>
        <v>N/A</v>
      </c>
      <c r="AP563" s="209" t="str">
        <f t="shared" si="33"/>
        <v>N/A</v>
      </c>
      <c r="AQ563" s="209" t="str">
        <f t="shared" si="33"/>
        <v>N/A</v>
      </c>
      <c r="AR563" s="209" t="str">
        <f t="shared" si="33"/>
        <v>N/A</v>
      </c>
      <c r="AS563" s="209" t="str">
        <f t="shared" si="33"/>
        <v>N/A</v>
      </c>
    </row>
    <row r="564" spans="2:45" ht="14.4" thickBot="1" x14ac:dyDescent="0.3">
      <c r="B564" s="208" t="s">
        <v>508</v>
      </c>
      <c r="C564" s="209" t="str">
        <f>IFERROR(IF(AND(ISNUMBER($C$35),ISNUMBER($D$35)),((C680/C681)*C565),"N/A"),"")</f>
        <v>N/A</v>
      </c>
      <c r="D564" s="209" t="str">
        <f t="shared" ref="D564:AS564" si="34">IFERROR(IF(AND(ISNUMBER($C$35),ISNUMBER($D$35)),((D680/D681)*D565),"N/A"),"")</f>
        <v>N/A</v>
      </c>
      <c r="E564" s="209" t="str">
        <f t="shared" si="34"/>
        <v>N/A</v>
      </c>
      <c r="F564" s="209" t="str">
        <f t="shared" si="34"/>
        <v>N/A</v>
      </c>
      <c r="G564" s="209" t="str">
        <f t="shared" si="34"/>
        <v>N/A</v>
      </c>
      <c r="H564" s="209" t="str">
        <f t="shared" si="34"/>
        <v>N/A</v>
      </c>
      <c r="I564" s="209" t="str">
        <f t="shared" si="34"/>
        <v>N/A</v>
      </c>
      <c r="J564" s="209" t="str">
        <f t="shared" si="34"/>
        <v>N/A</v>
      </c>
      <c r="K564" s="209" t="str">
        <f t="shared" si="34"/>
        <v>N/A</v>
      </c>
      <c r="L564" s="209" t="str">
        <f t="shared" si="34"/>
        <v>N/A</v>
      </c>
      <c r="M564" s="209" t="str">
        <f t="shared" si="34"/>
        <v>N/A</v>
      </c>
      <c r="N564" s="209" t="str">
        <f t="shared" si="34"/>
        <v>N/A</v>
      </c>
      <c r="O564" s="209" t="str">
        <f t="shared" si="34"/>
        <v>N/A</v>
      </c>
      <c r="P564" s="209" t="str">
        <f t="shared" si="34"/>
        <v>N/A</v>
      </c>
      <c r="Q564" s="209" t="str">
        <f t="shared" si="34"/>
        <v>N/A</v>
      </c>
      <c r="R564" s="209" t="str">
        <f t="shared" si="34"/>
        <v>N/A</v>
      </c>
      <c r="S564" s="209" t="str">
        <f t="shared" si="34"/>
        <v>N/A</v>
      </c>
      <c r="T564" s="209" t="str">
        <f t="shared" si="34"/>
        <v>N/A</v>
      </c>
      <c r="U564" s="209" t="str">
        <f t="shared" si="34"/>
        <v>N/A</v>
      </c>
      <c r="V564" s="209" t="str">
        <f t="shared" si="34"/>
        <v>N/A</v>
      </c>
      <c r="W564" s="209" t="str">
        <f t="shared" si="34"/>
        <v>N/A</v>
      </c>
      <c r="X564" s="209" t="str">
        <f t="shared" si="34"/>
        <v>N/A</v>
      </c>
      <c r="Y564" s="209" t="str">
        <f t="shared" si="34"/>
        <v>N/A</v>
      </c>
      <c r="Z564" s="209" t="str">
        <f t="shared" si="34"/>
        <v>N/A</v>
      </c>
      <c r="AA564" s="209" t="str">
        <f t="shared" si="34"/>
        <v>N/A</v>
      </c>
      <c r="AB564" s="209" t="str">
        <f t="shared" si="34"/>
        <v>N/A</v>
      </c>
      <c r="AC564" s="209" t="str">
        <f t="shared" si="34"/>
        <v>N/A</v>
      </c>
      <c r="AD564" s="209" t="str">
        <f t="shared" si="34"/>
        <v>N/A</v>
      </c>
      <c r="AE564" s="209" t="str">
        <f t="shared" si="34"/>
        <v>N/A</v>
      </c>
      <c r="AF564" s="209" t="str">
        <f t="shared" si="34"/>
        <v>N/A</v>
      </c>
      <c r="AG564" s="209" t="str">
        <f t="shared" si="34"/>
        <v>N/A</v>
      </c>
      <c r="AH564" s="209" t="str">
        <f t="shared" si="34"/>
        <v>N/A</v>
      </c>
      <c r="AI564" s="209" t="str">
        <f t="shared" si="34"/>
        <v>N/A</v>
      </c>
      <c r="AJ564" s="209" t="str">
        <f t="shared" si="34"/>
        <v>N/A</v>
      </c>
      <c r="AK564" s="209" t="str">
        <f t="shared" si="34"/>
        <v>N/A</v>
      </c>
      <c r="AL564" s="209" t="str">
        <f t="shared" si="34"/>
        <v>N/A</v>
      </c>
      <c r="AM564" s="209" t="str">
        <f t="shared" si="34"/>
        <v>N/A</v>
      </c>
      <c r="AN564" s="209" t="str">
        <f t="shared" si="34"/>
        <v>N/A</v>
      </c>
      <c r="AO564" s="209" t="str">
        <f t="shared" si="34"/>
        <v>N/A</v>
      </c>
      <c r="AP564" s="209" t="str">
        <f t="shared" si="34"/>
        <v>N/A</v>
      </c>
      <c r="AQ564" s="209" t="str">
        <f t="shared" si="34"/>
        <v>N/A</v>
      </c>
      <c r="AR564" s="209" t="str">
        <f t="shared" si="34"/>
        <v>N/A</v>
      </c>
      <c r="AS564" s="209" t="str">
        <f t="shared" si="34"/>
        <v>N/A</v>
      </c>
    </row>
    <row r="565" spans="2:45" ht="14.4" thickTop="1" x14ac:dyDescent="0.25">
      <c r="B565" s="56" t="s">
        <v>196</v>
      </c>
      <c r="C565" s="209" t="str" cm="1">
        <f t="array" ref="C565">IFERROR(IF(AND(ISNUMBER($C$35),ISNUMBER($D$35)),_xlfn.IFS(OR($D$35="N/A",$F$35="N/A"),"",C557&lt;=$F$35,F653, AND(C557&gt;$F$35,C557&lt;=$D$35),(($C$35-INDEX($C$653:$AV$653,MATCH($F$35,$C$652:$AV$652,0)))/($D$35-$F$35))+B565,C557&gt;$D$35,((1+((F653-E653)/E653))*B565),TRUE, "ERROR"),"N/A"),"")</f>
        <v>N/A</v>
      </c>
      <c r="D565" s="209" t="str" cm="1">
        <f t="array" ref="D565">IFERROR(IF(AND(ISNUMBER($C$35),ISNUMBER($D$35)),_xlfn.IFS(OR($D$35="N/A",$F$35="N/A"),"",D557&lt;=$F$35,G653, AND(D557&gt;$F$35,D557&lt;=$D$35),(($C$35-INDEX($C$653:$AV$653,MATCH($F$35,$C$652:$AV$652,0)))/($D$35-$F$35))+C565,D557&gt;$D$35,((1+((G653-F653)/F653))*C565),TRUE, "ERROR"),"N/A"),"")</f>
        <v>N/A</v>
      </c>
      <c r="E565" s="209" t="str" cm="1">
        <f t="array" ref="E565">IFERROR(IF(AND(ISNUMBER($C$35),ISNUMBER($D$35)),_xlfn.IFS(OR($D$35="N/A",$F$35="N/A"),"",E557&lt;=$F$35,H653, AND(E557&gt;$F$35,E557&lt;=$D$35),(($C$35-INDEX($C$653:$AV$653,MATCH($F$35,$C$652:$AV$652,0)))/($D$35-$F$35))+D565,E557&gt;$D$35,((1+((H653-G653)/G653))*D565),TRUE, "ERROR"),"N/A"),"")</f>
        <v>N/A</v>
      </c>
      <c r="F565" s="209" t="str" cm="1">
        <f t="array" ref="F565">IFERROR(IF(AND(ISNUMBER($C$35),ISNUMBER($D$35)),_xlfn.IFS(OR($D$35="N/A",$F$35="N/A"),"",F557&lt;=$F$35,I653, AND(F557&gt;$F$35,F557&lt;=$D$35),(($C$35-INDEX($C$653:$AV$653,MATCH($F$35,$C$652:$AV$652,0)))/($D$35-$F$35))+E565,F557&gt;$D$35,((1+((I653-H653)/H653))*E565),TRUE, "ERROR"),"N/A"),"")</f>
        <v>N/A</v>
      </c>
      <c r="G565" s="209" t="str" cm="1">
        <f t="array" ref="G565">IFERROR(IF(AND(ISNUMBER($C$35),ISNUMBER($D$35)),_xlfn.IFS(OR($D$35="N/A",$F$35="N/A"),"",G557&lt;=$F$35,J653, AND(G557&gt;$F$35,G557&lt;=$D$35),(($C$35-INDEX($C$653:$AV$653,MATCH($F$35,$C$652:$AV$652,0)))/($D$35-$F$35))+F565,G557&gt;$D$35,((1+((J653-I653)/I653))*F565),TRUE, "ERROR"),"N/A"),"")</f>
        <v>N/A</v>
      </c>
      <c r="H565" s="209" t="str" cm="1">
        <f t="array" ref="H565">IFERROR(IF(AND(ISNUMBER($C$35),ISNUMBER($D$35)),_xlfn.IFS(OR($D$35="N/A",$F$35="N/A"),"",H557&lt;=$F$35,K653, AND(H557&gt;$F$35,H557&lt;=$D$35),(($C$35-INDEX($C$653:$AV$653,MATCH($F$35,$C$652:$AV$652,0)))/($D$35-$F$35))+G565,H557&gt;$D$35,((1+((K653-J653)/J653))*G565),TRUE, "ERROR"),"N/A"),"")</f>
        <v>N/A</v>
      </c>
      <c r="I565" s="209" t="str" cm="1">
        <f t="array" ref="I565">IFERROR(IF(AND(ISNUMBER($C$35),ISNUMBER($D$35)),_xlfn.IFS(OR($D$35="N/A",$F$35="N/A"),"",I557&lt;=$F$35,L653, AND(I557&gt;$F$35,I557&lt;=$D$35),(($C$35-INDEX($C$653:$AV$653,MATCH($F$35,$C$652:$AV$652,0)))/($D$35-$F$35))+H565,I557&gt;$D$35,((1+((L653-K653)/K653))*H565),TRUE, "ERROR"),"N/A"),"")</f>
        <v>N/A</v>
      </c>
      <c r="J565" s="209" t="str" cm="1">
        <f t="array" ref="J565">IFERROR(IF(AND(ISNUMBER($C$35),ISNUMBER($D$35)),_xlfn.IFS(OR($D$35="N/A",$F$35="N/A"),"",J557&lt;=$F$35,M653, AND(J557&gt;$F$35,J557&lt;=$D$35),(($C$35-INDEX($C$653:$AV$653,MATCH($F$35,$C$652:$AV$652,0)))/($D$35-$F$35))+I565,J557&gt;$D$35,((1+((M653-L653)/L653))*I565),TRUE, "ERROR"),"N/A"),"")</f>
        <v>N/A</v>
      </c>
      <c r="K565" s="209" t="str" cm="1">
        <f t="array" ref="K565">IFERROR(IF(AND(ISNUMBER($C$35),ISNUMBER($D$35)),_xlfn.IFS(OR($D$35="N/A",$F$35="N/A"),"",K557&lt;=$F$35,N653, AND(K557&gt;$F$35,K557&lt;=$D$35),(($C$35-INDEX($C$653:$AV$653,MATCH($F$35,$C$652:$AV$652,0)))/($D$35-$F$35))+J565,K557&gt;$D$35,((1+((N653-M653)/M653))*J565),TRUE, "ERROR"),"N/A"),"")</f>
        <v>N/A</v>
      </c>
      <c r="L565" s="209" t="str" cm="1">
        <f t="array" ref="L565">IFERROR(IF(AND(ISNUMBER($C$35),ISNUMBER($D$35)),_xlfn.IFS(OR($D$35="N/A",$F$35="N/A"),"",L557&lt;=$F$35,O653, AND(L557&gt;$F$35,L557&lt;=$D$35),(($C$35-INDEX($C$653:$AV$653,MATCH($F$35,$C$652:$AV$652,0)))/($D$35-$F$35))+K565,L557&gt;$D$35,((1+((O653-N653)/N653))*K565),TRUE, "ERROR"),"N/A"),"")</f>
        <v>N/A</v>
      </c>
      <c r="M565" s="209" t="str" cm="1">
        <f t="array" ref="M565">IFERROR(IF(AND(ISNUMBER($C$35),ISNUMBER($D$35)),_xlfn.IFS(OR($D$35="N/A",$F$35="N/A"),"",M557&lt;=$F$35,P653, AND(M557&gt;$F$35,M557&lt;=$D$35),(($C$35-INDEX($C$653:$AV$653,MATCH($F$35,$C$652:$AV$652,0)))/($D$35-$F$35))+L565,M557&gt;$D$35,((1+((P653-O653)/O653))*L565),TRUE, "ERROR"),"N/A"),"")</f>
        <v>N/A</v>
      </c>
      <c r="N565" s="209" t="str" cm="1">
        <f t="array" ref="N565">IFERROR(IF(AND(ISNUMBER($C$35),ISNUMBER($D$35)),_xlfn.IFS(OR($D$35="N/A",$F$35="N/A"),"",N557&lt;=$F$35,Q653, AND(N557&gt;$F$35,N557&lt;=$D$35),(($C$35-INDEX($C$653:$AV$653,MATCH($F$35,$C$652:$AV$652,0)))/($D$35-$F$35))+M565,N557&gt;$D$35,((1+((Q653-P653)/P653))*M565),TRUE, "ERROR"),"N/A"),"")</f>
        <v>N/A</v>
      </c>
      <c r="O565" s="209" t="str" cm="1">
        <f t="array" ref="O565">IFERROR(IF(AND(ISNUMBER($C$35),ISNUMBER($D$35)),_xlfn.IFS(OR($D$35="N/A",$F$35="N/A"),"",O557&lt;=$F$35,R653, AND(O557&gt;$F$35,O557&lt;=$D$35),(($C$35-INDEX($C$653:$AV$653,MATCH($F$35,$C$652:$AV$652,0)))/($D$35-$F$35))+N565,O557&gt;$D$35,((1+((R653-Q653)/Q653))*N565),TRUE, "ERROR"),"N/A"),"")</f>
        <v>N/A</v>
      </c>
      <c r="P565" s="209" t="str" cm="1">
        <f t="array" ref="P565">IFERROR(IF(AND(ISNUMBER($C$35),ISNUMBER($D$35)),_xlfn.IFS(OR($D$35="N/A",$F$35="N/A"),"",P557&lt;=$F$35,S653, AND(P557&gt;$F$35,P557&lt;=$D$35),(($C$35-INDEX($C$653:$AV$653,MATCH($F$35,$C$652:$AV$652,0)))/($D$35-$F$35))+O565,P557&gt;$D$35,((1+((S653-R653)/R653))*O565),TRUE, "ERROR"),"N/A"),"")</f>
        <v>N/A</v>
      </c>
      <c r="Q565" s="209" t="str" cm="1">
        <f t="array" ref="Q565">IFERROR(IF(AND(ISNUMBER($C$35),ISNUMBER($D$35)),_xlfn.IFS(OR($D$35="N/A",$F$35="N/A"),"",Q557&lt;=$F$35,T653, AND(Q557&gt;$F$35,Q557&lt;=$D$35),(($C$35-INDEX($C$653:$AV$653,MATCH($F$35,$C$652:$AV$652,0)))/($D$35-$F$35))+P565,Q557&gt;$D$35,((1+((T653-S653)/S653))*P565),TRUE, "ERROR"),"N/A"),"")</f>
        <v>N/A</v>
      </c>
      <c r="R565" s="209" t="str" cm="1">
        <f t="array" ref="R565">IFERROR(IF(AND(ISNUMBER($C$35),ISNUMBER($D$35)),_xlfn.IFS(OR($D$35="N/A",$F$35="N/A"),"",R557&lt;=$F$35,U653, AND(R557&gt;$F$35,R557&lt;=$D$35),(($C$35-INDEX($C$653:$AV$653,MATCH($F$35,$C$652:$AV$652,0)))/($D$35-$F$35))+Q565,R557&gt;$D$35,((1+((U653-T653)/T653))*Q565),TRUE, "ERROR"),"N/A"),"")</f>
        <v>N/A</v>
      </c>
      <c r="S565" s="209" t="str" cm="1">
        <f t="array" ref="S565">IFERROR(IF(AND(ISNUMBER($C$35),ISNUMBER($D$35)),_xlfn.IFS(OR($D$35="N/A",$F$35="N/A"),"",S557&lt;=$F$35,V653, AND(S557&gt;$F$35,S557&lt;=$D$35),(($C$35-INDEX($C$653:$AV$653,MATCH($F$35,$C$652:$AV$652,0)))/($D$35-$F$35))+R565,S557&gt;$D$35,((1+((V653-U653)/U653))*R565),TRUE, "ERROR"),"N/A"),"")</f>
        <v>N/A</v>
      </c>
      <c r="T565" s="209" t="str" cm="1">
        <f t="array" ref="T565">IFERROR(IF(AND(ISNUMBER($C$35),ISNUMBER($D$35)),_xlfn.IFS(OR($D$35="N/A",$F$35="N/A"),"",T557&lt;=$F$35,W653, AND(T557&gt;$F$35,T557&lt;=$D$35),(($C$35-INDEX($C$653:$AV$653,MATCH($F$35,$C$652:$AV$652,0)))/($D$35-$F$35))+S565,T557&gt;$D$35,((1+((W653-V653)/V653))*S565),TRUE, "ERROR"),"N/A"),"")</f>
        <v>N/A</v>
      </c>
      <c r="U565" s="209" t="str" cm="1">
        <f t="array" ref="U565">IFERROR(IF(AND(ISNUMBER($C$35),ISNUMBER($D$35)),_xlfn.IFS(OR($D$35="N/A",$F$35="N/A"),"",U557&lt;=$F$35,X653, AND(U557&gt;$F$35,U557&lt;=$D$35),(($C$35-INDEX($C$653:$AV$653,MATCH($F$35,$C$652:$AV$652,0)))/($D$35-$F$35))+T565,U557&gt;$D$35,((1+((X653-W653)/W653))*T565),TRUE, "ERROR"),"N/A"),"")</f>
        <v>N/A</v>
      </c>
      <c r="V565" s="209" t="str" cm="1">
        <f t="array" ref="V565">IFERROR(IF(AND(ISNUMBER($C$35),ISNUMBER($D$35)),_xlfn.IFS(OR($D$35="N/A",$F$35="N/A"),"",V557&lt;=$F$35,Y653, AND(V557&gt;$F$35,V557&lt;=$D$35),(($C$35-INDEX($C$653:$AV$653,MATCH($F$35,$C$652:$AV$652,0)))/($D$35-$F$35))+U565,V557&gt;$D$35,((1+((Y653-X653)/X653))*U565),TRUE, "ERROR"),"N/A"),"")</f>
        <v>N/A</v>
      </c>
      <c r="W565" s="209" t="str" cm="1">
        <f t="array" ref="W565">IFERROR(IF(AND(ISNUMBER($C$35),ISNUMBER($D$35)),_xlfn.IFS(OR($D$35="N/A",$F$35="N/A"),"",W557&lt;=$F$35,Z653, AND(W557&gt;$F$35,W557&lt;=$D$35),(($C$35-INDEX($C$653:$AV$653,MATCH($F$35,$C$652:$AV$652,0)))/($D$35-$F$35))+V565,W557&gt;$D$35,((1+((Z653-Y653)/Y653))*V565),TRUE, "ERROR"),"N/A"),"")</f>
        <v>N/A</v>
      </c>
      <c r="X565" s="209" t="str" cm="1">
        <f t="array" ref="X565">IFERROR(IF(AND(ISNUMBER($C$35),ISNUMBER($D$35)),_xlfn.IFS(OR($D$35="N/A",$F$35="N/A"),"",X557&lt;=$F$35,AA653, AND(X557&gt;$F$35,X557&lt;=$D$35),(($C$35-INDEX($C$653:$AV$653,MATCH($F$35,$C$652:$AV$652,0)))/($D$35-$F$35))+W565,X557&gt;$D$35,((1+((AA653-Z653)/Z653))*W565),TRUE, "ERROR"),"N/A"),"")</f>
        <v>N/A</v>
      </c>
      <c r="Y565" s="209" t="str" cm="1">
        <f t="array" ref="Y565">IFERROR(IF(AND(ISNUMBER($C$35),ISNUMBER($D$35)),_xlfn.IFS(OR($D$35="N/A",$F$35="N/A"),"",Y557&lt;=$F$35,AB653, AND(Y557&gt;$F$35,Y557&lt;=$D$35),(($C$35-INDEX($C$653:$AV$653,MATCH($F$35,$C$652:$AV$652,0)))/($D$35-$F$35))+X565,Y557&gt;$D$35,((1+((AB653-AA653)/AA653))*X565),TRUE, "ERROR"),"N/A"),"")</f>
        <v>N/A</v>
      </c>
      <c r="Z565" s="209" t="str" cm="1">
        <f t="array" ref="Z565">IFERROR(IF(AND(ISNUMBER($C$35),ISNUMBER($D$35)),_xlfn.IFS(OR($D$35="N/A",$F$35="N/A"),"",Z557&lt;=$F$35,AC653, AND(Z557&gt;$F$35,Z557&lt;=$D$35),(($C$35-INDEX($C$653:$AV$653,MATCH($F$35,$C$652:$AV$652,0)))/($D$35-$F$35))+Y565,Z557&gt;$D$35,((1+((AC653-AB653)/AB653))*Y565),TRUE, "ERROR"),"N/A"),"")</f>
        <v>N/A</v>
      </c>
      <c r="AA565" s="209" t="str" cm="1">
        <f t="array" ref="AA565">IFERROR(IF(AND(ISNUMBER($C$35),ISNUMBER($D$35)),_xlfn.IFS(OR($D$35="N/A",$F$35="N/A"),"",AA557&lt;=$F$35,AD653, AND(AA557&gt;$F$35,AA557&lt;=$D$35),(($C$35-INDEX($C$653:$AV$653,MATCH($F$35,$C$652:$AV$652,0)))/($D$35-$F$35))+Z565,AA557&gt;$D$35,((1+((AD653-AC653)/AC653))*Z565),TRUE, "ERROR"),"N/A"),"")</f>
        <v>N/A</v>
      </c>
      <c r="AB565" s="209" t="str" cm="1">
        <f t="array" ref="AB565">IFERROR(IF(AND(ISNUMBER($C$35),ISNUMBER($D$35)),_xlfn.IFS(OR($D$35="N/A",$F$35="N/A"),"",AB557&lt;=$F$35,AE653, AND(AB557&gt;$F$35,AB557&lt;=$D$35),(($C$35-INDEX($C$653:$AV$653,MATCH($F$35,$C$652:$AV$652,0)))/($D$35-$F$35))+AA565,AB557&gt;$D$35,((1+((AE653-AD653)/AD653))*AA565),TRUE, "ERROR"),"N/A"),"")</f>
        <v>N/A</v>
      </c>
      <c r="AC565" s="209" t="str" cm="1">
        <f t="array" ref="AC565">IFERROR(IF(AND(ISNUMBER($C$35),ISNUMBER($D$35)),_xlfn.IFS(OR($D$35="N/A",$F$35="N/A"),"",AC557&lt;=$F$35,AF653, AND(AC557&gt;$F$35,AC557&lt;=$D$35),(($C$35-INDEX($C$653:$AV$653,MATCH($F$35,$C$652:$AV$652,0)))/($D$35-$F$35))+AB565,AC557&gt;$D$35,((1+((AF653-AE653)/AE653))*AB565),TRUE, "ERROR"),"N/A"),"")</f>
        <v>N/A</v>
      </c>
      <c r="AD565" s="209" t="str" cm="1">
        <f t="array" ref="AD565">IFERROR(IF(AND(ISNUMBER($C$35),ISNUMBER($D$35)),_xlfn.IFS(OR($D$35="N/A",$F$35="N/A"),"",AD557&lt;=$F$35,AG653, AND(AD557&gt;$F$35,AD557&lt;=$D$35),(($C$35-INDEX($C$653:$AV$653,MATCH($F$35,$C$652:$AV$652,0)))/($D$35-$F$35))+AC565,AD557&gt;$D$35,((1+((AG653-AF653)/AF653))*AC565),TRUE, "ERROR"),"N/A"),"")</f>
        <v>N/A</v>
      </c>
      <c r="AE565" s="209" t="str" cm="1">
        <f t="array" ref="AE565">IFERROR(IF(AND(ISNUMBER($C$35),ISNUMBER($D$35)),_xlfn.IFS(OR($D$35="N/A",$F$35="N/A"),"",AE557&lt;=$F$35,AH653, AND(AE557&gt;$F$35,AE557&lt;=$D$35),(($C$35-INDEX($C$653:$AV$653,MATCH($F$35,$C$652:$AV$652,0)))/($D$35-$F$35))+AD565,AE557&gt;$D$35,((1+((AH653-AG653)/AG653))*AD565),TRUE, "ERROR"),"N/A"),"")</f>
        <v>N/A</v>
      </c>
      <c r="AF565" s="209" t="str" cm="1">
        <f t="array" ref="AF565">IFERROR(IF(AND(ISNUMBER($C$35),ISNUMBER($D$35)),_xlfn.IFS(OR($D$35="N/A",$F$35="N/A"),"",AF557&lt;=$F$35,AI653, AND(AF557&gt;$F$35,AF557&lt;=$D$35),(($C$35-INDEX($C$653:$AV$653,MATCH($F$35,$C$652:$AV$652,0)))/($D$35-$F$35))+AE565,AF557&gt;$D$35,((1+((AI653-AH653)/AH653))*AE565),TRUE, "ERROR"),"N/A"),"")</f>
        <v>N/A</v>
      </c>
      <c r="AG565" s="209" t="str" cm="1">
        <f t="array" ref="AG565">IFERROR(IF(AND(ISNUMBER($C$35),ISNUMBER($D$35)),_xlfn.IFS(OR($D$35="N/A",$F$35="N/A"),"",AG557&lt;=$F$35,AJ653, AND(AG557&gt;$F$35,AG557&lt;=$D$35),(($C$35-INDEX($C$653:$AV$653,MATCH($F$35,$C$652:$AV$652,0)))/($D$35-$F$35))+AF565,AG557&gt;$D$35,((1+((AJ653-AI653)/AI653))*AF565),TRUE, "ERROR"),"N/A"),"")</f>
        <v>N/A</v>
      </c>
      <c r="AH565" s="209" t="str" cm="1">
        <f t="array" ref="AH565">IFERROR(IF(AND(ISNUMBER($C$35),ISNUMBER($D$35)),_xlfn.IFS(OR($D$35="N/A",$F$35="N/A"),"",AH557&lt;=$F$35,AK653, AND(AH557&gt;$F$35,AH557&lt;=$D$35),(($C$35-INDEX($C$653:$AV$653,MATCH($F$35,$C$652:$AV$652,0)))/($D$35-$F$35))+AG565,AH557&gt;$D$35,((1+((AK653-AJ653)/AJ653))*AG565),TRUE, "ERROR"),"N/A"),"")</f>
        <v>N/A</v>
      </c>
      <c r="AI565" s="209" t="str" cm="1">
        <f t="array" ref="AI565">IFERROR(IF(AND(ISNUMBER($C$35),ISNUMBER($D$35)),_xlfn.IFS(OR($D$35="N/A",$F$35="N/A"),"",AI557&lt;=$F$35,AL653, AND(AI557&gt;$F$35,AI557&lt;=$D$35),(($C$35-INDEX($C$653:$AV$653,MATCH($F$35,$C$652:$AV$652,0)))/($D$35-$F$35))+AH565,AI557&gt;$D$35,((1+((AL653-AK653)/AK653))*AH565),TRUE, "ERROR"),"N/A"),"")</f>
        <v>N/A</v>
      </c>
      <c r="AJ565" s="209" t="str" cm="1">
        <f t="array" ref="AJ565">IFERROR(IF(AND(ISNUMBER($C$35),ISNUMBER($D$35)),_xlfn.IFS(OR($D$35="N/A",$F$35="N/A"),"",AJ557&lt;=$F$35,AM653, AND(AJ557&gt;$F$35,AJ557&lt;=$D$35),(($C$35-INDEX($C$653:$AV$653,MATCH($F$35,$C$652:$AV$652,0)))/($D$35-$F$35))+AI565,AJ557&gt;$D$35,((1+((AM653-AL653)/AL653))*AI565),TRUE, "ERROR"),"N/A"),"")</f>
        <v>N/A</v>
      </c>
      <c r="AK565" s="209" t="str" cm="1">
        <f t="array" ref="AK565">IFERROR(IF(AND(ISNUMBER($C$35),ISNUMBER($D$35)),_xlfn.IFS(OR($D$35="N/A",$F$35="N/A"),"",AK557&lt;=$F$35,AN653, AND(AK557&gt;$F$35,AK557&lt;=$D$35),(($C$35-INDEX($C$653:$AV$653,MATCH($F$35,$C$652:$AV$652,0)))/($D$35-$F$35))+AJ565,AK557&gt;$D$35,((1+((AN653-AM653)/AM653))*AJ565),TRUE, "ERROR"),"N/A"),"")</f>
        <v>N/A</v>
      </c>
      <c r="AL565" s="209" t="str" cm="1">
        <f t="array" ref="AL565">IFERROR(IF(AND(ISNUMBER($C$35),ISNUMBER($D$35)),_xlfn.IFS(OR($D$35="N/A",$F$35="N/A"),"",AL557&lt;=$F$35,AO653, AND(AL557&gt;$F$35,AL557&lt;=$D$35),(($C$35-INDEX($C$653:$AV$653,MATCH($F$35,$C$652:$AV$652,0)))/($D$35-$F$35))+AK565,AL557&gt;$D$35,((1+((AO653-AN653)/AN653))*AK565),TRUE, "ERROR"),"N/A"),"")</f>
        <v>N/A</v>
      </c>
      <c r="AM565" s="209" t="str" cm="1">
        <f t="array" ref="AM565">IFERROR(IF(AND(ISNUMBER($C$35),ISNUMBER($D$35)),_xlfn.IFS(OR($D$35="N/A",$F$35="N/A"),"",AM557&lt;=$F$35,AP653, AND(AM557&gt;$F$35,AM557&lt;=$D$35),(($C$35-INDEX($C$653:$AV$653,MATCH($F$35,$C$652:$AV$652,0)))/($D$35-$F$35))+AL565,AM557&gt;$D$35,((1+((AP653-AO653)/AO653))*AL565),TRUE, "ERROR"),"N/A"),"")</f>
        <v>N/A</v>
      </c>
      <c r="AN565" s="209" t="str" cm="1">
        <f t="array" ref="AN565">IFERROR(IF(AND(ISNUMBER($C$35),ISNUMBER($D$35)),_xlfn.IFS(OR($D$35="N/A",$F$35="N/A"),"",AN557&lt;=$F$35,AQ653, AND(AN557&gt;$F$35,AN557&lt;=$D$35),(($C$35-INDEX($C$653:$AV$653,MATCH($F$35,$C$652:$AV$652,0)))/($D$35-$F$35))+AM565,AN557&gt;$D$35,((1+((AQ653-AP653)/AP653))*AM565),TRUE, "ERROR"),"N/A"),"")</f>
        <v>N/A</v>
      </c>
      <c r="AO565" s="209" t="str" cm="1">
        <f t="array" ref="AO565">IFERROR(IF(AND(ISNUMBER($C$35),ISNUMBER($D$35)),_xlfn.IFS(OR($D$35="N/A",$F$35="N/A"),"",AO557&lt;=$F$35,AR653, AND(AO557&gt;$F$35,AO557&lt;=$D$35),(($C$35-INDEX($C$653:$AV$653,MATCH($F$35,$C$652:$AV$652,0)))/($D$35-$F$35))+AN565,AO557&gt;$D$35,((1+((AR653-AQ653)/AQ653))*AN565),TRUE, "ERROR"),"N/A"),"")</f>
        <v>N/A</v>
      </c>
      <c r="AP565" s="209" t="str" cm="1">
        <f t="array" ref="AP565">IFERROR(IF(AND(ISNUMBER($C$35),ISNUMBER($D$35)),_xlfn.IFS(OR($D$35="N/A",$F$35="N/A"),"",AP557&lt;=$F$35,AS653, AND(AP557&gt;$F$35,AP557&lt;=$D$35),(($C$35-INDEX($C$653:$AV$653,MATCH($F$35,$C$652:$AV$652,0)))/($D$35-$F$35))+AO565,AP557&gt;$D$35,((1+((AS653-AR653)/AR653))*AO565),TRUE, "ERROR"),"N/A"),"")</f>
        <v>N/A</v>
      </c>
      <c r="AQ565" s="209" t="str" cm="1">
        <f t="array" ref="AQ565">IFERROR(IF(AND(ISNUMBER($C$35),ISNUMBER($D$35)),_xlfn.IFS(OR($D$35="N/A",$F$35="N/A"),"",AQ557&lt;=$F$35,AT653, AND(AQ557&gt;$F$35,AQ557&lt;=$D$35),(($C$35-INDEX($C$653:$AV$653,MATCH($F$35,$C$652:$AV$652,0)))/($D$35-$F$35))+AP565,AQ557&gt;$D$35,((1+((AT653-AS653)/AS653))*AP565),TRUE, "ERROR"),"N/A"),"")</f>
        <v>N/A</v>
      </c>
      <c r="AR565" s="209" t="str" cm="1">
        <f t="array" ref="AR565">IFERROR(IF(AND(ISNUMBER($C$35),ISNUMBER($D$35)),_xlfn.IFS(OR($D$35="N/A",$F$35="N/A"),"",AR557&lt;=$F$35,AU653, AND(AR557&gt;$F$35,AR557&lt;=$D$35),(($C$35-INDEX($C$653:$AV$653,MATCH($F$35,$C$652:$AV$652,0)))/($D$35-$F$35))+AQ565,AR557&gt;$D$35,((1+((AU653-AT653)/AT653))*AQ565),TRUE, "ERROR"),"N/A"),"")</f>
        <v>N/A</v>
      </c>
      <c r="AS565" s="209" t="str" cm="1">
        <f t="array" ref="AS565">IFERROR(IF(AND(ISNUMBER($C$35),ISNUMBER($D$35)),_xlfn.IFS(OR($D$35="N/A",$F$35="N/A"),"",AS557&lt;=$F$35,AV653, AND(AS557&gt;$F$35,AS557&lt;=$D$35),(($C$35-INDEX($C$653:$AV$653,MATCH($F$35,$C$652:$AV$652,0)))/($D$35-$F$35))+AR565,AS557&gt;$D$35,((1+((AV653-AU653)/AU653))*AR565),TRUE, "ERROR"),"N/A"),"")</f>
        <v>N/A</v>
      </c>
    </row>
    <row r="566" spans="2:45" x14ac:dyDescent="0.25">
      <c r="B566" s="211" t="s">
        <v>509</v>
      </c>
    </row>
    <row r="567" spans="2:45" x14ac:dyDescent="0.25">
      <c r="B567" s="211" t="s">
        <v>510</v>
      </c>
      <c r="AI567" s="69"/>
    </row>
    <row r="568" spans="2:45" ht="14.4" thickBot="1" x14ac:dyDescent="0.3">
      <c r="B568" s="212" t="s">
        <v>511</v>
      </c>
    </row>
    <row r="569" spans="2:45" ht="14.4" thickTop="1" x14ac:dyDescent="0.25">
      <c r="B569" s="56" t="s">
        <v>512</v>
      </c>
      <c r="C569" s="83">
        <v>2018</v>
      </c>
      <c r="D569" s="83">
        <v>2019</v>
      </c>
      <c r="E569" s="83">
        <v>2020</v>
      </c>
      <c r="F569" s="83">
        <v>2021</v>
      </c>
      <c r="G569" s="83">
        <v>2022</v>
      </c>
      <c r="H569" s="83">
        <v>2023</v>
      </c>
      <c r="I569" s="83">
        <v>2024</v>
      </c>
      <c r="J569" s="83">
        <v>2025</v>
      </c>
      <c r="K569" s="83">
        <v>2026</v>
      </c>
      <c r="L569" s="83">
        <v>2027</v>
      </c>
      <c r="M569" s="83">
        <v>2028</v>
      </c>
      <c r="N569" s="83">
        <v>2029</v>
      </c>
      <c r="O569" s="83">
        <v>2030</v>
      </c>
      <c r="P569" s="83">
        <v>2031</v>
      </c>
      <c r="Q569" s="83">
        <v>2032</v>
      </c>
      <c r="R569" s="83">
        <v>2033</v>
      </c>
      <c r="S569" s="83">
        <v>2034</v>
      </c>
      <c r="T569" s="83">
        <v>2035</v>
      </c>
      <c r="U569" s="83">
        <v>2036</v>
      </c>
      <c r="V569" s="83">
        <v>2037</v>
      </c>
      <c r="W569" s="83">
        <v>2038</v>
      </c>
      <c r="X569" s="83">
        <v>2039</v>
      </c>
      <c r="Y569" s="83">
        <v>2040</v>
      </c>
      <c r="Z569" s="83">
        <v>2041</v>
      </c>
      <c r="AA569" s="83">
        <v>2042</v>
      </c>
      <c r="AB569" s="83">
        <v>2043</v>
      </c>
      <c r="AC569" s="83">
        <v>2044</v>
      </c>
      <c r="AD569" s="83">
        <v>2045</v>
      </c>
      <c r="AE569" s="83">
        <v>2046</v>
      </c>
      <c r="AF569" s="83">
        <v>2047</v>
      </c>
      <c r="AG569" s="83">
        <v>2048</v>
      </c>
      <c r="AH569" s="83">
        <v>2049</v>
      </c>
      <c r="AI569" s="83">
        <v>2050</v>
      </c>
      <c r="AJ569" s="83">
        <v>2051</v>
      </c>
      <c r="AK569" s="83">
        <v>2052</v>
      </c>
      <c r="AL569" s="83">
        <v>2053</v>
      </c>
      <c r="AM569" s="83">
        <v>2054</v>
      </c>
      <c r="AN569" s="83">
        <v>2055</v>
      </c>
      <c r="AO569" s="83">
        <v>2056</v>
      </c>
      <c r="AP569" s="83">
        <v>2057</v>
      </c>
      <c r="AQ569" s="83">
        <v>2058</v>
      </c>
      <c r="AR569" s="83">
        <v>2059</v>
      </c>
      <c r="AS569" s="83">
        <v>2060</v>
      </c>
    </row>
    <row r="570" spans="2:45" x14ac:dyDescent="0.25">
      <c r="B570" s="208" t="s">
        <v>513</v>
      </c>
      <c r="C570" s="209" t="str">
        <f>IFERROR(0.6*C558*C708*'Conversions and Lists'!$F$50,"")</f>
        <v/>
      </c>
      <c r="D570" s="209" t="str">
        <f>IFERROR(0.6*D558*D708*'Conversions and Lists'!$F$50,"")</f>
        <v/>
      </c>
      <c r="E570" s="209" t="str">
        <f>IFERROR(0.6*E558*E708*'Conversions and Lists'!$F$50,"")</f>
        <v/>
      </c>
      <c r="F570" s="209" t="str">
        <f>IFERROR(0.6*F558*F708*'Conversions and Lists'!$F$50,"")</f>
        <v/>
      </c>
      <c r="G570" s="209" t="str">
        <f>IFERROR(0.6*G558*G708*'Conversions and Lists'!$F$50,"")</f>
        <v/>
      </c>
      <c r="H570" s="209" t="str">
        <f>IFERROR(0.6*H558*H708*'Conversions and Lists'!$F$50,"")</f>
        <v/>
      </c>
      <c r="I570" s="209" t="str">
        <f>IFERROR(0.6*I558*I708*'Conversions and Lists'!$F$50,"")</f>
        <v/>
      </c>
      <c r="J570" s="209" t="str">
        <f>IFERROR(0.6*J558*J708*'Conversions and Lists'!$F$50,"")</f>
        <v/>
      </c>
      <c r="K570" s="209" t="str">
        <f>IFERROR(0.6*K558*K708*'Conversions and Lists'!$F$50,"")</f>
        <v/>
      </c>
      <c r="L570" s="209" t="str">
        <f>IFERROR(0.6*L558*L708*'Conversions and Lists'!$F$50,"")</f>
        <v/>
      </c>
      <c r="M570" s="209" t="str">
        <f>IFERROR(0.6*M558*M708*'Conversions and Lists'!$F$50,"")</f>
        <v/>
      </c>
      <c r="N570" s="209" t="str">
        <f>IFERROR(0.6*N558*N708*'Conversions and Lists'!$F$50,"")</f>
        <v/>
      </c>
      <c r="O570" s="209" t="str">
        <f>IFERROR(0.6*O558*O708*'Conversions and Lists'!$F$50,"")</f>
        <v/>
      </c>
      <c r="P570" s="209" t="str">
        <f>IFERROR(0.6*P558*P708*'Conversions and Lists'!$F$50,"")</f>
        <v/>
      </c>
      <c r="Q570" s="209" t="str">
        <f>IFERROR(0.6*Q558*Q708*'Conversions and Lists'!$F$50,"")</f>
        <v/>
      </c>
      <c r="R570" s="209" t="str">
        <f>IFERROR(0.6*R558*R708*'Conversions and Lists'!$F$50,"")</f>
        <v/>
      </c>
      <c r="S570" s="209" t="str">
        <f>IFERROR(0.6*S558*S708*'Conversions and Lists'!$F$50,"")</f>
        <v/>
      </c>
      <c r="T570" s="209" t="str">
        <f>IFERROR(0.6*T558*T708*'Conversions and Lists'!$F$50,"")</f>
        <v/>
      </c>
      <c r="U570" s="209" t="str">
        <f>IFERROR(0.6*U558*U708*'Conversions and Lists'!$F$50,"")</f>
        <v/>
      </c>
      <c r="V570" s="209" t="str">
        <f>IFERROR(0.6*V558*V708*'Conversions and Lists'!$F$50,"")</f>
        <v/>
      </c>
      <c r="W570" s="209" t="str">
        <f>IFERROR(0.6*W558*W708*'Conversions and Lists'!$F$50,"")</f>
        <v/>
      </c>
      <c r="X570" s="209" t="str">
        <f>IFERROR(0.6*X558*X708*'Conversions and Lists'!$F$50,"")</f>
        <v/>
      </c>
      <c r="Y570" s="209" t="str">
        <f>IFERROR(0.6*Y558*Y708*'Conversions and Lists'!$F$50,"")</f>
        <v/>
      </c>
      <c r="Z570" s="209" t="str">
        <f>IFERROR(0.6*Z558*Z708*'Conversions and Lists'!$F$50,"")</f>
        <v/>
      </c>
      <c r="AA570" s="209" t="str">
        <f>IFERROR(0.6*AA558*AA708*'Conversions and Lists'!$F$50,"")</f>
        <v/>
      </c>
      <c r="AB570" s="209" t="str">
        <f>IFERROR(0.6*AB558*AB708*'Conversions and Lists'!$F$50,"")</f>
        <v/>
      </c>
      <c r="AC570" s="209" t="str">
        <f>IFERROR(0.6*AC558*AC708*'Conversions and Lists'!$F$50,"")</f>
        <v/>
      </c>
      <c r="AD570" s="209" t="str">
        <f>IFERROR(0.6*AD558*AD708*'Conversions and Lists'!$F$50,"")</f>
        <v/>
      </c>
      <c r="AE570" s="209" t="str">
        <f>IFERROR(0.6*AE558*AE708*'Conversions and Lists'!$F$50,"")</f>
        <v/>
      </c>
      <c r="AF570" s="209" t="str">
        <f>IFERROR(0.6*AF558*AF708*'Conversions and Lists'!$F$50,"")</f>
        <v/>
      </c>
      <c r="AG570" s="209" t="str">
        <f>IFERROR(0.6*AG558*AG708*'Conversions and Lists'!$F$50,"")</f>
        <v/>
      </c>
      <c r="AH570" s="209" t="str">
        <f>IFERROR(0.6*AH558*AH708*'Conversions and Lists'!$F$50,"")</f>
        <v/>
      </c>
      <c r="AI570" s="209" t="str">
        <f>IFERROR(0.6*AI558*AI708*'Conversions and Lists'!$F$50,"")</f>
        <v/>
      </c>
      <c r="AJ570" s="209" t="str">
        <f>IFERROR(0.6*AJ558*AJ708*'Conversions and Lists'!$F$50,"")</f>
        <v/>
      </c>
      <c r="AK570" s="209" t="str">
        <f>IFERROR(0.6*AK558*AK708*'Conversions and Lists'!$F$50,"")</f>
        <v/>
      </c>
      <c r="AL570" s="209" t="str">
        <f>IFERROR(0.6*AL558*AL708*'Conversions and Lists'!$F$50,"")</f>
        <v/>
      </c>
      <c r="AM570" s="209" t="str">
        <f>IFERROR(0.6*AM558*AM708*'Conversions and Lists'!$F$50,"")</f>
        <v/>
      </c>
      <c r="AN570" s="209" t="str">
        <f>IFERROR(0.6*AN558*AN708*'Conversions and Lists'!$F$50,"")</f>
        <v/>
      </c>
      <c r="AO570" s="209" t="str">
        <f>IFERROR(0.6*AO558*AO708*'Conversions and Lists'!$F$50,"")</f>
        <v/>
      </c>
      <c r="AP570" s="209" t="str">
        <f>IFERROR(0.6*AP558*AP708*'Conversions and Lists'!$F$50,"")</f>
        <v/>
      </c>
      <c r="AQ570" s="209" t="str">
        <f>IFERROR(0.6*AQ558*AQ708*'Conversions and Lists'!$F$50,"")</f>
        <v/>
      </c>
      <c r="AR570" s="209" t="str">
        <f>IFERROR(0.6*AR558*AR708*'Conversions and Lists'!$F$50,"")</f>
        <v/>
      </c>
      <c r="AS570" s="209" t="str">
        <f>IFERROR(0.6*AS558*AS708*'Conversions and Lists'!$F$50,"")</f>
        <v/>
      </c>
    </row>
    <row r="571" spans="2:45" x14ac:dyDescent="0.25">
      <c r="B571" s="208" t="s">
        <v>514</v>
      </c>
      <c r="C571" s="209" t="str">
        <f>IFERROR(0.4*C558*C709*'Conversions and Lists'!$F$50,"")</f>
        <v/>
      </c>
      <c r="D571" s="209" t="str">
        <f>IFERROR(0.4*D558*D709*'Conversions and Lists'!$F$50,"")</f>
        <v/>
      </c>
      <c r="E571" s="209" t="str">
        <f>IFERROR(0.4*E558*E709*'Conversions and Lists'!$F$50,"")</f>
        <v/>
      </c>
      <c r="F571" s="209" t="str">
        <f>IFERROR(0.4*F558*F709*'Conversions and Lists'!$F$50,"")</f>
        <v/>
      </c>
      <c r="G571" s="209" t="str">
        <f>IFERROR(0.4*G558*G709*'Conversions and Lists'!$F$50,"")</f>
        <v/>
      </c>
      <c r="H571" s="209" t="str">
        <f>IFERROR(0.4*H558*H709*'Conversions and Lists'!$F$50,"")</f>
        <v/>
      </c>
      <c r="I571" s="209" t="str">
        <f>IFERROR(0.4*I558*I709*'Conversions and Lists'!$F$50,"")</f>
        <v/>
      </c>
      <c r="J571" s="209" t="str">
        <f>IFERROR(0.4*J558*J709*'Conversions and Lists'!$F$50,"")</f>
        <v/>
      </c>
      <c r="K571" s="209" t="str">
        <f>IFERROR(0.4*K558*K709*'Conversions and Lists'!$F$50,"")</f>
        <v/>
      </c>
      <c r="L571" s="209" t="str">
        <f>IFERROR(0.4*L558*L709*'Conversions and Lists'!$F$50,"")</f>
        <v/>
      </c>
      <c r="M571" s="209" t="str">
        <f>IFERROR(0.4*M558*M709*'Conversions and Lists'!$F$50,"")</f>
        <v/>
      </c>
      <c r="N571" s="209" t="str">
        <f>IFERROR(0.4*N558*N709*'Conversions and Lists'!$F$50,"")</f>
        <v/>
      </c>
      <c r="O571" s="209" t="str">
        <f>IFERROR(0.4*O558*O709*'Conversions and Lists'!$F$50,"")</f>
        <v/>
      </c>
      <c r="P571" s="209" t="str">
        <f>IFERROR(0.4*P558*P709*'Conversions and Lists'!$F$50,"")</f>
        <v/>
      </c>
      <c r="Q571" s="209" t="str">
        <f>IFERROR(0.4*Q558*Q709*'Conversions and Lists'!$F$50,"")</f>
        <v/>
      </c>
      <c r="R571" s="209" t="str">
        <f>IFERROR(0.4*R558*R709*'Conversions and Lists'!$F$50,"")</f>
        <v/>
      </c>
      <c r="S571" s="209" t="str">
        <f>IFERROR(0.4*S558*S709*'Conversions and Lists'!$F$50,"")</f>
        <v/>
      </c>
      <c r="T571" s="209" t="str">
        <f>IFERROR(0.4*T558*T709*'Conversions and Lists'!$F$50,"")</f>
        <v/>
      </c>
      <c r="U571" s="209" t="str">
        <f>IFERROR(0.4*U558*U709*'Conversions and Lists'!$F$50,"")</f>
        <v/>
      </c>
      <c r="V571" s="209" t="str">
        <f>IFERROR(0.4*V558*V709*'Conversions and Lists'!$F$50,"")</f>
        <v/>
      </c>
      <c r="W571" s="209" t="str">
        <f>IFERROR(0.4*W558*W709*'Conversions and Lists'!$F$50,"")</f>
        <v/>
      </c>
      <c r="X571" s="209" t="str">
        <f>IFERROR(0.4*X558*X709*'Conversions and Lists'!$F$50,"")</f>
        <v/>
      </c>
      <c r="Y571" s="209" t="str">
        <f>IFERROR(0.4*Y558*Y709*'Conversions and Lists'!$F$50,"")</f>
        <v/>
      </c>
      <c r="Z571" s="209" t="str">
        <f>IFERROR(0.4*Z558*Z709*'Conversions and Lists'!$F$50,"")</f>
        <v/>
      </c>
      <c r="AA571" s="209" t="str">
        <f>IFERROR(0.4*AA558*AA709*'Conversions and Lists'!$F$50,"")</f>
        <v/>
      </c>
      <c r="AB571" s="209" t="str">
        <f>IFERROR(0.4*AB558*AB709*'Conversions and Lists'!$F$50,"")</f>
        <v/>
      </c>
      <c r="AC571" s="209" t="str">
        <f>IFERROR(0.4*AC558*AC709*'Conversions and Lists'!$F$50,"")</f>
        <v/>
      </c>
      <c r="AD571" s="209" t="str">
        <f>IFERROR(0.4*AD558*AD709*'Conversions and Lists'!$F$50,"")</f>
        <v/>
      </c>
      <c r="AE571" s="209" t="str">
        <f>IFERROR(0.4*AE558*AE709*'Conversions and Lists'!$F$50,"")</f>
        <v/>
      </c>
      <c r="AF571" s="209" t="str">
        <f>IFERROR(0.4*AF558*AF709*'Conversions and Lists'!$F$50,"")</f>
        <v/>
      </c>
      <c r="AG571" s="209" t="str">
        <f>IFERROR(0.4*AG558*AG709*'Conversions and Lists'!$F$50,"")</f>
        <v/>
      </c>
      <c r="AH571" s="209" t="str">
        <f>IFERROR(0.4*AH558*AH709*'Conversions and Lists'!$F$50,"")</f>
        <v/>
      </c>
      <c r="AI571" s="209" t="str">
        <f>IFERROR(0.4*AI558*AI709*'Conversions and Lists'!$F$50,"")</f>
        <v/>
      </c>
      <c r="AJ571" s="209" t="str">
        <f>IFERROR(0.4*AJ558*AJ709*'Conversions and Lists'!$F$50,"")</f>
        <v/>
      </c>
      <c r="AK571" s="209" t="str">
        <f>IFERROR(0.4*AK558*AK709*'Conversions and Lists'!$F$50,"")</f>
        <v/>
      </c>
      <c r="AL571" s="209" t="str">
        <f>IFERROR(0.4*AL558*AL709*'Conversions and Lists'!$F$50,"")</f>
        <v/>
      </c>
      <c r="AM571" s="209" t="str">
        <f>IFERROR(0.4*AM558*AM709*'Conversions and Lists'!$F$50,"")</f>
        <v/>
      </c>
      <c r="AN571" s="209" t="str">
        <f>IFERROR(0.4*AN558*AN709*'Conversions and Lists'!$F$50,"")</f>
        <v/>
      </c>
      <c r="AO571" s="209" t="str">
        <f>IFERROR(0.4*AO558*AO709*'Conversions and Lists'!$F$50,"")</f>
        <v/>
      </c>
      <c r="AP571" s="209" t="str">
        <f>IFERROR(0.4*AP558*AP709*'Conversions and Lists'!$F$50,"")</f>
        <v/>
      </c>
      <c r="AQ571" s="209" t="str">
        <f>IFERROR(0.4*AQ558*AQ709*'Conversions and Lists'!$F$50,"")</f>
        <v/>
      </c>
      <c r="AR571" s="209" t="str">
        <f>IFERROR(0.4*AR558*AR709*'Conversions and Lists'!$F$50,"")</f>
        <v/>
      </c>
      <c r="AS571" s="209" t="str">
        <f>IFERROR(0.4*AS558*AS709*'Conversions and Lists'!$F$50,"")</f>
        <v/>
      </c>
    </row>
    <row r="572" spans="2:45" x14ac:dyDescent="0.25">
      <c r="B572" s="210" t="s">
        <v>515</v>
      </c>
      <c r="C572" s="209" t="str">
        <f>IFERROR(0.6*C559*C695*'Conversions and Lists'!$F$37*'Baseline Calcs &amp; EFs'!F381,"")</f>
        <v/>
      </c>
      <c r="D572" s="209" t="str">
        <f>IFERROR(0.6*D559*D695*'Conversions and Lists'!$F$37*'Baseline Calcs &amp; EFs'!G381,"")</f>
        <v/>
      </c>
      <c r="E572" s="209" t="str">
        <f>IFERROR(0.6*E559*E695*'Conversions and Lists'!$F$37*'Baseline Calcs &amp; EFs'!H381,"")</f>
        <v/>
      </c>
      <c r="F572" s="209" t="str">
        <f>IFERROR(0.6*F559*F695*'Conversions and Lists'!$F$37*'Baseline Calcs &amp; EFs'!I381,"")</f>
        <v/>
      </c>
      <c r="G572" s="209" t="str">
        <f>IFERROR(0.6*G559*G695*'Conversions and Lists'!$F$37*'Baseline Calcs &amp; EFs'!J381,"")</f>
        <v/>
      </c>
      <c r="H572" s="209" t="str">
        <f>IFERROR(0.6*H559*H695*'Conversions and Lists'!$F$37*'Baseline Calcs &amp; EFs'!K381,"")</f>
        <v/>
      </c>
      <c r="I572" s="209" t="str">
        <f>IFERROR(0.6*I559*I695*'Conversions and Lists'!$F$37*'Baseline Calcs &amp; EFs'!L381,"")</f>
        <v/>
      </c>
      <c r="J572" s="209" t="str">
        <f>IFERROR(0.6*J559*J695*'Conversions and Lists'!$F$37*'Baseline Calcs &amp; EFs'!M381,"")</f>
        <v/>
      </c>
      <c r="K572" s="209" t="str">
        <f>IFERROR(0.6*K559*K695*'Conversions and Lists'!$F$37*'Baseline Calcs &amp; EFs'!N381,"")</f>
        <v/>
      </c>
      <c r="L572" s="209" t="str">
        <f>IFERROR(0.6*L559*L695*'Conversions and Lists'!$F$37*'Baseline Calcs &amp; EFs'!O381,"")</f>
        <v/>
      </c>
      <c r="M572" s="209" t="str">
        <f>IFERROR(0.6*M559*M695*'Conversions and Lists'!$F$37*'Baseline Calcs &amp; EFs'!P381,"")</f>
        <v/>
      </c>
      <c r="N572" s="209" t="str">
        <f>IFERROR(0.6*N559*N695*'Conversions and Lists'!$F$37*'Baseline Calcs &amp; EFs'!Q381,"")</f>
        <v/>
      </c>
      <c r="O572" s="209" t="str">
        <f>IFERROR(0.6*O559*O695*'Conversions and Lists'!$F$37*'Baseline Calcs &amp; EFs'!R381,"")</f>
        <v/>
      </c>
      <c r="P572" s="209" t="str">
        <f>IFERROR(0.6*P559*P695*'Conversions and Lists'!$F$37*'Baseline Calcs &amp; EFs'!S381,"")</f>
        <v/>
      </c>
      <c r="Q572" s="209" t="str">
        <f>IFERROR(0.6*Q559*Q695*'Conversions and Lists'!$F$37*'Baseline Calcs &amp; EFs'!T381,"")</f>
        <v/>
      </c>
      <c r="R572" s="209" t="str">
        <f>IFERROR(0.6*R559*R695*'Conversions and Lists'!$F$37*'Baseline Calcs &amp; EFs'!U381,"")</f>
        <v/>
      </c>
      <c r="S572" s="209" t="str">
        <f>IFERROR(0.6*S559*S695*'Conversions and Lists'!$F$37*'Baseline Calcs &amp; EFs'!V381,"")</f>
        <v/>
      </c>
      <c r="T572" s="209" t="str">
        <f>IFERROR(0.6*T559*T695*'Conversions and Lists'!$F$37*'Baseline Calcs &amp; EFs'!W381,"")</f>
        <v/>
      </c>
      <c r="U572" s="209" t="str">
        <f>IFERROR(0.6*U559*U695*'Conversions and Lists'!$F$37*'Baseline Calcs &amp; EFs'!X381,"")</f>
        <v/>
      </c>
      <c r="V572" s="209" t="str">
        <f>IFERROR(0.6*V559*V695*'Conversions and Lists'!$F$37*'Baseline Calcs &amp; EFs'!Y381,"")</f>
        <v/>
      </c>
      <c r="W572" s="209" t="str">
        <f>IFERROR(0.6*W559*W695*'Conversions and Lists'!$F$37*'Baseline Calcs &amp; EFs'!Z381,"")</f>
        <v/>
      </c>
      <c r="X572" s="209" t="str">
        <f>IFERROR(0.6*X559*X695*'Conversions and Lists'!$F$37*'Baseline Calcs &amp; EFs'!AA381,"")</f>
        <v/>
      </c>
      <c r="Y572" s="209" t="str">
        <f>IFERROR(0.6*Y559*Y695*'Conversions and Lists'!$F$37*'Baseline Calcs &amp; EFs'!AB381,"")</f>
        <v/>
      </c>
      <c r="Z572" s="209" t="str">
        <f>IFERROR(0.6*Z559*Z695*'Conversions and Lists'!$F$37*'Baseline Calcs &amp; EFs'!AC381,"")</f>
        <v/>
      </c>
      <c r="AA572" s="209" t="str">
        <f>IFERROR(0.6*AA559*AA695*'Conversions and Lists'!$F$37*'Baseline Calcs &amp; EFs'!AD381,"")</f>
        <v/>
      </c>
      <c r="AB572" s="209" t="str">
        <f>IFERROR(0.6*AB559*AB695*'Conversions and Lists'!$F$37*'Baseline Calcs &amp; EFs'!AE381,"")</f>
        <v/>
      </c>
      <c r="AC572" s="209" t="str">
        <f>IFERROR(0.6*AC559*AC695*'Conversions and Lists'!$F$37*'Baseline Calcs &amp; EFs'!AF381,"")</f>
        <v/>
      </c>
      <c r="AD572" s="209" t="str">
        <f>IFERROR(0.6*AD559*AD695*'Conversions and Lists'!$F$37*'Baseline Calcs &amp; EFs'!AG381,"")</f>
        <v/>
      </c>
      <c r="AE572" s="209" t="str">
        <f>IFERROR(0.6*AE559*AE695*'Conversions and Lists'!$F$37*'Baseline Calcs &amp; EFs'!AH381,"")</f>
        <v/>
      </c>
      <c r="AF572" s="209" t="str">
        <f>IFERROR(0.6*AF559*AF695*'Conversions and Lists'!$F$37*'Baseline Calcs &amp; EFs'!AI381,"")</f>
        <v/>
      </c>
      <c r="AG572" s="209" t="str">
        <f>IFERROR(0.6*AG559*AG695*'Conversions and Lists'!$F$37*'Baseline Calcs &amp; EFs'!AJ381,"")</f>
        <v/>
      </c>
      <c r="AH572" s="209" t="str">
        <f>IFERROR(0.6*AH559*AH695*'Conversions and Lists'!$F$37*'Baseline Calcs &amp; EFs'!AK381,"")</f>
        <v/>
      </c>
      <c r="AI572" s="209" t="str">
        <f>IFERROR(0.6*AI559*AI695*'Conversions and Lists'!$F$37*'Baseline Calcs &amp; EFs'!AL381,"")</f>
        <v/>
      </c>
      <c r="AJ572" s="209" t="str">
        <f>IFERROR(0.6*AJ559*AJ695*'Conversions and Lists'!$F$37*'Baseline Calcs &amp; EFs'!AM381,"")</f>
        <v/>
      </c>
      <c r="AK572" s="209" t="str">
        <f>IFERROR(0.6*AK559*AK695*'Conversions and Lists'!$F$37*'Baseline Calcs &amp; EFs'!AN381,"")</f>
        <v/>
      </c>
      <c r="AL572" s="209" t="str">
        <f>IFERROR(0.6*AL559*AL695*'Conversions and Lists'!$F$37*'Baseline Calcs &amp; EFs'!AO381,"")</f>
        <v/>
      </c>
      <c r="AM572" s="209" t="str">
        <f>IFERROR(0.6*AM559*AM695*'Conversions and Lists'!$F$37*'Baseline Calcs &amp; EFs'!AP381,"")</f>
        <v/>
      </c>
      <c r="AN572" s="209" t="str">
        <f>IFERROR(0.6*AN559*AN695*'Conversions and Lists'!$F$37*'Baseline Calcs &amp; EFs'!AQ381,"")</f>
        <v/>
      </c>
      <c r="AO572" s="209" t="str">
        <f>IFERROR(0.6*AO559*AO695*'Conversions and Lists'!$F$37*'Baseline Calcs &amp; EFs'!AR381,"")</f>
        <v/>
      </c>
      <c r="AP572" s="209" t="str">
        <f>IFERROR(0.6*AP559*AP695*'Conversions and Lists'!$F$37*'Baseline Calcs &amp; EFs'!AS381,"")</f>
        <v/>
      </c>
      <c r="AQ572" s="209" t="str">
        <f>IFERROR(0.6*AQ559*AQ695*'Conversions and Lists'!$F$37*'Baseline Calcs &amp; EFs'!AT381,"")</f>
        <v/>
      </c>
      <c r="AR572" s="209" t="str">
        <f>IFERROR(0.6*AR559*AR695*'Conversions and Lists'!$F$37*'Baseline Calcs &amp; EFs'!AU381,"")</f>
        <v/>
      </c>
      <c r="AS572" s="209" t="str">
        <f>IFERROR(0.6*AS559*AS695*'Conversions and Lists'!$F$37*'Baseline Calcs &amp; EFs'!AV381,"")</f>
        <v/>
      </c>
    </row>
    <row r="573" spans="2:45" x14ac:dyDescent="0.25">
      <c r="B573" s="210" t="s">
        <v>516</v>
      </c>
      <c r="C573" s="209" t="str">
        <f>IFERROR(0.4*C559*C696*'Conversions and Lists'!$F$37*'Baseline Calcs &amp; EFs'!F381,"")</f>
        <v/>
      </c>
      <c r="D573" s="209" t="str">
        <f>IFERROR(0.4*D559*D696*'Conversions and Lists'!$F$37*'Baseline Calcs &amp; EFs'!G381,"")</f>
        <v/>
      </c>
      <c r="E573" s="209" t="str">
        <f>IFERROR(0.4*E559*E696*'Conversions and Lists'!$F$37*'Baseline Calcs &amp; EFs'!H381,"")</f>
        <v/>
      </c>
      <c r="F573" s="209" t="str">
        <f>IFERROR(0.4*F559*F696*'Conversions and Lists'!$F$37*'Baseline Calcs &amp; EFs'!I381,"")</f>
        <v/>
      </c>
      <c r="G573" s="209" t="str">
        <f>IFERROR(0.4*G559*G696*'Conversions and Lists'!$F$37*'Baseline Calcs &amp; EFs'!J381,"")</f>
        <v/>
      </c>
      <c r="H573" s="209" t="str">
        <f>IFERROR(0.4*H559*H696*'Conversions and Lists'!$F$37*'Baseline Calcs &amp; EFs'!K381,"")</f>
        <v/>
      </c>
      <c r="I573" s="209" t="str">
        <f>IFERROR(0.4*I559*I696*'Conversions and Lists'!$F$37*'Baseline Calcs &amp; EFs'!L381,"")</f>
        <v/>
      </c>
      <c r="J573" s="209" t="str">
        <f>IFERROR(0.4*J559*J696*'Conversions and Lists'!$F$37*'Baseline Calcs &amp; EFs'!M381,"")</f>
        <v/>
      </c>
      <c r="K573" s="209" t="str">
        <f>IFERROR(0.4*K559*K696*'Conversions and Lists'!$F$37*'Baseline Calcs &amp; EFs'!N381,"")</f>
        <v/>
      </c>
      <c r="L573" s="209" t="str">
        <f>IFERROR(0.4*L559*L696*'Conversions and Lists'!$F$37*'Baseline Calcs &amp; EFs'!O381,"")</f>
        <v/>
      </c>
      <c r="M573" s="209" t="str">
        <f>IFERROR(0.4*M559*M696*'Conversions and Lists'!$F$37*'Baseline Calcs &amp; EFs'!P381,"")</f>
        <v/>
      </c>
      <c r="N573" s="209" t="str">
        <f>IFERROR(0.4*N559*N696*'Conversions and Lists'!$F$37*'Baseline Calcs &amp; EFs'!Q381,"")</f>
        <v/>
      </c>
      <c r="O573" s="209" t="str">
        <f>IFERROR(0.4*O559*O696*'Conversions and Lists'!$F$37*'Baseline Calcs &amp; EFs'!R381,"")</f>
        <v/>
      </c>
      <c r="P573" s="209" t="str">
        <f>IFERROR(0.4*P559*P696*'Conversions and Lists'!$F$37*'Baseline Calcs &amp; EFs'!S381,"")</f>
        <v/>
      </c>
      <c r="Q573" s="209" t="str">
        <f>IFERROR(0.4*Q559*Q696*'Conversions and Lists'!$F$37*'Baseline Calcs &amp; EFs'!T381,"")</f>
        <v/>
      </c>
      <c r="R573" s="209" t="str">
        <f>IFERROR(0.4*R559*R696*'Conversions and Lists'!$F$37*'Baseline Calcs &amp; EFs'!U381,"")</f>
        <v/>
      </c>
      <c r="S573" s="209" t="str">
        <f>IFERROR(0.4*S559*S696*'Conversions and Lists'!$F$37*'Baseline Calcs &amp; EFs'!V381,"")</f>
        <v/>
      </c>
      <c r="T573" s="209" t="str">
        <f>IFERROR(0.4*T559*T696*'Conversions and Lists'!$F$37*'Baseline Calcs &amp; EFs'!W381,"")</f>
        <v/>
      </c>
      <c r="U573" s="209" t="str">
        <f>IFERROR(0.4*U559*U696*'Conversions and Lists'!$F$37*'Baseline Calcs &amp; EFs'!X381,"")</f>
        <v/>
      </c>
      <c r="V573" s="209" t="str">
        <f>IFERROR(0.4*V559*V696*'Conversions and Lists'!$F$37*'Baseline Calcs &amp; EFs'!Y381,"")</f>
        <v/>
      </c>
      <c r="W573" s="209" t="str">
        <f>IFERROR(0.4*W559*W696*'Conversions and Lists'!$F$37*'Baseline Calcs &amp; EFs'!Z381,"")</f>
        <v/>
      </c>
      <c r="X573" s="209" t="str">
        <f>IFERROR(0.4*X559*X696*'Conversions and Lists'!$F$37*'Baseline Calcs &amp; EFs'!AA381,"")</f>
        <v/>
      </c>
      <c r="Y573" s="209" t="str">
        <f>IFERROR(0.4*Y559*Y696*'Conversions and Lists'!$F$37*'Baseline Calcs &amp; EFs'!AB381,"")</f>
        <v/>
      </c>
      <c r="Z573" s="209" t="str">
        <f>IFERROR(0.4*Z559*Z696*'Conversions and Lists'!$F$37*'Baseline Calcs &amp; EFs'!AC381,"")</f>
        <v/>
      </c>
      <c r="AA573" s="209" t="str">
        <f>IFERROR(0.4*AA559*AA696*'Conversions and Lists'!$F$37*'Baseline Calcs &amp; EFs'!AD381,"")</f>
        <v/>
      </c>
      <c r="AB573" s="209" t="str">
        <f>IFERROR(0.4*AB559*AB696*'Conversions and Lists'!$F$37*'Baseline Calcs &amp; EFs'!AE381,"")</f>
        <v/>
      </c>
      <c r="AC573" s="209" t="str">
        <f>IFERROR(0.4*AC559*AC696*'Conversions and Lists'!$F$37*'Baseline Calcs &amp; EFs'!AF381,"")</f>
        <v/>
      </c>
      <c r="AD573" s="209" t="str">
        <f>IFERROR(0.4*AD559*AD696*'Conversions and Lists'!$F$37*'Baseline Calcs &amp; EFs'!AG381,"")</f>
        <v/>
      </c>
      <c r="AE573" s="209" t="str">
        <f>IFERROR(0.4*AE559*AE696*'Conversions and Lists'!$F$37*'Baseline Calcs &amp; EFs'!AH381,"")</f>
        <v/>
      </c>
      <c r="AF573" s="209" t="str">
        <f>IFERROR(0.4*AF559*AF696*'Conversions and Lists'!$F$37*'Baseline Calcs &amp; EFs'!AI381,"")</f>
        <v/>
      </c>
      <c r="AG573" s="209" t="str">
        <f>IFERROR(0.4*AG559*AG696*'Conversions and Lists'!$F$37*'Baseline Calcs &amp; EFs'!AJ381,"")</f>
        <v/>
      </c>
      <c r="AH573" s="209" t="str">
        <f>IFERROR(0.4*AH559*AH696*'Conversions and Lists'!$F$37*'Baseline Calcs &amp; EFs'!AK381,"")</f>
        <v/>
      </c>
      <c r="AI573" s="209" t="str">
        <f>IFERROR(0.4*AI559*AI696*'Conversions and Lists'!$F$37*'Baseline Calcs &amp; EFs'!AL381,"")</f>
        <v/>
      </c>
      <c r="AJ573" s="209" t="str">
        <f>IFERROR(0.4*AJ559*AJ696*'Conversions and Lists'!$F$37*'Baseline Calcs &amp; EFs'!AM381,"")</f>
        <v/>
      </c>
      <c r="AK573" s="209" t="str">
        <f>IFERROR(0.4*AK559*AK696*'Conversions and Lists'!$F$37*'Baseline Calcs &amp; EFs'!AN381,"")</f>
        <v/>
      </c>
      <c r="AL573" s="209" t="str">
        <f>IFERROR(0.4*AL559*AL696*'Conversions and Lists'!$F$37*'Baseline Calcs &amp; EFs'!AO381,"")</f>
        <v/>
      </c>
      <c r="AM573" s="209" t="str">
        <f>IFERROR(0.4*AM559*AM696*'Conversions and Lists'!$F$37*'Baseline Calcs &amp; EFs'!AP381,"")</f>
        <v/>
      </c>
      <c r="AN573" s="209" t="str">
        <f>IFERROR(0.4*AN559*AN696*'Conversions and Lists'!$F$37*'Baseline Calcs &amp; EFs'!AQ381,"")</f>
        <v/>
      </c>
      <c r="AO573" s="209" t="str">
        <f>IFERROR(0.4*AO559*AO696*'Conversions and Lists'!$F$37*'Baseline Calcs &amp; EFs'!AR381,"")</f>
        <v/>
      </c>
      <c r="AP573" s="209" t="str">
        <f>IFERROR(0.4*AP559*AP696*'Conversions and Lists'!$F$37*'Baseline Calcs &amp; EFs'!AS381,"")</f>
        <v/>
      </c>
      <c r="AQ573" s="209" t="str">
        <f>IFERROR(0.4*AQ559*AQ696*'Conversions and Lists'!$F$37*'Baseline Calcs &amp; EFs'!AT381,"")</f>
        <v/>
      </c>
      <c r="AR573" s="209" t="str">
        <f>IFERROR(0.4*AR559*AR696*'Conversions and Lists'!$F$37*'Baseline Calcs &amp; EFs'!AU381,"")</f>
        <v/>
      </c>
      <c r="AS573" s="209" t="str">
        <f>IFERROR(0.4*AS559*AS696*'Conversions and Lists'!$F$37*'Baseline Calcs &amp; EFs'!AV381,"")</f>
        <v/>
      </c>
    </row>
    <row r="574" spans="2:45" x14ac:dyDescent="0.25">
      <c r="B574" s="208" t="s">
        <v>504</v>
      </c>
      <c r="C574" s="209" t="str">
        <f>IFERROR(C560*C710*'Conversions and Lists'!$F$50,"")</f>
        <v/>
      </c>
      <c r="D574" s="209" t="str">
        <f>IFERROR(D560*D710*'Conversions and Lists'!$F$50,"")</f>
        <v/>
      </c>
      <c r="E574" s="209" t="str">
        <f>IFERROR(E560*E710*'Conversions and Lists'!$F$50,"")</f>
        <v/>
      </c>
      <c r="F574" s="209" t="str">
        <f>IFERROR(F560*F710*'Conversions and Lists'!$F$50,"")</f>
        <v/>
      </c>
      <c r="G574" s="209" t="str">
        <f>IFERROR(G560*G710*'Conversions and Lists'!$F$50,"")</f>
        <v/>
      </c>
      <c r="H574" s="209" t="str">
        <f>IFERROR(H560*H710*'Conversions and Lists'!$F$50,"")</f>
        <v/>
      </c>
      <c r="I574" s="209" t="str">
        <f>IFERROR(I560*I710*'Conversions and Lists'!$F$50,"")</f>
        <v/>
      </c>
      <c r="J574" s="209" t="str">
        <f>IFERROR(J560*J710*'Conversions and Lists'!$F$50,"")</f>
        <v/>
      </c>
      <c r="K574" s="209" t="str">
        <f>IFERROR(K560*K710*'Conversions and Lists'!$F$50,"")</f>
        <v/>
      </c>
      <c r="L574" s="209" t="str">
        <f>IFERROR(L560*L710*'Conversions and Lists'!$F$50,"")</f>
        <v/>
      </c>
      <c r="M574" s="209" t="str">
        <f>IFERROR(M560*M710*'Conversions and Lists'!$F$50,"")</f>
        <v/>
      </c>
      <c r="N574" s="209" t="str">
        <f>IFERROR(N560*N710*'Conversions and Lists'!$F$50,"")</f>
        <v/>
      </c>
      <c r="O574" s="209" t="str">
        <f>IFERROR(O560*O710*'Conversions and Lists'!$F$50,"")</f>
        <v/>
      </c>
      <c r="P574" s="209" t="str">
        <f>IFERROR(P560*P710*'Conversions and Lists'!$F$50,"")</f>
        <v/>
      </c>
      <c r="Q574" s="209" t="str">
        <f>IFERROR(Q560*Q710*'Conversions and Lists'!$F$50,"")</f>
        <v/>
      </c>
      <c r="R574" s="209" t="str">
        <f>IFERROR(R560*R710*'Conversions and Lists'!$F$50,"")</f>
        <v/>
      </c>
      <c r="S574" s="209" t="str">
        <f>IFERROR(S560*S710*'Conversions and Lists'!$F$50,"")</f>
        <v/>
      </c>
      <c r="T574" s="209" t="str">
        <f>IFERROR(T560*T710*'Conversions and Lists'!$F$50,"")</f>
        <v/>
      </c>
      <c r="U574" s="209" t="str">
        <f>IFERROR(U560*U710*'Conversions and Lists'!$F$50,"")</f>
        <v/>
      </c>
      <c r="V574" s="209" t="str">
        <f>IFERROR(V560*V710*'Conversions and Lists'!$F$50,"")</f>
        <v/>
      </c>
      <c r="W574" s="209" t="str">
        <f>IFERROR(W560*W710*'Conversions and Lists'!$F$50,"")</f>
        <v/>
      </c>
      <c r="X574" s="209" t="str">
        <f>IFERROR(X560*X710*'Conversions and Lists'!$F$50,"")</f>
        <v/>
      </c>
      <c r="Y574" s="209" t="str">
        <f>IFERROR(Y560*Y710*'Conversions and Lists'!$F$50,"")</f>
        <v/>
      </c>
      <c r="Z574" s="209" t="str">
        <f>IFERROR(Z560*Z710*'Conversions and Lists'!$F$50,"")</f>
        <v/>
      </c>
      <c r="AA574" s="209" t="str">
        <f>IFERROR(AA560*AA710*'Conversions and Lists'!$F$50,"")</f>
        <v/>
      </c>
      <c r="AB574" s="209" t="str">
        <f>IFERROR(AB560*AB710*'Conversions and Lists'!$F$50,"")</f>
        <v/>
      </c>
      <c r="AC574" s="209" t="str">
        <f>IFERROR(AC560*AC710*'Conversions and Lists'!$F$50,"")</f>
        <v/>
      </c>
      <c r="AD574" s="209" t="str">
        <f>IFERROR(AD560*AD710*'Conversions and Lists'!$F$50,"")</f>
        <v/>
      </c>
      <c r="AE574" s="209" t="str">
        <f>IFERROR(AE560*AE710*'Conversions and Lists'!$F$50,"")</f>
        <v/>
      </c>
      <c r="AF574" s="209" t="str">
        <f>IFERROR(AF560*AF710*'Conversions and Lists'!$F$50,"")</f>
        <v/>
      </c>
      <c r="AG574" s="209" t="str">
        <f>IFERROR(AG560*AG710*'Conversions and Lists'!$F$50,"")</f>
        <v/>
      </c>
      <c r="AH574" s="209" t="str">
        <f>IFERROR(AH560*AH710*'Conversions and Lists'!$F$50,"")</f>
        <v/>
      </c>
      <c r="AI574" s="209" t="str">
        <f>IFERROR(AI560*AI710*'Conversions and Lists'!$F$50,"")</f>
        <v/>
      </c>
      <c r="AJ574" s="209" t="str">
        <f>IFERROR(AJ560*AJ710*'Conversions and Lists'!$F$50,"")</f>
        <v/>
      </c>
      <c r="AK574" s="209" t="str">
        <f>IFERROR(AK560*AK710*'Conversions and Lists'!$F$50,"")</f>
        <v/>
      </c>
      <c r="AL574" s="209" t="str">
        <f>IFERROR(AL560*AL710*'Conversions and Lists'!$F$50,"")</f>
        <v/>
      </c>
      <c r="AM574" s="209" t="str">
        <f>IFERROR(AM560*AM710*'Conversions and Lists'!$F$50,"")</f>
        <v/>
      </c>
      <c r="AN574" s="209" t="str">
        <f>IFERROR(AN560*AN710*'Conversions and Lists'!$F$50,"")</f>
        <v/>
      </c>
      <c r="AO574" s="209" t="str">
        <f>IFERROR(AO560*AO710*'Conversions and Lists'!$F$50,"")</f>
        <v/>
      </c>
      <c r="AP574" s="209" t="str">
        <f>IFERROR(AP560*AP710*'Conversions and Lists'!$F$50,"")</f>
        <v/>
      </c>
      <c r="AQ574" s="209" t="str">
        <f>IFERROR(AQ560*AQ710*'Conversions and Lists'!$F$50,"")</f>
        <v/>
      </c>
      <c r="AR574" s="209" t="str">
        <f>IFERROR(AR560*AR710*'Conversions and Lists'!$F$50,"")</f>
        <v/>
      </c>
      <c r="AS574" s="209" t="str">
        <f>IFERROR(AS560*AS710*'Conversions and Lists'!$F$50,"")</f>
        <v/>
      </c>
    </row>
    <row r="575" spans="2:45" x14ac:dyDescent="0.25">
      <c r="B575" s="208" t="s">
        <v>505</v>
      </c>
      <c r="C575" s="209" t="str">
        <f>IFERROR(C561*C711*'Conversions and Lists'!$F$50,"")</f>
        <v/>
      </c>
      <c r="D575" s="209" t="str">
        <f>IFERROR(D561*D711*'Conversions and Lists'!$F$50,"")</f>
        <v/>
      </c>
      <c r="E575" s="209" t="str">
        <f>IFERROR(E561*E711*'Conversions and Lists'!$F$50,"")</f>
        <v/>
      </c>
      <c r="F575" s="209" t="str">
        <f>IFERROR(F561*F711*'Conversions and Lists'!$F$50,"")</f>
        <v/>
      </c>
      <c r="G575" s="209" t="str">
        <f>IFERROR(G561*G711*'Conversions and Lists'!$F$50,"")</f>
        <v/>
      </c>
      <c r="H575" s="209" t="str">
        <f>IFERROR(H561*H711*'Conversions and Lists'!$F$50,"")</f>
        <v/>
      </c>
      <c r="I575" s="209" t="str">
        <f>IFERROR(I561*I711*'Conversions and Lists'!$F$50,"")</f>
        <v/>
      </c>
      <c r="J575" s="209" t="str">
        <f>IFERROR(J561*J711*'Conversions and Lists'!$F$50,"")</f>
        <v/>
      </c>
      <c r="K575" s="209" t="str">
        <f>IFERROR(K561*K711*'Conversions and Lists'!$F$50,"")</f>
        <v/>
      </c>
      <c r="L575" s="209" t="str">
        <f>IFERROR(L561*L711*'Conversions and Lists'!$F$50,"")</f>
        <v/>
      </c>
      <c r="M575" s="209" t="str">
        <f>IFERROR(M561*M711*'Conversions and Lists'!$F$50,"")</f>
        <v/>
      </c>
      <c r="N575" s="209" t="str">
        <f>IFERROR(N561*N711*'Conversions and Lists'!$F$50,"")</f>
        <v/>
      </c>
      <c r="O575" s="209" t="str">
        <f>IFERROR(O561*O711*'Conversions and Lists'!$F$50,"")</f>
        <v/>
      </c>
      <c r="P575" s="209" t="str">
        <f>IFERROR(P561*P711*'Conversions and Lists'!$F$50,"")</f>
        <v/>
      </c>
      <c r="Q575" s="209" t="str">
        <f>IFERROR(Q561*Q711*'Conversions and Lists'!$F$50,"")</f>
        <v/>
      </c>
      <c r="R575" s="209" t="str">
        <f>IFERROR(R561*R711*'Conversions and Lists'!$F$50,"")</f>
        <v/>
      </c>
      <c r="S575" s="209" t="str">
        <f>IFERROR(S561*S711*'Conversions and Lists'!$F$50,"")</f>
        <v/>
      </c>
      <c r="T575" s="209" t="str">
        <f>IFERROR(T561*T711*'Conversions and Lists'!$F$50,"")</f>
        <v/>
      </c>
      <c r="U575" s="209" t="str">
        <f>IFERROR(U561*U711*'Conversions and Lists'!$F$50,"")</f>
        <v/>
      </c>
      <c r="V575" s="209" t="str">
        <f>IFERROR(V561*V711*'Conversions and Lists'!$F$50,"")</f>
        <v/>
      </c>
      <c r="W575" s="209" t="str">
        <f>IFERROR(W561*W711*'Conversions and Lists'!$F$50,"")</f>
        <v/>
      </c>
      <c r="X575" s="209" t="str">
        <f>IFERROR(X561*X711*'Conversions and Lists'!$F$50,"")</f>
        <v/>
      </c>
      <c r="Y575" s="209" t="str">
        <f>IFERROR(Y561*Y711*'Conversions and Lists'!$F$50,"")</f>
        <v/>
      </c>
      <c r="Z575" s="209" t="str">
        <f>IFERROR(Z561*Z711*'Conversions and Lists'!$F$50,"")</f>
        <v/>
      </c>
      <c r="AA575" s="209" t="str">
        <f>IFERROR(AA561*AA711*'Conversions and Lists'!$F$50,"")</f>
        <v/>
      </c>
      <c r="AB575" s="209" t="str">
        <f>IFERROR(AB561*AB711*'Conversions and Lists'!$F$50,"")</f>
        <v/>
      </c>
      <c r="AC575" s="209" t="str">
        <f>IFERROR(AC561*AC711*'Conversions and Lists'!$F$50,"")</f>
        <v/>
      </c>
      <c r="AD575" s="209" t="str">
        <f>IFERROR(AD561*AD711*'Conversions and Lists'!$F$50,"")</f>
        <v/>
      </c>
      <c r="AE575" s="209" t="str">
        <f>IFERROR(AE561*AE711*'Conversions and Lists'!$F$50,"")</f>
        <v/>
      </c>
      <c r="AF575" s="209" t="str">
        <f>IFERROR(AF561*AF711*'Conversions and Lists'!$F$50,"")</f>
        <v/>
      </c>
      <c r="AG575" s="209" t="str">
        <f>IFERROR(AG561*AG711*'Conversions and Lists'!$F$50,"")</f>
        <v/>
      </c>
      <c r="AH575" s="209" t="str">
        <f>IFERROR(AH561*AH711*'Conversions and Lists'!$F$50,"")</f>
        <v/>
      </c>
      <c r="AI575" s="209" t="str">
        <f>IFERROR(AI561*AI711*'Conversions and Lists'!$F$50,"")</f>
        <v/>
      </c>
      <c r="AJ575" s="209" t="str">
        <f>IFERROR(AJ561*AJ711*'Conversions and Lists'!$F$50,"")</f>
        <v/>
      </c>
      <c r="AK575" s="209" t="str">
        <f>IFERROR(AK561*AK711*'Conversions and Lists'!$F$50,"")</f>
        <v/>
      </c>
      <c r="AL575" s="209" t="str">
        <f>IFERROR(AL561*AL711*'Conversions and Lists'!$F$50,"")</f>
        <v/>
      </c>
      <c r="AM575" s="209" t="str">
        <f>IFERROR(AM561*AM711*'Conversions and Lists'!$F$50,"")</f>
        <v/>
      </c>
      <c r="AN575" s="209" t="str">
        <f>IFERROR(AN561*AN711*'Conversions and Lists'!$F$50,"")</f>
        <v/>
      </c>
      <c r="AO575" s="209" t="str">
        <f>IFERROR(AO561*AO711*'Conversions and Lists'!$F$50,"")</f>
        <v/>
      </c>
      <c r="AP575" s="209" t="str">
        <f>IFERROR(AP561*AP711*'Conversions and Lists'!$F$50,"")</f>
        <v/>
      </c>
      <c r="AQ575" s="209" t="str">
        <f>IFERROR(AQ561*AQ711*'Conversions and Lists'!$F$50,"")</f>
        <v/>
      </c>
      <c r="AR575" s="209" t="str">
        <f>IFERROR(AR561*AR711*'Conversions and Lists'!$F$50,"")</f>
        <v/>
      </c>
      <c r="AS575" s="209" t="str">
        <f>IFERROR(AS561*AS711*'Conversions and Lists'!$F$50,"")</f>
        <v/>
      </c>
    </row>
    <row r="576" spans="2:45" x14ac:dyDescent="0.25">
      <c r="B576" s="208" t="s">
        <v>506</v>
      </c>
      <c r="C576" s="209" t="str">
        <f>IFERROR(C562*C712*'Conversions and Lists'!$F$50,"")</f>
        <v/>
      </c>
      <c r="D576" s="209" t="str">
        <f>IFERROR(D562*D712*'Conversions and Lists'!$F$50,"")</f>
        <v/>
      </c>
      <c r="E576" s="209" t="str">
        <f>IFERROR(E562*E712*'Conversions and Lists'!$F$50,"")</f>
        <v/>
      </c>
      <c r="F576" s="209" t="str">
        <f>IFERROR(F562*F712*'Conversions and Lists'!$F$50,"")</f>
        <v/>
      </c>
      <c r="G576" s="209" t="str">
        <f>IFERROR(G562*G712*'Conversions and Lists'!$F$50,"")</f>
        <v/>
      </c>
      <c r="H576" s="209" t="str">
        <f>IFERROR(H562*H712*'Conversions and Lists'!$F$50,"")</f>
        <v/>
      </c>
      <c r="I576" s="209" t="str">
        <f>IFERROR(I562*I712*'Conversions and Lists'!$F$50,"")</f>
        <v/>
      </c>
      <c r="J576" s="209" t="str">
        <f>IFERROR(J562*J712*'Conversions and Lists'!$F$50,"")</f>
        <v/>
      </c>
      <c r="K576" s="209" t="str">
        <f>IFERROR(K562*K712*'Conversions and Lists'!$F$50,"")</f>
        <v/>
      </c>
      <c r="L576" s="209" t="str">
        <f>IFERROR(L562*L712*'Conversions and Lists'!$F$50,"")</f>
        <v/>
      </c>
      <c r="M576" s="209" t="str">
        <f>IFERROR(M562*M712*'Conversions and Lists'!$F$50,"")</f>
        <v/>
      </c>
      <c r="N576" s="209" t="str">
        <f>IFERROR(N562*N712*'Conversions and Lists'!$F$50,"")</f>
        <v/>
      </c>
      <c r="O576" s="209" t="str">
        <f>IFERROR(O562*O712*'Conversions and Lists'!$F$50,"")</f>
        <v/>
      </c>
      <c r="P576" s="209" t="str">
        <f>IFERROR(P562*P712*'Conversions and Lists'!$F$50,"")</f>
        <v/>
      </c>
      <c r="Q576" s="209" t="str">
        <f>IFERROR(Q562*Q712*'Conversions and Lists'!$F$50,"")</f>
        <v/>
      </c>
      <c r="R576" s="209" t="str">
        <f>IFERROR(R562*R712*'Conversions and Lists'!$F$50,"")</f>
        <v/>
      </c>
      <c r="S576" s="209" t="str">
        <f>IFERROR(S562*S712*'Conversions and Lists'!$F$50,"")</f>
        <v/>
      </c>
      <c r="T576" s="209" t="str">
        <f>IFERROR(T562*T712*'Conversions and Lists'!$F$50,"")</f>
        <v/>
      </c>
      <c r="U576" s="209" t="str">
        <f>IFERROR(U562*U712*'Conversions and Lists'!$F$50,"")</f>
        <v/>
      </c>
      <c r="V576" s="209" t="str">
        <f>IFERROR(V562*V712*'Conversions and Lists'!$F$50,"")</f>
        <v/>
      </c>
      <c r="W576" s="209" t="str">
        <f>IFERROR(W562*W712*'Conversions and Lists'!$F$50,"")</f>
        <v/>
      </c>
      <c r="X576" s="209" t="str">
        <f>IFERROR(X562*X712*'Conversions and Lists'!$F$50,"")</f>
        <v/>
      </c>
      <c r="Y576" s="209" t="str">
        <f>IFERROR(Y562*Y712*'Conversions and Lists'!$F$50,"")</f>
        <v/>
      </c>
      <c r="Z576" s="209" t="str">
        <f>IFERROR(Z562*Z712*'Conversions and Lists'!$F$50,"")</f>
        <v/>
      </c>
      <c r="AA576" s="209" t="str">
        <f>IFERROR(AA562*AA712*'Conversions and Lists'!$F$50,"")</f>
        <v/>
      </c>
      <c r="AB576" s="209" t="str">
        <f>IFERROR(AB562*AB712*'Conversions and Lists'!$F$50,"")</f>
        <v/>
      </c>
      <c r="AC576" s="209" t="str">
        <f>IFERROR(AC562*AC712*'Conversions and Lists'!$F$50,"")</f>
        <v/>
      </c>
      <c r="AD576" s="209" t="str">
        <f>IFERROR(AD562*AD712*'Conversions and Lists'!$F$50,"")</f>
        <v/>
      </c>
      <c r="AE576" s="209" t="str">
        <f>IFERROR(AE562*AE712*'Conversions and Lists'!$F$50,"")</f>
        <v/>
      </c>
      <c r="AF576" s="209" t="str">
        <f>IFERROR(AF562*AF712*'Conversions and Lists'!$F$50,"")</f>
        <v/>
      </c>
      <c r="AG576" s="209" t="str">
        <f>IFERROR(AG562*AG712*'Conversions and Lists'!$F$50,"")</f>
        <v/>
      </c>
      <c r="AH576" s="209" t="str">
        <f>IFERROR(AH562*AH712*'Conversions and Lists'!$F$50,"")</f>
        <v/>
      </c>
      <c r="AI576" s="209" t="str">
        <f>IFERROR(AI562*AI712*'Conversions and Lists'!$F$50,"")</f>
        <v/>
      </c>
      <c r="AJ576" s="209" t="str">
        <f>IFERROR(AJ562*AJ712*'Conversions and Lists'!$F$50,"")</f>
        <v/>
      </c>
      <c r="AK576" s="209" t="str">
        <f>IFERROR(AK562*AK712*'Conversions and Lists'!$F$50,"")</f>
        <v/>
      </c>
      <c r="AL576" s="209" t="str">
        <f>IFERROR(AL562*AL712*'Conversions and Lists'!$F$50,"")</f>
        <v/>
      </c>
      <c r="AM576" s="209" t="str">
        <f>IFERROR(AM562*AM712*'Conversions and Lists'!$F$50,"")</f>
        <v/>
      </c>
      <c r="AN576" s="209" t="str">
        <f>IFERROR(AN562*AN712*'Conversions and Lists'!$F$50,"")</f>
        <v/>
      </c>
      <c r="AO576" s="209" t="str">
        <f>IFERROR(AO562*AO712*'Conversions and Lists'!$F$50,"")</f>
        <v/>
      </c>
      <c r="AP576" s="209" t="str">
        <f>IFERROR(AP562*AP712*'Conversions and Lists'!$F$50,"")</f>
        <v/>
      </c>
      <c r="AQ576" s="209" t="str">
        <f>IFERROR(AQ562*AQ712*'Conversions and Lists'!$F$50,"")</f>
        <v/>
      </c>
      <c r="AR576" s="209" t="str">
        <f>IFERROR(AR562*AR712*'Conversions and Lists'!$F$50,"")</f>
        <v/>
      </c>
      <c r="AS576" s="209" t="str">
        <f>IFERROR(AS562*AS712*'Conversions and Lists'!$F$50,"")</f>
        <v/>
      </c>
    </row>
    <row r="577" spans="2:45" x14ac:dyDescent="0.25">
      <c r="B577" s="208" t="s">
        <v>507</v>
      </c>
      <c r="C577" s="209" t="str">
        <f>IFERROR(C563*C713*'Conversions and Lists'!$F$50,"")</f>
        <v/>
      </c>
      <c r="D577" s="209" t="str">
        <f>IFERROR(D563*D713*'Conversions and Lists'!$F$50,"")</f>
        <v/>
      </c>
      <c r="E577" s="209" t="str">
        <f>IFERROR(E563*E713*'Conversions and Lists'!$F$50,"")</f>
        <v/>
      </c>
      <c r="F577" s="209" t="str">
        <f>IFERROR(F563*F713*'Conversions and Lists'!$F$50,"")</f>
        <v/>
      </c>
      <c r="G577" s="209" t="str">
        <f>IFERROR(G563*G713*'Conversions and Lists'!$F$50,"")</f>
        <v/>
      </c>
      <c r="H577" s="209" t="str">
        <f>IFERROR(H563*H713*'Conversions and Lists'!$F$50,"")</f>
        <v/>
      </c>
      <c r="I577" s="209" t="str">
        <f>IFERROR(I563*I713*'Conversions and Lists'!$F$50,"")</f>
        <v/>
      </c>
      <c r="J577" s="209" t="str">
        <f>IFERROR(J563*J713*'Conversions and Lists'!$F$50,"")</f>
        <v/>
      </c>
      <c r="K577" s="209" t="str">
        <f>IFERROR(K563*K713*'Conversions and Lists'!$F$50,"")</f>
        <v/>
      </c>
      <c r="L577" s="209" t="str">
        <f>IFERROR(L563*L713*'Conversions and Lists'!$F$50,"")</f>
        <v/>
      </c>
      <c r="M577" s="209" t="str">
        <f>IFERROR(M563*M713*'Conversions and Lists'!$F$50,"")</f>
        <v/>
      </c>
      <c r="N577" s="209" t="str">
        <f>IFERROR(N563*N713*'Conversions and Lists'!$F$50,"")</f>
        <v/>
      </c>
      <c r="O577" s="209" t="str">
        <f>IFERROR(O563*O713*'Conversions and Lists'!$F$50,"")</f>
        <v/>
      </c>
      <c r="P577" s="209" t="str">
        <f>IFERROR(P563*P713*'Conversions and Lists'!$F$50,"")</f>
        <v/>
      </c>
      <c r="Q577" s="209" t="str">
        <f>IFERROR(Q563*Q713*'Conversions and Lists'!$F$50,"")</f>
        <v/>
      </c>
      <c r="R577" s="209" t="str">
        <f>IFERROR(R563*R713*'Conversions and Lists'!$F$50,"")</f>
        <v/>
      </c>
      <c r="S577" s="209" t="str">
        <f>IFERROR(S563*S713*'Conversions and Lists'!$F$50,"")</f>
        <v/>
      </c>
      <c r="T577" s="209" t="str">
        <f>IFERROR(T563*T713*'Conversions and Lists'!$F$50,"")</f>
        <v/>
      </c>
      <c r="U577" s="209" t="str">
        <f>IFERROR(U563*U713*'Conversions and Lists'!$F$50,"")</f>
        <v/>
      </c>
      <c r="V577" s="209" t="str">
        <f>IFERROR(V563*V713*'Conversions and Lists'!$F$50,"")</f>
        <v/>
      </c>
      <c r="W577" s="209" t="str">
        <f>IFERROR(W563*W713*'Conversions and Lists'!$F$50,"")</f>
        <v/>
      </c>
      <c r="X577" s="209" t="str">
        <f>IFERROR(X563*X713*'Conversions and Lists'!$F$50,"")</f>
        <v/>
      </c>
      <c r="Y577" s="209" t="str">
        <f>IFERROR(Y563*Y713*'Conversions and Lists'!$F$50,"")</f>
        <v/>
      </c>
      <c r="Z577" s="209" t="str">
        <f>IFERROR(Z563*Z713*'Conversions and Lists'!$F$50,"")</f>
        <v/>
      </c>
      <c r="AA577" s="209" t="str">
        <f>IFERROR(AA563*AA713*'Conversions and Lists'!$F$50,"")</f>
        <v/>
      </c>
      <c r="AB577" s="209" t="str">
        <f>IFERROR(AB563*AB713*'Conversions and Lists'!$F$50,"")</f>
        <v/>
      </c>
      <c r="AC577" s="209" t="str">
        <f>IFERROR(AC563*AC713*'Conversions and Lists'!$F$50,"")</f>
        <v/>
      </c>
      <c r="AD577" s="209" t="str">
        <f>IFERROR(AD563*AD713*'Conversions and Lists'!$F$50,"")</f>
        <v/>
      </c>
      <c r="AE577" s="209" t="str">
        <f>IFERROR(AE563*AE713*'Conversions and Lists'!$F$50,"")</f>
        <v/>
      </c>
      <c r="AF577" s="209" t="str">
        <f>IFERROR(AF563*AF713*'Conversions and Lists'!$F$50,"")</f>
        <v/>
      </c>
      <c r="AG577" s="209" t="str">
        <f>IFERROR(AG563*AG713*'Conversions and Lists'!$F$50,"")</f>
        <v/>
      </c>
      <c r="AH577" s="209" t="str">
        <f>IFERROR(AH563*AH713*'Conversions and Lists'!$F$50,"")</f>
        <v/>
      </c>
      <c r="AI577" s="209" t="str">
        <f>IFERROR(AI563*AI713*'Conversions and Lists'!$F$50,"")</f>
        <v/>
      </c>
      <c r="AJ577" s="209" t="str">
        <f>IFERROR(AJ563*AJ713*'Conversions and Lists'!$F$50,"")</f>
        <v/>
      </c>
      <c r="AK577" s="209" t="str">
        <f>IFERROR(AK563*AK713*'Conversions and Lists'!$F$50,"")</f>
        <v/>
      </c>
      <c r="AL577" s="209" t="str">
        <f>IFERROR(AL563*AL713*'Conversions and Lists'!$F$50,"")</f>
        <v/>
      </c>
      <c r="AM577" s="209" t="str">
        <f>IFERROR(AM563*AM713*'Conversions and Lists'!$F$50,"")</f>
        <v/>
      </c>
      <c r="AN577" s="209" t="str">
        <f>IFERROR(AN563*AN713*'Conversions and Lists'!$F$50,"")</f>
        <v/>
      </c>
      <c r="AO577" s="209" t="str">
        <f>IFERROR(AO563*AO713*'Conversions and Lists'!$F$50,"")</f>
        <v/>
      </c>
      <c r="AP577" s="209" t="str">
        <f>IFERROR(AP563*AP713*'Conversions and Lists'!$F$50,"")</f>
        <v/>
      </c>
      <c r="AQ577" s="209" t="str">
        <f>IFERROR(AQ563*AQ713*'Conversions and Lists'!$F$50,"")</f>
        <v/>
      </c>
      <c r="AR577" s="209" t="str">
        <f>IFERROR(AR563*AR713*'Conversions and Lists'!$F$50,"")</f>
        <v/>
      </c>
      <c r="AS577" s="209" t="str">
        <f>IFERROR(AS563*AS713*'Conversions and Lists'!$F$50,"")</f>
        <v/>
      </c>
    </row>
    <row r="578" spans="2:45" ht="14.4" thickBot="1" x14ac:dyDescent="0.3">
      <c r="B578" s="208" t="s">
        <v>508</v>
      </c>
      <c r="C578" s="209" t="str">
        <f>IFERROR(C564*C714*'Conversions and Lists'!$F$50,"")</f>
        <v/>
      </c>
      <c r="D578" s="209" t="str">
        <f>IFERROR(D564*D714*'Conversions and Lists'!$F$50,"")</f>
        <v/>
      </c>
      <c r="E578" s="209" t="str">
        <f>IFERROR(E564*E714*'Conversions and Lists'!$F$50,"")</f>
        <v/>
      </c>
      <c r="F578" s="209" t="str">
        <f>IFERROR(F564*F714*'Conversions and Lists'!$F$50,"")</f>
        <v/>
      </c>
      <c r="G578" s="209" t="str">
        <f>IFERROR(G564*G714*'Conversions and Lists'!$F$50,"")</f>
        <v/>
      </c>
      <c r="H578" s="209" t="str">
        <f>IFERROR(H564*H714*'Conversions and Lists'!$F$50,"")</f>
        <v/>
      </c>
      <c r="I578" s="209" t="str">
        <f>IFERROR(I564*I714*'Conversions and Lists'!$F$50,"")</f>
        <v/>
      </c>
      <c r="J578" s="209" t="str">
        <f>IFERROR(J564*J714*'Conversions and Lists'!$F$50,"")</f>
        <v/>
      </c>
      <c r="K578" s="209" t="str">
        <f>IFERROR(K564*K714*'Conversions and Lists'!$F$50,"")</f>
        <v/>
      </c>
      <c r="L578" s="209" t="str">
        <f>IFERROR(L564*L714*'Conversions and Lists'!$F$50,"")</f>
        <v/>
      </c>
      <c r="M578" s="209" t="str">
        <f>IFERROR(M564*M714*'Conversions and Lists'!$F$50,"")</f>
        <v/>
      </c>
      <c r="N578" s="209" t="str">
        <f>IFERROR(N564*N714*'Conversions and Lists'!$F$50,"")</f>
        <v/>
      </c>
      <c r="O578" s="209" t="str">
        <f>IFERROR(O564*O714*'Conversions and Lists'!$F$50,"")</f>
        <v/>
      </c>
      <c r="P578" s="209" t="str">
        <f>IFERROR(P564*P714*'Conversions and Lists'!$F$50,"")</f>
        <v/>
      </c>
      <c r="Q578" s="209" t="str">
        <f>IFERROR(Q564*Q714*'Conversions and Lists'!$F$50,"")</f>
        <v/>
      </c>
      <c r="R578" s="209" t="str">
        <f>IFERROR(R564*R714*'Conversions and Lists'!$F$50,"")</f>
        <v/>
      </c>
      <c r="S578" s="209" t="str">
        <f>IFERROR(S564*S714*'Conversions and Lists'!$F$50,"")</f>
        <v/>
      </c>
      <c r="T578" s="209" t="str">
        <f>IFERROR(T564*T714*'Conversions and Lists'!$F$50,"")</f>
        <v/>
      </c>
      <c r="U578" s="209" t="str">
        <f>IFERROR(U564*U714*'Conversions and Lists'!$F$50,"")</f>
        <v/>
      </c>
      <c r="V578" s="209" t="str">
        <f>IFERROR(V564*V714*'Conversions and Lists'!$F$50,"")</f>
        <v/>
      </c>
      <c r="W578" s="209" t="str">
        <f>IFERROR(W564*W714*'Conversions and Lists'!$F$50,"")</f>
        <v/>
      </c>
      <c r="X578" s="209" t="str">
        <f>IFERROR(X564*X714*'Conversions and Lists'!$F$50,"")</f>
        <v/>
      </c>
      <c r="Y578" s="209" t="str">
        <f>IFERROR(Y564*Y714*'Conversions and Lists'!$F$50,"")</f>
        <v/>
      </c>
      <c r="Z578" s="209" t="str">
        <f>IFERROR(Z564*Z714*'Conversions and Lists'!$F$50,"")</f>
        <v/>
      </c>
      <c r="AA578" s="209" t="str">
        <f>IFERROR(AA564*AA714*'Conversions and Lists'!$F$50,"")</f>
        <v/>
      </c>
      <c r="AB578" s="209" t="str">
        <f>IFERROR(AB564*AB714*'Conversions and Lists'!$F$50,"")</f>
        <v/>
      </c>
      <c r="AC578" s="209" t="str">
        <f>IFERROR(AC564*AC714*'Conversions and Lists'!$F$50,"")</f>
        <v/>
      </c>
      <c r="AD578" s="209" t="str">
        <f>IFERROR(AD564*AD714*'Conversions and Lists'!$F$50,"")</f>
        <v/>
      </c>
      <c r="AE578" s="209" t="str">
        <f>IFERROR(AE564*AE714*'Conversions and Lists'!$F$50,"")</f>
        <v/>
      </c>
      <c r="AF578" s="209" t="str">
        <f>IFERROR(AF564*AF714*'Conversions and Lists'!$F$50,"")</f>
        <v/>
      </c>
      <c r="AG578" s="209" t="str">
        <f>IFERROR(AG564*AG714*'Conversions and Lists'!$F$50,"")</f>
        <v/>
      </c>
      <c r="AH578" s="209" t="str">
        <f>IFERROR(AH564*AH714*'Conversions and Lists'!$F$50,"")</f>
        <v/>
      </c>
      <c r="AI578" s="209" t="str">
        <f>IFERROR(AI564*AI714*'Conversions and Lists'!$F$50,"")</f>
        <v/>
      </c>
      <c r="AJ578" s="209" t="str">
        <f>IFERROR(AJ564*AJ714*'Conversions and Lists'!$F$50,"")</f>
        <v/>
      </c>
      <c r="AK578" s="209" t="str">
        <f>IFERROR(AK564*AK714*'Conversions and Lists'!$F$50,"")</f>
        <v/>
      </c>
      <c r="AL578" s="209" t="str">
        <f>IFERROR(AL564*AL714*'Conversions and Lists'!$F$50,"")</f>
        <v/>
      </c>
      <c r="AM578" s="209" t="str">
        <f>IFERROR(AM564*AM714*'Conversions and Lists'!$F$50,"")</f>
        <v/>
      </c>
      <c r="AN578" s="209" t="str">
        <f>IFERROR(AN564*AN714*'Conversions and Lists'!$F$50,"")</f>
        <v/>
      </c>
      <c r="AO578" s="209" t="str">
        <f>IFERROR(AO564*AO714*'Conversions and Lists'!$F$50,"")</f>
        <v/>
      </c>
      <c r="AP578" s="209" t="str">
        <f>IFERROR(AP564*AP714*'Conversions and Lists'!$F$50,"")</f>
        <v/>
      </c>
      <c r="AQ578" s="209" t="str">
        <f>IFERROR(AQ564*AQ714*'Conversions and Lists'!$F$50,"")</f>
        <v/>
      </c>
      <c r="AR578" s="209" t="str">
        <f>IFERROR(AR564*AR714*'Conversions and Lists'!$F$50,"")</f>
        <v/>
      </c>
      <c r="AS578" s="209" t="str">
        <f>IFERROR(AS564*AS714*'Conversions and Lists'!$F$50,"")</f>
        <v/>
      </c>
    </row>
    <row r="579" spans="2:45" ht="14.4" thickTop="1" x14ac:dyDescent="0.25">
      <c r="B579" s="56" t="s">
        <v>517</v>
      </c>
      <c r="C579" s="209">
        <f>IFERROR(SUM(C570:C578),"")</f>
        <v>0</v>
      </c>
      <c r="D579" s="209">
        <f t="shared" ref="D579:AS579" si="35">IFERROR(SUM(D570:D578),"")</f>
        <v>0</v>
      </c>
      <c r="E579" s="209">
        <f t="shared" si="35"/>
        <v>0</v>
      </c>
      <c r="F579" s="209">
        <f t="shared" si="35"/>
        <v>0</v>
      </c>
      <c r="G579" s="209">
        <f t="shared" si="35"/>
        <v>0</v>
      </c>
      <c r="H579" s="209">
        <f t="shared" si="35"/>
        <v>0</v>
      </c>
      <c r="I579" s="209">
        <f t="shared" si="35"/>
        <v>0</v>
      </c>
      <c r="J579" s="209">
        <f t="shared" si="35"/>
        <v>0</v>
      </c>
      <c r="K579" s="209">
        <f t="shared" si="35"/>
        <v>0</v>
      </c>
      <c r="L579" s="209">
        <f t="shared" si="35"/>
        <v>0</v>
      </c>
      <c r="M579" s="209">
        <f t="shared" si="35"/>
        <v>0</v>
      </c>
      <c r="N579" s="209">
        <f t="shared" si="35"/>
        <v>0</v>
      </c>
      <c r="O579" s="209">
        <f t="shared" si="35"/>
        <v>0</v>
      </c>
      <c r="P579" s="209">
        <f t="shared" si="35"/>
        <v>0</v>
      </c>
      <c r="Q579" s="209">
        <f t="shared" si="35"/>
        <v>0</v>
      </c>
      <c r="R579" s="209">
        <f t="shared" si="35"/>
        <v>0</v>
      </c>
      <c r="S579" s="209">
        <f t="shared" si="35"/>
        <v>0</v>
      </c>
      <c r="T579" s="209">
        <f t="shared" si="35"/>
        <v>0</v>
      </c>
      <c r="U579" s="209">
        <f t="shared" si="35"/>
        <v>0</v>
      </c>
      <c r="V579" s="209">
        <f t="shared" si="35"/>
        <v>0</v>
      </c>
      <c r="W579" s="209">
        <f t="shared" si="35"/>
        <v>0</v>
      </c>
      <c r="X579" s="209">
        <f t="shared" si="35"/>
        <v>0</v>
      </c>
      <c r="Y579" s="209">
        <f t="shared" si="35"/>
        <v>0</v>
      </c>
      <c r="Z579" s="209">
        <f t="shared" si="35"/>
        <v>0</v>
      </c>
      <c r="AA579" s="209">
        <f t="shared" si="35"/>
        <v>0</v>
      </c>
      <c r="AB579" s="209">
        <f t="shared" si="35"/>
        <v>0</v>
      </c>
      <c r="AC579" s="209">
        <f t="shared" si="35"/>
        <v>0</v>
      </c>
      <c r="AD579" s="209">
        <f t="shared" si="35"/>
        <v>0</v>
      </c>
      <c r="AE579" s="209">
        <f t="shared" si="35"/>
        <v>0</v>
      </c>
      <c r="AF579" s="209">
        <f t="shared" si="35"/>
        <v>0</v>
      </c>
      <c r="AG579" s="209">
        <f t="shared" si="35"/>
        <v>0</v>
      </c>
      <c r="AH579" s="209">
        <f t="shared" si="35"/>
        <v>0</v>
      </c>
      <c r="AI579" s="209">
        <f t="shared" si="35"/>
        <v>0</v>
      </c>
      <c r="AJ579" s="209">
        <f t="shared" si="35"/>
        <v>0</v>
      </c>
      <c r="AK579" s="209">
        <f t="shared" si="35"/>
        <v>0</v>
      </c>
      <c r="AL579" s="209">
        <f t="shared" si="35"/>
        <v>0</v>
      </c>
      <c r="AM579" s="209">
        <f t="shared" si="35"/>
        <v>0</v>
      </c>
      <c r="AN579" s="209">
        <f t="shared" si="35"/>
        <v>0</v>
      </c>
      <c r="AO579" s="209">
        <f t="shared" si="35"/>
        <v>0</v>
      </c>
      <c r="AP579" s="209">
        <f t="shared" si="35"/>
        <v>0</v>
      </c>
      <c r="AQ579" s="209">
        <f t="shared" si="35"/>
        <v>0</v>
      </c>
      <c r="AR579" s="209">
        <f t="shared" si="35"/>
        <v>0</v>
      </c>
      <c r="AS579" s="209">
        <f t="shared" si="35"/>
        <v>0</v>
      </c>
    </row>
    <row r="580" spans="2:45" ht="14.4" thickBot="1" x14ac:dyDescent="0.3"/>
    <row r="581" spans="2:45" ht="28.2" thickTop="1" x14ac:dyDescent="0.25">
      <c r="B581" s="56" t="s">
        <v>518</v>
      </c>
      <c r="C581" s="213"/>
      <c r="D581" s="213"/>
      <c r="E581" s="213"/>
      <c r="F581" s="213"/>
      <c r="G581" s="213"/>
      <c r="H581" s="209" t="str" cm="1">
        <f t="array" ref="H581">IFERROR(_xlfn.IFS($E$35="MWCOG Montgomery County Population Projection",H579/(G663*1000),ISNUMBER($E$35),H579/(((($E$35-$F$663)/($D$35-$F$662))+$F$663)*1000),TRUE,""),"")</f>
        <v/>
      </c>
      <c r="I581" s="209" t="str" cm="1">
        <f t="array" ref="I581">IFERROR(_xlfn.IFS($E$35="MWCOG Montgomery County Population Projection",I579/(H663*1000),ISNUMBER($E$35),I579/(((($E$35-$F$663)/($D$35-$F$662))+$F$663)*1000),TRUE,""),"")</f>
        <v/>
      </c>
      <c r="J581" s="209" t="str" cm="1">
        <f t="array" ref="J581">IFERROR(_xlfn.IFS($E$35="MWCOG Montgomery County Population Projection",J579/(I663*1000),ISNUMBER($E$35),J579/(((($E$35-$F$663)/($D$35-$F$662))+$F$663)*1000),TRUE,""),"")</f>
        <v/>
      </c>
      <c r="K581" s="209" t="str" cm="1">
        <f t="array" ref="K581">IFERROR(_xlfn.IFS($E$35="MWCOG Montgomery County Population Projection",K579/(J663*1000),ISNUMBER($E$35),K579/(((($E$35-$F$663)/($D$35-$F$662))+$F$663)*1000),TRUE,""),"")</f>
        <v/>
      </c>
      <c r="L581" s="209" t="str" cm="1">
        <f t="array" ref="L581">IFERROR(_xlfn.IFS($E$35="MWCOG Montgomery County Population Projection",L579/(K663*1000),ISNUMBER($E$35),L579/(((($E$35-$F$663)/($D$35-$F$662))+$F$663)*1000),TRUE,""),"")</f>
        <v/>
      </c>
      <c r="M581" s="209" t="str" cm="1">
        <f t="array" ref="M581">IFERROR(_xlfn.IFS($E$35="MWCOG Montgomery County Population Projection",M579/(L663*1000),ISNUMBER($E$35),M579/(((($E$35-$F$663)/($D$35-$F$662))+$F$663)*1000),TRUE,""),"")</f>
        <v/>
      </c>
      <c r="N581" s="209" t="str" cm="1">
        <f t="array" ref="N581">IFERROR(_xlfn.IFS($E$35="MWCOG Montgomery County Population Projection",N579/(M663*1000),ISNUMBER($E$35),N579/(((($E$35-$F$663)/($D$35-$F$662))+$F$663)*1000),TRUE,""),"")</f>
        <v/>
      </c>
      <c r="O581" s="209" t="str" cm="1">
        <f t="array" ref="O581">IFERROR(_xlfn.IFS($E$35="MWCOG Montgomery County Population Projection",O579/(N663*1000),ISNUMBER($E$35),O579/(((($E$35-$F$663)/($D$35-$F$662))+$F$663)*1000),TRUE,""),"")</f>
        <v/>
      </c>
      <c r="P581" s="209" t="str" cm="1">
        <f t="array" ref="P581">IFERROR(_xlfn.IFS($E$35="MWCOG Montgomery County Population Projection",P579/(O663*1000),ISNUMBER($E$35),P579/(((($E$35-$F$663)/($D$35-$F$662))+$F$663)*1000),TRUE,""),"")</f>
        <v/>
      </c>
      <c r="Q581" s="209" t="str" cm="1">
        <f t="array" ref="Q581">IFERROR(_xlfn.IFS($E$35="MWCOG Montgomery County Population Projection",Q579/(P663*1000),ISNUMBER($E$35),Q579/(((($E$35-$F$663)/($D$35-$F$662))+$F$663)*1000),TRUE,""),"")</f>
        <v/>
      </c>
      <c r="R581" s="209" t="str" cm="1">
        <f t="array" ref="R581">IFERROR(_xlfn.IFS($E$35="MWCOG Montgomery County Population Projection",R579/(Q663*1000),ISNUMBER($E$35),R579/(((($E$35-$F$663)/($D$35-$F$662))+$F$663)*1000),TRUE,""),"")</f>
        <v/>
      </c>
      <c r="S581" s="209" t="str" cm="1">
        <f t="array" ref="S581">IFERROR(_xlfn.IFS($E$35="MWCOG Montgomery County Population Projection",S579/(R663*1000),ISNUMBER($E$35),S579/(((($E$35-$F$663)/($D$35-$F$662))+$F$663)*1000),TRUE,""),"")</f>
        <v/>
      </c>
      <c r="T581" s="209" t="str" cm="1">
        <f t="array" ref="T581">IFERROR(_xlfn.IFS($E$35="MWCOG Montgomery County Population Projection",T579/(S663*1000),ISNUMBER($E$35),T579/(((($E$35-$F$663)/($D$35-$F$662))+$F$663)*1000),TRUE,""),"")</f>
        <v/>
      </c>
      <c r="U581" s="209" t="str" cm="1">
        <f t="array" ref="U581">IFERROR(_xlfn.IFS($E$35="MWCOG Montgomery County Population Projection",U579/(T663*1000),ISNUMBER($E$35),U579/(((($E$35-$F$663)/($D$35-$F$662))+$F$663)*1000),TRUE,""),"")</f>
        <v/>
      </c>
      <c r="V581" s="209" t="str" cm="1">
        <f t="array" ref="V581">IFERROR(_xlfn.IFS($E$35="MWCOG Montgomery County Population Projection",V579/(U663*1000),ISNUMBER($E$35),V579/(((($E$35-$F$663)/($D$35-$F$662))+$F$663)*1000),TRUE,""),"")</f>
        <v/>
      </c>
      <c r="W581" s="209" t="str" cm="1">
        <f t="array" ref="W581">IFERROR(_xlfn.IFS($E$35="MWCOG Montgomery County Population Projection",W579/(V663*1000),ISNUMBER($E$35),W579/(((($E$35-$F$663)/($D$35-$F$662))+$F$663)*1000),TRUE,""),"")</f>
        <v/>
      </c>
      <c r="X581" s="209" t="str" cm="1">
        <f t="array" ref="X581">IFERROR(_xlfn.IFS($E$35="MWCOG Montgomery County Population Projection",X579/(W663*1000),ISNUMBER($E$35),X579/(((($E$35-$F$663)/($D$35-$F$662))+$F$663)*1000),TRUE,""),"")</f>
        <v/>
      </c>
      <c r="Y581" s="209" t="str" cm="1">
        <f t="array" ref="Y581">IFERROR(_xlfn.IFS($E$35="MWCOG Montgomery County Population Projection",Y579/(X663*1000),ISNUMBER($E$35),Y579/(((($E$35-$F$663)/($D$35-$F$662))+$F$663)*1000),TRUE,""),"")</f>
        <v/>
      </c>
      <c r="Z581" s="209" t="str" cm="1">
        <f t="array" ref="Z581">IFERROR(_xlfn.IFS($E$35="MWCOG Montgomery County Population Projection",Z579/(Y663*1000),ISNUMBER($E$35),Z579/(((($E$35-$F$663)/($D$35-$F$662))+$F$663)*1000),TRUE,""),"")</f>
        <v/>
      </c>
      <c r="AA581" s="209" t="str" cm="1">
        <f t="array" ref="AA581">IFERROR(_xlfn.IFS($E$35="MWCOG Montgomery County Population Projection",AA579/(Z663*1000),ISNUMBER($E$35),AA579/(((($E$35-$F$663)/($D$35-$F$662))+$F$663)*1000),TRUE,""),"")</f>
        <v/>
      </c>
      <c r="AB581" s="209" t="str" cm="1">
        <f t="array" ref="AB581">IFERROR(_xlfn.IFS($E$35="MWCOG Montgomery County Population Projection",AB579/(AA663*1000),ISNUMBER($E$35),AB579/(((($E$35-$F$663)/($D$35-$F$662))+$F$663)*1000),TRUE,""),"")</f>
        <v/>
      </c>
      <c r="AC581" s="209" t="str" cm="1">
        <f t="array" ref="AC581">IFERROR(_xlfn.IFS($E$35="MWCOG Montgomery County Population Projection",AC579/(AB663*1000),ISNUMBER($E$35),AC579/(((($E$35-$F$663)/($D$35-$F$662))+$F$663)*1000),TRUE,""),"")</f>
        <v/>
      </c>
      <c r="AD581" s="209" t="str" cm="1">
        <f t="array" ref="AD581">IFERROR(_xlfn.IFS($E$35="MWCOG Montgomery County Population Projection",AD579/(AC663*1000),ISNUMBER($E$35),AD579/(((($E$35-$F$663)/($D$35-$F$662))+$F$663)*1000),TRUE,""),"")</f>
        <v/>
      </c>
      <c r="AE581" s="209" t="str" cm="1">
        <f t="array" ref="AE581">IFERROR(_xlfn.IFS($E$35="MWCOG Montgomery County Population Projection",AE579/(AD663*1000),ISNUMBER($E$35),AE579/(((($E$35-$F$663)/($D$35-$F$662))+$F$663)*1000),TRUE,""),"")</f>
        <v/>
      </c>
      <c r="AF581" s="209" t="str" cm="1">
        <f t="array" ref="AF581">IFERROR(_xlfn.IFS($E$35="MWCOG Montgomery County Population Projection",AF579/(AE663*1000),ISNUMBER($E$35),AF579/(((($E$35-$F$663)/($D$35-$F$662))+$F$663)*1000),TRUE,""),"")</f>
        <v/>
      </c>
      <c r="AG581" s="209" t="str" cm="1">
        <f t="array" ref="AG581">IFERROR(_xlfn.IFS($E$35="MWCOG Montgomery County Population Projection",AG579/(AF663*1000),ISNUMBER($E$35),AG579/(((($E$35-$F$663)/($D$35-$F$662))+$F$663)*1000),TRUE,""),"")</f>
        <v/>
      </c>
      <c r="AH581" s="209" t="str" cm="1">
        <f t="array" ref="AH581">IFERROR(_xlfn.IFS($E$35="MWCOG Montgomery County Population Projection",AH579/(AG663*1000),ISNUMBER($E$35),AH579/(((($E$35-$F$663)/($D$35-$F$662))+$F$663)*1000),TRUE,""),"")</f>
        <v/>
      </c>
      <c r="AI581" s="209" t="str" cm="1">
        <f t="array" ref="AI581">IFERROR(_xlfn.IFS($E$35="MWCOG Montgomery County Population Projection",AI579/(AH663*1000),ISNUMBER($E$35),AI579/(((($E$35-$F$663)/($D$35-$F$662))+$F$663)*1000),TRUE,""),"")</f>
        <v/>
      </c>
      <c r="AJ581" s="209" t="str" cm="1">
        <f t="array" ref="AJ581">IFERROR(_xlfn.IFS($E$35="MWCOG Montgomery County Population Projection",AJ579/(AI663*1000),ISNUMBER($E$35),AJ579/(((($E$35-$F$663)/($D$35-$F$662))+$F$663)*1000),TRUE,""),"")</f>
        <v/>
      </c>
      <c r="AK581" s="209" t="str" cm="1">
        <f t="array" ref="AK581">IFERROR(_xlfn.IFS($E$35="MWCOG Montgomery County Population Projection",AK579/(AJ663*1000),ISNUMBER($E$35),AK579/(((($E$35-$F$663)/($D$35-$F$662))+$F$663)*1000),TRUE,""),"")</f>
        <v/>
      </c>
      <c r="AL581" s="209" t="str" cm="1">
        <f t="array" ref="AL581">IFERROR(_xlfn.IFS($E$35="MWCOG Montgomery County Population Projection",AL579/(AK663*1000),ISNUMBER($E$35),AL579/(((($E$35-$F$663)/($D$35-$F$662))+$F$663)*1000),TRUE,""),"")</f>
        <v/>
      </c>
      <c r="AM581" s="209" t="str" cm="1">
        <f t="array" ref="AM581">IFERROR(_xlfn.IFS($E$35="MWCOG Montgomery County Population Projection",AM579/(AL663*1000),ISNUMBER($E$35),AM579/(((($E$35-$F$663)/($D$35-$F$662))+$F$663)*1000),TRUE,""),"")</f>
        <v/>
      </c>
      <c r="AN581" s="209" t="str" cm="1">
        <f t="array" ref="AN581">IFERROR(_xlfn.IFS($E$35="MWCOG Montgomery County Population Projection",AN579/(AM663*1000),ISNUMBER($E$35),AN579/(((($E$35-$F$663)/($D$35-$F$662))+$F$663)*1000),TRUE,""),"")</f>
        <v/>
      </c>
      <c r="AO581" s="209" t="str" cm="1">
        <f t="array" ref="AO581">IFERROR(_xlfn.IFS($E$35="MWCOG Montgomery County Population Projection",AO579/(AN663*1000),ISNUMBER($E$35),AO579/(((($E$35-$F$663)/($D$35-$F$662))+$F$663)*1000),TRUE,""),"")</f>
        <v/>
      </c>
      <c r="AP581" s="209" t="str" cm="1">
        <f t="array" ref="AP581">IFERROR(_xlfn.IFS($E$35="MWCOG Montgomery County Population Projection",AP579/(AO663*1000),ISNUMBER($E$35),AP579/(((($E$35-$F$663)/($D$35-$F$662))+$F$663)*1000),TRUE,""),"")</f>
        <v/>
      </c>
      <c r="AQ581" s="209" t="str" cm="1">
        <f t="array" ref="AQ581">IFERROR(_xlfn.IFS($E$35="MWCOG Montgomery County Population Projection",AQ579/(AP663*1000),ISNUMBER($E$35),AQ579/(((($E$35-$F$663)/($D$35-$F$662))+$F$663)*1000),TRUE,""),"")</f>
        <v/>
      </c>
      <c r="AR581" s="209" t="str" cm="1">
        <f t="array" ref="AR581">IFERROR(_xlfn.IFS($E$35="MWCOG Montgomery County Population Projection",AR579/(AQ663*1000),ISNUMBER($E$35),AR579/(((($E$35-$F$663)/($D$35-$F$662))+$F$663)*1000),TRUE,""),"")</f>
        <v/>
      </c>
      <c r="AS581" s="209" t="str" cm="1">
        <f t="array" ref="AS581">IFERROR(_xlfn.IFS($E$35="MWCOG Montgomery County Population Projection",AS579/(AR663*1000),ISNUMBER($E$35),AS579/(((($E$35-$F$663)/($D$35-$F$662))+$F$663)*1000),TRUE,""),"")</f>
        <v/>
      </c>
    </row>
    <row r="582" spans="2:45" x14ac:dyDescent="0.25">
      <c r="B582" s="123"/>
    </row>
    <row r="583" spans="2:45" ht="14.4" thickBot="1" x14ac:dyDescent="0.3">
      <c r="B583" s="75" t="s">
        <v>520</v>
      </c>
      <c r="C583" s="123" t="s">
        <v>212</v>
      </c>
      <c r="D583" s="123" t="s">
        <v>212</v>
      </c>
      <c r="E583" s="123" t="s">
        <v>223</v>
      </c>
      <c r="F583" s="123" t="s">
        <v>223</v>
      </c>
    </row>
    <row r="584" spans="2:45" ht="28.2" thickTop="1" x14ac:dyDescent="0.25">
      <c r="B584" s="56" t="s">
        <v>101</v>
      </c>
      <c r="C584" s="56" t="s">
        <v>521</v>
      </c>
      <c r="D584" s="56" t="s">
        <v>522</v>
      </c>
      <c r="E584" s="56" t="s">
        <v>521</v>
      </c>
      <c r="F584" s="56" t="s">
        <v>522</v>
      </c>
    </row>
    <row r="585" spans="2:45" x14ac:dyDescent="0.25">
      <c r="B585" s="59" t="s">
        <v>156</v>
      </c>
      <c r="C585" s="209" t="str">
        <f>IFERROR(IF(H6+F6&gt;2060,INDEX($E$6:$E$27, MATCH(B585,$B$6:$B$27,0))*INDEX($C$6:$C$10, MATCH(B585,$B$6:$B$10,0))*SUM(INDEX($H$554:$AS$554, MATCH(H6,$H$542:$AS$542,0)):$AS$554),INDEX($E$6:$E$27, MATCH(B585,$B$6:$B$27,0))*INDEX($C$6:$C$10, MATCH(B585,$B$6:$B$10,0))*SUM(INDEX($H$554:$AS$554, MATCH(H6,$H$542:$AS$542,0)):INDEX($H$554:$AS$554, MATCH(ROUND(H6+F6,0),$H$542:$AS$542,0)))),"")</f>
        <v/>
      </c>
      <c r="D585" s="209" t="str">
        <f>IFERROR(IF(H6+F6&gt;2060, (H6+F6-2060)*$AS$554*INDEX($E$6:$E$27, MATCH(B585,$B$6:$B$27,0))*INDEX($C$6:$C$10, MATCH(B585,$B$6:$B$10,0)),0),"")</f>
        <v/>
      </c>
      <c r="E585" s="209" t="str">
        <f>IFERROR(IF(H6+F6&gt;2060,INDEX($E$6:$E$27, MATCH(B585,$B$6:$B$27,0))*INDEX($C$6:$C$10, MATCH(B585,$B$6:$B$10,0))*SUM(INDEX($H$581:$AS$581, MATCH(H6,$H$569:$AS$569,0)):$AS$581),INDEX($E$6:$E$27, MATCH(B585,$B$6:$B$27,0))*INDEX($C$6:$C$10, MATCH(B585,$B$6:$B$10,0))*SUM(INDEX($H$581:$AS$581, MATCH(H6,$H$569:$AS$569,0)):INDEX($H$581:$AS$581, MATCH(ROUND(H6+F6,0),$H$569:$AS$569,0)))),"")</f>
        <v/>
      </c>
      <c r="F585" s="209" t="str">
        <f>IFERROR(IF(H6+F6&gt;2060, (H6+F6-2060)*$AS$581*INDEX($E$6:$E$27, MATCH(B585,$B$6:$B$27,0))*INDEX($C$6:$C$10, MATCH(B585,$B$6:$B$10,0)),0),"")</f>
        <v/>
      </c>
    </row>
    <row r="586" spans="2:45" x14ac:dyDescent="0.25">
      <c r="B586" s="59" t="s">
        <v>154</v>
      </c>
      <c r="C586" s="209" t="str">
        <f>IFERROR(IF(H7+F7&gt;2060,INDEX($E$6:$E$27, MATCH(B586,$B$6:$B$27,0))*INDEX($C$6:$C$10, MATCH(B586,$B$6:$B$10,0))*SUM(INDEX($H$554:$AS$554, MATCH(H7,$H$542:$AS$542,0)):$AS$554),INDEX($E$6:$E$27, MATCH(B586,$B$6:$B$27,0))*INDEX($C$6:$C$10, MATCH(B586,$B$6:$B$10,0))*SUM(INDEX($H$554:$AS$554, MATCH(H7,$H$542:$AS$542,0)):INDEX($H$554:$AS$554, MATCH(ROUND(H7+F7,0),$H$542:$AS$542,0)))),"")</f>
        <v/>
      </c>
      <c r="D586" s="209" t="str">
        <f>IFERROR(IF(H7+F7&gt;2060, (H7+F7-2060)*$AS$554*INDEX($E$6:$E$27, MATCH(B586,$B$6:$B$27,0))*INDEX($C$6:$C$10, MATCH(B586,$B$6:$B$10,0)),0),"")</f>
        <v/>
      </c>
      <c r="E586" s="209" t="str">
        <f>IFERROR(IF(H7+F7&gt;2060,INDEX($E$6:$E$27, MATCH(B586,$B$6:$B$27,0))*INDEX($C$6:$C$10, MATCH(B586,$B$6:$B$10,0))*SUM(INDEX($H$581:$AS$581, MATCH(H7,$H$569:$AS$569,0)):$AS$581),INDEX($E$6:$E$27, MATCH(B586,$B$6:$B$27,0))*INDEX($C$6:$C$10, MATCH(B586,$B$6:$B$10,0))*SUM(INDEX($H$581:$AS$581, MATCH(H7,$H$569:$AS$569,0)):INDEX($H$581:$AS$581, MATCH(ROUND(H7+F7,0),$H$569:$AS$569,0)))),"")</f>
        <v/>
      </c>
      <c r="F586" s="209" t="str">
        <f t="shared" ref="F586:F589" si="36">IFERROR(IF(H7+F7&gt;2060, (H7+F7-2060)*$AS$581*INDEX($E$6:$E$27, MATCH(B586,$B$6:$B$27,0))*INDEX($C$6:$C$10, MATCH(B586,$B$6:$B$10,0)),0),"")</f>
        <v/>
      </c>
    </row>
    <row r="587" spans="2:45" x14ac:dyDescent="0.25">
      <c r="B587" s="59" t="s">
        <v>100</v>
      </c>
      <c r="C587" s="209" t="str">
        <f>IFERROR(IF(H8+F8&gt;2060,INDEX($E$6:$E$27, MATCH(B587,$B$6:$B$27,0))*INDEX($C$6:$C$10, MATCH(B587,$B$6:$B$10,0))*SUM(INDEX($H$554:$AS$554, MATCH(H8,$H$542:$AS$542,0)):$AS$554),INDEX($E$6:$E$27, MATCH(B587,$B$6:$B$27,0))*INDEX($C$6:$C$10, MATCH(B587,$B$6:$B$10,0))*SUM(INDEX($H$554:$AS$554, MATCH(H8,$H$542:$AS$542,0)):INDEX($H$554:$AS$554, MATCH(ROUND(H8+F8,0),$H$542:$AS$542,0)))),"")</f>
        <v/>
      </c>
      <c r="D587" s="209" t="str">
        <f>IFERROR(IF(H8+F8&gt;2060, (H8+F8-2060)*$AS$554*INDEX($E$6:$E$27, MATCH(B587,$B$6:$B$27,0))*INDEX($C$6:$C$10, MATCH(B587,$B$6:$B$10,0)),0),"")</f>
        <v/>
      </c>
      <c r="E587" s="209" t="str">
        <f>IFERROR(IF(H8+F8&gt;2060,INDEX($E$6:$E$27, MATCH(B587,$B$6:$B$27,0))*INDEX($C$6:$C$10, MATCH(B587,$B$6:$B$10,0))*SUM(INDEX($H$581:$AS$581, MATCH(H8,$H$569:$AS$569,0)):$AS$581),INDEX($E$6:$E$27, MATCH(B587,$B$6:$B$27,0))*INDEX($C$6:$C$10, MATCH(B587,$B$6:$B$10,0))*SUM(INDEX($H$581:$AS$581, MATCH(H8,$H$569:$AS$569,0)):INDEX($H$581:$AS$581, MATCH(ROUND(H8+F8,0),$H$569:$AS$569,0)))),"")</f>
        <v/>
      </c>
      <c r="F587" s="209" t="str">
        <f t="shared" si="36"/>
        <v/>
      </c>
    </row>
    <row r="588" spans="2:45" x14ac:dyDescent="0.25">
      <c r="B588" s="59" t="s">
        <v>104</v>
      </c>
      <c r="C588" s="209" t="str">
        <f>IFERROR(IF(H9+F9&gt;2060,INDEX($E$6:$E$27, MATCH(B588,$B$6:$B$27,0))*INDEX($C$6:$C$10, MATCH(B588,$B$6:$B$10,0))*SUM(INDEX($H$554:$AS$554, MATCH(H9,$H$542:$AS$542,0)):$AS$554),INDEX($E$6:$E$27, MATCH(B588,$B$6:$B$27,0))*INDEX($C$6:$C$10, MATCH(B588,$B$6:$B$10,0))*SUM(INDEX($H$554:$AS$554, MATCH(H9,$H$542:$AS$542,0)):INDEX($H$554:$AS$554, MATCH(ROUND(H9+F9,0),$H$542:$AS$542,0)))),"")</f>
        <v/>
      </c>
      <c r="D588" s="209" t="str">
        <f>IFERROR(IF(H9+F9&gt;2060, (H9+F9-2060)*$AS$554*INDEX($E$6:$E$27, MATCH(B588,$B$6:$B$27,0))*INDEX($C$6:$C$10, MATCH(B588,$B$6:$B$10,0)),0),"")</f>
        <v/>
      </c>
      <c r="E588" s="209" t="str">
        <f>IFERROR(IF(H9+F9&gt;2060,INDEX($E$6:$E$27, MATCH(B588,$B$6:$B$27,0))*INDEX($C$6:$C$10, MATCH(B588,$B$6:$B$10,0))*SUM(INDEX($H$581:$AS$581, MATCH(H9,$H$569:$AS$569,0)):$AS$581),INDEX($E$6:$E$27, MATCH(B588,$B$6:$B$27,0))*INDEX($C$6:$C$10, MATCH(B588,$B$6:$B$10,0))*SUM(INDEX($H$581:$AS$581, MATCH(H9,$H$569:$AS$569,0)):INDEX($H$581:$AS$581, MATCH(ROUND(H9+F9,0),$H$569:$AS$569,0)))),"")</f>
        <v/>
      </c>
      <c r="F588" s="209" t="str">
        <f t="shared" si="36"/>
        <v/>
      </c>
    </row>
    <row r="589" spans="2:45" x14ac:dyDescent="0.25">
      <c r="B589" s="59" t="s">
        <v>140</v>
      </c>
      <c r="C589" s="209" t="str">
        <f>IFERROR(IF(H10+F10&gt;2060,INDEX($E$6:$E$27, MATCH(B589,$B$6:$B$27,0))*INDEX($C$6:$C$10, MATCH(B589,$B$6:$B$10,0))*SUM(INDEX($H$554:$AS$554, MATCH(H10,$H$542:$AS$542,0)):$AS$554),INDEX($E$6:$E$27, MATCH(B589,$B$6:$B$27,0))*INDEX($C$6:$C$10, MATCH(B589,$B$6:$B$10,0))*SUM(INDEX($H$554:$AS$554, MATCH(H10,$H$542:$AS$542,0)):INDEX($H$554:$AS$554, MATCH(ROUND(H10+F10,0),$H$542:$AS$542,0)))),"")</f>
        <v/>
      </c>
      <c r="D589" s="209" t="str">
        <f>IFERROR(IF(H10+F10&gt;2060, (H10+F10-2060)*$AS$554*INDEX($E$6:$E$27, MATCH(B589,$B$6:$B$27,0))*INDEX($C$6:$C$10, MATCH(B589,$B$6:$B$10,0)),0),"")</f>
        <v/>
      </c>
      <c r="E589" s="209" t="str">
        <f>IFERROR(IF(H10+F10&gt;2060,INDEX($E$6:$E$27, MATCH(B589,$B$6:$B$27,0))*INDEX($C$6:$C$10, MATCH(B589,$B$6:$B$10,0))*SUM(INDEX($H$581:$AS$581, MATCH(H10,$H$569:$AS$569,0)):$AS$581),INDEX($E$6:$E$27, MATCH(B589,$B$6:$B$27,0))*INDEX($C$6:$C$10, MATCH(B589,$B$6:$B$10,0))*SUM(INDEX($H$581:$AS$581, MATCH(H10,$H$569:$AS$569,0)):INDEX($H$581:$AS$581, MATCH(ROUND(H10+F10,0),$H$569:$AS$569,0)))),"")</f>
        <v/>
      </c>
      <c r="F589" s="209" t="str">
        <f t="shared" si="36"/>
        <v/>
      </c>
    </row>
    <row r="590" spans="2:45" x14ac:dyDescent="0.25">
      <c r="B590" s="59" t="s">
        <v>160</v>
      </c>
      <c r="C590" s="209" t="str">
        <f>IFERROR(IF(H11+F11&gt;2060,INDEX($E$6:$E$27, MATCH(B590,$B$6:$B$27,0))*1000*INDEX($D$11:$D$27,MATCH(B590,$B$11:$B$27,0))*SUM(INDEX($H$554:$AS$554, MATCH(H11,$H$542:$AS$542,0)):$AS$554),INDEX($E$6:$E$27, MATCH(B590,$B$6:$B$27,0))*1000*INDEX($D$11:$D$27,MATCH(B590,$B$11:$B$27,0))*SUM(INDEX($H$554:$AS$554, MATCH(H11,$H$542:$AS$542,0)):INDEX($H$554:$AS$554, MATCH(ROUND(H11+F11,0),$H$542:$AS$542,0)))),"")</f>
        <v/>
      </c>
      <c r="D590" s="209" t="str">
        <f t="shared" ref="D590:D606" si="37">IFERROR(IF(H11+F11&gt;2060, (H11+F11-2060)*$AS$554*INDEX($E$6:$E$27, MATCH(B590,$B$6:$B$27,0))*INDEX($D$11:$D$27,MATCH(B590,$B$11:$B$27,0))*1000,0),"")</f>
        <v/>
      </c>
      <c r="E590" s="209" t="str">
        <f>IFERROR(IF(H11+F11&gt;2060,INDEX($E$6:$E$27, MATCH(B590,$B$6:$B$27,0))*1000*INDEX($D$11:$D$27,MATCH(B590,$B$11:$B$27,0))*SUM(INDEX($H$581:$AS$581, MATCH(H11,$H$569:$AS$569,0)):$AS$581),INDEX($E$6:$E$27, MATCH(B590,$B$6:$B$27,0))*1000*INDEX($D$11:$D$27,MATCH(B590,$B$11:$B$27,0))*SUM(INDEX($H$581:$AS$581, MATCH(H11,$H$569:$AS$569,0)):INDEX($H$581:$AS$581, MATCH(ROUND(H11+F11,0),$H$569:$AS$569,0)))),"")</f>
        <v/>
      </c>
      <c r="F590" s="209" t="str">
        <f>IFERROR(IF(H11+F11&gt;2060, (H11+F11-2060)*$AS$581*INDEX($E$6:$E$27, MATCH(B590,$B$6:$B$27,0))*INDEX($D$11:$D$27,MATCH(B590,$B$11:$B$27,0))*1000,0),"")</f>
        <v/>
      </c>
    </row>
    <row r="591" spans="2:45" x14ac:dyDescent="0.25">
      <c r="B591" s="59" t="s">
        <v>142</v>
      </c>
      <c r="C591" s="209" t="str">
        <f>IFERROR(IF(H12+F12&gt;2060,INDEX($E$6:$E$27, MATCH(B591,$B$6:$B$27,0))*1000*INDEX($D$11:$D$27,MATCH(B591,$B$11:$B$27,0))*SUM(INDEX($H$554:$AS$554, MATCH(H12,$H$542:$AS$542,0)):$AS$554),INDEX($E$6:$E$27, MATCH(B591,$B$6:$B$27,0))*1000*INDEX($D$11:$D$27,MATCH(B591,$B$11:$B$27,0))*SUM(INDEX($H$554:$AS$554, MATCH(H12,$H$542:$AS$542,0)):INDEX($H$554:$AS$554, MATCH(ROUND(H12+F12,0),$H$542:$AS$542,0)))),"")</f>
        <v/>
      </c>
      <c r="D591" s="209" t="str">
        <f t="shared" si="37"/>
        <v/>
      </c>
      <c r="E591" s="209" t="str">
        <f>IFERROR(IF(H12+F12&gt;2060,INDEX($E$6:$E$27, MATCH(B591,$B$6:$B$27,0))*1000*INDEX($D$11:$D$27,MATCH(B591,$B$11:$B$27,0))*SUM(INDEX($H$581:$AS$581, MATCH(H12,$H$569:$AS$569,0)):$AS$581),INDEX($E$6:$E$27, MATCH(B591,$B$6:$B$27,0))*1000*INDEX($D$11:$D$27,MATCH(B591,$B$11:$B$27,0))*SUM(INDEX($H$581:$AS$581, MATCH(H12,$H$569:$AS$569,0)):INDEX($H$581:$AS$581, MATCH(ROUND(H12+F12,0),$H$569:$AS$569,0)))),"")</f>
        <v/>
      </c>
      <c r="F591" s="209" t="str">
        <f t="shared" ref="F591:F606" si="38">IFERROR(IF(H12+F12&gt;2060, (H12+F12-2060)*$AS$581*INDEX($E$6:$E$27, MATCH(B591,$B$6:$B$27,0))*INDEX($D$11:$D$27,MATCH(B591,$B$11:$B$27,0))*1000,0),"")</f>
        <v/>
      </c>
    </row>
    <row r="592" spans="2:45" x14ac:dyDescent="0.25">
      <c r="B592" s="59" t="s">
        <v>152</v>
      </c>
      <c r="C592" s="209" t="str">
        <f>IFERROR(IF(H13+F13&gt;2060,INDEX($E$6:$E$27, MATCH(B592,$B$6:$B$27,0))*1000*INDEX($D$11:$D$27,MATCH(B592,$B$11:$B$27,0))*SUM(INDEX($H$554:$AS$554, MATCH(H13,$H$542:$AS$542,0)):$AS$554),INDEX($E$6:$E$27, MATCH(B592,$B$6:$B$27,0))*1000*INDEX($D$11:$D$27,MATCH(B592,$B$11:$B$27,0))*SUM(INDEX($H$554:$AS$554, MATCH(H13,$H$542:$AS$542,0)):INDEX($H$554:$AS$554, MATCH(ROUND(H13+F13,0),$H$542:$AS$542,0)))),"")</f>
        <v/>
      </c>
      <c r="D592" s="209" t="str">
        <f t="shared" si="37"/>
        <v/>
      </c>
      <c r="E592" s="209" t="str">
        <f>IFERROR(IF(H13+F13&gt;2060,INDEX($E$6:$E$27, MATCH(B592,$B$6:$B$27,0))*1000*INDEX($D$11:$D$27,MATCH(B592,$B$11:$B$27,0))*SUM(INDEX($H$581:$AS$581, MATCH(H13,$H$569:$AS$569,0)):$AS$581),INDEX($E$6:$E$27, MATCH(B592,$B$6:$B$27,0))*1000*INDEX($D$11:$D$27,MATCH(B592,$B$11:$B$27,0))*SUM(INDEX($H$581:$AS$581, MATCH(H13,$H$569:$AS$569,0)):INDEX($H$581:$AS$581, MATCH(ROUND(H13+F13,0),$H$569:$AS$569,0)))),"")</f>
        <v/>
      </c>
      <c r="F592" s="209" t="str">
        <f t="shared" si="38"/>
        <v/>
      </c>
    </row>
    <row r="593" spans="1:6" x14ac:dyDescent="0.25">
      <c r="B593" s="59" t="s">
        <v>138</v>
      </c>
      <c r="C593" s="209" t="str">
        <f>IFERROR(IF(H14+F14&gt;2060,INDEX($E$6:$E$27, MATCH(B593,$B$6:$B$27,0))*1000*INDEX($D$11:$D$27,MATCH(B593,$B$11:$B$27,0))*SUM(INDEX($H$554:$AS$554, MATCH(H14,$H$542:$AS$542,0)):$AS$554),INDEX($E$6:$E$27, MATCH(B593,$B$6:$B$27,0))*1000*INDEX($D$11:$D$27,MATCH(B593,$B$11:$B$27,0))*SUM(INDEX($H$554:$AS$554, MATCH(H14,$H$542:$AS$542,0)):INDEX($H$554:$AS$554, MATCH(ROUND(H14+F14,0),$H$542:$AS$542,0)))),"")</f>
        <v/>
      </c>
      <c r="D593" s="209" t="str">
        <f t="shared" si="37"/>
        <v/>
      </c>
      <c r="E593" s="209" t="str">
        <f>IFERROR(IF(H14+F14&gt;2060,INDEX($E$6:$E$27, MATCH(B593,$B$6:$B$27,0))*1000*INDEX($D$11:$D$27,MATCH(B593,$B$11:$B$27,0))*SUM(INDEX($H$581:$AS$581, MATCH(H14,$H$569:$AS$569,0)):$AS$581),INDEX($E$6:$E$27, MATCH(B593,$B$6:$B$27,0))*1000*INDEX($D$11:$D$27,MATCH(B593,$B$11:$B$27,0))*SUM(INDEX($H$581:$AS$581, MATCH(H14,$H$569:$AS$569,0)):INDEX($H$581:$AS$581, MATCH(ROUND(H14+F14,0),$H$569:$AS$569,0)))),"")</f>
        <v/>
      </c>
      <c r="F593" s="209" t="str">
        <f t="shared" si="38"/>
        <v/>
      </c>
    </row>
    <row r="594" spans="1:6" x14ac:dyDescent="0.25">
      <c r="B594" s="59" t="s">
        <v>136</v>
      </c>
      <c r="C594" s="209" t="str">
        <f>IFERROR(IF(H15+F15&gt;2060,INDEX($E$6:$E$27, MATCH(B594,$B$6:$B$27,0))*1000*INDEX($D$11:$D$27,MATCH(B594,$B$11:$B$27,0))*SUM(INDEX($H$554:$AS$554, MATCH(H15,$H$542:$AS$542,0)):$AS$554),INDEX($E$6:$E$27, MATCH(B594,$B$6:$B$27,0))*1000*INDEX($D$11:$D$27,MATCH(B594,$B$11:$B$27,0))*SUM(INDEX($H$554:$AS$554, MATCH(H15,$H$542:$AS$542,0)):INDEX($H$554:$AS$554, MATCH(ROUND(H15+F15,0),$H$542:$AS$542,0)))),"")</f>
        <v/>
      </c>
      <c r="D594" s="209" t="str">
        <f t="shared" si="37"/>
        <v/>
      </c>
      <c r="E594" s="209" t="str">
        <f>IFERROR(IF(H15+F15&gt;2060,INDEX($E$6:$E$27, MATCH(B594,$B$6:$B$27,0))*1000*INDEX($D$11:$D$27,MATCH(B594,$B$11:$B$27,0))*SUM(INDEX($H$581:$AS$581, MATCH(H15,$H$569:$AS$569,0)):$AS$581),INDEX($E$6:$E$27, MATCH(B594,$B$6:$B$27,0))*1000*INDEX($D$11:$D$27,MATCH(B594,$B$11:$B$27,0))*SUM(INDEX($H$581:$AS$581, MATCH(H15,$H$569:$AS$569,0)):INDEX($H$581:$AS$581, MATCH(ROUND(H15+F15,0),$H$569:$AS$569,0)))),"")</f>
        <v/>
      </c>
      <c r="F594" s="209" t="str">
        <f t="shared" si="38"/>
        <v/>
      </c>
    </row>
    <row r="595" spans="1:6" x14ac:dyDescent="0.25">
      <c r="B595" s="59" t="s">
        <v>146</v>
      </c>
      <c r="C595" s="209" t="str">
        <f>IFERROR(IF(H16+F16&gt;2060,INDEX($E$6:$E$27, MATCH(B595,$B$6:$B$27,0))*1000*INDEX($D$11:$D$27,MATCH(B595,$B$11:$B$27,0))*SUM(INDEX($H$554:$AS$554, MATCH(H16,$H$542:$AS$542,0)):$AS$554),INDEX($E$6:$E$27, MATCH(B595,$B$6:$B$27,0))*1000*INDEX($D$11:$D$27,MATCH(B595,$B$11:$B$27,0))*SUM(INDEX($H$554:$AS$554, MATCH(H16,$H$542:$AS$542,0)):INDEX($H$554:$AS$554, MATCH(ROUND(H16+F16,0),$H$542:$AS$542,0)))),"")</f>
        <v/>
      </c>
      <c r="D595" s="209" t="str">
        <f t="shared" si="37"/>
        <v/>
      </c>
      <c r="E595" s="209" t="str">
        <f>IFERROR(IF(H16+F16&gt;2060,INDEX($E$6:$E$27, MATCH(B595,$B$6:$B$27,0))*1000*INDEX($D$11:$D$27,MATCH(B595,$B$11:$B$27,0))*SUM(INDEX($H$581:$AS$581, MATCH(H16,$H$569:$AS$569,0)):$AS$581),INDEX($E$6:$E$27, MATCH(B595,$B$6:$B$27,0))*1000*INDEX($D$11:$D$27,MATCH(B595,$B$11:$B$27,0))*SUM(INDEX($H$581:$AS$581, MATCH(H16,$H$569:$AS$569,0)):INDEX($H$581:$AS$581, MATCH(ROUND(H16+F16,0),$H$569:$AS$569,0)))),"")</f>
        <v/>
      </c>
      <c r="F595" s="209" t="str">
        <f t="shared" si="38"/>
        <v/>
      </c>
    </row>
    <row r="596" spans="1:6" x14ac:dyDescent="0.25">
      <c r="B596" s="59" t="s">
        <v>150</v>
      </c>
      <c r="C596" s="209" t="str">
        <f>IFERROR(IF(H17+F17&gt;2060,INDEX($E$6:$E$27, MATCH(B596,$B$6:$B$27,0))*1000*INDEX($D$11:$D$27,MATCH(B596,$B$11:$B$27,0))*SUM(INDEX($H$554:$AS$554, MATCH(H17,$H$542:$AS$542,0)):$AS$554),INDEX($E$6:$E$27, MATCH(B596,$B$6:$B$27,0))*1000*INDEX($D$11:$D$27,MATCH(B596,$B$11:$B$27,0))*SUM(INDEX($H$554:$AS$554, MATCH(H17,$H$542:$AS$542,0)):INDEX($H$554:$AS$554, MATCH(ROUND(H17+F17,0),$H$542:$AS$542,0)))),"")</f>
        <v/>
      </c>
      <c r="D596" s="209" t="str">
        <f t="shared" si="37"/>
        <v/>
      </c>
      <c r="E596" s="209" t="str">
        <f>IFERROR(IF(H17+F17&gt;2060,INDEX($E$6:$E$27, MATCH(B596,$B$6:$B$27,0))*1000*INDEX($D$11:$D$27,MATCH(B596,$B$11:$B$27,0))*SUM(INDEX($H$581:$AS$581, MATCH(H17,$H$569:$AS$569,0)):$AS$581),INDEX($E$6:$E$27, MATCH(B596,$B$6:$B$27,0))*1000*INDEX($D$11:$D$27,MATCH(B596,$B$11:$B$27,0))*SUM(INDEX($H$581:$AS$581, MATCH(H17,$H$569:$AS$569,0)):INDEX($H$581:$AS$581, MATCH(ROUND(H17+F17,0),$H$569:$AS$569,0)))),"")</f>
        <v/>
      </c>
      <c r="F596" s="209" t="str">
        <f t="shared" si="38"/>
        <v/>
      </c>
    </row>
    <row r="597" spans="1:6" x14ac:dyDescent="0.25">
      <c r="B597" s="60" t="s">
        <v>119</v>
      </c>
      <c r="C597" s="209" t="str">
        <f>IFERROR(IF(H18+F18&gt;2060,INDEX($E$6:$E$27, MATCH(B597,$B$6:$B$27,0))*1000*INDEX($D$11:$D$27,MATCH(B597,$B$11:$B$27,0))*SUM(INDEX($H$554:$AS$554, MATCH(H18,$H$542:$AS$542,0)):$AS$554),INDEX($E$6:$E$27, MATCH(B597,$B$6:$B$27,0))*1000*INDEX($D$11:$D$27,MATCH(B597,$B$11:$B$27,0))*SUM(INDEX($H$554:$AS$554, MATCH(H18,$H$542:$AS$542,0)):INDEX($H$554:$AS$554, MATCH(ROUND(H18+F18,0),$H$542:$AS$542,0)))),"")</f>
        <v/>
      </c>
      <c r="D597" s="209" t="str">
        <f t="shared" si="37"/>
        <v/>
      </c>
      <c r="E597" s="209" t="str">
        <f>IFERROR(IF(H18+F18&gt;2060,INDEX($E$6:$E$27, MATCH(B597,$B$6:$B$27,0))*1000*INDEX($D$11:$D$27,MATCH(B597,$B$11:$B$27,0))*SUM(INDEX($H$581:$AS$581, MATCH(H18,$H$569:$AS$569,0)):$AS$581),INDEX($E$6:$E$27, MATCH(B597,$B$6:$B$27,0))*1000*INDEX($D$11:$D$27,MATCH(B597,$B$11:$B$27,0))*SUM(INDEX($H$581:$AS$581, MATCH(H18,$H$569:$AS$569,0)):INDEX($H$581:$AS$581, MATCH(ROUND(H18+F18,0),$H$569:$AS$569,0)))),"")</f>
        <v/>
      </c>
      <c r="F597" s="209" t="str">
        <f t="shared" si="38"/>
        <v/>
      </c>
    </row>
    <row r="598" spans="1:6" x14ac:dyDescent="0.25">
      <c r="B598" s="59" t="s">
        <v>122</v>
      </c>
      <c r="C598" s="209" t="str">
        <f>IFERROR(IF(H19+F19&gt;2060,INDEX($E$6:$E$27, MATCH(B598,$B$6:$B$27,0))*1000*INDEX($D$11:$D$27,MATCH(B598,$B$11:$B$27,0))*SUM(INDEX($H$554:$AS$554, MATCH(H19,$H$542:$AS$542,0)):$AS$554),INDEX($E$6:$E$27, MATCH(B598,$B$6:$B$27,0))*1000*INDEX($D$11:$D$27,MATCH(B598,$B$11:$B$27,0))*SUM(INDEX($H$554:$AS$554, MATCH(H19,$H$542:$AS$542,0)):INDEX($H$554:$AS$554, MATCH(ROUND(H19+F19,0),$H$542:$AS$542,0)))),"")</f>
        <v/>
      </c>
      <c r="D598" s="209" t="str">
        <f t="shared" si="37"/>
        <v/>
      </c>
      <c r="E598" s="209" t="str">
        <f>IFERROR(IF(H19+F19&gt;2060,INDEX($E$6:$E$27, MATCH(B598,$B$6:$B$27,0))*1000*INDEX($D$11:$D$27,MATCH(B598,$B$11:$B$27,0))*SUM(INDEX($H$581:$AS$581, MATCH(H19,$H$569:$AS$569,0)):$AS$581),INDEX($E$6:$E$27, MATCH(B598,$B$6:$B$27,0))*1000*INDEX($D$11:$D$27,MATCH(B598,$B$11:$B$27,0))*SUM(INDEX($H$581:$AS$581, MATCH(H19,$H$569:$AS$569,0)):INDEX($H$581:$AS$581, MATCH(ROUND(H19+F19,0),$H$569:$AS$569,0)))),"")</f>
        <v/>
      </c>
      <c r="F598" s="209" t="str">
        <f t="shared" si="38"/>
        <v/>
      </c>
    </row>
    <row r="599" spans="1:6" x14ac:dyDescent="0.25">
      <c r="B599" s="59" t="s">
        <v>128</v>
      </c>
      <c r="C599" s="209" t="str">
        <f>IFERROR(IF(H20+F20&gt;2060,INDEX($E$6:$E$27, MATCH(B599,$B$6:$B$27,0))*1000*INDEX($D$11:$D$27,MATCH(B599,$B$11:$B$27,0))*SUM(INDEX($H$554:$AS$554, MATCH(H20,$H$542:$AS$542,0)):$AS$554),INDEX($E$6:$E$27, MATCH(B599,$B$6:$B$27,0))*1000*INDEX($D$11:$D$27,MATCH(B599,$B$11:$B$27,0))*SUM(INDEX($H$554:$AS$554, MATCH(H20,$H$542:$AS$542,0)):INDEX($H$554:$AS$554, MATCH(ROUND(H20+F20,0),$H$542:$AS$542,0)))),"")</f>
        <v/>
      </c>
      <c r="D599" s="209" t="str">
        <f t="shared" si="37"/>
        <v/>
      </c>
      <c r="E599" s="209" t="str">
        <f>IFERROR(IF(H20+F20&gt;2060,INDEX($E$6:$E$27, MATCH(B599,$B$6:$B$27,0))*1000*INDEX($D$11:$D$27,MATCH(B599,$B$11:$B$27,0))*SUM(INDEX($H$581:$AS$581, MATCH(H20,$H$569:$AS$569,0)):$AS$581),INDEX($E$6:$E$27, MATCH(B599,$B$6:$B$27,0))*1000*INDEX($D$11:$D$27,MATCH(B599,$B$11:$B$27,0))*SUM(INDEX($H$581:$AS$581, MATCH(H20,$H$569:$AS$569,0)):INDEX($H$581:$AS$581, MATCH(ROUND(H20+F20,0),$H$569:$AS$569,0)))),"")</f>
        <v/>
      </c>
      <c r="F599" s="209" t="str">
        <f t="shared" si="38"/>
        <v/>
      </c>
    </row>
    <row r="600" spans="1:6" x14ac:dyDescent="0.25">
      <c r="B600" s="59" t="s">
        <v>134</v>
      </c>
      <c r="C600" s="209" t="str">
        <f>IFERROR(IF(H21+F21&gt;2060,INDEX($E$6:$E$27, MATCH(B600,$B$6:$B$27,0))*1000*INDEX($D$11:$D$27,MATCH(B600,$B$11:$B$27,0))*SUM(INDEX($H$554:$AS$554, MATCH(H21,$H$542:$AS$542,0)):$AS$554),INDEX($E$6:$E$27, MATCH(B600,$B$6:$B$27,0))*1000*INDEX($D$11:$D$27,MATCH(B600,$B$11:$B$27,0))*SUM(INDEX($H$554:$AS$554, MATCH(H21,$H$542:$AS$542,0)):INDEX($H$554:$AS$554, MATCH(ROUND(H21+F21,0),$H$542:$AS$542,0)))),"")</f>
        <v/>
      </c>
      <c r="D600" s="209" t="str">
        <f t="shared" si="37"/>
        <v/>
      </c>
      <c r="E600" s="209" t="str">
        <f>IFERROR(IF(H21+F21&gt;2060,INDEX($E$6:$E$27, MATCH(B600,$B$6:$B$27,0))*1000*INDEX($D$11:$D$27,MATCH(B600,$B$11:$B$27,0))*SUM(INDEX($H$581:$AS$581, MATCH(H21,$H$569:$AS$569,0)):$AS$581),INDEX($E$6:$E$27, MATCH(B600,$B$6:$B$27,0))*1000*INDEX($D$11:$D$27,MATCH(B600,$B$11:$B$27,0))*SUM(INDEX($H$581:$AS$581, MATCH(H21,$H$569:$AS$569,0)):INDEX($H$581:$AS$581, MATCH(ROUND(H21+F21,0),$H$569:$AS$569,0)))),"")</f>
        <v/>
      </c>
      <c r="F600" s="209" t="str">
        <f t="shared" si="38"/>
        <v/>
      </c>
    </row>
    <row r="601" spans="1:6" x14ac:dyDescent="0.25">
      <c r="B601" s="59" t="s">
        <v>126</v>
      </c>
      <c r="C601" s="209" t="str">
        <f>IFERROR(IF(H22+F22&gt;2060,INDEX($E$6:$E$27, MATCH(B601,$B$6:$B$27,0))*1000*INDEX($D$11:$D$27,MATCH(B601,$B$11:$B$27,0))*SUM(INDEX($H$554:$AS$554, MATCH(H22,$H$542:$AS$542,0)):$AS$554),INDEX($E$6:$E$27, MATCH(B601,$B$6:$B$27,0))*1000*INDEX($D$11:$D$27,MATCH(B601,$B$11:$B$27,0))*SUM(INDEX($H$554:$AS$554, MATCH(H22,$H$542:$AS$542,0)):INDEX($H$554:$AS$554, MATCH(ROUND(H22+F22,0),$H$542:$AS$542,0)))),"")</f>
        <v/>
      </c>
      <c r="D601" s="209" t="str">
        <f t="shared" si="37"/>
        <v/>
      </c>
      <c r="E601" s="209" t="str">
        <f>IFERROR(IF(H22+F22&gt;2060,INDEX($E$6:$E$27, MATCH(B601,$B$6:$B$27,0))*1000*INDEX($D$11:$D$27,MATCH(B601,$B$11:$B$27,0))*SUM(INDEX($H$581:$AS$581, MATCH(H22,$H$569:$AS$569,0)):$AS$581),INDEX($E$6:$E$27, MATCH(B601,$B$6:$B$27,0))*1000*INDEX($D$11:$D$27,MATCH(B601,$B$11:$B$27,0))*SUM(INDEX($H$581:$AS$581, MATCH(H22,$H$569:$AS$569,0)):INDEX($H$581:$AS$581, MATCH(ROUND(H22+F22,0),$H$569:$AS$569,0)))),"")</f>
        <v/>
      </c>
      <c r="F601" s="209" t="str">
        <f t="shared" si="38"/>
        <v/>
      </c>
    </row>
    <row r="602" spans="1:6" x14ac:dyDescent="0.25">
      <c r="B602" s="59" t="s">
        <v>130</v>
      </c>
      <c r="C602" s="209" t="str">
        <f>IFERROR(IF(H23+F23&gt;2060,INDEX($E$6:$E$27, MATCH(B602,$B$6:$B$27,0))*1000*INDEX($D$11:$D$27,MATCH(B602,$B$11:$B$27,0))*SUM(INDEX($H$554:$AS$554, MATCH(H23,$H$542:$AS$542,0)):$AS$554),INDEX($E$6:$E$27, MATCH(B602,$B$6:$B$27,0))*1000*INDEX($D$11:$D$27,MATCH(B602,$B$11:$B$27,0))*SUM(INDEX($H$554:$AS$554, MATCH(H23,$H$542:$AS$542,0)):INDEX($H$554:$AS$554, MATCH(ROUND(H23+F23,0),$H$542:$AS$542,0)))),"")</f>
        <v/>
      </c>
      <c r="D602" s="209" t="str">
        <f t="shared" si="37"/>
        <v/>
      </c>
      <c r="E602" s="209" t="str">
        <f>IFERROR(IF(H23+F23&gt;2060,INDEX($E$6:$E$27, MATCH(B602,$B$6:$B$27,0))*1000*INDEX($D$11:$D$27,MATCH(B602,$B$11:$B$27,0))*SUM(INDEX($H$581:$AS$581, MATCH(H23,$H$569:$AS$569,0)):$AS$581),INDEX($E$6:$E$27, MATCH(B602,$B$6:$B$27,0))*1000*INDEX($D$11:$D$27,MATCH(B602,$B$11:$B$27,0))*SUM(INDEX($H$581:$AS$581, MATCH(H23,$H$569:$AS$569,0)):INDEX($H$581:$AS$581, MATCH(ROUND(H23+F23,0),$H$569:$AS$569,0)))),"")</f>
        <v/>
      </c>
      <c r="F602" s="209" t="str">
        <f t="shared" si="38"/>
        <v/>
      </c>
    </row>
    <row r="603" spans="1:6" x14ac:dyDescent="0.25">
      <c r="B603" s="59" t="s">
        <v>132</v>
      </c>
      <c r="C603" s="209" t="str">
        <f>IFERROR(IF(H24+F24&gt;2060,INDEX($E$6:$E$27, MATCH(B603,$B$6:$B$27,0))*1000*INDEX($D$11:$D$27,MATCH(B603,$B$11:$B$27,0))*SUM(INDEX($H$554:$AS$554, MATCH(H24,$H$542:$AS$542,0)):$AS$554),INDEX($E$6:$E$27, MATCH(B603,$B$6:$B$27,0))*1000*INDEX($D$11:$D$27,MATCH(B603,$B$11:$B$27,0))*SUM(INDEX($H$554:$AS$554, MATCH(H24,$H$542:$AS$542,0)):INDEX($H$554:$AS$554, MATCH(ROUND(H24+F24,0),$H$542:$AS$542,0)))),"")</f>
        <v/>
      </c>
      <c r="D603" s="209" t="str">
        <f t="shared" si="37"/>
        <v/>
      </c>
      <c r="E603" s="209" t="str">
        <f>IFERROR(IF(H24+F24&gt;2060,INDEX($E$6:$E$27, MATCH(B603,$B$6:$B$27,0))*1000*INDEX($D$11:$D$27,MATCH(B603,$B$11:$B$27,0))*SUM(INDEX($H$581:$AS$581, MATCH(H24,$H$569:$AS$569,0)):$AS$581),INDEX($E$6:$E$27, MATCH(B603,$B$6:$B$27,0))*1000*INDEX($D$11:$D$27,MATCH(B603,$B$11:$B$27,0))*SUM(INDEX($H$581:$AS$581, MATCH(H24,$H$569:$AS$569,0)):INDEX($H$581:$AS$581, MATCH(ROUND(H24+F24,0),$H$569:$AS$569,0)))),"")</f>
        <v/>
      </c>
      <c r="F603" s="209" t="str">
        <f t="shared" si="38"/>
        <v/>
      </c>
    </row>
    <row r="604" spans="1:6" x14ac:dyDescent="0.25">
      <c r="B604" s="59" t="s">
        <v>148</v>
      </c>
      <c r="C604" s="209" t="str">
        <f>IFERROR(IF(H25+F25&gt;2060,INDEX($E$6:$E$27, MATCH(B604,$B$6:$B$27,0))*1000*INDEX($D$11:$D$27,MATCH(B604,$B$11:$B$27,0))*SUM(INDEX($H$554:$AS$554, MATCH(H25,$H$542:$AS$542,0)):$AS$554),INDEX($E$6:$E$27, MATCH(B604,$B$6:$B$27,0))*1000*INDEX($D$11:$D$27,MATCH(B604,$B$11:$B$27,0))*SUM(INDEX($H$554:$AS$554, MATCH(H25,$H$542:$AS$542,0)):INDEX($H$554:$AS$554, MATCH(ROUND(H25+F25,0),$H$542:$AS$542,0)))),"")</f>
        <v/>
      </c>
      <c r="D604" s="209" t="str">
        <f t="shared" si="37"/>
        <v/>
      </c>
      <c r="E604" s="209" t="str">
        <f>IFERROR(IF(H25+F25&gt;2060,INDEX($E$6:$E$27, MATCH(B604,$B$6:$B$27,0))*1000*INDEX($D$11:$D$27,MATCH(B604,$B$11:$B$27,0))*SUM(INDEX($H$581:$AS$581, MATCH(H25,$H$569:$AS$569,0)):$AS$581),INDEX($E$6:$E$27, MATCH(B604,$B$6:$B$27,0))*1000*INDEX($D$11:$D$27,MATCH(B604,$B$11:$B$27,0))*SUM(INDEX($H$581:$AS$581, MATCH(H25,$H$569:$AS$569,0)):INDEX($H$581:$AS$581, MATCH(ROUND(H25+F25,0),$H$569:$AS$569,0)))),"")</f>
        <v/>
      </c>
      <c r="F604" s="209" t="str">
        <f t="shared" si="38"/>
        <v/>
      </c>
    </row>
    <row r="605" spans="1:6" x14ac:dyDescent="0.25">
      <c r="B605" s="59" t="s">
        <v>144</v>
      </c>
      <c r="C605" s="209" t="str">
        <f>IFERROR(IF(H26+F26&gt;2060,INDEX($E$6:$E$27, MATCH(B605,$B$6:$B$27,0))*1000*INDEX($D$11:$D$27,MATCH(B605,$B$11:$B$27,0))*SUM(INDEX($H$554:$AS$554, MATCH(H26,$H$542:$AS$542,0)):$AS$554),INDEX($E$6:$E$27, MATCH(B605,$B$6:$B$27,0))*1000*INDEX($D$11:$D$27,MATCH(B605,$B$11:$B$27,0))*SUM(INDEX($H$554:$AS$554, MATCH(H26,$H$542:$AS$542,0)):INDEX($H$554:$AS$554, MATCH(ROUND(H26+F26,0),$H$542:$AS$542,0)))),"")</f>
        <v/>
      </c>
      <c r="D605" s="209" t="str">
        <f t="shared" si="37"/>
        <v/>
      </c>
      <c r="E605" s="209" t="str">
        <f>IFERROR(IF(H26+F26&gt;2060,INDEX($E$6:$E$27, MATCH(B605,$B$6:$B$27,0))*1000*INDEX($D$11:$D$27,MATCH(B605,$B$11:$B$27,0))*SUM(INDEX($H$581:$AS$581, MATCH(H26,$H$569:$AS$569,0)):$AS$581),INDEX($E$6:$E$27, MATCH(B605,$B$6:$B$27,0))*1000*INDEX($D$11:$D$27,MATCH(B605,$B$11:$B$27,0))*SUM(INDEX($H$581:$AS$581, MATCH(H26,$H$569:$AS$569,0)):INDEX($H$581:$AS$581, MATCH(ROUND(H26+F26,0),$H$569:$AS$569,0)))),"")</f>
        <v/>
      </c>
      <c r="F605" s="209" t="str">
        <f t="shared" si="38"/>
        <v/>
      </c>
    </row>
    <row r="606" spans="1:6" x14ac:dyDescent="0.25">
      <c r="B606" s="59" t="s">
        <v>158</v>
      </c>
      <c r="C606" s="209" t="str">
        <f>IFERROR(IF(H27+F27&gt;2060,INDEX($E$6:$E$27, MATCH(B606,$B$6:$B$27,0))*1000*INDEX($D$11:$D$27,MATCH(B606,$B$11:$B$27,0))*SUM(INDEX($H$554:$AS$554, MATCH(H27,$H$542:$AS$542,0)):$AS$554),INDEX($E$6:$E$27, MATCH(B606,$B$6:$B$27,0))*1000*INDEX($D$11:$D$27,MATCH(B606,$B$11:$B$27,0))*SUM(INDEX($H$554:$AS$554, MATCH(H27,$H$542:$AS$542,0)):INDEX($H$554:$AS$554, MATCH(ROUND(H27+F27,0),$H$542:$AS$542,0)))),"")</f>
        <v/>
      </c>
      <c r="D606" s="209" t="str">
        <f t="shared" si="37"/>
        <v/>
      </c>
      <c r="E606" s="209" t="str">
        <f>IFERROR(IF(H27+F27&gt;2060,INDEX($E$6:$E$27, MATCH(B606,$B$6:$B$27,0))*1000*INDEX($D$11:$D$27,MATCH(B606,$B$11:$B$27,0))*SUM(INDEX($H$581:$AS$581, MATCH(H27,$H$569:$AS$569,0)):$AS$581),INDEX($E$6:$E$27, MATCH(B606,$B$6:$B$27,0))*1000*INDEX($D$11:$D$27,MATCH(B606,$B$11:$B$27,0))*SUM(INDEX($H$581:$AS$581, MATCH(H27,$H$569:$AS$569,0)):INDEX($H$581:$AS$581, MATCH(ROUND(H27+F27,0),$H$569:$AS$569,0)))),"")</f>
        <v/>
      </c>
      <c r="F606" s="209" t="str">
        <f t="shared" si="38"/>
        <v/>
      </c>
    </row>
    <row r="608" spans="1:6" s="108" customFormat="1" ht="27" customHeight="1" x14ac:dyDescent="0.25">
      <c r="A608" s="260" t="s">
        <v>523</v>
      </c>
    </row>
    <row r="609" spans="2:9" ht="14.4" thickBot="1" x14ac:dyDescent="0.3"/>
    <row r="610" spans="2:9" ht="14.4" thickTop="1" x14ac:dyDescent="0.25">
      <c r="B610" s="56" t="s">
        <v>331</v>
      </c>
      <c r="C610" s="56" t="s">
        <v>524</v>
      </c>
      <c r="D610" s="56" t="s">
        <v>525</v>
      </c>
      <c r="E610" s="56" t="s">
        <v>271</v>
      </c>
      <c r="F610" s="56" t="s">
        <v>273</v>
      </c>
      <c r="G610" s="56" t="s">
        <v>272</v>
      </c>
      <c r="H610" s="56" t="s">
        <v>275</v>
      </c>
      <c r="I610" s="56" t="s">
        <v>526</v>
      </c>
    </row>
    <row r="611" spans="2:9" x14ac:dyDescent="0.25">
      <c r="B611" s="189" t="s">
        <v>527</v>
      </c>
      <c r="C611" s="109">
        <v>3.09</v>
      </c>
      <c r="D611" s="214"/>
      <c r="E611" s="187" t="s">
        <v>528</v>
      </c>
      <c r="F611" s="187" t="s">
        <v>529</v>
      </c>
      <c r="G611" s="187" t="s">
        <v>529</v>
      </c>
      <c r="H611" s="116">
        <v>44896</v>
      </c>
      <c r="I611" s="187" t="s">
        <v>280</v>
      </c>
    </row>
    <row r="612" spans="2:9" x14ac:dyDescent="0.25">
      <c r="B612" s="189" t="s">
        <v>530</v>
      </c>
      <c r="C612" s="109">
        <v>2.13</v>
      </c>
      <c r="D612" s="214"/>
      <c r="E612" s="187" t="s">
        <v>528</v>
      </c>
      <c r="F612" s="187" t="s">
        <v>529</v>
      </c>
      <c r="G612" s="187" t="s">
        <v>529</v>
      </c>
      <c r="H612" s="116">
        <v>44896</v>
      </c>
      <c r="I612" s="187" t="s">
        <v>280</v>
      </c>
    </row>
    <row r="613" spans="2:9" x14ac:dyDescent="0.25">
      <c r="B613" s="189" t="s">
        <v>531</v>
      </c>
      <c r="C613" s="109">
        <v>2.79</v>
      </c>
      <c r="D613" s="214"/>
      <c r="E613" s="187" t="s">
        <v>528</v>
      </c>
      <c r="F613" s="187" t="s">
        <v>529</v>
      </c>
      <c r="G613" s="187" t="s">
        <v>529</v>
      </c>
      <c r="H613" s="116">
        <v>44896</v>
      </c>
      <c r="I613" s="187" t="s">
        <v>280</v>
      </c>
    </row>
    <row r="614" spans="2:9" x14ac:dyDescent="0.25">
      <c r="B614" s="189" t="s">
        <v>142</v>
      </c>
      <c r="C614" s="214"/>
      <c r="D614" s="109">
        <f>1/200</f>
        <v>5.0000000000000001E-3</v>
      </c>
      <c r="E614" s="187" t="s">
        <v>528</v>
      </c>
      <c r="F614" s="187" t="s">
        <v>529</v>
      </c>
      <c r="G614" s="187" t="s">
        <v>529</v>
      </c>
      <c r="H614" s="116">
        <v>44896</v>
      </c>
      <c r="I614" s="187" t="s">
        <v>280</v>
      </c>
    </row>
    <row r="615" spans="2:9" x14ac:dyDescent="0.25">
      <c r="B615" s="189" t="s">
        <v>532</v>
      </c>
      <c r="C615" s="214"/>
      <c r="D615" s="109">
        <f>1/400</f>
        <v>2.5000000000000001E-3</v>
      </c>
      <c r="E615" s="187" t="s">
        <v>528</v>
      </c>
      <c r="F615" s="187" t="s">
        <v>529</v>
      </c>
      <c r="G615" s="187" t="s">
        <v>529</v>
      </c>
      <c r="H615" s="116">
        <v>44896</v>
      </c>
      <c r="I615" s="187" t="s">
        <v>280</v>
      </c>
    </row>
    <row r="616" spans="2:9" x14ac:dyDescent="0.25">
      <c r="B616" s="189" t="s">
        <v>533</v>
      </c>
      <c r="C616" s="214"/>
      <c r="D616" s="285">
        <f>1/450</f>
        <v>2.2222222222222222E-3</v>
      </c>
      <c r="E616" s="187" t="s">
        <v>528</v>
      </c>
      <c r="F616" s="187" t="s">
        <v>529</v>
      </c>
      <c r="G616" s="187" t="s">
        <v>529</v>
      </c>
      <c r="H616" s="116">
        <v>44896</v>
      </c>
      <c r="I616" s="187" t="s">
        <v>280</v>
      </c>
    </row>
    <row r="617" spans="2:9" x14ac:dyDescent="0.25">
      <c r="B617" s="189" t="s">
        <v>534</v>
      </c>
      <c r="C617" s="214"/>
      <c r="D617" s="109">
        <f>1/500</f>
        <v>2E-3</v>
      </c>
      <c r="E617" s="187" t="s">
        <v>528</v>
      </c>
      <c r="F617" s="187" t="s">
        <v>529</v>
      </c>
      <c r="G617" s="187" t="s">
        <v>529</v>
      </c>
      <c r="H617" s="116">
        <v>44896</v>
      </c>
      <c r="I617" s="187" t="s">
        <v>280</v>
      </c>
    </row>
    <row r="618" spans="2:9" x14ac:dyDescent="0.25">
      <c r="D618" s="215"/>
    </row>
    <row r="619" spans="2:9" ht="14.4" thickBot="1" x14ac:dyDescent="0.3">
      <c r="B619" s="199" t="s">
        <v>535</v>
      </c>
    </row>
    <row r="620" spans="2:9" ht="28.2" thickTop="1" x14ac:dyDescent="0.25">
      <c r="B620" s="56" t="s">
        <v>536</v>
      </c>
      <c r="C620" s="56" t="s">
        <v>537</v>
      </c>
    </row>
    <row r="621" spans="2:9" x14ac:dyDescent="0.25">
      <c r="B621" s="60" t="s">
        <v>156</v>
      </c>
      <c r="C621" s="216" t="s">
        <v>527</v>
      </c>
    </row>
    <row r="622" spans="2:9" x14ac:dyDescent="0.25">
      <c r="B622" s="60" t="s">
        <v>154</v>
      </c>
      <c r="C622" s="216" t="s">
        <v>527</v>
      </c>
    </row>
    <row r="623" spans="2:9" x14ac:dyDescent="0.25">
      <c r="B623" s="60" t="s">
        <v>100</v>
      </c>
      <c r="C623" s="216" t="s">
        <v>530</v>
      </c>
    </row>
    <row r="624" spans="2:9" x14ac:dyDescent="0.25">
      <c r="B624" s="60" t="s">
        <v>104</v>
      </c>
      <c r="C624" s="216" t="s">
        <v>530</v>
      </c>
    </row>
    <row r="625" spans="1:3" x14ac:dyDescent="0.25">
      <c r="A625" s="107"/>
      <c r="B625" s="60" t="s">
        <v>140</v>
      </c>
      <c r="C625" s="216" t="s">
        <v>527</v>
      </c>
    </row>
    <row r="626" spans="1:3" x14ac:dyDescent="0.25">
      <c r="A626" s="107"/>
      <c r="B626" s="60" t="s">
        <v>160</v>
      </c>
      <c r="C626" s="216" t="s">
        <v>533</v>
      </c>
    </row>
    <row r="627" spans="1:3" x14ac:dyDescent="0.25">
      <c r="A627" s="107"/>
      <c r="B627" s="60" t="s">
        <v>142</v>
      </c>
      <c r="C627" s="216" t="s">
        <v>142</v>
      </c>
    </row>
    <row r="628" spans="1:3" x14ac:dyDescent="0.25">
      <c r="A628" s="107"/>
      <c r="B628" s="60" t="s">
        <v>152</v>
      </c>
      <c r="C628" s="216" t="s">
        <v>532</v>
      </c>
    </row>
    <row r="629" spans="1:3" x14ac:dyDescent="0.25">
      <c r="A629" s="107"/>
      <c r="B629" s="59" t="s">
        <v>138</v>
      </c>
      <c r="C629" s="216" t="s">
        <v>532</v>
      </c>
    </row>
    <row r="630" spans="1:3" x14ac:dyDescent="0.25">
      <c r="A630" s="107"/>
      <c r="B630" s="60" t="s">
        <v>136</v>
      </c>
      <c r="C630" s="216" t="s">
        <v>532</v>
      </c>
    </row>
    <row r="631" spans="1:3" x14ac:dyDescent="0.25">
      <c r="A631" s="107"/>
      <c r="B631" s="60" t="s">
        <v>146</v>
      </c>
      <c r="C631" s="216" t="s">
        <v>534</v>
      </c>
    </row>
    <row r="632" spans="1:3" x14ac:dyDescent="0.25">
      <c r="A632" s="107"/>
      <c r="B632" s="60" t="s">
        <v>150</v>
      </c>
      <c r="C632" s="216" t="s">
        <v>534</v>
      </c>
    </row>
    <row r="633" spans="1:3" x14ac:dyDescent="0.25">
      <c r="A633" s="107"/>
      <c r="B633" s="60" t="s">
        <v>119</v>
      </c>
      <c r="C633" s="216" t="s">
        <v>534</v>
      </c>
    </row>
    <row r="634" spans="1:3" x14ac:dyDescent="0.25">
      <c r="A634" s="107"/>
      <c r="B634" s="60" t="s">
        <v>122</v>
      </c>
      <c r="C634" s="216" t="s">
        <v>534</v>
      </c>
    </row>
    <row r="635" spans="1:3" x14ac:dyDescent="0.25">
      <c r="A635" s="107"/>
      <c r="B635" s="60" t="s">
        <v>128</v>
      </c>
      <c r="C635" s="216" t="s">
        <v>533</v>
      </c>
    </row>
    <row r="636" spans="1:3" x14ac:dyDescent="0.25">
      <c r="A636" s="107"/>
      <c r="B636" s="60" t="s">
        <v>134</v>
      </c>
      <c r="C636" s="216" t="s">
        <v>532</v>
      </c>
    </row>
    <row r="637" spans="1:3" x14ac:dyDescent="0.25">
      <c r="A637" s="107"/>
      <c r="B637" s="60" t="s">
        <v>126</v>
      </c>
      <c r="C637" s="216" t="s">
        <v>532</v>
      </c>
    </row>
    <row r="638" spans="1:3" x14ac:dyDescent="0.25">
      <c r="A638" s="107"/>
      <c r="B638" s="60" t="s">
        <v>130</v>
      </c>
      <c r="C638" s="216" t="s">
        <v>534</v>
      </c>
    </row>
    <row r="639" spans="1:3" x14ac:dyDescent="0.25">
      <c r="A639" s="107"/>
      <c r="B639" s="60" t="s">
        <v>132</v>
      </c>
      <c r="C639" s="216" t="s">
        <v>534</v>
      </c>
    </row>
    <row r="640" spans="1:3" x14ac:dyDescent="0.25">
      <c r="A640" s="107"/>
      <c r="B640" s="60" t="s">
        <v>148</v>
      </c>
      <c r="C640" s="216" t="s">
        <v>534</v>
      </c>
    </row>
    <row r="641" spans="1:48" x14ac:dyDescent="0.25">
      <c r="A641" s="107"/>
      <c r="B641" s="60" t="s">
        <v>144</v>
      </c>
      <c r="C641" s="216" t="s">
        <v>534</v>
      </c>
    </row>
    <row r="642" spans="1:48" x14ac:dyDescent="0.25">
      <c r="A642" s="107"/>
      <c r="B642" s="60" t="s">
        <v>158</v>
      </c>
      <c r="C642" s="216" t="s">
        <v>534</v>
      </c>
    </row>
    <row r="643" spans="1:48" x14ac:dyDescent="0.25">
      <c r="A643" s="107"/>
      <c r="B643" s="107"/>
      <c r="C643" s="107"/>
    </row>
    <row r="645" spans="1:48" s="108" customFormat="1" ht="27" customHeight="1" x14ac:dyDescent="0.25">
      <c r="A645" s="260" t="s">
        <v>538</v>
      </c>
    </row>
    <row r="647" spans="1:48" x14ac:dyDescent="0.25">
      <c r="B647" s="162" t="s">
        <v>305</v>
      </c>
      <c r="C647" s="217" t="s">
        <v>539</v>
      </c>
    </row>
    <row r="648" spans="1:48" x14ac:dyDescent="0.25">
      <c r="B648" s="162" t="s">
        <v>307</v>
      </c>
      <c r="C648" s="217" t="s">
        <v>540</v>
      </c>
    </row>
    <row r="649" spans="1:48" x14ac:dyDescent="0.25">
      <c r="B649" s="162" t="s">
        <v>309</v>
      </c>
      <c r="C649" s="217">
        <v>2020</v>
      </c>
    </row>
    <row r="650" spans="1:48" x14ac:dyDescent="0.25">
      <c r="B650" s="162" t="s">
        <v>7</v>
      </c>
      <c r="C650" s="278">
        <v>44896</v>
      </c>
    </row>
    <row r="651" spans="1:48" ht="14.4" thickBot="1" x14ac:dyDescent="0.3">
      <c r="B651" s="162" t="s">
        <v>310</v>
      </c>
      <c r="C651" s="217" t="s">
        <v>280</v>
      </c>
      <c r="D651" s="218"/>
      <c r="E651" s="218"/>
      <c r="F651" s="218"/>
      <c r="G651" s="218"/>
      <c r="H651" s="218"/>
      <c r="I651" s="162"/>
      <c r="J651" s="162"/>
    </row>
    <row r="652" spans="1:48" ht="14.4" thickTop="1" x14ac:dyDescent="0.25">
      <c r="B652" s="219" t="s">
        <v>541</v>
      </c>
      <c r="C652" s="220">
        <v>2015</v>
      </c>
      <c r="D652" s="220">
        <v>2016</v>
      </c>
      <c r="E652" s="220">
        <v>2017</v>
      </c>
      <c r="F652" s="220">
        <v>2018</v>
      </c>
      <c r="G652" s="220">
        <v>2019</v>
      </c>
      <c r="H652" s="220">
        <v>2020</v>
      </c>
      <c r="I652" s="220">
        <v>2021</v>
      </c>
      <c r="J652" s="220">
        <v>2022</v>
      </c>
      <c r="K652" s="220">
        <v>2023</v>
      </c>
      <c r="L652" s="220">
        <v>2024</v>
      </c>
      <c r="M652" s="220">
        <v>2025</v>
      </c>
      <c r="N652" s="220">
        <v>2026</v>
      </c>
      <c r="O652" s="220">
        <v>2027</v>
      </c>
      <c r="P652" s="220">
        <v>2028</v>
      </c>
      <c r="Q652" s="220">
        <v>2029</v>
      </c>
      <c r="R652" s="220">
        <v>2030</v>
      </c>
      <c r="S652" s="220">
        <v>2031</v>
      </c>
      <c r="T652" s="220">
        <v>2032</v>
      </c>
      <c r="U652" s="220">
        <v>2033</v>
      </c>
      <c r="V652" s="220">
        <v>2034</v>
      </c>
      <c r="W652" s="220">
        <v>2035</v>
      </c>
      <c r="X652" s="220">
        <v>2036</v>
      </c>
      <c r="Y652" s="220">
        <v>2037</v>
      </c>
      <c r="Z652" s="220">
        <v>2038</v>
      </c>
      <c r="AA652" s="220">
        <v>2039</v>
      </c>
      <c r="AB652" s="220">
        <v>2040</v>
      </c>
      <c r="AC652" s="220">
        <v>2041</v>
      </c>
      <c r="AD652" s="220">
        <v>2042</v>
      </c>
      <c r="AE652" s="220">
        <v>2043</v>
      </c>
      <c r="AF652" s="220">
        <v>2044</v>
      </c>
      <c r="AG652" s="220">
        <v>2045</v>
      </c>
      <c r="AH652" s="220">
        <v>2046</v>
      </c>
      <c r="AI652" s="220">
        <v>2047</v>
      </c>
      <c r="AJ652" s="220">
        <v>2048</v>
      </c>
      <c r="AK652" s="220">
        <v>2049</v>
      </c>
      <c r="AL652" s="220">
        <v>2050</v>
      </c>
      <c r="AM652" s="220">
        <v>2051</v>
      </c>
      <c r="AN652" s="220">
        <v>2052</v>
      </c>
      <c r="AO652" s="220">
        <v>2053</v>
      </c>
      <c r="AP652" s="220">
        <v>2054</v>
      </c>
      <c r="AQ652" s="220">
        <v>2055</v>
      </c>
      <c r="AR652" s="220">
        <v>2056</v>
      </c>
      <c r="AS652" s="220">
        <v>2057</v>
      </c>
      <c r="AT652" s="220">
        <v>2058</v>
      </c>
      <c r="AU652" s="220">
        <v>2059</v>
      </c>
      <c r="AV652" s="220">
        <v>2060</v>
      </c>
    </row>
    <row r="653" spans="1:48" x14ac:dyDescent="0.25">
      <c r="B653" s="201" t="s">
        <v>542</v>
      </c>
      <c r="C653" s="221">
        <v>8230167146.7852364</v>
      </c>
      <c r="D653" s="222">
        <f>(($F$653-$C$653)/($F$652-$C$652))+C653</f>
        <v>8308747752.788105</v>
      </c>
      <c r="E653" s="222">
        <f>(($F$653-$C$653)/($F$652-$C$652))+D653</f>
        <v>8387328358.7909737</v>
      </c>
      <c r="F653" s="221">
        <v>8465908964.7938423</v>
      </c>
      <c r="G653" s="222">
        <f t="shared" ref="G653:Q653" si="39">F653+(($R$653-$F$653)/($R$652-$F$652))</f>
        <v>8545830798.7910337</v>
      </c>
      <c r="H653" s="222">
        <f t="shared" si="39"/>
        <v>8625752632.7882252</v>
      </c>
      <c r="I653" s="222">
        <f t="shared" si="39"/>
        <v>8705674466.7854176</v>
      </c>
      <c r="J653" s="222">
        <f t="shared" si="39"/>
        <v>8785596300.7826099</v>
      </c>
      <c r="K653" s="222">
        <f t="shared" si="39"/>
        <v>8865518134.7798023</v>
      </c>
      <c r="L653" s="222">
        <f t="shared" si="39"/>
        <v>8945439968.7769947</v>
      </c>
      <c r="M653" s="222">
        <f t="shared" si="39"/>
        <v>9025361802.7741871</v>
      </c>
      <c r="N653" s="222">
        <f t="shared" si="39"/>
        <v>9105283636.7713795</v>
      </c>
      <c r="O653" s="222">
        <f t="shared" si="39"/>
        <v>9185205470.7685719</v>
      </c>
      <c r="P653" s="222">
        <f t="shared" si="39"/>
        <v>9265127304.7657642</v>
      </c>
      <c r="Q653" s="222">
        <f t="shared" si="39"/>
        <v>9345049138.7629566</v>
      </c>
      <c r="R653" s="221">
        <v>9424970972.7601414</v>
      </c>
      <c r="S653" s="222">
        <f t="shared" ref="S653:AF653" si="40">R653+(($AG$653-$R$653)/($AG$652-$R$652))</f>
        <v>9460498564.05089</v>
      </c>
      <c r="T653" s="222">
        <f t="shared" si="40"/>
        <v>9496026155.3416386</v>
      </c>
      <c r="U653" s="222">
        <f t="shared" si="40"/>
        <v>9531553746.6323872</v>
      </c>
      <c r="V653" s="222">
        <f t="shared" si="40"/>
        <v>9567081337.9231358</v>
      </c>
      <c r="W653" s="222">
        <f t="shared" si="40"/>
        <v>9602608929.2138844</v>
      </c>
      <c r="X653" s="222">
        <f t="shared" si="40"/>
        <v>9638136520.5046329</v>
      </c>
      <c r="Y653" s="222">
        <f t="shared" si="40"/>
        <v>9673664111.7953815</v>
      </c>
      <c r="Z653" s="222">
        <f t="shared" si="40"/>
        <v>9709191703.0861301</v>
      </c>
      <c r="AA653" s="222">
        <f t="shared" si="40"/>
        <v>9744719294.3768787</v>
      </c>
      <c r="AB653" s="222">
        <f t="shared" si="40"/>
        <v>9780246885.6676273</v>
      </c>
      <c r="AC653" s="222">
        <f t="shared" si="40"/>
        <v>9815774476.9583759</v>
      </c>
      <c r="AD653" s="222">
        <f t="shared" si="40"/>
        <v>9851302068.2491245</v>
      </c>
      <c r="AE653" s="222">
        <f t="shared" si="40"/>
        <v>9886829659.5398731</v>
      </c>
      <c r="AF653" s="222">
        <f t="shared" si="40"/>
        <v>9922357250.8306217</v>
      </c>
      <c r="AG653" s="221">
        <v>9957884842.1213646</v>
      </c>
      <c r="AH653" s="222">
        <f>((AG653-R653)/(AG652-R652))+AG653</f>
        <v>9993412433.4121132</v>
      </c>
      <c r="AI653" s="222">
        <f t="shared" ref="AI653:AV653" si="41">((AH653-S653)/(AH652-S652))+AH653</f>
        <v>10028940024.702862</v>
      </c>
      <c r="AJ653" s="222">
        <f t="shared" si="41"/>
        <v>10064467615.99361</v>
      </c>
      <c r="AK653" s="222">
        <f t="shared" si="41"/>
        <v>10099995207.284359</v>
      </c>
      <c r="AL653" s="222">
        <f t="shared" si="41"/>
        <v>10135522798.575108</v>
      </c>
      <c r="AM653" s="222">
        <f t="shared" si="41"/>
        <v>10171050389.865856</v>
      </c>
      <c r="AN653" s="222">
        <f t="shared" si="41"/>
        <v>10206577981.156605</v>
      </c>
      <c r="AO653" s="222">
        <f t="shared" si="41"/>
        <v>10242105572.447353</v>
      </c>
      <c r="AP653" s="222">
        <f t="shared" si="41"/>
        <v>10277633163.738102</v>
      </c>
      <c r="AQ653" s="222">
        <f t="shared" si="41"/>
        <v>10313160755.028851</v>
      </c>
      <c r="AR653" s="222">
        <f t="shared" si="41"/>
        <v>10348688346.319599</v>
      </c>
      <c r="AS653" s="222">
        <f t="shared" si="41"/>
        <v>10384215937.610348</v>
      </c>
      <c r="AT653" s="222">
        <f t="shared" si="41"/>
        <v>10419743528.901096</v>
      </c>
      <c r="AU653" s="222">
        <f t="shared" si="41"/>
        <v>10455271120.191845</v>
      </c>
      <c r="AV653" s="222">
        <f t="shared" si="41"/>
        <v>10490798711.482594</v>
      </c>
    </row>
    <row r="654" spans="1:48" x14ac:dyDescent="0.25">
      <c r="B654" s="430" t="s">
        <v>543</v>
      </c>
      <c r="C654" s="430"/>
      <c r="D654" s="430"/>
      <c r="E654" s="430"/>
      <c r="F654" s="430"/>
      <c r="G654" s="430"/>
      <c r="H654" s="430"/>
      <c r="I654" s="162"/>
      <c r="J654" s="162"/>
    </row>
    <row r="655" spans="1:48" x14ac:dyDescent="0.25">
      <c r="B655" s="162"/>
      <c r="C655" s="162"/>
      <c r="D655" s="162"/>
      <c r="E655" s="162"/>
      <c r="F655" s="162"/>
      <c r="G655" s="162"/>
      <c r="H655" s="162"/>
      <c r="I655" s="162"/>
    </row>
    <row r="656" spans="1:48" x14ac:dyDescent="0.25">
      <c r="B656" s="162" t="s">
        <v>305</v>
      </c>
      <c r="C656" s="217" t="s">
        <v>544</v>
      </c>
      <c r="D656" s="162"/>
      <c r="E656" s="162"/>
      <c r="F656" s="162"/>
      <c r="G656" s="162"/>
      <c r="H656" s="162"/>
      <c r="I656" s="162"/>
    </row>
    <row r="657" spans="1:44" x14ac:dyDescent="0.25">
      <c r="B657" s="162" t="s">
        <v>307</v>
      </c>
      <c r="C657" s="223" t="s">
        <v>545</v>
      </c>
      <c r="D657" s="162"/>
      <c r="E657" s="162"/>
      <c r="F657" s="162"/>
      <c r="G657" s="162"/>
      <c r="H657" s="162"/>
      <c r="I657" s="162"/>
    </row>
    <row r="658" spans="1:44" x14ac:dyDescent="0.25">
      <c r="B658" s="162" t="s">
        <v>309</v>
      </c>
      <c r="C658" s="224">
        <v>44762</v>
      </c>
      <c r="D658" s="162"/>
      <c r="E658" s="162"/>
      <c r="F658" s="162"/>
      <c r="G658" s="162"/>
      <c r="H658" s="162"/>
      <c r="I658" s="162"/>
    </row>
    <row r="659" spans="1:44" x14ac:dyDescent="0.25">
      <c r="B659" s="162" t="s">
        <v>7</v>
      </c>
      <c r="C659" s="278">
        <v>44896</v>
      </c>
      <c r="D659" s="162"/>
      <c r="E659" s="162"/>
      <c r="F659" s="162"/>
      <c r="G659" s="162"/>
      <c r="H659" s="162"/>
      <c r="I659" s="162"/>
    </row>
    <row r="660" spans="1:44" x14ac:dyDescent="0.25">
      <c r="B660" s="162" t="s">
        <v>310</v>
      </c>
      <c r="C660" s="217" t="s">
        <v>280</v>
      </c>
      <c r="D660" s="162"/>
      <c r="E660" s="162"/>
      <c r="F660" s="162"/>
      <c r="G660" s="162"/>
      <c r="H660" s="162"/>
      <c r="I660" s="162"/>
    </row>
    <row r="661" spans="1:44" ht="14.4" thickBot="1" x14ac:dyDescent="0.3">
      <c r="B661" s="162"/>
      <c r="C661" s="428" t="s">
        <v>546</v>
      </c>
      <c r="D661" s="429"/>
      <c r="E661" s="429"/>
      <c r="F661" s="429"/>
      <c r="G661" s="429"/>
      <c r="H661" s="429"/>
      <c r="I661" s="429"/>
      <c r="J661" s="429"/>
      <c r="K661" s="429"/>
      <c r="L661" s="429"/>
      <c r="M661" s="429"/>
      <c r="N661" s="429"/>
      <c r="O661" s="429"/>
      <c r="P661" s="429"/>
      <c r="Q661" s="429"/>
      <c r="R661" s="429"/>
      <c r="S661" s="429"/>
      <c r="T661" s="429"/>
      <c r="U661" s="429"/>
      <c r="V661" s="429"/>
      <c r="W661" s="429"/>
      <c r="X661" s="429"/>
      <c r="Y661" s="429"/>
      <c r="Z661" s="429"/>
      <c r="AA661" s="429"/>
      <c r="AB661" s="429"/>
      <c r="AC661" s="429"/>
    </row>
    <row r="662" spans="1:44" ht="14.4" thickTop="1" x14ac:dyDescent="0.25">
      <c r="B662" s="219" t="s">
        <v>547</v>
      </c>
      <c r="C662" s="220">
        <v>2015</v>
      </c>
      <c r="D662" s="220">
        <v>2020</v>
      </c>
      <c r="E662" s="220">
        <v>2021</v>
      </c>
      <c r="F662" s="220">
        <v>2022</v>
      </c>
      <c r="G662" s="220">
        <v>2023</v>
      </c>
      <c r="H662" s="220">
        <v>2024</v>
      </c>
      <c r="I662" s="220">
        <v>2025</v>
      </c>
      <c r="J662" s="220">
        <v>2026</v>
      </c>
      <c r="K662" s="220">
        <v>2027</v>
      </c>
      <c r="L662" s="220">
        <v>2028</v>
      </c>
      <c r="M662" s="220">
        <v>2029</v>
      </c>
      <c r="N662" s="220">
        <v>2030</v>
      </c>
      <c r="O662" s="220">
        <v>2031</v>
      </c>
      <c r="P662" s="220">
        <v>2032</v>
      </c>
      <c r="Q662" s="220">
        <v>2033</v>
      </c>
      <c r="R662" s="220">
        <v>2034</v>
      </c>
      <c r="S662" s="220">
        <v>2035</v>
      </c>
      <c r="T662" s="220">
        <v>2036</v>
      </c>
      <c r="U662" s="220">
        <v>2037</v>
      </c>
      <c r="V662" s="220">
        <v>2038</v>
      </c>
      <c r="W662" s="220">
        <v>2039</v>
      </c>
      <c r="X662" s="220">
        <v>2040</v>
      </c>
      <c r="Y662" s="220">
        <v>2041</v>
      </c>
      <c r="Z662" s="220">
        <v>2042</v>
      </c>
      <c r="AA662" s="220">
        <v>2043</v>
      </c>
      <c r="AB662" s="220">
        <v>2044</v>
      </c>
      <c r="AC662" s="220">
        <v>2045</v>
      </c>
      <c r="AD662" s="220">
        <v>2046</v>
      </c>
      <c r="AE662" s="220">
        <v>2047</v>
      </c>
      <c r="AF662" s="220">
        <v>2048</v>
      </c>
      <c r="AG662" s="220">
        <v>2049</v>
      </c>
      <c r="AH662" s="220">
        <v>2050</v>
      </c>
      <c r="AI662" s="220">
        <v>2051</v>
      </c>
      <c r="AJ662" s="220">
        <v>2052</v>
      </c>
      <c r="AK662" s="220">
        <v>2053</v>
      </c>
      <c r="AL662" s="220">
        <v>2054</v>
      </c>
      <c r="AM662" s="220">
        <v>2055</v>
      </c>
      <c r="AN662" s="220">
        <v>2056</v>
      </c>
      <c r="AO662" s="220">
        <v>2057</v>
      </c>
      <c r="AP662" s="220">
        <v>2058</v>
      </c>
      <c r="AQ662" s="220">
        <v>2059</v>
      </c>
      <c r="AR662" s="220">
        <v>2060</v>
      </c>
    </row>
    <row r="663" spans="1:44" x14ac:dyDescent="0.25">
      <c r="B663" s="201" t="s">
        <v>548</v>
      </c>
      <c r="C663" s="221">
        <v>1015.2670000000001</v>
      </c>
      <c r="D663" s="221">
        <v>1051.9829999999999</v>
      </c>
      <c r="E663" s="222">
        <f>D663+(($I$663-$D$663)/($I$662-$D$662))</f>
        <v>1059.0436</v>
      </c>
      <c r="F663" s="222">
        <f t="shared" ref="F663:H663" si="42">E663+(($I$663-$D$663)/($I$662-$D$662))</f>
        <v>1066.1042</v>
      </c>
      <c r="G663" s="222">
        <f t="shared" si="42"/>
        <v>1073.1648</v>
      </c>
      <c r="H663" s="222">
        <f t="shared" si="42"/>
        <v>1080.2254</v>
      </c>
      <c r="I663" s="221">
        <v>1087.2860000000001</v>
      </c>
      <c r="J663" s="222">
        <f>I663+(($N$663-$I$663)/($N$662-$I$662))</f>
        <v>1095.586</v>
      </c>
      <c r="K663" s="222">
        <f>J663+(($N$663-$I$663)/($N$662-$I$662))</f>
        <v>1103.886</v>
      </c>
      <c r="L663" s="222">
        <f>K663+(($N$663-$I$663)/($N$662-$I$662))</f>
        <v>1112.1859999999999</v>
      </c>
      <c r="M663" s="222">
        <f>L663+(($N$663-$I$663)/($N$662-$I$662))</f>
        <v>1120.4859999999999</v>
      </c>
      <c r="N663" s="221">
        <v>1128.7860000000001</v>
      </c>
      <c r="O663" s="222">
        <f>N663+(($S$663-$N$663)/($S$662-$N$662))</f>
        <v>1136.5684000000001</v>
      </c>
      <c r="P663" s="222">
        <f>O663+(($S$663-$N$663)/($S$662-$N$662))</f>
        <v>1144.3508000000002</v>
      </c>
      <c r="Q663" s="222">
        <f>P663+(($S$663-$N$663)/($S$662-$N$662))</f>
        <v>1152.1332000000002</v>
      </c>
      <c r="R663" s="222">
        <f>Q663+(($S$663-$N$663)/($S$662-$N$662))</f>
        <v>1159.9156000000003</v>
      </c>
      <c r="S663" s="221">
        <v>1167.6980000000001</v>
      </c>
      <c r="T663" s="222">
        <f>S663+(($X$663-$S$663)/($X$662-$S$662))</f>
        <v>1173.5866000000001</v>
      </c>
      <c r="U663" s="222">
        <f>T663+(($X$663-$S$663)/($X$662-$S$662))</f>
        <v>1179.4752000000001</v>
      </c>
      <c r="V663" s="222">
        <f>U663+(($X$663-$S$663)/($X$662-$S$662))</f>
        <v>1185.3638000000001</v>
      </c>
      <c r="W663" s="222">
        <f>V663+(($X$663-$S$663)/($X$662-$S$662))</f>
        <v>1191.2524000000001</v>
      </c>
      <c r="X663" s="221">
        <v>1197.1410000000001</v>
      </c>
      <c r="Y663" s="222">
        <f>X663+(($AC$663-$X$663)/($AC$662-$X$662))</f>
        <v>1202.3806</v>
      </c>
      <c r="Z663" s="222">
        <f>Y663+(($AC$663-$X$663)/($AC$662-$X$662))</f>
        <v>1207.6201999999998</v>
      </c>
      <c r="AA663" s="222">
        <f>Z663+(($AC$663-$X$663)/($AC$662-$X$662))</f>
        <v>1212.8597999999997</v>
      </c>
      <c r="AB663" s="222">
        <f>AA663+(($AC$663-$X$663)/($AC$662-$X$662))</f>
        <v>1218.0993999999996</v>
      </c>
      <c r="AC663" s="221">
        <v>1223.3389999999999</v>
      </c>
      <c r="AD663" s="225">
        <f>(($AC$663-$N$663)/($AC$662-$N$662))+AC663</f>
        <v>1229.6425333333332</v>
      </c>
      <c r="AE663" s="225">
        <f t="shared" ref="AE663:AR663" si="43">(($AC$663-$N$663)/($AC$662-$N$662))+AD663</f>
        <v>1235.9460666666664</v>
      </c>
      <c r="AF663" s="225">
        <f t="shared" si="43"/>
        <v>1242.2495999999996</v>
      </c>
      <c r="AG663" s="225">
        <f t="shared" si="43"/>
        <v>1248.5531333333329</v>
      </c>
      <c r="AH663" s="225">
        <f t="shared" si="43"/>
        <v>1254.8566666666661</v>
      </c>
      <c r="AI663" s="225">
        <f t="shared" si="43"/>
        <v>1261.1601999999993</v>
      </c>
      <c r="AJ663" s="225">
        <f t="shared" si="43"/>
        <v>1267.4637333333326</v>
      </c>
      <c r="AK663" s="225">
        <f t="shared" si="43"/>
        <v>1273.7672666666658</v>
      </c>
      <c r="AL663" s="225">
        <f t="shared" si="43"/>
        <v>1280.0707999999991</v>
      </c>
      <c r="AM663" s="225">
        <f t="shared" si="43"/>
        <v>1286.3743333333323</v>
      </c>
      <c r="AN663" s="225">
        <f t="shared" si="43"/>
        <v>1292.6778666666655</v>
      </c>
      <c r="AO663" s="225">
        <f t="shared" si="43"/>
        <v>1298.9813999999988</v>
      </c>
      <c r="AP663" s="225">
        <f t="shared" si="43"/>
        <v>1305.284933333332</v>
      </c>
      <c r="AQ663" s="225">
        <f t="shared" si="43"/>
        <v>1311.5884666666652</v>
      </c>
      <c r="AR663" s="225">
        <f t="shared" si="43"/>
        <v>1317.8919999999985</v>
      </c>
    </row>
    <row r="664" spans="1:44" x14ac:dyDescent="0.25">
      <c r="B664" s="215" t="s">
        <v>549</v>
      </c>
      <c r="C664" s="162"/>
      <c r="D664" s="162"/>
      <c r="E664" s="162"/>
      <c r="F664" s="162"/>
      <c r="G664" s="162"/>
      <c r="H664" s="162"/>
      <c r="I664" s="162"/>
    </row>
    <row r="665" spans="1:44" x14ac:dyDescent="0.25">
      <c r="B665" s="162"/>
      <c r="C665" s="162"/>
      <c r="D665" s="162"/>
      <c r="E665" s="162"/>
      <c r="F665" s="162"/>
      <c r="G665" s="162"/>
      <c r="H665" s="162"/>
      <c r="I665" s="162"/>
    </row>
    <row r="666" spans="1:44" x14ac:dyDescent="0.25">
      <c r="H666" s="18"/>
    </row>
    <row r="667" spans="1:44" s="108" customFormat="1" ht="27" customHeight="1" x14ac:dyDescent="0.25">
      <c r="A667" s="260" t="s">
        <v>550</v>
      </c>
    </row>
    <row r="669" spans="1:44" x14ac:dyDescent="0.25">
      <c r="B669" s="162" t="s">
        <v>305</v>
      </c>
      <c r="C669" s="217" t="s">
        <v>551</v>
      </c>
    </row>
    <row r="670" spans="1:44" x14ac:dyDescent="0.25">
      <c r="B670" s="162" t="s">
        <v>307</v>
      </c>
      <c r="C670" s="217" t="s">
        <v>540</v>
      </c>
    </row>
    <row r="671" spans="1:44" x14ac:dyDescent="0.25">
      <c r="B671" s="162" t="s">
        <v>309</v>
      </c>
      <c r="C671" s="217">
        <v>2020</v>
      </c>
      <c r="D671" s="212"/>
      <c r="E671" s="212"/>
      <c r="F671" s="212"/>
    </row>
    <row r="672" spans="1:44" x14ac:dyDescent="0.25">
      <c r="B672" s="162" t="s">
        <v>7</v>
      </c>
      <c r="C672" s="278">
        <v>44896</v>
      </c>
      <c r="D672" s="212"/>
      <c r="E672" s="212"/>
      <c r="F672" s="212"/>
    </row>
    <row r="673" spans="1:45" ht="14.4" thickBot="1" x14ac:dyDescent="0.3">
      <c r="B673" s="162" t="s">
        <v>310</v>
      </c>
      <c r="C673" s="217" t="s">
        <v>280</v>
      </c>
      <c r="D673" s="212"/>
      <c r="E673" s="212"/>
      <c r="F673" s="212"/>
    </row>
    <row r="674" spans="1:45" ht="14.4" thickTop="1" x14ac:dyDescent="0.25">
      <c r="B674" s="219" t="s">
        <v>552</v>
      </c>
      <c r="C674" s="220">
        <v>2018</v>
      </c>
      <c r="D674" s="220">
        <v>2019</v>
      </c>
      <c r="E674" s="220">
        <v>2020</v>
      </c>
      <c r="F674" s="220">
        <v>2021</v>
      </c>
      <c r="G674" s="220">
        <v>2022</v>
      </c>
      <c r="H674" s="220">
        <v>2023</v>
      </c>
      <c r="I674" s="220">
        <v>2024</v>
      </c>
      <c r="J674" s="220">
        <v>2025</v>
      </c>
      <c r="K674" s="220">
        <v>2026</v>
      </c>
      <c r="L674" s="220">
        <v>2027</v>
      </c>
      <c r="M674" s="220">
        <v>2028</v>
      </c>
      <c r="N674" s="220">
        <v>2029</v>
      </c>
      <c r="O674" s="220">
        <v>2030</v>
      </c>
      <c r="P674" s="220">
        <v>2031</v>
      </c>
      <c r="Q674" s="220">
        <v>2032</v>
      </c>
      <c r="R674" s="220">
        <v>2033</v>
      </c>
      <c r="S674" s="220">
        <v>2034</v>
      </c>
      <c r="T674" s="220">
        <v>2035</v>
      </c>
      <c r="U674" s="220">
        <v>2036</v>
      </c>
      <c r="V674" s="220">
        <v>2037</v>
      </c>
      <c r="W674" s="220">
        <v>2038</v>
      </c>
      <c r="X674" s="220">
        <v>2039</v>
      </c>
      <c r="Y674" s="220">
        <v>2040</v>
      </c>
      <c r="Z674" s="220">
        <v>2041</v>
      </c>
      <c r="AA674" s="220">
        <v>2042</v>
      </c>
      <c r="AB674" s="220">
        <v>2043</v>
      </c>
      <c r="AC674" s="220">
        <v>2044</v>
      </c>
      <c r="AD674" s="220">
        <v>2045</v>
      </c>
      <c r="AE674" s="220">
        <v>2046</v>
      </c>
      <c r="AF674" s="220">
        <v>2047</v>
      </c>
      <c r="AG674" s="220">
        <v>2048</v>
      </c>
      <c r="AH674" s="220">
        <v>2049</v>
      </c>
      <c r="AI674" s="220">
        <v>2050</v>
      </c>
      <c r="AJ674" s="220">
        <v>2051</v>
      </c>
      <c r="AK674" s="220">
        <v>2052</v>
      </c>
      <c r="AL674" s="220">
        <v>2053</v>
      </c>
      <c r="AM674" s="220">
        <v>2054</v>
      </c>
      <c r="AN674" s="220">
        <v>2055</v>
      </c>
      <c r="AO674" s="220">
        <v>2056</v>
      </c>
      <c r="AP674" s="220">
        <v>2057</v>
      </c>
      <c r="AQ674" s="220">
        <v>2058</v>
      </c>
      <c r="AR674" s="220">
        <v>2059</v>
      </c>
      <c r="AS674" s="220">
        <v>2060</v>
      </c>
    </row>
    <row r="675" spans="1:45" x14ac:dyDescent="0.25">
      <c r="B675" s="208" t="s">
        <v>502</v>
      </c>
      <c r="C675" s="194">
        <v>38107479930.91626</v>
      </c>
      <c r="D675" s="209">
        <f t="shared" ref="D675:N675" si="44">C675+(($O$675-$C$675)/($O$674-$C$674))</f>
        <v>38451185603.867775</v>
      </c>
      <c r="E675" s="209">
        <f t="shared" si="44"/>
        <v>38794891276.81929</v>
      </c>
      <c r="F675" s="209">
        <f t="shared" si="44"/>
        <v>39138596949.770805</v>
      </c>
      <c r="G675" s="209">
        <f t="shared" si="44"/>
        <v>39482302622.722321</v>
      </c>
      <c r="H675" s="209">
        <f t="shared" si="44"/>
        <v>39826008295.673836</v>
      </c>
      <c r="I675" s="209">
        <f t="shared" si="44"/>
        <v>40169713968.625351</v>
      </c>
      <c r="J675" s="209">
        <f t="shared" si="44"/>
        <v>40513419641.576866</v>
      </c>
      <c r="K675" s="209">
        <f t="shared" si="44"/>
        <v>40857125314.528381</v>
      </c>
      <c r="L675" s="209">
        <f t="shared" si="44"/>
        <v>41200830987.479897</v>
      </c>
      <c r="M675" s="209">
        <f t="shared" si="44"/>
        <v>41544536660.431412</v>
      </c>
      <c r="N675" s="209">
        <f t="shared" si="44"/>
        <v>41888242333.382927</v>
      </c>
      <c r="O675" s="194">
        <v>42231948006.334473</v>
      </c>
      <c r="P675" s="209">
        <f t="shared" ref="P675:AC675" si="45">O675+(($AD$675-$O$675)/($AD$674-$O$674))</f>
        <v>42474683012.192307</v>
      </c>
      <c r="Q675" s="209">
        <f t="shared" si="45"/>
        <v>42717418018.05014</v>
      </c>
      <c r="R675" s="209">
        <f t="shared" si="45"/>
        <v>42960153023.907974</v>
      </c>
      <c r="S675" s="209">
        <f t="shared" si="45"/>
        <v>43202888029.765808</v>
      </c>
      <c r="T675" s="209">
        <f t="shared" si="45"/>
        <v>43445623035.623642</v>
      </c>
      <c r="U675" s="209">
        <f t="shared" si="45"/>
        <v>43688358041.481476</v>
      </c>
      <c r="V675" s="209">
        <f t="shared" si="45"/>
        <v>43931093047.33931</v>
      </c>
      <c r="W675" s="209">
        <f t="shared" si="45"/>
        <v>44173828053.197144</v>
      </c>
      <c r="X675" s="209">
        <f t="shared" si="45"/>
        <v>44416563059.054977</v>
      </c>
      <c r="Y675" s="209">
        <f t="shared" si="45"/>
        <v>44659298064.912811</v>
      </c>
      <c r="Z675" s="209">
        <f t="shared" si="45"/>
        <v>44902033070.770645</v>
      </c>
      <c r="AA675" s="209">
        <f t="shared" si="45"/>
        <v>45144768076.628479</v>
      </c>
      <c r="AB675" s="209">
        <f t="shared" si="45"/>
        <v>45387503082.486313</v>
      </c>
      <c r="AC675" s="209">
        <f t="shared" si="45"/>
        <v>45630238088.344147</v>
      </c>
      <c r="AD675" s="194">
        <v>45872973094.202026</v>
      </c>
      <c r="AE675" s="209">
        <f t="shared" ref="AE675:AS675" si="46">$AD$675</f>
        <v>45872973094.202026</v>
      </c>
      <c r="AF675" s="209">
        <f t="shared" si="46"/>
        <v>45872973094.202026</v>
      </c>
      <c r="AG675" s="209">
        <f t="shared" si="46"/>
        <v>45872973094.202026</v>
      </c>
      <c r="AH675" s="209">
        <f t="shared" si="46"/>
        <v>45872973094.202026</v>
      </c>
      <c r="AI675" s="209">
        <f t="shared" si="46"/>
        <v>45872973094.202026</v>
      </c>
      <c r="AJ675" s="209">
        <f t="shared" si="46"/>
        <v>45872973094.202026</v>
      </c>
      <c r="AK675" s="209">
        <f t="shared" si="46"/>
        <v>45872973094.202026</v>
      </c>
      <c r="AL675" s="209">
        <f t="shared" si="46"/>
        <v>45872973094.202026</v>
      </c>
      <c r="AM675" s="209">
        <f t="shared" si="46"/>
        <v>45872973094.202026</v>
      </c>
      <c r="AN675" s="209">
        <f t="shared" si="46"/>
        <v>45872973094.202026</v>
      </c>
      <c r="AO675" s="209">
        <f t="shared" si="46"/>
        <v>45872973094.202026</v>
      </c>
      <c r="AP675" s="209">
        <f t="shared" si="46"/>
        <v>45872973094.202026</v>
      </c>
      <c r="AQ675" s="209">
        <f t="shared" si="46"/>
        <v>45872973094.202026</v>
      </c>
      <c r="AR675" s="209">
        <f t="shared" si="46"/>
        <v>45872973094.202026</v>
      </c>
      <c r="AS675" s="209">
        <f t="shared" si="46"/>
        <v>45872973094.202026</v>
      </c>
    </row>
    <row r="676" spans="1:45" x14ac:dyDescent="0.25">
      <c r="B676" s="208" t="s">
        <v>504</v>
      </c>
      <c r="C676" s="194">
        <v>144681232.43664932</v>
      </c>
      <c r="D676" s="209">
        <f t="shared" ref="D676:N676" si="47">C676+(($O$676-$C$676)/($O$674-$C$674))</f>
        <v>144681231.19893518</v>
      </c>
      <c r="E676" s="209">
        <f t="shared" si="47"/>
        <v>144681229.96122104</v>
      </c>
      <c r="F676" s="209">
        <f t="shared" si="47"/>
        <v>144681228.7235069</v>
      </c>
      <c r="G676" s="209">
        <f t="shared" si="47"/>
        <v>144681227.48579276</v>
      </c>
      <c r="H676" s="209">
        <f t="shared" si="47"/>
        <v>144681226.24807861</v>
      </c>
      <c r="I676" s="209">
        <f t="shared" si="47"/>
        <v>144681225.01036447</v>
      </c>
      <c r="J676" s="209">
        <f t="shared" si="47"/>
        <v>144681223.77265033</v>
      </c>
      <c r="K676" s="209">
        <f t="shared" si="47"/>
        <v>144681222.53493619</v>
      </c>
      <c r="L676" s="209">
        <f t="shared" si="47"/>
        <v>144681221.29722205</v>
      </c>
      <c r="M676" s="209">
        <f t="shared" si="47"/>
        <v>144681220.05950791</v>
      </c>
      <c r="N676" s="209">
        <f t="shared" si="47"/>
        <v>144681218.82179376</v>
      </c>
      <c r="O676" s="194">
        <v>144681217.58407974</v>
      </c>
      <c r="P676" s="209">
        <f t="shared" ref="P676:AC676" si="48">O676+(($AD$676-$O$676)/($AD$674-$O$674))</f>
        <v>144681216.86305645</v>
      </c>
      <c r="Q676" s="209">
        <f t="shared" si="48"/>
        <v>144681216.14203316</v>
      </c>
      <c r="R676" s="209">
        <f t="shared" si="48"/>
        <v>144681215.42100987</v>
      </c>
      <c r="S676" s="209">
        <f t="shared" si="48"/>
        <v>144681214.69998658</v>
      </c>
      <c r="T676" s="209">
        <f t="shared" si="48"/>
        <v>144681213.97896329</v>
      </c>
      <c r="U676" s="209">
        <f t="shared" si="48"/>
        <v>144681213.25793999</v>
      </c>
      <c r="V676" s="209">
        <f t="shared" si="48"/>
        <v>144681212.5369167</v>
      </c>
      <c r="W676" s="209">
        <f t="shared" si="48"/>
        <v>144681211.81589341</v>
      </c>
      <c r="X676" s="209">
        <f t="shared" si="48"/>
        <v>144681211.09487012</v>
      </c>
      <c r="Y676" s="209">
        <f t="shared" si="48"/>
        <v>144681210.37384683</v>
      </c>
      <c r="Z676" s="209">
        <f t="shared" si="48"/>
        <v>144681209.65282354</v>
      </c>
      <c r="AA676" s="209">
        <f t="shared" si="48"/>
        <v>144681208.93180025</v>
      </c>
      <c r="AB676" s="209">
        <f t="shared" si="48"/>
        <v>144681208.21077695</v>
      </c>
      <c r="AC676" s="209">
        <f t="shared" si="48"/>
        <v>144681207.48975366</v>
      </c>
      <c r="AD676" s="194">
        <v>144681206.76873016</v>
      </c>
      <c r="AE676" s="209">
        <f t="shared" ref="AE676:AS676" si="49">$AD$676</f>
        <v>144681206.76873016</v>
      </c>
      <c r="AF676" s="209">
        <f t="shared" si="49"/>
        <v>144681206.76873016</v>
      </c>
      <c r="AG676" s="209">
        <f t="shared" si="49"/>
        <v>144681206.76873016</v>
      </c>
      <c r="AH676" s="209">
        <f t="shared" si="49"/>
        <v>144681206.76873016</v>
      </c>
      <c r="AI676" s="209">
        <f t="shared" si="49"/>
        <v>144681206.76873016</v>
      </c>
      <c r="AJ676" s="209">
        <f t="shared" si="49"/>
        <v>144681206.76873016</v>
      </c>
      <c r="AK676" s="209">
        <f t="shared" si="49"/>
        <v>144681206.76873016</v>
      </c>
      <c r="AL676" s="209">
        <f t="shared" si="49"/>
        <v>144681206.76873016</v>
      </c>
      <c r="AM676" s="209">
        <f t="shared" si="49"/>
        <v>144681206.76873016</v>
      </c>
      <c r="AN676" s="209">
        <f t="shared" si="49"/>
        <v>144681206.76873016</v>
      </c>
      <c r="AO676" s="209">
        <f t="shared" si="49"/>
        <v>144681206.76873016</v>
      </c>
      <c r="AP676" s="209">
        <f t="shared" si="49"/>
        <v>144681206.76873016</v>
      </c>
      <c r="AQ676" s="209">
        <f t="shared" si="49"/>
        <v>144681206.76873016</v>
      </c>
      <c r="AR676" s="209">
        <f t="shared" si="49"/>
        <v>144681206.76873016</v>
      </c>
      <c r="AS676" s="209">
        <f t="shared" si="49"/>
        <v>144681206.76873016</v>
      </c>
    </row>
    <row r="677" spans="1:45" x14ac:dyDescent="0.25">
      <c r="B677" s="208" t="s">
        <v>505</v>
      </c>
      <c r="C677" s="194">
        <v>127160472.0390625</v>
      </c>
      <c r="D677" s="209">
        <f t="shared" ref="D677:N677" si="50">C677+(($O$677-$C$677)/($O$674-$C$674))</f>
        <v>127160472.64745967</v>
      </c>
      <c r="E677" s="209">
        <f t="shared" si="50"/>
        <v>127160473.25585684</v>
      </c>
      <c r="F677" s="209">
        <f t="shared" si="50"/>
        <v>127160473.86425401</v>
      </c>
      <c r="G677" s="209">
        <f t="shared" si="50"/>
        <v>127160474.47265118</v>
      </c>
      <c r="H677" s="209">
        <f t="shared" si="50"/>
        <v>127160475.08104835</v>
      </c>
      <c r="I677" s="209">
        <f t="shared" si="50"/>
        <v>127160475.68944553</v>
      </c>
      <c r="J677" s="209">
        <f t="shared" si="50"/>
        <v>127160476.2978427</v>
      </c>
      <c r="K677" s="209">
        <f t="shared" si="50"/>
        <v>127160476.90623987</v>
      </c>
      <c r="L677" s="209">
        <f t="shared" si="50"/>
        <v>127160477.51463704</v>
      </c>
      <c r="M677" s="209">
        <f t="shared" si="50"/>
        <v>127160478.12303421</v>
      </c>
      <c r="N677" s="209">
        <f t="shared" si="50"/>
        <v>127160478.73143138</v>
      </c>
      <c r="O677" s="194">
        <v>127160479.33982849</v>
      </c>
      <c r="P677" s="209">
        <f t="shared" ref="P677:AC677" si="51">O677+(($AD$677-$O$677)/($AD$674-$O$674))</f>
        <v>127160479.37019755</v>
      </c>
      <c r="Q677" s="209">
        <f t="shared" si="51"/>
        <v>127160479.40056661</v>
      </c>
      <c r="R677" s="209">
        <f t="shared" si="51"/>
        <v>127160479.43093567</v>
      </c>
      <c r="S677" s="209">
        <f t="shared" si="51"/>
        <v>127160479.46130472</v>
      </c>
      <c r="T677" s="209">
        <f t="shared" si="51"/>
        <v>127160479.49167378</v>
      </c>
      <c r="U677" s="209">
        <f t="shared" si="51"/>
        <v>127160479.52204284</v>
      </c>
      <c r="V677" s="209">
        <f t="shared" si="51"/>
        <v>127160479.5524119</v>
      </c>
      <c r="W677" s="209">
        <f t="shared" si="51"/>
        <v>127160479.58278096</v>
      </c>
      <c r="X677" s="209">
        <f t="shared" si="51"/>
        <v>127160479.61315002</v>
      </c>
      <c r="Y677" s="209">
        <f t="shared" si="51"/>
        <v>127160479.64351907</v>
      </c>
      <c r="Z677" s="209">
        <f t="shared" si="51"/>
        <v>127160479.67388813</v>
      </c>
      <c r="AA677" s="209">
        <f t="shared" si="51"/>
        <v>127160479.70425719</v>
      </c>
      <c r="AB677" s="209">
        <f t="shared" si="51"/>
        <v>127160479.73462625</v>
      </c>
      <c r="AC677" s="209">
        <f t="shared" si="51"/>
        <v>127160479.76499531</v>
      </c>
      <c r="AD677" s="194">
        <v>127160479.79536438</v>
      </c>
      <c r="AE677" s="209">
        <f t="shared" ref="AE677:AS677" si="52">$AD$677</f>
        <v>127160479.79536438</v>
      </c>
      <c r="AF677" s="209">
        <f t="shared" si="52"/>
        <v>127160479.79536438</v>
      </c>
      <c r="AG677" s="209">
        <f t="shared" si="52"/>
        <v>127160479.79536438</v>
      </c>
      <c r="AH677" s="209">
        <f t="shared" si="52"/>
        <v>127160479.79536438</v>
      </c>
      <c r="AI677" s="209">
        <f t="shared" si="52"/>
        <v>127160479.79536438</v>
      </c>
      <c r="AJ677" s="209">
        <f t="shared" si="52"/>
        <v>127160479.79536438</v>
      </c>
      <c r="AK677" s="209">
        <f t="shared" si="52"/>
        <v>127160479.79536438</v>
      </c>
      <c r="AL677" s="209">
        <f t="shared" si="52"/>
        <v>127160479.79536438</v>
      </c>
      <c r="AM677" s="209">
        <f t="shared" si="52"/>
        <v>127160479.79536438</v>
      </c>
      <c r="AN677" s="209">
        <f t="shared" si="52"/>
        <v>127160479.79536438</v>
      </c>
      <c r="AO677" s="209">
        <f t="shared" si="52"/>
        <v>127160479.79536438</v>
      </c>
      <c r="AP677" s="209">
        <f t="shared" si="52"/>
        <v>127160479.79536438</v>
      </c>
      <c r="AQ677" s="209">
        <f t="shared" si="52"/>
        <v>127160479.79536438</v>
      </c>
      <c r="AR677" s="209">
        <f t="shared" si="52"/>
        <v>127160479.79536438</v>
      </c>
      <c r="AS677" s="209">
        <f t="shared" si="52"/>
        <v>127160479.79536438</v>
      </c>
    </row>
    <row r="678" spans="1:45" x14ac:dyDescent="0.25">
      <c r="B678" s="208" t="s">
        <v>506</v>
      </c>
      <c r="C678" s="194">
        <v>5297244574.9090576</v>
      </c>
      <c r="D678" s="209">
        <f t="shared" ref="D678:N678" si="53">C678+(($O$678-$C$678)/($O$674-$C$674))</f>
        <v>5346612280.0027361</v>
      </c>
      <c r="E678" s="209">
        <f t="shared" si="53"/>
        <v>5395979985.0964146</v>
      </c>
      <c r="F678" s="209">
        <f t="shared" si="53"/>
        <v>5445347690.190093</v>
      </c>
      <c r="G678" s="209">
        <f t="shared" si="53"/>
        <v>5494715395.2837715</v>
      </c>
      <c r="H678" s="209">
        <f t="shared" si="53"/>
        <v>5544083100.37745</v>
      </c>
      <c r="I678" s="209">
        <f t="shared" si="53"/>
        <v>5593450805.4711285</v>
      </c>
      <c r="J678" s="209">
        <f t="shared" si="53"/>
        <v>5642818510.5648069</v>
      </c>
      <c r="K678" s="209">
        <f t="shared" si="53"/>
        <v>5692186215.6584854</v>
      </c>
      <c r="L678" s="209">
        <f t="shared" si="53"/>
        <v>5741553920.7521639</v>
      </c>
      <c r="M678" s="209">
        <f t="shared" si="53"/>
        <v>5790921625.8458424</v>
      </c>
      <c r="N678" s="209">
        <f t="shared" si="53"/>
        <v>5840289330.9395208</v>
      </c>
      <c r="O678" s="194">
        <v>5889657036.0332031</v>
      </c>
      <c r="P678" s="209">
        <f t="shared" ref="P678:AC678" si="54">O678+(($AD$678-$O$678)/($AD$674-$O$674))</f>
        <v>5924645457.9930992</v>
      </c>
      <c r="Q678" s="209">
        <f t="shared" si="54"/>
        <v>5959633879.9529953</v>
      </c>
      <c r="R678" s="209">
        <f t="shared" si="54"/>
        <v>5994622301.9128914</v>
      </c>
      <c r="S678" s="209">
        <f t="shared" si="54"/>
        <v>6029610723.8727875</v>
      </c>
      <c r="T678" s="209">
        <f t="shared" si="54"/>
        <v>6064599145.8326836</v>
      </c>
      <c r="U678" s="209">
        <f t="shared" si="54"/>
        <v>6099587567.7925797</v>
      </c>
      <c r="V678" s="209">
        <f t="shared" si="54"/>
        <v>6134575989.7524757</v>
      </c>
      <c r="W678" s="209">
        <f t="shared" si="54"/>
        <v>6169564411.7123718</v>
      </c>
      <c r="X678" s="209">
        <f t="shared" si="54"/>
        <v>6204552833.6722679</v>
      </c>
      <c r="Y678" s="209">
        <f t="shared" si="54"/>
        <v>6239541255.632164</v>
      </c>
      <c r="Z678" s="209">
        <f t="shared" si="54"/>
        <v>6274529677.5920601</v>
      </c>
      <c r="AA678" s="209">
        <f t="shared" si="54"/>
        <v>6309518099.5519562</v>
      </c>
      <c r="AB678" s="209">
        <f t="shared" si="54"/>
        <v>6344506521.5118523</v>
      </c>
      <c r="AC678" s="209">
        <f t="shared" si="54"/>
        <v>6379494943.4717484</v>
      </c>
      <c r="AD678" s="194">
        <v>6414483365.4316406</v>
      </c>
      <c r="AE678" s="209">
        <f t="shared" ref="AE678:AS678" si="55">$AD$678</f>
        <v>6414483365.4316406</v>
      </c>
      <c r="AF678" s="209">
        <f t="shared" si="55"/>
        <v>6414483365.4316406</v>
      </c>
      <c r="AG678" s="209">
        <f t="shared" si="55"/>
        <v>6414483365.4316406</v>
      </c>
      <c r="AH678" s="209">
        <f t="shared" si="55"/>
        <v>6414483365.4316406</v>
      </c>
      <c r="AI678" s="209">
        <f t="shared" si="55"/>
        <v>6414483365.4316406</v>
      </c>
      <c r="AJ678" s="209">
        <f t="shared" si="55"/>
        <v>6414483365.4316406</v>
      </c>
      <c r="AK678" s="209">
        <f t="shared" si="55"/>
        <v>6414483365.4316406</v>
      </c>
      <c r="AL678" s="209">
        <f t="shared" si="55"/>
        <v>6414483365.4316406</v>
      </c>
      <c r="AM678" s="209">
        <f t="shared" si="55"/>
        <v>6414483365.4316406</v>
      </c>
      <c r="AN678" s="209">
        <f t="shared" si="55"/>
        <v>6414483365.4316406</v>
      </c>
      <c r="AO678" s="209">
        <f t="shared" si="55"/>
        <v>6414483365.4316406</v>
      </c>
      <c r="AP678" s="209">
        <f t="shared" si="55"/>
        <v>6414483365.4316406</v>
      </c>
      <c r="AQ678" s="209">
        <f t="shared" si="55"/>
        <v>6414483365.4316406</v>
      </c>
      <c r="AR678" s="209">
        <f t="shared" si="55"/>
        <v>6414483365.4316406</v>
      </c>
      <c r="AS678" s="209">
        <f t="shared" si="55"/>
        <v>6414483365.4316406</v>
      </c>
    </row>
    <row r="679" spans="1:45" x14ac:dyDescent="0.25">
      <c r="B679" s="208" t="s">
        <v>507</v>
      </c>
      <c r="C679" s="194">
        <v>1207731826.4421663</v>
      </c>
      <c r="D679" s="209">
        <f t="shared" ref="D679:N679" si="56">C679+(($O$679-$C$679)/($O$674-$C$674))</f>
        <v>1222587590.3601243</v>
      </c>
      <c r="E679" s="209">
        <f t="shared" si="56"/>
        <v>1237443354.2780824</v>
      </c>
      <c r="F679" s="209">
        <f t="shared" si="56"/>
        <v>1252299118.1960404</v>
      </c>
      <c r="G679" s="209">
        <f t="shared" si="56"/>
        <v>1267154882.1139984</v>
      </c>
      <c r="H679" s="209">
        <f t="shared" si="56"/>
        <v>1282010646.0319564</v>
      </c>
      <c r="I679" s="209">
        <f t="shared" si="56"/>
        <v>1296866409.9499145</v>
      </c>
      <c r="J679" s="209">
        <f t="shared" si="56"/>
        <v>1311722173.8678725</v>
      </c>
      <c r="K679" s="209">
        <f t="shared" si="56"/>
        <v>1326577937.7858305</v>
      </c>
      <c r="L679" s="209">
        <f t="shared" si="56"/>
        <v>1341433701.7037885</v>
      </c>
      <c r="M679" s="209">
        <f t="shared" si="56"/>
        <v>1356289465.6217465</v>
      </c>
      <c r="N679" s="209">
        <f t="shared" si="56"/>
        <v>1371145229.5397046</v>
      </c>
      <c r="O679" s="194">
        <v>1386000993.4576635</v>
      </c>
      <c r="P679" s="209">
        <f t="shared" ref="P679:AC679" si="57">O679+(($AD$679-$O$679)/($AD$674-$O$674))</f>
        <v>1396597156.7416165</v>
      </c>
      <c r="Q679" s="209">
        <f t="shared" si="57"/>
        <v>1407193320.0255694</v>
      </c>
      <c r="R679" s="209">
        <f t="shared" si="57"/>
        <v>1417789483.3095224</v>
      </c>
      <c r="S679" s="209">
        <f t="shared" si="57"/>
        <v>1428385646.5934753</v>
      </c>
      <c r="T679" s="209">
        <f t="shared" si="57"/>
        <v>1438981809.8774283</v>
      </c>
      <c r="U679" s="209">
        <f t="shared" si="57"/>
        <v>1449577973.1613812</v>
      </c>
      <c r="V679" s="209">
        <f t="shared" si="57"/>
        <v>1460174136.4453342</v>
      </c>
      <c r="W679" s="209">
        <f t="shared" si="57"/>
        <v>1470770299.7292871</v>
      </c>
      <c r="X679" s="209">
        <f t="shared" si="57"/>
        <v>1481366463.0132401</v>
      </c>
      <c r="Y679" s="209">
        <f t="shared" si="57"/>
        <v>1491962626.2971931</v>
      </c>
      <c r="Z679" s="209">
        <f t="shared" si="57"/>
        <v>1502558789.581146</v>
      </c>
      <c r="AA679" s="209">
        <f t="shared" si="57"/>
        <v>1513154952.865099</v>
      </c>
      <c r="AB679" s="209">
        <f t="shared" si="57"/>
        <v>1523751116.1490519</v>
      </c>
      <c r="AC679" s="209">
        <f t="shared" si="57"/>
        <v>1534347279.4330049</v>
      </c>
      <c r="AD679" s="194">
        <v>1544943442.7169561</v>
      </c>
      <c r="AE679" s="209">
        <f t="shared" ref="AE679:AS679" si="58">$AD$679</f>
        <v>1544943442.7169561</v>
      </c>
      <c r="AF679" s="209">
        <f t="shared" si="58"/>
        <v>1544943442.7169561</v>
      </c>
      <c r="AG679" s="209">
        <f t="shared" si="58"/>
        <v>1544943442.7169561</v>
      </c>
      <c r="AH679" s="209">
        <f t="shared" si="58"/>
        <v>1544943442.7169561</v>
      </c>
      <c r="AI679" s="209">
        <f t="shared" si="58"/>
        <v>1544943442.7169561</v>
      </c>
      <c r="AJ679" s="209">
        <f t="shared" si="58"/>
        <v>1544943442.7169561</v>
      </c>
      <c r="AK679" s="209">
        <f t="shared" si="58"/>
        <v>1544943442.7169561</v>
      </c>
      <c r="AL679" s="209">
        <f t="shared" si="58"/>
        <v>1544943442.7169561</v>
      </c>
      <c r="AM679" s="209">
        <f t="shared" si="58"/>
        <v>1544943442.7169561</v>
      </c>
      <c r="AN679" s="209">
        <f t="shared" si="58"/>
        <v>1544943442.7169561</v>
      </c>
      <c r="AO679" s="209">
        <f t="shared" si="58"/>
        <v>1544943442.7169561</v>
      </c>
      <c r="AP679" s="209">
        <f t="shared" si="58"/>
        <v>1544943442.7169561</v>
      </c>
      <c r="AQ679" s="209">
        <f t="shared" si="58"/>
        <v>1544943442.7169561</v>
      </c>
      <c r="AR679" s="209">
        <f t="shared" si="58"/>
        <v>1544943442.7169561</v>
      </c>
      <c r="AS679" s="209">
        <f t="shared" si="58"/>
        <v>1544943442.7169561</v>
      </c>
    </row>
    <row r="680" spans="1:45" ht="14.4" thickBot="1" x14ac:dyDescent="0.3">
      <c r="B680" s="208" t="s">
        <v>508</v>
      </c>
      <c r="C680" s="194">
        <v>1041660584.1022145</v>
      </c>
      <c r="D680" s="209">
        <f t="shared" ref="D680:N680" si="59">C680+(($O$680-$C$680)/($O$674-$C$674))</f>
        <v>1054779814.7677664</v>
      </c>
      <c r="E680" s="209">
        <f t="shared" si="59"/>
        <v>1067899045.4333183</v>
      </c>
      <c r="F680" s="209">
        <f t="shared" si="59"/>
        <v>1081018276.09887</v>
      </c>
      <c r="G680" s="209">
        <f t="shared" si="59"/>
        <v>1094137506.7644219</v>
      </c>
      <c r="H680" s="209">
        <f t="shared" si="59"/>
        <v>1107256737.4299738</v>
      </c>
      <c r="I680" s="209">
        <f t="shared" si="59"/>
        <v>1120375968.0955257</v>
      </c>
      <c r="J680" s="209">
        <f t="shared" si="59"/>
        <v>1133495198.7610776</v>
      </c>
      <c r="K680" s="209">
        <f t="shared" si="59"/>
        <v>1146614429.4266295</v>
      </c>
      <c r="L680" s="209">
        <f t="shared" si="59"/>
        <v>1159733660.0921814</v>
      </c>
      <c r="M680" s="209">
        <f t="shared" si="59"/>
        <v>1172852890.7577333</v>
      </c>
      <c r="N680" s="209">
        <f t="shared" si="59"/>
        <v>1185972121.4232852</v>
      </c>
      <c r="O680" s="194">
        <v>1199091352.0888367</v>
      </c>
      <c r="P680" s="209">
        <f t="shared" ref="P680:AC680" si="60">O680+(($AD$680-$O$680)/($AD$674-$O$674))</f>
        <v>1208332627.5105348</v>
      </c>
      <c r="Q680" s="209">
        <f t="shared" si="60"/>
        <v>1217573902.9322329</v>
      </c>
      <c r="R680" s="209">
        <f t="shared" si="60"/>
        <v>1226815178.353931</v>
      </c>
      <c r="S680" s="209">
        <f t="shared" si="60"/>
        <v>1236056453.775629</v>
      </c>
      <c r="T680" s="209">
        <f t="shared" si="60"/>
        <v>1245297729.1973271</v>
      </c>
      <c r="U680" s="209">
        <f t="shared" si="60"/>
        <v>1254539004.6190252</v>
      </c>
      <c r="V680" s="209">
        <f t="shared" si="60"/>
        <v>1263780280.0407233</v>
      </c>
      <c r="W680" s="209">
        <f t="shared" si="60"/>
        <v>1273021555.4624214</v>
      </c>
      <c r="X680" s="209">
        <f t="shared" si="60"/>
        <v>1282262830.8841195</v>
      </c>
      <c r="Y680" s="209">
        <f t="shared" si="60"/>
        <v>1291504106.3058176</v>
      </c>
      <c r="Z680" s="209">
        <f t="shared" si="60"/>
        <v>1300745381.7275157</v>
      </c>
      <c r="AA680" s="209">
        <f t="shared" si="60"/>
        <v>1309986657.1492138</v>
      </c>
      <c r="AB680" s="209">
        <f t="shared" si="60"/>
        <v>1319227932.5709119</v>
      </c>
      <c r="AC680" s="209">
        <f t="shared" si="60"/>
        <v>1328469207.99261</v>
      </c>
      <c r="AD680" s="194">
        <v>1337710483.4143066</v>
      </c>
      <c r="AE680" s="209">
        <f t="shared" ref="AE680:AS680" si="61">$AD$680</f>
        <v>1337710483.4143066</v>
      </c>
      <c r="AF680" s="209">
        <f t="shared" si="61"/>
        <v>1337710483.4143066</v>
      </c>
      <c r="AG680" s="209">
        <f t="shared" si="61"/>
        <v>1337710483.4143066</v>
      </c>
      <c r="AH680" s="209">
        <f t="shared" si="61"/>
        <v>1337710483.4143066</v>
      </c>
      <c r="AI680" s="209">
        <f t="shared" si="61"/>
        <v>1337710483.4143066</v>
      </c>
      <c r="AJ680" s="209">
        <f t="shared" si="61"/>
        <v>1337710483.4143066</v>
      </c>
      <c r="AK680" s="209">
        <f t="shared" si="61"/>
        <v>1337710483.4143066</v>
      </c>
      <c r="AL680" s="209">
        <f t="shared" si="61"/>
        <v>1337710483.4143066</v>
      </c>
      <c r="AM680" s="209">
        <f t="shared" si="61"/>
        <v>1337710483.4143066</v>
      </c>
      <c r="AN680" s="209">
        <f t="shared" si="61"/>
        <v>1337710483.4143066</v>
      </c>
      <c r="AO680" s="209">
        <f t="shared" si="61"/>
        <v>1337710483.4143066</v>
      </c>
      <c r="AP680" s="209">
        <f t="shared" si="61"/>
        <v>1337710483.4143066</v>
      </c>
      <c r="AQ680" s="209">
        <f t="shared" si="61"/>
        <v>1337710483.4143066</v>
      </c>
      <c r="AR680" s="209">
        <f t="shared" si="61"/>
        <v>1337710483.4143066</v>
      </c>
      <c r="AS680" s="209">
        <f t="shared" si="61"/>
        <v>1337710483.4143066</v>
      </c>
    </row>
    <row r="681" spans="1:45" ht="14.4" thickTop="1" x14ac:dyDescent="0.25">
      <c r="B681" s="219" t="s">
        <v>196</v>
      </c>
      <c r="C681" s="194">
        <v>45925958620.845406</v>
      </c>
      <c r="D681" s="209">
        <f t="shared" ref="D681:N681" si="62">C681+(($O$681-$C$681)/($O$674-$C$674))</f>
        <v>46347006992.844795</v>
      </c>
      <c r="E681" s="209">
        <f t="shared" si="62"/>
        <v>46768055364.844185</v>
      </c>
      <c r="F681" s="209">
        <f t="shared" si="62"/>
        <v>47189103736.843575</v>
      </c>
      <c r="G681" s="209">
        <f t="shared" si="62"/>
        <v>47610152108.842964</v>
      </c>
      <c r="H681" s="209">
        <f t="shared" si="62"/>
        <v>48031200480.842354</v>
      </c>
      <c r="I681" s="209">
        <f t="shared" si="62"/>
        <v>48452248852.841743</v>
      </c>
      <c r="J681" s="209">
        <f t="shared" si="62"/>
        <v>48873297224.841133</v>
      </c>
      <c r="K681" s="209">
        <f t="shared" si="62"/>
        <v>49294345596.840523</v>
      </c>
      <c r="L681" s="209">
        <f t="shared" si="62"/>
        <v>49715393968.839912</v>
      </c>
      <c r="M681" s="209">
        <f t="shared" si="62"/>
        <v>50136442340.839302</v>
      </c>
      <c r="N681" s="209">
        <f t="shared" si="62"/>
        <v>50557490712.838692</v>
      </c>
      <c r="O681" s="194">
        <v>50978539084.838081</v>
      </c>
      <c r="P681" s="209">
        <f t="shared" ref="P681:AC681" si="63">O681+(($AD$681-$O$681)/($AD$674-$O$674))</f>
        <v>51276099950.670815</v>
      </c>
      <c r="Q681" s="209">
        <f t="shared" si="63"/>
        <v>51573660816.503548</v>
      </c>
      <c r="R681" s="209">
        <f t="shared" si="63"/>
        <v>51871221682.336281</v>
      </c>
      <c r="S681" s="209">
        <f t="shared" si="63"/>
        <v>52168782548.169014</v>
      </c>
      <c r="T681" s="209">
        <f t="shared" si="63"/>
        <v>52466343414.001747</v>
      </c>
      <c r="U681" s="209">
        <f t="shared" si="63"/>
        <v>52763904279.83448</v>
      </c>
      <c r="V681" s="209">
        <f t="shared" si="63"/>
        <v>53061465145.667213</v>
      </c>
      <c r="W681" s="209">
        <f t="shared" si="63"/>
        <v>53359026011.499947</v>
      </c>
      <c r="X681" s="209">
        <f t="shared" si="63"/>
        <v>53656586877.33268</v>
      </c>
      <c r="Y681" s="209">
        <f t="shared" si="63"/>
        <v>53954147743.165413</v>
      </c>
      <c r="Z681" s="209">
        <f t="shared" si="63"/>
        <v>54251708608.998146</v>
      </c>
      <c r="AA681" s="209">
        <f t="shared" si="63"/>
        <v>54549269474.830879</v>
      </c>
      <c r="AB681" s="209">
        <f t="shared" si="63"/>
        <v>54846830340.663612</v>
      </c>
      <c r="AC681" s="209">
        <f t="shared" si="63"/>
        <v>55144391206.496346</v>
      </c>
      <c r="AD681" s="194">
        <v>55441952072.329025</v>
      </c>
      <c r="AE681" s="209">
        <f t="shared" ref="AE681:AS681" si="64">$AD$681</f>
        <v>55441952072.329025</v>
      </c>
      <c r="AF681" s="209">
        <f t="shared" si="64"/>
        <v>55441952072.329025</v>
      </c>
      <c r="AG681" s="209">
        <f t="shared" si="64"/>
        <v>55441952072.329025</v>
      </c>
      <c r="AH681" s="209">
        <f t="shared" si="64"/>
        <v>55441952072.329025</v>
      </c>
      <c r="AI681" s="209">
        <f t="shared" si="64"/>
        <v>55441952072.329025</v>
      </c>
      <c r="AJ681" s="209">
        <f t="shared" si="64"/>
        <v>55441952072.329025</v>
      </c>
      <c r="AK681" s="209">
        <f t="shared" si="64"/>
        <v>55441952072.329025</v>
      </c>
      <c r="AL681" s="209">
        <f t="shared" si="64"/>
        <v>55441952072.329025</v>
      </c>
      <c r="AM681" s="209">
        <f t="shared" si="64"/>
        <v>55441952072.329025</v>
      </c>
      <c r="AN681" s="209">
        <f t="shared" si="64"/>
        <v>55441952072.329025</v>
      </c>
      <c r="AO681" s="209">
        <f t="shared" si="64"/>
        <v>55441952072.329025</v>
      </c>
      <c r="AP681" s="209">
        <f t="shared" si="64"/>
        <v>55441952072.329025</v>
      </c>
      <c r="AQ681" s="209">
        <f t="shared" si="64"/>
        <v>55441952072.329025</v>
      </c>
      <c r="AR681" s="209">
        <f t="shared" si="64"/>
        <v>55441952072.329025</v>
      </c>
      <c r="AS681" s="209">
        <f t="shared" si="64"/>
        <v>55441952072.329025</v>
      </c>
    </row>
    <row r="682" spans="1:45" x14ac:dyDescent="0.25">
      <c r="B682" s="212" t="s">
        <v>553</v>
      </c>
      <c r="C682" s="212"/>
      <c r="D682" s="212"/>
      <c r="E682" s="226"/>
      <c r="F682" s="212"/>
    </row>
    <row r="683" spans="1:45" x14ac:dyDescent="0.25">
      <c r="B683" s="212" t="s">
        <v>511</v>
      </c>
      <c r="C683" s="212"/>
      <c r="D683" s="212"/>
      <c r="E683" s="212"/>
      <c r="F683" s="212"/>
    </row>
    <row r="684" spans="1:45" x14ac:dyDescent="0.25">
      <c r="B684" s="212"/>
      <c r="C684" s="212"/>
      <c r="D684" s="212"/>
      <c r="E684" s="212"/>
      <c r="F684" s="212"/>
      <c r="G684" s="212"/>
      <c r="H684" s="212"/>
      <c r="I684" s="212"/>
      <c r="J684" s="212"/>
    </row>
    <row r="685" spans="1:45" s="108" customFormat="1" ht="27" customHeight="1" x14ac:dyDescent="0.25">
      <c r="A685" s="260" t="s">
        <v>554</v>
      </c>
    </row>
    <row r="686" spans="1:45" ht="25.5" customHeight="1" x14ac:dyDescent="0.25">
      <c r="B686" s="212"/>
      <c r="C686" s="212"/>
      <c r="D686" s="212"/>
      <c r="E686" s="212"/>
      <c r="F686" s="212"/>
      <c r="G686" s="212"/>
      <c r="H686" s="212"/>
      <c r="I686" s="212"/>
      <c r="J686" s="212"/>
    </row>
    <row r="687" spans="1:45" ht="25.5" customHeight="1" x14ac:dyDescent="0.25">
      <c r="B687" s="212"/>
      <c r="C687" s="212"/>
      <c r="D687" s="212"/>
      <c r="E687" s="212"/>
      <c r="F687" s="212"/>
      <c r="G687" s="212"/>
      <c r="H687" s="212"/>
      <c r="I687" s="212"/>
      <c r="J687" s="212"/>
    </row>
    <row r="688" spans="1:45" x14ac:dyDescent="0.25">
      <c r="B688" s="162" t="s">
        <v>305</v>
      </c>
      <c r="C688" s="55" t="s">
        <v>555</v>
      </c>
    </row>
    <row r="689" spans="1:45" ht="14.4" x14ac:dyDescent="0.3">
      <c r="B689" s="162" t="s">
        <v>307</v>
      </c>
      <c r="C689" s="267" t="s">
        <v>556</v>
      </c>
    </row>
    <row r="690" spans="1:45" x14ac:dyDescent="0.25">
      <c r="B690" s="162" t="s">
        <v>557</v>
      </c>
      <c r="C690" s="55">
        <v>2020</v>
      </c>
    </row>
    <row r="691" spans="1:45" x14ac:dyDescent="0.25">
      <c r="B691" s="162" t="s">
        <v>558</v>
      </c>
      <c r="C691" s="227">
        <v>44927</v>
      </c>
    </row>
    <row r="692" spans="1:45" x14ac:dyDescent="0.25">
      <c r="B692" s="162" t="s">
        <v>559</v>
      </c>
      <c r="C692" s="55" t="s">
        <v>280</v>
      </c>
    </row>
    <row r="693" spans="1:45" ht="14.4" thickBot="1" x14ac:dyDescent="0.3">
      <c r="C693" s="75" t="s">
        <v>560</v>
      </c>
    </row>
    <row r="694" spans="1:45" ht="14.4" thickTop="1" x14ac:dyDescent="0.25">
      <c r="B694" s="219" t="s">
        <v>561</v>
      </c>
      <c r="C694" s="219">
        <v>2018</v>
      </c>
      <c r="D694" s="219">
        <v>2019</v>
      </c>
      <c r="E694" s="219">
        <v>2020</v>
      </c>
      <c r="F694" s="219">
        <v>2021</v>
      </c>
      <c r="G694" s="219">
        <v>2022</v>
      </c>
      <c r="H694" s="219">
        <v>2023</v>
      </c>
      <c r="I694" s="219">
        <v>2024</v>
      </c>
      <c r="J694" s="219">
        <v>2025</v>
      </c>
      <c r="K694" s="219">
        <v>2026</v>
      </c>
      <c r="L694" s="219">
        <v>2027</v>
      </c>
      <c r="M694" s="219">
        <v>2028</v>
      </c>
      <c r="N694" s="219">
        <v>2029</v>
      </c>
      <c r="O694" s="219">
        <v>2030</v>
      </c>
      <c r="P694" s="219">
        <v>2031</v>
      </c>
      <c r="Q694" s="219">
        <v>2032</v>
      </c>
      <c r="R694" s="219">
        <v>2033</v>
      </c>
      <c r="S694" s="219">
        <v>2034</v>
      </c>
      <c r="T694" s="219">
        <v>2035</v>
      </c>
      <c r="U694" s="219">
        <v>2036</v>
      </c>
      <c r="V694" s="219">
        <v>2037</v>
      </c>
      <c r="W694" s="219">
        <v>2038</v>
      </c>
      <c r="X694" s="219">
        <v>2039</v>
      </c>
      <c r="Y694" s="219">
        <v>2040</v>
      </c>
      <c r="Z694" s="219">
        <v>2041</v>
      </c>
      <c r="AA694" s="219">
        <v>2042</v>
      </c>
      <c r="AB694" s="219">
        <v>2043</v>
      </c>
      <c r="AC694" s="219">
        <v>2044</v>
      </c>
      <c r="AD694" s="219">
        <v>2045</v>
      </c>
      <c r="AE694" s="219">
        <v>2046</v>
      </c>
      <c r="AF694" s="219">
        <v>2047</v>
      </c>
      <c r="AG694" s="219">
        <v>2048</v>
      </c>
      <c r="AH694" s="219">
        <v>2049</v>
      </c>
      <c r="AI694" s="219">
        <v>2050</v>
      </c>
      <c r="AJ694" s="219">
        <v>2051</v>
      </c>
      <c r="AK694" s="219">
        <v>2052</v>
      </c>
      <c r="AL694" s="219">
        <v>2053</v>
      </c>
      <c r="AM694" s="219">
        <v>2054</v>
      </c>
      <c r="AN694" s="219">
        <v>2055</v>
      </c>
      <c r="AO694" s="219">
        <v>2056</v>
      </c>
      <c r="AP694" s="219">
        <v>2057</v>
      </c>
      <c r="AQ694" s="219">
        <v>2058</v>
      </c>
      <c r="AR694" s="219">
        <v>2059</v>
      </c>
      <c r="AS694" s="219">
        <v>2060</v>
      </c>
    </row>
    <row r="695" spans="1:45" x14ac:dyDescent="0.25">
      <c r="B695" s="208" t="s">
        <v>513</v>
      </c>
      <c r="C695" s="109">
        <v>0.3</v>
      </c>
      <c r="D695" s="228">
        <f>(($C$695-$AI$695)/($C$694-$AI$694))+C695</f>
        <v>0.29859374999999999</v>
      </c>
      <c r="E695" s="228">
        <f t="shared" ref="E695:AH695" si="65">(($C$695-$AI$695)/($C$694-$AI$694))+D695</f>
        <v>0.29718749999999999</v>
      </c>
      <c r="F695" s="228">
        <f t="shared" si="65"/>
        <v>0.29578125</v>
      </c>
      <c r="G695" s="228">
        <f t="shared" si="65"/>
        <v>0.294375</v>
      </c>
      <c r="H695" s="228">
        <f t="shared" si="65"/>
        <v>0.29296875</v>
      </c>
      <c r="I695" s="228">
        <f t="shared" si="65"/>
        <v>0.2915625</v>
      </c>
      <c r="J695" s="228">
        <f t="shared" si="65"/>
        <v>0.29015625</v>
      </c>
      <c r="K695" s="228">
        <f t="shared" si="65"/>
        <v>0.28875000000000001</v>
      </c>
      <c r="L695" s="228">
        <f t="shared" si="65"/>
        <v>0.28734375000000001</v>
      </c>
      <c r="M695" s="228">
        <f t="shared" si="65"/>
        <v>0.28593750000000001</v>
      </c>
      <c r="N695" s="228">
        <f t="shared" si="65"/>
        <v>0.28453125000000001</v>
      </c>
      <c r="O695" s="228">
        <f t="shared" si="65"/>
        <v>0.28312500000000002</v>
      </c>
      <c r="P695" s="228">
        <f t="shared" si="65"/>
        <v>0.28171875000000002</v>
      </c>
      <c r="Q695" s="228">
        <f t="shared" si="65"/>
        <v>0.28031250000000002</v>
      </c>
      <c r="R695" s="228">
        <f t="shared" si="65"/>
        <v>0.27890625000000002</v>
      </c>
      <c r="S695" s="228">
        <f t="shared" si="65"/>
        <v>0.27750000000000002</v>
      </c>
      <c r="T695" s="228">
        <f t="shared" si="65"/>
        <v>0.27609375000000003</v>
      </c>
      <c r="U695" s="228">
        <f t="shared" si="65"/>
        <v>0.27468750000000003</v>
      </c>
      <c r="V695" s="228">
        <f t="shared" si="65"/>
        <v>0.27328125000000003</v>
      </c>
      <c r="W695" s="228">
        <f t="shared" si="65"/>
        <v>0.27187500000000003</v>
      </c>
      <c r="X695" s="228">
        <f t="shared" si="65"/>
        <v>0.27046875000000004</v>
      </c>
      <c r="Y695" s="228">
        <f t="shared" si="65"/>
        <v>0.26906250000000004</v>
      </c>
      <c r="Z695" s="228">
        <f t="shared" si="65"/>
        <v>0.26765625000000004</v>
      </c>
      <c r="AA695" s="228">
        <f t="shared" si="65"/>
        <v>0.26625000000000004</v>
      </c>
      <c r="AB695" s="228">
        <f t="shared" si="65"/>
        <v>0.26484375000000004</v>
      </c>
      <c r="AC695" s="228">
        <f t="shared" si="65"/>
        <v>0.26343750000000005</v>
      </c>
      <c r="AD695" s="228">
        <f t="shared" si="65"/>
        <v>0.26203125000000005</v>
      </c>
      <c r="AE695" s="228">
        <f t="shared" si="65"/>
        <v>0.26062500000000005</v>
      </c>
      <c r="AF695" s="228">
        <f t="shared" si="65"/>
        <v>0.25921875000000005</v>
      </c>
      <c r="AG695" s="228">
        <f t="shared" si="65"/>
        <v>0.25781250000000006</v>
      </c>
      <c r="AH695" s="228">
        <f t="shared" si="65"/>
        <v>0.25640625000000006</v>
      </c>
      <c r="AI695" s="228">
        <f>C695 * (1-0.15)</f>
        <v>0.255</v>
      </c>
      <c r="AJ695" s="228">
        <f>(($AI$695-$Y$695)/($AI$694-$Y$694))+AI695</f>
        <v>0.25359375000000001</v>
      </c>
      <c r="AK695" s="228">
        <f t="shared" ref="AK695:AS695" si="66">(($AI$695-$Y$695)/($AI$694-$Y$694))+AJ695</f>
        <v>0.25218750000000001</v>
      </c>
      <c r="AL695" s="228">
        <f t="shared" si="66"/>
        <v>0.25078125000000001</v>
      </c>
      <c r="AM695" s="228">
        <f t="shared" si="66"/>
        <v>0.24937500000000001</v>
      </c>
      <c r="AN695" s="228">
        <f t="shared" si="66"/>
        <v>0.24796875000000002</v>
      </c>
      <c r="AO695" s="228">
        <f t="shared" si="66"/>
        <v>0.24656250000000002</v>
      </c>
      <c r="AP695" s="228">
        <f t="shared" si="66"/>
        <v>0.24515625000000002</v>
      </c>
      <c r="AQ695" s="228">
        <f t="shared" si="66"/>
        <v>0.24375000000000002</v>
      </c>
      <c r="AR695" s="228">
        <f t="shared" si="66"/>
        <v>0.24234375000000002</v>
      </c>
      <c r="AS695" s="228">
        <f t="shared" si="66"/>
        <v>0.24093750000000003</v>
      </c>
    </row>
    <row r="696" spans="1:45" x14ac:dyDescent="0.25">
      <c r="B696" s="208" t="s">
        <v>562</v>
      </c>
      <c r="C696" s="109">
        <v>0.6</v>
      </c>
      <c r="D696" s="228">
        <f>(($C$696-$AI$696)/($C$694-$AI$694))+C696</f>
        <v>0.59718749999999998</v>
      </c>
      <c r="E696" s="228">
        <f t="shared" ref="E696:AH696" si="67">(($C$696-$AI$696)/($C$694-$AI$694))+D696</f>
        <v>0.59437499999999999</v>
      </c>
      <c r="F696" s="228">
        <f t="shared" si="67"/>
        <v>0.59156249999999999</v>
      </c>
      <c r="G696" s="228">
        <f t="shared" si="67"/>
        <v>0.58875</v>
      </c>
      <c r="H696" s="228">
        <f t="shared" si="67"/>
        <v>0.5859375</v>
      </c>
      <c r="I696" s="228">
        <f t="shared" si="67"/>
        <v>0.583125</v>
      </c>
      <c r="J696" s="228">
        <f t="shared" si="67"/>
        <v>0.58031250000000001</v>
      </c>
      <c r="K696" s="228">
        <f t="shared" si="67"/>
        <v>0.57750000000000001</v>
      </c>
      <c r="L696" s="228">
        <f t="shared" si="67"/>
        <v>0.57468750000000002</v>
      </c>
      <c r="M696" s="228">
        <f t="shared" si="67"/>
        <v>0.57187500000000002</v>
      </c>
      <c r="N696" s="228">
        <f t="shared" si="67"/>
        <v>0.56906250000000003</v>
      </c>
      <c r="O696" s="228">
        <f t="shared" si="67"/>
        <v>0.56625000000000003</v>
      </c>
      <c r="P696" s="228">
        <f t="shared" si="67"/>
        <v>0.56343750000000004</v>
      </c>
      <c r="Q696" s="228">
        <f t="shared" si="67"/>
        <v>0.56062500000000004</v>
      </c>
      <c r="R696" s="228">
        <f t="shared" si="67"/>
        <v>0.55781250000000004</v>
      </c>
      <c r="S696" s="228">
        <f t="shared" si="67"/>
        <v>0.55500000000000005</v>
      </c>
      <c r="T696" s="228">
        <f t="shared" si="67"/>
        <v>0.55218750000000005</v>
      </c>
      <c r="U696" s="228">
        <f t="shared" si="67"/>
        <v>0.54937500000000006</v>
      </c>
      <c r="V696" s="228">
        <f t="shared" si="67"/>
        <v>0.54656250000000006</v>
      </c>
      <c r="W696" s="228">
        <f t="shared" si="67"/>
        <v>0.54375000000000007</v>
      </c>
      <c r="X696" s="228">
        <f t="shared" si="67"/>
        <v>0.54093750000000007</v>
      </c>
      <c r="Y696" s="228">
        <f t="shared" si="67"/>
        <v>0.53812500000000008</v>
      </c>
      <c r="Z696" s="228">
        <f t="shared" si="67"/>
        <v>0.53531250000000008</v>
      </c>
      <c r="AA696" s="228">
        <f t="shared" si="67"/>
        <v>0.53250000000000008</v>
      </c>
      <c r="AB696" s="228">
        <f t="shared" si="67"/>
        <v>0.52968750000000009</v>
      </c>
      <c r="AC696" s="228">
        <f t="shared" si="67"/>
        <v>0.52687500000000009</v>
      </c>
      <c r="AD696" s="228">
        <f t="shared" si="67"/>
        <v>0.5240625000000001</v>
      </c>
      <c r="AE696" s="228">
        <f t="shared" si="67"/>
        <v>0.5212500000000001</v>
      </c>
      <c r="AF696" s="228">
        <f t="shared" si="67"/>
        <v>0.51843750000000011</v>
      </c>
      <c r="AG696" s="228">
        <f t="shared" si="67"/>
        <v>0.51562500000000011</v>
      </c>
      <c r="AH696" s="228">
        <f t="shared" si="67"/>
        <v>0.51281250000000012</v>
      </c>
      <c r="AI696" s="228">
        <f>C696 * (1-0.15)</f>
        <v>0.51</v>
      </c>
      <c r="AJ696" s="228">
        <f>(($AI$696-$Y$696)/($AI$694-$Y$694))+AI696</f>
        <v>0.50718750000000001</v>
      </c>
      <c r="AK696" s="228">
        <f t="shared" ref="AK696:AS696" si="68">(($AI$696-$Y$696)/($AI$694-$Y$694))+AJ696</f>
        <v>0.50437500000000002</v>
      </c>
      <c r="AL696" s="228">
        <f t="shared" si="68"/>
        <v>0.50156250000000002</v>
      </c>
      <c r="AM696" s="228">
        <f t="shared" si="68"/>
        <v>0.49875000000000003</v>
      </c>
      <c r="AN696" s="228">
        <f t="shared" si="68"/>
        <v>0.49593750000000003</v>
      </c>
      <c r="AO696" s="228">
        <f t="shared" si="68"/>
        <v>0.49312500000000004</v>
      </c>
      <c r="AP696" s="228">
        <f t="shared" si="68"/>
        <v>0.49031250000000004</v>
      </c>
      <c r="AQ696" s="228">
        <f t="shared" si="68"/>
        <v>0.48750000000000004</v>
      </c>
      <c r="AR696" s="228">
        <f t="shared" si="68"/>
        <v>0.48468750000000005</v>
      </c>
      <c r="AS696" s="228">
        <f t="shared" si="68"/>
        <v>0.48187500000000005</v>
      </c>
    </row>
    <row r="698" spans="1:45" s="108" customFormat="1" ht="27" customHeight="1" x14ac:dyDescent="0.25">
      <c r="A698" s="260" t="s">
        <v>563</v>
      </c>
    </row>
    <row r="700" spans="1:45" x14ac:dyDescent="0.25">
      <c r="B700" s="162" t="s">
        <v>305</v>
      </c>
      <c r="C700" s="217" t="s">
        <v>564</v>
      </c>
    </row>
    <row r="701" spans="1:45" x14ac:dyDescent="0.25">
      <c r="B701" s="162" t="s">
        <v>307</v>
      </c>
      <c r="C701" s="217" t="s">
        <v>540</v>
      </c>
      <c r="D701" s="217"/>
      <c r="E701" s="212"/>
      <c r="F701" s="212"/>
      <c r="G701" s="212"/>
      <c r="H701" s="212"/>
      <c r="I701" s="212"/>
      <c r="J701" s="212"/>
    </row>
    <row r="702" spans="1:45" x14ac:dyDescent="0.25">
      <c r="B702" s="162" t="s">
        <v>309</v>
      </c>
      <c r="C702" s="217">
        <v>2016</v>
      </c>
      <c r="D702" s="212"/>
      <c r="E702" s="212"/>
      <c r="F702" s="212"/>
      <c r="G702" s="212"/>
      <c r="H702" s="212"/>
      <c r="I702" s="212"/>
      <c r="J702" s="212"/>
    </row>
    <row r="703" spans="1:45" x14ac:dyDescent="0.25">
      <c r="B703" s="162" t="s">
        <v>7</v>
      </c>
      <c r="C703" s="278">
        <v>44896</v>
      </c>
      <c r="D703" s="212"/>
      <c r="E703" s="212"/>
      <c r="F703" s="212"/>
      <c r="G703" s="212"/>
      <c r="H703" s="212"/>
      <c r="I703" s="212"/>
      <c r="J703" s="212"/>
    </row>
    <row r="704" spans="1:45" x14ac:dyDescent="0.25">
      <c r="B704" s="162" t="s">
        <v>310</v>
      </c>
      <c r="C704" s="217" t="s">
        <v>280</v>
      </c>
      <c r="D704" s="212"/>
      <c r="E704" s="212"/>
      <c r="F704" s="212"/>
      <c r="G704" s="212"/>
      <c r="H704" s="212"/>
      <c r="I704" s="212"/>
      <c r="J704" s="212"/>
    </row>
    <row r="706" spans="1:45" ht="14.4" thickBot="1" x14ac:dyDescent="0.3">
      <c r="B706" s="19"/>
      <c r="C706" s="428" t="s">
        <v>565</v>
      </c>
      <c r="D706" s="429"/>
      <c r="E706" s="429"/>
      <c r="F706" s="429"/>
      <c r="G706" s="429"/>
      <c r="H706" s="429"/>
      <c r="I706" s="429"/>
      <c r="J706" s="429"/>
      <c r="K706" s="429"/>
      <c r="L706" s="429"/>
      <c r="M706" s="429"/>
      <c r="N706" s="429"/>
      <c r="O706" s="429"/>
      <c r="P706" s="429"/>
      <c r="Q706" s="429"/>
      <c r="R706" s="429"/>
      <c r="S706" s="429"/>
      <c r="T706" s="429"/>
      <c r="U706" s="429"/>
      <c r="V706" s="429"/>
      <c r="W706" s="429"/>
      <c r="X706" s="429"/>
      <c r="Y706" s="429"/>
      <c r="Z706" s="429"/>
      <c r="AA706" s="429"/>
      <c r="AB706" s="429"/>
      <c r="AC706" s="429"/>
      <c r="AD706" s="429"/>
      <c r="AE706" s="429"/>
      <c r="AF706" s="429"/>
      <c r="AG706" s="429"/>
      <c r="AH706" s="429"/>
      <c r="AI706" s="429"/>
      <c r="AJ706" s="429"/>
    </row>
    <row r="707" spans="1:45" ht="14.4" thickTop="1" x14ac:dyDescent="0.25">
      <c r="B707" s="219" t="s">
        <v>561</v>
      </c>
      <c r="C707" s="220">
        <v>2018</v>
      </c>
      <c r="D707" s="220">
        <v>2019</v>
      </c>
      <c r="E707" s="220">
        <v>2020</v>
      </c>
      <c r="F707" s="220">
        <v>2021</v>
      </c>
      <c r="G707" s="220">
        <v>2022</v>
      </c>
      <c r="H707" s="220">
        <v>2023</v>
      </c>
      <c r="I707" s="220">
        <v>2024</v>
      </c>
      <c r="J707" s="220">
        <v>2025</v>
      </c>
      <c r="K707" s="220">
        <v>2026</v>
      </c>
      <c r="L707" s="220">
        <v>2027</v>
      </c>
      <c r="M707" s="220">
        <v>2028</v>
      </c>
      <c r="N707" s="220">
        <v>2029</v>
      </c>
      <c r="O707" s="220">
        <v>2030</v>
      </c>
      <c r="P707" s="220">
        <v>2031</v>
      </c>
      <c r="Q707" s="220">
        <v>2032</v>
      </c>
      <c r="R707" s="220">
        <v>2033</v>
      </c>
      <c r="S707" s="220">
        <v>2034</v>
      </c>
      <c r="T707" s="220">
        <v>2035</v>
      </c>
      <c r="U707" s="220">
        <v>2036</v>
      </c>
      <c r="V707" s="220">
        <v>2037</v>
      </c>
      <c r="W707" s="220">
        <v>2038</v>
      </c>
      <c r="X707" s="220">
        <v>2039</v>
      </c>
      <c r="Y707" s="220">
        <v>2040</v>
      </c>
      <c r="Z707" s="220">
        <v>2041</v>
      </c>
      <c r="AA707" s="220">
        <v>2042</v>
      </c>
      <c r="AB707" s="220">
        <v>2043</v>
      </c>
      <c r="AC707" s="220">
        <v>2044</v>
      </c>
      <c r="AD707" s="220">
        <v>2045</v>
      </c>
      <c r="AE707" s="220">
        <v>2046</v>
      </c>
      <c r="AF707" s="220">
        <v>2047</v>
      </c>
      <c r="AG707" s="220">
        <v>2048</v>
      </c>
      <c r="AH707" s="220">
        <v>2049</v>
      </c>
      <c r="AI707" s="220">
        <v>2050</v>
      </c>
      <c r="AJ707" s="220">
        <v>2051</v>
      </c>
      <c r="AK707" s="220">
        <v>2052</v>
      </c>
      <c r="AL707" s="220">
        <v>2053</v>
      </c>
      <c r="AM707" s="220">
        <v>2054</v>
      </c>
      <c r="AN707" s="220">
        <v>2055</v>
      </c>
      <c r="AO707" s="220">
        <v>2056</v>
      </c>
      <c r="AP707" s="220">
        <v>2057</v>
      </c>
      <c r="AQ707" s="220">
        <v>2058</v>
      </c>
      <c r="AR707" s="220">
        <v>2059</v>
      </c>
      <c r="AS707" s="220">
        <v>2060</v>
      </c>
    </row>
    <row r="708" spans="1:45" x14ac:dyDescent="0.25">
      <c r="B708" s="208" t="s">
        <v>513</v>
      </c>
      <c r="C708" s="209">
        <v>329.7</v>
      </c>
      <c r="D708" s="209">
        <f>C708+(($O$708-$C$708)/($O$707-$C$707))</f>
        <v>321.33333333333331</v>
      </c>
      <c r="E708" s="209">
        <f t="shared" ref="E708:N708" si="69">D708+(($O$708-$C$708)/($O$707-$C$707))</f>
        <v>312.96666666666664</v>
      </c>
      <c r="F708" s="209">
        <f t="shared" si="69"/>
        <v>304.59999999999997</v>
      </c>
      <c r="G708" s="209">
        <f t="shared" si="69"/>
        <v>296.23333333333329</v>
      </c>
      <c r="H708" s="209">
        <f t="shared" si="69"/>
        <v>287.86666666666662</v>
      </c>
      <c r="I708" s="209">
        <f t="shared" si="69"/>
        <v>279.49999999999994</v>
      </c>
      <c r="J708" s="209">
        <f t="shared" si="69"/>
        <v>271.13333333333327</v>
      </c>
      <c r="K708" s="209">
        <f t="shared" si="69"/>
        <v>262.76666666666659</v>
      </c>
      <c r="L708" s="209">
        <f t="shared" si="69"/>
        <v>254.39999999999992</v>
      </c>
      <c r="M708" s="209">
        <f t="shared" si="69"/>
        <v>246.03333333333325</v>
      </c>
      <c r="N708" s="209">
        <f t="shared" si="69"/>
        <v>237.66666666666657</v>
      </c>
      <c r="O708" s="209">
        <v>229.3</v>
      </c>
      <c r="P708" s="209">
        <f>O708+(($AD$708-$O$708)/($AD$707-$O$707))</f>
        <v>227.39733333333334</v>
      </c>
      <c r="Q708" s="209">
        <f t="shared" ref="Q708:AC708" si="70">P708+(($AD$708-$O$708)/($AD$707-$O$707))</f>
        <v>225.49466666666666</v>
      </c>
      <c r="R708" s="209">
        <f t="shared" si="70"/>
        <v>223.59199999999998</v>
      </c>
      <c r="S708" s="209">
        <f t="shared" si="70"/>
        <v>221.68933333333331</v>
      </c>
      <c r="T708" s="209">
        <f t="shared" si="70"/>
        <v>219.78666666666663</v>
      </c>
      <c r="U708" s="209">
        <f t="shared" si="70"/>
        <v>217.88399999999996</v>
      </c>
      <c r="V708" s="209">
        <f t="shared" si="70"/>
        <v>215.98133333333328</v>
      </c>
      <c r="W708" s="209">
        <f t="shared" si="70"/>
        <v>214.07866666666661</v>
      </c>
      <c r="X708" s="209">
        <f t="shared" si="70"/>
        <v>212.17599999999993</v>
      </c>
      <c r="Y708" s="209">
        <f t="shared" si="70"/>
        <v>210.27333333333326</v>
      </c>
      <c r="Z708" s="209">
        <f t="shared" si="70"/>
        <v>208.37066666666658</v>
      </c>
      <c r="AA708" s="209">
        <f t="shared" si="70"/>
        <v>206.4679999999999</v>
      </c>
      <c r="AB708" s="209">
        <f t="shared" si="70"/>
        <v>204.56533333333323</v>
      </c>
      <c r="AC708" s="209">
        <f t="shared" si="70"/>
        <v>202.66266666666655</v>
      </c>
      <c r="AD708" s="209">
        <v>200.76</v>
      </c>
      <c r="AE708" s="209">
        <f>AD708+(($AI$708-$AD$708)/($AI$707-$AD$707))</f>
        <v>200.41</v>
      </c>
      <c r="AF708" s="209">
        <f t="shared" ref="AF708:AH708" si="71">AE708+(($AI$708-$AD$708)/($AI$707-$AD$707))</f>
        <v>200.06</v>
      </c>
      <c r="AG708" s="209">
        <f t="shared" si="71"/>
        <v>199.71</v>
      </c>
      <c r="AH708" s="209">
        <f t="shared" si="71"/>
        <v>199.36</v>
      </c>
      <c r="AI708" s="209">
        <v>199.01</v>
      </c>
      <c r="AJ708" s="209">
        <f>(($AI$708-$Y$708)/($AI$707-$Y$707))+AI708</f>
        <v>197.88366666666667</v>
      </c>
      <c r="AK708" s="209">
        <f t="shared" ref="AK708:AS708" si="72">(($AI$708-$Y$708)/($AI$707-$Y$707))+AJ708</f>
        <v>196.75733333333335</v>
      </c>
      <c r="AL708" s="209">
        <f t="shared" si="72"/>
        <v>195.63100000000003</v>
      </c>
      <c r="AM708" s="209">
        <f t="shared" si="72"/>
        <v>194.50466666666671</v>
      </c>
      <c r="AN708" s="209">
        <f t="shared" si="72"/>
        <v>193.37833333333339</v>
      </c>
      <c r="AO708" s="209">
        <f t="shared" si="72"/>
        <v>192.25200000000007</v>
      </c>
      <c r="AP708" s="209">
        <f t="shared" si="72"/>
        <v>191.12566666666675</v>
      </c>
      <c r="AQ708" s="209">
        <f t="shared" si="72"/>
        <v>189.99933333333342</v>
      </c>
      <c r="AR708" s="209">
        <f t="shared" si="72"/>
        <v>188.8730000000001</v>
      </c>
      <c r="AS708" s="209">
        <f t="shared" si="72"/>
        <v>187.74666666666678</v>
      </c>
    </row>
    <row r="709" spans="1:45" x14ac:dyDescent="0.25">
      <c r="B709" s="208" t="s">
        <v>562</v>
      </c>
      <c r="C709" s="209">
        <v>490.5</v>
      </c>
      <c r="D709" s="209">
        <f>C709+(($O$709-$C$709)/($O$707-$C$707))</f>
        <v>478.40916666666669</v>
      </c>
      <c r="E709" s="209">
        <f t="shared" ref="E709:N709" si="73">D709+(($O$709-$C$709)/($O$707-$C$707))</f>
        <v>466.31833333333338</v>
      </c>
      <c r="F709" s="209">
        <f t="shared" si="73"/>
        <v>454.22750000000008</v>
      </c>
      <c r="G709" s="209">
        <f t="shared" si="73"/>
        <v>442.13666666666677</v>
      </c>
      <c r="H709" s="209">
        <f t="shared" si="73"/>
        <v>430.04583333333346</v>
      </c>
      <c r="I709" s="209">
        <f t="shared" si="73"/>
        <v>417.95500000000015</v>
      </c>
      <c r="J709" s="209">
        <f t="shared" si="73"/>
        <v>405.86416666666685</v>
      </c>
      <c r="K709" s="209">
        <f t="shared" si="73"/>
        <v>393.77333333333354</v>
      </c>
      <c r="L709" s="209">
        <f t="shared" si="73"/>
        <v>381.68250000000023</v>
      </c>
      <c r="M709" s="209">
        <f t="shared" si="73"/>
        <v>369.59166666666692</v>
      </c>
      <c r="N709" s="209">
        <f t="shared" si="73"/>
        <v>357.50083333333362</v>
      </c>
      <c r="O709" s="209">
        <v>345.41</v>
      </c>
      <c r="P709" s="209">
        <f>O709+(($AD$709-$O$709)/($AD$707-$O$707))</f>
        <v>342.67733333333337</v>
      </c>
      <c r="Q709" s="209">
        <f t="shared" ref="Q709:AC709" si="74">P709+(($AD$709-$O$709)/($AD$707-$O$707))</f>
        <v>339.94466666666671</v>
      </c>
      <c r="R709" s="209">
        <f t="shared" si="74"/>
        <v>337.21200000000005</v>
      </c>
      <c r="S709" s="209">
        <f t="shared" si="74"/>
        <v>334.47933333333339</v>
      </c>
      <c r="T709" s="209">
        <f t="shared" si="74"/>
        <v>331.74666666666673</v>
      </c>
      <c r="U709" s="209">
        <f t="shared" si="74"/>
        <v>329.01400000000007</v>
      </c>
      <c r="V709" s="209">
        <f t="shared" si="74"/>
        <v>326.28133333333341</v>
      </c>
      <c r="W709" s="209">
        <f t="shared" si="74"/>
        <v>323.54866666666675</v>
      </c>
      <c r="X709" s="209">
        <f t="shared" si="74"/>
        <v>320.81600000000009</v>
      </c>
      <c r="Y709" s="209">
        <f t="shared" si="74"/>
        <v>318.08333333333343</v>
      </c>
      <c r="Z709" s="209">
        <f t="shared" si="74"/>
        <v>315.35066666666677</v>
      </c>
      <c r="AA709" s="209">
        <f t="shared" si="74"/>
        <v>312.61800000000011</v>
      </c>
      <c r="AB709" s="209">
        <f t="shared" si="74"/>
        <v>309.88533333333345</v>
      </c>
      <c r="AC709" s="209">
        <f t="shared" si="74"/>
        <v>307.15266666666679</v>
      </c>
      <c r="AD709" s="209">
        <v>304.42</v>
      </c>
      <c r="AE709" s="209">
        <f>AD709+(($AI$709-$AD$709)/($AI$707-$AD$707))</f>
        <v>304.416</v>
      </c>
      <c r="AF709" s="209">
        <f t="shared" ref="AF709:AH709" si="75">AE709+(($AI$709-$AD$709)/($AI$707-$AD$707))</f>
        <v>304.41199999999998</v>
      </c>
      <c r="AG709" s="209">
        <f t="shared" si="75"/>
        <v>304.40799999999996</v>
      </c>
      <c r="AH709" s="209">
        <f t="shared" si="75"/>
        <v>304.40399999999994</v>
      </c>
      <c r="AI709" s="209">
        <v>304.39999999999998</v>
      </c>
      <c r="AJ709" s="209">
        <f>(($AI$709-$Y$709)/($AI$707-$Y$707))+AI709</f>
        <v>303.03166666666664</v>
      </c>
      <c r="AK709" s="209">
        <f t="shared" ref="AK709:AS709" si="76">(($AI$709-$Y$709)/($AI$707-$Y$707))+AJ709</f>
        <v>301.6633333333333</v>
      </c>
      <c r="AL709" s="209">
        <f t="shared" si="76"/>
        <v>300.29499999999996</v>
      </c>
      <c r="AM709" s="209">
        <f t="shared" si="76"/>
        <v>298.92666666666662</v>
      </c>
      <c r="AN709" s="209">
        <f t="shared" si="76"/>
        <v>297.55833333333328</v>
      </c>
      <c r="AO709" s="209">
        <f t="shared" si="76"/>
        <v>296.18999999999994</v>
      </c>
      <c r="AP709" s="209">
        <f t="shared" si="76"/>
        <v>294.8216666666666</v>
      </c>
      <c r="AQ709" s="209">
        <f t="shared" si="76"/>
        <v>293.45333333333326</v>
      </c>
      <c r="AR709" s="209">
        <f t="shared" si="76"/>
        <v>292.08499999999992</v>
      </c>
      <c r="AS709" s="209">
        <f t="shared" si="76"/>
        <v>290.71666666666658</v>
      </c>
    </row>
    <row r="710" spans="1:45" x14ac:dyDescent="0.25">
      <c r="B710" s="208" t="s">
        <v>504</v>
      </c>
      <c r="C710" s="209">
        <v>1676.6</v>
      </c>
      <c r="D710" s="209">
        <f>C710+(($O$710-$C$710)/($O$707-$C$707))</f>
        <v>1671.5016666666666</v>
      </c>
      <c r="E710" s="209">
        <f t="shared" ref="E710:N710" si="77">D710+(($O$710-$C$710)/($O$707-$C$707))</f>
        <v>1666.4033333333332</v>
      </c>
      <c r="F710" s="209">
        <f t="shared" si="77"/>
        <v>1661.3049999999998</v>
      </c>
      <c r="G710" s="209">
        <f t="shared" si="77"/>
        <v>1656.2066666666665</v>
      </c>
      <c r="H710" s="209">
        <f t="shared" si="77"/>
        <v>1651.1083333333331</v>
      </c>
      <c r="I710" s="209">
        <f t="shared" si="77"/>
        <v>1646.0099999999998</v>
      </c>
      <c r="J710" s="209">
        <f t="shared" si="77"/>
        <v>1640.9116666666664</v>
      </c>
      <c r="K710" s="209">
        <f t="shared" si="77"/>
        <v>1635.813333333333</v>
      </c>
      <c r="L710" s="209">
        <f t="shared" si="77"/>
        <v>1630.7149999999997</v>
      </c>
      <c r="M710" s="209">
        <f t="shared" si="77"/>
        <v>1625.6166666666663</v>
      </c>
      <c r="N710" s="209">
        <f t="shared" si="77"/>
        <v>1620.518333333333</v>
      </c>
      <c r="O710" s="209">
        <v>1615.42</v>
      </c>
      <c r="P710" s="209">
        <f>O710+(($AD$710-$O$710)/($AD$707-$O$707))</f>
        <v>1614.462</v>
      </c>
      <c r="Q710" s="209">
        <f t="shared" ref="Q710:AC710" si="78">P710+(($AD$710-$O$710)/($AD$707-$O$707))</f>
        <v>1613.5039999999999</v>
      </c>
      <c r="R710" s="209">
        <f t="shared" si="78"/>
        <v>1612.5459999999998</v>
      </c>
      <c r="S710" s="209">
        <f t="shared" si="78"/>
        <v>1611.5879999999997</v>
      </c>
      <c r="T710" s="209">
        <f t="shared" si="78"/>
        <v>1610.6299999999997</v>
      </c>
      <c r="U710" s="209">
        <f t="shared" si="78"/>
        <v>1609.6719999999996</v>
      </c>
      <c r="V710" s="209">
        <f t="shared" si="78"/>
        <v>1608.7139999999995</v>
      </c>
      <c r="W710" s="209">
        <f t="shared" si="78"/>
        <v>1607.7559999999994</v>
      </c>
      <c r="X710" s="209">
        <f t="shared" si="78"/>
        <v>1606.7979999999993</v>
      </c>
      <c r="Y710" s="209">
        <f t="shared" si="78"/>
        <v>1605.8399999999992</v>
      </c>
      <c r="Z710" s="209">
        <f t="shared" si="78"/>
        <v>1604.8819999999992</v>
      </c>
      <c r="AA710" s="209">
        <f t="shared" si="78"/>
        <v>1603.9239999999991</v>
      </c>
      <c r="AB710" s="209">
        <f t="shared" si="78"/>
        <v>1602.965999999999</v>
      </c>
      <c r="AC710" s="209">
        <f t="shared" si="78"/>
        <v>1602.0079999999989</v>
      </c>
      <c r="AD710" s="209">
        <v>1601.05</v>
      </c>
      <c r="AE710" s="209">
        <f>AD710+(($AI$710-$AD$710)/($AI$707-$AD$707))</f>
        <v>1601.05</v>
      </c>
      <c r="AF710" s="209">
        <f t="shared" ref="AF710:AH710" si="79">AE710+(($AI$710-$AD$710)/($AI$707-$AD$707))</f>
        <v>1601.05</v>
      </c>
      <c r="AG710" s="209">
        <f t="shared" si="79"/>
        <v>1601.05</v>
      </c>
      <c r="AH710" s="209">
        <f t="shared" si="79"/>
        <v>1601.05</v>
      </c>
      <c r="AI710" s="209">
        <v>1601.05</v>
      </c>
      <c r="AJ710" s="209">
        <f>(($AI$710-$Y$710)/($AI$707-$Y$707))+AI710</f>
        <v>1600.5709999999999</v>
      </c>
      <c r="AK710" s="209">
        <f t="shared" ref="AK710:AS710" si="80">(($AI$710-$Y$710)/($AI$707-$Y$707))+AJ710</f>
        <v>1600.0920000000001</v>
      </c>
      <c r="AL710" s="209">
        <f t="shared" si="80"/>
        <v>1599.6130000000003</v>
      </c>
      <c r="AM710" s="209">
        <f t="shared" si="80"/>
        <v>1599.1340000000005</v>
      </c>
      <c r="AN710" s="209">
        <f t="shared" si="80"/>
        <v>1598.6550000000007</v>
      </c>
      <c r="AO710" s="209">
        <f t="shared" si="80"/>
        <v>1598.1760000000008</v>
      </c>
      <c r="AP710" s="209">
        <f t="shared" si="80"/>
        <v>1597.697000000001</v>
      </c>
      <c r="AQ710" s="209">
        <f t="shared" si="80"/>
        <v>1597.2180000000012</v>
      </c>
      <c r="AR710" s="209">
        <f t="shared" si="80"/>
        <v>1596.7390000000014</v>
      </c>
      <c r="AS710" s="209">
        <f t="shared" si="80"/>
        <v>1596.2600000000016</v>
      </c>
    </row>
    <row r="711" spans="1:45" x14ac:dyDescent="0.25">
      <c r="B711" s="208" t="s">
        <v>505</v>
      </c>
      <c r="C711" s="209">
        <v>1650.68</v>
      </c>
      <c r="D711" s="209">
        <f>C711+(($O$711-$C$711)/($O$707-$C$707))</f>
        <v>1645.7183333333335</v>
      </c>
      <c r="E711" s="209">
        <f t="shared" ref="E711:N711" si="81">D711+(($O$711-$C$711)/($O$707-$C$707))</f>
        <v>1640.7566666666669</v>
      </c>
      <c r="F711" s="209">
        <f t="shared" si="81"/>
        <v>1635.7950000000003</v>
      </c>
      <c r="G711" s="209">
        <f t="shared" si="81"/>
        <v>1630.8333333333337</v>
      </c>
      <c r="H711" s="209">
        <f t="shared" si="81"/>
        <v>1625.8716666666671</v>
      </c>
      <c r="I711" s="209">
        <f t="shared" si="81"/>
        <v>1620.9100000000005</v>
      </c>
      <c r="J711" s="209">
        <f t="shared" si="81"/>
        <v>1615.9483333333339</v>
      </c>
      <c r="K711" s="209">
        <f t="shared" si="81"/>
        <v>1610.9866666666674</v>
      </c>
      <c r="L711" s="209">
        <f t="shared" si="81"/>
        <v>1606.0250000000008</v>
      </c>
      <c r="M711" s="209">
        <f t="shared" si="81"/>
        <v>1601.0633333333342</v>
      </c>
      <c r="N711" s="209">
        <f t="shared" si="81"/>
        <v>1596.1016666666676</v>
      </c>
      <c r="O711" s="209">
        <v>1591.14</v>
      </c>
      <c r="P711" s="209">
        <f>O711+(($AD$711-$O$711)/($AD$707-$O$707))</f>
        <v>1590.52</v>
      </c>
      <c r="Q711" s="209">
        <f t="shared" ref="Q711:AC711" si="82">P711+(($AD$711-$O$711)/($AD$707-$O$707))</f>
        <v>1589.8999999999999</v>
      </c>
      <c r="R711" s="209">
        <f t="shared" si="82"/>
        <v>1589.2799999999997</v>
      </c>
      <c r="S711" s="209">
        <f t="shared" si="82"/>
        <v>1588.6599999999996</v>
      </c>
      <c r="T711" s="209">
        <f t="shared" si="82"/>
        <v>1588.0399999999995</v>
      </c>
      <c r="U711" s="209">
        <f t="shared" si="82"/>
        <v>1587.4199999999994</v>
      </c>
      <c r="V711" s="209">
        <f t="shared" si="82"/>
        <v>1586.7999999999993</v>
      </c>
      <c r="W711" s="209">
        <f t="shared" si="82"/>
        <v>1586.1799999999992</v>
      </c>
      <c r="X711" s="209">
        <f t="shared" si="82"/>
        <v>1585.559999999999</v>
      </c>
      <c r="Y711" s="209">
        <f t="shared" si="82"/>
        <v>1584.9399999999989</v>
      </c>
      <c r="Z711" s="209">
        <f t="shared" si="82"/>
        <v>1584.3199999999988</v>
      </c>
      <c r="AA711" s="209">
        <f t="shared" si="82"/>
        <v>1583.6999999999987</v>
      </c>
      <c r="AB711" s="209">
        <f t="shared" si="82"/>
        <v>1583.0799999999986</v>
      </c>
      <c r="AC711" s="209">
        <f t="shared" si="82"/>
        <v>1582.4599999999984</v>
      </c>
      <c r="AD711" s="209">
        <v>1581.84</v>
      </c>
      <c r="AE711" s="209">
        <f>AD711+(($AI$711-$AD$711)/($AI$707-$AD$707))</f>
        <v>1581.4859999999999</v>
      </c>
      <c r="AF711" s="209">
        <f t="shared" ref="AF711:AH711" si="83">AE711+(($AI$711-$AD$711)/($AI$707-$AD$707))</f>
        <v>1581.1319999999998</v>
      </c>
      <c r="AG711" s="209">
        <f t="shared" si="83"/>
        <v>1580.7779999999998</v>
      </c>
      <c r="AH711" s="209">
        <f t="shared" si="83"/>
        <v>1580.4239999999998</v>
      </c>
      <c r="AI711" s="209">
        <v>1580.07</v>
      </c>
      <c r="AJ711" s="209">
        <f>(($AI$711-$Y$711)/($AI$707-$Y$707))+AI711</f>
        <v>1579.5830000000001</v>
      </c>
      <c r="AK711" s="209">
        <f t="shared" ref="AK711:AS711" si="84">(($AI$711-$Y$711)/($AI$707-$Y$707))+AJ711</f>
        <v>1579.0960000000002</v>
      </c>
      <c r="AL711" s="209">
        <f t="shared" si="84"/>
        <v>1578.6090000000004</v>
      </c>
      <c r="AM711" s="209">
        <f t="shared" si="84"/>
        <v>1578.1220000000005</v>
      </c>
      <c r="AN711" s="209">
        <f t="shared" si="84"/>
        <v>1577.6350000000007</v>
      </c>
      <c r="AO711" s="209">
        <f t="shared" si="84"/>
        <v>1577.1480000000008</v>
      </c>
      <c r="AP711" s="209">
        <f t="shared" si="84"/>
        <v>1576.661000000001</v>
      </c>
      <c r="AQ711" s="209">
        <f t="shared" si="84"/>
        <v>1576.1740000000011</v>
      </c>
      <c r="AR711" s="209">
        <f t="shared" si="84"/>
        <v>1575.6870000000013</v>
      </c>
      <c r="AS711" s="209">
        <f t="shared" si="84"/>
        <v>1575.2000000000014</v>
      </c>
    </row>
    <row r="712" spans="1:45" x14ac:dyDescent="0.25">
      <c r="B712" s="208" t="s">
        <v>506</v>
      </c>
      <c r="C712" s="209">
        <v>461.38</v>
      </c>
      <c r="D712" s="209">
        <f>C712+(($O$712-$C$712)/($O$707-$C$707))</f>
        <v>450.54750000000001</v>
      </c>
      <c r="E712" s="209">
        <f t="shared" ref="E712:N712" si="85">D712+(($O$712-$C$712)/($O$707-$C$707))</f>
        <v>439.71500000000003</v>
      </c>
      <c r="F712" s="209">
        <f t="shared" si="85"/>
        <v>428.88250000000005</v>
      </c>
      <c r="G712" s="209">
        <f t="shared" si="85"/>
        <v>418.05000000000007</v>
      </c>
      <c r="H712" s="209">
        <f t="shared" si="85"/>
        <v>407.21750000000009</v>
      </c>
      <c r="I712" s="209">
        <f t="shared" si="85"/>
        <v>396.3850000000001</v>
      </c>
      <c r="J712" s="209">
        <f t="shared" si="85"/>
        <v>385.55250000000012</v>
      </c>
      <c r="K712" s="209">
        <f t="shared" si="85"/>
        <v>374.72000000000014</v>
      </c>
      <c r="L712" s="209">
        <f t="shared" si="85"/>
        <v>363.88750000000016</v>
      </c>
      <c r="M712" s="209">
        <f t="shared" si="85"/>
        <v>353.05500000000018</v>
      </c>
      <c r="N712" s="209">
        <f t="shared" si="85"/>
        <v>342.2225000000002</v>
      </c>
      <c r="O712" s="209">
        <v>331.39</v>
      </c>
      <c r="P712" s="209">
        <f>O712+(($AD$712-$O$712)/($AD$707-$O$707))</f>
        <v>328.91066666666666</v>
      </c>
      <c r="Q712" s="209">
        <f t="shared" ref="Q712:AC712" si="86">P712+(($AD$712-$O$712)/($AD$707-$O$707))</f>
        <v>326.43133333333333</v>
      </c>
      <c r="R712" s="209">
        <f t="shared" si="86"/>
        <v>323.952</v>
      </c>
      <c r="S712" s="209">
        <f t="shared" si="86"/>
        <v>321.47266666666667</v>
      </c>
      <c r="T712" s="209">
        <f t="shared" si="86"/>
        <v>318.99333333333334</v>
      </c>
      <c r="U712" s="209">
        <f t="shared" si="86"/>
        <v>316.51400000000001</v>
      </c>
      <c r="V712" s="209">
        <f t="shared" si="86"/>
        <v>314.03466666666668</v>
      </c>
      <c r="W712" s="209">
        <f t="shared" si="86"/>
        <v>311.55533333333335</v>
      </c>
      <c r="X712" s="209">
        <f t="shared" si="86"/>
        <v>309.07600000000002</v>
      </c>
      <c r="Y712" s="209">
        <f t="shared" si="86"/>
        <v>306.59666666666669</v>
      </c>
      <c r="Z712" s="209">
        <f t="shared" si="86"/>
        <v>304.11733333333336</v>
      </c>
      <c r="AA712" s="209">
        <f t="shared" si="86"/>
        <v>301.63800000000003</v>
      </c>
      <c r="AB712" s="209">
        <f t="shared" si="86"/>
        <v>299.1586666666667</v>
      </c>
      <c r="AC712" s="209">
        <f t="shared" si="86"/>
        <v>296.67933333333337</v>
      </c>
      <c r="AD712" s="209">
        <v>294.2</v>
      </c>
      <c r="AE712" s="209">
        <f>AD712+(($AI$712-$AD$712)/($AI$707-$AD$707))</f>
        <v>294.13400000000001</v>
      </c>
      <c r="AF712" s="209">
        <f t="shared" ref="AF712:AH712" si="87">AE712+(($AI$712-$AD$712)/($AI$707-$AD$707))</f>
        <v>294.06800000000004</v>
      </c>
      <c r="AG712" s="209">
        <f t="shared" si="87"/>
        <v>294.00200000000007</v>
      </c>
      <c r="AH712" s="209">
        <f t="shared" si="87"/>
        <v>293.93600000000009</v>
      </c>
      <c r="AI712" s="209">
        <v>293.87</v>
      </c>
      <c r="AJ712" s="209">
        <f>(($AI$712-$Y$712)/($AI$707-$Y$707))+AI712</f>
        <v>292.59733333333332</v>
      </c>
      <c r="AK712" s="209">
        <f t="shared" ref="AK712:AS712" si="88">(($AI$712-$Y$712)/($AI$707-$Y$707))+AJ712</f>
        <v>291.32466666666664</v>
      </c>
      <c r="AL712" s="209">
        <f t="shared" si="88"/>
        <v>290.05199999999996</v>
      </c>
      <c r="AM712" s="209">
        <f t="shared" si="88"/>
        <v>288.77933333333328</v>
      </c>
      <c r="AN712" s="209">
        <f t="shared" si="88"/>
        <v>287.5066666666666</v>
      </c>
      <c r="AO712" s="209">
        <f t="shared" si="88"/>
        <v>286.23399999999992</v>
      </c>
      <c r="AP712" s="209">
        <f t="shared" si="88"/>
        <v>284.96133333333324</v>
      </c>
      <c r="AQ712" s="209">
        <f t="shared" si="88"/>
        <v>283.68866666666656</v>
      </c>
      <c r="AR712" s="209">
        <f t="shared" si="88"/>
        <v>282.41599999999988</v>
      </c>
      <c r="AS712" s="209">
        <f t="shared" si="88"/>
        <v>281.1433333333332</v>
      </c>
    </row>
    <row r="713" spans="1:45" x14ac:dyDescent="0.25">
      <c r="B713" s="208" t="s">
        <v>507</v>
      </c>
      <c r="C713" s="209">
        <v>1096.6500000000001</v>
      </c>
      <c r="D713" s="209">
        <f>C713+(($O$713-$C$713)/($O$707-$C$707))</f>
        <v>1091.9416666666668</v>
      </c>
      <c r="E713" s="209">
        <f t="shared" ref="E713:N713" si="89">D713+(($O$713-$C$713)/($O$707-$C$707))</f>
        <v>1087.2333333333336</v>
      </c>
      <c r="F713" s="209">
        <f t="shared" si="89"/>
        <v>1082.5250000000003</v>
      </c>
      <c r="G713" s="209">
        <f t="shared" si="89"/>
        <v>1077.8166666666671</v>
      </c>
      <c r="H713" s="209">
        <f t="shared" si="89"/>
        <v>1073.1083333333338</v>
      </c>
      <c r="I713" s="209">
        <f t="shared" si="89"/>
        <v>1068.4000000000005</v>
      </c>
      <c r="J713" s="209">
        <f t="shared" si="89"/>
        <v>1063.6916666666673</v>
      </c>
      <c r="K713" s="209">
        <f t="shared" si="89"/>
        <v>1058.983333333334</v>
      </c>
      <c r="L713" s="209">
        <f t="shared" si="89"/>
        <v>1054.2750000000008</v>
      </c>
      <c r="M713" s="209">
        <f t="shared" si="89"/>
        <v>1049.5666666666675</v>
      </c>
      <c r="N713" s="209">
        <f t="shared" si="89"/>
        <v>1044.8583333333343</v>
      </c>
      <c r="O713" s="209">
        <v>1040.1500000000001</v>
      </c>
      <c r="P713" s="209">
        <f>O713+(($AD$713-$O$713)/($AD$707-$O$707))</f>
        <v>1039.924</v>
      </c>
      <c r="Q713" s="209">
        <f t="shared" ref="Q713:AC713" si="90">P713+(($AD$713-$O$713)/($AD$707-$O$707))</f>
        <v>1039.6979999999999</v>
      </c>
      <c r="R713" s="209">
        <f t="shared" si="90"/>
        <v>1039.4719999999998</v>
      </c>
      <c r="S713" s="209">
        <f t="shared" si="90"/>
        <v>1039.2459999999996</v>
      </c>
      <c r="T713" s="209">
        <f t="shared" si="90"/>
        <v>1039.0199999999995</v>
      </c>
      <c r="U713" s="209">
        <f t="shared" si="90"/>
        <v>1038.7939999999994</v>
      </c>
      <c r="V713" s="209">
        <f t="shared" si="90"/>
        <v>1038.5679999999993</v>
      </c>
      <c r="W713" s="209">
        <f t="shared" si="90"/>
        <v>1038.3419999999992</v>
      </c>
      <c r="X713" s="209">
        <f t="shared" si="90"/>
        <v>1038.1159999999991</v>
      </c>
      <c r="Y713" s="209">
        <f t="shared" si="90"/>
        <v>1037.889999999999</v>
      </c>
      <c r="Z713" s="209">
        <f t="shared" si="90"/>
        <v>1037.6639999999989</v>
      </c>
      <c r="AA713" s="209">
        <f t="shared" si="90"/>
        <v>1037.4379999999987</v>
      </c>
      <c r="AB713" s="209">
        <f t="shared" si="90"/>
        <v>1037.2119999999986</v>
      </c>
      <c r="AC713" s="209">
        <f t="shared" si="90"/>
        <v>1036.9859999999985</v>
      </c>
      <c r="AD713" s="209">
        <v>1036.76</v>
      </c>
      <c r="AE713" s="209">
        <f>AD713+(($AI$713-$AD$713)/($AI$707-$AD$707))</f>
        <v>1036.76</v>
      </c>
      <c r="AF713" s="209">
        <f t="shared" ref="AF713:AH713" si="91">AE713+(($AI$713-$AD$713)/($AI$707-$AD$707))</f>
        <v>1036.76</v>
      </c>
      <c r="AG713" s="209">
        <f t="shared" si="91"/>
        <v>1036.76</v>
      </c>
      <c r="AH713" s="209">
        <f t="shared" si="91"/>
        <v>1036.76</v>
      </c>
      <c r="AI713" s="209">
        <v>1036.76</v>
      </c>
      <c r="AJ713" s="209">
        <f>(($AI$713-$Y$713)/($AI$707-$Y$707))+AI713</f>
        <v>1036.6470000000002</v>
      </c>
      <c r="AK713" s="209">
        <f t="shared" ref="AK713:AS713" si="92">(($AI$713-$Y$713)/($AI$707-$Y$707))+AJ713</f>
        <v>1036.5340000000003</v>
      </c>
      <c r="AL713" s="209">
        <f t="shared" si="92"/>
        <v>1036.4210000000005</v>
      </c>
      <c r="AM713" s="209">
        <f t="shared" si="92"/>
        <v>1036.3080000000007</v>
      </c>
      <c r="AN713" s="209">
        <f t="shared" si="92"/>
        <v>1036.1950000000008</v>
      </c>
      <c r="AO713" s="209">
        <f t="shared" si="92"/>
        <v>1036.082000000001</v>
      </c>
      <c r="AP713" s="209">
        <f t="shared" si="92"/>
        <v>1035.9690000000012</v>
      </c>
      <c r="AQ713" s="209">
        <f t="shared" si="92"/>
        <v>1035.8560000000014</v>
      </c>
      <c r="AR713" s="209">
        <f t="shared" si="92"/>
        <v>1035.7430000000015</v>
      </c>
      <c r="AS713" s="209">
        <f t="shared" si="92"/>
        <v>1035.6300000000017</v>
      </c>
    </row>
    <row r="714" spans="1:45" ht="14.4" thickBot="1" x14ac:dyDescent="0.3">
      <c r="B714" s="208" t="s">
        <v>508</v>
      </c>
      <c r="C714" s="209">
        <v>1824.62</v>
      </c>
      <c r="D714" s="209">
        <f>C714+(($O$714-$C$714)/($O$707-$C$707))</f>
        <v>1816.0483333333332</v>
      </c>
      <c r="E714" s="209">
        <f t="shared" ref="E714:N714" si="93">D714+(($O$714-$C$714)/($O$707-$C$707))</f>
        <v>1807.4766666666665</v>
      </c>
      <c r="F714" s="209">
        <f t="shared" si="93"/>
        <v>1798.9049999999997</v>
      </c>
      <c r="G714" s="209">
        <f t="shared" si="93"/>
        <v>1790.333333333333</v>
      </c>
      <c r="H714" s="209">
        <f t="shared" si="93"/>
        <v>1781.7616666666663</v>
      </c>
      <c r="I714" s="209">
        <f t="shared" si="93"/>
        <v>1773.1899999999996</v>
      </c>
      <c r="J714" s="209">
        <f t="shared" si="93"/>
        <v>1764.6183333333329</v>
      </c>
      <c r="K714" s="209">
        <f t="shared" si="93"/>
        <v>1756.0466666666662</v>
      </c>
      <c r="L714" s="209">
        <f t="shared" si="93"/>
        <v>1747.4749999999995</v>
      </c>
      <c r="M714" s="209">
        <f t="shared" si="93"/>
        <v>1738.9033333333327</v>
      </c>
      <c r="N714" s="209">
        <f t="shared" si="93"/>
        <v>1730.331666666666</v>
      </c>
      <c r="O714" s="209">
        <v>1721.76</v>
      </c>
      <c r="P714" s="209">
        <f>O714+(($AD$714-$O$714)/($AD$707-$O$707))</f>
        <v>1720.8579999999999</v>
      </c>
      <c r="Q714" s="209">
        <f t="shared" ref="Q714:AC714" si="94">P714+(($AD$714-$O$714)/($AD$707-$O$707))</f>
        <v>1719.9559999999999</v>
      </c>
      <c r="R714" s="209">
        <f t="shared" si="94"/>
        <v>1719.0539999999999</v>
      </c>
      <c r="S714" s="209">
        <f t="shared" si="94"/>
        <v>1718.1519999999998</v>
      </c>
      <c r="T714" s="209">
        <f t="shared" si="94"/>
        <v>1717.2499999999998</v>
      </c>
      <c r="U714" s="209">
        <f t="shared" si="94"/>
        <v>1716.3479999999997</v>
      </c>
      <c r="V714" s="209">
        <f t="shared" si="94"/>
        <v>1715.4459999999997</v>
      </c>
      <c r="W714" s="209">
        <f t="shared" si="94"/>
        <v>1714.5439999999996</v>
      </c>
      <c r="X714" s="209">
        <f t="shared" si="94"/>
        <v>1713.6419999999996</v>
      </c>
      <c r="Y714" s="209">
        <f t="shared" si="94"/>
        <v>1712.7399999999996</v>
      </c>
      <c r="Z714" s="209">
        <f t="shared" si="94"/>
        <v>1711.8379999999995</v>
      </c>
      <c r="AA714" s="209">
        <f t="shared" si="94"/>
        <v>1710.9359999999995</v>
      </c>
      <c r="AB714" s="209">
        <f t="shared" si="94"/>
        <v>1710.0339999999994</v>
      </c>
      <c r="AC714" s="209">
        <f t="shared" si="94"/>
        <v>1709.1319999999994</v>
      </c>
      <c r="AD714" s="209">
        <v>1708.23</v>
      </c>
      <c r="AE714" s="209">
        <f>AD714+(($AI$714-$AD$714)/($AI$707-$AD$707))</f>
        <v>1708.23</v>
      </c>
      <c r="AF714" s="209">
        <f t="shared" ref="AF714:AH714" si="95">AE714+(($AI$714-$AD$714)/($AI$707-$AD$707))</f>
        <v>1708.23</v>
      </c>
      <c r="AG714" s="209">
        <f t="shared" si="95"/>
        <v>1708.23</v>
      </c>
      <c r="AH714" s="209">
        <f t="shared" si="95"/>
        <v>1708.23</v>
      </c>
      <c r="AI714" s="209">
        <v>1708.23</v>
      </c>
      <c r="AJ714" s="209">
        <f>(($AI$714-$Y$714)/($AI$707-$Y$707))+AI714</f>
        <v>1707.779</v>
      </c>
      <c r="AK714" s="209">
        <f t="shared" ref="AK714:AS714" si="96">(($AI$714-$Y$714)/($AI$707-$Y$707))+AJ714</f>
        <v>1707.328</v>
      </c>
      <c r="AL714" s="209">
        <f t="shared" si="96"/>
        <v>1706.877</v>
      </c>
      <c r="AM714" s="209">
        <f t="shared" si="96"/>
        <v>1706.4259999999999</v>
      </c>
      <c r="AN714" s="209">
        <f t="shared" si="96"/>
        <v>1705.9749999999999</v>
      </c>
      <c r="AO714" s="209">
        <f t="shared" si="96"/>
        <v>1705.5239999999999</v>
      </c>
      <c r="AP714" s="209">
        <f t="shared" si="96"/>
        <v>1705.0729999999999</v>
      </c>
      <c r="AQ714" s="209">
        <f t="shared" si="96"/>
        <v>1704.6219999999998</v>
      </c>
      <c r="AR714" s="209">
        <f t="shared" si="96"/>
        <v>1704.1709999999998</v>
      </c>
      <c r="AS714" s="209">
        <f t="shared" si="96"/>
        <v>1703.7199999999998</v>
      </c>
    </row>
    <row r="715" spans="1:45" ht="14.4" thickTop="1" x14ac:dyDescent="0.25">
      <c r="B715" s="219" t="s">
        <v>196</v>
      </c>
      <c r="C715" s="209">
        <v>459.82</v>
      </c>
      <c r="D715" s="209">
        <f>C715+(($O$715-$C$715)/($O$707-$C$707))</f>
        <v>450.15666666666664</v>
      </c>
      <c r="E715" s="209">
        <f t="shared" ref="E715:N715" si="97">D715+(($O$715-$C$715)/($O$707-$C$707))</f>
        <v>440.49333333333328</v>
      </c>
      <c r="F715" s="209">
        <f t="shared" si="97"/>
        <v>430.82999999999993</v>
      </c>
      <c r="G715" s="209">
        <f t="shared" si="97"/>
        <v>421.16666666666657</v>
      </c>
      <c r="H715" s="209">
        <f t="shared" si="97"/>
        <v>411.50333333333322</v>
      </c>
      <c r="I715" s="209">
        <f t="shared" si="97"/>
        <v>401.83999999999986</v>
      </c>
      <c r="J715" s="209">
        <f t="shared" si="97"/>
        <v>392.17666666666651</v>
      </c>
      <c r="K715" s="209">
        <f t="shared" si="97"/>
        <v>382.51333333333315</v>
      </c>
      <c r="L715" s="209">
        <f t="shared" si="97"/>
        <v>372.8499999999998</v>
      </c>
      <c r="M715" s="209">
        <f t="shared" si="97"/>
        <v>363.18666666666644</v>
      </c>
      <c r="N715" s="209">
        <f t="shared" si="97"/>
        <v>353.52333333333308</v>
      </c>
      <c r="O715" s="209">
        <v>343.86</v>
      </c>
      <c r="P715" s="209">
        <f>O715+(($AD$715-$O$715)/($AD$707-$O$707))</f>
        <v>341.75533333333334</v>
      </c>
      <c r="Q715" s="209">
        <f t="shared" ref="Q715:AC715" si="98">P715+(($AD$715-$O$715)/($AD$707-$O$707))</f>
        <v>339.65066666666667</v>
      </c>
      <c r="R715" s="209">
        <f t="shared" si="98"/>
        <v>337.54599999999999</v>
      </c>
      <c r="S715" s="209">
        <f t="shared" si="98"/>
        <v>335.44133333333332</v>
      </c>
      <c r="T715" s="209">
        <f t="shared" si="98"/>
        <v>333.33666666666664</v>
      </c>
      <c r="U715" s="209">
        <f t="shared" si="98"/>
        <v>331.23199999999997</v>
      </c>
      <c r="V715" s="209">
        <f t="shared" si="98"/>
        <v>329.1273333333333</v>
      </c>
      <c r="W715" s="209">
        <f t="shared" si="98"/>
        <v>327.02266666666662</v>
      </c>
      <c r="X715" s="209">
        <f t="shared" si="98"/>
        <v>324.91799999999995</v>
      </c>
      <c r="Y715" s="209">
        <f t="shared" si="98"/>
        <v>322.81333333333328</v>
      </c>
      <c r="Z715" s="209">
        <f t="shared" si="98"/>
        <v>320.7086666666666</v>
      </c>
      <c r="AA715" s="209">
        <f t="shared" si="98"/>
        <v>318.60399999999993</v>
      </c>
      <c r="AB715" s="209">
        <f t="shared" si="98"/>
        <v>316.49933333333325</v>
      </c>
      <c r="AC715" s="209">
        <f t="shared" si="98"/>
        <v>314.39466666666658</v>
      </c>
      <c r="AD715" s="209">
        <v>312.29000000000002</v>
      </c>
      <c r="AE715" s="209">
        <f>AD715+(($AI$715-$AD$715)/($AI$707-$AD$707))</f>
        <v>312.17600000000004</v>
      </c>
      <c r="AF715" s="209">
        <f t="shared" ref="AF715:AH715" si="99">AE715+(($AI$715-$AD$715)/($AI$707-$AD$707))</f>
        <v>312.06200000000007</v>
      </c>
      <c r="AG715" s="209">
        <f t="shared" si="99"/>
        <v>311.94800000000009</v>
      </c>
      <c r="AH715" s="209">
        <f t="shared" si="99"/>
        <v>311.83400000000012</v>
      </c>
      <c r="AI715" s="209">
        <v>311.72000000000003</v>
      </c>
      <c r="AJ715" s="209">
        <f>(($AI$715-$Y$715)/($AI$707-$Y$707))+AI715</f>
        <v>310.6106666666667</v>
      </c>
      <c r="AK715" s="209">
        <f t="shared" ref="AK715:AS715" si="100">(($AI$715-$Y$715)/($AI$707-$Y$707))+AJ715</f>
        <v>309.50133333333338</v>
      </c>
      <c r="AL715" s="209">
        <f t="shared" si="100"/>
        <v>308.39200000000005</v>
      </c>
      <c r="AM715" s="209">
        <f t="shared" si="100"/>
        <v>307.28266666666673</v>
      </c>
      <c r="AN715" s="209">
        <f t="shared" si="100"/>
        <v>306.1733333333334</v>
      </c>
      <c r="AO715" s="209">
        <f t="shared" si="100"/>
        <v>305.06400000000008</v>
      </c>
      <c r="AP715" s="209">
        <f t="shared" si="100"/>
        <v>303.95466666666675</v>
      </c>
      <c r="AQ715" s="209">
        <f t="shared" si="100"/>
        <v>302.84533333333343</v>
      </c>
      <c r="AR715" s="209">
        <f t="shared" si="100"/>
        <v>301.7360000000001</v>
      </c>
      <c r="AS715" s="209">
        <f t="shared" si="100"/>
        <v>300.62666666666678</v>
      </c>
    </row>
    <row r="717" spans="1:45" ht="14.4" thickBot="1" x14ac:dyDescent="0.3"/>
    <row r="718" spans="1:45" s="79" customFormat="1" ht="25.8" thickTop="1" thickBot="1" x14ac:dyDescent="0.3">
      <c r="A718" s="77"/>
      <c r="B718" s="78" t="s">
        <v>566</v>
      </c>
    </row>
    <row r="719" spans="1:45" ht="14.4" thickTop="1" x14ac:dyDescent="0.25"/>
    <row r="720" spans="1:45" ht="14.4" thickBot="1" x14ac:dyDescent="0.3"/>
    <row r="721" spans="2:9" ht="14.4" thickTop="1" x14ac:dyDescent="0.25">
      <c r="B721" s="56" t="s">
        <v>567</v>
      </c>
      <c r="C721" s="56" t="s">
        <v>568</v>
      </c>
      <c r="D721" s="56" t="s">
        <v>569</v>
      </c>
      <c r="E721" s="56" t="s">
        <v>271</v>
      </c>
      <c r="F721" s="56" t="s">
        <v>272</v>
      </c>
      <c r="G721" s="56" t="s">
        <v>273</v>
      </c>
      <c r="H721" s="56" t="s">
        <v>275</v>
      </c>
      <c r="I721" s="56" t="s">
        <v>570</v>
      </c>
    </row>
    <row r="722" spans="2:9" x14ac:dyDescent="0.25">
      <c r="B722" s="60" t="s">
        <v>235</v>
      </c>
      <c r="C722" s="59" t="s">
        <v>571</v>
      </c>
      <c r="D722" s="230">
        <v>97</v>
      </c>
      <c r="E722" s="230" t="s">
        <v>572</v>
      </c>
      <c r="F722" s="231" t="s">
        <v>573</v>
      </c>
      <c r="G722" s="232">
        <v>2019</v>
      </c>
      <c r="H722" s="273">
        <v>44896</v>
      </c>
      <c r="I722" s="230" t="s">
        <v>280</v>
      </c>
    </row>
    <row r="723" spans="2:9" x14ac:dyDescent="0.25">
      <c r="B723" s="60" t="s">
        <v>235</v>
      </c>
      <c r="C723" s="59" t="s">
        <v>574</v>
      </c>
      <c r="D723" s="230">
        <v>19</v>
      </c>
      <c r="E723" s="230" t="s">
        <v>572</v>
      </c>
      <c r="F723" s="231" t="s">
        <v>573</v>
      </c>
      <c r="G723" s="232">
        <v>2019</v>
      </c>
      <c r="H723" s="273">
        <v>44896</v>
      </c>
      <c r="I723" s="230" t="s">
        <v>280</v>
      </c>
    </row>
    <row r="724" spans="2:9" x14ac:dyDescent="0.25">
      <c r="B724" s="60" t="s">
        <v>235</v>
      </c>
      <c r="C724" s="59" t="s">
        <v>575</v>
      </c>
      <c r="D724" s="230">
        <v>105.73</v>
      </c>
      <c r="E724" s="230" t="s">
        <v>572</v>
      </c>
      <c r="F724" s="231" t="s">
        <v>573</v>
      </c>
      <c r="G724" s="232">
        <v>2019</v>
      </c>
      <c r="H724" s="273">
        <v>44896</v>
      </c>
      <c r="I724" s="230" t="s">
        <v>280</v>
      </c>
    </row>
    <row r="725" spans="2:9" ht="14.4" x14ac:dyDescent="0.25">
      <c r="B725" s="60" t="s">
        <v>236</v>
      </c>
      <c r="C725" s="59" t="s">
        <v>571</v>
      </c>
      <c r="D725" s="233">
        <f>D742*C747</f>
        <v>1.2689999999999999</v>
      </c>
      <c r="E725" s="230" t="s">
        <v>576</v>
      </c>
      <c r="F725" s="274" t="s">
        <v>577</v>
      </c>
      <c r="G725" s="232">
        <v>2006</v>
      </c>
      <c r="H725" s="273">
        <v>44896</v>
      </c>
      <c r="I725" s="230" t="s">
        <v>280</v>
      </c>
    </row>
    <row r="726" spans="2:9" ht="14.4" x14ac:dyDescent="0.25">
      <c r="B726" s="60" t="s">
        <v>236</v>
      </c>
      <c r="C726" s="59" t="s">
        <v>574</v>
      </c>
      <c r="D726" s="233">
        <f>D743*C747</f>
        <v>5.0759999999999996</v>
      </c>
      <c r="E726" s="230" t="s">
        <v>576</v>
      </c>
      <c r="F726" s="274" t="s">
        <v>577</v>
      </c>
      <c r="G726" s="232">
        <v>2006</v>
      </c>
      <c r="H726" s="273">
        <v>44896</v>
      </c>
      <c r="I726" s="230" t="s">
        <v>280</v>
      </c>
    </row>
    <row r="727" spans="2:9" ht="14.4" x14ac:dyDescent="0.25">
      <c r="B727" s="60" t="s">
        <v>236</v>
      </c>
      <c r="C727" s="59" t="s">
        <v>575</v>
      </c>
      <c r="D727" s="230">
        <v>64</v>
      </c>
      <c r="E727" s="230" t="s">
        <v>578</v>
      </c>
      <c r="F727" s="274" t="s">
        <v>579</v>
      </c>
      <c r="G727" s="232">
        <v>2019</v>
      </c>
      <c r="H727" s="273">
        <v>44896</v>
      </c>
      <c r="I727" s="230" t="s">
        <v>280</v>
      </c>
    </row>
    <row r="728" spans="2:9" ht="14.4" x14ac:dyDescent="0.25">
      <c r="B728" s="60" t="s">
        <v>580</v>
      </c>
      <c r="C728" s="59" t="s">
        <v>571</v>
      </c>
      <c r="D728" s="230">
        <v>1.68</v>
      </c>
      <c r="E728" s="230" t="s">
        <v>581</v>
      </c>
      <c r="F728" s="274" t="s">
        <v>582</v>
      </c>
      <c r="G728" s="232">
        <v>2009</v>
      </c>
      <c r="H728" s="273">
        <v>44896</v>
      </c>
      <c r="I728" s="230" t="s">
        <v>280</v>
      </c>
    </row>
    <row r="729" spans="2:9" ht="14.4" x14ac:dyDescent="0.25">
      <c r="B729" s="60" t="s">
        <v>580</v>
      </c>
      <c r="C729" s="59" t="s">
        <v>574</v>
      </c>
      <c r="D729" s="230">
        <v>1.07</v>
      </c>
      <c r="E729" s="230" t="s">
        <v>581</v>
      </c>
      <c r="F729" s="274" t="s">
        <v>582</v>
      </c>
      <c r="G729" s="232">
        <v>2009</v>
      </c>
      <c r="H729" s="273">
        <v>44896</v>
      </c>
      <c r="I729" s="230" t="s">
        <v>280</v>
      </c>
    </row>
    <row r="730" spans="2:9" ht="14.4" x14ac:dyDescent="0.25">
      <c r="B730" s="60" t="s">
        <v>580</v>
      </c>
      <c r="C730" s="59" t="s">
        <v>575</v>
      </c>
      <c r="D730" s="230">
        <v>9.1300000000000008</v>
      </c>
      <c r="E730" s="230" t="s">
        <v>581</v>
      </c>
      <c r="F730" s="274" t="s">
        <v>582</v>
      </c>
      <c r="G730" s="232">
        <v>2009</v>
      </c>
      <c r="H730" s="273">
        <v>44896</v>
      </c>
      <c r="I730" s="230" t="s">
        <v>280</v>
      </c>
    </row>
    <row r="731" spans="2:9" ht="14.4" x14ac:dyDescent="0.25">
      <c r="B731" s="60" t="s">
        <v>238</v>
      </c>
      <c r="C731" s="59" t="s">
        <v>571</v>
      </c>
      <c r="D731" s="230">
        <v>50.42</v>
      </c>
      <c r="E731" s="230" t="s">
        <v>583</v>
      </c>
      <c r="F731" s="274" t="s">
        <v>584</v>
      </c>
      <c r="G731" s="232">
        <v>2022</v>
      </c>
      <c r="H731" s="273">
        <v>44896</v>
      </c>
      <c r="I731" s="230" t="s">
        <v>280</v>
      </c>
    </row>
    <row r="732" spans="2:9" ht="14.4" x14ac:dyDescent="0.25">
      <c r="B732" s="60" t="s">
        <v>238</v>
      </c>
      <c r="C732" s="59" t="s">
        <v>574</v>
      </c>
      <c r="D732" s="233">
        <f>D731*B751</f>
        <v>11.5966</v>
      </c>
      <c r="E732" s="230" t="s">
        <v>583</v>
      </c>
      <c r="F732" s="274" t="s">
        <v>584</v>
      </c>
      <c r="G732" s="232">
        <v>2022</v>
      </c>
      <c r="H732" s="273">
        <v>44896</v>
      </c>
      <c r="I732" s="230" t="s">
        <v>280</v>
      </c>
    </row>
    <row r="733" spans="2:9" ht="14.4" x14ac:dyDescent="0.25">
      <c r="B733" s="60" t="s">
        <v>238</v>
      </c>
      <c r="C733" s="59" t="s">
        <v>575</v>
      </c>
      <c r="D733" s="230">
        <v>64</v>
      </c>
      <c r="E733" s="230" t="s">
        <v>578</v>
      </c>
      <c r="F733" s="274" t="s">
        <v>579</v>
      </c>
      <c r="G733" s="232">
        <v>2019</v>
      </c>
      <c r="H733" s="273">
        <v>44896</v>
      </c>
      <c r="I733" s="230" t="s">
        <v>280</v>
      </c>
    </row>
    <row r="734" spans="2:9" ht="14.4" x14ac:dyDescent="0.25">
      <c r="B734" s="60" t="s">
        <v>239</v>
      </c>
      <c r="C734" s="59" t="s">
        <v>571</v>
      </c>
      <c r="D734" s="230">
        <v>0.82</v>
      </c>
      <c r="E734" s="230" t="s">
        <v>585</v>
      </c>
      <c r="F734" s="274" t="s">
        <v>586</v>
      </c>
      <c r="G734" s="232">
        <v>1995</v>
      </c>
      <c r="H734" s="273">
        <v>44896</v>
      </c>
      <c r="I734" s="230" t="s">
        <v>280</v>
      </c>
    </row>
    <row r="735" spans="2:9" ht="14.4" x14ac:dyDescent="0.25">
      <c r="B735" s="60" t="s">
        <v>239</v>
      </c>
      <c r="C735" s="59" t="s">
        <v>574</v>
      </c>
      <c r="D735" s="230">
        <v>1.39</v>
      </c>
      <c r="E735" s="230" t="s">
        <v>585</v>
      </c>
      <c r="F735" s="274" t="s">
        <v>586</v>
      </c>
      <c r="G735" s="232">
        <v>1995</v>
      </c>
      <c r="H735" s="273">
        <v>44896</v>
      </c>
      <c r="I735" s="230" t="s">
        <v>280</v>
      </c>
    </row>
    <row r="736" spans="2:9" x14ac:dyDescent="0.25">
      <c r="B736" s="60" t="s">
        <v>239</v>
      </c>
      <c r="C736" s="59" t="s">
        <v>575</v>
      </c>
      <c r="D736" s="230">
        <v>71.099999999999994</v>
      </c>
      <c r="E736" s="230" t="s">
        <v>587</v>
      </c>
      <c r="F736" s="231" t="s">
        <v>588</v>
      </c>
      <c r="G736" s="232">
        <v>2009</v>
      </c>
      <c r="H736" s="273">
        <v>44896</v>
      </c>
      <c r="I736" s="230" t="s">
        <v>280</v>
      </c>
    </row>
    <row r="737" spans="2:9" ht="14.4" x14ac:dyDescent="0.25">
      <c r="B737" s="60" t="s">
        <v>240</v>
      </c>
      <c r="C737" s="59" t="s">
        <v>571</v>
      </c>
      <c r="D737" s="230">
        <v>0.88</v>
      </c>
      <c r="E737" s="230" t="s">
        <v>589</v>
      </c>
      <c r="F737" s="274" t="s">
        <v>590</v>
      </c>
      <c r="G737" s="232">
        <v>1996</v>
      </c>
      <c r="H737" s="273">
        <v>44896</v>
      </c>
      <c r="I737" s="230" t="s">
        <v>280</v>
      </c>
    </row>
    <row r="738" spans="2:9" ht="14.4" x14ac:dyDescent="0.25">
      <c r="B738" s="60" t="s">
        <v>240</v>
      </c>
      <c r="C738" s="59" t="s">
        <v>575</v>
      </c>
      <c r="D738" s="230">
        <v>135</v>
      </c>
      <c r="E738" s="230" t="s">
        <v>578</v>
      </c>
      <c r="F738" s="274" t="s">
        <v>579</v>
      </c>
      <c r="G738" s="232">
        <v>2019</v>
      </c>
      <c r="H738" s="273">
        <v>44896</v>
      </c>
      <c r="I738" s="230" t="s">
        <v>280</v>
      </c>
    </row>
    <row r="740" spans="2:9" ht="14.4" thickBot="1" x14ac:dyDescent="0.3"/>
    <row r="741" spans="2:9" ht="14.4" thickTop="1" x14ac:dyDescent="0.25">
      <c r="B741" s="56" t="s">
        <v>567</v>
      </c>
      <c r="C741" s="56" t="s">
        <v>568</v>
      </c>
      <c r="D741" s="56" t="s">
        <v>591</v>
      </c>
      <c r="E741" s="56" t="s">
        <v>271</v>
      </c>
      <c r="F741" s="56" t="s">
        <v>272</v>
      </c>
      <c r="G741" s="56" t="s">
        <v>273</v>
      </c>
      <c r="H741" s="56" t="s">
        <v>275</v>
      </c>
      <c r="I741" s="56" t="s">
        <v>570</v>
      </c>
    </row>
    <row r="742" spans="2:9" ht="14.4" x14ac:dyDescent="0.25">
      <c r="B742" s="60" t="s">
        <v>236</v>
      </c>
      <c r="C742" s="60" t="s">
        <v>571</v>
      </c>
      <c r="D742" s="229">
        <v>2.7</v>
      </c>
      <c r="E742" s="229" t="s">
        <v>576</v>
      </c>
      <c r="F742" s="279" t="s">
        <v>577</v>
      </c>
      <c r="G742" s="232">
        <v>2006</v>
      </c>
      <c r="H742" s="273">
        <v>44896</v>
      </c>
      <c r="I742" s="230" t="s">
        <v>280</v>
      </c>
    </row>
    <row r="743" spans="2:9" ht="14.4" x14ac:dyDescent="0.25">
      <c r="B743" s="60" t="s">
        <v>236</v>
      </c>
      <c r="C743" s="60" t="s">
        <v>574</v>
      </c>
      <c r="D743" s="229">
        <f>13.5-2.7</f>
        <v>10.8</v>
      </c>
      <c r="E743" s="229" t="s">
        <v>576</v>
      </c>
      <c r="F743" s="279" t="s">
        <v>577</v>
      </c>
      <c r="G743" s="232">
        <v>2006</v>
      </c>
      <c r="H743" s="273">
        <v>44896</v>
      </c>
      <c r="I743" s="230" t="s">
        <v>280</v>
      </c>
    </row>
    <row r="745" spans="2:9" ht="14.4" thickBot="1" x14ac:dyDescent="0.3"/>
    <row r="746" spans="2:9" ht="28.2" thickTop="1" x14ac:dyDescent="0.25">
      <c r="B746" s="56" t="s">
        <v>567</v>
      </c>
      <c r="C746" s="56" t="s">
        <v>592</v>
      </c>
      <c r="D746" s="56" t="s">
        <v>271</v>
      </c>
      <c r="E746" s="56" t="s">
        <v>272</v>
      </c>
      <c r="F746" s="56" t="s">
        <v>273</v>
      </c>
      <c r="G746" s="56" t="s">
        <v>275</v>
      </c>
      <c r="H746" s="56" t="s">
        <v>570</v>
      </c>
    </row>
    <row r="747" spans="2:9" ht="14.4" x14ac:dyDescent="0.25">
      <c r="B747" s="60" t="s">
        <v>236</v>
      </c>
      <c r="C747" s="60">
        <v>0.47</v>
      </c>
      <c r="D747" s="229" t="s">
        <v>593</v>
      </c>
      <c r="E747" s="279" t="s">
        <v>577</v>
      </c>
      <c r="F747" s="232">
        <v>2006</v>
      </c>
      <c r="G747" s="273">
        <v>44896</v>
      </c>
      <c r="H747" s="230" t="s">
        <v>280</v>
      </c>
    </row>
    <row r="749" spans="2:9" ht="14.4" thickBot="1" x14ac:dyDescent="0.3"/>
    <row r="750" spans="2:9" ht="28.2" thickTop="1" x14ac:dyDescent="0.25">
      <c r="B750" s="56" t="s">
        <v>594</v>
      </c>
      <c r="C750" s="56" t="s">
        <v>271</v>
      </c>
      <c r="D750" s="56" t="s">
        <v>272</v>
      </c>
      <c r="E750" s="56" t="s">
        <v>273</v>
      </c>
      <c r="F750" s="56" t="s">
        <v>275</v>
      </c>
      <c r="G750" s="56" t="s">
        <v>570</v>
      </c>
    </row>
    <row r="751" spans="2:9" x14ac:dyDescent="0.25">
      <c r="B751" s="60">
        <v>0.23</v>
      </c>
      <c r="C751" s="229" t="s">
        <v>595</v>
      </c>
      <c r="D751" s="235" t="s">
        <v>596</v>
      </c>
      <c r="E751" s="232">
        <v>2006</v>
      </c>
      <c r="F751" s="273">
        <v>44896</v>
      </c>
      <c r="G751" s="234" t="s">
        <v>280</v>
      </c>
    </row>
    <row r="753" spans="2:6" ht="14.4" thickBot="1" x14ac:dyDescent="0.3"/>
    <row r="754" spans="2:6" ht="28.2" thickTop="1" x14ac:dyDescent="0.25">
      <c r="B754" s="56" t="s">
        <v>567</v>
      </c>
      <c r="C754" s="56" t="s">
        <v>605</v>
      </c>
      <c r="D754" s="56" t="s">
        <v>606</v>
      </c>
      <c r="E754" s="56" t="s">
        <v>607</v>
      </c>
      <c r="F754" s="56" t="s">
        <v>608</v>
      </c>
    </row>
    <row r="755" spans="2:6" x14ac:dyDescent="0.25">
      <c r="B755" s="60" t="s">
        <v>235</v>
      </c>
      <c r="C755" s="286">
        <f>SUM(D755:F755)</f>
        <v>0</v>
      </c>
      <c r="D755" s="286">
        <f>D722*'Baseline Data Entry'!C82</f>
        <v>0</v>
      </c>
      <c r="E755" s="286">
        <f>D723*'Baseline Data Entry'!C82</f>
        <v>0</v>
      </c>
      <c r="F755" s="286">
        <f>D724*'Baseline Data Entry'!C82</f>
        <v>0</v>
      </c>
    </row>
    <row r="756" spans="2:6" x14ac:dyDescent="0.25">
      <c r="B756" s="60" t="s">
        <v>236</v>
      </c>
      <c r="C756" s="286">
        <f t="shared" ref="C756:C761" si="101">SUM(D756:F756)</f>
        <v>0</v>
      </c>
      <c r="D756" s="286">
        <f>D725*'Baseline Data Entry'!C83</f>
        <v>0</v>
      </c>
      <c r="E756" s="286">
        <f>D726*'Baseline Data Entry'!C83</f>
        <v>0</v>
      </c>
      <c r="F756" s="286">
        <f>D727*'Baseline Data Entry'!C83</f>
        <v>0</v>
      </c>
    </row>
    <row r="757" spans="2:6" x14ac:dyDescent="0.25">
      <c r="B757" s="60" t="s">
        <v>580</v>
      </c>
      <c r="C757" s="286">
        <f t="shared" si="101"/>
        <v>0</v>
      </c>
      <c r="D757" s="286">
        <f>D728*'Baseline Data Entry'!C84</f>
        <v>0</v>
      </c>
      <c r="E757" s="286">
        <f>D729*'Baseline Data Entry'!C84</f>
        <v>0</v>
      </c>
      <c r="F757" s="286">
        <f>D730*'Baseline Data Entry'!C84</f>
        <v>0</v>
      </c>
    </row>
    <row r="758" spans="2:6" x14ac:dyDescent="0.25">
      <c r="B758" s="60" t="s">
        <v>238</v>
      </c>
      <c r="C758" s="286">
        <f t="shared" si="101"/>
        <v>0</v>
      </c>
      <c r="D758" s="286">
        <f>D731*'Baseline Data Entry'!C85</f>
        <v>0</v>
      </c>
      <c r="E758" s="286">
        <f>D732*'Baseline Data Entry'!C85</f>
        <v>0</v>
      </c>
      <c r="F758" s="286">
        <f>D733*'Baseline Data Entry'!C85</f>
        <v>0</v>
      </c>
    </row>
    <row r="759" spans="2:6" x14ac:dyDescent="0.25">
      <c r="B759" s="60" t="s">
        <v>602</v>
      </c>
      <c r="C759" s="286">
        <f t="shared" si="101"/>
        <v>0</v>
      </c>
      <c r="D759" s="286">
        <f>D734*'Baseline Data Entry'!C86</f>
        <v>0</v>
      </c>
      <c r="E759" s="286">
        <f>D735*'Baseline Data Entry'!C86</f>
        <v>0</v>
      </c>
      <c r="F759" s="286">
        <f>D736*'Baseline Data Entry'!C86</f>
        <v>0</v>
      </c>
    </row>
    <row r="760" spans="2:6" ht="14.4" thickBot="1" x14ac:dyDescent="0.3">
      <c r="B760" s="60" t="s">
        <v>240</v>
      </c>
      <c r="C760" s="286">
        <f t="shared" si="101"/>
        <v>0</v>
      </c>
      <c r="D760" s="286">
        <f>D737*'Baseline Data Entry'!C87</f>
        <v>0</v>
      </c>
      <c r="E760" s="286">
        <v>0</v>
      </c>
      <c r="F760" s="286">
        <f>D738*'Baseline Data Entry'!C87</f>
        <v>0</v>
      </c>
    </row>
    <row r="761" spans="2:6" ht="14.4" thickTop="1" x14ac:dyDescent="0.25">
      <c r="B761" s="219" t="s">
        <v>609</v>
      </c>
      <c r="C761" s="286">
        <f t="shared" si="101"/>
        <v>0</v>
      </c>
      <c r="D761" s="286">
        <f>SUM(D755:D760)</f>
        <v>0</v>
      </c>
      <c r="E761" s="286">
        <f t="shared" ref="E761:F761" si="102">SUM(E755:E760)</f>
        <v>0</v>
      </c>
      <c r="F761" s="286">
        <f t="shared" si="102"/>
        <v>0</v>
      </c>
    </row>
  </sheetData>
  <sheetProtection algorithmName="SHA-512" hashValue="NLC/dVfXuPrkIBakAfQ25bKGcLD7YenFKTi+okWi03wu+gyyF6gqqpQW7Qm7CMYHZH8zr+RUQRxMx0ILX6HLhw==" saltValue="l0pHWYtFkx59gs/6ZqGJjQ==" spinCount="100000" sheet="1" objects="1" scenarios="1"/>
  <mergeCells count="17">
    <mergeCell ref="B654:H654"/>
    <mergeCell ref="C661:AC661"/>
    <mergeCell ref="C706:AJ706"/>
    <mergeCell ref="D278:AF278"/>
    <mergeCell ref="D279:AF279"/>
    <mergeCell ref="C332:F332"/>
    <mergeCell ref="C339:E339"/>
    <mergeCell ref="F391:K391"/>
    <mergeCell ref="D392:E392"/>
    <mergeCell ref="F392:G392"/>
    <mergeCell ref="H392:K392"/>
    <mergeCell ref="D226:AF226"/>
    <mergeCell ref="B127:E127"/>
    <mergeCell ref="B137:E137"/>
    <mergeCell ref="D173:AF173"/>
    <mergeCell ref="D174:AF174"/>
    <mergeCell ref="D225:AF225"/>
  </mergeCells>
  <conditionalFormatting sqref="B32">
    <cfRule type="beginsWith" dxfId="3" priority="2" operator="beginsWith" text="Error">
      <formula>LEFT(B32,LEN("Error"))="Error"</formula>
    </cfRule>
  </conditionalFormatting>
  <conditionalFormatting sqref="B35:D35">
    <cfRule type="beginsWith" dxfId="2" priority="1" operator="beginsWith" text="Error">
      <formula>LEFT(B35,LEN("Error"))="Error"</formula>
    </cfRule>
  </conditionalFormatting>
  <conditionalFormatting sqref="C29">
    <cfRule type="beginsWith" dxfId="1" priority="5" operator="beginsWith" text="Error">
      <formula>LEFT(C29,LEN("Error"))="Error"</formula>
    </cfRule>
  </conditionalFormatting>
  <conditionalFormatting sqref="C6:I27">
    <cfRule type="beginsWith" dxfId="0" priority="3" operator="beginsWith" text="Error">
      <formula>LEFT(C6,LEN("Error"))="Error"</formula>
    </cfRule>
  </conditionalFormatting>
  <hyperlinks>
    <hyperlink ref="G92" r:id="rId1" location="b11-b14" xr:uid="{4B5FD0C1-2FED-4F45-823F-DED099D8BE86}"/>
    <hyperlink ref="G87" r:id="rId2" xr:uid="{8C28FC74-6E99-4A96-83AC-940D152BAFFD}"/>
    <hyperlink ref="G88:G91" r:id="rId3" display="https://www.eia.gov/consumption/residential/data/2015/hc/php/hc10.10.php" xr:uid="{91A58C44-78D1-44F8-92AC-2AB20EC1B7B5}"/>
    <hyperlink ref="H334" r:id="rId4" xr:uid="{38487075-E974-4BBF-97D0-D590DAD0D686}"/>
    <hyperlink ref="H335:H336" r:id="rId5" display="https://view.officeapps.live.com/op/view.aspx?src=https%3A%2F%2Fwww.eia.gov%2Fconsumption%2Fresidential%2Fdata%2F2015%2Fc%26e%2Fce2.2.xlsx&amp;wdOrigin=BROWSELINK" xr:uid="{D474BD12-EB5E-481C-AD9E-6E571B38DE1E}"/>
    <hyperlink ref="C373" r:id="rId6" xr:uid="{5C75F099-83F8-4531-94EB-8984604789EF}"/>
    <hyperlink ref="C433" r:id="rId7" xr:uid="{51DA7C4A-691D-48BF-8AAE-84959233C1BD}"/>
    <hyperlink ref="H437:H440" r:id="rId8" display="https://www.ipcc.ch/meetings/session25/doc4a4b/vol2.pdf" xr:uid="{67DDBFCC-EC02-4BD9-8BA3-04151DB30908}"/>
    <hyperlink ref="C387" r:id="rId9" xr:uid="{974B673E-F5EA-4EA5-9E7B-2AFD3454EF49}"/>
    <hyperlink ref="F494" r:id="rId10" xr:uid="{94C53F0B-E730-40A7-98C4-AA0B0B39DD2A}"/>
    <hyperlink ref="F495" r:id="rId11" xr:uid="{90DAF68B-6D79-4269-8416-2BF22E97AED9}"/>
    <hyperlink ref="F496" r:id="rId12" xr:uid="{93213685-1884-4DB7-87EB-321D7AF6C884}"/>
    <hyperlink ref="F501" r:id="rId13" xr:uid="{1205CE0B-0DBA-46C0-A281-8B90A5C5738D}"/>
    <hyperlink ref="H507" r:id="rId14" xr:uid="{433962ED-426D-43AF-8E03-18C92DBD3FA7}"/>
    <hyperlink ref="H508" r:id="rId15" xr:uid="{91FBF7FE-F860-4509-ABE2-97B6C000EA3E}"/>
    <hyperlink ref="H509" r:id="rId16" xr:uid="{E98B88DF-4923-45CB-BA69-0BFA7FA7473E}"/>
    <hyperlink ref="F497" r:id="rId17" xr:uid="{A7011C2F-B283-4923-8157-0CB317C0CEFA}"/>
    <hyperlink ref="F498" r:id="rId18" xr:uid="{AAD90759-16F4-4521-9763-4A0B8780B947}"/>
    <hyperlink ref="F499" r:id="rId19" xr:uid="{E7E712BF-2B0F-4F6A-AB6F-539729BE1674}"/>
    <hyperlink ref="F736" r:id="rId20" xr:uid="{4629031D-5031-4AE0-B1FC-ECA32DB00A96}"/>
    <hyperlink ref="F722" r:id="rId21" xr:uid="{93719648-98EB-48D2-B453-2CBDB3755188}"/>
    <hyperlink ref="F723" r:id="rId22" xr:uid="{64E33B2E-9E73-4009-977D-4E27C5D4223E}"/>
    <hyperlink ref="D751" r:id="rId23" xr:uid="{38045F49-0A95-4F5A-BEC8-3B1F5EF55E67}"/>
    <hyperlink ref="G341" r:id="rId24" xr:uid="{0CE30735-733F-480B-8D5A-B82F71A9300E}"/>
    <hyperlink ref="G342" r:id="rId25" xr:uid="{E6D46BCF-6719-489B-9235-CC41CA1005A5}"/>
    <hyperlink ref="G343" r:id="rId26" xr:uid="{1FAEFC2F-701D-41E1-BD2A-4E16FDE35D60}"/>
    <hyperlink ref="G344" r:id="rId27" xr:uid="{93D5C50C-AA31-4A90-83DD-37FD04D83547}"/>
    <hyperlink ref="G345" r:id="rId28" xr:uid="{04C2C651-EA7B-48D7-8C20-46A5085BD4FD}"/>
    <hyperlink ref="G346" r:id="rId29" xr:uid="{58322865-6537-497A-8DE9-57CAA55CFE9E}"/>
    <hyperlink ref="G347" r:id="rId30" xr:uid="{60464FF9-79B6-47A0-BB1E-12C52A67F579}"/>
    <hyperlink ref="G348" r:id="rId31" xr:uid="{E76B32D9-AA71-4785-AF6C-EFD4460BB747}"/>
    <hyperlink ref="G349" r:id="rId32" xr:uid="{74B80AB2-428B-4E44-94BA-EE81D144AAA0}"/>
    <hyperlink ref="G350" r:id="rId33" xr:uid="{FE0116DA-BE45-49CD-ACFB-FFFDA6FFD6AA}"/>
    <hyperlink ref="G351" r:id="rId34" xr:uid="{A62A40E5-1892-4759-A5F7-14AF89A87434}"/>
    <hyperlink ref="G352" r:id="rId35" xr:uid="{130B3C50-8510-4971-AEEB-F6A84997A643}"/>
    <hyperlink ref="G353" r:id="rId36" xr:uid="{EBD59540-CB5E-423E-B3B2-D7F773ADB834}"/>
    <hyperlink ref="G354" r:id="rId37" xr:uid="{9D0941AB-51E1-4042-8B92-1FA07C4157D0}"/>
    <hyperlink ref="G355" r:id="rId38" xr:uid="{316D1456-542D-4B5E-97AE-08270CA95E54}"/>
    <hyperlink ref="G356" r:id="rId39" xr:uid="{56A03180-3992-4D04-9F6A-34CB68648220}"/>
    <hyperlink ref="G357" r:id="rId40" xr:uid="{8310BD5A-32E5-4A09-BA53-61BE089C7B04}"/>
    <hyperlink ref="G358" r:id="rId41" xr:uid="{34275127-843D-40B2-8394-57457FB7C598}"/>
    <hyperlink ref="C418" r:id="rId42" xr:uid="{CDE023D4-A4FE-4689-BA23-8C85831C50C6}"/>
    <hyperlink ref="F484" r:id="rId43" xr:uid="{E69D6D6C-A69E-4FB3-9492-CE60F8D264AB}"/>
    <hyperlink ref="G475" r:id="rId44" xr:uid="{BBCAFB7E-DD84-4B72-81DD-5B4968A6E4DB}"/>
    <hyperlink ref="G476" r:id="rId45" xr:uid="{FF5C1101-4194-43F9-8BF3-003B7D639136}"/>
    <hyperlink ref="G477" r:id="rId46" xr:uid="{E1BC88FF-4E39-4479-A41B-757C66C86899}"/>
    <hyperlink ref="G478" r:id="rId47" xr:uid="{991B71FE-9299-42CF-9DB1-AFD4A1364DE0}"/>
    <hyperlink ref="G479" r:id="rId48" xr:uid="{79B44CDB-9371-47A3-BF52-4D58FDB32B82}"/>
    <hyperlink ref="G480" r:id="rId49" xr:uid="{3A1577D9-41DB-4C31-B022-61DA67153DBE}"/>
    <hyperlink ref="F724" r:id="rId50" xr:uid="{15F35BF5-DDB5-4C81-BEF6-BA6E2F222247}"/>
    <hyperlink ref="C657" r:id="rId51" xr:uid="{5CFD04CF-9A47-4713-AF73-752B652F11AA}"/>
    <hyperlink ref="G93" r:id="rId52" location="b11-b14" xr:uid="{3C9F5572-CCEF-44B6-BF21-789FCD010D54}"/>
    <hyperlink ref="G96" r:id="rId53" location="b11-b14" xr:uid="{FC16880D-B25E-487D-8769-B728C459113F}"/>
    <hyperlink ref="H367" r:id="rId54" xr:uid="{87C62181-7B16-4FDD-A8D1-0FD85E670788}"/>
    <hyperlink ref="H366" r:id="rId55" xr:uid="{AE6EB9C2-8182-4D6E-A4C2-C90EB6CE9CE3}"/>
    <hyperlink ref="C689" r:id="rId56" xr:uid="{DD6CFBAC-4072-498D-8F72-4ED10993D832}"/>
    <hyperlink ref="F735" r:id="rId57" xr:uid="{7324381F-000D-4C72-B88D-EA701BBF15AD}"/>
    <hyperlink ref="F734" r:id="rId58" xr:uid="{ACD26CD2-8CC2-48ED-8DA0-737C8EEB4664}"/>
    <hyperlink ref="E747" r:id="rId59" xr:uid="{4BEC5230-5C9A-4787-8723-734643C90B4E}"/>
    <hyperlink ref="F743" r:id="rId60" xr:uid="{6ADB64E3-3DAE-4570-B12C-6A9C7E655BF3}"/>
    <hyperlink ref="F742" r:id="rId61" xr:uid="{AD2D9985-E0E9-42D1-B357-0EFE09674643}"/>
    <hyperlink ref="F738" r:id="rId62" xr:uid="{2A87B63F-42FC-4DF5-B181-8DB2BAE5F531}"/>
    <hyperlink ref="F737" r:id="rId63" xr:uid="{5A282656-5C21-4FF2-A699-52D14D006503}"/>
    <hyperlink ref="F733" r:id="rId64" xr:uid="{BF2BC46B-C641-4AFB-A1E2-03CF0FC5C9AA}"/>
    <hyperlink ref="F725" r:id="rId65" xr:uid="{ECBE471D-071D-4E22-B07E-4DD46B5103EF}"/>
    <hyperlink ref="F726" r:id="rId66" xr:uid="{D1E5D49E-C83C-40A7-8AF5-B71F80FDA946}"/>
    <hyperlink ref="F727" r:id="rId67" xr:uid="{ADE731D9-8026-4296-98EE-CBC313DD1918}"/>
    <hyperlink ref="F731" r:id="rId68" xr:uid="{C7C7BF73-0E1E-45DC-A957-2F26E2F9D014}"/>
    <hyperlink ref="F732" r:id="rId69" xr:uid="{11F0B5A4-135C-4E74-9996-17D4CA48952D}"/>
    <hyperlink ref="C123" r:id="rId70" xr:uid="{46294351-D843-42E8-94E2-8F22473B7351}"/>
    <hyperlink ref="F728" r:id="rId71" xr:uid="{F49F5B2E-2FB6-4340-B23C-A698C8167829}"/>
    <hyperlink ref="F729" r:id="rId72" xr:uid="{0410365D-906B-4289-828C-929D83350656}"/>
    <hyperlink ref="F730" r:id="rId73" xr:uid="{C268B2D1-BB2D-412A-97A2-0D4711537BAE}"/>
  </hyperlinks>
  <pageMargins left="0.7" right="0.7" top="0.75" bottom="0.75" header="0.3" footer="0.3"/>
  <pageSetup orientation="portrait" horizontalDpi="1200" verticalDpi="1200" r:id="rId74"/>
  <drawing r:id="rId75"/>
  <legacyDrawing r:id="rId7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83D53-C493-469D-8878-C83A67D88776}">
  <sheetPr codeName="Sheet7">
    <tabColor theme="2" tint="-9.9978637043366805E-2"/>
  </sheetPr>
  <dimension ref="A1:IV2318"/>
  <sheetViews>
    <sheetView showGridLines="0" workbookViewId="0">
      <selection activeCell="E7" sqref="E7"/>
    </sheetView>
  </sheetViews>
  <sheetFormatPr defaultRowHeight="13.2" x14ac:dyDescent="0.25"/>
  <cols>
    <col min="1" max="1" width="1" style="29" customWidth="1"/>
    <col min="2" max="2" width="25.88671875" style="29" customWidth="1"/>
    <col min="3" max="3" width="32.5546875" style="29" bestFit="1" customWidth="1"/>
    <col min="4" max="4" width="21.109375" style="29" bestFit="1" customWidth="1"/>
    <col min="5" max="5" width="19.109375" style="29" customWidth="1"/>
    <col min="6" max="6" width="48.5546875" style="29" bestFit="1" customWidth="1"/>
    <col min="7" max="7" width="18.5546875" style="29" bestFit="1" customWidth="1"/>
    <col min="8" max="8" width="21.5546875" style="29" bestFit="1" customWidth="1"/>
    <col min="9" max="9" width="37.88671875" style="29" bestFit="1" customWidth="1"/>
    <col min="10" max="10" width="33.5546875" style="29" bestFit="1" customWidth="1"/>
    <col min="11" max="11" width="14.5546875" style="29" bestFit="1" customWidth="1"/>
    <col min="12" max="12" width="18.88671875" style="29" customWidth="1"/>
    <col min="13" max="13" width="12.88671875" style="29" bestFit="1" customWidth="1"/>
    <col min="14" max="14" width="14.88671875" style="29" customWidth="1"/>
    <col min="15" max="15" width="14.5546875" style="29" customWidth="1"/>
    <col min="16" max="256" width="9.109375" style="29"/>
    <col min="257" max="257" width="1" style="29" customWidth="1"/>
    <col min="258" max="258" width="18.5546875" style="29" customWidth="1"/>
    <col min="259" max="259" width="32.44140625" style="29" bestFit="1" customWidth="1"/>
    <col min="260" max="260" width="21" style="29" bestFit="1" customWidth="1"/>
    <col min="261" max="261" width="17.88671875" style="29" bestFit="1" customWidth="1"/>
    <col min="262" max="262" width="48.5546875" style="29" bestFit="1" customWidth="1"/>
    <col min="263" max="263" width="18.5546875" style="29" bestFit="1" customWidth="1"/>
    <col min="264" max="264" width="21.44140625" style="29" bestFit="1" customWidth="1"/>
    <col min="265" max="265" width="37.88671875" style="29" bestFit="1" customWidth="1"/>
    <col min="266" max="266" width="33.44140625" style="29" bestFit="1" customWidth="1"/>
    <col min="267" max="267" width="14.44140625" style="29" bestFit="1" customWidth="1"/>
    <col min="268" max="268" width="18.88671875" style="29" customWidth="1"/>
    <col min="269" max="269" width="12" style="29" bestFit="1" customWidth="1"/>
    <col min="270" max="512" width="9.109375" style="29"/>
    <col min="513" max="513" width="1" style="29" customWidth="1"/>
    <col min="514" max="514" width="18.5546875" style="29" customWidth="1"/>
    <col min="515" max="515" width="32.44140625" style="29" bestFit="1" customWidth="1"/>
    <col min="516" max="516" width="21" style="29" bestFit="1" customWidth="1"/>
    <col min="517" max="517" width="17.88671875" style="29" bestFit="1" customWidth="1"/>
    <col min="518" max="518" width="48.5546875" style="29" bestFit="1" customWidth="1"/>
    <col min="519" max="519" width="18.5546875" style="29" bestFit="1" customWidth="1"/>
    <col min="520" max="520" width="21.44140625" style="29" bestFit="1" customWidth="1"/>
    <col min="521" max="521" width="37.88671875" style="29" bestFit="1" customWidth="1"/>
    <col min="522" max="522" width="33.44140625" style="29" bestFit="1" customWidth="1"/>
    <col min="523" max="523" width="14.44140625" style="29" bestFit="1" customWidth="1"/>
    <col min="524" max="524" width="18.88671875" style="29" customWidth="1"/>
    <col min="525" max="525" width="12" style="29" bestFit="1" customWidth="1"/>
    <col min="526" max="768" width="9.109375" style="29"/>
    <col min="769" max="769" width="1" style="29" customWidth="1"/>
    <col min="770" max="770" width="18.5546875" style="29" customWidth="1"/>
    <col min="771" max="771" width="32.44140625" style="29" bestFit="1" customWidth="1"/>
    <col min="772" max="772" width="21" style="29" bestFit="1" customWidth="1"/>
    <col min="773" max="773" width="17.88671875" style="29" bestFit="1" customWidth="1"/>
    <col min="774" max="774" width="48.5546875" style="29" bestFit="1" customWidth="1"/>
    <col min="775" max="775" width="18.5546875" style="29" bestFit="1" customWidth="1"/>
    <col min="776" max="776" width="21.44140625" style="29" bestFit="1" customWidth="1"/>
    <col min="777" max="777" width="37.88671875" style="29" bestFit="1" customWidth="1"/>
    <col min="778" max="778" width="33.44140625" style="29" bestFit="1" customWidth="1"/>
    <col min="779" max="779" width="14.44140625" style="29" bestFit="1" customWidth="1"/>
    <col min="780" max="780" width="18.88671875" style="29" customWidth="1"/>
    <col min="781" max="781" width="12" style="29" bestFit="1" customWidth="1"/>
    <col min="782" max="1024" width="9.109375" style="29"/>
    <col min="1025" max="1025" width="1" style="29" customWidth="1"/>
    <col min="1026" max="1026" width="18.5546875" style="29" customWidth="1"/>
    <col min="1027" max="1027" width="32.44140625" style="29" bestFit="1" customWidth="1"/>
    <col min="1028" max="1028" width="21" style="29" bestFit="1" customWidth="1"/>
    <col min="1029" max="1029" width="17.88671875" style="29" bestFit="1" customWidth="1"/>
    <col min="1030" max="1030" width="48.5546875" style="29" bestFit="1" customWidth="1"/>
    <col min="1031" max="1031" width="18.5546875" style="29" bestFit="1" customWidth="1"/>
    <col min="1032" max="1032" width="21.44140625" style="29" bestFit="1" customWidth="1"/>
    <col min="1033" max="1033" width="37.88671875" style="29" bestFit="1" customWidth="1"/>
    <col min="1034" max="1034" width="33.44140625" style="29" bestFit="1" customWidth="1"/>
    <col min="1035" max="1035" width="14.44140625" style="29" bestFit="1" customWidth="1"/>
    <col min="1036" max="1036" width="18.88671875" style="29" customWidth="1"/>
    <col min="1037" max="1037" width="12" style="29" bestFit="1" customWidth="1"/>
    <col min="1038" max="1280" width="9.109375" style="29"/>
    <col min="1281" max="1281" width="1" style="29" customWidth="1"/>
    <col min="1282" max="1282" width="18.5546875" style="29" customWidth="1"/>
    <col min="1283" max="1283" width="32.44140625" style="29" bestFit="1" customWidth="1"/>
    <col min="1284" max="1284" width="21" style="29" bestFit="1" customWidth="1"/>
    <col min="1285" max="1285" width="17.88671875" style="29" bestFit="1" customWidth="1"/>
    <col min="1286" max="1286" width="48.5546875" style="29" bestFit="1" customWidth="1"/>
    <col min="1287" max="1287" width="18.5546875" style="29" bestFit="1" customWidth="1"/>
    <col min="1288" max="1288" width="21.44140625" style="29" bestFit="1" customWidth="1"/>
    <col min="1289" max="1289" width="37.88671875" style="29" bestFit="1" customWidth="1"/>
    <col min="1290" max="1290" width="33.44140625" style="29" bestFit="1" customWidth="1"/>
    <col min="1291" max="1291" width="14.44140625" style="29" bestFit="1" customWidth="1"/>
    <col min="1292" max="1292" width="18.88671875" style="29" customWidth="1"/>
    <col min="1293" max="1293" width="12" style="29" bestFit="1" customWidth="1"/>
    <col min="1294" max="1536" width="9.109375" style="29"/>
    <col min="1537" max="1537" width="1" style="29" customWidth="1"/>
    <col min="1538" max="1538" width="18.5546875" style="29" customWidth="1"/>
    <col min="1539" max="1539" width="32.44140625" style="29" bestFit="1" customWidth="1"/>
    <col min="1540" max="1540" width="21" style="29" bestFit="1" customWidth="1"/>
    <col min="1541" max="1541" width="17.88671875" style="29" bestFit="1" customWidth="1"/>
    <col min="1542" max="1542" width="48.5546875" style="29" bestFit="1" customWidth="1"/>
    <col min="1543" max="1543" width="18.5546875" style="29" bestFit="1" customWidth="1"/>
    <col min="1544" max="1544" width="21.44140625" style="29" bestFit="1" customWidth="1"/>
    <col min="1545" max="1545" width="37.88671875" style="29" bestFit="1" customWidth="1"/>
    <col min="1546" max="1546" width="33.44140625" style="29" bestFit="1" customWidth="1"/>
    <col min="1547" max="1547" width="14.44140625" style="29" bestFit="1" customWidth="1"/>
    <col min="1548" max="1548" width="18.88671875" style="29" customWidth="1"/>
    <col min="1549" max="1549" width="12" style="29" bestFit="1" customWidth="1"/>
    <col min="1550" max="1792" width="9.109375" style="29"/>
    <col min="1793" max="1793" width="1" style="29" customWidth="1"/>
    <col min="1794" max="1794" width="18.5546875" style="29" customWidth="1"/>
    <col min="1795" max="1795" width="32.44140625" style="29" bestFit="1" customWidth="1"/>
    <col min="1796" max="1796" width="21" style="29" bestFit="1" customWidth="1"/>
    <col min="1797" max="1797" width="17.88671875" style="29" bestFit="1" customWidth="1"/>
    <col min="1798" max="1798" width="48.5546875" style="29" bestFit="1" customWidth="1"/>
    <col min="1799" max="1799" width="18.5546875" style="29" bestFit="1" customWidth="1"/>
    <col min="1800" max="1800" width="21.44140625" style="29" bestFit="1" customWidth="1"/>
    <col min="1801" max="1801" width="37.88671875" style="29" bestFit="1" customWidth="1"/>
    <col min="1802" max="1802" width="33.44140625" style="29" bestFit="1" customWidth="1"/>
    <col min="1803" max="1803" width="14.44140625" style="29" bestFit="1" customWidth="1"/>
    <col min="1804" max="1804" width="18.88671875" style="29" customWidth="1"/>
    <col min="1805" max="1805" width="12" style="29" bestFit="1" customWidth="1"/>
    <col min="1806" max="2048" width="9.109375" style="29"/>
    <col min="2049" max="2049" width="1" style="29" customWidth="1"/>
    <col min="2050" max="2050" width="18.5546875" style="29" customWidth="1"/>
    <col min="2051" max="2051" width="32.44140625" style="29" bestFit="1" customWidth="1"/>
    <col min="2052" max="2052" width="21" style="29" bestFit="1" customWidth="1"/>
    <col min="2053" max="2053" width="17.88671875" style="29" bestFit="1" customWidth="1"/>
    <col min="2054" max="2054" width="48.5546875" style="29" bestFit="1" customWidth="1"/>
    <col min="2055" max="2055" width="18.5546875" style="29" bestFit="1" customWidth="1"/>
    <col min="2056" max="2056" width="21.44140625" style="29" bestFit="1" customWidth="1"/>
    <col min="2057" max="2057" width="37.88671875" style="29" bestFit="1" customWidth="1"/>
    <col min="2058" max="2058" width="33.44140625" style="29" bestFit="1" customWidth="1"/>
    <col min="2059" max="2059" width="14.44140625" style="29" bestFit="1" customWidth="1"/>
    <col min="2060" max="2060" width="18.88671875" style="29" customWidth="1"/>
    <col min="2061" max="2061" width="12" style="29" bestFit="1" customWidth="1"/>
    <col min="2062" max="2304" width="9.109375" style="29"/>
    <col min="2305" max="2305" width="1" style="29" customWidth="1"/>
    <col min="2306" max="2306" width="18.5546875" style="29" customWidth="1"/>
    <col min="2307" max="2307" width="32.44140625" style="29" bestFit="1" customWidth="1"/>
    <col min="2308" max="2308" width="21" style="29" bestFit="1" customWidth="1"/>
    <col min="2309" max="2309" width="17.88671875" style="29" bestFit="1" customWidth="1"/>
    <col min="2310" max="2310" width="48.5546875" style="29" bestFit="1" customWidth="1"/>
    <col min="2311" max="2311" width="18.5546875" style="29" bestFit="1" customWidth="1"/>
    <col min="2312" max="2312" width="21.44140625" style="29" bestFit="1" customWidth="1"/>
    <col min="2313" max="2313" width="37.88671875" style="29" bestFit="1" customWidth="1"/>
    <col min="2314" max="2314" width="33.44140625" style="29" bestFit="1" customWidth="1"/>
    <col min="2315" max="2315" width="14.44140625" style="29" bestFit="1" customWidth="1"/>
    <col min="2316" max="2316" width="18.88671875" style="29" customWidth="1"/>
    <col min="2317" max="2317" width="12" style="29" bestFit="1" customWidth="1"/>
    <col min="2318" max="2560" width="9.109375" style="29"/>
    <col min="2561" max="2561" width="1" style="29" customWidth="1"/>
    <col min="2562" max="2562" width="18.5546875" style="29" customWidth="1"/>
    <col min="2563" max="2563" width="32.44140625" style="29" bestFit="1" customWidth="1"/>
    <col min="2564" max="2564" width="21" style="29" bestFit="1" customWidth="1"/>
    <col min="2565" max="2565" width="17.88671875" style="29" bestFit="1" customWidth="1"/>
    <col min="2566" max="2566" width="48.5546875" style="29" bestFit="1" customWidth="1"/>
    <col min="2567" max="2567" width="18.5546875" style="29" bestFit="1" customWidth="1"/>
    <col min="2568" max="2568" width="21.44140625" style="29" bestFit="1" customWidth="1"/>
    <col min="2569" max="2569" width="37.88671875" style="29" bestFit="1" customWidth="1"/>
    <col min="2570" max="2570" width="33.44140625" style="29" bestFit="1" customWidth="1"/>
    <col min="2571" max="2571" width="14.44140625" style="29" bestFit="1" customWidth="1"/>
    <col min="2572" max="2572" width="18.88671875" style="29" customWidth="1"/>
    <col min="2573" max="2573" width="12" style="29" bestFit="1" customWidth="1"/>
    <col min="2574" max="2816" width="9.109375" style="29"/>
    <col min="2817" max="2817" width="1" style="29" customWidth="1"/>
    <col min="2818" max="2818" width="18.5546875" style="29" customWidth="1"/>
    <col min="2819" max="2819" width="32.44140625" style="29" bestFit="1" customWidth="1"/>
    <col min="2820" max="2820" width="21" style="29" bestFit="1" customWidth="1"/>
    <col min="2821" max="2821" width="17.88671875" style="29" bestFit="1" customWidth="1"/>
    <col min="2822" max="2822" width="48.5546875" style="29" bestFit="1" customWidth="1"/>
    <col min="2823" max="2823" width="18.5546875" style="29" bestFit="1" customWidth="1"/>
    <col min="2824" max="2824" width="21.44140625" style="29" bestFit="1" customWidth="1"/>
    <col min="2825" max="2825" width="37.88671875" style="29" bestFit="1" customWidth="1"/>
    <col min="2826" max="2826" width="33.44140625" style="29" bestFit="1" customWidth="1"/>
    <col min="2827" max="2827" width="14.44140625" style="29" bestFit="1" customWidth="1"/>
    <col min="2828" max="2828" width="18.88671875" style="29" customWidth="1"/>
    <col min="2829" max="2829" width="12" style="29" bestFit="1" customWidth="1"/>
    <col min="2830" max="3072" width="9.109375" style="29"/>
    <col min="3073" max="3073" width="1" style="29" customWidth="1"/>
    <col min="3074" max="3074" width="18.5546875" style="29" customWidth="1"/>
    <col min="3075" max="3075" width="32.44140625" style="29" bestFit="1" customWidth="1"/>
    <col min="3076" max="3076" width="21" style="29" bestFit="1" customWidth="1"/>
    <col min="3077" max="3077" width="17.88671875" style="29" bestFit="1" customWidth="1"/>
    <col min="3078" max="3078" width="48.5546875" style="29" bestFit="1" customWidth="1"/>
    <col min="3079" max="3079" width="18.5546875" style="29" bestFit="1" customWidth="1"/>
    <col min="3080" max="3080" width="21.44140625" style="29" bestFit="1" customWidth="1"/>
    <col min="3081" max="3081" width="37.88671875" style="29" bestFit="1" customWidth="1"/>
    <col min="3082" max="3082" width="33.44140625" style="29" bestFit="1" customWidth="1"/>
    <col min="3083" max="3083" width="14.44140625" style="29" bestFit="1" customWidth="1"/>
    <col min="3084" max="3084" width="18.88671875" style="29" customWidth="1"/>
    <col min="3085" max="3085" width="12" style="29" bestFit="1" customWidth="1"/>
    <col min="3086" max="3328" width="9.109375" style="29"/>
    <col min="3329" max="3329" width="1" style="29" customWidth="1"/>
    <col min="3330" max="3330" width="18.5546875" style="29" customWidth="1"/>
    <col min="3331" max="3331" width="32.44140625" style="29" bestFit="1" customWidth="1"/>
    <col min="3332" max="3332" width="21" style="29" bestFit="1" customWidth="1"/>
    <col min="3333" max="3333" width="17.88671875" style="29" bestFit="1" customWidth="1"/>
    <col min="3334" max="3334" width="48.5546875" style="29" bestFit="1" customWidth="1"/>
    <col min="3335" max="3335" width="18.5546875" style="29" bestFit="1" customWidth="1"/>
    <col min="3336" max="3336" width="21.44140625" style="29" bestFit="1" customWidth="1"/>
    <col min="3337" max="3337" width="37.88671875" style="29" bestFit="1" customWidth="1"/>
    <col min="3338" max="3338" width="33.44140625" style="29" bestFit="1" customWidth="1"/>
    <col min="3339" max="3339" width="14.44140625" style="29" bestFit="1" customWidth="1"/>
    <col min="3340" max="3340" width="18.88671875" style="29" customWidth="1"/>
    <col min="3341" max="3341" width="12" style="29" bestFit="1" customWidth="1"/>
    <col min="3342" max="3584" width="9.109375" style="29"/>
    <col min="3585" max="3585" width="1" style="29" customWidth="1"/>
    <col min="3586" max="3586" width="18.5546875" style="29" customWidth="1"/>
    <col min="3587" max="3587" width="32.44140625" style="29" bestFit="1" customWidth="1"/>
    <col min="3588" max="3588" width="21" style="29" bestFit="1" customWidth="1"/>
    <col min="3589" max="3589" width="17.88671875" style="29" bestFit="1" customWidth="1"/>
    <col min="3590" max="3590" width="48.5546875" style="29" bestFit="1" customWidth="1"/>
    <col min="3591" max="3591" width="18.5546875" style="29" bestFit="1" customWidth="1"/>
    <col min="3592" max="3592" width="21.44140625" style="29" bestFit="1" customWidth="1"/>
    <col min="3593" max="3593" width="37.88671875" style="29" bestFit="1" customWidth="1"/>
    <col min="3594" max="3594" width="33.44140625" style="29" bestFit="1" customWidth="1"/>
    <col min="3595" max="3595" width="14.44140625" style="29" bestFit="1" customWidth="1"/>
    <col min="3596" max="3596" width="18.88671875" style="29" customWidth="1"/>
    <col min="3597" max="3597" width="12" style="29" bestFit="1" customWidth="1"/>
    <col min="3598" max="3840" width="9.109375" style="29"/>
    <col min="3841" max="3841" width="1" style="29" customWidth="1"/>
    <col min="3842" max="3842" width="18.5546875" style="29" customWidth="1"/>
    <col min="3843" max="3843" width="32.44140625" style="29" bestFit="1" customWidth="1"/>
    <col min="3844" max="3844" width="21" style="29" bestFit="1" customWidth="1"/>
    <col min="3845" max="3845" width="17.88671875" style="29" bestFit="1" customWidth="1"/>
    <col min="3846" max="3846" width="48.5546875" style="29" bestFit="1" customWidth="1"/>
    <col min="3847" max="3847" width="18.5546875" style="29" bestFit="1" customWidth="1"/>
    <col min="3848" max="3848" width="21.44140625" style="29" bestFit="1" customWidth="1"/>
    <col min="3849" max="3849" width="37.88671875" style="29" bestFit="1" customWidth="1"/>
    <col min="3850" max="3850" width="33.44140625" style="29" bestFit="1" customWidth="1"/>
    <col min="3851" max="3851" width="14.44140625" style="29" bestFit="1" customWidth="1"/>
    <col min="3852" max="3852" width="18.88671875" style="29" customWidth="1"/>
    <col min="3853" max="3853" width="12" style="29" bestFit="1" customWidth="1"/>
    <col min="3854" max="4096" width="9.109375" style="29"/>
    <col min="4097" max="4097" width="1" style="29" customWidth="1"/>
    <col min="4098" max="4098" width="18.5546875" style="29" customWidth="1"/>
    <col min="4099" max="4099" width="32.44140625" style="29" bestFit="1" customWidth="1"/>
    <col min="4100" max="4100" width="21" style="29" bestFit="1" customWidth="1"/>
    <col min="4101" max="4101" width="17.88671875" style="29" bestFit="1" customWidth="1"/>
    <col min="4102" max="4102" width="48.5546875" style="29" bestFit="1" customWidth="1"/>
    <col min="4103" max="4103" width="18.5546875" style="29" bestFit="1" customWidth="1"/>
    <col min="4104" max="4104" width="21.44140625" style="29" bestFit="1" customWidth="1"/>
    <col min="4105" max="4105" width="37.88671875" style="29" bestFit="1" customWidth="1"/>
    <col min="4106" max="4106" width="33.44140625" style="29" bestFit="1" customWidth="1"/>
    <col min="4107" max="4107" width="14.44140625" style="29" bestFit="1" customWidth="1"/>
    <col min="4108" max="4108" width="18.88671875" style="29" customWidth="1"/>
    <col min="4109" max="4109" width="12" style="29" bestFit="1" customWidth="1"/>
    <col min="4110" max="4352" width="9.109375" style="29"/>
    <col min="4353" max="4353" width="1" style="29" customWidth="1"/>
    <col min="4354" max="4354" width="18.5546875" style="29" customWidth="1"/>
    <col min="4355" max="4355" width="32.44140625" style="29" bestFit="1" customWidth="1"/>
    <col min="4356" max="4356" width="21" style="29" bestFit="1" customWidth="1"/>
    <col min="4357" max="4357" width="17.88671875" style="29" bestFit="1" customWidth="1"/>
    <col min="4358" max="4358" width="48.5546875" style="29" bestFit="1" customWidth="1"/>
    <col min="4359" max="4359" width="18.5546875" style="29" bestFit="1" customWidth="1"/>
    <col min="4360" max="4360" width="21.44140625" style="29" bestFit="1" customWidth="1"/>
    <col min="4361" max="4361" width="37.88671875" style="29" bestFit="1" customWidth="1"/>
    <col min="4362" max="4362" width="33.44140625" style="29" bestFit="1" customWidth="1"/>
    <col min="4363" max="4363" width="14.44140625" style="29" bestFit="1" customWidth="1"/>
    <col min="4364" max="4364" width="18.88671875" style="29" customWidth="1"/>
    <col min="4365" max="4365" width="12" style="29" bestFit="1" customWidth="1"/>
    <col min="4366" max="4608" width="9.109375" style="29"/>
    <col min="4609" max="4609" width="1" style="29" customWidth="1"/>
    <col min="4610" max="4610" width="18.5546875" style="29" customWidth="1"/>
    <col min="4611" max="4611" width="32.44140625" style="29" bestFit="1" customWidth="1"/>
    <col min="4612" max="4612" width="21" style="29" bestFit="1" customWidth="1"/>
    <col min="4613" max="4613" width="17.88671875" style="29" bestFit="1" customWidth="1"/>
    <col min="4614" max="4614" width="48.5546875" style="29" bestFit="1" customWidth="1"/>
    <col min="4615" max="4615" width="18.5546875" style="29" bestFit="1" customWidth="1"/>
    <col min="4616" max="4616" width="21.44140625" style="29" bestFit="1" customWidth="1"/>
    <col min="4617" max="4617" width="37.88671875" style="29" bestFit="1" customWidth="1"/>
    <col min="4618" max="4618" width="33.44140625" style="29" bestFit="1" customWidth="1"/>
    <col min="4619" max="4619" width="14.44140625" style="29" bestFit="1" customWidth="1"/>
    <col min="4620" max="4620" width="18.88671875" style="29" customWidth="1"/>
    <col min="4621" max="4621" width="12" style="29" bestFit="1" customWidth="1"/>
    <col min="4622" max="4864" width="9.109375" style="29"/>
    <col min="4865" max="4865" width="1" style="29" customWidth="1"/>
    <col min="4866" max="4866" width="18.5546875" style="29" customWidth="1"/>
    <col min="4867" max="4867" width="32.44140625" style="29" bestFit="1" customWidth="1"/>
    <col min="4868" max="4868" width="21" style="29" bestFit="1" customWidth="1"/>
    <col min="4869" max="4869" width="17.88671875" style="29" bestFit="1" customWidth="1"/>
    <col min="4870" max="4870" width="48.5546875" style="29" bestFit="1" customWidth="1"/>
    <col min="4871" max="4871" width="18.5546875" style="29" bestFit="1" customWidth="1"/>
    <col min="4872" max="4872" width="21.44140625" style="29" bestFit="1" customWidth="1"/>
    <col min="4873" max="4873" width="37.88671875" style="29" bestFit="1" customWidth="1"/>
    <col min="4874" max="4874" width="33.44140625" style="29" bestFit="1" customWidth="1"/>
    <col min="4875" max="4875" width="14.44140625" style="29" bestFit="1" customWidth="1"/>
    <col min="4876" max="4876" width="18.88671875" style="29" customWidth="1"/>
    <col min="4877" max="4877" width="12" style="29" bestFit="1" customWidth="1"/>
    <col min="4878" max="5120" width="9.109375" style="29"/>
    <col min="5121" max="5121" width="1" style="29" customWidth="1"/>
    <col min="5122" max="5122" width="18.5546875" style="29" customWidth="1"/>
    <col min="5123" max="5123" width="32.44140625" style="29" bestFit="1" customWidth="1"/>
    <col min="5124" max="5124" width="21" style="29" bestFit="1" customWidth="1"/>
    <col min="5125" max="5125" width="17.88671875" style="29" bestFit="1" customWidth="1"/>
    <col min="5126" max="5126" width="48.5546875" style="29" bestFit="1" customWidth="1"/>
    <col min="5127" max="5127" width="18.5546875" style="29" bestFit="1" customWidth="1"/>
    <col min="5128" max="5128" width="21.44140625" style="29" bestFit="1" customWidth="1"/>
    <col min="5129" max="5129" width="37.88671875" style="29" bestFit="1" customWidth="1"/>
    <col min="5130" max="5130" width="33.44140625" style="29" bestFit="1" customWidth="1"/>
    <col min="5131" max="5131" width="14.44140625" style="29" bestFit="1" customWidth="1"/>
    <col min="5132" max="5132" width="18.88671875" style="29" customWidth="1"/>
    <col min="5133" max="5133" width="12" style="29" bestFit="1" customWidth="1"/>
    <col min="5134" max="5376" width="9.109375" style="29"/>
    <col min="5377" max="5377" width="1" style="29" customWidth="1"/>
    <col min="5378" max="5378" width="18.5546875" style="29" customWidth="1"/>
    <col min="5379" max="5379" width="32.44140625" style="29" bestFit="1" customWidth="1"/>
    <col min="5380" max="5380" width="21" style="29" bestFit="1" customWidth="1"/>
    <col min="5381" max="5381" width="17.88671875" style="29" bestFit="1" customWidth="1"/>
    <col min="5382" max="5382" width="48.5546875" style="29" bestFit="1" customWidth="1"/>
    <col min="5383" max="5383" width="18.5546875" style="29" bestFit="1" customWidth="1"/>
    <col min="5384" max="5384" width="21.44140625" style="29" bestFit="1" customWidth="1"/>
    <col min="5385" max="5385" width="37.88671875" style="29" bestFit="1" customWidth="1"/>
    <col min="5386" max="5386" width="33.44140625" style="29" bestFit="1" customWidth="1"/>
    <col min="5387" max="5387" width="14.44140625" style="29" bestFit="1" customWidth="1"/>
    <col min="5388" max="5388" width="18.88671875" style="29" customWidth="1"/>
    <col min="5389" max="5389" width="12" style="29" bestFit="1" customWidth="1"/>
    <col min="5390" max="5632" width="9.109375" style="29"/>
    <col min="5633" max="5633" width="1" style="29" customWidth="1"/>
    <col min="5634" max="5634" width="18.5546875" style="29" customWidth="1"/>
    <col min="5635" max="5635" width="32.44140625" style="29" bestFit="1" customWidth="1"/>
    <col min="5636" max="5636" width="21" style="29" bestFit="1" customWidth="1"/>
    <col min="5637" max="5637" width="17.88671875" style="29" bestFit="1" customWidth="1"/>
    <col min="5638" max="5638" width="48.5546875" style="29" bestFit="1" customWidth="1"/>
    <col min="5639" max="5639" width="18.5546875" style="29" bestFit="1" customWidth="1"/>
    <col min="5640" max="5640" width="21.44140625" style="29" bestFit="1" customWidth="1"/>
    <col min="5641" max="5641" width="37.88671875" style="29" bestFit="1" customWidth="1"/>
    <col min="5642" max="5642" width="33.44140625" style="29" bestFit="1" customWidth="1"/>
    <col min="5643" max="5643" width="14.44140625" style="29" bestFit="1" customWidth="1"/>
    <col min="5644" max="5644" width="18.88671875" style="29" customWidth="1"/>
    <col min="5645" max="5645" width="12" style="29" bestFit="1" customWidth="1"/>
    <col min="5646" max="5888" width="9.109375" style="29"/>
    <col min="5889" max="5889" width="1" style="29" customWidth="1"/>
    <col min="5890" max="5890" width="18.5546875" style="29" customWidth="1"/>
    <col min="5891" max="5891" width="32.44140625" style="29" bestFit="1" customWidth="1"/>
    <col min="5892" max="5892" width="21" style="29" bestFit="1" customWidth="1"/>
    <col min="5893" max="5893" width="17.88671875" style="29" bestFit="1" customWidth="1"/>
    <col min="5894" max="5894" width="48.5546875" style="29" bestFit="1" customWidth="1"/>
    <col min="5895" max="5895" width="18.5546875" style="29" bestFit="1" customWidth="1"/>
    <col min="5896" max="5896" width="21.44140625" style="29" bestFit="1" customWidth="1"/>
    <col min="5897" max="5897" width="37.88671875" style="29" bestFit="1" customWidth="1"/>
    <col min="5898" max="5898" width="33.44140625" style="29" bestFit="1" customWidth="1"/>
    <col min="5899" max="5899" width="14.44140625" style="29" bestFit="1" customWidth="1"/>
    <col min="5900" max="5900" width="18.88671875" style="29" customWidth="1"/>
    <col min="5901" max="5901" width="12" style="29" bestFit="1" customWidth="1"/>
    <col min="5902" max="6144" width="9.109375" style="29"/>
    <col min="6145" max="6145" width="1" style="29" customWidth="1"/>
    <col min="6146" max="6146" width="18.5546875" style="29" customWidth="1"/>
    <col min="6147" max="6147" width="32.44140625" style="29" bestFit="1" customWidth="1"/>
    <col min="6148" max="6148" width="21" style="29" bestFit="1" customWidth="1"/>
    <col min="6149" max="6149" width="17.88671875" style="29" bestFit="1" customWidth="1"/>
    <col min="6150" max="6150" width="48.5546875" style="29" bestFit="1" customWidth="1"/>
    <col min="6151" max="6151" width="18.5546875" style="29" bestFit="1" customWidth="1"/>
    <col min="6152" max="6152" width="21.44140625" style="29" bestFit="1" customWidth="1"/>
    <col min="6153" max="6153" width="37.88671875" style="29" bestFit="1" customWidth="1"/>
    <col min="6154" max="6154" width="33.44140625" style="29" bestFit="1" customWidth="1"/>
    <col min="6155" max="6155" width="14.44140625" style="29" bestFit="1" customWidth="1"/>
    <col min="6156" max="6156" width="18.88671875" style="29" customWidth="1"/>
    <col min="6157" max="6157" width="12" style="29" bestFit="1" customWidth="1"/>
    <col min="6158" max="6400" width="9.109375" style="29"/>
    <col min="6401" max="6401" width="1" style="29" customWidth="1"/>
    <col min="6402" max="6402" width="18.5546875" style="29" customWidth="1"/>
    <col min="6403" max="6403" width="32.44140625" style="29" bestFit="1" customWidth="1"/>
    <col min="6404" max="6404" width="21" style="29" bestFit="1" customWidth="1"/>
    <col min="6405" max="6405" width="17.88671875" style="29" bestFit="1" customWidth="1"/>
    <col min="6406" max="6406" width="48.5546875" style="29" bestFit="1" customWidth="1"/>
    <col min="6407" max="6407" width="18.5546875" style="29" bestFit="1" customWidth="1"/>
    <col min="6408" max="6408" width="21.44140625" style="29" bestFit="1" customWidth="1"/>
    <col min="6409" max="6409" width="37.88671875" style="29" bestFit="1" customWidth="1"/>
    <col min="6410" max="6410" width="33.44140625" style="29" bestFit="1" customWidth="1"/>
    <col min="6411" max="6411" width="14.44140625" style="29" bestFit="1" customWidth="1"/>
    <col min="6412" max="6412" width="18.88671875" style="29" customWidth="1"/>
    <col min="6413" max="6413" width="12" style="29" bestFit="1" customWidth="1"/>
    <col min="6414" max="6656" width="9.109375" style="29"/>
    <col min="6657" max="6657" width="1" style="29" customWidth="1"/>
    <col min="6658" max="6658" width="18.5546875" style="29" customWidth="1"/>
    <col min="6659" max="6659" width="32.44140625" style="29" bestFit="1" customWidth="1"/>
    <col min="6660" max="6660" width="21" style="29" bestFit="1" customWidth="1"/>
    <col min="6661" max="6661" width="17.88671875" style="29" bestFit="1" customWidth="1"/>
    <col min="6662" max="6662" width="48.5546875" style="29" bestFit="1" customWidth="1"/>
    <col min="6663" max="6663" width="18.5546875" style="29" bestFit="1" customWidth="1"/>
    <col min="6664" max="6664" width="21.44140625" style="29" bestFit="1" customWidth="1"/>
    <col min="6665" max="6665" width="37.88671875" style="29" bestFit="1" customWidth="1"/>
    <col min="6666" max="6666" width="33.44140625" style="29" bestFit="1" customWidth="1"/>
    <col min="6667" max="6667" width="14.44140625" style="29" bestFit="1" customWidth="1"/>
    <col min="6668" max="6668" width="18.88671875" style="29" customWidth="1"/>
    <col min="6669" max="6669" width="12" style="29" bestFit="1" customWidth="1"/>
    <col min="6670" max="6912" width="9.109375" style="29"/>
    <col min="6913" max="6913" width="1" style="29" customWidth="1"/>
    <col min="6914" max="6914" width="18.5546875" style="29" customWidth="1"/>
    <col min="6915" max="6915" width="32.44140625" style="29" bestFit="1" customWidth="1"/>
    <col min="6916" max="6916" width="21" style="29" bestFit="1" customWidth="1"/>
    <col min="6917" max="6917" width="17.88671875" style="29" bestFit="1" customWidth="1"/>
    <col min="6918" max="6918" width="48.5546875" style="29" bestFit="1" customWidth="1"/>
    <col min="6919" max="6919" width="18.5546875" style="29" bestFit="1" customWidth="1"/>
    <col min="6920" max="6920" width="21.44140625" style="29" bestFit="1" customWidth="1"/>
    <col min="6921" max="6921" width="37.88671875" style="29" bestFit="1" customWidth="1"/>
    <col min="6922" max="6922" width="33.44140625" style="29" bestFit="1" customWidth="1"/>
    <col min="6923" max="6923" width="14.44140625" style="29" bestFit="1" customWidth="1"/>
    <col min="6924" max="6924" width="18.88671875" style="29" customWidth="1"/>
    <col min="6925" max="6925" width="12" style="29" bestFit="1" customWidth="1"/>
    <col min="6926" max="7168" width="9.109375" style="29"/>
    <col min="7169" max="7169" width="1" style="29" customWidth="1"/>
    <col min="7170" max="7170" width="18.5546875" style="29" customWidth="1"/>
    <col min="7171" max="7171" width="32.44140625" style="29" bestFit="1" customWidth="1"/>
    <col min="7172" max="7172" width="21" style="29" bestFit="1" customWidth="1"/>
    <col min="7173" max="7173" width="17.88671875" style="29" bestFit="1" customWidth="1"/>
    <col min="7174" max="7174" width="48.5546875" style="29" bestFit="1" customWidth="1"/>
    <col min="7175" max="7175" width="18.5546875" style="29" bestFit="1" customWidth="1"/>
    <col min="7176" max="7176" width="21.44140625" style="29" bestFit="1" customWidth="1"/>
    <col min="7177" max="7177" width="37.88671875" style="29" bestFit="1" customWidth="1"/>
    <col min="7178" max="7178" width="33.44140625" style="29" bestFit="1" customWidth="1"/>
    <col min="7179" max="7179" width="14.44140625" style="29" bestFit="1" customWidth="1"/>
    <col min="7180" max="7180" width="18.88671875" style="29" customWidth="1"/>
    <col min="7181" max="7181" width="12" style="29" bestFit="1" customWidth="1"/>
    <col min="7182" max="7424" width="9.109375" style="29"/>
    <col min="7425" max="7425" width="1" style="29" customWidth="1"/>
    <col min="7426" max="7426" width="18.5546875" style="29" customWidth="1"/>
    <col min="7427" max="7427" width="32.44140625" style="29" bestFit="1" customWidth="1"/>
    <col min="7428" max="7428" width="21" style="29" bestFit="1" customWidth="1"/>
    <col min="7429" max="7429" width="17.88671875" style="29" bestFit="1" customWidth="1"/>
    <col min="7430" max="7430" width="48.5546875" style="29" bestFit="1" customWidth="1"/>
    <col min="7431" max="7431" width="18.5546875" style="29" bestFit="1" customWidth="1"/>
    <col min="7432" max="7432" width="21.44140625" style="29" bestFit="1" customWidth="1"/>
    <col min="7433" max="7433" width="37.88671875" style="29" bestFit="1" customWidth="1"/>
    <col min="7434" max="7434" width="33.44140625" style="29" bestFit="1" customWidth="1"/>
    <col min="7435" max="7435" width="14.44140625" style="29" bestFit="1" customWidth="1"/>
    <col min="7436" max="7436" width="18.88671875" style="29" customWidth="1"/>
    <col min="7437" max="7437" width="12" style="29" bestFit="1" customWidth="1"/>
    <col min="7438" max="7680" width="9.109375" style="29"/>
    <col min="7681" max="7681" width="1" style="29" customWidth="1"/>
    <col min="7682" max="7682" width="18.5546875" style="29" customWidth="1"/>
    <col min="7683" max="7683" width="32.44140625" style="29" bestFit="1" customWidth="1"/>
    <col min="7684" max="7684" width="21" style="29" bestFit="1" customWidth="1"/>
    <col min="7685" max="7685" width="17.88671875" style="29" bestFit="1" customWidth="1"/>
    <col min="7686" max="7686" width="48.5546875" style="29" bestFit="1" customWidth="1"/>
    <col min="7687" max="7687" width="18.5546875" style="29" bestFit="1" customWidth="1"/>
    <col min="7688" max="7688" width="21.44140625" style="29" bestFit="1" customWidth="1"/>
    <col min="7689" max="7689" width="37.88671875" style="29" bestFit="1" customWidth="1"/>
    <col min="7690" max="7690" width="33.44140625" style="29" bestFit="1" customWidth="1"/>
    <col min="7691" max="7691" width="14.44140625" style="29" bestFit="1" customWidth="1"/>
    <col min="7692" max="7692" width="18.88671875" style="29" customWidth="1"/>
    <col min="7693" max="7693" width="12" style="29" bestFit="1" customWidth="1"/>
    <col min="7694" max="7936" width="9.109375" style="29"/>
    <col min="7937" max="7937" width="1" style="29" customWidth="1"/>
    <col min="7938" max="7938" width="18.5546875" style="29" customWidth="1"/>
    <col min="7939" max="7939" width="32.44140625" style="29" bestFit="1" customWidth="1"/>
    <col min="7940" max="7940" width="21" style="29" bestFit="1" customWidth="1"/>
    <col min="7941" max="7941" width="17.88671875" style="29" bestFit="1" customWidth="1"/>
    <col min="7942" max="7942" width="48.5546875" style="29" bestFit="1" customWidth="1"/>
    <col min="7943" max="7943" width="18.5546875" style="29" bestFit="1" customWidth="1"/>
    <col min="7944" max="7944" width="21.44140625" style="29" bestFit="1" customWidth="1"/>
    <col min="7945" max="7945" width="37.88671875" style="29" bestFit="1" customWidth="1"/>
    <col min="7946" max="7946" width="33.44140625" style="29" bestFit="1" customWidth="1"/>
    <col min="7947" max="7947" width="14.44140625" style="29" bestFit="1" customWidth="1"/>
    <col min="7948" max="7948" width="18.88671875" style="29" customWidth="1"/>
    <col min="7949" max="7949" width="12" style="29" bestFit="1" customWidth="1"/>
    <col min="7950" max="8192" width="9.109375" style="29"/>
    <col min="8193" max="8193" width="1" style="29" customWidth="1"/>
    <col min="8194" max="8194" width="18.5546875" style="29" customWidth="1"/>
    <col min="8195" max="8195" width="32.44140625" style="29" bestFit="1" customWidth="1"/>
    <col min="8196" max="8196" width="21" style="29" bestFit="1" customWidth="1"/>
    <col min="8197" max="8197" width="17.88671875" style="29" bestFit="1" customWidth="1"/>
    <col min="8198" max="8198" width="48.5546875" style="29" bestFit="1" customWidth="1"/>
    <col min="8199" max="8199" width="18.5546875" style="29" bestFit="1" customWidth="1"/>
    <col min="8200" max="8200" width="21.44140625" style="29" bestFit="1" customWidth="1"/>
    <col min="8201" max="8201" width="37.88671875" style="29" bestFit="1" customWidth="1"/>
    <col min="8202" max="8202" width="33.44140625" style="29" bestFit="1" customWidth="1"/>
    <col min="8203" max="8203" width="14.44140625" style="29" bestFit="1" customWidth="1"/>
    <col min="8204" max="8204" width="18.88671875" style="29" customWidth="1"/>
    <col min="8205" max="8205" width="12" style="29" bestFit="1" customWidth="1"/>
    <col min="8206" max="8448" width="9.109375" style="29"/>
    <col min="8449" max="8449" width="1" style="29" customWidth="1"/>
    <col min="8450" max="8450" width="18.5546875" style="29" customWidth="1"/>
    <col min="8451" max="8451" width="32.44140625" style="29" bestFit="1" customWidth="1"/>
    <col min="8452" max="8452" width="21" style="29" bestFit="1" customWidth="1"/>
    <col min="8453" max="8453" width="17.88671875" style="29" bestFit="1" customWidth="1"/>
    <col min="8454" max="8454" width="48.5546875" style="29" bestFit="1" customWidth="1"/>
    <col min="8455" max="8455" width="18.5546875" style="29" bestFit="1" customWidth="1"/>
    <col min="8456" max="8456" width="21.44140625" style="29" bestFit="1" customWidth="1"/>
    <col min="8457" max="8457" width="37.88671875" style="29" bestFit="1" customWidth="1"/>
    <col min="8458" max="8458" width="33.44140625" style="29" bestFit="1" customWidth="1"/>
    <col min="8459" max="8459" width="14.44140625" style="29" bestFit="1" customWidth="1"/>
    <col min="8460" max="8460" width="18.88671875" style="29" customWidth="1"/>
    <col min="8461" max="8461" width="12" style="29" bestFit="1" customWidth="1"/>
    <col min="8462" max="8704" width="9.109375" style="29"/>
    <col min="8705" max="8705" width="1" style="29" customWidth="1"/>
    <col min="8706" max="8706" width="18.5546875" style="29" customWidth="1"/>
    <col min="8707" max="8707" width="32.44140625" style="29" bestFit="1" customWidth="1"/>
    <col min="8708" max="8708" width="21" style="29" bestFit="1" customWidth="1"/>
    <col min="8709" max="8709" width="17.88671875" style="29" bestFit="1" customWidth="1"/>
    <col min="8710" max="8710" width="48.5546875" style="29" bestFit="1" customWidth="1"/>
    <col min="8711" max="8711" width="18.5546875" style="29" bestFit="1" customWidth="1"/>
    <col min="8712" max="8712" width="21.44140625" style="29" bestFit="1" customWidth="1"/>
    <col min="8713" max="8713" width="37.88671875" style="29" bestFit="1" customWidth="1"/>
    <col min="8714" max="8714" width="33.44140625" style="29" bestFit="1" customWidth="1"/>
    <col min="8715" max="8715" width="14.44140625" style="29" bestFit="1" customWidth="1"/>
    <col min="8716" max="8716" width="18.88671875" style="29" customWidth="1"/>
    <col min="8717" max="8717" width="12" style="29" bestFit="1" customWidth="1"/>
    <col min="8718" max="8960" width="9.109375" style="29"/>
    <col min="8961" max="8961" width="1" style="29" customWidth="1"/>
    <col min="8962" max="8962" width="18.5546875" style="29" customWidth="1"/>
    <col min="8963" max="8963" width="32.44140625" style="29" bestFit="1" customWidth="1"/>
    <col min="8964" max="8964" width="21" style="29" bestFit="1" customWidth="1"/>
    <col min="8965" max="8965" width="17.88671875" style="29" bestFit="1" customWidth="1"/>
    <col min="8966" max="8966" width="48.5546875" style="29" bestFit="1" customWidth="1"/>
    <col min="8967" max="8967" width="18.5546875" style="29" bestFit="1" customWidth="1"/>
    <col min="8968" max="8968" width="21.44140625" style="29" bestFit="1" customWidth="1"/>
    <col min="8969" max="8969" width="37.88671875" style="29" bestFit="1" customWidth="1"/>
    <col min="8970" max="8970" width="33.44140625" style="29" bestFit="1" customWidth="1"/>
    <col min="8971" max="8971" width="14.44140625" style="29" bestFit="1" customWidth="1"/>
    <col min="8972" max="8972" width="18.88671875" style="29" customWidth="1"/>
    <col min="8973" max="8973" width="12" style="29" bestFit="1" customWidth="1"/>
    <col min="8974" max="9216" width="9.109375" style="29"/>
    <col min="9217" max="9217" width="1" style="29" customWidth="1"/>
    <col min="9218" max="9218" width="18.5546875" style="29" customWidth="1"/>
    <col min="9219" max="9219" width="32.44140625" style="29" bestFit="1" customWidth="1"/>
    <col min="9220" max="9220" width="21" style="29" bestFit="1" customWidth="1"/>
    <col min="9221" max="9221" width="17.88671875" style="29" bestFit="1" customWidth="1"/>
    <col min="9222" max="9222" width="48.5546875" style="29" bestFit="1" customWidth="1"/>
    <col min="9223" max="9223" width="18.5546875" style="29" bestFit="1" customWidth="1"/>
    <col min="9224" max="9224" width="21.44140625" style="29" bestFit="1" customWidth="1"/>
    <col min="9225" max="9225" width="37.88671875" style="29" bestFit="1" customWidth="1"/>
    <col min="9226" max="9226" width="33.44140625" style="29" bestFit="1" customWidth="1"/>
    <col min="9227" max="9227" width="14.44140625" style="29" bestFit="1" customWidth="1"/>
    <col min="9228" max="9228" width="18.88671875" style="29" customWidth="1"/>
    <col min="9229" max="9229" width="12" style="29" bestFit="1" customWidth="1"/>
    <col min="9230" max="9472" width="9.109375" style="29"/>
    <col min="9473" max="9473" width="1" style="29" customWidth="1"/>
    <col min="9474" max="9474" width="18.5546875" style="29" customWidth="1"/>
    <col min="9475" max="9475" width="32.44140625" style="29" bestFit="1" customWidth="1"/>
    <col min="9476" max="9476" width="21" style="29" bestFit="1" customWidth="1"/>
    <col min="9477" max="9477" width="17.88671875" style="29" bestFit="1" customWidth="1"/>
    <col min="9478" max="9478" width="48.5546875" style="29" bestFit="1" customWidth="1"/>
    <col min="9479" max="9479" width="18.5546875" style="29" bestFit="1" customWidth="1"/>
    <col min="9480" max="9480" width="21.44140625" style="29" bestFit="1" customWidth="1"/>
    <col min="9481" max="9481" width="37.88671875" style="29" bestFit="1" customWidth="1"/>
    <col min="9482" max="9482" width="33.44140625" style="29" bestFit="1" customWidth="1"/>
    <col min="9483" max="9483" width="14.44140625" style="29" bestFit="1" customWidth="1"/>
    <col min="9484" max="9484" width="18.88671875" style="29" customWidth="1"/>
    <col min="9485" max="9485" width="12" style="29" bestFit="1" customWidth="1"/>
    <col min="9486" max="9728" width="9.109375" style="29"/>
    <col min="9729" max="9729" width="1" style="29" customWidth="1"/>
    <col min="9730" max="9730" width="18.5546875" style="29" customWidth="1"/>
    <col min="9731" max="9731" width="32.44140625" style="29" bestFit="1" customWidth="1"/>
    <col min="9732" max="9732" width="21" style="29" bestFit="1" customWidth="1"/>
    <col min="9733" max="9733" width="17.88671875" style="29" bestFit="1" customWidth="1"/>
    <col min="9734" max="9734" width="48.5546875" style="29" bestFit="1" customWidth="1"/>
    <col min="9735" max="9735" width="18.5546875" style="29" bestFit="1" customWidth="1"/>
    <col min="9736" max="9736" width="21.44140625" style="29" bestFit="1" customWidth="1"/>
    <col min="9737" max="9737" width="37.88671875" style="29" bestFit="1" customWidth="1"/>
    <col min="9738" max="9738" width="33.44140625" style="29" bestFit="1" customWidth="1"/>
    <col min="9739" max="9739" width="14.44140625" style="29" bestFit="1" customWidth="1"/>
    <col min="9740" max="9740" width="18.88671875" style="29" customWidth="1"/>
    <col min="9741" max="9741" width="12" style="29" bestFit="1" customWidth="1"/>
    <col min="9742" max="9984" width="9.109375" style="29"/>
    <col min="9985" max="9985" width="1" style="29" customWidth="1"/>
    <col min="9986" max="9986" width="18.5546875" style="29" customWidth="1"/>
    <col min="9987" max="9987" width="32.44140625" style="29" bestFit="1" customWidth="1"/>
    <col min="9988" max="9988" width="21" style="29" bestFit="1" customWidth="1"/>
    <col min="9989" max="9989" width="17.88671875" style="29" bestFit="1" customWidth="1"/>
    <col min="9990" max="9990" width="48.5546875" style="29" bestFit="1" customWidth="1"/>
    <col min="9991" max="9991" width="18.5546875" style="29" bestFit="1" customWidth="1"/>
    <col min="9992" max="9992" width="21.44140625" style="29" bestFit="1" customWidth="1"/>
    <col min="9993" max="9993" width="37.88671875" style="29" bestFit="1" customWidth="1"/>
    <col min="9994" max="9994" width="33.44140625" style="29" bestFit="1" customWidth="1"/>
    <col min="9995" max="9995" width="14.44140625" style="29" bestFit="1" customWidth="1"/>
    <col min="9996" max="9996" width="18.88671875" style="29" customWidth="1"/>
    <col min="9997" max="9997" width="12" style="29" bestFit="1" customWidth="1"/>
    <col min="9998" max="10240" width="9.109375" style="29"/>
    <col min="10241" max="10241" width="1" style="29" customWidth="1"/>
    <col min="10242" max="10242" width="18.5546875" style="29" customWidth="1"/>
    <col min="10243" max="10243" width="32.44140625" style="29" bestFit="1" customWidth="1"/>
    <col min="10244" max="10244" width="21" style="29" bestFit="1" customWidth="1"/>
    <col min="10245" max="10245" width="17.88671875" style="29" bestFit="1" customWidth="1"/>
    <col min="10246" max="10246" width="48.5546875" style="29" bestFit="1" customWidth="1"/>
    <col min="10247" max="10247" width="18.5546875" style="29" bestFit="1" customWidth="1"/>
    <col min="10248" max="10248" width="21.44140625" style="29" bestFit="1" customWidth="1"/>
    <col min="10249" max="10249" width="37.88671875" style="29" bestFit="1" customWidth="1"/>
    <col min="10250" max="10250" width="33.44140625" style="29" bestFit="1" customWidth="1"/>
    <col min="10251" max="10251" width="14.44140625" style="29" bestFit="1" customWidth="1"/>
    <col min="10252" max="10252" width="18.88671875" style="29" customWidth="1"/>
    <col min="10253" max="10253" width="12" style="29" bestFit="1" customWidth="1"/>
    <col min="10254" max="10496" width="9.109375" style="29"/>
    <col min="10497" max="10497" width="1" style="29" customWidth="1"/>
    <col min="10498" max="10498" width="18.5546875" style="29" customWidth="1"/>
    <col min="10499" max="10499" width="32.44140625" style="29" bestFit="1" customWidth="1"/>
    <col min="10500" max="10500" width="21" style="29" bestFit="1" customWidth="1"/>
    <col min="10501" max="10501" width="17.88671875" style="29" bestFit="1" customWidth="1"/>
    <col min="10502" max="10502" width="48.5546875" style="29" bestFit="1" customWidth="1"/>
    <col min="10503" max="10503" width="18.5546875" style="29" bestFit="1" customWidth="1"/>
    <col min="10504" max="10504" width="21.44140625" style="29" bestFit="1" customWidth="1"/>
    <col min="10505" max="10505" width="37.88671875" style="29" bestFit="1" customWidth="1"/>
    <col min="10506" max="10506" width="33.44140625" style="29" bestFit="1" customWidth="1"/>
    <col min="10507" max="10507" width="14.44140625" style="29" bestFit="1" customWidth="1"/>
    <col min="10508" max="10508" width="18.88671875" style="29" customWidth="1"/>
    <col min="10509" max="10509" width="12" style="29" bestFit="1" customWidth="1"/>
    <col min="10510" max="10752" width="9.109375" style="29"/>
    <col min="10753" max="10753" width="1" style="29" customWidth="1"/>
    <col min="10754" max="10754" width="18.5546875" style="29" customWidth="1"/>
    <col min="10755" max="10755" width="32.44140625" style="29" bestFit="1" customWidth="1"/>
    <col min="10756" max="10756" width="21" style="29" bestFit="1" customWidth="1"/>
    <col min="10757" max="10757" width="17.88671875" style="29" bestFit="1" customWidth="1"/>
    <col min="10758" max="10758" width="48.5546875" style="29" bestFit="1" customWidth="1"/>
    <col min="10759" max="10759" width="18.5546875" style="29" bestFit="1" customWidth="1"/>
    <col min="10760" max="10760" width="21.44140625" style="29" bestFit="1" customWidth="1"/>
    <col min="10761" max="10761" width="37.88671875" style="29" bestFit="1" customWidth="1"/>
    <col min="10762" max="10762" width="33.44140625" style="29" bestFit="1" customWidth="1"/>
    <col min="10763" max="10763" width="14.44140625" style="29" bestFit="1" customWidth="1"/>
    <col min="10764" max="10764" width="18.88671875" style="29" customWidth="1"/>
    <col min="10765" max="10765" width="12" style="29" bestFit="1" customWidth="1"/>
    <col min="10766" max="11008" width="9.109375" style="29"/>
    <col min="11009" max="11009" width="1" style="29" customWidth="1"/>
    <col min="11010" max="11010" width="18.5546875" style="29" customWidth="1"/>
    <col min="11011" max="11011" width="32.44140625" style="29" bestFit="1" customWidth="1"/>
    <col min="11012" max="11012" width="21" style="29" bestFit="1" customWidth="1"/>
    <col min="11013" max="11013" width="17.88671875" style="29" bestFit="1" customWidth="1"/>
    <col min="11014" max="11014" width="48.5546875" style="29" bestFit="1" customWidth="1"/>
    <col min="11015" max="11015" width="18.5546875" style="29" bestFit="1" customWidth="1"/>
    <col min="11016" max="11016" width="21.44140625" style="29" bestFit="1" customWidth="1"/>
    <col min="11017" max="11017" width="37.88671875" style="29" bestFit="1" customWidth="1"/>
    <col min="11018" max="11018" width="33.44140625" style="29" bestFit="1" customWidth="1"/>
    <col min="11019" max="11019" width="14.44140625" style="29" bestFit="1" customWidth="1"/>
    <col min="11020" max="11020" width="18.88671875" style="29" customWidth="1"/>
    <col min="11021" max="11021" width="12" style="29" bestFit="1" customWidth="1"/>
    <col min="11022" max="11264" width="9.109375" style="29"/>
    <col min="11265" max="11265" width="1" style="29" customWidth="1"/>
    <col min="11266" max="11266" width="18.5546875" style="29" customWidth="1"/>
    <col min="11267" max="11267" width="32.44140625" style="29" bestFit="1" customWidth="1"/>
    <col min="11268" max="11268" width="21" style="29" bestFit="1" customWidth="1"/>
    <col min="11269" max="11269" width="17.88671875" style="29" bestFit="1" customWidth="1"/>
    <col min="11270" max="11270" width="48.5546875" style="29" bestFit="1" customWidth="1"/>
    <col min="11271" max="11271" width="18.5546875" style="29" bestFit="1" customWidth="1"/>
    <col min="11272" max="11272" width="21.44140625" style="29" bestFit="1" customWidth="1"/>
    <col min="11273" max="11273" width="37.88671875" style="29" bestFit="1" customWidth="1"/>
    <col min="11274" max="11274" width="33.44140625" style="29" bestFit="1" customWidth="1"/>
    <col min="11275" max="11275" width="14.44140625" style="29" bestFit="1" customWidth="1"/>
    <col min="11276" max="11276" width="18.88671875" style="29" customWidth="1"/>
    <col min="11277" max="11277" width="12" style="29" bestFit="1" customWidth="1"/>
    <col min="11278" max="11520" width="9.109375" style="29"/>
    <col min="11521" max="11521" width="1" style="29" customWidth="1"/>
    <col min="11522" max="11522" width="18.5546875" style="29" customWidth="1"/>
    <col min="11523" max="11523" width="32.44140625" style="29" bestFit="1" customWidth="1"/>
    <col min="11524" max="11524" width="21" style="29" bestFit="1" customWidth="1"/>
    <col min="11525" max="11525" width="17.88671875" style="29" bestFit="1" customWidth="1"/>
    <col min="11526" max="11526" width="48.5546875" style="29" bestFit="1" customWidth="1"/>
    <col min="11527" max="11527" width="18.5546875" style="29" bestFit="1" customWidth="1"/>
    <col min="11528" max="11528" width="21.44140625" style="29" bestFit="1" customWidth="1"/>
    <col min="11529" max="11529" width="37.88671875" style="29" bestFit="1" customWidth="1"/>
    <col min="11530" max="11530" width="33.44140625" style="29" bestFit="1" customWidth="1"/>
    <col min="11531" max="11531" width="14.44140625" style="29" bestFit="1" customWidth="1"/>
    <col min="11532" max="11532" width="18.88671875" style="29" customWidth="1"/>
    <col min="11533" max="11533" width="12" style="29" bestFit="1" customWidth="1"/>
    <col min="11534" max="11776" width="9.109375" style="29"/>
    <col min="11777" max="11777" width="1" style="29" customWidth="1"/>
    <col min="11778" max="11778" width="18.5546875" style="29" customWidth="1"/>
    <col min="11779" max="11779" width="32.44140625" style="29" bestFit="1" customWidth="1"/>
    <col min="11780" max="11780" width="21" style="29" bestFit="1" customWidth="1"/>
    <col min="11781" max="11781" width="17.88671875" style="29" bestFit="1" customWidth="1"/>
    <col min="11782" max="11782" width="48.5546875" style="29" bestFit="1" customWidth="1"/>
    <col min="11783" max="11783" width="18.5546875" style="29" bestFit="1" customWidth="1"/>
    <col min="11784" max="11784" width="21.44140625" style="29" bestFit="1" customWidth="1"/>
    <col min="11785" max="11785" width="37.88671875" style="29" bestFit="1" customWidth="1"/>
    <col min="11786" max="11786" width="33.44140625" style="29" bestFit="1" customWidth="1"/>
    <col min="11787" max="11787" width="14.44140625" style="29" bestFit="1" customWidth="1"/>
    <col min="11788" max="11788" width="18.88671875" style="29" customWidth="1"/>
    <col min="11789" max="11789" width="12" style="29" bestFit="1" customWidth="1"/>
    <col min="11790" max="12032" width="9.109375" style="29"/>
    <col min="12033" max="12033" width="1" style="29" customWidth="1"/>
    <col min="12034" max="12034" width="18.5546875" style="29" customWidth="1"/>
    <col min="12035" max="12035" width="32.44140625" style="29" bestFit="1" customWidth="1"/>
    <col min="12036" max="12036" width="21" style="29" bestFit="1" customWidth="1"/>
    <col min="12037" max="12037" width="17.88671875" style="29" bestFit="1" customWidth="1"/>
    <col min="12038" max="12038" width="48.5546875" style="29" bestFit="1" customWidth="1"/>
    <col min="12039" max="12039" width="18.5546875" style="29" bestFit="1" customWidth="1"/>
    <col min="12040" max="12040" width="21.44140625" style="29" bestFit="1" customWidth="1"/>
    <col min="12041" max="12041" width="37.88671875" style="29" bestFit="1" customWidth="1"/>
    <col min="12042" max="12042" width="33.44140625" style="29" bestFit="1" customWidth="1"/>
    <col min="12043" max="12043" width="14.44140625" style="29" bestFit="1" customWidth="1"/>
    <col min="12044" max="12044" width="18.88671875" style="29" customWidth="1"/>
    <col min="12045" max="12045" width="12" style="29" bestFit="1" customWidth="1"/>
    <col min="12046" max="12288" width="9.109375" style="29"/>
    <col min="12289" max="12289" width="1" style="29" customWidth="1"/>
    <col min="12290" max="12290" width="18.5546875" style="29" customWidth="1"/>
    <col min="12291" max="12291" width="32.44140625" style="29" bestFit="1" customWidth="1"/>
    <col min="12292" max="12292" width="21" style="29" bestFit="1" customWidth="1"/>
    <col min="12293" max="12293" width="17.88671875" style="29" bestFit="1" customWidth="1"/>
    <col min="12294" max="12294" width="48.5546875" style="29" bestFit="1" customWidth="1"/>
    <col min="12295" max="12295" width="18.5546875" style="29" bestFit="1" customWidth="1"/>
    <col min="12296" max="12296" width="21.44140625" style="29" bestFit="1" customWidth="1"/>
    <col min="12297" max="12297" width="37.88671875" style="29" bestFit="1" customWidth="1"/>
    <col min="12298" max="12298" width="33.44140625" style="29" bestFit="1" customWidth="1"/>
    <col min="12299" max="12299" width="14.44140625" style="29" bestFit="1" customWidth="1"/>
    <col min="12300" max="12300" width="18.88671875" style="29" customWidth="1"/>
    <col min="12301" max="12301" width="12" style="29" bestFit="1" customWidth="1"/>
    <col min="12302" max="12544" width="9.109375" style="29"/>
    <col min="12545" max="12545" width="1" style="29" customWidth="1"/>
    <col min="12546" max="12546" width="18.5546875" style="29" customWidth="1"/>
    <col min="12547" max="12547" width="32.44140625" style="29" bestFit="1" customWidth="1"/>
    <col min="12548" max="12548" width="21" style="29" bestFit="1" customWidth="1"/>
    <col min="12549" max="12549" width="17.88671875" style="29" bestFit="1" customWidth="1"/>
    <col min="12550" max="12550" width="48.5546875" style="29" bestFit="1" customWidth="1"/>
    <col min="12551" max="12551" width="18.5546875" style="29" bestFit="1" customWidth="1"/>
    <col min="12552" max="12552" width="21.44140625" style="29" bestFit="1" customWidth="1"/>
    <col min="12553" max="12553" width="37.88671875" style="29" bestFit="1" customWidth="1"/>
    <col min="12554" max="12554" width="33.44140625" style="29" bestFit="1" customWidth="1"/>
    <col min="12555" max="12555" width="14.44140625" style="29" bestFit="1" customWidth="1"/>
    <col min="12556" max="12556" width="18.88671875" style="29" customWidth="1"/>
    <col min="12557" max="12557" width="12" style="29" bestFit="1" customWidth="1"/>
    <col min="12558" max="12800" width="9.109375" style="29"/>
    <col min="12801" max="12801" width="1" style="29" customWidth="1"/>
    <col min="12802" max="12802" width="18.5546875" style="29" customWidth="1"/>
    <col min="12803" max="12803" width="32.44140625" style="29" bestFit="1" customWidth="1"/>
    <col min="12804" max="12804" width="21" style="29" bestFit="1" customWidth="1"/>
    <col min="12805" max="12805" width="17.88671875" style="29" bestFit="1" customWidth="1"/>
    <col min="12806" max="12806" width="48.5546875" style="29" bestFit="1" customWidth="1"/>
    <col min="12807" max="12807" width="18.5546875" style="29" bestFit="1" customWidth="1"/>
    <col min="12808" max="12808" width="21.44140625" style="29" bestFit="1" customWidth="1"/>
    <col min="12809" max="12809" width="37.88671875" style="29" bestFit="1" customWidth="1"/>
    <col min="12810" max="12810" width="33.44140625" style="29" bestFit="1" customWidth="1"/>
    <col min="12811" max="12811" width="14.44140625" style="29" bestFit="1" customWidth="1"/>
    <col min="12812" max="12812" width="18.88671875" style="29" customWidth="1"/>
    <col min="12813" max="12813" width="12" style="29" bestFit="1" customWidth="1"/>
    <col min="12814" max="13056" width="9.109375" style="29"/>
    <col min="13057" max="13057" width="1" style="29" customWidth="1"/>
    <col min="13058" max="13058" width="18.5546875" style="29" customWidth="1"/>
    <col min="13059" max="13059" width="32.44140625" style="29" bestFit="1" customWidth="1"/>
    <col min="13060" max="13060" width="21" style="29" bestFit="1" customWidth="1"/>
    <col min="13061" max="13061" width="17.88671875" style="29" bestFit="1" customWidth="1"/>
    <col min="13062" max="13062" width="48.5546875" style="29" bestFit="1" customWidth="1"/>
    <col min="13063" max="13063" width="18.5546875" style="29" bestFit="1" customWidth="1"/>
    <col min="13064" max="13064" width="21.44140625" style="29" bestFit="1" customWidth="1"/>
    <col min="13065" max="13065" width="37.88671875" style="29" bestFit="1" customWidth="1"/>
    <col min="13066" max="13066" width="33.44140625" style="29" bestFit="1" customWidth="1"/>
    <col min="13067" max="13067" width="14.44140625" style="29" bestFit="1" customWidth="1"/>
    <col min="13068" max="13068" width="18.88671875" style="29" customWidth="1"/>
    <col min="13069" max="13069" width="12" style="29" bestFit="1" customWidth="1"/>
    <col min="13070" max="13312" width="9.109375" style="29"/>
    <col min="13313" max="13313" width="1" style="29" customWidth="1"/>
    <col min="13314" max="13314" width="18.5546875" style="29" customWidth="1"/>
    <col min="13315" max="13315" width="32.44140625" style="29" bestFit="1" customWidth="1"/>
    <col min="13316" max="13316" width="21" style="29" bestFit="1" customWidth="1"/>
    <col min="13317" max="13317" width="17.88671875" style="29" bestFit="1" customWidth="1"/>
    <col min="13318" max="13318" width="48.5546875" style="29" bestFit="1" customWidth="1"/>
    <col min="13319" max="13319" width="18.5546875" style="29" bestFit="1" customWidth="1"/>
    <col min="13320" max="13320" width="21.44140625" style="29" bestFit="1" customWidth="1"/>
    <col min="13321" max="13321" width="37.88671875" style="29" bestFit="1" customWidth="1"/>
    <col min="13322" max="13322" width="33.44140625" style="29" bestFit="1" customWidth="1"/>
    <col min="13323" max="13323" width="14.44140625" style="29" bestFit="1" customWidth="1"/>
    <col min="13324" max="13324" width="18.88671875" style="29" customWidth="1"/>
    <col min="13325" max="13325" width="12" style="29" bestFit="1" customWidth="1"/>
    <col min="13326" max="13568" width="9.109375" style="29"/>
    <col min="13569" max="13569" width="1" style="29" customWidth="1"/>
    <col min="13570" max="13570" width="18.5546875" style="29" customWidth="1"/>
    <col min="13571" max="13571" width="32.44140625" style="29" bestFit="1" customWidth="1"/>
    <col min="13572" max="13572" width="21" style="29" bestFit="1" customWidth="1"/>
    <col min="13573" max="13573" width="17.88671875" style="29" bestFit="1" customWidth="1"/>
    <col min="13574" max="13574" width="48.5546875" style="29" bestFit="1" customWidth="1"/>
    <col min="13575" max="13575" width="18.5546875" style="29" bestFit="1" customWidth="1"/>
    <col min="13576" max="13576" width="21.44140625" style="29" bestFit="1" customWidth="1"/>
    <col min="13577" max="13577" width="37.88671875" style="29" bestFit="1" customWidth="1"/>
    <col min="13578" max="13578" width="33.44140625" style="29" bestFit="1" customWidth="1"/>
    <col min="13579" max="13579" width="14.44140625" style="29" bestFit="1" customWidth="1"/>
    <col min="13580" max="13580" width="18.88671875" style="29" customWidth="1"/>
    <col min="13581" max="13581" width="12" style="29" bestFit="1" customWidth="1"/>
    <col min="13582" max="13824" width="9.109375" style="29"/>
    <col min="13825" max="13825" width="1" style="29" customWidth="1"/>
    <col min="13826" max="13826" width="18.5546875" style="29" customWidth="1"/>
    <col min="13827" max="13827" width="32.44140625" style="29" bestFit="1" customWidth="1"/>
    <col min="13828" max="13828" width="21" style="29" bestFit="1" customWidth="1"/>
    <col min="13829" max="13829" width="17.88671875" style="29" bestFit="1" customWidth="1"/>
    <col min="13830" max="13830" width="48.5546875" style="29" bestFit="1" customWidth="1"/>
    <col min="13831" max="13831" width="18.5546875" style="29" bestFit="1" customWidth="1"/>
    <col min="13832" max="13832" width="21.44140625" style="29" bestFit="1" customWidth="1"/>
    <col min="13833" max="13833" width="37.88671875" style="29" bestFit="1" customWidth="1"/>
    <col min="13834" max="13834" width="33.44140625" style="29" bestFit="1" customWidth="1"/>
    <col min="13835" max="13835" width="14.44140625" style="29" bestFit="1" customWidth="1"/>
    <col min="13836" max="13836" width="18.88671875" style="29" customWidth="1"/>
    <col min="13837" max="13837" width="12" style="29" bestFit="1" customWidth="1"/>
    <col min="13838" max="14080" width="9.109375" style="29"/>
    <col min="14081" max="14081" width="1" style="29" customWidth="1"/>
    <col min="14082" max="14082" width="18.5546875" style="29" customWidth="1"/>
    <col min="14083" max="14083" width="32.44140625" style="29" bestFit="1" customWidth="1"/>
    <col min="14084" max="14084" width="21" style="29" bestFit="1" customWidth="1"/>
    <col min="14085" max="14085" width="17.88671875" style="29" bestFit="1" customWidth="1"/>
    <col min="14086" max="14086" width="48.5546875" style="29" bestFit="1" customWidth="1"/>
    <col min="14087" max="14087" width="18.5546875" style="29" bestFit="1" customWidth="1"/>
    <col min="14088" max="14088" width="21.44140625" style="29" bestFit="1" customWidth="1"/>
    <col min="14089" max="14089" width="37.88671875" style="29" bestFit="1" customWidth="1"/>
    <col min="14090" max="14090" width="33.44140625" style="29" bestFit="1" customWidth="1"/>
    <col min="14091" max="14091" width="14.44140625" style="29" bestFit="1" customWidth="1"/>
    <col min="14092" max="14092" width="18.88671875" style="29" customWidth="1"/>
    <col min="14093" max="14093" width="12" style="29" bestFit="1" customWidth="1"/>
    <col min="14094" max="14336" width="9.109375" style="29"/>
    <col min="14337" max="14337" width="1" style="29" customWidth="1"/>
    <col min="14338" max="14338" width="18.5546875" style="29" customWidth="1"/>
    <col min="14339" max="14339" width="32.44140625" style="29" bestFit="1" customWidth="1"/>
    <col min="14340" max="14340" width="21" style="29" bestFit="1" customWidth="1"/>
    <col min="14341" max="14341" width="17.88671875" style="29" bestFit="1" customWidth="1"/>
    <col min="14342" max="14342" width="48.5546875" style="29" bestFit="1" customWidth="1"/>
    <col min="14343" max="14343" width="18.5546875" style="29" bestFit="1" customWidth="1"/>
    <col min="14344" max="14344" width="21.44140625" style="29" bestFit="1" customWidth="1"/>
    <col min="14345" max="14345" width="37.88671875" style="29" bestFit="1" customWidth="1"/>
    <col min="14346" max="14346" width="33.44140625" style="29" bestFit="1" customWidth="1"/>
    <col min="14347" max="14347" width="14.44140625" style="29" bestFit="1" customWidth="1"/>
    <col min="14348" max="14348" width="18.88671875" style="29" customWidth="1"/>
    <col min="14349" max="14349" width="12" style="29" bestFit="1" customWidth="1"/>
    <col min="14350" max="14592" width="9.109375" style="29"/>
    <col min="14593" max="14593" width="1" style="29" customWidth="1"/>
    <col min="14594" max="14594" width="18.5546875" style="29" customWidth="1"/>
    <col min="14595" max="14595" width="32.44140625" style="29" bestFit="1" customWidth="1"/>
    <col min="14596" max="14596" width="21" style="29" bestFit="1" customWidth="1"/>
    <col min="14597" max="14597" width="17.88671875" style="29" bestFit="1" customWidth="1"/>
    <col min="14598" max="14598" width="48.5546875" style="29" bestFit="1" customWidth="1"/>
    <col min="14599" max="14599" width="18.5546875" style="29" bestFit="1" customWidth="1"/>
    <col min="14600" max="14600" width="21.44140625" style="29" bestFit="1" customWidth="1"/>
    <col min="14601" max="14601" width="37.88671875" style="29" bestFit="1" customWidth="1"/>
    <col min="14602" max="14602" width="33.44140625" style="29" bestFit="1" customWidth="1"/>
    <col min="14603" max="14603" width="14.44140625" style="29" bestFit="1" customWidth="1"/>
    <col min="14604" max="14604" width="18.88671875" style="29" customWidth="1"/>
    <col min="14605" max="14605" width="12" style="29" bestFit="1" customWidth="1"/>
    <col min="14606" max="14848" width="9.109375" style="29"/>
    <col min="14849" max="14849" width="1" style="29" customWidth="1"/>
    <col min="14850" max="14850" width="18.5546875" style="29" customWidth="1"/>
    <col min="14851" max="14851" width="32.44140625" style="29" bestFit="1" customWidth="1"/>
    <col min="14852" max="14852" width="21" style="29" bestFit="1" customWidth="1"/>
    <col min="14853" max="14853" width="17.88671875" style="29" bestFit="1" customWidth="1"/>
    <col min="14854" max="14854" width="48.5546875" style="29" bestFit="1" customWidth="1"/>
    <col min="14855" max="14855" width="18.5546875" style="29" bestFit="1" customWidth="1"/>
    <col min="14856" max="14856" width="21.44140625" style="29" bestFit="1" customWidth="1"/>
    <col min="14857" max="14857" width="37.88671875" style="29" bestFit="1" customWidth="1"/>
    <col min="14858" max="14858" width="33.44140625" style="29" bestFit="1" customWidth="1"/>
    <col min="14859" max="14859" width="14.44140625" style="29" bestFit="1" customWidth="1"/>
    <col min="14860" max="14860" width="18.88671875" style="29" customWidth="1"/>
    <col min="14861" max="14861" width="12" style="29" bestFit="1" customWidth="1"/>
    <col min="14862" max="15104" width="9.109375" style="29"/>
    <col min="15105" max="15105" width="1" style="29" customWidth="1"/>
    <col min="15106" max="15106" width="18.5546875" style="29" customWidth="1"/>
    <col min="15107" max="15107" width="32.44140625" style="29" bestFit="1" customWidth="1"/>
    <col min="15108" max="15108" width="21" style="29" bestFit="1" customWidth="1"/>
    <col min="15109" max="15109" width="17.88671875" style="29" bestFit="1" customWidth="1"/>
    <col min="15110" max="15110" width="48.5546875" style="29" bestFit="1" customWidth="1"/>
    <col min="15111" max="15111" width="18.5546875" style="29" bestFit="1" customWidth="1"/>
    <col min="15112" max="15112" width="21.44140625" style="29" bestFit="1" customWidth="1"/>
    <col min="15113" max="15113" width="37.88671875" style="29" bestFit="1" customWidth="1"/>
    <col min="15114" max="15114" width="33.44140625" style="29" bestFit="1" customWidth="1"/>
    <col min="15115" max="15115" width="14.44140625" style="29" bestFit="1" customWidth="1"/>
    <col min="15116" max="15116" width="18.88671875" style="29" customWidth="1"/>
    <col min="15117" max="15117" width="12" style="29" bestFit="1" customWidth="1"/>
    <col min="15118" max="15360" width="9.109375" style="29"/>
    <col min="15361" max="15361" width="1" style="29" customWidth="1"/>
    <col min="15362" max="15362" width="18.5546875" style="29" customWidth="1"/>
    <col min="15363" max="15363" width="32.44140625" style="29" bestFit="1" customWidth="1"/>
    <col min="15364" max="15364" width="21" style="29" bestFit="1" customWidth="1"/>
    <col min="15365" max="15365" width="17.88671875" style="29" bestFit="1" customWidth="1"/>
    <col min="15366" max="15366" width="48.5546875" style="29" bestFit="1" customWidth="1"/>
    <col min="15367" max="15367" width="18.5546875" style="29" bestFit="1" customWidth="1"/>
    <col min="15368" max="15368" width="21.44140625" style="29" bestFit="1" customWidth="1"/>
    <col min="15369" max="15369" width="37.88671875" style="29" bestFit="1" customWidth="1"/>
    <col min="15370" max="15370" width="33.44140625" style="29" bestFit="1" customWidth="1"/>
    <col min="15371" max="15371" width="14.44140625" style="29" bestFit="1" customWidth="1"/>
    <col min="15372" max="15372" width="18.88671875" style="29" customWidth="1"/>
    <col min="15373" max="15373" width="12" style="29" bestFit="1" customWidth="1"/>
    <col min="15374" max="15616" width="9.109375" style="29"/>
    <col min="15617" max="15617" width="1" style="29" customWidth="1"/>
    <col min="15618" max="15618" width="18.5546875" style="29" customWidth="1"/>
    <col min="15619" max="15619" width="32.44140625" style="29" bestFit="1" customWidth="1"/>
    <col min="15620" max="15620" width="21" style="29" bestFit="1" customWidth="1"/>
    <col min="15621" max="15621" width="17.88671875" style="29" bestFit="1" customWidth="1"/>
    <col min="15622" max="15622" width="48.5546875" style="29" bestFit="1" customWidth="1"/>
    <col min="15623" max="15623" width="18.5546875" style="29" bestFit="1" customWidth="1"/>
    <col min="15624" max="15624" width="21.44140625" style="29" bestFit="1" customWidth="1"/>
    <col min="15625" max="15625" width="37.88671875" style="29" bestFit="1" customWidth="1"/>
    <col min="15626" max="15626" width="33.44140625" style="29" bestFit="1" customWidth="1"/>
    <col min="15627" max="15627" width="14.44140625" style="29" bestFit="1" customWidth="1"/>
    <col min="15628" max="15628" width="18.88671875" style="29" customWidth="1"/>
    <col min="15629" max="15629" width="12" style="29" bestFit="1" customWidth="1"/>
    <col min="15630" max="15872" width="9.109375" style="29"/>
    <col min="15873" max="15873" width="1" style="29" customWidth="1"/>
    <col min="15874" max="15874" width="18.5546875" style="29" customWidth="1"/>
    <col min="15875" max="15875" width="32.44140625" style="29" bestFit="1" customWidth="1"/>
    <col min="15876" max="15876" width="21" style="29" bestFit="1" customWidth="1"/>
    <col min="15877" max="15877" width="17.88671875" style="29" bestFit="1" customWidth="1"/>
    <col min="15878" max="15878" width="48.5546875" style="29" bestFit="1" customWidth="1"/>
    <col min="15879" max="15879" width="18.5546875" style="29" bestFit="1" customWidth="1"/>
    <col min="15880" max="15880" width="21.44140625" style="29" bestFit="1" customWidth="1"/>
    <col min="15881" max="15881" width="37.88671875" style="29" bestFit="1" customWidth="1"/>
    <col min="15882" max="15882" width="33.44140625" style="29" bestFit="1" customWidth="1"/>
    <col min="15883" max="15883" width="14.44140625" style="29" bestFit="1" customWidth="1"/>
    <col min="15884" max="15884" width="18.88671875" style="29" customWidth="1"/>
    <col min="15885" max="15885" width="12" style="29" bestFit="1" customWidth="1"/>
    <col min="15886" max="16128" width="9.109375" style="29"/>
    <col min="16129" max="16129" width="1" style="29" customWidth="1"/>
    <col min="16130" max="16130" width="18.5546875" style="29" customWidth="1"/>
    <col min="16131" max="16131" width="32.44140625" style="29" bestFit="1" customWidth="1"/>
    <col min="16132" max="16132" width="21" style="29" bestFit="1" customWidth="1"/>
    <col min="16133" max="16133" width="17.88671875" style="29" bestFit="1" customWidth="1"/>
    <col min="16134" max="16134" width="48.5546875" style="29" bestFit="1" customWidth="1"/>
    <col min="16135" max="16135" width="18.5546875" style="29" bestFit="1" customWidth="1"/>
    <col min="16136" max="16136" width="21.44140625" style="29" bestFit="1" customWidth="1"/>
    <col min="16137" max="16137" width="37.88671875" style="29" bestFit="1" customWidth="1"/>
    <col min="16138" max="16138" width="33.44140625" style="29" bestFit="1" customWidth="1"/>
    <col min="16139" max="16139" width="14.44140625" style="29" bestFit="1" customWidth="1"/>
    <col min="16140" max="16140" width="18.88671875" style="29" customWidth="1"/>
    <col min="16141" max="16141" width="12" style="29" bestFit="1" customWidth="1"/>
    <col min="16142" max="16384" width="9.109375" style="29"/>
  </cols>
  <sheetData>
    <row r="1" spans="1:23" s="47" customFormat="1" ht="50.1" customHeight="1" x14ac:dyDescent="0.3">
      <c r="A1" s="47" t="s">
        <v>610</v>
      </c>
      <c r="W1" s="236"/>
    </row>
    <row r="2" spans="1:23" s="33" customFormat="1" x14ac:dyDescent="0.25">
      <c r="E2" s="237"/>
    </row>
    <row r="3" spans="1:23" s="33" customFormat="1" x14ac:dyDescent="0.25">
      <c r="E3" s="237"/>
    </row>
    <row r="4" spans="1:23" s="33" customFormat="1" x14ac:dyDescent="0.25">
      <c r="E4" s="237"/>
    </row>
    <row r="5" spans="1:23" s="33" customFormat="1" x14ac:dyDescent="0.25">
      <c r="E5" s="237"/>
    </row>
    <row r="6" spans="1:23" s="33" customFormat="1" x14ac:dyDescent="0.25">
      <c r="E6" s="237"/>
    </row>
    <row r="7" spans="1:23" s="33" customFormat="1" ht="16.2" x14ac:dyDescent="0.3">
      <c r="B7" s="238" t="s">
        <v>611</v>
      </c>
      <c r="C7" s="239">
        <f>44/12</f>
        <v>3.6666666666666665</v>
      </c>
      <c r="E7" s="267"/>
    </row>
    <row r="8" spans="1:23" s="33" customFormat="1" x14ac:dyDescent="0.25"/>
    <row r="9" spans="1:23" s="33" customFormat="1" ht="13.8" x14ac:dyDescent="0.25">
      <c r="B9" s="238" t="s">
        <v>612</v>
      </c>
      <c r="C9" s="238"/>
      <c r="D9" s="238"/>
      <c r="E9" s="240"/>
      <c r="F9" s="240"/>
      <c r="G9" s="240"/>
    </row>
    <row r="10" spans="1:23" s="33" customFormat="1" ht="13.8" x14ac:dyDescent="0.25">
      <c r="B10" s="241" t="s">
        <v>446</v>
      </c>
      <c r="C10" s="241" t="s">
        <v>336</v>
      </c>
      <c r="D10" s="242" t="s">
        <v>431</v>
      </c>
      <c r="E10" s="242" t="s">
        <v>430</v>
      </c>
      <c r="F10" s="242" t="s">
        <v>432</v>
      </c>
      <c r="G10" s="242" t="s">
        <v>613</v>
      </c>
      <c r="P10" s="244"/>
    </row>
    <row r="11" spans="1:23" ht="13.8" x14ac:dyDescent="0.25">
      <c r="B11" s="241" t="s">
        <v>89</v>
      </c>
      <c r="C11" s="247">
        <v>1.0549999999999999</v>
      </c>
      <c r="D11" s="245">
        <v>1.0549999999999999</v>
      </c>
      <c r="E11" s="245">
        <v>1.0549999999999999</v>
      </c>
      <c r="F11" s="245">
        <v>1.0549999999999999</v>
      </c>
      <c r="G11" s="245">
        <v>1.0549999999999999</v>
      </c>
      <c r="H11" s="33"/>
      <c r="I11" s="33"/>
      <c r="J11" s="33"/>
      <c r="K11" s="33"/>
      <c r="L11" s="33"/>
      <c r="M11" s="33"/>
      <c r="N11" s="33"/>
      <c r="O11" s="33"/>
    </row>
    <row r="12" spans="1:23" ht="13.8" x14ac:dyDescent="0.25">
      <c r="B12" s="241" t="s">
        <v>614</v>
      </c>
      <c r="C12" s="247">
        <v>1.0549999999999999</v>
      </c>
      <c r="D12" s="245">
        <v>1.0549999999999999</v>
      </c>
      <c r="E12" s="245">
        <v>1.0549999999999999</v>
      </c>
      <c r="F12" s="245">
        <v>1.0549999999999999</v>
      </c>
      <c r="G12" s="245">
        <v>1.0549999999999999</v>
      </c>
      <c r="H12" s="33"/>
      <c r="I12" s="33"/>
      <c r="J12" s="33"/>
      <c r="K12" s="33"/>
      <c r="L12" s="33"/>
      <c r="M12" s="33"/>
      <c r="N12" s="33"/>
      <c r="O12" s="33"/>
    </row>
    <row r="13" spans="1:23" x14ac:dyDescent="0.25">
      <c r="D13" s="249"/>
    </row>
    <row r="14" spans="1:23" s="33" customFormat="1" ht="13.8" x14ac:dyDescent="0.25">
      <c r="B14" s="238" t="s">
        <v>615</v>
      </c>
      <c r="C14" s="238"/>
      <c r="D14" s="238"/>
      <c r="E14" s="240"/>
      <c r="F14" s="240"/>
      <c r="G14" s="240"/>
      <c r="H14" s="240"/>
      <c r="I14" s="240"/>
      <c r="J14" s="240"/>
    </row>
    <row r="15" spans="1:23" s="33" customFormat="1" x14ac:dyDescent="0.25"/>
    <row r="16" spans="1:23" s="33" customFormat="1" ht="13.8" x14ac:dyDescent="0.25">
      <c r="B16" s="240" t="s">
        <v>616</v>
      </c>
      <c r="C16" s="240"/>
      <c r="D16" s="240"/>
      <c r="E16" s="240"/>
      <c r="F16" s="240"/>
      <c r="G16" s="240"/>
      <c r="H16" s="240"/>
      <c r="I16" s="240"/>
      <c r="J16" s="240"/>
    </row>
    <row r="17" spans="2:10" s="33" customFormat="1" ht="13.8" x14ac:dyDescent="0.25">
      <c r="B17" s="241"/>
      <c r="C17" s="241"/>
      <c r="D17" s="242" t="s">
        <v>617</v>
      </c>
      <c r="E17" s="242" t="s">
        <v>618</v>
      </c>
      <c r="F17" s="242" t="s">
        <v>619</v>
      </c>
      <c r="G17" s="242" t="s">
        <v>620</v>
      </c>
      <c r="H17" s="242" t="s">
        <v>621</v>
      </c>
      <c r="I17" s="242" t="s">
        <v>622</v>
      </c>
      <c r="J17" s="242" t="s">
        <v>623</v>
      </c>
    </row>
    <row r="18" spans="2:10" s="33" customFormat="1" ht="13.8" x14ac:dyDescent="0.25">
      <c r="B18" s="241">
        <v>1</v>
      </c>
      <c r="C18" s="241" t="s">
        <v>617</v>
      </c>
      <c r="D18" s="250">
        <v>1</v>
      </c>
      <c r="E18" s="248">
        <v>3.5870060000000002E-8</v>
      </c>
      <c r="F18" s="248">
        <v>0.1111111</v>
      </c>
      <c r="G18" s="248">
        <v>9.2903040000000006E-2</v>
      </c>
      <c r="H18" s="248">
        <v>9.2903039999999994E-8</v>
      </c>
      <c r="I18" s="248">
        <v>2.295675E-5</v>
      </c>
      <c r="J18" s="248">
        <v>9.2903040000000008E-6</v>
      </c>
    </row>
    <row r="19" spans="2:10" s="33" customFormat="1" ht="13.8" x14ac:dyDescent="0.25">
      <c r="B19" s="241">
        <v>1</v>
      </c>
      <c r="C19" s="241" t="s">
        <v>618</v>
      </c>
      <c r="D19" s="250">
        <v>27878400</v>
      </c>
      <c r="E19" s="250">
        <v>1</v>
      </c>
      <c r="F19" s="250">
        <v>3097600</v>
      </c>
      <c r="G19" s="250">
        <v>2589988</v>
      </c>
      <c r="H19" s="250">
        <v>2.589988</v>
      </c>
      <c r="I19" s="250">
        <v>639.99739999999997</v>
      </c>
      <c r="J19" s="250">
        <v>258.99880000000002</v>
      </c>
    </row>
    <row r="20" spans="2:10" s="33" customFormat="1" ht="13.8" x14ac:dyDescent="0.25">
      <c r="B20" s="241">
        <v>1</v>
      </c>
      <c r="C20" s="241" t="s">
        <v>619</v>
      </c>
      <c r="D20" s="250">
        <v>9</v>
      </c>
      <c r="E20" s="248">
        <v>3.2283059999999999E-7</v>
      </c>
      <c r="F20" s="250">
        <v>1</v>
      </c>
      <c r="G20" s="250">
        <v>0.83612739999999997</v>
      </c>
      <c r="H20" s="248">
        <v>8.361274E-7</v>
      </c>
      <c r="I20" s="248">
        <v>2.066107E-4</v>
      </c>
      <c r="J20" s="248">
        <v>8.3612739999999996E-5</v>
      </c>
    </row>
    <row r="21" spans="2:10" s="33" customFormat="1" ht="13.8" x14ac:dyDescent="0.25">
      <c r="B21" s="241">
        <v>1</v>
      </c>
      <c r="C21" s="241" t="s">
        <v>620</v>
      </c>
      <c r="D21" s="250">
        <v>10.763909999999999</v>
      </c>
      <c r="E21" s="250"/>
      <c r="F21" s="250">
        <v>1.1959900000000001</v>
      </c>
      <c r="G21" s="250">
        <v>1</v>
      </c>
      <c r="H21" s="248">
        <v>9.9999999999999995E-7</v>
      </c>
      <c r="I21" s="248">
        <v>2.4710440000000003E-4</v>
      </c>
      <c r="J21" s="248">
        <v>1E-4</v>
      </c>
    </row>
    <row r="22" spans="2:10" s="33" customFormat="1" ht="13.8" x14ac:dyDescent="0.25">
      <c r="B22" s="241">
        <v>1</v>
      </c>
      <c r="C22" s="241" t="s">
        <v>621</v>
      </c>
      <c r="D22" s="250">
        <v>10763910</v>
      </c>
      <c r="E22" s="248">
        <v>0.38610220000000001</v>
      </c>
      <c r="F22" s="250">
        <v>1195990</v>
      </c>
      <c r="G22" s="250">
        <v>1000000</v>
      </c>
      <c r="H22" s="250">
        <v>1</v>
      </c>
      <c r="I22" s="250">
        <v>247.1044</v>
      </c>
      <c r="J22" s="250">
        <v>100</v>
      </c>
    </row>
    <row r="23" spans="2:10" s="33" customFormat="1" ht="13.8" x14ac:dyDescent="0.25">
      <c r="B23" s="241">
        <v>1</v>
      </c>
      <c r="C23" s="241" t="s">
        <v>622</v>
      </c>
      <c r="D23" s="250">
        <v>43560</v>
      </c>
      <c r="E23" s="248">
        <v>1.5625000000000001E-3</v>
      </c>
      <c r="F23" s="250">
        <v>4839.9629999999997</v>
      </c>
      <c r="G23" s="250">
        <v>4046.8249999999998</v>
      </c>
      <c r="H23" s="248">
        <v>4.0468589999999999E-3</v>
      </c>
      <c r="I23" s="250">
        <v>1</v>
      </c>
      <c r="J23" s="248">
        <v>0.4046863</v>
      </c>
    </row>
    <row r="24" spans="2:10" s="33" customFormat="1" ht="13.8" x14ac:dyDescent="0.25">
      <c r="B24" s="241">
        <v>1</v>
      </c>
      <c r="C24" s="241" t="s">
        <v>623</v>
      </c>
      <c r="D24" s="250">
        <v>107639.1</v>
      </c>
      <c r="E24" s="248">
        <v>3.861022E-3</v>
      </c>
      <c r="F24" s="250">
        <v>11959.9</v>
      </c>
      <c r="G24" s="250">
        <v>10000</v>
      </c>
      <c r="H24" s="248">
        <v>0.01</v>
      </c>
      <c r="I24" s="250">
        <v>2.471044</v>
      </c>
      <c r="J24" s="250">
        <v>1</v>
      </c>
    </row>
    <row r="25" spans="2:10" s="33" customFormat="1" x14ac:dyDescent="0.25">
      <c r="D25" s="243"/>
      <c r="E25" s="243"/>
      <c r="F25" s="243"/>
      <c r="G25" s="243"/>
      <c r="H25" s="243"/>
      <c r="I25" s="243"/>
      <c r="J25" s="243"/>
    </row>
    <row r="26" spans="2:10" s="33" customFormat="1" ht="13.8" x14ac:dyDescent="0.25">
      <c r="B26" s="240" t="s">
        <v>624</v>
      </c>
      <c r="C26" s="240"/>
      <c r="D26" s="240"/>
      <c r="E26" s="240"/>
      <c r="F26" s="240"/>
      <c r="G26" s="240"/>
      <c r="H26" s="240"/>
    </row>
    <row r="27" spans="2:10" s="33" customFormat="1" ht="13.8" x14ac:dyDescent="0.25">
      <c r="B27" s="241"/>
      <c r="C27" s="241"/>
      <c r="D27" s="242" t="s">
        <v>625</v>
      </c>
      <c r="E27" s="242" t="s">
        <v>626</v>
      </c>
      <c r="F27" s="242" t="s">
        <v>627</v>
      </c>
      <c r="G27" s="242" t="s">
        <v>628</v>
      </c>
      <c r="H27" s="242" t="s">
        <v>629</v>
      </c>
    </row>
    <row r="28" spans="2:10" s="33" customFormat="1" ht="13.8" x14ac:dyDescent="0.25">
      <c r="B28" s="241">
        <v>1</v>
      </c>
      <c r="C28" s="241" t="s">
        <v>625</v>
      </c>
      <c r="D28" s="250">
        <v>1</v>
      </c>
      <c r="E28" s="248">
        <v>1E-3</v>
      </c>
      <c r="F28" s="250">
        <v>3.2808299999999999</v>
      </c>
      <c r="G28" s="250">
        <v>1.09361</v>
      </c>
      <c r="H28" s="248">
        <v>6.2137119999999997E-4</v>
      </c>
    </row>
    <row r="29" spans="2:10" s="33" customFormat="1" ht="13.8" x14ac:dyDescent="0.25">
      <c r="B29" s="241">
        <v>1</v>
      </c>
      <c r="C29" s="241" t="s">
        <v>626</v>
      </c>
      <c r="D29" s="250">
        <v>1000</v>
      </c>
      <c r="E29" s="250">
        <v>1</v>
      </c>
      <c r="F29" s="250">
        <v>3280.83</v>
      </c>
      <c r="G29" s="250">
        <v>1093.6130000000001</v>
      </c>
      <c r="H29" s="251">
        <v>0.62137120000000001</v>
      </c>
    </row>
    <row r="30" spans="2:10" s="33" customFormat="1" ht="13.8" x14ac:dyDescent="0.25">
      <c r="B30" s="241">
        <v>1</v>
      </c>
      <c r="C30" s="241" t="s">
        <v>627</v>
      </c>
      <c r="D30" s="248">
        <v>0.30480000000000002</v>
      </c>
      <c r="E30" s="248">
        <v>3.0480090000000002E-4</v>
      </c>
      <c r="F30" s="250">
        <v>1</v>
      </c>
      <c r="G30" s="248">
        <v>0.3333333</v>
      </c>
      <c r="H30" s="248">
        <v>1.893939E-4</v>
      </c>
      <c r="I30" s="252"/>
    </row>
    <row r="31" spans="2:10" s="33" customFormat="1" ht="13.8" x14ac:dyDescent="0.25">
      <c r="B31" s="241">
        <v>1</v>
      </c>
      <c r="C31" s="241" t="s">
        <v>628</v>
      </c>
      <c r="D31" s="250">
        <v>0.91439999999999999</v>
      </c>
      <c r="E31" s="248">
        <v>9.1440279999999998E-4</v>
      </c>
      <c r="F31" s="250">
        <v>3</v>
      </c>
      <c r="G31" s="250">
        <v>1</v>
      </c>
      <c r="H31" s="248">
        <v>5.6818180000000002E-4</v>
      </c>
    </row>
    <row r="32" spans="2:10" s="33" customFormat="1" ht="13.8" x14ac:dyDescent="0.25">
      <c r="B32" s="241">
        <v>1</v>
      </c>
      <c r="C32" s="241" t="s">
        <v>629</v>
      </c>
      <c r="D32" s="250">
        <v>1609.3440000000001</v>
      </c>
      <c r="E32" s="250">
        <v>1.6093440000000001</v>
      </c>
      <c r="F32" s="250">
        <v>5280</v>
      </c>
      <c r="G32" s="250">
        <v>1760</v>
      </c>
      <c r="H32" s="251">
        <v>1</v>
      </c>
    </row>
    <row r="33" spans="2:15" s="33" customFormat="1" x14ac:dyDescent="0.25"/>
    <row r="34" spans="2:15" s="33" customFormat="1" ht="13.8" x14ac:dyDescent="0.25">
      <c r="B34" s="240" t="s">
        <v>193</v>
      </c>
      <c r="C34" s="240"/>
      <c r="D34" s="240"/>
      <c r="E34" s="240"/>
      <c r="F34" s="240"/>
      <c r="G34" s="240"/>
      <c r="H34" s="240"/>
      <c r="I34" s="240"/>
      <c r="J34" s="240"/>
      <c r="K34" s="240"/>
      <c r="L34" s="240"/>
      <c r="M34" s="240"/>
      <c r="N34" s="240"/>
      <c r="O34" s="240"/>
    </row>
    <row r="35" spans="2:15" s="33" customFormat="1" ht="13.8" x14ac:dyDescent="0.25">
      <c r="B35" s="241"/>
      <c r="C35" s="241"/>
      <c r="D35" s="242" t="s">
        <v>630</v>
      </c>
      <c r="E35" s="242" t="s">
        <v>631</v>
      </c>
      <c r="F35" s="242" t="s">
        <v>632</v>
      </c>
      <c r="G35" s="242" t="s">
        <v>633</v>
      </c>
      <c r="H35" s="242" t="s">
        <v>634</v>
      </c>
      <c r="I35" s="242" t="s">
        <v>635</v>
      </c>
      <c r="J35" s="242" t="s">
        <v>636</v>
      </c>
      <c r="K35" s="242" t="s">
        <v>637</v>
      </c>
      <c r="L35" s="242" t="s">
        <v>638</v>
      </c>
      <c r="M35" s="242" t="s">
        <v>89</v>
      </c>
      <c r="N35" s="242" t="s">
        <v>639</v>
      </c>
      <c r="O35" s="242" t="s">
        <v>640</v>
      </c>
    </row>
    <row r="36" spans="2:15" s="33" customFormat="1" ht="13.8" x14ac:dyDescent="0.25">
      <c r="B36" s="241">
        <v>1</v>
      </c>
      <c r="C36" s="241" t="s">
        <v>630</v>
      </c>
      <c r="D36" s="250">
        <v>1</v>
      </c>
      <c r="E36" s="248">
        <v>1E-3</v>
      </c>
      <c r="F36" s="248">
        <v>9.9999999999999995E-7</v>
      </c>
      <c r="G36" s="253">
        <v>1.0000000000000001E-9</v>
      </c>
      <c r="H36" s="250">
        <v>3600</v>
      </c>
      <c r="I36" s="250">
        <v>3.6</v>
      </c>
      <c r="J36" s="248">
        <v>3.5999999999999999E-3</v>
      </c>
      <c r="K36" s="248">
        <v>3.5999999999999998E-6</v>
      </c>
      <c r="L36" s="250">
        <v>3.4121419999999998</v>
      </c>
      <c r="M36" s="248">
        <v>3.4121419999999998E-6</v>
      </c>
      <c r="N36" s="248">
        <v>3.412128E-5</v>
      </c>
    </row>
    <row r="37" spans="2:15" s="33" customFormat="1" ht="13.8" x14ac:dyDescent="0.25">
      <c r="B37" s="241">
        <v>1</v>
      </c>
      <c r="C37" s="241" t="s">
        <v>631</v>
      </c>
      <c r="D37" s="250">
        <v>1000</v>
      </c>
      <c r="E37" s="250">
        <v>1</v>
      </c>
      <c r="F37" s="248">
        <v>1E-3</v>
      </c>
      <c r="G37" s="248">
        <v>9.9999999999999995E-7</v>
      </c>
      <c r="H37" s="250">
        <v>3600000</v>
      </c>
      <c r="I37" s="250">
        <v>3600</v>
      </c>
      <c r="J37" s="250">
        <v>3.6</v>
      </c>
      <c r="K37" s="254">
        <v>3.5999999999999999E-3</v>
      </c>
      <c r="L37" s="250">
        <v>3412.1419999999998</v>
      </c>
      <c r="M37" s="248">
        <v>3.412142E-3</v>
      </c>
      <c r="N37" s="248">
        <v>3.4121279999999997E-2</v>
      </c>
    </row>
    <row r="38" spans="2:15" s="33" customFormat="1" ht="13.8" x14ac:dyDescent="0.25">
      <c r="B38" s="241">
        <v>1</v>
      </c>
      <c r="C38" s="241" t="s">
        <v>632</v>
      </c>
      <c r="D38" s="250">
        <v>1000000</v>
      </c>
      <c r="E38" s="250">
        <v>1000</v>
      </c>
      <c r="F38" s="250">
        <v>1</v>
      </c>
      <c r="G38" s="248">
        <v>1E-3</v>
      </c>
      <c r="H38" s="250">
        <v>3600000000</v>
      </c>
      <c r="I38" s="250">
        <v>3600000</v>
      </c>
      <c r="J38" s="250">
        <v>3600</v>
      </c>
      <c r="K38" s="250">
        <v>3.6</v>
      </c>
      <c r="L38" s="250">
        <v>3412142</v>
      </c>
      <c r="M38" s="250">
        <v>3.4121419999999998</v>
      </c>
      <c r="N38" s="250">
        <v>34.121279999999999</v>
      </c>
    </row>
    <row r="39" spans="2:15" s="33" customFormat="1" ht="13.8" x14ac:dyDescent="0.25">
      <c r="B39" s="241">
        <v>1</v>
      </c>
      <c r="C39" s="241" t="s">
        <v>633</v>
      </c>
      <c r="D39" s="250">
        <v>1000000000</v>
      </c>
      <c r="E39" s="250">
        <v>1000000</v>
      </c>
      <c r="F39" s="250">
        <v>1000</v>
      </c>
      <c r="G39" s="250">
        <v>1</v>
      </c>
      <c r="H39" s="250">
        <v>3600000000000</v>
      </c>
      <c r="I39" s="250">
        <v>3600000000</v>
      </c>
      <c r="J39" s="250">
        <v>3600000</v>
      </c>
      <c r="K39" s="250">
        <v>3600</v>
      </c>
      <c r="L39" s="250">
        <v>3412142000</v>
      </c>
      <c r="M39" s="250">
        <v>3412.1419999999998</v>
      </c>
      <c r="N39" s="250">
        <v>34121.279999999999</v>
      </c>
    </row>
    <row r="40" spans="2:15" s="33" customFormat="1" ht="13.8" x14ac:dyDescent="0.25">
      <c r="B40" s="241">
        <v>1</v>
      </c>
      <c r="C40" s="241" t="s">
        <v>634</v>
      </c>
      <c r="D40" s="248">
        <v>2.777778E-4</v>
      </c>
      <c r="E40" s="248">
        <v>2.777778E-7</v>
      </c>
      <c r="F40" s="253">
        <v>2.7777780000000002E-10</v>
      </c>
      <c r="G40" s="253">
        <v>2.777778E-13</v>
      </c>
      <c r="H40" s="250">
        <v>1</v>
      </c>
      <c r="I40" s="248">
        <v>1E-3</v>
      </c>
      <c r="J40" s="248">
        <v>9.9999999999999995E-7</v>
      </c>
      <c r="K40" s="253">
        <v>9.9999999999999986E-10</v>
      </c>
      <c r="L40" s="248">
        <v>9.4781710000000003E-4</v>
      </c>
      <c r="M40" s="253">
        <v>9.4781710000000005E-10</v>
      </c>
      <c r="N40" s="248">
        <v>9.4781340000000003E-9</v>
      </c>
    </row>
    <row r="41" spans="2:15" s="33" customFormat="1" ht="13.8" x14ac:dyDescent="0.25">
      <c r="B41" s="241">
        <v>1</v>
      </c>
      <c r="C41" s="241" t="s">
        <v>635</v>
      </c>
      <c r="D41" s="248">
        <v>0.27777780000000002</v>
      </c>
      <c r="E41" s="248">
        <v>2.777778E-4</v>
      </c>
      <c r="F41" s="248">
        <v>2.777778E-7</v>
      </c>
      <c r="G41" s="253">
        <v>2.7777780000000002E-10</v>
      </c>
      <c r="H41" s="250">
        <v>1000</v>
      </c>
      <c r="I41" s="250">
        <v>1</v>
      </c>
      <c r="J41" s="248">
        <v>1E-3</v>
      </c>
      <c r="K41" s="248">
        <v>9.9999999999999995E-7</v>
      </c>
      <c r="L41" s="250">
        <v>0.94781709999999997</v>
      </c>
      <c r="M41" s="248">
        <v>9.4781709999999994E-7</v>
      </c>
      <c r="N41" s="248">
        <v>9.4781339999999996E-6</v>
      </c>
    </row>
    <row r="42" spans="2:15" s="33" customFormat="1" ht="13.8" x14ac:dyDescent="0.25">
      <c r="B42" s="241">
        <v>1</v>
      </c>
      <c r="C42" s="241" t="s">
        <v>636</v>
      </c>
      <c r="D42" s="250">
        <v>277.77780000000001</v>
      </c>
      <c r="E42" s="248">
        <v>0.27777780000000002</v>
      </c>
      <c r="F42" s="248">
        <v>2.777778E-4</v>
      </c>
      <c r="G42" s="248">
        <v>2.777778E-7</v>
      </c>
      <c r="H42" s="250">
        <v>1000000</v>
      </c>
      <c r="I42" s="250">
        <v>1000</v>
      </c>
      <c r="J42" s="250">
        <v>1</v>
      </c>
      <c r="K42" s="248">
        <v>1E-3</v>
      </c>
      <c r="L42" s="250">
        <v>947.81709999999998</v>
      </c>
      <c r="M42" s="248">
        <v>9.4781710000000003E-4</v>
      </c>
      <c r="N42" s="248">
        <v>9.4781339999999992E-3</v>
      </c>
    </row>
    <row r="43" spans="2:15" s="33" customFormat="1" ht="13.8" x14ac:dyDescent="0.25">
      <c r="B43" s="241">
        <v>1</v>
      </c>
      <c r="C43" s="241" t="s">
        <v>637</v>
      </c>
      <c r="D43" s="250">
        <v>277777.8</v>
      </c>
      <c r="E43" s="250">
        <v>277.77780000000001</v>
      </c>
      <c r="F43" s="248">
        <v>0.27777780000000002</v>
      </c>
      <c r="G43" s="248">
        <v>2.777778E-4</v>
      </c>
      <c r="H43" s="250">
        <v>1000000000</v>
      </c>
      <c r="I43" s="250">
        <v>1000000</v>
      </c>
      <c r="J43" s="250">
        <v>1000</v>
      </c>
      <c r="K43" s="250">
        <v>1</v>
      </c>
      <c r="L43" s="250">
        <v>947817.1</v>
      </c>
      <c r="M43" s="250">
        <v>0.94781710000000008</v>
      </c>
      <c r="N43" s="250">
        <v>9.4781339999999989</v>
      </c>
    </row>
    <row r="44" spans="2:15" s="33" customFormat="1" ht="13.8" x14ac:dyDescent="0.25">
      <c r="B44" s="241">
        <v>1</v>
      </c>
      <c r="C44" s="241" t="s">
        <v>638</v>
      </c>
      <c r="D44" s="248">
        <v>0.29307109999999997</v>
      </c>
      <c r="E44" s="248">
        <v>2.9307109999999998E-4</v>
      </c>
      <c r="F44" s="248">
        <v>2.9307109999999998E-7</v>
      </c>
      <c r="G44" s="253">
        <v>2.9307109999999999E-10</v>
      </c>
      <c r="H44" s="250">
        <v>1055.056</v>
      </c>
      <c r="I44" s="250">
        <v>1.055056</v>
      </c>
      <c r="J44" s="248">
        <v>1.055056E-3</v>
      </c>
      <c r="K44" s="248">
        <v>1.0550559999999999E-6</v>
      </c>
      <c r="L44" s="250">
        <v>1</v>
      </c>
      <c r="M44" s="248">
        <v>9.9999999999999995E-7</v>
      </c>
      <c r="N44" s="248">
        <v>9.9999610000000008E-6</v>
      </c>
      <c r="O44" s="282">
        <f>K44*0.001</f>
        <v>1.0550559999999998E-9</v>
      </c>
    </row>
    <row r="45" spans="2:15" s="33" customFormat="1" ht="13.8" x14ac:dyDescent="0.25">
      <c r="B45" s="241">
        <v>1</v>
      </c>
      <c r="C45" s="241" t="s">
        <v>89</v>
      </c>
      <c r="D45" s="250">
        <v>293071.09999999998</v>
      </c>
      <c r="E45" s="250">
        <v>293.0711</v>
      </c>
      <c r="F45" s="248">
        <v>0.29307109999999997</v>
      </c>
      <c r="G45" s="248">
        <v>2.9307109999999998E-4</v>
      </c>
      <c r="H45" s="250">
        <v>1055056000</v>
      </c>
      <c r="I45" s="250">
        <v>1055056</v>
      </c>
      <c r="J45" s="250">
        <v>1055.056</v>
      </c>
      <c r="K45" s="250">
        <v>1.055056</v>
      </c>
      <c r="L45" s="250">
        <v>1000000</v>
      </c>
      <c r="M45" s="250">
        <v>1</v>
      </c>
      <c r="N45" s="250">
        <v>9.9999610000000008</v>
      </c>
      <c r="O45" s="246">
        <f>K45*0.001</f>
        <v>1.055056E-3</v>
      </c>
    </row>
    <row r="46" spans="2:15" s="33" customFormat="1" ht="13.8" x14ac:dyDescent="0.25">
      <c r="B46" s="241">
        <v>1</v>
      </c>
      <c r="C46" s="241" t="s">
        <v>639</v>
      </c>
      <c r="D46" s="250">
        <v>29307.22</v>
      </c>
      <c r="E46" s="250">
        <v>29.307220000000001</v>
      </c>
      <c r="F46" s="248">
        <v>2.9307219999999998E-2</v>
      </c>
      <c r="G46" s="248">
        <v>2.9307220000000001E-5</v>
      </c>
      <c r="H46" s="250">
        <v>105506000</v>
      </c>
      <c r="I46" s="250">
        <v>105506</v>
      </c>
      <c r="J46" s="250">
        <v>105.506</v>
      </c>
      <c r="K46" s="248">
        <v>0.105506</v>
      </c>
      <c r="L46" s="250">
        <v>100000.4</v>
      </c>
      <c r="M46" s="248">
        <v>0.10000039999999999</v>
      </c>
      <c r="N46" s="248">
        <v>1</v>
      </c>
    </row>
    <row r="47" spans="2:15" s="33" customFormat="1" x14ac:dyDescent="0.25"/>
    <row r="48" spans="2:15" s="33" customFormat="1" ht="13.8" x14ac:dyDescent="0.25">
      <c r="B48" s="240" t="s">
        <v>641</v>
      </c>
      <c r="C48" s="240"/>
      <c r="D48" s="240"/>
      <c r="E48" s="240"/>
      <c r="F48" s="240"/>
      <c r="G48" s="240"/>
      <c r="H48" s="240"/>
      <c r="I48" s="240"/>
      <c r="J48" s="240"/>
    </row>
    <row r="49" spans="2:10" s="33" customFormat="1" ht="13.8" x14ac:dyDescent="0.25">
      <c r="B49" s="241"/>
      <c r="C49" s="241"/>
      <c r="D49" s="242" t="s">
        <v>642</v>
      </c>
      <c r="E49" s="242" t="s">
        <v>643</v>
      </c>
      <c r="F49" s="242" t="s">
        <v>644</v>
      </c>
      <c r="G49" s="242" t="s">
        <v>645</v>
      </c>
      <c r="H49" s="242" t="s">
        <v>646</v>
      </c>
      <c r="I49" s="242" t="s">
        <v>647</v>
      </c>
      <c r="J49" s="242" t="s">
        <v>648</v>
      </c>
    </row>
    <row r="50" spans="2:10" s="33" customFormat="1" ht="13.8" x14ac:dyDescent="0.25">
      <c r="B50" s="241">
        <v>1</v>
      </c>
      <c r="C50" s="241" t="s">
        <v>642</v>
      </c>
      <c r="D50" s="250">
        <v>1</v>
      </c>
      <c r="E50" s="248">
        <v>1E-3</v>
      </c>
      <c r="F50" s="248">
        <f>10^-6</f>
        <v>9.9999999999999995E-7</v>
      </c>
      <c r="G50" s="253">
        <f>10^-9</f>
        <v>1.0000000000000001E-9</v>
      </c>
      <c r="H50" s="253">
        <f>10^-12</f>
        <v>9.9999999999999998E-13</v>
      </c>
      <c r="I50" s="248">
        <v>2.2046226218490001E-3</v>
      </c>
      <c r="J50" s="248">
        <v>1.102311310924E-6</v>
      </c>
    </row>
    <row r="51" spans="2:10" s="33" customFormat="1" ht="13.8" x14ac:dyDescent="0.25">
      <c r="B51" s="241">
        <v>1</v>
      </c>
      <c r="C51" s="241" t="s">
        <v>643</v>
      </c>
      <c r="D51" s="250">
        <v>1000</v>
      </c>
      <c r="E51" s="250">
        <v>1</v>
      </c>
      <c r="F51" s="255">
        <v>1E-3</v>
      </c>
      <c r="G51" s="248">
        <f>10^-6</f>
        <v>9.9999999999999995E-7</v>
      </c>
      <c r="H51" s="253">
        <f>10^-9</f>
        <v>1.0000000000000001E-9</v>
      </c>
      <c r="I51" s="255">
        <v>2.2046226218489999</v>
      </c>
      <c r="J51" s="246">
        <f>J50*1000</f>
        <v>1.102311310924E-3</v>
      </c>
    </row>
    <row r="52" spans="2:10" s="33" customFormat="1" ht="13.8" x14ac:dyDescent="0.25">
      <c r="B52" s="241">
        <v>1</v>
      </c>
      <c r="C52" s="241" t="s">
        <v>644</v>
      </c>
      <c r="D52" s="250">
        <v>1000000</v>
      </c>
      <c r="E52" s="250">
        <v>1000</v>
      </c>
      <c r="F52" s="250">
        <v>1</v>
      </c>
      <c r="G52" s="248">
        <v>1E-3</v>
      </c>
      <c r="H52" s="248">
        <f>10^-6</f>
        <v>9.9999999999999995E-7</v>
      </c>
      <c r="I52" s="256">
        <f>I51*D51</f>
        <v>2204.6226218490001</v>
      </c>
      <c r="J52" s="256">
        <f>J51*1000</f>
        <v>1.1023113109239999</v>
      </c>
    </row>
    <row r="53" spans="2:10" s="33" customFormat="1" ht="13.8" x14ac:dyDescent="0.25">
      <c r="B53" s="241">
        <v>1</v>
      </c>
      <c r="C53" s="241" t="s">
        <v>645</v>
      </c>
      <c r="D53" s="250">
        <v>1000000000</v>
      </c>
      <c r="E53" s="250">
        <v>1000000</v>
      </c>
      <c r="F53" s="250">
        <v>1000</v>
      </c>
      <c r="G53" s="250">
        <v>1</v>
      </c>
      <c r="H53" s="248">
        <v>1E-3</v>
      </c>
      <c r="I53" s="256">
        <f>I52*D51</f>
        <v>2204622.621849</v>
      </c>
      <c r="J53" s="256">
        <f>J52*1000</f>
        <v>1102.3113109239998</v>
      </c>
    </row>
    <row r="54" spans="2:10" s="33" customFormat="1" ht="13.8" x14ac:dyDescent="0.25">
      <c r="B54" s="241">
        <v>1</v>
      </c>
      <c r="C54" s="241" t="s">
        <v>646</v>
      </c>
      <c r="D54" s="250">
        <v>1000000000000</v>
      </c>
      <c r="E54" s="250">
        <v>1000000000</v>
      </c>
      <c r="F54" s="250">
        <v>1000000</v>
      </c>
      <c r="G54" s="250">
        <v>1000</v>
      </c>
      <c r="H54" s="250">
        <v>1</v>
      </c>
      <c r="I54" s="250">
        <f>I53*D51</f>
        <v>2204622621.849</v>
      </c>
      <c r="J54" s="256">
        <f>J53*1000</f>
        <v>1102311.3109239999</v>
      </c>
    </row>
    <row r="55" spans="2:10" s="33" customFormat="1" ht="13.8" x14ac:dyDescent="0.25">
      <c r="B55" s="241">
        <v>1</v>
      </c>
      <c r="C55" s="241" t="s">
        <v>647</v>
      </c>
      <c r="D55" s="250">
        <v>453.59237000000002</v>
      </c>
      <c r="E55" s="248">
        <f t="shared" ref="E55:H56" si="0">D55/1000</f>
        <v>0.45359237000000002</v>
      </c>
      <c r="F55" s="248">
        <f>E55/1000</f>
        <v>4.5359237000000004E-4</v>
      </c>
      <c r="G55" s="248">
        <f t="shared" si="0"/>
        <v>4.5359237000000005E-7</v>
      </c>
      <c r="H55" s="257">
        <f t="shared" si="0"/>
        <v>4.5359237000000004E-10</v>
      </c>
      <c r="I55" s="250">
        <v>1</v>
      </c>
      <c r="J55" s="246">
        <f>1/2000</f>
        <v>5.0000000000000001E-4</v>
      </c>
    </row>
    <row r="56" spans="2:10" s="33" customFormat="1" ht="13.8" x14ac:dyDescent="0.25">
      <c r="B56" s="241">
        <v>1</v>
      </c>
      <c r="C56" s="241" t="s">
        <v>648</v>
      </c>
      <c r="D56" s="250">
        <v>907184.74</v>
      </c>
      <c r="E56" s="256">
        <f t="shared" si="0"/>
        <v>907.18474000000003</v>
      </c>
      <c r="F56" s="256">
        <f>E56/1000</f>
        <v>0.90718474000000004</v>
      </c>
      <c r="G56" s="246">
        <f t="shared" si="0"/>
        <v>9.0718474000000009E-4</v>
      </c>
      <c r="H56" s="246">
        <f t="shared" si="0"/>
        <v>9.071847400000001E-7</v>
      </c>
      <c r="I56" s="250">
        <v>2000</v>
      </c>
      <c r="J56" s="250">
        <v>1</v>
      </c>
    </row>
    <row r="57" spans="2:10" s="33" customFormat="1" x14ac:dyDescent="0.25"/>
    <row r="58" spans="2:10" s="33" customFormat="1" ht="13.8" x14ac:dyDescent="0.25">
      <c r="B58" s="240" t="s">
        <v>649</v>
      </c>
      <c r="C58" s="240"/>
      <c r="D58" s="240"/>
      <c r="E58" s="240"/>
      <c r="F58" s="240"/>
      <c r="G58" s="240"/>
    </row>
    <row r="59" spans="2:10" s="33" customFormat="1" ht="13.8" x14ac:dyDescent="0.25">
      <c r="B59" s="241"/>
      <c r="C59" s="241"/>
      <c r="D59" s="242" t="s">
        <v>650</v>
      </c>
      <c r="E59" s="242" t="s">
        <v>651</v>
      </c>
      <c r="F59" s="242" t="s">
        <v>652</v>
      </c>
      <c r="G59" s="242" t="s">
        <v>653</v>
      </c>
    </row>
    <row r="60" spans="2:10" s="33" customFormat="1" ht="13.8" x14ac:dyDescent="0.25">
      <c r="B60" s="241">
        <v>1</v>
      </c>
      <c r="C60" s="241" t="s">
        <v>650</v>
      </c>
      <c r="D60" s="250">
        <v>1</v>
      </c>
      <c r="E60" s="248">
        <v>1E-3</v>
      </c>
      <c r="F60" s="248">
        <v>9.9999999999999995E-7</v>
      </c>
      <c r="G60" s="250">
        <v>3.4151790000000002</v>
      </c>
    </row>
    <row r="61" spans="2:10" s="33" customFormat="1" ht="13.8" x14ac:dyDescent="0.25">
      <c r="B61" s="241">
        <v>1</v>
      </c>
      <c r="C61" s="241" t="s">
        <v>651</v>
      </c>
      <c r="D61" s="250">
        <v>1000</v>
      </c>
      <c r="E61" s="250">
        <v>1</v>
      </c>
      <c r="F61" s="248">
        <v>1E-3</v>
      </c>
      <c r="G61" s="250">
        <v>3415.1790000000001</v>
      </c>
    </row>
    <row r="62" spans="2:10" s="33" customFormat="1" ht="13.8" x14ac:dyDescent="0.25">
      <c r="B62" s="241">
        <v>1</v>
      </c>
      <c r="C62" s="241" t="s">
        <v>652</v>
      </c>
      <c r="D62" s="250">
        <v>1000000</v>
      </c>
      <c r="E62" s="250">
        <v>1000</v>
      </c>
      <c r="F62" s="250">
        <v>1</v>
      </c>
      <c r="G62" s="250">
        <v>3415179</v>
      </c>
    </row>
    <row r="63" spans="2:10" s="33" customFormat="1" ht="13.8" x14ac:dyDescent="0.25">
      <c r="B63" s="241">
        <v>1</v>
      </c>
      <c r="C63" s="241" t="s">
        <v>653</v>
      </c>
      <c r="D63" s="248">
        <v>0.29281040000000003</v>
      </c>
      <c r="E63" s="248">
        <v>2.9281039999999998E-4</v>
      </c>
      <c r="F63" s="248">
        <v>2.9281040000000001E-7</v>
      </c>
      <c r="G63" s="250">
        <v>1</v>
      </c>
    </row>
    <row r="64" spans="2:10" s="33" customFormat="1" x14ac:dyDescent="0.25"/>
    <row r="65" spans="1:256" s="33" customFormat="1" ht="13.8" x14ac:dyDescent="0.25">
      <c r="B65" s="240" t="s">
        <v>654</v>
      </c>
      <c r="C65" s="240"/>
      <c r="D65" s="240"/>
      <c r="E65" s="240"/>
      <c r="F65" s="240"/>
      <c r="G65" s="240"/>
      <c r="H65" s="240"/>
      <c r="I65" s="240"/>
      <c r="J65" s="240"/>
      <c r="K65" s="240"/>
      <c r="L65" s="240"/>
    </row>
    <row r="66" spans="1:256" s="33" customFormat="1" ht="13.8" x14ac:dyDescent="0.25">
      <c r="A66" s="258"/>
      <c r="B66" s="241"/>
      <c r="C66" s="241"/>
      <c r="D66" s="242" t="s">
        <v>655</v>
      </c>
      <c r="E66" s="242" t="s">
        <v>656</v>
      </c>
      <c r="F66" s="242" t="s">
        <v>657</v>
      </c>
      <c r="G66" s="242" t="s">
        <v>658</v>
      </c>
      <c r="H66" s="242" t="s">
        <v>659</v>
      </c>
      <c r="I66" s="242" t="s">
        <v>660</v>
      </c>
      <c r="J66" s="242" t="s">
        <v>661</v>
      </c>
      <c r="K66" s="242" t="s">
        <v>662</v>
      </c>
      <c r="L66" s="242" t="s">
        <v>663</v>
      </c>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8"/>
      <c r="BC66" s="258"/>
      <c r="BD66" s="258"/>
      <c r="BE66" s="258"/>
      <c r="BF66" s="258"/>
      <c r="BG66" s="258"/>
      <c r="BH66" s="258"/>
      <c r="BI66" s="258"/>
      <c r="BJ66" s="258"/>
      <c r="BK66" s="258"/>
      <c r="BL66" s="258"/>
      <c r="BM66" s="258"/>
      <c r="BN66" s="258"/>
      <c r="BO66" s="258"/>
      <c r="BP66" s="258"/>
      <c r="BQ66" s="258"/>
      <c r="BR66" s="258"/>
      <c r="BS66" s="258"/>
      <c r="BT66" s="258"/>
      <c r="BU66" s="258"/>
      <c r="BV66" s="258"/>
      <c r="BW66" s="258"/>
      <c r="BX66" s="258"/>
      <c r="BY66" s="258"/>
      <c r="BZ66" s="258"/>
      <c r="CA66" s="258"/>
      <c r="CB66" s="258"/>
      <c r="CC66" s="258"/>
      <c r="CD66" s="258"/>
      <c r="CE66" s="258"/>
      <c r="CF66" s="258"/>
      <c r="CG66" s="258"/>
      <c r="CH66" s="258"/>
      <c r="CI66" s="258"/>
      <c r="CJ66" s="258"/>
      <c r="CK66" s="258"/>
      <c r="CL66" s="258"/>
      <c r="CM66" s="258"/>
      <c r="CN66" s="258"/>
      <c r="CO66" s="258"/>
      <c r="CP66" s="258"/>
      <c r="CQ66" s="258"/>
      <c r="CR66" s="258"/>
      <c r="CS66" s="258"/>
      <c r="CT66" s="258"/>
      <c r="CU66" s="258"/>
      <c r="CV66" s="258"/>
      <c r="CW66" s="258"/>
      <c r="CX66" s="258"/>
      <c r="CY66" s="258"/>
      <c r="CZ66" s="258"/>
      <c r="DA66" s="258"/>
      <c r="DB66" s="258"/>
      <c r="DC66" s="258"/>
      <c r="DD66" s="258"/>
      <c r="DE66" s="258"/>
      <c r="DF66" s="258"/>
      <c r="DG66" s="258"/>
      <c r="DH66" s="258"/>
      <c r="DI66" s="258"/>
      <c r="DJ66" s="258"/>
      <c r="DK66" s="258"/>
      <c r="DL66" s="258"/>
      <c r="DM66" s="258"/>
      <c r="DN66" s="258"/>
      <c r="DO66" s="258"/>
      <c r="DP66" s="258"/>
      <c r="DQ66" s="258"/>
      <c r="DR66" s="258"/>
      <c r="DS66" s="258"/>
      <c r="DT66" s="258"/>
      <c r="DU66" s="258"/>
      <c r="DV66" s="258"/>
      <c r="DW66" s="258"/>
      <c r="DX66" s="258"/>
      <c r="DY66" s="258"/>
      <c r="DZ66" s="258"/>
      <c r="EA66" s="258"/>
      <c r="EB66" s="258"/>
      <c r="EC66" s="258"/>
      <c r="ED66" s="258"/>
      <c r="EE66" s="258"/>
      <c r="EF66" s="258"/>
      <c r="EG66" s="258"/>
      <c r="EH66" s="258"/>
      <c r="EI66" s="258"/>
      <c r="EJ66" s="258"/>
      <c r="EK66" s="258"/>
      <c r="EL66" s="258"/>
      <c r="EM66" s="258"/>
      <c r="EN66" s="258"/>
      <c r="EO66" s="258"/>
      <c r="EP66" s="258"/>
      <c r="EQ66" s="258"/>
      <c r="ER66" s="258"/>
      <c r="ES66" s="258"/>
      <c r="ET66" s="258"/>
      <c r="EU66" s="258"/>
      <c r="EV66" s="258"/>
      <c r="EW66" s="258"/>
      <c r="EX66" s="258"/>
      <c r="EY66" s="258"/>
      <c r="EZ66" s="258"/>
      <c r="FA66" s="258"/>
      <c r="FB66" s="258"/>
      <c r="FC66" s="258"/>
      <c r="FD66" s="258"/>
      <c r="FE66" s="258"/>
      <c r="FF66" s="258"/>
      <c r="FG66" s="258"/>
      <c r="FH66" s="258"/>
      <c r="FI66" s="258"/>
      <c r="FJ66" s="258"/>
      <c r="FK66" s="258"/>
      <c r="FL66" s="258"/>
      <c r="FM66" s="258"/>
      <c r="FN66" s="258"/>
      <c r="FO66" s="258"/>
      <c r="FP66" s="258"/>
      <c r="FQ66" s="258"/>
      <c r="FR66" s="258"/>
      <c r="FS66" s="258"/>
      <c r="FT66" s="258"/>
      <c r="FU66" s="258"/>
      <c r="FV66" s="258"/>
      <c r="FW66" s="258"/>
      <c r="FX66" s="258"/>
      <c r="FY66" s="258"/>
      <c r="FZ66" s="258"/>
      <c r="GA66" s="258"/>
      <c r="GB66" s="258"/>
      <c r="GC66" s="258"/>
      <c r="GD66" s="258"/>
      <c r="GE66" s="258"/>
      <c r="GF66" s="258"/>
      <c r="GG66" s="258"/>
      <c r="GH66" s="258"/>
      <c r="GI66" s="258"/>
      <c r="GJ66" s="258"/>
      <c r="GK66" s="258"/>
      <c r="GL66" s="258"/>
      <c r="GM66" s="258"/>
      <c r="GN66" s="258"/>
      <c r="GO66" s="258"/>
      <c r="GP66" s="258"/>
      <c r="GQ66" s="258"/>
      <c r="GR66" s="258"/>
      <c r="GS66" s="258"/>
      <c r="GT66" s="258"/>
      <c r="GU66" s="258"/>
      <c r="GV66" s="258"/>
      <c r="GW66" s="258"/>
      <c r="GX66" s="258"/>
      <c r="GY66" s="258"/>
      <c r="GZ66" s="258"/>
      <c r="HA66" s="258"/>
      <c r="HB66" s="258"/>
      <c r="HC66" s="258"/>
      <c r="HD66" s="258"/>
      <c r="HE66" s="258"/>
      <c r="HF66" s="258"/>
      <c r="HG66" s="258"/>
      <c r="HH66" s="258"/>
      <c r="HI66" s="258"/>
      <c r="HJ66" s="258"/>
      <c r="HK66" s="258"/>
      <c r="HL66" s="258"/>
      <c r="HM66" s="258"/>
      <c r="HN66" s="258"/>
      <c r="HO66" s="258"/>
      <c r="HP66" s="258"/>
      <c r="HQ66" s="258"/>
      <c r="HR66" s="258"/>
      <c r="HS66" s="258"/>
      <c r="HT66" s="258"/>
      <c r="HU66" s="258"/>
      <c r="HV66" s="258"/>
      <c r="HW66" s="258"/>
      <c r="HX66" s="258"/>
      <c r="HY66" s="258"/>
      <c r="HZ66" s="258"/>
      <c r="IA66" s="258"/>
      <c r="IB66" s="258"/>
      <c r="IC66" s="258"/>
      <c r="ID66" s="258"/>
      <c r="IE66" s="258"/>
      <c r="IF66" s="258"/>
      <c r="IG66" s="258"/>
      <c r="IH66" s="258"/>
      <c r="II66" s="258"/>
      <c r="IJ66" s="258"/>
      <c r="IK66" s="258"/>
      <c r="IL66" s="258"/>
      <c r="IM66" s="258"/>
      <c r="IN66" s="258"/>
      <c r="IO66" s="258"/>
      <c r="IP66" s="258"/>
      <c r="IQ66" s="258"/>
      <c r="IR66" s="258"/>
      <c r="IS66" s="258"/>
      <c r="IT66" s="258"/>
      <c r="IU66" s="258"/>
      <c r="IV66" s="258"/>
    </row>
    <row r="67" spans="1:256" s="33" customFormat="1" ht="13.8" x14ac:dyDescent="0.25">
      <c r="B67" s="241">
        <v>1</v>
      </c>
      <c r="C67" s="241" t="s">
        <v>655</v>
      </c>
      <c r="D67" s="250">
        <v>1</v>
      </c>
      <c r="E67" s="248">
        <v>0.26417210000000002</v>
      </c>
      <c r="F67" s="250">
        <v>1.0566880000000001</v>
      </c>
      <c r="G67" s="250">
        <v>61.023739999999997</v>
      </c>
      <c r="H67" s="248">
        <v>3.5314669999999999E-2</v>
      </c>
      <c r="I67" s="248">
        <v>3.531467E-5</v>
      </c>
      <c r="J67" s="248">
        <v>3.5314669999999996E-8</v>
      </c>
      <c r="K67" s="248">
        <v>1.3079509999999999E-3</v>
      </c>
      <c r="L67" s="248">
        <v>1E-3</v>
      </c>
    </row>
    <row r="68" spans="1:256" s="33" customFormat="1" ht="13.8" x14ac:dyDescent="0.25">
      <c r="B68" s="241">
        <v>1</v>
      </c>
      <c r="C68" s="241" t="s">
        <v>656</v>
      </c>
      <c r="D68" s="250">
        <v>3.785412</v>
      </c>
      <c r="E68" s="250">
        <v>1</v>
      </c>
      <c r="F68" s="250">
        <v>4</v>
      </c>
      <c r="G68" s="250">
        <v>231</v>
      </c>
      <c r="H68" s="248">
        <v>0.13368060000000001</v>
      </c>
      <c r="I68" s="248">
        <v>1.3368060000000002E-4</v>
      </c>
      <c r="J68" s="248">
        <v>1.3368060000000002E-7</v>
      </c>
      <c r="K68" s="248">
        <v>4.9511319999999996E-3</v>
      </c>
      <c r="L68" s="248">
        <v>3.7854120000000002E-3</v>
      </c>
    </row>
    <row r="69" spans="1:256" s="33" customFormat="1" ht="13.8" x14ac:dyDescent="0.25">
      <c r="B69" s="241">
        <v>1</v>
      </c>
      <c r="C69" s="241" t="s">
        <v>657</v>
      </c>
      <c r="D69" s="250">
        <v>0.94635290000000005</v>
      </c>
      <c r="E69" s="248">
        <v>0.25</v>
      </c>
      <c r="F69" s="250">
        <v>1</v>
      </c>
      <c r="G69" s="250">
        <v>57.75</v>
      </c>
      <c r="H69" s="248">
        <v>3.3420140000000001E-2</v>
      </c>
      <c r="I69" s="248">
        <v>3.3420139999999998E-5</v>
      </c>
      <c r="J69" s="248">
        <v>3.3420140000000002E-8</v>
      </c>
      <c r="K69" s="248">
        <v>1.2377829999999999E-3</v>
      </c>
      <c r="L69" s="248">
        <v>9.463529E-4</v>
      </c>
    </row>
    <row r="70" spans="1:256" s="33" customFormat="1" ht="13.8" x14ac:dyDescent="0.25">
      <c r="B70" s="241">
        <v>1</v>
      </c>
      <c r="C70" s="241" t="s">
        <v>658</v>
      </c>
      <c r="D70" s="248">
        <v>1.6387059999999998E-2</v>
      </c>
      <c r="E70" s="248">
        <v>4.329004E-3</v>
      </c>
      <c r="F70" s="248">
        <v>1.7316020000000001E-2</v>
      </c>
      <c r="G70" s="250">
        <v>1</v>
      </c>
      <c r="H70" s="248">
        <v>5.7870369999999999E-4</v>
      </c>
      <c r="I70" s="248">
        <v>5.7870369999999994E-7</v>
      </c>
      <c r="J70" s="253">
        <v>5.7870370000000002E-10</v>
      </c>
      <c r="K70" s="248">
        <v>2.1433469999999999E-5</v>
      </c>
      <c r="L70" s="248">
        <v>1.6387060000000002E-5</v>
      </c>
    </row>
    <row r="71" spans="1:256" s="33" customFormat="1" ht="13.8" x14ac:dyDescent="0.25">
      <c r="B71" s="241">
        <v>1</v>
      </c>
      <c r="C71" s="241" t="s">
        <v>659</v>
      </c>
      <c r="D71" s="250">
        <v>28.316849999999999</v>
      </c>
      <c r="E71" s="250">
        <v>7.4805190000000001</v>
      </c>
      <c r="F71" s="250">
        <v>29.922080000000001</v>
      </c>
      <c r="G71" s="250">
        <v>1728</v>
      </c>
      <c r="H71" s="250">
        <v>1</v>
      </c>
      <c r="I71" s="248">
        <v>1E-3</v>
      </c>
      <c r="J71" s="248">
        <v>9.9999999999999995E-7</v>
      </c>
      <c r="K71" s="248">
        <v>3.703704E-2</v>
      </c>
      <c r="L71" s="248">
        <v>2.8316850000000001E-2</v>
      </c>
    </row>
    <row r="72" spans="1:256" s="33" customFormat="1" ht="13.8" x14ac:dyDescent="0.25">
      <c r="B72" s="241">
        <v>1</v>
      </c>
      <c r="C72" s="241" t="s">
        <v>660</v>
      </c>
      <c r="D72" s="250">
        <v>28316.85</v>
      </c>
      <c r="E72" s="250">
        <v>7480.5190000000002</v>
      </c>
      <c r="F72" s="250">
        <v>29922.080000000002</v>
      </c>
      <c r="G72" s="250">
        <v>1728000</v>
      </c>
      <c r="H72" s="250">
        <v>1000</v>
      </c>
      <c r="I72" s="250">
        <v>1</v>
      </c>
      <c r="J72" s="248">
        <v>1E-3</v>
      </c>
      <c r="K72" s="250">
        <v>37.037039999999998</v>
      </c>
      <c r="L72" s="250">
        <v>28.316850000000002</v>
      </c>
    </row>
    <row r="73" spans="1:256" s="33" customFormat="1" ht="13.8" x14ac:dyDescent="0.25">
      <c r="B73" s="241">
        <v>1</v>
      </c>
      <c r="C73" s="241" t="s">
        <v>661</v>
      </c>
      <c r="D73" s="250">
        <v>28316850</v>
      </c>
      <c r="E73" s="250">
        <v>7480519</v>
      </c>
      <c r="F73" s="250">
        <v>29922080</v>
      </c>
      <c r="G73" s="250">
        <v>1728000000</v>
      </c>
      <c r="H73" s="250">
        <v>1000000</v>
      </c>
      <c r="I73" s="250">
        <v>1000</v>
      </c>
      <c r="J73" s="250">
        <v>1</v>
      </c>
      <c r="K73" s="250">
        <v>37037.040000000001</v>
      </c>
      <c r="L73" s="250">
        <v>28316.850000000002</v>
      </c>
    </row>
    <row r="74" spans="1:256" s="33" customFormat="1" ht="13.8" x14ac:dyDescent="0.25">
      <c r="B74" s="241">
        <v>1</v>
      </c>
      <c r="C74" s="241" t="s">
        <v>662</v>
      </c>
      <c r="D74" s="250">
        <v>764.55489999999998</v>
      </c>
      <c r="E74" s="250">
        <v>201.97399999999999</v>
      </c>
      <c r="F74" s="250">
        <v>807.89610000000005</v>
      </c>
      <c r="G74" s="250">
        <v>46656</v>
      </c>
      <c r="H74" s="250">
        <v>27</v>
      </c>
      <c r="I74" s="248">
        <v>2.7E-2</v>
      </c>
      <c r="J74" s="248">
        <v>2.6999999999999999E-5</v>
      </c>
      <c r="K74" s="250">
        <v>1</v>
      </c>
      <c r="L74" s="250">
        <v>0.76455490000000004</v>
      </c>
    </row>
    <row r="75" spans="1:256" s="33" customFormat="1" ht="13.8" x14ac:dyDescent="0.25">
      <c r="B75" s="241">
        <v>1</v>
      </c>
      <c r="C75" s="241" t="s">
        <v>663</v>
      </c>
      <c r="D75" s="250">
        <v>1000</v>
      </c>
      <c r="E75" s="250">
        <v>264.1721</v>
      </c>
      <c r="F75" s="250">
        <v>1056.6880000000001</v>
      </c>
      <c r="G75" s="250">
        <v>61023.74</v>
      </c>
      <c r="H75" s="250">
        <v>35.31467</v>
      </c>
      <c r="I75" s="248">
        <v>3.5314669999999999E-2</v>
      </c>
      <c r="J75" s="248">
        <v>3.531467E-5</v>
      </c>
      <c r="K75" s="250">
        <v>1.3079510000000001</v>
      </c>
      <c r="L75" s="250">
        <v>1</v>
      </c>
    </row>
    <row r="76" spans="1:256" s="33" customFormat="1" x14ac:dyDescent="0.25"/>
    <row r="77" spans="1:256" x14ac:dyDescent="0.25">
      <c r="B77" s="33"/>
    </row>
    <row r="78" spans="1:256" x14ac:dyDescent="0.25">
      <c r="B78" s="33"/>
    </row>
    <row r="79" spans="1:256" x14ac:dyDescent="0.25">
      <c r="B79" s="33"/>
    </row>
    <row r="80" spans="1:256"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33"/>
    </row>
    <row r="89" spans="2:2" x14ac:dyDescent="0.25">
      <c r="B89" s="33"/>
    </row>
    <row r="90" spans="2:2" x14ac:dyDescent="0.25">
      <c r="B90" s="33"/>
    </row>
    <row r="91" spans="2:2" x14ac:dyDescent="0.25">
      <c r="B91" s="33"/>
    </row>
    <row r="92" spans="2:2" x14ac:dyDescent="0.25">
      <c r="B92" s="33"/>
    </row>
    <row r="93" spans="2:2" x14ac:dyDescent="0.25">
      <c r="B93" s="33"/>
    </row>
    <row r="94" spans="2:2" x14ac:dyDescent="0.25">
      <c r="B94" s="33"/>
    </row>
    <row r="95" spans="2:2" x14ac:dyDescent="0.25">
      <c r="B95" s="33"/>
    </row>
    <row r="96" spans="2:2" x14ac:dyDescent="0.25">
      <c r="B96" s="33"/>
    </row>
    <row r="97" spans="2:2" x14ac:dyDescent="0.25">
      <c r="B97" s="33"/>
    </row>
    <row r="98" spans="2:2" x14ac:dyDescent="0.25">
      <c r="B98" s="33"/>
    </row>
    <row r="99" spans="2:2" x14ac:dyDescent="0.25">
      <c r="B99" s="33"/>
    </row>
    <row r="100" spans="2:2" x14ac:dyDescent="0.25">
      <c r="B100" s="33"/>
    </row>
    <row r="101" spans="2:2" x14ac:dyDescent="0.25">
      <c r="B101" s="33"/>
    </row>
    <row r="102" spans="2:2" x14ac:dyDescent="0.25">
      <c r="B102" s="33"/>
    </row>
    <row r="103" spans="2:2" x14ac:dyDescent="0.25">
      <c r="B103" s="33"/>
    </row>
    <row r="104" spans="2:2" x14ac:dyDescent="0.25">
      <c r="B104" s="33"/>
    </row>
    <row r="105" spans="2:2" x14ac:dyDescent="0.25">
      <c r="B105" s="33"/>
    </row>
    <row r="106" spans="2:2" x14ac:dyDescent="0.25">
      <c r="B106" s="33"/>
    </row>
    <row r="107" spans="2:2" x14ac:dyDescent="0.25">
      <c r="B107" s="33"/>
    </row>
    <row r="108" spans="2:2" x14ac:dyDescent="0.25">
      <c r="B108" s="33"/>
    </row>
    <row r="109" spans="2:2" x14ac:dyDescent="0.25">
      <c r="B109" s="33"/>
    </row>
    <row r="110" spans="2:2" x14ac:dyDescent="0.25">
      <c r="B110" s="33"/>
    </row>
    <row r="111" spans="2:2" x14ac:dyDescent="0.25">
      <c r="B111" s="33"/>
    </row>
    <row r="112" spans="2:2" x14ac:dyDescent="0.25">
      <c r="B112" s="33"/>
    </row>
    <row r="113" spans="2:2" x14ac:dyDescent="0.25">
      <c r="B113" s="33"/>
    </row>
    <row r="114" spans="2:2" x14ac:dyDescent="0.25">
      <c r="B114" s="33"/>
    </row>
    <row r="115" spans="2:2" x14ac:dyDescent="0.25">
      <c r="B115" s="33"/>
    </row>
    <row r="116" spans="2:2" x14ac:dyDescent="0.25">
      <c r="B116" s="33"/>
    </row>
    <row r="117" spans="2:2" x14ac:dyDescent="0.25">
      <c r="B117" s="33"/>
    </row>
    <row r="118" spans="2:2" x14ac:dyDescent="0.25">
      <c r="B118" s="33"/>
    </row>
    <row r="119" spans="2:2" x14ac:dyDescent="0.25">
      <c r="B119" s="33"/>
    </row>
    <row r="120" spans="2:2" x14ac:dyDescent="0.25">
      <c r="B120" s="33"/>
    </row>
    <row r="121" spans="2:2" x14ac:dyDescent="0.25">
      <c r="B121" s="33"/>
    </row>
    <row r="122" spans="2:2" x14ac:dyDescent="0.25">
      <c r="B122" s="33"/>
    </row>
    <row r="123" spans="2:2" x14ac:dyDescent="0.25">
      <c r="B123" s="33"/>
    </row>
    <row r="124" spans="2:2" x14ac:dyDescent="0.25">
      <c r="B124" s="33"/>
    </row>
    <row r="125" spans="2:2" x14ac:dyDescent="0.25">
      <c r="B125" s="33"/>
    </row>
    <row r="126" spans="2:2" x14ac:dyDescent="0.25">
      <c r="B126" s="33"/>
    </row>
    <row r="127" spans="2:2" x14ac:dyDescent="0.25">
      <c r="B127" s="33"/>
    </row>
    <row r="128" spans="2:2" x14ac:dyDescent="0.25">
      <c r="B128" s="33"/>
    </row>
    <row r="129" spans="2:2" x14ac:dyDescent="0.25">
      <c r="B129" s="33"/>
    </row>
    <row r="130" spans="2:2" x14ac:dyDescent="0.25">
      <c r="B130" s="33"/>
    </row>
    <row r="131" spans="2:2" x14ac:dyDescent="0.25">
      <c r="B131" s="33"/>
    </row>
    <row r="132" spans="2:2" x14ac:dyDescent="0.25">
      <c r="B132" s="33"/>
    </row>
    <row r="133" spans="2:2" x14ac:dyDescent="0.25">
      <c r="B133" s="33"/>
    </row>
    <row r="134" spans="2:2" x14ac:dyDescent="0.25">
      <c r="B134" s="33"/>
    </row>
    <row r="135" spans="2:2" x14ac:dyDescent="0.25">
      <c r="B135" s="33"/>
    </row>
    <row r="136" spans="2:2" x14ac:dyDescent="0.25">
      <c r="B136" s="33"/>
    </row>
    <row r="137" spans="2:2" x14ac:dyDescent="0.25">
      <c r="B137" s="33"/>
    </row>
    <row r="138" spans="2:2" x14ac:dyDescent="0.25">
      <c r="B138" s="33"/>
    </row>
    <row r="139" spans="2:2" x14ac:dyDescent="0.25">
      <c r="B139" s="33"/>
    </row>
    <row r="140" spans="2:2" x14ac:dyDescent="0.25">
      <c r="B140" s="33"/>
    </row>
    <row r="141" spans="2:2" x14ac:dyDescent="0.25">
      <c r="B141" s="33"/>
    </row>
    <row r="142" spans="2:2" x14ac:dyDescent="0.25">
      <c r="B142" s="33"/>
    </row>
    <row r="143" spans="2:2" x14ac:dyDescent="0.25">
      <c r="B143" s="33"/>
    </row>
    <row r="144" spans="2:2" x14ac:dyDescent="0.25">
      <c r="B144" s="33"/>
    </row>
    <row r="145" spans="2:2" x14ac:dyDescent="0.25">
      <c r="B145" s="33"/>
    </row>
    <row r="146" spans="2:2" x14ac:dyDescent="0.25">
      <c r="B146" s="33"/>
    </row>
    <row r="147" spans="2:2" x14ac:dyDescent="0.25">
      <c r="B147" s="33"/>
    </row>
    <row r="148" spans="2:2" x14ac:dyDescent="0.25">
      <c r="B148" s="33"/>
    </row>
    <row r="149" spans="2:2" x14ac:dyDescent="0.25">
      <c r="B149" s="33"/>
    </row>
    <row r="150" spans="2:2" x14ac:dyDescent="0.25">
      <c r="B150" s="33"/>
    </row>
    <row r="151" spans="2:2" x14ac:dyDescent="0.25">
      <c r="B151" s="33"/>
    </row>
    <row r="152" spans="2:2" x14ac:dyDescent="0.25">
      <c r="B152" s="33"/>
    </row>
    <row r="153" spans="2:2" x14ac:dyDescent="0.25">
      <c r="B153" s="33"/>
    </row>
    <row r="154" spans="2:2" x14ac:dyDescent="0.25">
      <c r="B154" s="33"/>
    </row>
    <row r="155" spans="2:2" x14ac:dyDescent="0.25">
      <c r="B155" s="33"/>
    </row>
    <row r="156" spans="2:2" x14ac:dyDescent="0.25">
      <c r="B156" s="33"/>
    </row>
    <row r="157" spans="2:2" x14ac:dyDescent="0.25">
      <c r="B157" s="33"/>
    </row>
    <row r="158" spans="2:2" x14ac:dyDescent="0.25">
      <c r="B158" s="33"/>
    </row>
    <row r="159" spans="2:2" x14ac:dyDescent="0.25">
      <c r="B159" s="33"/>
    </row>
    <row r="160" spans="2:2" x14ac:dyDescent="0.25">
      <c r="B160" s="33"/>
    </row>
    <row r="161" spans="2:2" x14ac:dyDescent="0.25">
      <c r="B161" s="33"/>
    </row>
    <row r="162" spans="2:2" x14ac:dyDescent="0.25">
      <c r="B162" s="33"/>
    </row>
    <row r="163" spans="2:2" x14ac:dyDescent="0.25">
      <c r="B163" s="33"/>
    </row>
    <row r="164" spans="2:2" x14ac:dyDescent="0.25">
      <c r="B164" s="33"/>
    </row>
    <row r="165" spans="2:2" x14ac:dyDescent="0.25">
      <c r="B165" s="33"/>
    </row>
    <row r="166" spans="2:2" x14ac:dyDescent="0.25">
      <c r="B166" s="33"/>
    </row>
    <row r="167" spans="2:2" x14ac:dyDescent="0.25">
      <c r="B167" s="33"/>
    </row>
    <row r="168" spans="2:2" x14ac:dyDescent="0.25">
      <c r="B168" s="33"/>
    </row>
    <row r="169" spans="2:2" x14ac:dyDescent="0.25">
      <c r="B169" s="33"/>
    </row>
    <row r="170" spans="2:2" x14ac:dyDescent="0.25">
      <c r="B170" s="33"/>
    </row>
    <row r="171" spans="2:2" x14ac:dyDescent="0.25">
      <c r="B171" s="33"/>
    </row>
    <row r="172" spans="2:2" x14ac:dyDescent="0.25">
      <c r="B172" s="33"/>
    </row>
    <row r="173" spans="2:2" x14ac:dyDescent="0.25">
      <c r="B173" s="33"/>
    </row>
    <row r="174" spans="2:2" x14ac:dyDescent="0.25">
      <c r="B174" s="33"/>
    </row>
    <row r="175" spans="2:2" x14ac:dyDescent="0.25">
      <c r="B175" s="33"/>
    </row>
    <row r="176" spans="2:2" x14ac:dyDescent="0.25">
      <c r="B176" s="33"/>
    </row>
    <row r="177" spans="2:2" x14ac:dyDescent="0.25">
      <c r="B177" s="33"/>
    </row>
    <row r="178" spans="2:2" x14ac:dyDescent="0.25">
      <c r="B178" s="33"/>
    </row>
    <row r="179" spans="2:2" x14ac:dyDescent="0.25">
      <c r="B179" s="33"/>
    </row>
    <row r="180" spans="2:2" x14ac:dyDescent="0.25">
      <c r="B180" s="33"/>
    </row>
    <row r="181" spans="2:2" x14ac:dyDescent="0.25">
      <c r="B181" s="33"/>
    </row>
    <row r="182" spans="2:2" x14ac:dyDescent="0.25">
      <c r="B182" s="33"/>
    </row>
    <row r="183" spans="2:2" x14ac:dyDescent="0.25">
      <c r="B183" s="33"/>
    </row>
    <row r="184" spans="2:2" x14ac:dyDescent="0.25">
      <c r="B184" s="33"/>
    </row>
    <row r="185" spans="2:2" x14ac:dyDescent="0.25">
      <c r="B185" s="33"/>
    </row>
    <row r="186" spans="2:2" x14ac:dyDescent="0.25">
      <c r="B186" s="33"/>
    </row>
    <row r="187" spans="2:2" x14ac:dyDescent="0.25">
      <c r="B187" s="33"/>
    </row>
    <row r="188" spans="2:2" x14ac:dyDescent="0.25">
      <c r="B188" s="33"/>
    </row>
    <row r="189" spans="2:2" x14ac:dyDescent="0.25">
      <c r="B189" s="33"/>
    </row>
    <row r="190" spans="2:2" x14ac:dyDescent="0.25">
      <c r="B190" s="33"/>
    </row>
    <row r="191" spans="2:2" x14ac:dyDescent="0.25">
      <c r="B191" s="33"/>
    </row>
    <row r="192" spans="2:2" x14ac:dyDescent="0.25">
      <c r="B192" s="33"/>
    </row>
    <row r="193" spans="2:2" x14ac:dyDescent="0.25">
      <c r="B193" s="33"/>
    </row>
    <row r="194" spans="2:2" x14ac:dyDescent="0.25">
      <c r="B194" s="33"/>
    </row>
    <row r="195" spans="2:2" x14ac:dyDescent="0.25">
      <c r="B195" s="33"/>
    </row>
    <row r="196" spans="2:2" x14ac:dyDescent="0.25">
      <c r="B196" s="33"/>
    </row>
    <row r="197" spans="2:2" x14ac:dyDescent="0.25">
      <c r="B197" s="33"/>
    </row>
    <row r="198" spans="2:2" x14ac:dyDescent="0.25">
      <c r="B198" s="33"/>
    </row>
    <row r="199" spans="2:2" x14ac:dyDescent="0.25">
      <c r="B199" s="33"/>
    </row>
    <row r="200" spans="2:2" x14ac:dyDescent="0.25">
      <c r="B200" s="33"/>
    </row>
    <row r="201" spans="2:2" x14ac:dyDescent="0.25">
      <c r="B201" s="33"/>
    </row>
    <row r="202" spans="2:2" x14ac:dyDescent="0.25">
      <c r="B202" s="33"/>
    </row>
    <row r="203" spans="2:2" x14ac:dyDescent="0.25">
      <c r="B203" s="33"/>
    </row>
    <row r="204" spans="2:2" x14ac:dyDescent="0.25">
      <c r="B204" s="33"/>
    </row>
    <row r="205" spans="2:2" x14ac:dyDescent="0.25">
      <c r="B205" s="33"/>
    </row>
    <row r="206" spans="2:2" x14ac:dyDescent="0.25">
      <c r="B206" s="33"/>
    </row>
    <row r="207" spans="2:2" x14ac:dyDescent="0.25">
      <c r="B207" s="33"/>
    </row>
    <row r="208" spans="2:2" x14ac:dyDescent="0.25">
      <c r="B208" s="33"/>
    </row>
    <row r="209" spans="2:2" x14ac:dyDescent="0.25">
      <c r="B209" s="33"/>
    </row>
    <row r="210" spans="2:2" x14ac:dyDescent="0.25">
      <c r="B210" s="33"/>
    </row>
    <row r="211" spans="2:2" x14ac:dyDescent="0.25">
      <c r="B211" s="33"/>
    </row>
    <row r="212" spans="2:2" x14ac:dyDescent="0.25">
      <c r="B212" s="33"/>
    </row>
    <row r="213" spans="2:2" x14ac:dyDescent="0.25">
      <c r="B213" s="33"/>
    </row>
    <row r="214" spans="2:2" x14ac:dyDescent="0.25">
      <c r="B214" s="33"/>
    </row>
    <row r="215" spans="2:2" x14ac:dyDescent="0.25">
      <c r="B215" s="33"/>
    </row>
    <row r="216" spans="2:2" x14ac:dyDescent="0.25">
      <c r="B216" s="33"/>
    </row>
    <row r="217" spans="2:2" x14ac:dyDescent="0.25">
      <c r="B217" s="33"/>
    </row>
    <row r="218" spans="2:2" x14ac:dyDescent="0.25">
      <c r="B218" s="33"/>
    </row>
    <row r="219" spans="2:2" x14ac:dyDescent="0.25">
      <c r="B219" s="33"/>
    </row>
    <row r="220" spans="2:2" x14ac:dyDescent="0.25">
      <c r="B220" s="33"/>
    </row>
    <row r="221" spans="2:2" x14ac:dyDescent="0.25">
      <c r="B221" s="33"/>
    </row>
    <row r="222" spans="2:2" x14ac:dyDescent="0.25">
      <c r="B222" s="33"/>
    </row>
    <row r="223" spans="2:2" x14ac:dyDescent="0.25">
      <c r="B223" s="33"/>
    </row>
    <row r="224" spans="2:2" x14ac:dyDescent="0.25">
      <c r="B224" s="33"/>
    </row>
    <row r="225" spans="2:2" x14ac:dyDescent="0.25">
      <c r="B225" s="33"/>
    </row>
    <row r="226" spans="2:2" x14ac:dyDescent="0.25">
      <c r="B226" s="33"/>
    </row>
    <row r="227" spans="2:2" x14ac:dyDescent="0.25">
      <c r="B227" s="33"/>
    </row>
    <row r="228" spans="2:2" x14ac:dyDescent="0.25">
      <c r="B228" s="33"/>
    </row>
    <row r="229" spans="2:2" x14ac:dyDescent="0.25">
      <c r="B229" s="33"/>
    </row>
    <row r="230" spans="2:2" x14ac:dyDescent="0.25">
      <c r="B230" s="33"/>
    </row>
    <row r="231" spans="2:2" x14ac:dyDescent="0.25">
      <c r="B231" s="33"/>
    </row>
    <row r="232" spans="2:2" x14ac:dyDescent="0.25">
      <c r="B232" s="33"/>
    </row>
    <row r="233" spans="2:2" x14ac:dyDescent="0.25">
      <c r="B233" s="33"/>
    </row>
    <row r="234" spans="2:2" x14ac:dyDescent="0.25">
      <c r="B234" s="33"/>
    </row>
    <row r="235" spans="2:2" x14ac:dyDescent="0.25">
      <c r="B235" s="33"/>
    </row>
    <row r="236" spans="2:2" x14ac:dyDescent="0.25">
      <c r="B236" s="33"/>
    </row>
    <row r="237" spans="2:2" x14ac:dyDescent="0.25">
      <c r="B237" s="33"/>
    </row>
    <row r="238" spans="2:2" x14ac:dyDescent="0.25">
      <c r="B238" s="33"/>
    </row>
    <row r="239" spans="2:2" x14ac:dyDescent="0.25">
      <c r="B239" s="33"/>
    </row>
    <row r="240" spans="2:2" x14ac:dyDescent="0.25">
      <c r="B240" s="33"/>
    </row>
    <row r="241" spans="2:2" x14ac:dyDescent="0.25">
      <c r="B241" s="33"/>
    </row>
    <row r="242" spans="2:2" x14ac:dyDescent="0.25">
      <c r="B242" s="33"/>
    </row>
    <row r="243" spans="2:2" x14ac:dyDescent="0.25">
      <c r="B243" s="33"/>
    </row>
    <row r="244" spans="2:2" x14ac:dyDescent="0.25">
      <c r="B244" s="33"/>
    </row>
    <row r="245" spans="2:2" x14ac:dyDescent="0.25">
      <c r="B245" s="33"/>
    </row>
    <row r="246" spans="2:2" x14ac:dyDescent="0.25">
      <c r="B246" s="33"/>
    </row>
    <row r="247" spans="2:2" x14ac:dyDescent="0.25">
      <c r="B247" s="33"/>
    </row>
    <row r="248" spans="2:2" x14ac:dyDescent="0.25">
      <c r="B248" s="33"/>
    </row>
    <row r="249" spans="2:2" x14ac:dyDescent="0.25">
      <c r="B249" s="33"/>
    </row>
    <row r="250" spans="2:2" x14ac:dyDescent="0.25">
      <c r="B250" s="33"/>
    </row>
    <row r="251" spans="2:2" x14ac:dyDescent="0.25">
      <c r="B251" s="33"/>
    </row>
    <row r="252" spans="2:2" x14ac:dyDescent="0.25">
      <c r="B252" s="33"/>
    </row>
    <row r="253" spans="2:2" x14ac:dyDescent="0.25">
      <c r="B253" s="33"/>
    </row>
    <row r="254" spans="2:2" x14ac:dyDescent="0.25">
      <c r="B254" s="33"/>
    </row>
    <row r="255" spans="2:2" x14ac:dyDescent="0.25">
      <c r="B255" s="33"/>
    </row>
    <row r="256" spans="2:2" x14ac:dyDescent="0.25">
      <c r="B256" s="33"/>
    </row>
    <row r="257" spans="2:2" x14ac:dyDescent="0.25">
      <c r="B257" s="33"/>
    </row>
    <row r="258" spans="2:2" x14ac:dyDescent="0.25">
      <c r="B258" s="33"/>
    </row>
    <row r="259" spans="2:2" x14ac:dyDescent="0.25">
      <c r="B259" s="33"/>
    </row>
    <row r="260" spans="2:2" x14ac:dyDescent="0.25">
      <c r="B260" s="33"/>
    </row>
    <row r="261" spans="2:2" x14ac:dyDescent="0.25">
      <c r="B261" s="33"/>
    </row>
    <row r="262" spans="2:2" x14ac:dyDescent="0.25">
      <c r="B262" s="33"/>
    </row>
    <row r="263" spans="2:2" x14ac:dyDescent="0.25">
      <c r="B263" s="33"/>
    </row>
    <row r="264" spans="2:2" x14ac:dyDescent="0.25">
      <c r="B264" s="33"/>
    </row>
    <row r="265" spans="2:2" x14ac:dyDescent="0.25">
      <c r="B265" s="33"/>
    </row>
    <row r="266" spans="2:2" x14ac:dyDescent="0.25">
      <c r="B266" s="33"/>
    </row>
    <row r="267" spans="2:2" x14ac:dyDescent="0.25">
      <c r="B267" s="33"/>
    </row>
    <row r="268" spans="2:2" x14ac:dyDescent="0.25">
      <c r="B268" s="33"/>
    </row>
    <row r="269" spans="2:2" x14ac:dyDescent="0.25">
      <c r="B269" s="33"/>
    </row>
    <row r="270" spans="2:2" x14ac:dyDescent="0.25">
      <c r="B270" s="33"/>
    </row>
    <row r="271" spans="2:2" x14ac:dyDescent="0.25">
      <c r="B271" s="33"/>
    </row>
    <row r="272" spans="2:2" x14ac:dyDescent="0.25">
      <c r="B272" s="33"/>
    </row>
    <row r="273" spans="2:2" x14ac:dyDescent="0.25">
      <c r="B273" s="33"/>
    </row>
    <row r="274" spans="2:2" x14ac:dyDescent="0.25">
      <c r="B274" s="33"/>
    </row>
    <row r="275" spans="2:2" x14ac:dyDescent="0.25">
      <c r="B275" s="33"/>
    </row>
    <row r="276" spans="2:2" x14ac:dyDescent="0.25">
      <c r="B276" s="33"/>
    </row>
    <row r="277" spans="2:2" x14ac:dyDescent="0.25">
      <c r="B277" s="33"/>
    </row>
    <row r="278" spans="2:2" x14ac:dyDescent="0.25">
      <c r="B278" s="33"/>
    </row>
    <row r="279" spans="2:2" x14ac:dyDescent="0.25">
      <c r="B279" s="33"/>
    </row>
    <row r="280" spans="2:2" x14ac:dyDescent="0.25">
      <c r="B280" s="33"/>
    </row>
    <row r="281" spans="2:2" x14ac:dyDescent="0.25">
      <c r="B281" s="33"/>
    </row>
    <row r="282" spans="2:2" x14ac:dyDescent="0.25">
      <c r="B282" s="33"/>
    </row>
    <row r="283" spans="2:2" x14ac:dyDescent="0.25">
      <c r="B283" s="33"/>
    </row>
    <row r="284" spans="2:2" x14ac:dyDescent="0.25">
      <c r="B284" s="33"/>
    </row>
    <row r="285" spans="2:2" x14ac:dyDescent="0.25">
      <c r="B285" s="33"/>
    </row>
    <row r="286" spans="2:2" x14ac:dyDescent="0.25">
      <c r="B286" s="33"/>
    </row>
    <row r="287" spans="2:2" x14ac:dyDescent="0.25">
      <c r="B287" s="33"/>
    </row>
    <row r="288" spans="2:2" x14ac:dyDescent="0.25">
      <c r="B288" s="33"/>
    </row>
    <row r="289" spans="2:2" x14ac:dyDescent="0.25">
      <c r="B289" s="33"/>
    </row>
    <row r="290" spans="2:2" x14ac:dyDescent="0.25">
      <c r="B290" s="33"/>
    </row>
    <row r="291" spans="2:2" x14ac:dyDescent="0.25">
      <c r="B291" s="33"/>
    </row>
    <row r="292" spans="2:2" x14ac:dyDescent="0.25">
      <c r="B292" s="33"/>
    </row>
    <row r="293" spans="2:2" x14ac:dyDescent="0.25">
      <c r="B293" s="33"/>
    </row>
    <row r="294" spans="2:2" x14ac:dyDescent="0.25">
      <c r="B294" s="33"/>
    </row>
    <row r="295" spans="2:2" x14ac:dyDescent="0.25">
      <c r="B295" s="33"/>
    </row>
    <row r="296" spans="2:2" x14ac:dyDescent="0.25">
      <c r="B296" s="33"/>
    </row>
    <row r="297" spans="2:2" x14ac:dyDescent="0.25">
      <c r="B297" s="33"/>
    </row>
    <row r="298" spans="2:2" x14ac:dyDescent="0.25">
      <c r="B298" s="33"/>
    </row>
    <row r="299" spans="2:2" x14ac:dyDescent="0.25">
      <c r="B299" s="33"/>
    </row>
    <row r="300" spans="2:2" x14ac:dyDescent="0.25">
      <c r="B300" s="33"/>
    </row>
    <row r="301" spans="2:2" x14ac:dyDescent="0.25">
      <c r="B301" s="33"/>
    </row>
    <row r="302" spans="2:2" x14ac:dyDescent="0.25">
      <c r="B302" s="33"/>
    </row>
    <row r="303" spans="2:2" x14ac:dyDescent="0.25">
      <c r="B303" s="33"/>
    </row>
    <row r="304" spans="2:2" x14ac:dyDescent="0.25">
      <c r="B304" s="33"/>
    </row>
    <row r="305" spans="2:2" x14ac:dyDescent="0.25">
      <c r="B305" s="33"/>
    </row>
    <row r="306" spans="2:2" x14ac:dyDescent="0.25">
      <c r="B306" s="33"/>
    </row>
    <row r="307" spans="2:2" x14ac:dyDescent="0.25">
      <c r="B307" s="33"/>
    </row>
    <row r="308" spans="2:2" x14ac:dyDescent="0.25">
      <c r="B308" s="33"/>
    </row>
    <row r="309" spans="2:2" x14ac:dyDescent="0.25">
      <c r="B309" s="33"/>
    </row>
    <row r="310" spans="2:2" x14ac:dyDescent="0.25">
      <c r="B310" s="33"/>
    </row>
    <row r="311" spans="2:2" x14ac:dyDescent="0.25">
      <c r="B311" s="33"/>
    </row>
    <row r="312" spans="2:2" x14ac:dyDescent="0.25">
      <c r="B312" s="33"/>
    </row>
    <row r="313" spans="2:2" x14ac:dyDescent="0.25">
      <c r="B313" s="33"/>
    </row>
    <row r="314" spans="2:2" x14ac:dyDescent="0.25">
      <c r="B314" s="33"/>
    </row>
    <row r="315" spans="2:2" x14ac:dyDescent="0.25">
      <c r="B315" s="33"/>
    </row>
    <row r="316" spans="2:2" x14ac:dyDescent="0.25">
      <c r="B316" s="33"/>
    </row>
    <row r="317" spans="2:2" x14ac:dyDescent="0.25">
      <c r="B317" s="33"/>
    </row>
    <row r="318" spans="2:2" x14ac:dyDescent="0.25">
      <c r="B318" s="33"/>
    </row>
    <row r="319" spans="2:2" x14ac:dyDescent="0.25">
      <c r="B319" s="33"/>
    </row>
    <row r="320" spans="2:2" x14ac:dyDescent="0.25">
      <c r="B320" s="33"/>
    </row>
    <row r="321" spans="2:2" x14ac:dyDescent="0.25">
      <c r="B321" s="33"/>
    </row>
    <row r="322" spans="2:2" x14ac:dyDescent="0.25">
      <c r="B322" s="33"/>
    </row>
    <row r="323" spans="2:2" x14ac:dyDescent="0.25">
      <c r="B323" s="33"/>
    </row>
    <row r="324" spans="2:2" x14ac:dyDescent="0.25">
      <c r="B324" s="33"/>
    </row>
    <row r="325" spans="2:2" x14ac:dyDescent="0.25">
      <c r="B325" s="33"/>
    </row>
    <row r="326" spans="2:2" x14ac:dyDescent="0.25">
      <c r="B326" s="33"/>
    </row>
    <row r="327" spans="2:2" x14ac:dyDescent="0.25">
      <c r="B327" s="33"/>
    </row>
    <row r="328" spans="2:2" x14ac:dyDescent="0.25">
      <c r="B328" s="33"/>
    </row>
    <row r="329" spans="2:2" x14ac:dyDescent="0.25">
      <c r="B329" s="33"/>
    </row>
    <row r="330" spans="2:2" x14ac:dyDescent="0.25">
      <c r="B330" s="33"/>
    </row>
    <row r="331" spans="2:2" x14ac:dyDescent="0.25">
      <c r="B331" s="33"/>
    </row>
    <row r="332" spans="2:2" x14ac:dyDescent="0.25">
      <c r="B332" s="33"/>
    </row>
    <row r="333" spans="2:2" x14ac:dyDescent="0.25">
      <c r="B333" s="33"/>
    </row>
    <row r="334" spans="2:2" x14ac:dyDescent="0.25">
      <c r="B334" s="33"/>
    </row>
    <row r="335" spans="2:2" x14ac:dyDescent="0.25">
      <c r="B335" s="33"/>
    </row>
    <row r="336" spans="2:2" x14ac:dyDescent="0.25">
      <c r="B336" s="33"/>
    </row>
    <row r="337" spans="2:2" x14ac:dyDescent="0.25">
      <c r="B337" s="33"/>
    </row>
    <row r="338" spans="2:2" x14ac:dyDescent="0.25">
      <c r="B338" s="33"/>
    </row>
    <row r="339" spans="2:2" x14ac:dyDescent="0.25">
      <c r="B339" s="33"/>
    </row>
    <row r="340" spans="2:2" x14ac:dyDescent="0.25">
      <c r="B340" s="33"/>
    </row>
    <row r="341" spans="2:2" x14ac:dyDescent="0.25">
      <c r="B341" s="33"/>
    </row>
    <row r="342" spans="2:2" x14ac:dyDescent="0.25">
      <c r="B342" s="33"/>
    </row>
    <row r="343" spans="2:2" x14ac:dyDescent="0.25">
      <c r="B343" s="33"/>
    </row>
    <row r="344" spans="2:2" x14ac:dyDescent="0.25">
      <c r="B344" s="33"/>
    </row>
    <row r="345" spans="2:2" x14ac:dyDescent="0.25">
      <c r="B345" s="33"/>
    </row>
    <row r="346" spans="2:2" x14ac:dyDescent="0.25">
      <c r="B346" s="33"/>
    </row>
    <row r="347" spans="2:2" x14ac:dyDescent="0.25">
      <c r="B347" s="33"/>
    </row>
    <row r="348" spans="2:2" x14ac:dyDescent="0.25">
      <c r="B348" s="33"/>
    </row>
    <row r="349" spans="2:2" x14ac:dyDescent="0.25">
      <c r="B349" s="33"/>
    </row>
    <row r="350" spans="2:2" x14ac:dyDescent="0.25">
      <c r="B350" s="33"/>
    </row>
    <row r="351" spans="2:2" x14ac:dyDescent="0.25">
      <c r="B351" s="33"/>
    </row>
    <row r="352" spans="2:2" x14ac:dyDescent="0.25">
      <c r="B352" s="33"/>
    </row>
    <row r="353" spans="2:2" x14ac:dyDescent="0.25">
      <c r="B353" s="33"/>
    </row>
    <row r="354" spans="2:2" x14ac:dyDescent="0.25">
      <c r="B354" s="33"/>
    </row>
    <row r="355" spans="2:2" x14ac:dyDescent="0.25">
      <c r="B355" s="33"/>
    </row>
    <row r="356" spans="2:2" x14ac:dyDescent="0.25">
      <c r="B356" s="33"/>
    </row>
    <row r="357" spans="2:2" x14ac:dyDescent="0.25">
      <c r="B357" s="33"/>
    </row>
    <row r="358" spans="2:2" x14ac:dyDescent="0.25">
      <c r="B358" s="33"/>
    </row>
    <row r="359" spans="2:2" x14ac:dyDescent="0.25">
      <c r="B359" s="33"/>
    </row>
    <row r="360" spans="2:2" x14ac:dyDescent="0.25">
      <c r="B360" s="33"/>
    </row>
    <row r="361" spans="2:2" x14ac:dyDescent="0.25">
      <c r="B361" s="33"/>
    </row>
    <row r="362" spans="2:2" x14ac:dyDescent="0.25">
      <c r="B362" s="33"/>
    </row>
    <row r="363" spans="2:2" x14ac:dyDescent="0.25">
      <c r="B363" s="33"/>
    </row>
    <row r="364" spans="2:2" x14ac:dyDescent="0.25">
      <c r="B364" s="33"/>
    </row>
    <row r="365" spans="2:2" x14ac:dyDescent="0.25">
      <c r="B365" s="33"/>
    </row>
    <row r="366" spans="2:2" x14ac:dyDescent="0.25">
      <c r="B366" s="33"/>
    </row>
    <row r="367" spans="2:2" x14ac:dyDescent="0.25">
      <c r="B367" s="33"/>
    </row>
    <row r="368" spans="2:2" x14ac:dyDescent="0.25">
      <c r="B368" s="33"/>
    </row>
    <row r="369" spans="2:2" x14ac:dyDescent="0.25">
      <c r="B369" s="33"/>
    </row>
    <row r="370" spans="2:2" x14ac:dyDescent="0.25">
      <c r="B370" s="33"/>
    </row>
    <row r="371" spans="2:2" x14ac:dyDescent="0.25">
      <c r="B371" s="33"/>
    </row>
    <row r="372" spans="2:2" x14ac:dyDescent="0.25">
      <c r="B372" s="33"/>
    </row>
    <row r="373" spans="2:2" x14ac:dyDescent="0.25">
      <c r="B373" s="33"/>
    </row>
    <row r="374" spans="2:2" x14ac:dyDescent="0.25">
      <c r="B374" s="33"/>
    </row>
    <row r="375" spans="2:2" x14ac:dyDescent="0.25">
      <c r="B375" s="33"/>
    </row>
    <row r="376" spans="2:2" x14ac:dyDescent="0.25">
      <c r="B376" s="33"/>
    </row>
    <row r="377" spans="2:2" x14ac:dyDescent="0.25">
      <c r="B377" s="33"/>
    </row>
    <row r="378" spans="2:2" x14ac:dyDescent="0.25">
      <c r="B378" s="33"/>
    </row>
    <row r="379" spans="2:2" x14ac:dyDescent="0.25">
      <c r="B379" s="33"/>
    </row>
    <row r="380" spans="2:2" x14ac:dyDescent="0.25">
      <c r="B380" s="33"/>
    </row>
    <row r="381" spans="2:2" x14ac:dyDescent="0.25">
      <c r="B381" s="33"/>
    </row>
    <row r="382" spans="2:2" x14ac:dyDescent="0.25">
      <c r="B382" s="33"/>
    </row>
    <row r="383" spans="2:2" x14ac:dyDescent="0.25">
      <c r="B383" s="33"/>
    </row>
    <row r="384" spans="2:2" x14ac:dyDescent="0.25">
      <c r="B384" s="33"/>
    </row>
    <row r="385" spans="2:2" x14ac:dyDescent="0.25">
      <c r="B385" s="33"/>
    </row>
    <row r="386" spans="2:2" x14ac:dyDescent="0.25">
      <c r="B386" s="33"/>
    </row>
    <row r="387" spans="2:2" x14ac:dyDescent="0.25">
      <c r="B387" s="33"/>
    </row>
    <row r="388" spans="2:2" x14ac:dyDescent="0.25">
      <c r="B388" s="33"/>
    </row>
    <row r="389" spans="2:2" x14ac:dyDescent="0.25">
      <c r="B389" s="33"/>
    </row>
    <row r="390" spans="2:2" x14ac:dyDescent="0.25">
      <c r="B390" s="33"/>
    </row>
    <row r="391" spans="2:2" x14ac:dyDescent="0.25">
      <c r="B391" s="33"/>
    </row>
    <row r="392" spans="2:2" x14ac:dyDescent="0.25">
      <c r="B392" s="33"/>
    </row>
    <row r="393" spans="2:2" x14ac:dyDescent="0.25">
      <c r="B393" s="33"/>
    </row>
    <row r="394" spans="2:2" x14ac:dyDescent="0.25">
      <c r="B394" s="33"/>
    </row>
    <row r="395" spans="2:2" x14ac:dyDescent="0.25">
      <c r="B395" s="33"/>
    </row>
    <row r="396" spans="2:2" x14ac:dyDescent="0.25">
      <c r="B396" s="33"/>
    </row>
    <row r="397" spans="2:2" x14ac:dyDescent="0.25">
      <c r="B397" s="33"/>
    </row>
    <row r="398" spans="2:2" x14ac:dyDescent="0.25">
      <c r="B398" s="33"/>
    </row>
    <row r="399" spans="2:2" x14ac:dyDescent="0.25">
      <c r="B399" s="33"/>
    </row>
    <row r="400" spans="2:2" x14ac:dyDescent="0.25">
      <c r="B400" s="33"/>
    </row>
    <row r="401" spans="2:2" x14ac:dyDescent="0.25">
      <c r="B401" s="33"/>
    </row>
    <row r="402" spans="2:2" x14ac:dyDescent="0.25">
      <c r="B402" s="33"/>
    </row>
    <row r="403" spans="2:2" x14ac:dyDescent="0.25">
      <c r="B403" s="33"/>
    </row>
    <row r="404" spans="2:2" x14ac:dyDescent="0.25">
      <c r="B404" s="33"/>
    </row>
    <row r="405" spans="2:2" x14ac:dyDescent="0.25">
      <c r="B405" s="33"/>
    </row>
    <row r="406" spans="2:2" x14ac:dyDescent="0.25">
      <c r="B406" s="33"/>
    </row>
    <row r="407" spans="2:2" x14ac:dyDescent="0.25">
      <c r="B407" s="33"/>
    </row>
    <row r="408" spans="2:2" x14ac:dyDescent="0.25">
      <c r="B408" s="33"/>
    </row>
    <row r="409" spans="2:2" x14ac:dyDescent="0.25">
      <c r="B409" s="33"/>
    </row>
    <row r="410" spans="2:2" x14ac:dyDescent="0.25">
      <c r="B410" s="33"/>
    </row>
    <row r="411" spans="2:2" x14ac:dyDescent="0.25">
      <c r="B411" s="33"/>
    </row>
    <row r="412" spans="2:2" x14ac:dyDescent="0.25">
      <c r="B412" s="33"/>
    </row>
    <row r="413" spans="2:2" x14ac:dyDescent="0.25">
      <c r="B413" s="33"/>
    </row>
    <row r="414" spans="2:2" x14ac:dyDescent="0.25">
      <c r="B414" s="33"/>
    </row>
    <row r="415" spans="2:2" x14ac:dyDescent="0.25">
      <c r="B415" s="33"/>
    </row>
    <row r="416" spans="2:2" x14ac:dyDescent="0.25">
      <c r="B416" s="33"/>
    </row>
    <row r="417" spans="2:2" x14ac:dyDescent="0.25">
      <c r="B417" s="33"/>
    </row>
    <row r="418" spans="2:2" x14ac:dyDescent="0.25">
      <c r="B418" s="33"/>
    </row>
    <row r="419" spans="2:2" x14ac:dyDescent="0.25">
      <c r="B419" s="33"/>
    </row>
    <row r="420" spans="2:2" x14ac:dyDescent="0.25">
      <c r="B420" s="33"/>
    </row>
    <row r="421" spans="2:2" x14ac:dyDescent="0.25">
      <c r="B421" s="33"/>
    </row>
    <row r="422" spans="2:2" x14ac:dyDescent="0.25">
      <c r="B422" s="33"/>
    </row>
    <row r="423" spans="2:2" x14ac:dyDescent="0.25">
      <c r="B423" s="33"/>
    </row>
    <row r="424" spans="2:2" x14ac:dyDescent="0.25">
      <c r="B424" s="33"/>
    </row>
    <row r="425" spans="2:2" x14ac:dyDescent="0.25">
      <c r="B425" s="33"/>
    </row>
    <row r="426" spans="2:2" x14ac:dyDescent="0.25">
      <c r="B426" s="33"/>
    </row>
    <row r="427" spans="2:2" x14ac:dyDescent="0.25">
      <c r="B427" s="33"/>
    </row>
    <row r="428" spans="2:2" x14ac:dyDescent="0.25">
      <c r="B428" s="33"/>
    </row>
    <row r="429" spans="2:2" x14ac:dyDescent="0.25">
      <c r="B429" s="33"/>
    </row>
    <row r="430" spans="2:2" x14ac:dyDescent="0.25">
      <c r="B430" s="33"/>
    </row>
    <row r="431" spans="2:2" x14ac:dyDescent="0.25">
      <c r="B431" s="33"/>
    </row>
    <row r="432" spans="2:2" x14ac:dyDescent="0.25">
      <c r="B432" s="33"/>
    </row>
    <row r="433" spans="2:2" x14ac:dyDescent="0.25">
      <c r="B433" s="33"/>
    </row>
    <row r="434" spans="2:2" x14ac:dyDescent="0.25">
      <c r="B434" s="33"/>
    </row>
    <row r="435" spans="2:2" x14ac:dyDescent="0.25">
      <c r="B435" s="33"/>
    </row>
    <row r="436" spans="2:2" x14ac:dyDescent="0.25">
      <c r="B436" s="33"/>
    </row>
    <row r="437" spans="2:2" x14ac:dyDescent="0.25">
      <c r="B437" s="33"/>
    </row>
    <row r="438" spans="2:2" x14ac:dyDescent="0.25">
      <c r="B438" s="33"/>
    </row>
    <row r="439" spans="2:2" x14ac:dyDescent="0.25">
      <c r="B439" s="33"/>
    </row>
    <row r="440" spans="2:2" x14ac:dyDescent="0.25">
      <c r="B440" s="33"/>
    </row>
    <row r="441" spans="2:2" x14ac:dyDescent="0.25">
      <c r="B441" s="33"/>
    </row>
    <row r="442" spans="2:2" x14ac:dyDescent="0.25">
      <c r="B442" s="33"/>
    </row>
    <row r="443" spans="2:2" x14ac:dyDescent="0.25">
      <c r="B443" s="33"/>
    </row>
    <row r="444" spans="2:2" x14ac:dyDescent="0.25">
      <c r="B444" s="33"/>
    </row>
    <row r="445" spans="2:2" x14ac:dyDescent="0.25">
      <c r="B445" s="33"/>
    </row>
    <row r="446" spans="2:2" x14ac:dyDescent="0.25">
      <c r="B446" s="33"/>
    </row>
    <row r="447" spans="2:2" x14ac:dyDescent="0.25">
      <c r="B447" s="33"/>
    </row>
    <row r="448" spans="2:2" x14ac:dyDescent="0.25">
      <c r="B448" s="33"/>
    </row>
    <row r="449" spans="2:2" x14ac:dyDescent="0.25">
      <c r="B449" s="33"/>
    </row>
    <row r="450" spans="2:2" x14ac:dyDescent="0.25">
      <c r="B450" s="33"/>
    </row>
    <row r="451" spans="2:2" x14ac:dyDescent="0.25">
      <c r="B451" s="33"/>
    </row>
    <row r="452" spans="2:2" x14ac:dyDescent="0.25">
      <c r="B452" s="33"/>
    </row>
    <row r="453" spans="2:2" x14ac:dyDescent="0.25">
      <c r="B453" s="33"/>
    </row>
    <row r="454" spans="2:2" x14ac:dyDescent="0.25">
      <c r="B454" s="33"/>
    </row>
    <row r="455" spans="2:2" x14ac:dyDescent="0.25">
      <c r="B455" s="33"/>
    </row>
    <row r="456" spans="2:2" x14ac:dyDescent="0.25">
      <c r="B456" s="33"/>
    </row>
    <row r="457" spans="2:2" x14ac:dyDescent="0.25">
      <c r="B457" s="33"/>
    </row>
    <row r="458" spans="2:2" x14ac:dyDescent="0.25">
      <c r="B458" s="33"/>
    </row>
    <row r="459" spans="2:2" x14ac:dyDescent="0.25">
      <c r="B459" s="33"/>
    </row>
    <row r="460" spans="2:2" x14ac:dyDescent="0.25">
      <c r="B460" s="33"/>
    </row>
    <row r="461" spans="2:2" x14ac:dyDescent="0.25">
      <c r="B461" s="33"/>
    </row>
    <row r="462" spans="2:2" x14ac:dyDescent="0.25">
      <c r="B462" s="33"/>
    </row>
    <row r="463" spans="2:2" x14ac:dyDescent="0.25">
      <c r="B463" s="33"/>
    </row>
    <row r="464" spans="2:2" x14ac:dyDescent="0.25">
      <c r="B464" s="33"/>
    </row>
    <row r="465" spans="2:2" x14ac:dyDescent="0.25">
      <c r="B465" s="33"/>
    </row>
    <row r="466" spans="2:2" x14ac:dyDescent="0.25">
      <c r="B466" s="33"/>
    </row>
    <row r="467" spans="2:2" x14ac:dyDescent="0.25">
      <c r="B467" s="33"/>
    </row>
    <row r="468" spans="2:2" x14ac:dyDescent="0.25">
      <c r="B468" s="33"/>
    </row>
    <row r="469" spans="2:2" x14ac:dyDescent="0.25">
      <c r="B469" s="33"/>
    </row>
    <row r="470" spans="2:2" x14ac:dyDescent="0.25">
      <c r="B470" s="33"/>
    </row>
    <row r="471" spans="2:2" x14ac:dyDescent="0.25">
      <c r="B471" s="33"/>
    </row>
    <row r="472" spans="2:2" x14ac:dyDescent="0.25">
      <c r="B472" s="33"/>
    </row>
    <row r="473" spans="2:2" x14ac:dyDescent="0.25">
      <c r="B473" s="33"/>
    </row>
    <row r="474" spans="2:2" x14ac:dyDescent="0.25">
      <c r="B474" s="33"/>
    </row>
    <row r="475" spans="2:2" x14ac:dyDescent="0.25">
      <c r="B475" s="33"/>
    </row>
    <row r="476" spans="2:2" x14ac:dyDescent="0.25">
      <c r="B476" s="33"/>
    </row>
    <row r="477" spans="2:2" x14ac:dyDescent="0.25">
      <c r="B477" s="33"/>
    </row>
    <row r="478" spans="2:2" x14ac:dyDescent="0.25">
      <c r="B478" s="33"/>
    </row>
    <row r="479" spans="2:2" x14ac:dyDescent="0.25">
      <c r="B479" s="33"/>
    </row>
    <row r="480" spans="2:2" x14ac:dyDescent="0.25">
      <c r="B480" s="33"/>
    </row>
    <row r="481" spans="2:2" x14ac:dyDescent="0.25">
      <c r="B481" s="33"/>
    </row>
    <row r="482" spans="2:2" x14ac:dyDescent="0.25">
      <c r="B482" s="33"/>
    </row>
    <row r="483" spans="2:2" x14ac:dyDescent="0.25">
      <c r="B483" s="33"/>
    </row>
    <row r="484" spans="2:2" x14ac:dyDescent="0.25">
      <c r="B484" s="33"/>
    </row>
    <row r="485" spans="2:2" x14ac:dyDescent="0.25">
      <c r="B485" s="33"/>
    </row>
    <row r="486" spans="2:2" x14ac:dyDescent="0.25">
      <c r="B486" s="33"/>
    </row>
    <row r="487" spans="2:2" x14ac:dyDescent="0.25">
      <c r="B487" s="33"/>
    </row>
    <row r="488" spans="2:2" x14ac:dyDescent="0.25">
      <c r="B488" s="33"/>
    </row>
    <row r="489" spans="2:2" x14ac:dyDescent="0.25">
      <c r="B489" s="33"/>
    </row>
    <row r="490" spans="2:2" x14ac:dyDescent="0.25">
      <c r="B490" s="33"/>
    </row>
    <row r="491" spans="2:2" x14ac:dyDescent="0.25">
      <c r="B491" s="33"/>
    </row>
    <row r="492" spans="2:2" x14ac:dyDescent="0.25">
      <c r="B492" s="33"/>
    </row>
    <row r="493" spans="2:2" x14ac:dyDescent="0.25">
      <c r="B493" s="33"/>
    </row>
    <row r="494" spans="2:2" x14ac:dyDescent="0.25">
      <c r="B494" s="33"/>
    </row>
    <row r="495" spans="2:2" x14ac:dyDescent="0.25">
      <c r="B495" s="33"/>
    </row>
    <row r="496" spans="2:2" x14ac:dyDescent="0.25">
      <c r="B496" s="33"/>
    </row>
    <row r="497" spans="2:2" x14ac:dyDescent="0.25">
      <c r="B497" s="33"/>
    </row>
    <row r="498" spans="2:2" x14ac:dyDescent="0.25">
      <c r="B498" s="33"/>
    </row>
    <row r="499" spans="2:2" x14ac:dyDescent="0.25">
      <c r="B499" s="33"/>
    </row>
    <row r="500" spans="2:2" x14ac:dyDescent="0.25">
      <c r="B500" s="33"/>
    </row>
    <row r="501" spans="2:2" x14ac:dyDescent="0.25">
      <c r="B501" s="33"/>
    </row>
    <row r="502" spans="2:2" x14ac:dyDescent="0.25">
      <c r="B502" s="33"/>
    </row>
    <row r="503" spans="2:2" x14ac:dyDescent="0.25">
      <c r="B503" s="33"/>
    </row>
    <row r="504" spans="2:2" x14ac:dyDescent="0.25">
      <c r="B504" s="33"/>
    </row>
    <row r="505" spans="2:2" x14ac:dyDescent="0.25">
      <c r="B505" s="33"/>
    </row>
    <row r="506" spans="2:2" x14ac:dyDescent="0.25">
      <c r="B506" s="33"/>
    </row>
    <row r="507" spans="2:2" x14ac:dyDescent="0.25">
      <c r="B507" s="33"/>
    </row>
    <row r="508" spans="2:2" x14ac:dyDescent="0.25">
      <c r="B508" s="33"/>
    </row>
    <row r="509" spans="2:2" x14ac:dyDescent="0.25">
      <c r="B509" s="33"/>
    </row>
    <row r="510" spans="2:2" x14ac:dyDescent="0.25">
      <c r="B510" s="33"/>
    </row>
    <row r="511" spans="2:2" x14ac:dyDescent="0.25">
      <c r="B511" s="33"/>
    </row>
    <row r="512" spans="2:2" x14ac:dyDescent="0.25">
      <c r="B512" s="33"/>
    </row>
    <row r="513" spans="2:2" x14ac:dyDescent="0.25">
      <c r="B513" s="33"/>
    </row>
    <row r="514" spans="2:2" x14ac:dyDescent="0.25">
      <c r="B514" s="33"/>
    </row>
    <row r="515" spans="2:2" x14ac:dyDescent="0.25">
      <c r="B515" s="33"/>
    </row>
    <row r="516" spans="2:2" x14ac:dyDescent="0.25">
      <c r="B516" s="33"/>
    </row>
    <row r="517" spans="2:2" x14ac:dyDescent="0.25">
      <c r="B517" s="33"/>
    </row>
    <row r="518" spans="2:2" x14ac:dyDescent="0.25">
      <c r="B518" s="33"/>
    </row>
    <row r="519" spans="2:2" x14ac:dyDescent="0.25">
      <c r="B519" s="33"/>
    </row>
    <row r="520" spans="2:2" x14ac:dyDescent="0.25">
      <c r="B520" s="33"/>
    </row>
    <row r="521" spans="2:2" x14ac:dyDescent="0.25">
      <c r="B521" s="33"/>
    </row>
    <row r="522" spans="2:2" x14ac:dyDescent="0.25">
      <c r="B522" s="33"/>
    </row>
    <row r="523" spans="2:2" x14ac:dyDescent="0.25">
      <c r="B523" s="33"/>
    </row>
    <row r="524" spans="2:2" x14ac:dyDescent="0.25">
      <c r="B524" s="33"/>
    </row>
    <row r="525" spans="2:2" x14ac:dyDescent="0.25">
      <c r="B525" s="33"/>
    </row>
    <row r="526" spans="2:2" x14ac:dyDescent="0.25">
      <c r="B526" s="33"/>
    </row>
    <row r="527" spans="2:2" x14ac:dyDescent="0.25">
      <c r="B527" s="33"/>
    </row>
    <row r="528" spans="2:2" x14ac:dyDescent="0.25">
      <c r="B528" s="33"/>
    </row>
    <row r="529" spans="2:2" x14ac:dyDescent="0.25">
      <c r="B529" s="33"/>
    </row>
    <row r="530" spans="2:2" x14ac:dyDescent="0.25">
      <c r="B530" s="33"/>
    </row>
    <row r="531" spans="2:2" x14ac:dyDescent="0.25">
      <c r="B531" s="33"/>
    </row>
    <row r="532" spans="2:2" x14ac:dyDescent="0.25">
      <c r="B532" s="33"/>
    </row>
    <row r="533" spans="2:2" x14ac:dyDescent="0.25">
      <c r="B533" s="33"/>
    </row>
    <row r="534" spans="2:2" x14ac:dyDescent="0.25">
      <c r="B534" s="33"/>
    </row>
    <row r="535" spans="2:2" x14ac:dyDescent="0.25">
      <c r="B535" s="33"/>
    </row>
    <row r="536" spans="2:2" x14ac:dyDescent="0.25">
      <c r="B536" s="33"/>
    </row>
    <row r="537" spans="2:2" x14ac:dyDescent="0.25">
      <c r="B537" s="33"/>
    </row>
    <row r="538" spans="2:2" x14ac:dyDescent="0.25">
      <c r="B538" s="33"/>
    </row>
    <row r="539" spans="2:2" x14ac:dyDescent="0.25">
      <c r="B539" s="33"/>
    </row>
    <row r="540" spans="2:2" x14ac:dyDescent="0.25">
      <c r="B540" s="33"/>
    </row>
    <row r="541" spans="2:2" x14ac:dyDescent="0.25">
      <c r="B541" s="33"/>
    </row>
    <row r="542" spans="2:2" x14ac:dyDescent="0.25">
      <c r="B542" s="33"/>
    </row>
    <row r="543" spans="2:2" x14ac:dyDescent="0.25">
      <c r="B543" s="33"/>
    </row>
    <row r="544" spans="2:2" x14ac:dyDescent="0.25">
      <c r="B544" s="33"/>
    </row>
    <row r="545" spans="2:2" x14ac:dyDescent="0.25">
      <c r="B545" s="33"/>
    </row>
    <row r="546" spans="2:2" x14ac:dyDescent="0.25">
      <c r="B546" s="33"/>
    </row>
    <row r="547" spans="2:2" x14ac:dyDescent="0.25">
      <c r="B547" s="33"/>
    </row>
    <row r="548" spans="2:2" x14ac:dyDescent="0.25">
      <c r="B548" s="33"/>
    </row>
    <row r="549" spans="2:2" x14ac:dyDescent="0.25">
      <c r="B549" s="33"/>
    </row>
    <row r="550" spans="2:2" x14ac:dyDescent="0.25">
      <c r="B550" s="33"/>
    </row>
    <row r="551" spans="2:2" x14ac:dyDescent="0.25">
      <c r="B551" s="33"/>
    </row>
    <row r="552" spans="2:2" x14ac:dyDescent="0.25">
      <c r="B552" s="33"/>
    </row>
    <row r="553" spans="2:2" x14ac:dyDescent="0.25">
      <c r="B553" s="33"/>
    </row>
    <row r="554" spans="2:2" x14ac:dyDescent="0.25">
      <c r="B554" s="33"/>
    </row>
    <row r="555" spans="2:2" x14ac:dyDescent="0.25">
      <c r="B555" s="33"/>
    </row>
    <row r="556" spans="2:2" x14ac:dyDescent="0.25">
      <c r="B556" s="33"/>
    </row>
    <row r="557" spans="2:2" x14ac:dyDescent="0.25">
      <c r="B557" s="33"/>
    </row>
    <row r="558" spans="2:2" x14ac:dyDescent="0.25">
      <c r="B558" s="33"/>
    </row>
    <row r="559" spans="2:2" x14ac:dyDescent="0.25">
      <c r="B559" s="33"/>
    </row>
    <row r="560" spans="2:2" x14ac:dyDescent="0.25">
      <c r="B560" s="33"/>
    </row>
    <row r="561" spans="2:2" x14ac:dyDescent="0.25">
      <c r="B561" s="33"/>
    </row>
    <row r="562" spans="2:2" x14ac:dyDescent="0.25">
      <c r="B562" s="33"/>
    </row>
    <row r="563" spans="2:2" x14ac:dyDescent="0.25">
      <c r="B563" s="33"/>
    </row>
    <row r="564" spans="2:2" x14ac:dyDescent="0.25">
      <c r="B564" s="33"/>
    </row>
    <row r="565" spans="2:2" x14ac:dyDescent="0.25">
      <c r="B565" s="33"/>
    </row>
    <row r="566" spans="2:2" x14ac:dyDescent="0.25">
      <c r="B566" s="33"/>
    </row>
    <row r="567" spans="2:2" x14ac:dyDescent="0.25">
      <c r="B567" s="33"/>
    </row>
    <row r="568" spans="2:2" x14ac:dyDescent="0.25">
      <c r="B568" s="33"/>
    </row>
    <row r="569" spans="2:2" x14ac:dyDescent="0.25">
      <c r="B569" s="33"/>
    </row>
    <row r="570" spans="2:2" x14ac:dyDescent="0.25">
      <c r="B570" s="33"/>
    </row>
    <row r="571" spans="2:2" x14ac:dyDescent="0.25">
      <c r="B571" s="33"/>
    </row>
    <row r="572" spans="2:2" x14ac:dyDescent="0.25">
      <c r="B572" s="33"/>
    </row>
    <row r="573" spans="2:2" x14ac:dyDescent="0.25">
      <c r="B573" s="33"/>
    </row>
    <row r="574" spans="2:2" x14ac:dyDescent="0.25">
      <c r="B574" s="33"/>
    </row>
    <row r="575" spans="2:2" x14ac:dyDescent="0.25">
      <c r="B575" s="33"/>
    </row>
    <row r="576" spans="2:2" x14ac:dyDescent="0.25">
      <c r="B576" s="33"/>
    </row>
    <row r="577" spans="2:2" x14ac:dyDescent="0.25">
      <c r="B577" s="33"/>
    </row>
    <row r="578" spans="2:2" x14ac:dyDescent="0.25">
      <c r="B578" s="33"/>
    </row>
    <row r="579" spans="2:2" x14ac:dyDescent="0.25">
      <c r="B579" s="33"/>
    </row>
    <row r="580" spans="2:2" x14ac:dyDescent="0.25">
      <c r="B580" s="33"/>
    </row>
    <row r="581" spans="2:2" x14ac:dyDescent="0.25">
      <c r="B581" s="33"/>
    </row>
    <row r="582" spans="2:2" x14ac:dyDescent="0.25">
      <c r="B582" s="33"/>
    </row>
    <row r="583" spans="2:2" x14ac:dyDescent="0.25">
      <c r="B583" s="33"/>
    </row>
    <row r="584" spans="2:2" x14ac:dyDescent="0.25">
      <c r="B584" s="33"/>
    </row>
    <row r="585" spans="2:2" x14ac:dyDescent="0.25">
      <c r="B585" s="33"/>
    </row>
    <row r="586" spans="2:2" x14ac:dyDescent="0.25">
      <c r="B586" s="33"/>
    </row>
    <row r="587" spans="2:2" x14ac:dyDescent="0.25">
      <c r="B587" s="33"/>
    </row>
    <row r="588" spans="2:2" x14ac:dyDescent="0.25">
      <c r="B588" s="33"/>
    </row>
    <row r="589" spans="2:2" x14ac:dyDescent="0.25">
      <c r="B589" s="33"/>
    </row>
    <row r="590" spans="2:2" x14ac:dyDescent="0.25">
      <c r="B590" s="33"/>
    </row>
    <row r="591" spans="2:2" x14ac:dyDescent="0.25">
      <c r="B591" s="33"/>
    </row>
    <row r="592" spans="2:2" x14ac:dyDescent="0.25">
      <c r="B592" s="33"/>
    </row>
    <row r="593" spans="2:2" x14ac:dyDescent="0.25">
      <c r="B593" s="33"/>
    </row>
    <row r="594" spans="2:2" x14ac:dyDescent="0.25">
      <c r="B594" s="33"/>
    </row>
    <row r="595" spans="2:2" x14ac:dyDescent="0.25">
      <c r="B595" s="33"/>
    </row>
    <row r="596" spans="2:2" x14ac:dyDescent="0.25">
      <c r="B596" s="33"/>
    </row>
    <row r="597" spans="2:2" x14ac:dyDescent="0.25">
      <c r="B597" s="33"/>
    </row>
    <row r="598" spans="2:2" x14ac:dyDescent="0.25">
      <c r="B598" s="33"/>
    </row>
    <row r="599" spans="2:2" x14ac:dyDescent="0.25">
      <c r="B599" s="33"/>
    </row>
    <row r="600" spans="2:2" x14ac:dyDescent="0.25">
      <c r="B600" s="33"/>
    </row>
    <row r="601" spans="2:2" x14ac:dyDescent="0.25">
      <c r="B601" s="33"/>
    </row>
    <row r="602" spans="2:2" x14ac:dyDescent="0.25">
      <c r="B602" s="33"/>
    </row>
    <row r="603" spans="2:2" x14ac:dyDescent="0.25">
      <c r="B603" s="33"/>
    </row>
    <row r="604" spans="2:2" x14ac:dyDescent="0.25">
      <c r="B604" s="33"/>
    </row>
    <row r="605" spans="2:2" x14ac:dyDescent="0.25">
      <c r="B605" s="33"/>
    </row>
    <row r="606" spans="2:2" x14ac:dyDescent="0.25">
      <c r="B606" s="33"/>
    </row>
    <row r="607" spans="2:2" x14ac:dyDescent="0.25">
      <c r="B607" s="33"/>
    </row>
    <row r="608" spans="2:2" x14ac:dyDescent="0.25">
      <c r="B608" s="33"/>
    </row>
    <row r="609" spans="2:2" x14ac:dyDescent="0.25">
      <c r="B609" s="33"/>
    </row>
    <row r="610" spans="2:2" x14ac:dyDescent="0.25">
      <c r="B610" s="33"/>
    </row>
    <row r="611" spans="2:2" x14ac:dyDescent="0.25">
      <c r="B611" s="33"/>
    </row>
    <row r="612" spans="2:2" x14ac:dyDescent="0.25">
      <c r="B612" s="33"/>
    </row>
    <row r="613" spans="2:2" x14ac:dyDescent="0.25">
      <c r="B613" s="33"/>
    </row>
    <row r="614" spans="2:2" x14ac:dyDescent="0.25">
      <c r="B614" s="33"/>
    </row>
    <row r="615" spans="2:2" x14ac:dyDescent="0.25">
      <c r="B615" s="33"/>
    </row>
    <row r="616" spans="2:2" x14ac:dyDescent="0.25">
      <c r="B616" s="33"/>
    </row>
    <row r="617" spans="2:2" x14ac:dyDescent="0.25">
      <c r="B617" s="33"/>
    </row>
    <row r="618" spans="2:2" x14ac:dyDescent="0.25">
      <c r="B618" s="33"/>
    </row>
    <row r="619" spans="2:2" x14ac:dyDescent="0.25">
      <c r="B619" s="33"/>
    </row>
    <row r="620" spans="2:2" x14ac:dyDescent="0.25">
      <c r="B620" s="33"/>
    </row>
    <row r="621" spans="2:2" x14ac:dyDescent="0.25">
      <c r="B621" s="33"/>
    </row>
    <row r="622" spans="2:2" x14ac:dyDescent="0.25">
      <c r="B622" s="33"/>
    </row>
    <row r="623" spans="2:2" x14ac:dyDescent="0.25">
      <c r="B623" s="33"/>
    </row>
    <row r="624" spans="2:2" x14ac:dyDescent="0.25">
      <c r="B624" s="33"/>
    </row>
    <row r="625" spans="2:2" x14ac:dyDescent="0.25">
      <c r="B625" s="33"/>
    </row>
    <row r="626" spans="2:2" x14ac:dyDescent="0.25">
      <c r="B626" s="33"/>
    </row>
    <row r="627" spans="2:2" x14ac:dyDescent="0.25">
      <c r="B627" s="33"/>
    </row>
    <row r="628" spans="2:2" x14ac:dyDescent="0.25">
      <c r="B628" s="33"/>
    </row>
    <row r="629" spans="2:2" x14ac:dyDescent="0.25">
      <c r="B629" s="33"/>
    </row>
    <row r="630" spans="2:2" x14ac:dyDescent="0.25">
      <c r="B630" s="33"/>
    </row>
    <row r="631" spans="2:2" x14ac:dyDescent="0.25">
      <c r="B631" s="33"/>
    </row>
    <row r="632" spans="2:2" x14ac:dyDescent="0.25">
      <c r="B632" s="33"/>
    </row>
    <row r="633" spans="2:2" x14ac:dyDescent="0.25">
      <c r="B633" s="33"/>
    </row>
    <row r="634" spans="2:2" x14ac:dyDescent="0.25">
      <c r="B634" s="33"/>
    </row>
    <row r="635" spans="2:2" x14ac:dyDescent="0.25">
      <c r="B635" s="33"/>
    </row>
    <row r="636" spans="2:2" x14ac:dyDescent="0.25">
      <c r="B636" s="33"/>
    </row>
    <row r="637" spans="2:2" x14ac:dyDescent="0.25">
      <c r="B637" s="33"/>
    </row>
    <row r="638" spans="2:2" x14ac:dyDescent="0.25">
      <c r="B638" s="33"/>
    </row>
    <row r="639" spans="2:2" x14ac:dyDescent="0.25">
      <c r="B639" s="33"/>
    </row>
    <row r="640" spans="2:2" x14ac:dyDescent="0.25">
      <c r="B640" s="33"/>
    </row>
    <row r="641" spans="2:2" x14ac:dyDescent="0.25">
      <c r="B641" s="33"/>
    </row>
    <row r="642" spans="2:2" x14ac:dyDescent="0.25">
      <c r="B642" s="33"/>
    </row>
    <row r="643" spans="2:2" x14ac:dyDescent="0.25">
      <c r="B643" s="33"/>
    </row>
    <row r="644" spans="2:2" x14ac:dyDescent="0.25">
      <c r="B644" s="33"/>
    </row>
    <row r="645" spans="2:2" x14ac:dyDescent="0.25">
      <c r="B645" s="33"/>
    </row>
    <row r="646" spans="2:2" x14ac:dyDescent="0.25">
      <c r="B646" s="33"/>
    </row>
    <row r="647" spans="2:2" x14ac:dyDescent="0.25">
      <c r="B647" s="33"/>
    </row>
    <row r="648" spans="2:2" x14ac:dyDescent="0.25">
      <c r="B648" s="33"/>
    </row>
    <row r="649" spans="2:2" x14ac:dyDescent="0.25">
      <c r="B649" s="33"/>
    </row>
    <row r="650" spans="2:2" x14ac:dyDescent="0.25">
      <c r="B650" s="33"/>
    </row>
    <row r="651" spans="2:2" x14ac:dyDescent="0.25">
      <c r="B651" s="33"/>
    </row>
    <row r="652" spans="2:2" x14ac:dyDescent="0.25">
      <c r="B652" s="33"/>
    </row>
    <row r="653" spans="2:2" x14ac:dyDescent="0.25">
      <c r="B653" s="33"/>
    </row>
    <row r="654" spans="2:2" x14ac:dyDescent="0.25">
      <c r="B654" s="33"/>
    </row>
    <row r="655" spans="2:2" x14ac:dyDescent="0.25">
      <c r="B655" s="33"/>
    </row>
    <row r="656" spans="2:2" x14ac:dyDescent="0.25">
      <c r="B656" s="33"/>
    </row>
    <row r="657" spans="2:2" x14ac:dyDescent="0.25">
      <c r="B657" s="33"/>
    </row>
    <row r="658" spans="2:2" x14ac:dyDescent="0.25">
      <c r="B658" s="33"/>
    </row>
    <row r="659" spans="2:2" x14ac:dyDescent="0.25">
      <c r="B659" s="33"/>
    </row>
    <row r="660" spans="2:2" x14ac:dyDescent="0.25">
      <c r="B660" s="33"/>
    </row>
    <row r="661" spans="2:2" x14ac:dyDescent="0.25">
      <c r="B661" s="33"/>
    </row>
    <row r="662" spans="2:2" x14ac:dyDescent="0.25">
      <c r="B662" s="33"/>
    </row>
    <row r="663" spans="2:2" x14ac:dyDescent="0.25">
      <c r="B663" s="33"/>
    </row>
    <row r="664" spans="2:2" x14ac:dyDescent="0.25">
      <c r="B664" s="33"/>
    </row>
    <row r="665" spans="2:2" x14ac:dyDescent="0.25">
      <c r="B665" s="33"/>
    </row>
    <row r="666" spans="2:2" x14ac:dyDescent="0.25">
      <c r="B666" s="33"/>
    </row>
    <row r="667" spans="2:2" x14ac:dyDescent="0.25">
      <c r="B667" s="33"/>
    </row>
    <row r="668" spans="2:2" x14ac:dyDescent="0.25">
      <c r="B668" s="33"/>
    </row>
    <row r="669" spans="2:2" x14ac:dyDescent="0.25">
      <c r="B669" s="33"/>
    </row>
    <row r="670" spans="2:2" x14ac:dyDescent="0.25">
      <c r="B670" s="33"/>
    </row>
    <row r="671" spans="2:2" x14ac:dyDescent="0.25">
      <c r="B671" s="33"/>
    </row>
    <row r="672" spans="2:2" x14ac:dyDescent="0.25">
      <c r="B672" s="33"/>
    </row>
    <row r="673" spans="2:2" x14ac:dyDescent="0.25">
      <c r="B673" s="33"/>
    </row>
    <row r="674" spans="2:2" x14ac:dyDescent="0.25">
      <c r="B674" s="33"/>
    </row>
    <row r="675" spans="2:2" x14ac:dyDescent="0.25">
      <c r="B675" s="33"/>
    </row>
    <row r="676" spans="2:2" x14ac:dyDescent="0.25">
      <c r="B676" s="33"/>
    </row>
    <row r="677" spans="2:2" x14ac:dyDescent="0.25">
      <c r="B677" s="33"/>
    </row>
    <row r="678" spans="2:2" x14ac:dyDescent="0.25">
      <c r="B678" s="33"/>
    </row>
    <row r="679" spans="2:2" x14ac:dyDescent="0.25">
      <c r="B679" s="33"/>
    </row>
    <row r="680" spans="2:2" x14ac:dyDescent="0.25">
      <c r="B680" s="33"/>
    </row>
    <row r="681" spans="2:2" x14ac:dyDescent="0.25">
      <c r="B681" s="33"/>
    </row>
    <row r="682" spans="2:2" x14ac:dyDescent="0.25">
      <c r="B682" s="33"/>
    </row>
    <row r="683" spans="2:2" x14ac:dyDescent="0.25">
      <c r="B683" s="33"/>
    </row>
    <row r="684" spans="2:2" x14ac:dyDescent="0.25">
      <c r="B684" s="33"/>
    </row>
    <row r="685" spans="2:2" x14ac:dyDescent="0.25">
      <c r="B685" s="33"/>
    </row>
    <row r="686" spans="2:2" x14ac:dyDescent="0.25">
      <c r="B686" s="33"/>
    </row>
    <row r="687" spans="2:2" x14ac:dyDescent="0.25">
      <c r="B687" s="33"/>
    </row>
    <row r="688" spans="2:2" x14ac:dyDescent="0.25">
      <c r="B688" s="33"/>
    </row>
    <row r="689" spans="2:2" x14ac:dyDescent="0.25">
      <c r="B689" s="33"/>
    </row>
    <row r="690" spans="2:2" x14ac:dyDescent="0.25">
      <c r="B690" s="33"/>
    </row>
    <row r="691" spans="2:2" x14ac:dyDescent="0.25">
      <c r="B691" s="33"/>
    </row>
    <row r="692" spans="2:2" x14ac:dyDescent="0.25">
      <c r="B692" s="33"/>
    </row>
    <row r="693" spans="2:2" x14ac:dyDescent="0.25">
      <c r="B693" s="33"/>
    </row>
    <row r="694" spans="2:2" x14ac:dyDescent="0.25">
      <c r="B694" s="33"/>
    </row>
    <row r="695" spans="2:2" x14ac:dyDescent="0.25">
      <c r="B695" s="33"/>
    </row>
    <row r="696" spans="2:2" x14ac:dyDescent="0.25">
      <c r="B696" s="33"/>
    </row>
    <row r="697" spans="2:2" x14ac:dyDescent="0.25">
      <c r="B697" s="33"/>
    </row>
    <row r="698" spans="2:2" x14ac:dyDescent="0.25">
      <c r="B698" s="33"/>
    </row>
    <row r="699" spans="2:2" x14ac:dyDescent="0.25">
      <c r="B699" s="33"/>
    </row>
    <row r="700" spans="2:2" x14ac:dyDescent="0.25">
      <c r="B700" s="33"/>
    </row>
    <row r="701" spans="2:2" x14ac:dyDescent="0.25">
      <c r="B701" s="33"/>
    </row>
    <row r="702" spans="2:2" x14ac:dyDescent="0.25">
      <c r="B702" s="33"/>
    </row>
    <row r="703" spans="2:2" x14ac:dyDescent="0.25">
      <c r="B703" s="33"/>
    </row>
    <row r="704" spans="2:2" x14ac:dyDescent="0.25">
      <c r="B704" s="33"/>
    </row>
    <row r="705" spans="2:2" x14ac:dyDescent="0.25">
      <c r="B705" s="33"/>
    </row>
    <row r="706" spans="2:2" x14ac:dyDescent="0.25">
      <c r="B706" s="33"/>
    </row>
    <row r="707" spans="2:2" x14ac:dyDescent="0.25">
      <c r="B707" s="33"/>
    </row>
    <row r="708" spans="2:2" x14ac:dyDescent="0.25">
      <c r="B708" s="33"/>
    </row>
    <row r="709" spans="2:2" x14ac:dyDescent="0.25">
      <c r="B709" s="33"/>
    </row>
    <row r="710" spans="2:2" x14ac:dyDescent="0.25">
      <c r="B710" s="33"/>
    </row>
    <row r="711" spans="2:2" x14ac:dyDescent="0.25">
      <c r="B711" s="33"/>
    </row>
    <row r="712" spans="2:2" x14ac:dyDescent="0.25">
      <c r="B712" s="33"/>
    </row>
    <row r="713" spans="2:2" x14ac:dyDescent="0.25">
      <c r="B713" s="33"/>
    </row>
    <row r="714" spans="2:2" x14ac:dyDescent="0.25">
      <c r="B714" s="33"/>
    </row>
    <row r="715" spans="2:2" x14ac:dyDescent="0.25">
      <c r="B715" s="33"/>
    </row>
    <row r="716" spans="2:2" x14ac:dyDescent="0.25">
      <c r="B716" s="33"/>
    </row>
    <row r="717" spans="2:2" x14ac:dyDescent="0.25">
      <c r="B717" s="33"/>
    </row>
    <row r="718" spans="2:2" x14ac:dyDescent="0.25">
      <c r="B718" s="33"/>
    </row>
    <row r="719" spans="2:2" x14ac:dyDescent="0.25">
      <c r="B719" s="33"/>
    </row>
    <row r="720" spans="2:2" x14ac:dyDescent="0.25">
      <c r="B720" s="33"/>
    </row>
    <row r="721" spans="2:2" x14ac:dyDescent="0.25">
      <c r="B721" s="33"/>
    </row>
    <row r="722" spans="2:2" x14ac:dyDescent="0.25">
      <c r="B722" s="33"/>
    </row>
    <row r="723" spans="2:2" x14ac:dyDescent="0.25">
      <c r="B723" s="33"/>
    </row>
    <row r="724" spans="2:2" x14ac:dyDescent="0.25">
      <c r="B724" s="33"/>
    </row>
    <row r="725" spans="2:2" x14ac:dyDescent="0.25">
      <c r="B725" s="33"/>
    </row>
    <row r="726" spans="2:2" x14ac:dyDescent="0.25">
      <c r="B726" s="33"/>
    </row>
    <row r="727" spans="2:2" x14ac:dyDescent="0.25">
      <c r="B727" s="33"/>
    </row>
    <row r="728" spans="2:2" x14ac:dyDescent="0.25">
      <c r="B728" s="33"/>
    </row>
    <row r="729" spans="2:2" x14ac:dyDescent="0.25">
      <c r="B729" s="33"/>
    </row>
    <row r="730" spans="2:2" x14ac:dyDescent="0.25">
      <c r="B730" s="33"/>
    </row>
    <row r="731" spans="2:2" x14ac:dyDescent="0.25">
      <c r="B731" s="33"/>
    </row>
    <row r="732" spans="2:2" x14ac:dyDescent="0.25">
      <c r="B732" s="33"/>
    </row>
    <row r="733" spans="2:2" x14ac:dyDescent="0.25">
      <c r="B733" s="33"/>
    </row>
    <row r="734" spans="2:2" x14ac:dyDescent="0.25">
      <c r="B734" s="33"/>
    </row>
    <row r="735" spans="2:2" x14ac:dyDescent="0.25">
      <c r="B735" s="33"/>
    </row>
    <row r="736" spans="2:2" x14ac:dyDescent="0.25">
      <c r="B736" s="33"/>
    </row>
    <row r="737" spans="2:2" x14ac:dyDescent="0.25">
      <c r="B737" s="33"/>
    </row>
    <row r="738" spans="2:2" x14ac:dyDescent="0.25">
      <c r="B738" s="33"/>
    </row>
    <row r="739" spans="2:2" x14ac:dyDescent="0.25">
      <c r="B739" s="33"/>
    </row>
    <row r="740" spans="2:2" x14ac:dyDescent="0.25">
      <c r="B740" s="33"/>
    </row>
    <row r="741" spans="2:2" x14ac:dyDescent="0.25">
      <c r="B741" s="33"/>
    </row>
    <row r="742" spans="2:2" x14ac:dyDescent="0.25">
      <c r="B742" s="33"/>
    </row>
    <row r="743" spans="2:2" x14ac:dyDescent="0.25">
      <c r="B743" s="33"/>
    </row>
    <row r="744" spans="2:2" x14ac:dyDescent="0.25">
      <c r="B744" s="33"/>
    </row>
    <row r="745" spans="2:2" x14ac:dyDescent="0.25">
      <c r="B745" s="33"/>
    </row>
    <row r="746" spans="2:2" x14ac:dyDescent="0.25">
      <c r="B746" s="33"/>
    </row>
    <row r="747" spans="2:2" x14ac:dyDescent="0.25">
      <c r="B747" s="33"/>
    </row>
    <row r="748" spans="2:2" x14ac:dyDescent="0.25">
      <c r="B748" s="33"/>
    </row>
    <row r="749" spans="2:2" x14ac:dyDescent="0.25">
      <c r="B749" s="33"/>
    </row>
    <row r="750" spans="2:2" x14ac:dyDescent="0.25">
      <c r="B750" s="33"/>
    </row>
    <row r="751" spans="2:2" x14ac:dyDescent="0.25">
      <c r="B751" s="33"/>
    </row>
    <row r="752" spans="2:2" x14ac:dyDescent="0.25">
      <c r="B752" s="33"/>
    </row>
    <row r="753" spans="2:2" x14ac:dyDescent="0.25">
      <c r="B753" s="33"/>
    </row>
    <row r="754" spans="2:2" x14ac:dyDescent="0.25">
      <c r="B754" s="33"/>
    </row>
    <row r="755" spans="2:2" x14ac:dyDescent="0.25">
      <c r="B755" s="33"/>
    </row>
    <row r="756" spans="2:2" x14ac:dyDescent="0.25">
      <c r="B756" s="33"/>
    </row>
    <row r="757" spans="2:2" x14ac:dyDescent="0.25">
      <c r="B757" s="33"/>
    </row>
    <row r="758" spans="2:2" x14ac:dyDescent="0.25">
      <c r="B758" s="33"/>
    </row>
    <row r="759" spans="2:2" x14ac:dyDescent="0.25">
      <c r="B759" s="33"/>
    </row>
    <row r="760" spans="2:2" x14ac:dyDescent="0.25">
      <c r="B760" s="33"/>
    </row>
    <row r="761" spans="2:2" x14ac:dyDescent="0.25">
      <c r="B761" s="33"/>
    </row>
    <row r="762" spans="2:2" x14ac:dyDescent="0.25">
      <c r="B762" s="33"/>
    </row>
    <row r="763" spans="2:2" x14ac:dyDescent="0.25">
      <c r="B763" s="33"/>
    </row>
    <row r="764" spans="2:2" x14ac:dyDescent="0.25">
      <c r="B764" s="33"/>
    </row>
    <row r="765" spans="2:2" x14ac:dyDescent="0.25">
      <c r="B765" s="33"/>
    </row>
    <row r="766" spans="2:2" x14ac:dyDescent="0.25">
      <c r="B766" s="33"/>
    </row>
    <row r="767" spans="2:2" x14ac:dyDescent="0.25">
      <c r="B767" s="33"/>
    </row>
    <row r="768" spans="2:2" x14ac:dyDescent="0.25">
      <c r="B768" s="33"/>
    </row>
    <row r="769" spans="2:2" x14ac:dyDescent="0.25">
      <c r="B769" s="33"/>
    </row>
    <row r="770" spans="2:2" x14ac:dyDescent="0.25">
      <c r="B770" s="33"/>
    </row>
    <row r="771" spans="2:2" x14ac:dyDescent="0.25">
      <c r="B771" s="33"/>
    </row>
    <row r="772" spans="2:2" x14ac:dyDescent="0.25">
      <c r="B772" s="33"/>
    </row>
    <row r="773" spans="2:2" x14ac:dyDescent="0.25">
      <c r="B773" s="33"/>
    </row>
    <row r="774" spans="2:2" x14ac:dyDescent="0.25">
      <c r="B774" s="33"/>
    </row>
    <row r="775" spans="2:2" x14ac:dyDescent="0.25">
      <c r="B775" s="33"/>
    </row>
    <row r="776" spans="2:2" x14ac:dyDescent="0.25">
      <c r="B776" s="33"/>
    </row>
    <row r="777" spans="2:2" x14ac:dyDescent="0.25">
      <c r="B777" s="33"/>
    </row>
    <row r="778" spans="2:2" x14ac:dyDescent="0.25">
      <c r="B778" s="33"/>
    </row>
    <row r="779" spans="2:2" x14ac:dyDescent="0.25">
      <c r="B779" s="33"/>
    </row>
    <row r="780" spans="2:2" x14ac:dyDescent="0.25">
      <c r="B780" s="33"/>
    </row>
    <row r="781" spans="2:2" x14ac:dyDescent="0.25">
      <c r="B781" s="33"/>
    </row>
    <row r="782" spans="2:2" x14ac:dyDescent="0.25">
      <c r="B782" s="33"/>
    </row>
    <row r="783" spans="2:2" x14ac:dyDescent="0.25">
      <c r="B783" s="33"/>
    </row>
    <row r="784" spans="2:2" x14ac:dyDescent="0.25">
      <c r="B784" s="33"/>
    </row>
    <row r="785" spans="2:2" x14ac:dyDescent="0.25">
      <c r="B785" s="33"/>
    </row>
    <row r="786" spans="2:2" x14ac:dyDescent="0.25">
      <c r="B786" s="33"/>
    </row>
    <row r="787" spans="2:2" x14ac:dyDescent="0.25">
      <c r="B787" s="33"/>
    </row>
    <row r="788" spans="2:2" x14ac:dyDescent="0.25">
      <c r="B788" s="33"/>
    </row>
    <row r="789" spans="2:2" x14ac:dyDescent="0.25">
      <c r="B789" s="33"/>
    </row>
    <row r="790" spans="2:2" x14ac:dyDescent="0.25">
      <c r="B790" s="33"/>
    </row>
    <row r="791" spans="2:2" x14ac:dyDescent="0.25">
      <c r="B791" s="33"/>
    </row>
    <row r="792" spans="2:2" x14ac:dyDescent="0.25">
      <c r="B792" s="33"/>
    </row>
    <row r="793" spans="2:2" x14ac:dyDescent="0.25">
      <c r="B793" s="33"/>
    </row>
    <row r="794" spans="2:2" x14ac:dyDescent="0.25">
      <c r="B794" s="33"/>
    </row>
    <row r="795" spans="2:2" x14ac:dyDescent="0.25">
      <c r="B795" s="33"/>
    </row>
    <row r="796" spans="2:2" x14ac:dyDescent="0.25">
      <c r="B796" s="33"/>
    </row>
    <row r="797" spans="2:2" x14ac:dyDescent="0.25">
      <c r="B797" s="33"/>
    </row>
    <row r="798" spans="2:2" x14ac:dyDescent="0.25">
      <c r="B798" s="33"/>
    </row>
    <row r="799" spans="2:2" x14ac:dyDescent="0.25">
      <c r="B799" s="33"/>
    </row>
    <row r="800" spans="2:2" x14ac:dyDescent="0.25">
      <c r="B800" s="33"/>
    </row>
    <row r="801" spans="2:2" x14ac:dyDescent="0.25">
      <c r="B801" s="33"/>
    </row>
    <row r="802" spans="2:2" x14ac:dyDescent="0.25">
      <c r="B802" s="33"/>
    </row>
    <row r="803" spans="2:2" x14ac:dyDescent="0.25">
      <c r="B803" s="33"/>
    </row>
    <row r="804" spans="2:2" x14ac:dyDescent="0.25">
      <c r="B804" s="33"/>
    </row>
    <row r="805" spans="2:2" x14ac:dyDescent="0.25">
      <c r="B805" s="33"/>
    </row>
    <row r="806" spans="2:2" x14ac:dyDescent="0.25">
      <c r="B806" s="33"/>
    </row>
    <row r="807" spans="2:2" x14ac:dyDescent="0.25">
      <c r="B807" s="33"/>
    </row>
    <row r="808" spans="2:2" x14ac:dyDescent="0.25">
      <c r="B808" s="33"/>
    </row>
    <row r="809" spans="2:2" x14ac:dyDescent="0.25">
      <c r="B809" s="33"/>
    </row>
    <row r="810" spans="2:2" x14ac:dyDescent="0.25">
      <c r="B810" s="33"/>
    </row>
    <row r="811" spans="2:2" x14ac:dyDescent="0.25">
      <c r="B811" s="33"/>
    </row>
    <row r="812" spans="2:2" x14ac:dyDescent="0.25">
      <c r="B812" s="33"/>
    </row>
    <row r="813" spans="2:2" x14ac:dyDescent="0.25">
      <c r="B813" s="33"/>
    </row>
    <row r="814" spans="2:2" x14ac:dyDescent="0.25">
      <c r="B814" s="33"/>
    </row>
    <row r="815" spans="2:2" x14ac:dyDescent="0.25">
      <c r="B815" s="33"/>
    </row>
    <row r="816" spans="2:2" x14ac:dyDescent="0.25">
      <c r="B816" s="33"/>
    </row>
    <row r="817" spans="2:2" x14ac:dyDescent="0.25">
      <c r="B817" s="33"/>
    </row>
    <row r="818" spans="2:2" x14ac:dyDescent="0.25">
      <c r="B818" s="33"/>
    </row>
    <row r="819" spans="2:2" x14ac:dyDescent="0.25">
      <c r="B819" s="33"/>
    </row>
    <row r="820" spans="2:2" x14ac:dyDescent="0.25">
      <c r="B820" s="33"/>
    </row>
    <row r="821" spans="2:2" x14ac:dyDescent="0.25">
      <c r="B821" s="33"/>
    </row>
    <row r="822" spans="2:2" x14ac:dyDescent="0.25">
      <c r="B822" s="33"/>
    </row>
    <row r="823" spans="2:2" x14ac:dyDescent="0.25">
      <c r="B823" s="33"/>
    </row>
    <row r="824" spans="2:2" x14ac:dyDescent="0.25">
      <c r="B824" s="33"/>
    </row>
    <row r="825" spans="2:2" x14ac:dyDescent="0.25">
      <c r="B825" s="33"/>
    </row>
    <row r="826" spans="2:2" x14ac:dyDescent="0.25">
      <c r="B826" s="33"/>
    </row>
    <row r="827" spans="2:2" x14ac:dyDescent="0.25">
      <c r="B827" s="33"/>
    </row>
    <row r="828" spans="2:2" x14ac:dyDescent="0.25">
      <c r="B828" s="33"/>
    </row>
    <row r="829" spans="2:2" x14ac:dyDescent="0.25">
      <c r="B829" s="33"/>
    </row>
    <row r="830" spans="2:2" x14ac:dyDescent="0.25">
      <c r="B830" s="33"/>
    </row>
    <row r="831" spans="2:2" x14ac:dyDescent="0.25">
      <c r="B831" s="33"/>
    </row>
    <row r="832" spans="2:2" x14ac:dyDescent="0.25">
      <c r="B832" s="33"/>
    </row>
    <row r="833" spans="2:2" x14ac:dyDescent="0.25">
      <c r="B833" s="33"/>
    </row>
    <row r="834" spans="2:2" x14ac:dyDescent="0.25">
      <c r="B834" s="33"/>
    </row>
    <row r="835" spans="2:2" x14ac:dyDescent="0.25">
      <c r="B835" s="33"/>
    </row>
    <row r="836" spans="2:2" x14ac:dyDescent="0.25">
      <c r="B836" s="33"/>
    </row>
    <row r="837" spans="2:2" x14ac:dyDescent="0.25">
      <c r="B837" s="33"/>
    </row>
    <row r="838" spans="2:2" x14ac:dyDescent="0.25">
      <c r="B838" s="33"/>
    </row>
    <row r="839" spans="2:2" x14ac:dyDescent="0.25">
      <c r="B839" s="33"/>
    </row>
    <row r="840" spans="2:2" x14ac:dyDescent="0.25">
      <c r="B840" s="33"/>
    </row>
    <row r="841" spans="2:2" x14ac:dyDescent="0.25">
      <c r="B841" s="33"/>
    </row>
    <row r="842" spans="2:2" x14ac:dyDescent="0.25">
      <c r="B842" s="33"/>
    </row>
    <row r="843" spans="2:2" x14ac:dyDescent="0.25">
      <c r="B843" s="33"/>
    </row>
    <row r="844" spans="2:2" x14ac:dyDescent="0.25">
      <c r="B844" s="33"/>
    </row>
    <row r="845" spans="2:2" x14ac:dyDescent="0.25">
      <c r="B845" s="33"/>
    </row>
    <row r="846" spans="2:2" x14ac:dyDescent="0.25">
      <c r="B846" s="33"/>
    </row>
    <row r="847" spans="2:2" x14ac:dyDescent="0.25">
      <c r="B847" s="33"/>
    </row>
    <row r="848" spans="2:2" x14ac:dyDescent="0.25">
      <c r="B848" s="33"/>
    </row>
    <row r="849" spans="2:2" x14ac:dyDescent="0.25">
      <c r="B849" s="33"/>
    </row>
    <row r="850" spans="2:2" x14ac:dyDescent="0.25">
      <c r="B850" s="33"/>
    </row>
    <row r="851" spans="2:2" x14ac:dyDescent="0.25">
      <c r="B851" s="33"/>
    </row>
    <row r="852" spans="2:2" x14ac:dyDescent="0.25">
      <c r="B852" s="33"/>
    </row>
    <row r="853" spans="2:2" x14ac:dyDescent="0.25">
      <c r="B853" s="33"/>
    </row>
    <row r="854" spans="2:2" x14ac:dyDescent="0.25">
      <c r="B854" s="33"/>
    </row>
    <row r="855" spans="2:2" x14ac:dyDescent="0.25">
      <c r="B855" s="33"/>
    </row>
    <row r="856" spans="2:2" x14ac:dyDescent="0.25">
      <c r="B856" s="33"/>
    </row>
    <row r="857" spans="2:2" x14ac:dyDescent="0.25">
      <c r="B857" s="33"/>
    </row>
    <row r="858" spans="2:2" x14ac:dyDescent="0.25">
      <c r="B858" s="33"/>
    </row>
    <row r="859" spans="2:2" x14ac:dyDescent="0.25">
      <c r="B859" s="33"/>
    </row>
    <row r="860" spans="2:2" x14ac:dyDescent="0.25">
      <c r="B860" s="33"/>
    </row>
    <row r="861" spans="2:2" x14ac:dyDescent="0.25">
      <c r="B861" s="33"/>
    </row>
    <row r="862" spans="2:2" x14ac:dyDescent="0.25">
      <c r="B862" s="33"/>
    </row>
    <row r="863" spans="2:2" x14ac:dyDescent="0.25">
      <c r="B863" s="33"/>
    </row>
    <row r="864" spans="2:2" x14ac:dyDescent="0.25">
      <c r="B864" s="33"/>
    </row>
    <row r="865" spans="2:2" x14ac:dyDescent="0.25">
      <c r="B865" s="33"/>
    </row>
    <row r="866" spans="2:2" x14ac:dyDescent="0.25">
      <c r="B866" s="33"/>
    </row>
    <row r="867" spans="2:2" x14ac:dyDescent="0.25">
      <c r="B867" s="33"/>
    </row>
    <row r="868" spans="2:2" x14ac:dyDescent="0.25">
      <c r="B868" s="33"/>
    </row>
    <row r="869" spans="2:2" x14ac:dyDescent="0.25">
      <c r="B869" s="33"/>
    </row>
    <row r="870" spans="2:2" x14ac:dyDescent="0.25">
      <c r="B870" s="33"/>
    </row>
    <row r="871" spans="2:2" x14ac:dyDescent="0.25">
      <c r="B871" s="33"/>
    </row>
    <row r="872" spans="2:2" x14ac:dyDescent="0.25">
      <c r="B872" s="33"/>
    </row>
    <row r="873" spans="2:2" x14ac:dyDescent="0.25">
      <c r="B873" s="33"/>
    </row>
    <row r="874" spans="2:2" x14ac:dyDescent="0.25">
      <c r="B874" s="33"/>
    </row>
    <row r="875" spans="2:2" x14ac:dyDescent="0.25">
      <c r="B875" s="33"/>
    </row>
    <row r="876" spans="2:2" x14ac:dyDescent="0.25">
      <c r="B876" s="33"/>
    </row>
    <row r="877" spans="2:2" x14ac:dyDescent="0.25">
      <c r="B877" s="33"/>
    </row>
    <row r="878" spans="2:2" x14ac:dyDescent="0.25">
      <c r="B878" s="33"/>
    </row>
    <row r="879" spans="2:2" x14ac:dyDescent="0.25">
      <c r="B879" s="33"/>
    </row>
    <row r="880" spans="2:2" x14ac:dyDescent="0.25">
      <c r="B880" s="33"/>
    </row>
    <row r="881" spans="2:2" x14ac:dyDescent="0.25">
      <c r="B881" s="33"/>
    </row>
    <row r="882" spans="2:2" x14ac:dyDescent="0.25">
      <c r="B882" s="33"/>
    </row>
    <row r="883" spans="2:2" x14ac:dyDescent="0.25">
      <c r="B883" s="33"/>
    </row>
    <row r="884" spans="2:2" x14ac:dyDescent="0.25">
      <c r="B884" s="33"/>
    </row>
    <row r="885" spans="2:2" x14ac:dyDescent="0.25">
      <c r="B885" s="33"/>
    </row>
    <row r="886" spans="2:2" x14ac:dyDescent="0.25">
      <c r="B886" s="33"/>
    </row>
    <row r="887" spans="2:2" x14ac:dyDescent="0.25">
      <c r="B887" s="33"/>
    </row>
    <row r="888" spans="2:2" x14ac:dyDescent="0.25">
      <c r="B888" s="33"/>
    </row>
    <row r="889" spans="2:2" x14ac:dyDescent="0.25">
      <c r="B889" s="33"/>
    </row>
    <row r="890" spans="2:2" x14ac:dyDescent="0.25">
      <c r="B890" s="33"/>
    </row>
    <row r="891" spans="2:2" x14ac:dyDescent="0.25">
      <c r="B891" s="33"/>
    </row>
    <row r="892" spans="2:2" x14ac:dyDescent="0.25">
      <c r="B892" s="33"/>
    </row>
    <row r="893" spans="2:2" x14ac:dyDescent="0.25">
      <c r="B893" s="33"/>
    </row>
    <row r="894" spans="2:2" x14ac:dyDescent="0.25">
      <c r="B894" s="33"/>
    </row>
    <row r="895" spans="2:2" x14ac:dyDescent="0.25">
      <c r="B895" s="33"/>
    </row>
    <row r="896" spans="2:2" x14ac:dyDescent="0.25">
      <c r="B896" s="33"/>
    </row>
    <row r="897" spans="2:2" x14ac:dyDescent="0.25">
      <c r="B897" s="33"/>
    </row>
    <row r="898" spans="2:2" x14ac:dyDescent="0.25">
      <c r="B898" s="33"/>
    </row>
    <row r="899" spans="2:2" x14ac:dyDescent="0.25">
      <c r="B899" s="33"/>
    </row>
    <row r="900" spans="2:2" x14ac:dyDescent="0.25">
      <c r="B900" s="33"/>
    </row>
    <row r="901" spans="2:2" x14ac:dyDescent="0.25">
      <c r="B901" s="33"/>
    </row>
    <row r="902" spans="2:2" x14ac:dyDescent="0.25">
      <c r="B902" s="33"/>
    </row>
    <row r="903" spans="2:2" x14ac:dyDescent="0.25">
      <c r="B903" s="33"/>
    </row>
    <row r="904" spans="2:2" x14ac:dyDescent="0.25">
      <c r="B904" s="33"/>
    </row>
    <row r="905" spans="2:2" x14ac:dyDescent="0.25">
      <c r="B905" s="33"/>
    </row>
    <row r="906" spans="2:2" x14ac:dyDescent="0.25">
      <c r="B906" s="33"/>
    </row>
    <row r="907" spans="2:2" x14ac:dyDescent="0.25">
      <c r="B907" s="33"/>
    </row>
    <row r="908" spans="2:2" x14ac:dyDescent="0.25">
      <c r="B908" s="33"/>
    </row>
    <row r="909" spans="2:2" x14ac:dyDescent="0.25">
      <c r="B909" s="33"/>
    </row>
    <row r="910" spans="2:2" x14ac:dyDescent="0.25">
      <c r="B910" s="33"/>
    </row>
    <row r="911" spans="2:2" x14ac:dyDescent="0.25">
      <c r="B911" s="33"/>
    </row>
    <row r="912" spans="2:2" x14ac:dyDescent="0.25">
      <c r="B912" s="33"/>
    </row>
    <row r="913" spans="2:2" x14ac:dyDescent="0.25">
      <c r="B913" s="33"/>
    </row>
    <row r="914" spans="2:2" x14ac:dyDescent="0.25">
      <c r="B914" s="33"/>
    </row>
    <row r="915" spans="2:2" x14ac:dyDescent="0.25">
      <c r="B915" s="33"/>
    </row>
    <row r="916" spans="2:2" x14ac:dyDescent="0.25">
      <c r="B916" s="33"/>
    </row>
    <row r="917" spans="2:2" x14ac:dyDescent="0.25">
      <c r="B917" s="33"/>
    </row>
    <row r="918" spans="2:2" x14ac:dyDescent="0.25">
      <c r="B918" s="33"/>
    </row>
    <row r="919" spans="2:2" x14ac:dyDescent="0.25">
      <c r="B919" s="33"/>
    </row>
    <row r="920" spans="2:2" x14ac:dyDescent="0.25">
      <c r="B920" s="33"/>
    </row>
    <row r="921" spans="2:2" x14ac:dyDescent="0.25">
      <c r="B921" s="33"/>
    </row>
    <row r="922" spans="2:2" x14ac:dyDescent="0.25">
      <c r="B922" s="33"/>
    </row>
    <row r="923" spans="2:2" x14ac:dyDescent="0.25">
      <c r="B923" s="33"/>
    </row>
    <row r="924" spans="2:2" x14ac:dyDescent="0.25">
      <c r="B924" s="33"/>
    </row>
    <row r="925" spans="2:2" x14ac:dyDescent="0.25">
      <c r="B925" s="33"/>
    </row>
    <row r="926" spans="2:2" x14ac:dyDescent="0.25">
      <c r="B926" s="33"/>
    </row>
    <row r="927" spans="2:2" x14ac:dyDescent="0.25">
      <c r="B927" s="33"/>
    </row>
    <row r="928" spans="2:2" x14ac:dyDescent="0.25">
      <c r="B928" s="33"/>
    </row>
    <row r="929" spans="2:2" x14ac:dyDescent="0.25">
      <c r="B929" s="33"/>
    </row>
    <row r="930" spans="2:2" x14ac:dyDescent="0.25">
      <c r="B930" s="33"/>
    </row>
    <row r="931" spans="2:2" x14ac:dyDescent="0.25">
      <c r="B931" s="33"/>
    </row>
    <row r="932" spans="2:2" x14ac:dyDescent="0.25">
      <c r="B932" s="33"/>
    </row>
    <row r="933" spans="2:2" x14ac:dyDescent="0.25">
      <c r="B933" s="33"/>
    </row>
    <row r="934" spans="2:2" x14ac:dyDescent="0.25">
      <c r="B934" s="33"/>
    </row>
    <row r="935" spans="2:2" x14ac:dyDescent="0.25">
      <c r="B935" s="33"/>
    </row>
    <row r="936" spans="2:2" x14ac:dyDescent="0.25">
      <c r="B936" s="33"/>
    </row>
    <row r="937" spans="2:2" x14ac:dyDescent="0.25">
      <c r="B937" s="33"/>
    </row>
    <row r="938" spans="2:2" x14ac:dyDescent="0.25">
      <c r="B938" s="33"/>
    </row>
    <row r="939" spans="2:2" x14ac:dyDescent="0.25">
      <c r="B939" s="33"/>
    </row>
    <row r="940" spans="2:2" x14ac:dyDescent="0.25">
      <c r="B940" s="33"/>
    </row>
    <row r="941" spans="2:2" x14ac:dyDescent="0.25">
      <c r="B941" s="33"/>
    </row>
    <row r="942" spans="2:2" x14ac:dyDescent="0.25">
      <c r="B942" s="33"/>
    </row>
    <row r="943" spans="2:2" x14ac:dyDescent="0.25">
      <c r="B943" s="33"/>
    </row>
    <row r="944" spans="2:2" x14ac:dyDescent="0.25">
      <c r="B944" s="33"/>
    </row>
    <row r="945" spans="2:2" x14ac:dyDescent="0.25">
      <c r="B945" s="33"/>
    </row>
    <row r="946" spans="2:2" x14ac:dyDescent="0.25">
      <c r="B946" s="33"/>
    </row>
    <row r="947" spans="2:2" x14ac:dyDescent="0.25">
      <c r="B947" s="33"/>
    </row>
    <row r="948" spans="2:2" x14ac:dyDescent="0.25">
      <c r="B948" s="33"/>
    </row>
    <row r="949" spans="2:2" x14ac:dyDescent="0.25">
      <c r="B949" s="33"/>
    </row>
    <row r="950" spans="2:2" x14ac:dyDescent="0.25">
      <c r="B950" s="33"/>
    </row>
    <row r="951" spans="2:2" x14ac:dyDescent="0.25">
      <c r="B951" s="33"/>
    </row>
    <row r="952" spans="2:2" x14ac:dyDescent="0.25">
      <c r="B952" s="33"/>
    </row>
    <row r="953" spans="2:2" x14ac:dyDescent="0.25">
      <c r="B953" s="33"/>
    </row>
    <row r="954" spans="2:2" x14ac:dyDescent="0.25">
      <c r="B954" s="33"/>
    </row>
    <row r="955" spans="2:2" x14ac:dyDescent="0.25">
      <c r="B955" s="33"/>
    </row>
    <row r="956" spans="2:2" x14ac:dyDescent="0.25">
      <c r="B956" s="33"/>
    </row>
    <row r="957" spans="2:2" x14ac:dyDescent="0.25">
      <c r="B957" s="33"/>
    </row>
    <row r="958" spans="2:2" x14ac:dyDescent="0.25">
      <c r="B958" s="33"/>
    </row>
    <row r="959" spans="2:2" x14ac:dyDescent="0.25">
      <c r="B959" s="33"/>
    </row>
    <row r="960" spans="2:2" x14ac:dyDescent="0.25">
      <c r="B960" s="33"/>
    </row>
    <row r="961" spans="2:2" x14ac:dyDescent="0.25">
      <c r="B961" s="33"/>
    </row>
    <row r="962" spans="2:2" x14ac:dyDescent="0.25">
      <c r="B962" s="33"/>
    </row>
    <row r="963" spans="2:2" x14ac:dyDescent="0.25">
      <c r="B963" s="33"/>
    </row>
    <row r="964" spans="2:2" x14ac:dyDescent="0.25">
      <c r="B964" s="33"/>
    </row>
    <row r="965" spans="2:2" x14ac:dyDescent="0.25">
      <c r="B965" s="33"/>
    </row>
    <row r="966" spans="2:2" x14ac:dyDescent="0.25">
      <c r="B966" s="33"/>
    </row>
    <row r="967" spans="2:2" x14ac:dyDescent="0.25">
      <c r="B967" s="33"/>
    </row>
    <row r="968" spans="2:2" x14ac:dyDescent="0.25">
      <c r="B968" s="33"/>
    </row>
    <row r="969" spans="2:2" x14ac:dyDescent="0.25">
      <c r="B969" s="33"/>
    </row>
    <row r="970" spans="2:2" x14ac:dyDescent="0.25">
      <c r="B970" s="33"/>
    </row>
    <row r="971" spans="2:2" x14ac:dyDescent="0.25">
      <c r="B971" s="33"/>
    </row>
    <row r="972" spans="2:2" x14ac:dyDescent="0.25">
      <c r="B972" s="33"/>
    </row>
    <row r="973" spans="2:2" x14ac:dyDescent="0.25">
      <c r="B973" s="33"/>
    </row>
    <row r="974" spans="2:2" x14ac:dyDescent="0.25">
      <c r="B974" s="33"/>
    </row>
    <row r="975" spans="2:2" x14ac:dyDescent="0.25">
      <c r="B975" s="33"/>
    </row>
    <row r="976" spans="2:2" x14ac:dyDescent="0.25">
      <c r="B976" s="33"/>
    </row>
    <row r="977" spans="2:2" x14ac:dyDescent="0.25">
      <c r="B977" s="33"/>
    </row>
    <row r="978" spans="2:2" x14ac:dyDescent="0.25">
      <c r="B978" s="33"/>
    </row>
    <row r="979" spans="2:2" x14ac:dyDescent="0.25">
      <c r="B979" s="33"/>
    </row>
    <row r="980" spans="2:2" x14ac:dyDescent="0.25">
      <c r="B980" s="33"/>
    </row>
    <row r="981" spans="2:2" x14ac:dyDescent="0.25">
      <c r="B981" s="33"/>
    </row>
    <row r="982" spans="2:2" x14ac:dyDescent="0.25">
      <c r="B982" s="33"/>
    </row>
    <row r="983" spans="2:2" x14ac:dyDescent="0.25">
      <c r="B983" s="33"/>
    </row>
    <row r="984" spans="2:2" x14ac:dyDescent="0.25">
      <c r="B984" s="33"/>
    </row>
    <row r="985" spans="2:2" x14ac:dyDescent="0.25">
      <c r="B985" s="33"/>
    </row>
    <row r="986" spans="2:2" x14ac:dyDescent="0.25">
      <c r="B986" s="33"/>
    </row>
    <row r="987" spans="2:2" x14ac:dyDescent="0.25">
      <c r="B987" s="33"/>
    </row>
    <row r="988" spans="2:2" x14ac:dyDescent="0.25">
      <c r="B988" s="33"/>
    </row>
    <row r="989" spans="2:2" x14ac:dyDescent="0.25">
      <c r="B989" s="33"/>
    </row>
    <row r="990" spans="2:2" x14ac:dyDescent="0.25">
      <c r="B990" s="33"/>
    </row>
    <row r="991" spans="2:2" x14ac:dyDescent="0.25">
      <c r="B991" s="33"/>
    </row>
    <row r="992" spans="2:2" x14ac:dyDescent="0.25">
      <c r="B992" s="33"/>
    </row>
    <row r="993" spans="2:2" x14ac:dyDescent="0.25">
      <c r="B993" s="33"/>
    </row>
    <row r="994" spans="2:2" x14ac:dyDescent="0.25">
      <c r="B994" s="33"/>
    </row>
    <row r="995" spans="2:2" x14ac:dyDescent="0.25">
      <c r="B995" s="33"/>
    </row>
    <row r="996" spans="2:2" x14ac:dyDescent="0.25">
      <c r="B996" s="33"/>
    </row>
    <row r="997" spans="2:2" x14ac:dyDescent="0.25">
      <c r="B997" s="33"/>
    </row>
    <row r="998" spans="2:2" x14ac:dyDescent="0.25">
      <c r="B998" s="33"/>
    </row>
    <row r="999" spans="2:2" x14ac:dyDescent="0.25">
      <c r="B999" s="33"/>
    </row>
    <row r="1000" spans="2:2" x14ac:dyDescent="0.25">
      <c r="B1000" s="33"/>
    </row>
    <row r="1001" spans="2:2" x14ac:dyDescent="0.25">
      <c r="B1001" s="33"/>
    </row>
    <row r="1002" spans="2:2" x14ac:dyDescent="0.25">
      <c r="B1002" s="33"/>
    </row>
    <row r="1003" spans="2:2" x14ac:dyDescent="0.25">
      <c r="B1003" s="33"/>
    </row>
    <row r="1004" spans="2:2" x14ac:dyDescent="0.25">
      <c r="B1004" s="33"/>
    </row>
    <row r="1005" spans="2:2" x14ac:dyDescent="0.25">
      <c r="B1005" s="33"/>
    </row>
    <row r="1006" spans="2:2" x14ac:dyDescent="0.25">
      <c r="B1006" s="33"/>
    </row>
    <row r="1007" spans="2:2" x14ac:dyDescent="0.25">
      <c r="B1007" s="33"/>
    </row>
    <row r="1008" spans="2:2" x14ac:dyDescent="0.25">
      <c r="B1008" s="33"/>
    </row>
    <row r="1009" spans="2:2" x14ac:dyDescent="0.25">
      <c r="B1009" s="33"/>
    </row>
    <row r="1010" spans="2:2" x14ac:dyDescent="0.25">
      <c r="B1010" s="33"/>
    </row>
    <row r="1011" spans="2:2" x14ac:dyDescent="0.25">
      <c r="B1011" s="33"/>
    </row>
    <row r="1012" spans="2:2" x14ac:dyDescent="0.25">
      <c r="B1012" s="33"/>
    </row>
    <row r="1013" spans="2:2" x14ac:dyDescent="0.25">
      <c r="B1013" s="33"/>
    </row>
    <row r="1014" spans="2:2" x14ac:dyDescent="0.25">
      <c r="B1014" s="33"/>
    </row>
    <row r="1015" spans="2:2" x14ac:dyDescent="0.25">
      <c r="B1015" s="33"/>
    </row>
    <row r="1016" spans="2:2" x14ac:dyDescent="0.25">
      <c r="B1016" s="33"/>
    </row>
    <row r="1017" spans="2:2" x14ac:dyDescent="0.25">
      <c r="B1017" s="33"/>
    </row>
    <row r="1018" spans="2:2" x14ac:dyDescent="0.25">
      <c r="B1018" s="33"/>
    </row>
    <row r="1019" spans="2:2" x14ac:dyDescent="0.25">
      <c r="B1019" s="33"/>
    </row>
    <row r="1020" spans="2:2" x14ac:dyDescent="0.25">
      <c r="B1020" s="33"/>
    </row>
    <row r="1021" spans="2:2" x14ac:dyDescent="0.25">
      <c r="B1021" s="33"/>
    </row>
    <row r="1022" spans="2:2" x14ac:dyDescent="0.25">
      <c r="B1022" s="33"/>
    </row>
    <row r="1023" spans="2:2" x14ac:dyDescent="0.25">
      <c r="B1023" s="33"/>
    </row>
    <row r="1024" spans="2:2" x14ac:dyDescent="0.25">
      <c r="B1024" s="33"/>
    </row>
    <row r="1025" spans="2:2" x14ac:dyDescent="0.25">
      <c r="B1025" s="33"/>
    </row>
    <row r="1026" spans="2:2" x14ac:dyDescent="0.25">
      <c r="B1026" s="33"/>
    </row>
    <row r="1027" spans="2:2" x14ac:dyDescent="0.25">
      <c r="B1027" s="33"/>
    </row>
    <row r="1028" spans="2:2" x14ac:dyDescent="0.25">
      <c r="B1028" s="33"/>
    </row>
    <row r="1029" spans="2:2" x14ac:dyDescent="0.25">
      <c r="B1029" s="33"/>
    </row>
    <row r="1030" spans="2:2" x14ac:dyDescent="0.25">
      <c r="B1030" s="33"/>
    </row>
    <row r="1031" spans="2:2" x14ac:dyDescent="0.25">
      <c r="B1031" s="33"/>
    </row>
    <row r="1032" spans="2:2" x14ac:dyDescent="0.25">
      <c r="B1032" s="33"/>
    </row>
    <row r="1033" spans="2:2" x14ac:dyDescent="0.25">
      <c r="B1033" s="33"/>
    </row>
    <row r="1034" spans="2:2" x14ac:dyDescent="0.25">
      <c r="B1034" s="33"/>
    </row>
    <row r="1035" spans="2:2" x14ac:dyDescent="0.25">
      <c r="B1035" s="33"/>
    </row>
    <row r="1036" spans="2:2" x14ac:dyDescent="0.25">
      <c r="B1036" s="33"/>
    </row>
    <row r="1037" spans="2:2" x14ac:dyDescent="0.25">
      <c r="B1037" s="33"/>
    </row>
    <row r="1038" spans="2:2" x14ac:dyDescent="0.25">
      <c r="B1038" s="33"/>
    </row>
    <row r="1039" spans="2:2" x14ac:dyDescent="0.25">
      <c r="B1039" s="33"/>
    </row>
    <row r="1040" spans="2:2" x14ac:dyDescent="0.25">
      <c r="B1040" s="33"/>
    </row>
    <row r="1041" spans="2:2" x14ac:dyDescent="0.25">
      <c r="B1041" s="33"/>
    </row>
    <row r="1042" spans="2:2" x14ac:dyDescent="0.25">
      <c r="B1042" s="33"/>
    </row>
    <row r="1043" spans="2:2" x14ac:dyDescent="0.25">
      <c r="B1043" s="33"/>
    </row>
    <row r="1044" spans="2:2" x14ac:dyDescent="0.25">
      <c r="B1044" s="33"/>
    </row>
    <row r="1045" spans="2:2" x14ac:dyDescent="0.25">
      <c r="B1045" s="33"/>
    </row>
    <row r="1046" spans="2:2" x14ac:dyDescent="0.25">
      <c r="B1046" s="33"/>
    </row>
    <row r="1047" spans="2:2" x14ac:dyDescent="0.25">
      <c r="B1047" s="33"/>
    </row>
    <row r="1048" spans="2:2" x14ac:dyDescent="0.25">
      <c r="B1048" s="33"/>
    </row>
    <row r="1049" spans="2:2" x14ac:dyDescent="0.25">
      <c r="B1049" s="33"/>
    </row>
    <row r="1050" spans="2:2" x14ac:dyDescent="0.25">
      <c r="B1050" s="33"/>
    </row>
    <row r="1051" spans="2:2" x14ac:dyDescent="0.25">
      <c r="B1051" s="33"/>
    </row>
    <row r="1052" spans="2:2" x14ac:dyDescent="0.25">
      <c r="B1052" s="33"/>
    </row>
    <row r="1053" spans="2:2" x14ac:dyDescent="0.25">
      <c r="B1053" s="33"/>
    </row>
    <row r="1054" spans="2:2" x14ac:dyDescent="0.25">
      <c r="B1054" s="33"/>
    </row>
    <row r="1055" spans="2:2" x14ac:dyDescent="0.25">
      <c r="B1055" s="33"/>
    </row>
    <row r="1056" spans="2:2" x14ac:dyDescent="0.25">
      <c r="B1056" s="33"/>
    </row>
    <row r="1057" spans="2:2" x14ac:dyDescent="0.25">
      <c r="B1057" s="33"/>
    </row>
    <row r="1058" spans="2:2" x14ac:dyDescent="0.25">
      <c r="B1058" s="33"/>
    </row>
    <row r="1059" spans="2:2" x14ac:dyDescent="0.25">
      <c r="B1059" s="33"/>
    </row>
    <row r="1060" spans="2:2" x14ac:dyDescent="0.25">
      <c r="B1060" s="33"/>
    </row>
    <row r="1061" spans="2:2" x14ac:dyDescent="0.25">
      <c r="B1061" s="33"/>
    </row>
    <row r="1062" spans="2:2" x14ac:dyDescent="0.25">
      <c r="B1062" s="33"/>
    </row>
    <row r="1063" spans="2:2" x14ac:dyDescent="0.25">
      <c r="B1063" s="33"/>
    </row>
    <row r="1064" spans="2:2" x14ac:dyDescent="0.25">
      <c r="B1064" s="33"/>
    </row>
    <row r="1065" spans="2:2" x14ac:dyDescent="0.25">
      <c r="B1065" s="33"/>
    </row>
    <row r="1066" spans="2:2" x14ac:dyDescent="0.25">
      <c r="B1066" s="33"/>
    </row>
    <row r="1067" spans="2:2" x14ac:dyDescent="0.25">
      <c r="B1067" s="33"/>
    </row>
    <row r="1068" spans="2:2" x14ac:dyDescent="0.25">
      <c r="B1068" s="33"/>
    </row>
    <row r="1069" spans="2:2" x14ac:dyDescent="0.25">
      <c r="B1069" s="33"/>
    </row>
    <row r="1070" spans="2:2" x14ac:dyDescent="0.25">
      <c r="B1070" s="33"/>
    </row>
    <row r="1071" spans="2:2" x14ac:dyDescent="0.25">
      <c r="B1071" s="33"/>
    </row>
    <row r="1072" spans="2:2" x14ac:dyDescent="0.25">
      <c r="B1072" s="33"/>
    </row>
    <row r="1073" spans="2:2" x14ac:dyDescent="0.25">
      <c r="B1073" s="33"/>
    </row>
    <row r="1074" spans="2:2" x14ac:dyDescent="0.25">
      <c r="B1074" s="33"/>
    </row>
    <row r="1075" spans="2:2" x14ac:dyDescent="0.25">
      <c r="B1075" s="33"/>
    </row>
    <row r="1076" spans="2:2" x14ac:dyDescent="0.25">
      <c r="B1076" s="33"/>
    </row>
    <row r="1077" spans="2:2" x14ac:dyDescent="0.25">
      <c r="B1077" s="33"/>
    </row>
    <row r="1078" spans="2:2" x14ac:dyDescent="0.25">
      <c r="B1078" s="33"/>
    </row>
    <row r="1079" spans="2:2" x14ac:dyDescent="0.25">
      <c r="B1079" s="33"/>
    </row>
    <row r="1080" spans="2:2" x14ac:dyDescent="0.25">
      <c r="B1080" s="33"/>
    </row>
    <row r="1081" spans="2:2" x14ac:dyDescent="0.25">
      <c r="B1081" s="33"/>
    </row>
    <row r="1082" spans="2:2" x14ac:dyDescent="0.25">
      <c r="B1082" s="33"/>
    </row>
    <row r="1083" spans="2:2" x14ac:dyDescent="0.25">
      <c r="B1083" s="33"/>
    </row>
    <row r="1084" spans="2:2" x14ac:dyDescent="0.25">
      <c r="B1084" s="33"/>
    </row>
    <row r="1085" spans="2:2" x14ac:dyDescent="0.25">
      <c r="B1085" s="33"/>
    </row>
    <row r="1086" spans="2:2" x14ac:dyDescent="0.25">
      <c r="B1086" s="33"/>
    </row>
    <row r="1087" spans="2:2" x14ac:dyDescent="0.25">
      <c r="B1087" s="33"/>
    </row>
    <row r="1088" spans="2:2" x14ac:dyDescent="0.25">
      <c r="B1088" s="33"/>
    </row>
    <row r="1089" spans="2:2" x14ac:dyDescent="0.25">
      <c r="B1089" s="33"/>
    </row>
    <row r="1090" spans="2:2" x14ac:dyDescent="0.25">
      <c r="B1090" s="33"/>
    </row>
    <row r="1091" spans="2:2" x14ac:dyDescent="0.25">
      <c r="B1091" s="33"/>
    </row>
    <row r="1092" spans="2:2" x14ac:dyDescent="0.25">
      <c r="B1092" s="33"/>
    </row>
    <row r="1093" spans="2:2" x14ac:dyDescent="0.25">
      <c r="B1093" s="33"/>
    </row>
    <row r="1094" spans="2:2" x14ac:dyDescent="0.25">
      <c r="B1094" s="33"/>
    </row>
    <row r="1095" spans="2:2" x14ac:dyDescent="0.25">
      <c r="B1095" s="33"/>
    </row>
    <row r="1096" spans="2:2" x14ac:dyDescent="0.25">
      <c r="B1096" s="33"/>
    </row>
    <row r="1097" spans="2:2" x14ac:dyDescent="0.25">
      <c r="B1097" s="33"/>
    </row>
    <row r="1098" spans="2:2" x14ac:dyDescent="0.25">
      <c r="B1098" s="33"/>
    </row>
    <row r="1099" spans="2:2" x14ac:dyDescent="0.25">
      <c r="B1099" s="33"/>
    </row>
    <row r="1100" spans="2:2" x14ac:dyDescent="0.25">
      <c r="B1100" s="33"/>
    </row>
    <row r="1101" spans="2:2" x14ac:dyDescent="0.25">
      <c r="B1101" s="33"/>
    </row>
    <row r="1102" spans="2:2" x14ac:dyDescent="0.25">
      <c r="B1102" s="33"/>
    </row>
    <row r="1103" spans="2:2" x14ac:dyDescent="0.25">
      <c r="B1103" s="33"/>
    </row>
    <row r="1104" spans="2:2" x14ac:dyDescent="0.25">
      <c r="B1104" s="33"/>
    </row>
    <row r="1105" spans="2:2" x14ac:dyDescent="0.25">
      <c r="B1105" s="33"/>
    </row>
    <row r="1106" spans="2:2" x14ac:dyDescent="0.25">
      <c r="B1106" s="33"/>
    </row>
    <row r="1107" spans="2:2" x14ac:dyDescent="0.25">
      <c r="B1107" s="33"/>
    </row>
    <row r="1108" spans="2:2" x14ac:dyDescent="0.25">
      <c r="B1108" s="33"/>
    </row>
    <row r="1109" spans="2:2" x14ac:dyDescent="0.25">
      <c r="B1109" s="33"/>
    </row>
    <row r="1110" spans="2:2" x14ac:dyDescent="0.25">
      <c r="B1110" s="33"/>
    </row>
    <row r="1111" spans="2:2" x14ac:dyDescent="0.25">
      <c r="B1111" s="33"/>
    </row>
    <row r="1112" spans="2:2" x14ac:dyDescent="0.25">
      <c r="B1112" s="33"/>
    </row>
    <row r="1113" spans="2:2" x14ac:dyDescent="0.25">
      <c r="B1113" s="33"/>
    </row>
    <row r="1114" spans="2:2" x14ac:dyDescent="0.25">
      <c r="B1114" s="33"/>
    </row>
    <row r="1115" spans="2:2" x14ac:dyDescent="0.25">
      <c r="B1115" s="33"/>
    </row>
    <row r="1116" spans="2:2" x14ac:dyDescent="0.25">
      <c r="B1116" s="33"/>
    </row>
    <row r="1117" spans="2:2" x14ac:dyDescent="0.25">
      <c r="B1117" s="33"/>
    </row>
    <row r="1118" spans="2:2" x14ac:dyDescent="0.25">
      <c r="B1118" s="33"/>
    </row>
    <row r="1119" spans="2:2" x14ac:dyDescent="0.25">
      <c r="B1119" s="33"/>
    </row>
    <row r="1120" spans="2:2" x14ac:dyDescent="0.25">
      <c r="B1120" s="33"/>
    </row>
    <row r="1121" spans="2:2" x14ac:dyDescent="0.25">
      <c r="B1121" s="33"/>
    </row>
    <row r="1122" spans="2:2" x14ac:dyDescent="0.25">
      <c r="B1122" s="33"/>
    </row>
    <row r="1123" spans="2:2" x14ac:dyDescent="0.25">
      <c r="B1123" s="33"/>
    </row>
    <row r="1124" spans="2:2" x14ac:dyDescent="0.25">
      <c r="B1124" s="33"/>
    </row>
    <row r="1125" spans="2:2" x14ac:dyDescent="0.25">
      <c r="B1125" s="33"/>
    </row>
    <row r="1126" spans="2:2" x14ac:dyDescent="0.25">
      <c r="B1126" s="33"/>
    </row>
    <row r="1127" spans="2:2" x14ac:dyDescent="0.25">
      <c r="B1127" s="33"/>
    </row>
    <row r="1128" spans="2:2" x14ac:dyDescent="0.25">
      <c r="B1128" s="33"/>
    </row>
    <row r="1129" spans="2:2" x14ac:dyDescent="0.25">
      <c r="B1129" s="33"/>
    </row>
    <row r="1130" spans="2:2" x14ac:dyDescent="0.25">
      <c r="B1130" s="33"/>
    </row>
    <row r="1131" spans="2:2" x14ac:dyDescent="0.25">
      <c r="B1131" s="33"/>
    </row>
    <row r="1132" spans="2:2" x14ac:dyDescent="0.25">
      <c r="B1132" s="33"/>
    </row>
    <row r="1133" spans="2:2" x14ac:dyDescent="0.25">
      <c r="B1133" s="33"/>
    </row>
    <row r="1134" spans="2:2" x14ac:dyDescent="0.25">
      <c r="B1134" s="33"/>
    </row>
    <row r="1135" spans="2:2" x14ac:dyDescent="0.25">
      <c r="B1135" s="33"/>
    </row>
    <row r="1136" spans="2:2" x14ac:dyDescent="0.25">
      <c r="B1136" s="33"/>
    </row>
    <row r="1137" spans="2:2" x14ac:dyDescent="0.25">
      <c r="B1137" s="33"/>
    </row>
    <row r="1138" spans="2:2" x14ac:dyDescent="0.25">
      <c r="B1138" s="33"/>
    </row>
    <row r="1139" spans="2:2" x14ac:dyDescent="0.25">
      <c r="B1139" s="33"/>
    </row>
    <row r="1140" spans="2:2" x14ac:dyDescent="0.25">
      <c r="B1140" s="33"/>
    </row>
    <row r="1141" spans="2:2" x14ac:dyDescent="0.25">
      <c r="B1141" s="33"/>
    </row>
    <row r="1142" spans="2:2" x14ac:dyDescent="0.25">
      <c r="B1142" s="33"/>
    </row>
    <row r="1143" spans="2:2" x14ac:dyDescent="0.25">
      <c r="B1143" s="33"/>
    </row>
    <row r="1144" spans="2:2" x14ac:dyDescent="0.25">
      <c r="B1144" s="33"/>
    </row>
    <row r="1145" spans="2:2" x14ac:dyDescent="0.25">
      <c r="B1145" s="33"/>
    </row>
    <row r="1146" spans="2:2" x14ac:dyDescent="0.25">
      <c r="B1146" s="33"/>
    </row>
    <row r="1147" spans="2:2" x14ac:dyDescent="0.25">
      <c r="B1147" s="33"/>
    </row>
    <row r="1148" spans="2:2" x14ac:dyDescent="0.25">
      <c r="B1148" s="33"/>
    </row>
    <row r="1149" spans="2:2" x14ac:dyDescent="0.25">
      <c r="B1149" s="33"/>
    </row>
    <row r="1150" spans="2:2" x14ac:dyDescent="0.25">
      <c r="B1150" s="33"/>
    </row>
    <row r="1151" spans="2:2" x14ac:dyDescent="0.25">
      <c r="B1151" s="33"/>
    </row>
    <row r="1152" spans="2:2" x14ac:dyDescent="0.25">
      <c r="B1152" s="33"/>
    </row>
    <row r="1153" spans="2:2" x14ac:dyDescent="0.25">
      <c r="B1153" s="33"/>
    </row>
    <row r="1154" spans="2:2" x14ac:dyDescent="0.25">
      <c r="B1154" s="33"/>
    </row>
    <row r="1155" spans="2:2" x14ac:dyDescent="0.25">
      <c r="B1155" s="33"/>
    </row>
    <row r="1156" spans="2:2" x14ac:dyDescent="0.25">
      <c r="B1156" s="33"/>
    </row>
    <row r="1157" spans="2:2" x14ac:dyDescent="0.25">
      <c r="B1157" s="33"/>
    </row>
    <row r="1158" spans="2:2" x14ac:dyDescent="0.25">
      <c r="B1158" s="33"/>
    </row>
    <row r="1159" spans="2:2" x14ac:dyDescent="0.25">
      <c r="B1159" s="33"/>
    </row>
    <row r="1160" spans="2:2" x14ac:dyDescent="0.25">
      <c r="B1160" s="33"/>
    </row>
    <row r="1161" spans="2:2" x14ac:dyDescent="0.25">
      <c r="B1161" s="33"/>
    </row>
    <row r="1162" spans="2:2" x14ac:dyDescent="0.25">
      <c r="B1162" s="33"/>
    </row>
    <row r="1163" spans="2:2" x14ac:dyDescent="0.25">
      <c r="B1163" s="33"/>
    </row>
    <row r="1164" spans="2:2" x14ac:dyDescent="0.25">
      <c r="B1164" s="33"/>
    </row>
    <row r="1165" spans="2:2" x14ac:dyDescent="0.25">
      <c r="B1165" s="33"/>
    </row>
    <row r="1166" spans="2:2" x14ac:dyDescent="0.25">
      <c r="B1166" s="33"/>
    </row>
    <row r="1167" spans="2:2" x14ac:dyDescent="0.25">
      <c r="B1167" s="33"/>
    </row>
    <row r="1168" spans="2:2" x14ac:dyDescent="0.25">
      <c r="B1168" s="33"/>
    </row>
    <row r="1169" spans="2:2" x14ac:dyDescent="0.25">
      <c r="B1169" s="33"/>
    </row>
    <row r="1170" spans="2:2" x14ac:dyDescent="0.25">
      <c r="B1170" s="33"/>
    </row>
    <row r="1171" spans="2:2" x14ac:dyDescent="0.25">
      <c r="B1171" s="33"/>
    </row>
    <row r="1172" spans="2:2" x14ac:dyDescent="0.25">
      <c r="B1172" s="33"/>
    </row>
    <row r="1173" spans="2:2" x14ac:dyDescent="0.25">
      <c r="B1173" s="33"/>
    </row>
    <row r="1174" spans="2:2" x14ac:dyDescent="0.25">
      <c r="B1174" s="33"/>
    </row>
    <row r="1175" spans="2:2" x14ac:dyDescent="0.25">
      <c r="B1175" s="33"/>
    </row>
    <row r="1176" spans="2:2" x14ac:dyDescent="0.25">
      <c r="B1176" s="33"/>
    </row>
    <row r="1177" spans="2:2" x14ac:dyDescent="0.25">
      <c r="B1177" s="33"/>
    </row>
    <row r="1178" spans="2:2" x14ac:dyDescent="0.25">
      <c r="B1178" s="33"/>
    </row>
    <row r="1179" spans="2:2" x14ac:dyDescent="0.25">
      <c r="B1179" s="33"/>
    </row>
    <row r="1180" spans="2:2" x14ac:dyDescent="0.25">
      <c r="B1180" s="33"/>
    </row>
    <row r="1181" spans="2:2" x14ac:dyDescent="0.25">
      <c r="B1181" s="33"/>
    </row>
    <row r="1182" spans="2:2" x14ac:dyDescent="0.25">
      <c r="B1182" s="33"/>
    </row>
    <row r="1183" spans="2:2" x14ac:dyDescent="0.25">
      <c r="B1183" s="33"/>
    </row>
    <row r="1184" spans="2:2" x14ac:dyDescent="0.25">
      <c r="B1184" s="33"/>
    </row>
    <row r="1185" spans="2:2" x14ac:dyDescent="0.25">
      <c r="B1185" s="33"/>
    </row>
    <row r="1186" spans="2:2" x14ac:dyDescent="0.25">
      <c r="B1186" s="33"/>
    </row>
    <row r="1187" spans="2:2" x14ac:dyDescent="0.25">
      <c r="B1187" s="33"/>
    </row>
    <row r="1188" spans="2:2" x14ac:dyDescent="0.25">
      <c r="B1188" s="33"/>
    </row>
    <row r="1189" spans="2:2" x14ac:dyDescent="0.25">
      <c r="B1189" s="33"/>
    </row>
    <row r="1190" spans="2:2" x14ac:dyDescent="0.25">
      <c r="B1190" s="33"/>
    </row>
    <row r="1191" spans="2:2" x14ac:dyDescent="0.25">
      <c r="B1191" s="33"/>
    </row>
    <row r="1192" spans="2:2" x14ac:dyDescent="0.25">
      <c r="B1192" s="33"/>
    </row>
    <row r="1193" spans="2:2" x14ac:dyDescent="0.25">
      <c r="B1193" s="33"/>
    </row>
    <row r="1194" spans="2:2" x14ac:dyDescent="0.25">
      <c r="B1194" s="33"/>
    </row>
    <row r="1195" spans="2:2" x14ac:dyDescent="0.25">
      <c r="B1195" s="33"/>
    </row>
    <row r="1196" spans="2:2" x14ac:dyDescent="0.25">
      <c r="B1196" s="33"/>
    </row>
    <row r="1197" spans="2:2" x14ac:dyDescent="0.25">
      <c r="B1197" s="33"/>
    </row>
    <row r="1198" spans="2:2" x14ac:dyDescent="0.25">
      <c r="B1198" s="33"/>
    </row>
    <row r="1199" spans="2:2" x14ac:dyDescent="0.25">
      <c r="B1199" s="33"/>
    </row>
    <row r="1200" spans="2:2" x14ac:dyDescent="0.25">
      <c r="B1200" s="33"/>
    </row>
    <row r="1201" spans="2:2" x14ac:dyDescent="0.25">
      <c r="B1201" s="33"/>
    </row>
    <row r="1202" spans="2:2" x14ac:dyDescent="0.25">
      <c r="B1202" s="33"/>
    </row>
    <row r="1203" spans="2:2" x14ac:dyDescent="0.25">
      <c r="B1203" s="33"/>
    </row>
    <row r="1204" spans="2:2" x14ac:dyDescent="0.25">
      <c r="B1204" s="33"/>
    </row>
    <row r="1205" spans="2:2" x14ac:dyDescent="0.25">
      <c r="B1205" s="33"/>
    </row>
    <row r="1206" spans="2:2" x14ac:dyDescent="0.25">
      <c r="B1206" s="33"/>
    </row>
    <row r="1207" spans="2:2" x14ac:dyDescent="0.25">
      <c r="B1207" s="33"/>
    </row>
    <row r="1208" spans="2:2" x14ac:dyDescent="0.25">
      <c r="B1208" s="33"/>
    </row>
    <row r="1209" spans="2:2" x14ac:dyDescent="0.25">
      <c r="B1209" s="33"/>
    </row>
    <row r="1210" spans="2:2" x14ac:dyDescent="0.25">
      <c r="B1210" s="33"/>
    </row>
    <row r="1211" spans="2:2" x14ac:dyDescent="0.25">
      <c r="B1211" s="33"/>
    </row>
    <row r="1212" spans="2:2" x14ac:dyDescent="0.25">
      <c r="B1212" s="33"/>
    </row>
    <row r="1213" spans="2:2" x14ac:dyDescent="0.25">
      <c r="B1213" s="33"/>
    </row>
    <row r="1214" spans="2:2" x14ac:dyDescent="0.25">
      <c r="B1214" s="33"/>
    </row>
    <row r="1215" spans="2:2" x14ac:dyDescent="0.25">
      <c r="B1215" s="33"/>
    </row>
    <row r="1216" spans="2:2" x14ac:dyDescent="0.25">
      <c r="B1216" s="33"/>
    </row>
    <row r="1217" spans="2:2" x14ac:dyDescent="0.25">
      <c r="B1217" s="33"/>
    </row>
    <row r="1218" spans="2:2" x14ac:dyDescent="0.25">
      <c r="B1218" s="33"/>
    </row>
    <row r="1219" spans="2:2" x14ac:dyDescent="0.25">
      <c r="B1219" s="33"/>
    </row>
    <row r="1220" spans="2:2" x14ac:dyDescent="0.25">
      <c r="B1220" s="33"/>
    </row>
    <row r="1221" spans="2:2" x14ac:dyDescent="0.25">
      <c r="B1221" s="33"/>
    </row>
    <row r="1222" spans="2:2" x14ac:dyDescent="0.25">
      <c r="B1222" s="33"/>
    </row>
    <row r="1223" spans="2:2" x14ac:dyDescent="0.25">
      <c r="B1223" s="33"/>
    </row>
    <row r="1224" spans="2:2" x14ac:dyDescent="0.25">
      <c r="B1224" s="33"/>
    </row>
    <row r="1225" spans="2:2" x14ac:dyDescent="0.25">
      <c r="B1225" s="33"/>
    </row>
    <row r="1226" spans="2:2" x14ac:dyDescent="0.25">
      <c r="B1226" s="33"/>
    </row>
    <row r="1227" spans="2:2" x14ac:dyDescent="0.25">
      <c r="B1227" s="33"/>
    </row>
    <row r="1228" spans="2:2" x14ac:dyDescent="0.25">
      <c r="B1228" s="33"/>
    </row>
    <row r="1229" spans="2:2" x14ac:dyDescent="0.25">
      <c r="B1229" s="33"/>
    </row>
    <row r="1230" spans="2:2" x14ac:dyDescent="0.25">
      <c r="B1230" s="33"/>
    </row>
    <row r="1231" spans="2:2" x14ac:dyDescent="0.25">
      <c r="B1231" s="33"/>
    </row>
    <row r="1232" spans="2:2" x14ac:dyDescent="0.25">
      <c r="B1232" s="33"/>
    </row>
    <row r="1233" spans="2:2" x14ac:dyDescent="0.25">
      <c r="B1233" s="33"/>
    </row>
    <row r="1234" spans="2:2" x14ac:dyDescent="0.25">
      <c r="B1234" s="33"/>
    </row>
    <row r="1235" spans="2:2" x14ac:dyDescent="0.25">
      <c r="B1235" s="33"/>
    </row>
    <row r="1236" spans="2:2" x14ac:dyDescent="0.25">
      <c r="B1236" s="33"/>
    </row>
    <row r="1237" spans="2:2" x14ac:dyDescent="0.25">
      <c r="B1237" s="33"/>
    </row>
    <row r="1238" spans="2:2" x14ac:dyDescent="0.25">
      <c r="B1238" s="33"/>
    </row>
    <row r="1239" spans="2:2" x14ac:dyDescent="0.25">
      <c r="B1239" s="33"/>
    </row>
    <row r="1240" spans="2:2" x14ac:dyDescent="0.25">
      <c r="B1240" s="33"/>
    </row>
    <row r="1241" spans="2:2" x14ac:dyDescent="0.25">
      <c r="B1241" s="33"/>
    </row>
    <row r="1242" spans="2:2" x14ac:dyDescent="0.25">
      <c r="B1242" s="33"/>
    </row>
    <row r="1243" spans="2:2" x14ac:dyDescent="0.25">
      <c r="B1243" s="33"/>
    </row>
    <row r="1244" spans="2:2" x14ac:dyDescent="0.25">
      <c r="B1244" s="33"/>
    </row>
    <row r="1245" spans="2:2" x14ac:dyDescent="0.25">
      <c r="B1245" s="33"/>
    </row>
    <row r="1246" spans="2:2" x14ac:dyDescent="0.25">
      <c r="B1246" s="33"/>
    </row>
    <row r="1247" spans="2:2" x14ac:dyDescent="0.25">
      <c r="B1247" s="33"/>
    </row>
    <row r="1248" spans="2:2" x14ac:dyDescent="0.25">
      <c r="B1248" s="33"/>
    </row>
    <row r="1249" spans="2:2" x14ac:dyDescent="0.25">
      <c r="B1249" s="33"/>
    </row>
    <row r="1250" spans="2:2" x14ac:dyDescent="0.25">
      <c r="B1250" s="33"/>
    </row>
    <row r="1251" spans="2:2" x14ac:dyDescent="0.25">
      <c r="B1251" s="33"/>
    </row>
    <row r="1252" spans="2:2" x14ac:dyDescent="0.25">
      <c r="B1252" s="33"/>
    </row>
    <row r="1253" spans="2:2" x14ac:dyDescent="0.25">
      <c r="B1253" s="33"/>
    </row>
    <row r="1254" spans="2:2" x14ac:dyDescent="0.25">
      <c r="B1254" s="33"/>
    </row>
    <row r="1255" spans="2:2" x14ac:dyDescent="0.25">
      <c r="B1255" s="33"/>
    </row>
    <row r="1256" spans="2:2" x14ac:dyDescent="0.25">
      <c r="B1256" s="33"/>
    </row>
    <row r="1257" spans="2:2" x14ac:dyDescent="0.25">
      <c r="B1257" s="33"/>
    </row>
    <row r="1258" spans="2:2" x14ac:dyDescent="0.25">
      <c r="B1258" s="33"/>
    </row>
    <row r="1259" spans="2:2" x14ac:dyDescent="0.25">
      <c r="B1259" s="33"/>
    </row>
    <row r="1260" spans="2:2" x14ac:dyDescent="0.25">
      <c r="B1260" s="33"/>
    </row>
    <row r="1261" spans="2:2" x14ac:dyDescent="0.25">
      <c r="B1261" s="33"/>
    </row>
    <row r="1262" spans="2:2" x14ac:dyDescent="0.25">
      <c r="B1262" s="33"/>
    </row>
    <row r="1263" spans="2:2" x14ac:dyDescent="0.25">
      <c r="B1263" s="33"/>
    </row>
    <row r="1264" spans="2:2" x14ac:dyDescent="0.25">
      <c r="B1264" s="33"/>
    </row>
    <row r="1265" spans="2:2" x14ac:dyDescent="0.25">
      <c r="B1265" s="33"/>
    </row>
    <row r="1266" spans="2:2" x14ac:dyDescent="0.25">
      <c r="B1266" s="33"/>
    </row>
    <row r="1267" spans="2:2" x14ac:dyDescent="0.25">
      <c r="B1267" s="33"/>
    </row>
    <row r="1268" spans="2:2" x14ac:dyDescent="0.25">
      <c r="B1268" s="33"/>
    </row>
    <row r="1269" spans="2:2" x14ac:dyDescent="0.25">
      <c r="B1269" s="33"/>
    </row>
    <row r="1270" spans="2:2" x14ac:dyDescent="0.25">
      <c r="B1270" s="33"/>
    </row>
    <row r="1271" spans="2:2" x14ac:dyDescent="0.25">
      <c r="B1271" s="33"/>
    </row>
    <row r="1272" spans="2:2" x14ac:dyDescent="0.25">
      <c r="B1272" s="33"/>
    </row>
    <row r="1273" spans="2:2" x14ac:dyDescent="0.25">
      <c r="B1273" s="33"/>
    </row>
    <row r="1274" spans="2:2" x14ac:dyDescent="0.25">
      <c r="B1274" s="33"/>
    </row>
    <row r="1275" spans="2:2" x14ac:dyDescent="0.25">
      <c r="B1275" s="33"/>
    </row>
    <row r="1276" spans="2:2" x14ac:dyDescent="0.25">
      <c r="B1276" s="33"/>
    </row>
    <row r="1277" spans="2:2" x14ac:dyDescent="0.25">
      <c r="B1277" s="33"/>
    </row>
    <row r="1278" spans="2:2" x14ac:dyDescent="0.25">
      <c r="B1278" s="33"/>
    </row>
    <row r="1279" spans="2:2" x14ac:dyDescent="0.25">
      <c r="B1279" s="33"/>
    </row>
    <row r="1280" spans="2:2" x14ac:dyDescent="0.25">
      <c r="B1280" s="33"/>
    </row>
    <row r="1281" spans="2:2" x14ac:dyDescent="0.25">
      <c r="B1281" s="33"/>
    </row>
    <row r="1282" spans="2:2" x14ac:dyDescent="0.25">
      <c r="B1282" s="33"/>
    </row>
    <row r="1283" spans="2:2" x14ac:dyDescent="0.25">
      <c r="B1283" s="33"/>
    </row>
    <row r="1284" spans="2:2" x14ac:dyDescent="0.25">
      <c r="B1284" s="33"/>
    </row>
    <row r="1285" spans="2:2" x14ac:dyDescent="0.25">
      <c r="B1285" s="33"/>
    </row>
    <row r="1286" spans="2:2" x14ac:dyDescent="0.25">
      <c r="B1286" s="33"/>
    </row>
    <row r="1287" spans="2:2" x14ac:dyDescent="0.25">
      <c r="B1287" s="33"/>
    </row>
    <row r="1288" spans="2:2" x14ac:dyDescent="0.25">
      <c r="B1288" s="33"/>
    </row>
    <row r="1289" spans="2:2" x14ac:dyDescent="0.25">
      <c r="B1289" s="33"/>
    </row>
    <row r="1290" spans="2:2" x14ac:dyDescent="0.25">
      <c r="B1290" s="33"/>
    </row>
    <row r="1291" spans="2:2" x14ac:dyDescent="0.25">
      <c r="B1291" s="33"/>
    </row>
    <row r="1292" spans="2:2" x14ac:dyDescent="0.25">
      <c r="B1292" s="33"/>
    </row>
    <row r="1293" spans="2:2" x14ac:dyDescent="0.25">
      <c r="B1293" s="33"/>
    </row>
    <row r="1294" spans="2:2" x14ac:dyDescent="0.25">
      <c r="B1294" s="33"/>
    </row>
    <row r="1295" spans="2:2" x14ac:dyDescent="0.25">
      <c r="B1295" s="33"/>
    </row>
    <row r="1296" spans="2:2" x14ac:dyDescent="0.25">
      <c r="B1296" s="33"/>
    </row>
    <row r="1297" spans="2:2" x14ac:dyDescent="0.25">
      <c r="B1297" s="33"/>
    </row>
    <row r="1298" spans="2:2" x14ac:dyDescent="0.25">
      <c r="B1298" s="33"/>
    </row>
    <row r="1299" spans="2:2" x14ac:dyDescent="0.25">
      <c r="B1299" s="33"/>
    </row>
    <row r="1300" spans="2:2" x14ac:dyDescent="0.25">
      <c r="B1300" s="33"/>
    </row>
    <row r="1301" spans="2:2" x14ac:dyDescent="0.25">
      <c r="B1301" s="33"/>
    </row>
    <row r="1302" spans="2:2" x14ac:dyDescent="0.25">
      <c r="B1302" s="33"/>
    </row>
    <row r="1303" spans="2:2" x14ac:dyDescent="0.25">
      <c r="B1303" s="33"/>
    </row>
    <row r="1304" spans="2:2" x14ac:dyDescent="0.25">
      <c r="B1304" s="33"/>
    </row>
    <row r="1305" spans="2:2" x14ac:dyDescent="0.25">
      <c r="B1305" s="33"/>
    </row>
    <row r="1306" spans="2:2" x14ac:dyDescent="0.25">
      <c r="B1306" s="33"/>
    </row>
    <row r="1307" spans="2:2" x14ac:dyDescent="0.25">
      <c r="B1307" s="33"/>
    </row>
    <row r="1308" spans="2:2" x14ac:dyDescent="0.25">
      <c r="B1308" s="33"/>
    </row>
    <row r="1309" spans="2:2" x14ac:dyDescent="0.25">
      <c r="B1309" s="33"/>
    </row>
    <row r="1310" spans="2:2" x14ac:dyDescent="0.25">
      <c r="B1310" s="33"/>
    </row>
    <row r="1311" spans="2:2" x14ac:dyDescent="0.25">
      <c r="B1311" s="33"/>
    </row>
    <row r="1312" spans="2:2" x14ac:dyDescent="0.25">
      <c r="B1312" s="33"/>
    </row>
    <row r="1313" spans="2:2" x14ac:dyDescent="0.25">
      <c r="B1313" s="33"/>
    </row>
    <row r="1314" spans="2:2" x14ac:dyDescent="0.25">
      <c r="B1314" s="33"/>
    </row>
    <row r="1315" spans="2:2" x14ac:dyDescent="0.25">
      <c r="B1315" s="33"/>
    </row>
    <row r="1316" spans="2:2" x14ac:dyDescent="0.25">
      <c r="B1316" s="33"/>
    </row>
    <row r="1317" spans="2:2" x14ac:dyDescent="0.25">
      <c r="B1317" s="33"/>
    </row>
    <row r="1318" spans="2:2" x14ac:dyDescent="0.25">
      <c r="B1318" s="33"/>
    </row>
    <row r="1319" spans="2:2" x14ac:dyDescent="0.25">
      <c r="B1319" s="33"/>
    </row>
    <row r="1320" spans="2:2" x14ac:dyDescent="0.25">
      <c r="B1320" s="33"/>
    </row>
    <row r="1321" spans="2:2" x14ac:dyDescent="0.25">
      <c r="B1321" s="33"/>
    </row>
    <row r="1322" spans="2:2" x14ac:dyDescent="0.25">
      <c r="B1322" s="33"/>
    </row>
    <row r="1323" spans="2:2" x14ac:dyDescent="0.25">
      <c r="B1323" s="33"/>
    </row>
    <row r="1324" spans="2:2" x14ac:dyDescent="0.25">
      <c r="B1324" s="33"/>
    </row>
    <row r="1325" spans="2:2" x14ac:dyDescent="0.25">
      <c r="B1325" s="33"/>
    </row>
    <row r="1326" spans="2:2" x14ac:dyDescent="0.25">
      <c r="B1326" s="33"/>
    </row>
    <row r="1327" spans="2:2" x14ac:dyDescent="0.25">
      <c r="B1327" s="33"/>
    </row>
    <row r="1328" spans="2:2" x14ac:dyDescent="0.25">
      <c r="B1328" s="33"/>
    </row>
    <row r="1329" spans="2:2" x14ac:dyDescent="0.25">
      <c r="B1329" s="33"/>
    </row>
    <row r="1330" spans="2:2" x14ac:dyDescent="0.25">
      <c r="B1330" s="33"/>
    </row>
    <row r="1331" spans="2:2" x14ac:dyDescent="0.25">
      <c r="B1331" s="33"/>
    </row>
    <row r="1332" spans="2:2" x14ac:dyDescent="0.25">
      <c r="B1332" s="33"/>
    </row>
    <row r="1333" spans="2:2" x14ac:dyDescent="0.25">
      <c r="B1333" s="33"/>
    </row>
    <row r="1334" spans="2:2" x14ac:dyDescent="0.25">
      <c r="B1334" s="33"/>
    </row>
    <row r="1335" spans="2:2" x14ac:dyDescent="0.25">
      <c r="B1335" s="33"/>
    </row>
    <row r="1336" spans="2:2" x14ac:dyDescent="0.25">
      <c r="B1336" s="33"/>
    </row>
    <row r="1337" spans="2:2" x14ac:dyDescent="0.25">
      <c r="B1337" s="33"/>
    </row>
    <row r="1338" spans="2:2" x14ac:dyDescent="0.25">
      <c r="B1338" s="33"/>
    </row>
    <row r="1339" spans="2:2" x14ac:dyDescent="0.25">
      <c r="B1339" s="33"/>
    </row>
    <row r="1340" spans="2:2" x14ac:dyDescent="0.25">
      <c r="B1340" s="33"/>
    </row>
    <row r="1341" spans="2:2" x14ac:dyDescent="0.25">
      <c r="B1341" s="33"/>
    </row>
    <row r="1342" spans="2:2" x14ac:dyDescent="0.25">
      <c r="B1342" s="33"/>
    </row>
    <row r="1343" spans="2:2" x14ac:dyDescent="0.25">
      <c r="B1343" s="33"/>
    </row>
    <row r="1344" spans="2:2" x14ac:dyDescent="0.25">
      <c r="B1344" s="33"/>
    </row>
    <row r="1345" spans="2:2" x14ac:dyDescent="0.25">
      <c r="B1345" s="33"/>
    </row>
    <row r="1346" spans="2:2" x14ac:dyDescent="0.25">
      <c r="B1346" s="33"/>
    </row>
    <row r="1347" spans="2:2" x14ac:dyDescent="0.25">
      <c r="B1347" s="33"/>
    </row>
    <row r="1348" spans="2:2" x14ac:dyDescent="0.25">
      <c r="B1348" s="33"/>
    </row>
    <row r="1349" spans="2:2" x14ac:dyDescent="0.25">
      <c r="B1349" s="33"/>
    </row>
    <row r="1350" spans="2:2" x14ac:dyDescent="0.25">
      <c r="B1350" s="33"/>
    </row>
    <row r="1351" spans="2:2" x14ac:dyDescent="0.25">
      <c r="B1351" s="33"/>
    </row>
    <row r="1352" spans="2:2" x14ac:dyDescent="0.25">
      <c r="B1352" s="33"/>
    </row>
    <row r="1353" spans="2:2" x14ac:dyDescent="0.25">
      <c r="B1353" s="33"/>
    </row>
    <row r="1354" spans="2:2" x14ac:dyDescent="0.25">
      <c r="B1354" s="33"/>
    </row>
    <row r="1355" spans="2:2" x14ac:dyDescent="0.25">
      <c r="B1355" s="33"/>
    </row>
    <row r="1356" spans="2:2" x14ac:dyDescent="0.25">
      <c r="B1356" s="33"/>
    </row>
    <row r="1357" spans="2:2" x14ac:dyDescent="0.25">
      <c r="B1357" s="33"/>
    </row>
    <row r="1358" spans="2:2" x14ac:dyDescent="0.25">
      <c r="B1358" s="33"/>
    </row>
    <row r="1359" spans="2:2" x14ac:dyDescent="0.25">
      <c r="B1359" s="33"/>
    </row>
    <row r="1360" spans="2:2" x14ac:dyDescent="0.25">
      <c r="B1360" s="33"/>
    </row>
    <row r="1361" spans="2:2" x14ac:dyDescent="0.25">
      <c r="B1361" s="33"/>
    </row>
    <row r="1362" spans="2:2" x14ac:dyDescent="0.25">
      <c r="B1362" s="33"/>
    </row>
    <row r="1363" spans="2:2" x14ac:dyDescent="0.25">
      <c r="B1363" s="33"/>
    </row>
    <row r="1364" spans="2:2" x14ac:dyDescent="0.25">
      <c r="B1364" s="33"/>
    </row>
    <row r="1365" spans="2:2" x14ac:dyDescent="0.25">
      <c r="B1365" s="33"/>
    </row>
    <row r="1366" spans="2:2" x14ac:dyDescent="0.25">
      <c r="B1366" s="33"/>
    </row>
    <row r="1367" spans="2:2" x14ac:dyDescent="0.25">
      <c r="B1367" s="33"/>
    </row>
    <row r="1368" spans="2:2" x14ac:dyDescent="0.25">
      <c r="B1368" s="33"/>
    </row>
    <row r="1369" spans="2:2" x14ac:dyDescent="0.25">
      <c r="B1369" s="33"/>
    </row>
    <row r="1370" spans="2:2" x14ac:dyDescent="0.25">
      <c r="B1370" s="33"/>
    </row>
    <row r="1371" spans="2:2" x14ac:dyDescent="0.25">
      <c r="B1371" s="33"/>
    </row>
    <row r="1372" spans="2:2" x14ac:dyDescent="0.25">
      <c r="B1372" s="33"/>
    </row>
    <row r="1373" spans="2:2" x14ac:dyDescent="0.25">
      <c r="B1373" s="33"/>
    </row>
    <row r="1374" spans="2:2" x14ac:dyDescent="0.25">
      <c r="B1374" s="33"/>
    </row>
    <row r="1375" spans="2:2" x14ac:dyDescent="0.25">
      <c r="B1375" s="33"/>
    </row>
    <row r="1376" spans="2:2" x14ac:dyDescent="0.25">
      <c r="B1376" s="33"/>
    </row>
    <row r="1377" spans="2:2" x14ac:dyDescent="0.25">
      <c r="B1377" s="33"/>
    </row>
    <row r="1378" spans="2:2" x14ac:dyDescent="0.25">
      <c r="B1378" s="33"/>
    </row>
    <row r="1379" spans="2:2" x14ac:dyDescent="0.25">
      <c r="B1379" s="33"/>
    </row>
    <row r="1380" spans="2:2" x14ac:dyDescent="0.25">
      <c r="B1380" s="33"/>
    </row>
    <row r="1381" spans="2:2" x14ac:dyDescent="0.25">
      <c r="B1381" s="33"/>
    </row>
    <row r="1382" spans="2:2" x14ac:dyDescent="0.25">
      <c r="B1382" s="33"/>
    </row>
    <row r="1383" spans="2:2" x14ac:dyDescent="0.25">
      <c r="B1383" s="33"/>
    </row>
    <row r="1384" spans="2:2" x14ac:dyDescent="0.25">
      <c r="B1384" s="33"/>
    </row>
    <row r="1385" spans="2:2" x14ac:dyDescent="0.25">
      <c r="B1385" s="33"/>
    </row>
    <row r="1386" spans="2:2" x14ac:dyDescent="0.25">
      <c r="B1386" s="33"/>
    </row>
    <row r="1387" spans="2:2" x14ac:dyDescent="0.25">
      <c r="B1387" s="33"/>
    </row>
    <row r="1388" spans="2:2" x14ac:dyDescent="0.25">
      <c r="B1388" s="33"/>
    </row>
    <row r="1389" spans="2:2" x14ac:dyDescent="0.25">
      <c r="B1389" s="33"/>
    </row>
    <row r="1390" spans="2:2" x14ac:dyDescent="0.25">
      <c r="B1390" s="33"/>
    </row>
    <row r="1391" spans="2:2" x14ac:dyDescent="0.25">
      <c r="B1391" s="33"/>
    </row>
    <row r="1392" spans="2:2" x14ac:dyDescent="0.25">
      <c r="B1392" s="33"/>
    </row>
    <row r="1393" spans="2:2" x14ac:dyDescent="0.25">
      <c r="B1393" s="33"/>
    </row>
    <row r="1394" spans="2:2" x14ac:dyDescent="0.25">
      <c r="B1394" s="33"/>
    </row>
    <row r="1395" spans="2:2" x14ac:dyDescent="0.25">
      <c r="B1395" s="33"/>
    </row>
    <row r="1396" spans="2:2" x14ac:dyDescent="0.25">
      <c r="B1396" s="33"/>
    </row>
    <row r="1397" spans="2:2" x14ac:dyDescent="0.25">
      <c r="B1397" s="33"/>
    </row>
    <row r="1398" spans="2:2" x14ac:dyDescent="0.25">
      <c r="B1398" s="33"/>
    </row>
    <row r="1399" spans="2:2" x14ac:dyDescent="0.25">
      <c r="B1399" s="33"/>
    </row>
    <row r="1400" spans="2:2" x14ac:dyDescent="0.25">
      <c r="B1400" s="33"/>
    </row>
    <row r="1401" spans="2:2" x14ac:dyDescent="0.25">
      <c r="B1401" s="33"/>
    </row>
    <row r="1402" spans="2:2" x14ac:dyDescent="0.25">
      <c r="B1402" s="33"/>
    </row>
    <row r="1403" spans="2:2" x14ac:dyDescent="0.25">
      <c r="B1403" s="33"/>
    </row>
    <row r="1404" spans="2:2" x14ac:dyDescent="0.25">
      <c r="B1404" s="33"/>
    </row>
    <row r="1405" spans="2:2" x14ac:dyDescent="0.25">
      <c r="B1405" s="33"/>
    </row>
    <row r="1406" spans="2:2" x14ac:dyDescent="0.25">
      <c r="B1406" s="33"/>
    </row>
    <row r="1407" spans="2:2" x14ac:dyDescent="0.25">
      <c r="B1407" s="33"/>
    </row>
    <row r="1408" spans="2:2" x14ac:dyDescent="0.25">
      <c r="B1408" s="33"/>
    </row>
    <row r="1409" spans="2:2" x14ac:dyDescent="0.25">
      <c r="B1409" s="33"/>
    </row>
    <row r="1410" spans="2:2" x14ac:dyDescent="0.25">
      <c r="B1410" s="33"/>
    </row>
    <row r="1411" spans="2:2" x14ac:dyDescent="0.25">
      <c r="B1411" s="33"/>
    </row>
    <row r="1412" spans="2:2" x14ac:dyDescent="0.25">
      <c r="B1412" s="33"/>
    </row>
    <row r="1413" spans="2:2" x14ac:dyDescent="0.25">
      <c r="B1413" s="33"/>
    </row>
    <row r="1414" spans="2:2" x14ac:dyDescent="0.25">
      <c r="B1414" s="33"/>
    </row>
    <row r="1415" spans="2:2" x14ac:dyDescent="0.25">
      <c r="B1415" s="33"/>
    </row>
    <row r="1416" spans="2:2" x14ac:dyDescent="0.25">
      <c r="B1416" s="33"/>
    </row>
    <row r="1417" spans="2:2" x14ac:dyDescent="0.25">
      <c r="B1417" s="33"/>
    </row>
    <row r="1418" spans="2:2" x14ac:dyDescent="0.25">
      <c r="B1418" s="33"/>
    </row>
    <row r="1419" spans="2:2" x14ac:dyDescent="0.25">
      <c r="B1419" s="33"/>
    </row>
    <row r="1420" spans="2:2" x14ac:dyDescent="0.25">
      <c r="B1420" s="33"/>
    </row>
    <row r="1421" spans="2:2" x14ac:dyDescent="0.25">
      <c r="B1421" s="33"/>
    </row>
    <row r="1422" spans="2:2" x14ac:dyDescent="0.25">
      <c r="B1422" s="33"/>
    </row>
    <row r="1423" spans="2:2" x14ac:dyDescent="0.25">
      <c r="B1423" s="33"/>
    </row>
    <row r="1424" spans="2:2" x14ac:dyDescent="0.25">
      <c r="B1424" s="33"/>
    </row>
    <row r="1425" spans="2:2" x14ac:dyDescent="0.25">
      <c r="B1425" s="33"/>
    </row>
    <row r="1426" spans="2:2" x14ac:dyDescent="0.25">
      <c r="B1426" s="33"/>
    </row>
    <row r="1427" spans="2:2" x14ac:dyDescent="0.25">
      <c r="B1427" s="33"/>
    </row>
    <row r="1428" spans="2:2" x14ac:dyDescent="0.25">
      <c r="B1428" s="33"/>
    </row>
    <row r="1429" spans="2:2" x14ac:dyDescent="0.25">
      <c r="B1429" s="33"/>
    </row>
    <row r="1430" spans="2:2" x14ac:dyDescent="0.25">
      <c r="B1430" s="33"/>
    </row>
    <row r="1431" spans="2:2" x14ac:dyDescent="0.25">
      <c r="B1431" s="33"/>
    </row>
    <row r="1432" spans="2:2" x14ac:dyDescent="0.25">
      <c r="B1432" s="33"/>
    </row>
    <row r="1433" spans="2:2" x14ac:dyDescent="0.25">
      <c r="B1433" s="33"/>
    </row>
    <row r="1434" spans="2:2" x14ac:dyDescent="0.25">
      <c r="B1434" s="33"/>
    </row>
    <row r="1435" spans="2:2" x14ac:dyDescent="0.25">
      <c r="B1435" s="33"/>
    </row>
    <row r="1436" spans="2:2" x14ac:dyDescent="0.25">
      <c r="B1436" s="33"/>
    </row>
    <row r="1437" spans="2:2" x14ac:dyDescent="0.25">
      <c r="B1437" s="33"/>
    </row>
    <row r="1438" spans="2:2" x14ac:dyDescent="0.25">
      <c r="B1438" s="33"/>
    </row>
    <row r="1439" spans="2:2" x14ac:dyDescent="0.25">
      <c r="B1439" s="33"/>
    </row>
    <row r="1440" spans="2:2" x14ac:dyDescent="0.25">
      <c r="B1440" s="33"/>
    </row>
    <row r="1441" spans="2:2" x14ac:dyDescent="0.25">
      <c r="B1441" s="33"/>
    </row>
    <row r="1442" spans="2:2" x14ac:dyDescent="0.25">
      <c r="B1442" s="33"/>
    </row>
    <row r="1443" spans="2:2" x14ac:dyDescent="0.25">
      <c r="B1443" s="33"/>
    </row>
    <row r="1444" spans="2:2" x14ac:dyDescent="0.25">
      <c r="B1444" s="33"/>
    </row>
    <row r="1445" spans="2:2" x14ac:dyDescent="0.25">
      <c r="B1445" s="33"/>
    </row>
    <row r="1446" spans="2:2" x14ac:dyDescent="0.25">
      <c r="B1446" s="33"/>
    </row>
    <row r="1447" spans="2:2" x14ac:dyDescent="0.25">
      <c r="B1447" s="33"/>
    </row>
    <row r="1448" spans="2:2" x14ac:dyDescent="0.25">
      <c r="B1448" s="33"/>
    </row>
    <row r="1449" spans="2:2" x14ac:dyDescent="0.25">
      <c r="B1449" s="33"/>
    </row>
    <row r="1450" spans="2:2" x14ac:dyDescent="0.25">
      <c r="B1450" s="33"/>
    </row>
    <row r="1451" spans="2:2" x14ac:dyDescent="0.25">
      <c r="B1451" s="33"/>
    </row>
    <row r="1452" spans="2:2" x14ac:dyDescent="0.25">
      <c r="B1452" s="33"/>
    </row>
    <row r="1453" spans="2:2" x14ac:dyDescent="0.25">
      <c r="B1453" s="33"/>
    </row>
    <row r="1454" spans="2:2" x14ac:dyDescent="0.25">
      <c r="B1454" s="33"/>
    </row>
    <row r="1455" spans="2:2" x14ac:dyDescent="0.25">
      <c r="B1455" s="33"/>
    </row>
    <row r="1456" spans="2:2" x14ac:dyDescent="0.25">
      <c r="B1456" s="33"/>
    </row>
    <row r="1457" spans="2:2" x14ac:dyDescent="0.25">
      <c r="B1457" s="33"/>
    </row>
    <row r="1458" spans="2:2" x14ac:dyDescent="0.25">
      <c r="B1458" s="33"/>
    </row>
    <row r="1459" spans="2:2" x14ac:dyDescent="0.25">
      <c r="B1459" s="33"/>
    </row>
    <row r="1460" spans="2:2" x14ac:dyDescent="0.25">
      <c r="B1460" s="33"/>
    </row>
    <row r="1461" spans="2:2" x14ac:dyDescent="0.25">
      <c r="B1461" s="33"/>
    </row>
    <row r="1462" spans="2:2" x14ac:dyDescent="0.25">
      <c r="B1462" s="33"/>
    </row>
    <row r="1463" spans="2:2" x14ac:dyDescent="0.25">
      <c r="B1463" s="33"/>
    </row>
    <row r="1464" spans="2:2" x14ac:dyDescent="0.25">
      <c r="B1464" s="33"/>
    </row>
    <row r="1465" spans="2:2" x14ac:dyDescent="0.25">
      <c r="B1465" s="33"/>
    </row>
    <row r="1466" spans="2:2" x14ac:dyDescent="0.25">
      <c r="B1466" s="33"/>
    </row>
    <row r="1467" spans="2:2" x14ac:dyDescent="0.25">
      <c r="B1467" s="33"/>
    </row>
    <row r="1468" spans="2:2" x14ac:dyDescent="0.25">
      <c r="B1468" s="33"/>
    </row>
    <row r="1469" spans="2:2" x14ac:dyDescent="0.25">
      <c r="B1469" s="33"/>
    </row>
    <row r="1470" spans="2:2" x14ac:dyDescent="0.25">
      <c r="B1470" s="33"/>
    </row>
    <row r="1471" spans="2:2" x14ac:dyDescent="0.25">
      <c r="B1471" s="33"/>
    </row>
    <row r="1472" spans="2:2" x14ac:dyDescent="0.25">
      <c r="B1472" s="33"/>
    </row>
    <row r="1473" spans="2:2" x14ac:dyDescent="0.25">
      <c r="B1473" s="33"/>
    </row>
    <row r="1474" spans="2:2" x14ac:dyDescent="0.25">
      <c r="B1474" s="33"/>
    </row>
    <row r="1475" spans="2:2" x14ac:dyDescent="0.25">
      <c r="B1475" s="33"/>
    </row>
    <row r="1476" spans="2:2" x14ac:dyDescent="0.25">
      <c r="B1476" s="33"/>
    </row>
    <row r="1477" spans="2:2" x14ac:dyDescent="0.25">
      <c r="B1477" s="33"/>
    </row>
    <row r="1478" spans="2:2" x14ac:dyDescent="0.25">
      <c r="B1478" s="33"/>
    </row>
    <row r="1479" spans="2:2" x14ac:dyDescent="0.25">
      <c r="B1479" s="33"/>
    </row>
    <row r="1480" spans="2:2" x14ac:dyDescent="0.25">
      <c r="B1480" s="33"/>
    </row>
    <row r="1481" spans="2:2" x14ac:dyDescent="0.25">
      <c r="B1481" s="33"/>
    </row>
    <row r="1482" spans="2:2" x14ac:dyDescent="0.25">
      <c r="B1482" s="33"/>
    </row>
    <row r="1483" spans="2:2" x14ac:dyDescent="0.25">
      <c r="B1483" s="33"/>
    </row>
    <row r="1484" spans="2:2" x14ac:dyDescent="0.25">
      <c r="B1484" s="33"/>
    </row>
    <row r="1485" spans="2:2" x14ac:dyDescent="0.25">
      <c r="B1485" s="33"/>
    </row>
    <row r="1486" spans="2:2" x14ac:dyDescent="0.25">
      <c r="B1486" s="33"/>
    </row>
    <row r="1487" spans="2:2" x14ac:dyDescent="0.25">
      <c r="B1487" s="33"/>
    </row>
    <row r="1488" spans="2:2" x14ac:dyDescent="0.25">
      <c r="B1488" s="33"/>
    </row>
    <row r="1489" spans="2:2" x14ac:dyDescent="0.25">
      <c r="B1489" s="33"/>
    </row>
    <row r="1490" spans="2:2" x14ac:dyDescent="0.25">
      <c r="B1490" s="33"/>
    </row>
    <row r="1491" spans="2:2" x14ac:dyDescent="0.25">
      <c r="B1491" s="33"/>
    </row>
    <row r="1492" spans="2:2" x14ac:dyDescent="0.25">
      <c r="B1492" s="33"/>
    </row>
    <row r="1493" spans="2:2" x14ac:dyDescent="0.25">
      <c r="B1493" s="33"/>
    </row>
    <row r="1494" spans="2:2" x14ac:dyDescent="0.25">
      <c r="B1494" s="33"/>
    </row>
    <row r="1495" spans="2:2" x14ac:dyDescent="0.25">
      <c r="B1495" s="33"/>
    </row>
    <row r="1496" spans="2:2" x14ac:dyDescent="0.25">
      <c r="B1496" s="33"/>
    </row>
    <row r="1497" spans="2:2" x14ac:dyDescent="0.25">
      <c r="B1497" s="33"/>
    </row>
    <row r="1498" spans="2:2" x14ac:dyDescent="0.25">
      <c r="B1498" s="33"/>
    </row>
    <row r="1499" spans="2:2" x14ac:dyDescent="0.25">
      <c r="B1499" s="33"/>
    </row>
    <row r="1500" spans="2:2" x14ac:dyDescent="0.25">
      <c r="B1500" s="33"/>
    </row>
    <row r="1501" spans="2:2" x14ac:dyDescent="0.25">
      <c r="B1501" s="33"/>
    </row>
    <row r="1502" spans="2:2" x14ac:dyDescent="0.25">
      <c r="B1502" s="33"/>
    </row>
    <row r="1503" spans="2:2" x14ac:dyDescent="0.25">
      <c r="B1503" s="33"/>
    </row>
    <row r="1504" spans="2:2" x14ac:dyDescent="0.25">
      <c r="B1504" s="33"/>
    </row>
    <row r="1505" spans="2:2" x14ac:dyDescent="0.25">
      <c r="B1505" s="33"/>
    </row>
    <row r="1506" spans="2:2" x14ac:dyDescent="0.25">
      <c r="B1506" s="33"/>
    </row>
    <row r="1507" spans="2:2" x14ac:dyDescent="0.25">
      <c r="B1507" s="33"/>
    </row>
    <row r="1508" spans="2:2" x14ac:dyDescent="0.25">
      <c r="B1508" s="33"/>
    </row>
    <row r="1509" spans="2:2" x14ac:dyDescent="0.25">
      <c r="B1509" s="33"/>
    </row>
    <row r="1510" spans="2:2" x14ac:dyDescent="0.25">
      <c r="B1510" s="33"/>
    </row>
    <row r="1511" spans="2:2" x14ac:dyDescent="0.25">
      <c r="B1511" s="33"/>
    </row>
    <row r="1512" spans="2:2" x14ac:dyDescent="0.25">
      <c r="B1512" s="33"/>
    </row>
    <row r="1513" spans="2:2" x14ac:dyDescent="0.25">
      <c r="B1513" s="33"/>
    </row>
    <row r="1514" spans="2:2" x14ac:dyDescent="0.25">
      <c r="B1514" s="33"/>
    </row>
    <row r="1515" spans="2:2" x14ac:dyDescent="0.25">
      <c r="B1515" s="33"/>
    </row>
    <row r="1516" spans="2:2" x14ac:dyDescent="0.25">
      <c r="B1516" s="33"/>
    </row>
    <row r="1517" spans="2:2" x14ac:dyDescent="0.25">
      <c r="B1517" s="33"/>
    </row>
    <row r="1518" spans="2:2" x14ac:dyDescent="0.25">
      <c r="B1518" s="33"/>
    </row>
    <row r="1519" spans="2:2" x14ac:dyDescent="0.25">
      <c r="B1519" s="33"/>
    </row>
    <row r="1520" spans="2:2" x14ac:dyDescent="0.25">
      <c r="B1520" s="33"/>
    </row>
    <row r="1521" spans="2:2" x14ac:dyDescent="0.25">
      <c r="B1521" s="33"/>
    </row>
    <row r="1522" spans="2:2" x14ac:dyDescent="0.25">
      <c r="B1522" s="33"/>
    </row>
    <row r="1523" spans="2:2" x14ac:dyDescent="0.25">
      <c r="B1523" s="33"/>
    </row>
    <row r="1524" spans="2:2" x14ac:dyDescent="0.25">
      <c r="B1524" s="33"/>
    </row>
    <row r="1525" spans="2:2" x14ac:dyDescent="0.25">
      <c r="B1525" s="33"/>
    </row>
    <row r="1526" spans="2:2" x14ac:dyDescent="0.25">
      <c r="B1526" s="33"/>
    </row>
    <row r="1527" spans="2:2" x14ac:dyDescent="0.25">
      <c r="B1527" s="33"/>
    </row>
    <row r="1528" spans="2:2" x14ac:dyDescent="0.25">
      <c r="B1528" s="33"/>
    </row>
    <row r="1529" spans="2:2" x14ac:dyDescent="0.25">
      <c r="B1529" s="33"/>
    </row>
    <row r="1530" spans="2:2" x14ac:dyDescent="0.25">
      <c r="B1530" s="33"/>
    </row>
    <row r="1531" spans="2:2" x14ac:dyDescent="0.25">
      <c r="B1531" s="33"/>
    </row>
    <row r="1532" spans="2:2" x14ac:dyDescent="0.25">
      <c r="B1532" s="33"/>
    </row>
    <row r="1533" spans="2:2" x14ac:dyDescent="0.25">
      <c r="B1533" s="33"/>
    </row>
    <row r="1534" spans="2:2" x14ac:dyDescent="0.25">
      <c r="B1534" s="33"/>
    </row>
    <row r="1535" spans="2:2" x14ac:dyDescent="0.25">
      <c r="B1535" s="33"/>
    </row>
    <row r="1536" spans="2:2" x14ac:dyDescent="0.25">
      <c r="B1536" s="33"/>
    </row>
    <row r="1537" spans="2:2" x14ac:dyDescent="0.25">
      <c r="B1537" s="33"/>
    </row>
    <row r="1538" spans="2:2" x14ac:dyDescent="0.25">
      <c r="B1538" s="33"/>
    </row>
    <row r="1539" spans="2:2" x14ac:dyDescent="0.25">
      <c r="B1539" s="33"/>
    </row>
    <row r="1540" spans="2:2" x14ac:dyDescent="0.25">
      <c r="B1540" s="33"/>
    </row>
    <row r="1541" spans="2:2" x14ac:dyDescent="0.25">
      <c r="B1541" s="33"/>
    </row>
    <row r="1542" spans="2:2" x14ac:dyDescent="0.25">
      <c r="B1542" s="33"/>
    </row>
    <row r="1543" spans="2:2" x14ac:dyDescent="0.25">
      <c r="B1543" s="33"/>
    </row>
    <row r="1544" spans="2:2" x14ac:dyDescent="0.25">
      <c r="B1544" s="33"/>
    </row>
    <row r="1545" spans="2:2" x14ac:dyDescent="0.25">
      <c r="B1545" s="33"/>
    </row>
    <row r="1546" spans="2:2" x14ac:dyDescent="0.25">
      <c r="B1546" s="33"/>
    </row>
    <row r="1547" spans="2:2" x14ac:dyDescent="0.25">
      <c r="B1547" s="33"/>
    </row>
    <row r="1548" spans="2:2" x14ac:dyDescent="0.25">
      <c r="B1548" s="33"/>
    </row>
    <row r="1549" spans="2:2" x14ac:dyDescent="0.25">
      <c r="B1549" s="33"/>
    </row>
    <row r="1550" spans="2:2" x14ac:dyDescent="0.25">
      <c r="B1550" s="33"/>
    </row>
    <row r="1551" spans="2:2" x14ac:dyDescent="0.25">
      <c r="B1551" s="33"/>
    </row>
    <row r="1552" spans="2:2" x14ac:dyDescent="0.25">
      <c r="B1552" s="33"/>
    </row>
    <row r="1553" spans="2:2" x14ac:dyDescent="0.25">
      <c r="B1553" s="33"/>
    </row>
    <row r="1554" spans="2:2" x14ac:dyDescent="0.25">
      <c r="B1554" s="33"/>
    </row>
    <row r="1555" spans="2:2" x14ac:dyDescent="0.25">
      <c r="B1555" s="33"/>
    </row>
    <row r="1556" spans="2:2" x14ac:dyDescent="0.25">
      <c r="B1556" s="33"/>
    </row>
    <row r="1557" spans="2:2" x14ac:dyDescent="0.25">
      <c r="B1557" s="33"/>
    </row>
    <row r="1558" spans="2:2" x14ac:dyDescent="0.25">
      <c r="B1558" s="33"/>
    </row>
    <row r="1559" spans="2:2" x14ac:dyDescent="0.25">
      <c r="B1559" s="33"/>
    </row>
    <row r="1560" spans="2:2" x14ac:dyDescent="0.25">
      <c r="B1560" s="33"/>
    </row>
    <row r="1561" spans="2:2" x14ac:dyDescent="0.25">
      <c r="B1561" s="33"/>
    </row>
    <row r="1562" spans="2:2" x14ac:dyDescent="0.25">
      <c r="B1562" s="33"/>
    </row>
    <row r="1563" spans="2:2" x14ac:dyDescent="0.25">
      <c r="B1563" s="33"/>
    </row>
    <row r="1564" spans="2:2" x14ac:dyDescent="0.25">
      <c r="B1564" s="33"/>
    </row>
    <row r="1565" spans="2:2" x14ac:dyDescent="0.25">
      <c r="B1565" s="33"/>
    </row>
    <row r="1566" spans="2:2" x14ac:dyDescent="0.25">
      <c r="B1566" s="33"/>
    </row>
    <row r="1567" spans="2:2" x14ac:dyDescent="0.25">
      <c r="B1567" s="33"/>
    </row>
    <row r="1568" spans="2:2" x14ac:dyDescent="0.25">
      <c r="B1568" s="33"/>
    </row>
    <row r="1569" spans="2:2" x14ac:dyDescent="0.25">
      <c r="B1569" s="33"/>
    </row>
    <row r="1570" spans="2:2" x14ac:dyDescent="0.25">
      <c r="B1570" s="33"/>
    </row>
    <row r="1571" spans="2:2" x14ac:dyDescent="0.25">
      <c r="B1571" s="33"/>
    </row>
    <row r="1572" spans="2:2" x14ac:dyDescent="0.25">
      <c r="B1572" s="33"/>
    </row>
    <row r="1573" spans="2:2" x14ac:dyDescent="0.25">
      <c r="B1573" s="33"/>
    </row>
    <row r="1574" spans="2:2" x14ac:dyDescent="0.25">
      <c r="B1574" s="33"/>
    </row>
    <row r="1575" spans="2:2" x14ac:dyDescent="0.25">
      <c r="B1575" s="33"/>
    </row>
    <row r="1576" spans="2:2" x14ac:dyDescent="0.25">
      <c r="B1576" s="33"/>
    </row>
    <row r="1577" spans="2:2" x14ac:dyDescent="0.25">
      <c r="B1577" s="33"/>
    </row>
    <row r="1578" spans="2:2" x14ac:dyDescent="0.25">
      <c r="B1578" s="33"/>
    </row>
    <row r="1579" spans="2:2" x14ac:dyDescent="0.25">
      <c r="B1579" s="33"/>
    </row>
    <row r="1580" spans="2:2" x14ac:dyDescent="0.25">
      <c r="B1580" s="33"/>
    </row>
    <row r="1581" spans="2:2" x14ac:dyDescent="0.25">
      <c r="B1581" s="33"/>
    </row>
    <row r="1582" spans="2:2" x14ac:dyDescent="0.25">
      <c r="B1582" s="33"/>
    </row>
    <row r="1583" spans="2:2" x14ac:dyDescent="0.25">
      <c r="B1583" s="33"/>
    </row>
    <row r="1584" spans="2:2" x14ac:dyDescent="0.25">
      <c r="B1584" s="33"/>
    </row>
    <row r="1585" spans="2:2" x14ac:dyDescent="0.25">
      <c r="B1585" s="33"/>
    </row>
    <row r="1586" spans="2:2" x14ac:dyDescent="0.25">
      <c r="B1586" s="33"/>
    </row>
    <row r="1587" spans="2:2" x14ac:dyDescent="0.25">
      <c r="B1587" s="33"/>
    </row>
    <row r="1588" spans="2:2" x14ac:dyDescent="0.25">
      <c r="B1588" s="33"/>
    </row>
    <row r="1589" spans="2:2" x14ac:dyDescent="0.25">
      <c r="B1589" s="33"/>
    </row>
    <row r="1590" spans="2:2" x14ac:dyDescent="0.25">
      <c r="B1590" s="33"/>
    </row>
    <row r="1591" spans="2:2" x14ac:dyDescent="0.25">
      <c r="B1591" s="33"/>
    </row>
    <row r="1592" spans="2:2" x14ac:dyDescent="0.25">
      <c r="B1592" s="33"/>
    </row>
    <row r="1593" spans="2:2" x14ac:dyDescent="0.25">
      <c r="B1593" s="33"/>
    </row>
    <row r="1594" spans="2:2" x14ac:dyDescent="0.25">
      <c r="B1594" s="33"/>
    </row>
    <row r="1595" spans="2:2" x14ac:dyDescent="0.25">
      <c r="B1595" s="33"/>
    </row>
    <row r="1596" spans="2:2" x14ac:dyDescent="0.25">
      <c r="B1596" s="33"/>
    </row>
    <row r="1597" spans="2:2" x14ac:dyDescent="0.25">
      <c r="B1597" s="33"/>
    </row>
    <row r="1598" spans="2:2" x14ac:dyDescent="0.25">
      <c r="B1598" s="33"/>
    </row>
    <row r="1599" spans="2:2" x14ac:dyDescent="0.25">
      <c r="B1599" s="33"/>
    </row>
    <row r="1600" spans="2:2" x14ac:dyDescent="0.25">
      <c r="B1600" s="33"/>
    </row>
    <row r="1601" spans="2:2" x14ac:dyDescent="0.25">
      <c r="B1601" s="33"/>
    </row>
    <row r="1602" spans="2:2" x14ac:dyDescent="0.25">
      <c r="B1602" s="33"/>
    </row>
    <row r="1603" spans="2:2" x14ac:dyDescent="0.25">
      <c r="B1603" s="33"/>
    </row>
    <row r="1604" spans="2:2" x14ac:dyDescent="0.25">
      <c r="B1604" s="33"/>
    </row>
    <row r="1605" spans="2:2" x14ac:dyDescent="0.25">
      <c r="B1605" s="33"/>
    </row>
    <row r="1606" spans="2:2" x14ac:dyDescent="0.25">
      <c r="B1606" s="33"/>
    </row>
    <row r="1607" spans="2:2" x14ac:dyDescent="0.25">
      <c r="B1607" s="33"/>
    </row>
    <row r="1608" spans="2:2" x14ac:dyDescent="0.25">
      <c r="B1608" s="33"/>
    </row>
    <row r="1609" spans="2:2" x14ac:dyDescent="0.25">
      <c r="B1609" s="33"/>
    </row>
    <row r="1610" spans="2:2" x14ac:dyDescent="0.25">
      <c r="B1610" s="33"/>
    </row>
    <row r="1611" spans="2:2" x14ac:dyDescent="0.25">
      <c r="B1611" s="33"/>
    </row>
    <row r="1612" spans="2:2" x14ac:dyDescent="0.25">
      <c r="B1612" s="33"/>
    </row>
    <row r="1613" spans="2:2" x14ac:dyDescent="0.25">
      <c r="B1613" s="33"/>
    </row>
    <row r="1614" spans="2:2" x14ac:dyDescent="0.25">
      <c r="B1614" s="33"/>
    </row>
    <row r="1615" spans="2:2" x14ac:dyDescent="0.25">
      <c r="B1615" s="33"/>
    </row>
    <row r="1616" spans="2:2" x14ac:dyDescent="0.25">
      <c r="B1616" s="33"/>
    </row>
    <row r="1617" spans="2:2" x14ac:dyDescent="0.25">
      <c r="B1617" s="33"/>
    </row>
    <row r="1618" spans="2:2" x14ac:dyDescent="0.25">
      <c r="B1618" s="33"/>
    </row>
    <row r="1619" spans="2:2" x14ac:dyDescent="0.25">
      <c r="B1619" s="33"/>
    </row>
    <row r="1620" spans="2:2" x14ac:dyDescent="0.25">
      <c r="B1620" s="33"/>
    </row>
    <row r="1621" spans="2:2" x14ac:dyDescent="0.25">
      <c r="B1621" s="33"/>
    </row>
    <row r="1622" spans="2:2" x14ac:dyDescent="0.25">
      <c r="B1622" s="33"/>
    </row>
    <row r="1623" spans="2:2" x14ac:dyDescent="0.25">
      <c r="B1623" s="33"/>
    </row>
    <row r="1624" spans="2:2" x14ac:dyDescent="0.25">
      <c r="B1624" s="33"/>
    </row>
    <row r="1625" spans="2:2" x14ac:dyDescent="0.25">
      <c r="B1625" s="33"/>
    </row>
    <row r="1626" spans="2:2" x14ac:dyDescent="0.25">
      <c r="B1626" s="33"/>
    </row>
    <row r="1627" spans="2:2" x14ac:dyDescent="0.25">
      <c r="B1627" s="33"/>
    </row>
    <row r="1628" spans="2:2" x14ac:dyDescent="0.25">
      <c r="B1628" s="33"/>
    </row>
    <row r="1629" spans="2:2" x14ac:dyDescent="0.25">
      <c r="B1629" s="33"/>
    </row>
    <row r="1630" spans="2:2" x14ac:dyDescent="0.25">
      <c r="B1630" s="33"/>
    </row>
    <row r="1631" spans="2:2" x14ac:dyDescent="0.25">
      <c r="B1631" s="33"/>
    </row>
    <row r="1632" spans="2:2" x14ac:dyDescent="0.25">
      <c r="B1632" s="33"/>
    </row>
    <row r="1633" spans="2:2" x14ac:dyDescent="0.25">
      <c r="B1633" s="33"/>
    </row>
    <row r="1634" spans="2:2" x14ac:dyDescent="0.25">
      <c r="B1634" s="33"/>
    </row>
    <row r="1635" spans="2:2" x14ac:dyDescent="0.25">
      <c r="B1635" s="33"/>
    </row>
    <row r="1636" spans="2:2" x14ac:dyDescent="0.25">
      <c r="B1636" s="33"/>
    </row>
    <row r="1637" spans="2:2" x14ac:dyDescent="0.25">
      <c r="B1637" s="33"/>
    </row>
    <row r="1638" spans="2:2" x14ac:dyDescent="0.25">
      <c r="B1638" s="33"/>
    </row>
    <row r="1639" spans="2:2" x14ac:dyDescent="0.25">
      <c r="B1639" s="33"/>
    </row>
    <row r="1640" spans="2:2" x14ac:dyDescent="0.25">
      <c r="B1640" s="33"/>
    </row>
    <row r="1641" spans="2:2" x14ac:dyDescent="0.25">
      <c r="B1641" s="33"/>
    </row>
    <row r="1642" spans="2:2" x14ac:dyDescent="0.25">
      <c r="B1642" s="33"/>
    </row>
    <row r="1643" spans="2:2" x14ac:dyDescent="0.25">
      <c r="B1643" s="33"/>
    </row>
    <row r="1644" spans="2:2" x14ac:dyDescent="0.25">
      <c r="B1644" s="33"/>
    </row>
    <row r="1645" spans="2:2" x14ac:dyDescent="0.25">
      <c r="B1645" s="33"/>
    </row>
    <row r="1646" spans="2:2" x14ac:dyDescent="0.25">
      <c r="B1646" s="33"/>
    </row>
    <row r="1647" spans="2:2" x14ac:dyDescent="0.25">
      <c r="B1647" s="33"/>
    </row>
    <row r="1648" spans="2:2" x14ac:dyDescent="0.25">
      <c r="B1648" s="33"/>
    </row>
    <row r="1649" spans="2:2" x14ac:dyDescent="0.25">
      <c r="B1649" s="33"/>
    </row>
    <row r="1650" spans="2:2" x14ac:dyDescent="0.25">
      <c r="B1650" s="33"/>
    </row>
    <row r="1651" spans="2:2" x14ac:dyDescent="0.25">
      <c r="B1651" s="33"/>
    </row>
    <row r="1652" spans="2:2" x14ac:dyDescent="0.25">
      <c r="B1652" s="33"/>
    </row>
    <row r="1653" spans="2:2" x14ac:dyDescent="0.25">
      <c r="B1653" s="33"/>
    </row>
    <row r="1654" spans="2:2" x14ac:dyDescent="0.25">
      <c r="B1654" s="33"/>
    </row>
    <row r="1655" spans="2:2" x14ac:dyDescent="0.25">
      <c r="B1655" s="33"/>
    </row>
    <row r="1656" spans="2:2" x14ac:dyDescent="0.25">
      <c r="B1656" s="33"/>
    </row>
    <row r="1657" spans="2:2" x14ac:dyDescent="0.25">
      <c r="B1657" s="33"/>
    </row>
    <row r="1658" spans="2:2" x14ac:dyDescent="0.25">
      <c r="B1658" s="33"/>
    </row>
    <row r="1659" spans="2:2" x14ac:dyDescent="0.25">
      <c r="B1659" s="33"/>
    </row>
    <row r="1660" spans="2:2" x14ac:dyDescent="0.25">
      <c r="B1660" s="33"/>
    </row>
    <row r="1661" spans="2:2" x14ac:dyDescent="0.25">
      <c r="B1661" s="33"/>
    </row>
    <row r="1662" spans="2:2" x14ac:dyDescent="0.25">
      <c r="B1662" s="33"/>
    </row>
    <row r="1663" spans="2:2" x14ac:dyDescent="0.25">
      <c r="B1663" s="33"/>
    </row>
    <row r="1664" spans="2:2" x14ac:dyDescent="0.25">
      <c r="B1664" s="33"/>
    </row>
    <row r="1665" spans="2:2" x14ac:dyDescent="0.25">
      <c r="B1665" s="33"/>
    </row>
    <row r="1666" spans="2:2" x14ac:dyDescent="0.25">
      <c r="B1666" s="33"/>
    </row>
    <row r="1667" spans="2:2" x14ac:dyDescent="0.25">
      <c r="B1667" s="33"/>
    </row>
    <row r="1668" spans="2:2" x14ac:dyDescent="0.25">
      <c r="B1668" s="33"/>
    </row>
    <row r="1669" spans="2:2" x14ac:dyDescent="0.25">
      <c r="B1669" s="33"/>
    </row>
    <row r="1670" spans="2:2" x14ac:dyDescent="0.25">
      <c r="B1670" s="33"/>
    </row>
    <row r="1671" spans="2:2" x14ac:dyDescent="0.25">
      <c r="B1671" s="33"/>
    </row>
    <row r="1672" spans="2:2" x14ac:dyDescent="0.25">
      <c r="B1672" s="33"/>
    </row>
    <row r="1673" spans="2:2" x14ac:dyDescent="0.25">
      <c r="B1673" s="33"/>
    </row>
    <row r="1674" spans="2:2" x14ac:dyDescent="0.25">
      <c r="B1674" s="33"/>
    </row>
    <row r="1675" spans="2:2" x14ac:dyDescent="0.25">
      <c r="B1675" s="33"/>
    </row>
    <row r="1676" spans="2:2" x14ac:dyDescent="0.25">
      <c r="B1676" s="33"/>
    </row>
    <row r="1677" spans="2:2" x14ac:dyDescent="0.25">
      <c r="B1677" s="33"/>
    </row>
    <row r="1678" spans="2:2" x14ac:dyDescent="0.25">
      <c r="B1678" s="33"/>
    </row>
    <row r="1679" spans="2:2" x14ac:dyDescent="0.25">
      <c r="B1679" s="33"/>
    </row>
    <row r="1680" spans="2:2" x14ac:dyDescent="0.25">
      <c r="B1680" s="33"/>
    </row>
    <row r="1681" spans="2:2" x14ac:dyDescent="0.25">
      <c r="B1681" s="33"/>
    </row>
    <row r="1682" spans="2:2" x14ac:dyDescent="0.25">
      <c r="B1682" s="33"/>
    </row>
    <row r="1683" spans="2:2" x14ac:dyDescent="0.25">
      <c r="B1683" s="33"/>
    </row>
    <row r="1684" spans="2:2" x14ac:dyDescent="0.25">
      <c r="B1684" s="33"/>
    </row>
    <row r="1685" spans="2:2" x14ac:dyDescent="0.25">
      <c r="B1685" s="33"/>
    </row>
    <row r="1686" spans="2:2" x14ac:dyDescent="0.25">
      <c r="B1686" s="33"/>
    </row>
    <row r="1687" spans="2:2" x14ac:dyDescent="0.25">
      <c r="B1687" s="33"/>
    </row>
    <row r="1688" spans="2:2" x14ac:dyDescent="0.25">
      <c r="B1688" s="33"/>
    </row>
    <row r="1689" spans="2:2" x14ac:dyDescent="0.25">
      <c r="B1689" s="33"/>
    </row>
    <row r="1690" spans="2:2" x14ac:dyDescent="0.25">
      <c r="B1690" s="33"/>
    </row>
    <row r="1691" spans="2:2" x14ac:dyDescent="0.25">
      <c r="B1691" s="33"/>
    </row>
    <row r="1692" spans="2:2" x14ac:dyDescent="0.25">
      <c r="B1692" s="33"/>
    </row>
    <row r="1693" spans="2:2" x14ac:dyDescent="0.25">
      <c r="B1693" s="33"/>
    </row>
    <row r="1694" spans="2:2" x14ac:dyDescent="0.25">
      <c r="B1694" s="33"/>
    </row>
    <row r="1695" spans="2:2" x14ac:dyDescent="0.25">
      <c r="B1695" s="33"/>
    </row>
    <row r="1696" spans="2:2" x14ac:dyDescent="0.25">
      <c r="B1696" s="33"/>
    </row>
    <row r="1697" spans="2:2" x14ac:dyDescent="0.25">
      <c r="B1697" s="33"/>
    </row>
    <row r="1698" spans="2:2" x14ac:dyDescent="0.25">
      <c r="B1698" s="33"/>
    </row>
    <row r="1699" spans="2:2" x14ac:dyDescent="0.25">
      <c r="B1699" s="33"/>
    </row>
    <row r="1700" spans="2:2" x14ac:dyDescent="0.25">
      <c r="B1700" s="33"/>
    </row>
    <row r="1701" spans="2:2" x14ac:dyDescent="0.25">
      <c r="B1701" s="33"/>
    </row>
    <row r="1702" spans="2:2" x14ac:dyDescent="0.25">
      <c r="B1702" s="33"/>
    </row>
    <row r="1703" spans="2:2" x14ac:dyDescent="0.25">
      <c r="B1703" s="33"/>
    </row>
    <row r="1704" spans="2:2" x14ac:dyDescent="0.25">
      <c r="B1704" s="33"/>
    </row>
    <row r="1705" spans="2:2" x14ac:dyDescent="0.25">
      <c r="B1705" s="33"/>
    </row>
    <row r="1706" spans="2:2" x14ac:dyDescent="0.25">
      <c r="B1706" s="33"/>
    </row>
    <row r="1707" spans="2:2" x14ac:dyDescent="0.25">
      <c r="B1707" s="33"/>
    </row>
    <row r="1708" spans="2:2" x14ac:dyDescent="0.25">
      <c r="B1708" s="33"/>
    </row>
    <row r="1709" spans="2:2" x14ac:dyDescent="0.25">
      <c r="B1709" s="33"/>
    </row>
    <row r="1710" spans="2:2" x14ac:dyDescent="0.25">
      <c r="B1710" s="33"/>
    </row>
    <row r="1711" spans="2:2" x14ac:dyDescent="0.25">
      <c r="B1711" s="33"/>
    </row>
    <row r="1712" spans="2:2" x14ac:dyDescent="0.25">
      <c r="B1712" s="33"/>
    </row>
    <row r="1713" spans="2:2" x14ac:dyDescent="0.25">
      <c r="B1713" s="33"/>
    </row>
    <row r="1714" spans="2:2" x14ac:dyDescent="0.25">
      <c r="B1714" s="33"/>
    </row>
    <row r="1715" spans="2:2" x14ac:dyDescent="0.25">
      <c r="B1715" s="33"/>
    </row>
    <row r="1716" spans="2:2" x14ac:dyDescent="0.25">
      <c r="B1716" s="33"/>
    </row>
    <row r="1717" spans="2:2" x14ac:dyDescent="0.25">
      <c r="B1717" s="33"/>
    </row>
    <row r="1718" spans="2:2" x14ac:dyDescent="0.25">
      <c r="B1718" s="33"/>
    </row>
    <row r="1719" spans="2:2" x14ac:dyDescent="0.25">
      <c r="B1719" s="33"/>
    </row>
    <row r="1720" spans="2:2" x14ac:dyDescent="0.25">
      <c r="B1720" s="33"/>
    </row>
    <row r="1721" spans="2:2" x14ac:dyDescent="0.25">
      <c r="B1721" s="33"/>
    </row>
    <row r="1722" spans="2:2" x14ac:dyDescent="0.25">
      <c r="B1722" s="33"/>
    </row>
    <row r="1723" spans="2:2" x14ac:dyDescent="0.25">
      <c r="B1723" s="33"/>
    </row>
    <row r="1724" spans="2:2" x14ac:dyDescent="0.25">
      <c r="B1724" s="33"/>
    </row>
    <row r="1725" spans="2:2" x14ac:dyDescent="0.25">
      <c r="B1725" s="33"/>
    </row>
    <row r="1726" spans="2:2" x14ac:dyDescent="0.25">
      <c r="B1726" s="33"/>
    </row>
    <row r="1727" spans="2:2" x14ac:dyDescent="0.25">
      <c r="B1727" s="33"/>
    </row>
    <row r="1728" spans="2:2" x14ac:dyDescent="0.25">
      <c r="B1728" s="33"/>
    </row>
    <row r="1729" spans="2:2" x14ac:dyDescent="0.25">
      <c r="B1729" s="33"/>
    </row>
    <row r="1730" spans="2:2" x14ac:dyDescent="0.25">
      <c r="B1730" s="33"/>
    </row>
    <row r="1731" spans="2:2" x14ac:dyDescent="0.25">
      <c r="B1731" s="33"/>
    </row>
    <row r="1732" spans="2:2" x14ac:dyDescent="0.25">
      <c r="B1732" s="33"/>
    </row>
    <row r="1733" spans="2:2" x14ac:dyDescent="0.25">
      <c r="B1733" s="33"/>
    </row>
    <row r="1734" spans="2:2" x14ac:dyDescent="0.25">
      <c r="B1734" s="33"/>
    </row>
    <row r="1735" spans="2:2" x14ac:dyDescent="0.25">
      <c r="B1735" s="33"/>
    </row>
    <row r="1736" spans="2:2" x14ac:dyDescent="0.25">
      <c r="B1736" s="33"/>
    </row>
    <row r="1737" spans="2:2" x14ac:dyDescent="0.25">
      <c r="B1737" s="33"/>
    </row>
    <row r="1738" spans="2:2" x14ac:dyDescent="0.25">
      <c r="B1738" s="33"/>
    </row>
    <row r="1739" spans="2:2" x14ac:dyDescent="0.25">
      <c r="B1739" s="33"/>
    </row>
    <row r="1740" spans="2:2" x14ac:dyDescent="0.25">
      <c r="B1740" s="33"/>
    </row>
    <row r="1741" spans="2:2" x14ac:dyDescent="0.25">
      <c r="B1741" s="33"/>
    </row>
    <row r="1742" spans="2:2" x14ac:dyDescent="0.25">
      <c r="B1742" s="33"/>
    </row>
    <row r="1743" spans="2:2" x14ac:dyDescent="0.25">
      <c r="B1743" s="33"/>
    </row>
    <row r="1744" spans="2:2" x14ac:dyDescent="0.25">
      <c r="B1744" s="33"/>
    </row>
    <row r="1745" spans="2:2" x14ac:dyDescent="0.25">
      <c r="B1745" s="33"/>
    </row>
    <row r="1746" spans="2:2" x14ac:dyDescent="0.25">
      <c r="B1746" s="33"/>
    </row>
    <row r="1747" spans="2:2" x14ac:dyDescent="0.25">
      <c r="B1747" s="33"/>
    </row>
    <row r="1748" spans="2:2" x14ac:dyDescent="0.25">
      <c r="B1748" s="33"/>
    </row>
    <row r="1749" spans="2:2" x14ac:dyDescent="0.25">
      <c r="B1749" s="33"/>
    </row>
    <row r="1750" spans="2:2" x14ac:dyDescent="0.25">
      <c r="B1750" s="33"/>
    </row>
    <row r="1751" spans="2:2" x14ac:dyDescent="0.25">
      <c r="B1751" s="33"/>
    </row>
    <row r="1752" spans="2:2" x14ac:dyDescent="0.25">
      <c r="B1752" s="33"/>
    </row>
    <row r="1753" spans="2:2" x14ac:dyDescent="0.25">
      <c r="B1753" s="33"/>
    </row>
    <row r="1754" spans="2:2" x14ac:dyDescent="0.25">
      <c r="B1754" s="33"/>
    </row>
    <row r="1755" spans="2:2" x14ac:dyDescent="0.25">
      <c r="B1755" s="33"/>
    </row>
    <row r="1756" spans="2:2" x14ac:dyDescent="0.25">
      <c r="B1756" s="33"/>
    </row>
    <row r="1757" spans="2:2" x14ac:dyDescent="0.25">
      <c r="B1757" s="33"/>
    </row>
    <row r="1758" spans="2:2" x14ac:dyDescent="0.25">
      <c r="B1758" s="33"/>
    </row>
    <row r="1759" spans="2:2" x14ac:dyDescent="0.25">
      <c r="B1759" s="33"/>
    </row>
    <row r="1760" spans="2:2" x14ac:dyDescent="0.25">
      <c r="B1760" s="33"/>
    </row>
    <row r="1761" spans="2:2" x14ac:dyDescent="0.25">
      <c r="B1761" s="33"/>
    </row>
    <row r="1762" spans="2:2" x14ac:dyDescent="0.25">
      <c r="B1762" s="33"/>
    </row>
    <row r="1763" spans="2:2" x14ac:dyDescent="0.25">
      <c r="B1763" s="33"/>
    </row>
    <row r="1764" spans="2:2" x14ac:dyDescent="0.25">
      <c r="B1764" s="33"/>
    </row>
    <row r="1765" spans="2:2" x14ac:dyDescent="0.25">
      <c r="B1765" s="33"/>
    </row>
    <row r="1766" spans="2:2" x14ac:dyDescent="0.25">
      <c r="B1766" s="33"/>
    </row>
    <row r="1767" spans="2:2" x14ac:dyDescent="0.25">
      <c r="B1767" s="33"/>
    </row>
    <row r="1768" spans="2:2" x14ac:dyDescent="0.25">
      <c r="B1768" s="33"/>
    </row>
    <row r="1769" spans="2:2" x14ac:dyDescent="0.25">
      <c r="B1769" s="33"/>
    </row>
    <row r="1770" spans="2:2" x14ac:dyDescent="0.25">
      <c r="B1770" s="33"/>
    </row>
    <row r="1771" spans="2:2" x14ac:dyDescent="0.25">
      <c r="B1771" s="33"/>
    </row>
    <row r="1772" spans="2:2" x14ac:dyDescent="0.25">
      <c r="B1772" s="33"/>
    </row>
    <row r="1773" spans="2:2" x14ac:dyDescent="0.25">
      <c r="B1773" s="33"/>
    </row>
    <row r="1774" spans="2:2" x14ac:dyDescent="0.25">
      <c r="B1774" s="33"/>
    </row>
    <row r="1775" spans="2:2" x14ac:dyDescent="0.25">
      <c r="B1775" s="33"/>
    </row>
    <row r="1776" spans="2:2" x14ac:dyDescent="0.25">
      <c r="B1776" s="33"/>
    </row>
    <row r="1777" spans="2:2" x14ac:dyDescent="0.25">
      <c r="B1777" s="33"/>
    </row>
    <row r="1778" spans="2:2" x14ac:dyDescent="0.25">
      <c r="B1778" s="33"/>
    </row>
    <row r="1779" spans="2:2" x14ac:dyDescent="0.25">
      <c r="B1779" s="33"/>
    </row>
    <row r="1780" spans="2:2" x14ac:dyDescent="0.25">
      <c r="B1780" s="33"/>
    </row>
    <row r="1781" spans="2:2" x14ac:dyDescent="0.25">
      <c r="B1781" s="33"/>
    </row>
    <row r="1782" spans="2:2" x14ac:dyDescent="0.25">
      <c r="B1782" s="33"/>
    </row>
    <row r="1783" spans="2:2" x14ac:dyDescent="0.25">
      <c r="B1783" s="33"/>
    </row>
    <row r="1784" spans="2:2" x14ac:dyDescent="0.25">
      <c r="B1784" s="33"/>
    </row>
    <row r="1785" spans="2:2" x14ac:dyDescent="0.25">
      <c r="B1785" s="33"/>
    </row>
    <row r="1786" spans="2:2" x14ac:dyDescent="0.25">
      <c r="B1786" s="33"/>
    </row>
    <row r="1787" spans="2:2" x14ac:dyDescent="0.25">
      <c r="B1787" s="33"/>
    </row>
    <row r="1788" spans="2:2" x14ac:dyDescent="0.25">
      <c r="B1788" s="33"/>
    </row>
    <row r="1789" spans="2:2" x14ac:dyDescent="0.25">
      <c r="B1789" s="33"/>
    </row>
    <row r="1790" spans="2:2" x14ac:dyDescent="0.25">
      <c r="B1790" s="33"/>
    </row>
    <row r="1791" spans="2:2" x14ac:dyDescent="0.25">
      <c r="B1791" s="33"/>
    </row>
    <row r="1792" spans="2:2" x14ac:dyDescent="0.25">
      <c r="B1792" s="33"/>
    </row>
    <row r="1793" spans="2:2" x14ac:dyDescent="0.25">
      <c r="B1793" s="33"/>
    </row>
    <row r="1794" spans="2:2" x14ac:dyDescent="0.25">
      <c r="B1794" s="33"/>
    </row>
    <row r="1795" spans="2:2" x14ac:dyDescent="0.25">
      <c r="B1795" s="33"/>
    </row>
    <row r="1796" spans="2:2" x14ac:dyDescent="0.25">
      <c r="B1796" s="33"/>
    </row>
    <row r="1797" spans="2:2" x14ac:dyDescent="0.25">
      <c r="B1797" s="33"/>
    </row>
    <row r="1798" spans="2:2" x14ac:dyDescent="0.25">
      <c r="B1798" s="33"/>
    </row>
    <row r="1799" spans="2:2" x14ac:dyDescent="0.25">
      <c r="B1799" s="33"/>
    </row>
    <row r="1800" spans="2:2" x14ac:dyDescent="0.25">
      <c r="B1800" s="33"/>
    </row>
    <row r="1801" spans="2:2" x14ac:dyDescent="0.25">
      <c r="B1801" s="33"/>
    </row>
    <row r="1802" spans="2:2" x14ac:dyDescent="0.25">
      <c r="B1802" s="33"/>
    </row>
    <row r="1803" spans="2:2" x14ac:dyDescent="0.25">
      <c r="B1803" s="33"/>
    </row>
    <row r="1804" spans="2:2" x14ac:dyDescent="0.25">
      <c r="B1804" s="33"/>
    </row>
    <row r="1805" spans="2:2" x14ac:dyDescent="0.25">
      <c r="B1805" s="33"/>
    </row>
    <row r="1806" spans="2:2" x14ac:dyDescent="0.25">
      <c r="B1806" s="33"/>
    </row>
    <row r="1807" spans="2:2" x14ac:dyDescent="0.25">
      <c r="B1807" s="33"/>
    </row>
    <row r="1808" spans="2:2" x14ac:dyDescent="0.25">
      <c r="B1808" s="33"/>
    </row>
    <row r="1809" spans="2:2" x14ac:dyDescent="0.25">
      <c r="B1809" s="33"/>
    </row>
    <row r="1810" spans="2:2" x14ac:dyDescent="0.25">
      <c r="B1810" s="33"/>
    </row>
    <row r="1811" spans="2:2" x14ac:dyDescent="0.25">
      <c r="B1811" s="33"/>
    </row>
    <row r="1812" spans="2:2" x14ac:dyDescent="0.25">
      <c r="B1812" s="33"/>
    </row>
    <row r="1813" spans="2:2" x14ac:dyDescent="0.25">
      <c r="B1813" s="33"/>
    </row>
    <row r="1814" spans="2:2" x14ac:dyDescent="0.25">
      <c r="B1814" s="33"/>
    </row>
    <row r="1815" spans="2:2" x14ac:dyDescent="0.25">
      <c r="B1815" s="33"/>
    </row>
    <row r="1816" spans="2:2" x14ac:dyDescent="0.25">
      <c r="B1816" s="33"/>
    </row>
    <row r="1817" spans="2:2" x14ac:dyDescent="0.25">
      <c r="B1817" s="33"/>
    </row>
    <row r="1818" spans="2:2" x14ac:dyDescent="0.25">
      <c r="B1818" s="33"/>
    </row>
    <row r="1819" spans="2:2" x14ac:dyDescent="0.25">
      <c r="B1819" s="33"/>
    </row>
    <row r="1820" spans="2:2" x14ac:dyDescent="0.25">
      <c r="B1820" s="33"/>
    </row>
    <row r="1821" spans="2:2" x14ac:dyDescent="0.25">
      <c r="B1821" s="33"/>
    </row>
    <row r="1822" spans="2:2" x14ac:dyDescent="0.25">
      <c r="B1822" s="33"/>
    </row>
    <row r="1823" spans="2:2" x14ac:dyDescent="0.25">
      <c r="B1823" s="33"/>
    </row>
    <row r="1824" spans="2:2" x14ac:dyDescent="0.25">
      <c r="B1824" s="33"/>
    </row>
    <row r="1825" spans="2:2" x14ac:dyDescent="0.25">
      <c r="B1825" s="33"/>
    </row>
    <row r="1826" spans="2:2" x14ac:dyDescent="0.25">
      <c r="B1826" s="33"/>
    </row>
    <row r="1827" spans="2:2" x14ac:dyDescent="0.25">
      <c r="B1827" s="33"/>
    </row>
    <row r="1828" spans="2:2" x14ac:dyDescent="0.25">
      <c r="B1828" s="33"/>
    </row>
    <row r="1829" spans="2:2" x14ac:dyDescent="0.25">
      <c r="B1829" s="33"/>
    </row>
    <row r="1830" spans="2:2" x14ac:dyDescent="0.25">
      <c r="B1830" s="33"/>
    </row>
    <row r="1831" spans="2:2" x14ac:dyDescent="0.25">
      <c r="B1831" s="33"/>
    </row>
    <row r="1832" spans="2:2" x14ac:dyDescent="0.25">
      <c r="B1832" s="33"/>
    </row>
    <row r="1833" spans="2:2" x14ac:dyDescent="0.25">
      <c r="B1833" s="33"/>
    </row>
    <row r="1834" spans="2:2" x14ac:dyDescent="0.25">
      <c r="B1834" s="33"/>
    </row>
    <row r="1835" spans="2:2" x14ac:dyDescent="0.25">
      <c r="B1835" s="33"/>
    </row>
    <row r="1836" spans="2:2" x14ac:dyDescent="0.25">
      <c r="B1836" s="33"/>
    </row>
    <row r="1837" spans="2:2" x14ac:dyDescent="0.25">
      <c r="B1837" s="33"/>
    </row>
    <row r="1838" spans="2:2" x14ac:dyDescent="0.25">
      <c r="B1838" s="33"/>
    </row>
    <row r="1839" spans="2:2" x14ac:dyDescent="0.25">
      <c r="B1839" s="33"/>
    </row>
    <row r="1840" spans="2:2" x14ac:dyDescent="0.25">
      <c r="B1840" s="33"/>
    </row>
    <row r="1841" spans="2:2" x14ac:dyDescent="0.25">
      <c r="B1841" s="33"/>
    </row>
    <row r="1842" spans="2:2" x14ac:dyDescent="0.25">
      <c r="B1842" s="33"/>
    </row>
    <row r="1843" spans="2:2" x14ac:dyDescent="0.25">
      <c r="B1843" s="33"/>
    </row>
    <row r="1844" spans="2:2" x14ac:dyDescent="0.25">
      <c r="B1844" s="33"/>
    </row>
    <row r="1845" spans="2:2" x14ac:dyDescent="0.25">
      <c r="B1845" s="33"/>
    </row>
    <row r="1846" spans="2:2" x14ac:dyDescent="0.25">
      <c r="B1846" s="33"/>
    </row>
    <row r="1847" spans="2:2" x14ac:dyDescent="0.25">
      <c r="B1847" s="33"/>
    </row>
    <row r="1848" spans="2:2" x14ac:dyDescent="0.25">
      <c r="B1848" s="33"/>
    </row>
    <row r="1849" spans="2:2" x14ac:dyDescent="0.25">
      <c r="B1849" s="33"/>
    </row>
    <row r="1850" spans="2:2" x14ac:dyDescent="0.25">
      <c r="B1850" s="33"/>
    </row>
    <row r="1851" spans="2:2" x14ac:dyDescent="0.25">
      <c r="B1851" s="33"/>
    </row>
    <row r="1852" spans="2:2" x14ac:dyDescent="0.25">
      <c r="B1852" s="33"/>
    </row>
    <row r="1853" spans="2:2" x14ac:dyDescent="0.25">
      <c r="B1853" s="33"/>
    </row>
    <row r="1854" spans="2:2" x14ac:dyDescent="0.25">
      <c r="B1854" s="33"/>
    </row>
    <row r="1855" spans="2:2" x14ac:dyDescent="0.25">
      <c r="B1855" s="33"/>
    </row>
    <row r="1856" spans="2:2" x14ac:dyDescent="0.25">
      <c r="B1856" s="33"/>
    </row>
    <row r="1857" spans="2:2" x14ac:dyDescent="0.25">
      <c r="B1857" s="33"/>
    </row>
    <row r="1858" spans="2:2" x14ac:dyDescent="0.25">
      <c r="B1858" s="33"/>
    </row>
    <row r="1859" spans="2:2" x14ac:dyDescent="0.25">
      <c r="B1859" s="33"/>
    </row>
    <row r="1860" spans="2:2" x14ac:dyDescent="0.25">
      <c r="B1860" s="33"/>
    </row>
    <row r="1861" spans="2:2" x14ac:dyDescent="0.25">
      <c r="B1861" s="33"/>
    </row>
    <row r="1862" spans="2:2" x14ac:dyDescent="0.25">
      <c r="B1862" s="33"/>
    </row>
    <row r="1863" spans="2:2" x14ac:dyDescent="0.25">
      <c r="B1863" s="33"/>
    </row>
    <row r="1864" spans="2:2" x14ac:dyDescent="0.25">
      <c r="B1864" s="33"/>
    </row>
    <row r="1865" spans="2:2" x14ac:dyDescent="0.25">
      <c r="B1865" s="33"/>
    </row>
    <row r="1866" spans="2:2" x14ac:dyDescent="0.25">
      <c r="B1866" s="33"/>
    </row>
    <row r="1867" spans="2:2" x14ac:dyDescent="0.25">
      <c r="B1867" s="33"/>
    </row>
    <row r="1868" spans="2:2" x14ac:dyDescent="0.25">
      <c r="B1868" s="33"/>
    </row>
    <row r="1869" spans="2:2" x14ac:dyDescent="0.25">
      <c r="B1869" s="33"/>
    </row>
    <row r="1870" spans="2:2" x14ac:dyDescent="0.25">
      <c r="B1870" s="33"/>
    </row>
    <row r="1871" spans="2:2" x14ac:dyDescent="0.25">
      <c r="B1871" s="33"/>
    </row>
    <row r="1872" spans="2:2" x14ac:dyDescent="0.25">
      <c r="B1872" s="33"/>
    </row>
    <row r="1873" spans="2:2" x14ac:dyDescent="0.25">
      <c r="B1873" s="33"/>
    </row>
    <row r="1874" spans="2:2" x14ac:dyDescent="0.25">
      <c r="B1874" s="33"/>
    </row>
    <row r="1875" spans="2:2" x14ac:dyDescent="0.25">
      <c r="B1875" s="33"/>
    </row>
    <row r="1876" spans="2:2" x14ac:dyDescent="0.25">
      <c r="B1876" s="33"/>
    </row>
    <row r="1877" spans="2:2" x14ac:dyDescent="0.25">
      <c r="B1877" s="33"/>
    </row>
    <row r="1878" spans="2:2" x14ac:dyDescent="0.25">
      <c r="B1878" s="33"/>
    </row>
    <row r="1879" spans="2:2" x14ac:dyDescent="0.25">
      <c r="B1879" s="33"/>
    </row>
    <row r="1880" spans="2:2" x14ac:dyDescent="0.25">
      <c r="B1880" s="33"/>
    </row>
    <row r="1881" spans="2:2" x14ac:dyDescent="0.25">
      <c r="B1881" s="33"/>
    </row>
    <row r="1882" spans="2:2" x14ac:dyDescent="0.25">
      <c r="B1882" s="33"/>
    </row>
    <row r="1883" spans="2:2" x14ac:dyDescent="0.25">
      <c r="B1883" s="33"/>
    </row>
    <row r="1884" spans="2:2" x14ac:dyDescent="0.25">
      <c r="B1884" s="33"/>
    </row>
    <row r="1885" spans="2:2" x14ac:dyDescent="0.25">
      <c r="B1885" s="33"/>
    </row>
    <row r="1886" spans="2:2" x14ac:dyDescent="0.25">
      <c r="B1886" s="33"/>
    </row>
    <row r="1887" spans="2:2" x14ac:dyDescent="0.25">
      <c r="B1887" s="33"/>
    </row>
    <row r="1888" spans="2:2" x14ac:dyDescent="0.25">
      <c r="B1888" s="33"/>
    </row>
    <row r="1889" spans="2:2" x14ac:dyDescent="0.25">
      <c r="B1889" s="33"/>
    </row>
    <row r="1890" spans="2:2" x14ac:dyDescent="0.25">
      <c r="B1890" s="33"/>
    </row>
    <row r="1891" spans="2:2" x14ac:dyDescent="0.25">
      <c r="B1891" s="33"/>
    </row>
    <row r="1892" spans="2:2" x14ac:dyDescent="0.25">
      <c r="B1892" s="33"/>
    </row>
    <row r="1893" spans="2:2" x14ac:dyDescent="0.25">
      <c r="B1893" s="33"/>
    </row>
    <row r="1894" spans="2:2" x14ac:dyDescent="0.25">
      <c r="B1894" s="33"/>
    </row>
    <row r="1895" spans="2:2" x14ac:dyDescent="0.25">
      <c r="B1895" s="33"/>
    </row>
    <row r="1896" spans="2:2" x14ac:dyDescent="0.25">
      <c r="B1896" s="33"/>
    </row>
    <row r="1897" spans="2:2" x14ac:dyDescent="0.25">
      <c r="B1897" s="33"/>
    </row>
    <row r="1898" spans="2:2" x14ac:dyDescent="0.25">
      <c r="B1898" s="33"/>
    </row>
    <row r="1899" spans="2:2" x14ac:dyDescent="0.25">
      <c r="B1899" s="33"/>
    </row>
    <row r="1900" spans="2:2" x14ac:dyDescent="0.25">
      <c r="B1900" s="33"/>
    </row>
    <row r="1901" spans="2:2" x14ac:dyDescent="0.25">
      <c r="B1901" s="33"/>
    </row>
    <row r="1902" spans="2:2" x14ac:dyDescent="0.25">
      <c r="B1902" s="33"/>
    </row>
    <row r="1903" spans="2:2" x14ac:dyDescent="0.25">
      <c r="B1903" s="33"/>
    </row>
    <row r="1904" spans="2:2" x14ac:dyDescent="0.25">
      <c r="B1904" s="33"/>
    </row>
    <row r="1905" spans="2:2" x14ac:dyDescent="0.25">
      <c r="B1905" s="33"/>
    </row>
    <row r="1906" spans="2:2" x14ac:dyDescent="0.25">
      <c r="B1906" s="33"/>
    </row>
    <row r="1907" spans="2:2" x14ac:dyDescent="0.25">
      <c r="B1907" s="33"/>
    </row>
    <row r="1908" spans="2:2" x14ac:dyDescent="0.25">
      <c r="B1908" s="33"/>
    </row>
    <row r="1909" spans="2:2" x14ac:dyDescent="0.25">
      <c r="B1909" s="33"/>
    </row>
    <row r="1910" spans="2:2" x14ac:dyDescent="0.25">
      <c r="B1910" s="33"/>
    </row>
    <row r="1911" spans="2:2" x14ac:dyDescent="0.25">
      <c r="B1911" s="33"/>
    </row>
    <row r="1912" spans="2:2" x14ac:dyDescent="0.25">
      <c r="B1912" s="33"/>
    </row>
    <row r="1913" spans="2:2" x14ac:dyDescent="0.25">
      <c r="B1913" s="33"/>
    </row>
    <row r="1914" spans="2:2" x14ac:dyDescent="0.25">
      <c r="B1914" s="33"/>
    </row>
    <row r="1915" spans="2:2" x14ac:dyDescent="0.25">
      <c r="B1915" s="33"/>
    </row>
    <row r="1916" spans="2:2" x14ac:dyDescent="0.25">
      <c r="B1916" s="33"/>
    </row>
    <row r="1917" spans="2:2" x14ac:dyDescent="0.25">
      <c r="B1917" s="33"/>
    </row>
    <row r="1918" spans="2:2" x14ac:dyDescent="0.25">
      <c r="B1918" s="33"/>
    </row>
    <row r="1919" spans="2:2" x14ac:dyDescent="0.25">
      <c r="B1919" s="33"/>
    </row>
    <row r="1920" spans="2:2" x14ac:dyDescent="0.25">
      <c r="B1920" s="33"/>
    </row>
    <row r="1921" spans="2:2" x14ac:dyDescent="0.25">
      <c r="B1921" s="33"/>
    </row>
    <row r="1922" spans="2:2" x14ac:dyDescent="0.25">
      <c r="B1922" s="33"/>
    </row>
    <row r="1923" spans="2:2" x14ac:dyDescent="0.25">
      <c r="B1923" s="33"/>
    </row>
    <row r="1924" spans="2:2" x14ac:dyDescent="0.25">
      <c r="B1924" s="33"/>
    </row>
    <row r="1925" spans="2:2" x14ac:dyDescent="0.25">
      <c r="B1925" s="33"/>
    </row>
    <row r="1926" spans="2:2" x14ac:dyDescent="0.25">
      <c r="B1926" s="33"/>
    </row>
    <row r="1927" spans="2:2" x14ac:dyDescent="0.25">
      <c r="B1927" s="33"/>
    </row>
    <row r="1928" spans="2:2" x14ac:dyDescent="0.25">
      <c r="B1928" s="33"/>
    </row>
    <row r="1929" spans="2:2" x14ac:dyDescent="0.25">
      <c r="B1929" s="33"/>
    </row>
    <row r="1930" spans="2:2" x14ac:dyDescent="0.25">
      <c r="B1930" s="33"/>
    </row>
    <row r="1931" spans="2:2" x14ac:dyDescent="0.25">
      <c r="B1931" s="33"/>
    </row>
    <row r="1932" spans="2:2" x14ac:dyDescent="0.25">
      <c r="B1932" s="33"/>
    </row>
    <row r="1933" spans="2:2" x14ac:dyDescent="0.25">
      <c r="B1933" s="33"/>
    </row>
    <row r="1934" spans="2:2" x14ac:dyDescent="0.25">
      <c r="B1934" s="33"/>
    </row>
    <row r="1935" spans="2:2" x14ac:dyDescent="0.25">
      <c r="B1935" s="33"/>
    </row>
    <row r="1936" spans="2:2" x14ac:dyDescent="0.25">
      <c r="B1936" s="33"/>
    </row>
    <row r="1937" spans="2:2" x14ac:dyDescent="0.25">
      <c r="B1937" s="33"/>
    </row>
    <row r="1938" spans="2:2" x14ac:dyDescent="0.25">
      <c r="B1938" s="33"/>
    </row>
    <row r="1939" spans="2:2" x14ac:dyDescent="0.25">
      <c r="B1939" s="33"/>
    </row>
    <row r="1940" spans="2:2" x14ac:dyDescent="0.25">
      <c r="B1940" s="33"/>
    </row>
    <row r="1941" spans="2:2" x14ac:dyDescent="0.25">
      <c r="B1941" s="33"/>
    </row>
    <row r="1942" spans="2:2" x14ac:dyDescent="0.25">
      <c r="B1942" s="33"/>
    </row>
    <row r="1943" spans="2:2" x14ac:dyDescent="0.25">
      <c r="B1943" s="33"/>
    </row>
    <row r="1944" spans="2:2" x14ac:dyDescent="0.25">
      <c r="B1944" s="33"/>
    </row>
    <row r="1945" spans="2:2" x14ac:dyDescent="0.25">
      <c r="B1945" s="33"/>
    </row>
    <row r="1946" spans="2:2" x14ac:dyDescent="0.25">
      <c r="B1946" s="33"/>
    </row>
    <row r="1947" spans="2:2" x14ac:dyDescent="0.25">
      <c r="B1947" s="33"/>
    </row>
    <row r="1948" spans="2:2" x14ac:dyDescent="0.25">
      <c r="B1948" s="33"/>
    </row>
    <row r="1949" spans="2:2" x14ac:dyDescent="0.25">
      <c r="B1949" s="33"/>
    </row>
    <row r="1950" spans="2:2" x14ac:dyDescent="0.25">
      <c r="B1950" s="33"/>
    </row>
    <row r="1951" spans="2:2" x14ac:dyDescent="0.25">
      <c r="B1951" s="33"/>
    </row>
    <row r="1952" spans="2:2" x14ac:dyDescent="0.25">
      <c r="B1952" s="33"/>
    </row>
    <row r="1953" spans="2:2" x14ac:dyDescent="0.25">
      <c r="B1953" s="33"/>
    </row>
    <row r="1954" spans="2:2" x14ac:dyDescent="0.25">
      <c r="B1954" s="33"/>
    </row>
    <row r="1955" spans="2:2" x14ac:dyDescent="0.25">
      <c r="B1955" s="33"/>
    </row>
    <row r="1956" spans="2:2" x14ac:dyDescent="0.25">
      <c r="B1956" s="33"/>
    </row>
    <row r="1957" spans="2:2" x14ac:dyDescent="0.25">
      <c r="B1957" s="33"/>
    </row>
    <row r="1958" spans="2:2" x14ac:dyDescent="0.25">
      <c r="B1958" s="33"/>
    </row>
    <row r="1959" spans="2:2" x14ac:dyDescent="0.25">
      <c r="B1959" s="33"/>
    </row>
    <row r="1960" spans="2:2" x14ac:dyDescent="0.25">
      <c r="B1960" s="33"/>
    </row>
    <row r="1961" spans="2:2" x14ac:dyDescent="0.25">
      <c r="B1961" s="33"/>
    </row>
    <row r="1962" spans="2:2" x14ac:dyDescent="0.25">
      <c r="B1962" s="33"/>
    </row>
    <row r="1963" spans="2:2" x14ac:dyDescent="0.25">
      <c r="B1963" s="33"/>
    </row>
    <row r="1964" spans="2:2" x14ac:dyDescent="0.25">
      <c r="B1964" s="33"/>
    </row>
    <row r="1965" spans="2:2" x14ac:dyDescent="0.25">
      <c r="B1965" s="33"/>
    </row>
    <row r="1966" spans="2:2" x14ac:dyDescent="0.25">
      <c r="B1966" s="33"/>
    </row>
    <row r="1967" spans="2:2" x14ac:dyDescent="0.25">
      <c r="B1967" s="33"/>
    </row>
    <row r="1968" spans="2:2" x14ac:dyDescent="0.25">
      <c r="B1968" s="33"/>
    </row>
    <row r="1969" spans="2:2" x14ac:dyDescent="0.25">
      <c r="B1969" s="33"/>
    </row>
    <row r="1970" spans="2:2" x14ac:dyDescent="0.25">
      <c r="B1970" s="33"/>
    </row>
    <row r="1971" spans="2:2" x14ac:dyDescent="0.25">
      <c r="B1971" s="33"/>
    </row>
    <row r="1972" spans="2:2" x14ac:dyDescent="0.25">
      <c r="B1972" s="33"/>
    </row>
    <row r="1973" spans="2:2" x14ac:dyDescent="0.25">
      <c r="B1973" s="33"/>
    </row>
    <row r="1974" spans="2:2" x14ac:dyDescent="0.25">
      <c r="B1974" s="33"/>
    </row>
    <row r="1975" spans="2:2" x14ac:dyDescent="0.25">
      <c r="B1975" s="33"/>
    </row>
    <row r="1976" spans="2:2" x14ac:dyDescent="0.25">
      <c r="B1976" s="33"/>
    </row>
    <row r="1977" spans="2:2" x14ac:dyDescent="0.25">
      <c r="B1977" s="33"/>
    </row>
    <row r="1978" spans="2:2" x14ac:dyDescent="0.25">
      <c r="B1978" s="33"/>
    </row>
    <row r="1979" spans="2:2" x14ac:dyDescent="0.25">
      <c r="B1979" s="33"/>
    </row>
    <row r="1980" spans="2:2" x14ac:dyDescent="0.25">
      <c r="B1980" s="33"/>
    </row>
    <row r="1981" spans="2:2" x14ac:dyDescent="0.25">
      <c r="B1981" s="33"/>
    </row>
    <row r="1982" spans="2:2" x14ac:dyDescent="0.25">
      <c r="B1982" s="33"/>
    </row>
    <row r="1983" spans="2:2" x14ac:dyDescent="0.25">
      <c r="B1983" s="33"/>
    </row>
    <row r="1984" spans="2:2" x14ac:dyDescent="0.25">
      <c r="B1984" s="33"/>
    </row>
    <row r="1985" spans="2:2" x14ac:dyDescent="0.25">
      <c r="B1985" s="33"/>
    </row>
    <row r="1986" spans="2:2" x14ac:dyDescent="0.25">
      <c r="B1986" s="33"/>
    </row>
    <row r="1987" spans="2:2" x14ac:dyDescent="0.25">
      <c r="B1987" s="33"/>
    </row>
    <row r="1988" spans="2:2" x14ac:dyDescent="0.25">
      <c r="B1988" s="33"/>
    </row>
    <row r="1989" spans="2:2" x14ac:dyDescent="0.25">
      <c r="B1989" s="33"/>
    </row>
    <row r="1990" spans="2:2" x14ac:dyDescent="0.25">
      <c r="B1990" s="33"/>
    </row>
    <row r="1991" spans="2:2" x14ac:dyDescent="0.25">
      <c r="B1991" s="33"/>
    </row>
    <row r="1992" spans="2:2" x14ac:dyDescent="0.25">
      <c r="B1992" s="33"/>
    </row>
    <row r="1993" spans="2:2" x14ac:dyDescent="0.25">
      <c r="B1993" s="33"/>
    </row>
    <row r="1994" spans="2:2" x14ac:dyDescent="0.25">
      <c r="B1994" s="33"/>
    </row>
    <row r="1995" spans="2:2" x14ac:dyDescent="0.25">
      <c r="B1995" s="33"/>
    </row>
    <row r="1996" spans="2:2" x14ac:dyDescent="0.25">
      <c r="B1996" s="33"/>
    </row>
    <row r="1997" spans="2:2" x14ac:dyDescent="0.25">
      <c r="B1997" s="33"/>
    </row>
    <row r="1998" spans="2:2" x14ac:dyDescent="0.25">
      <c r="B1998" s="33"/>
    </row>
    <row r="1999" spans="2:2" x14ac:dyDescent="0.25">
      <c r="B1999" s="33"/>
    </row>
    <row r="2000" spans="2:2" x14ac:dyDescent="0.25">
      <c r="B2000" s="33"/>
    </row>
    <row r="2001" spans="2:2" x14ac:dyDescent="0.25">
      <c r="B2001" s="33"/>
    </row>
    <row r="2002" spans="2:2" x14ac:dyDescent="0.25">
      <c r="B2002" s="33"/>
    </row>
    <row r="2003" spans="2:2" x14ac:dyDescent="0.25">
      <c r="B2003" s="33"/>
    </row>
    <row r="2004" spans="2:2" x14ac:dyDescent="0.25">
      <c r="B2004" s="33"/>
    </row>
    <row r="2005" spans="2:2" x14ac:dyDescent="0.25">
      <c r="B2005" s="33"/>
    </row>
    <row r="2006" spans="2:2" x14ac:dyDescent="0.25">
      <c r="B2006" s="33"/>
    </row>
    <row r="2007" spans="2:2" x14ac:dyDescent="0.25">
      <c r="B2007" s="33"/>
    </row>
    <row r="2008" spans="2:2" x14ac:dyDescent="0.25">
      <c r="B2008" s="33"/>
    </row>
    <row r="2009" spans="2:2" x14ac:dyDescent="0.25">
      <c r="B2009" s="33"/>
    </row>
    <row r="2010" spans="2:2" x14ac:dyDescent="0.25">
      <c r="B2010" s="33"/>
    </row>
    <row r="2011" spans="2:2" x14ac:dyDescent="0.25">
      <c r="B2011" s="33"/>
    </row>
    <row r="2012" spans="2:2" x14ac:dyDescent="0.25">
      <c r="B2012" s="33"/>
    </row>
    <row r="2013" spans="2:2" x14ac:dyDescent="0.25">
      <c r="B2013" s="33"/>
    </row>
    <row r="2014" spans="2:2" x14ac:dyDescent="0.25">
      <c r="B2014" s="33"/>
    </row>
    <row r="2015" spans="2:2" x14ac:dyDescent="0.25">
      <c r="B2015" s="33"/>
    </row>
    <row r="2016" spans="2:2" x14ac:dyDescent="0.25">
      <c r="B2016" s="33"/>
    </row>
    <row r="2017" spans="2:2" x14ac:dyDescent="0.25">
      <c r="B2017" s="33"/>
    </row>
    <row r="2018" spans="2:2" x14ac:dyDescent="0.25">
      <c r="B2018" s="33"/>
    </row>
    <row r="2019" spans="2:2" x14ac:dyDescent="0.25">
      <c r="B2019" s="33"/>
    </row>
    <row r="2020" spans="2:2" x14ac:dyDescent="0.25">
      <c r="B2020" s="33"/>
    </row>
    <row r="2021" spans="2:2" x14ac:dyDescent="0.25">
      <c r="B2021" s="33"/>
    </row>
    <row r="2022" spans="2:2" x14ac:dyDescent="0.25">
      <c r="B2022" s="33"/>
    </row>
    <row r="2023" spans="2:2" x14ac:dyDescent="0.25">
      <c r="B2023" s="33"/>
    </row>
    <row r="2024" spans="2:2" x14ac:dyDescent="0.25">
      <c r="B2024" s="33"/>
    </row>
    <row r="2025" spans="2:2" x14ac:dyDescent="0.25">
      <c r="B2025" s="33"/>
    </row>
    <row r="2026" spans="2:2" x14ac:dyDescent="0.25">
      <c r="B2026" s="33"/>
    </row>
    <row r="2027" spans="2:2" x14ac:dyDescent="0.25">
      <c r="B2027" s="33"/>
    </row>
    <row r="2028" spans="2:2" x14ac:dyDescent="0.25">
      <c r="B2028" s="33"/>
    </row>
    <row r="2029" spans="2:2" x14ac:dyDescent="0.25">
      <c r="B2029" s="33"/>
    </row>
    <row r="2030" spans="2:2" x14ac:dyDescent="0.25">
      <c r="B2030" s="33"/>
    </row>
    <row r="2031" spans="2:2" x14ac:dyDescent="0.25">
      <c r="B2031" s="33"/>
    </row>
    <row r="2032" spans="2:2" x14ac:dyDescent="0.25">
      <c r="B2032" s="33"/>
    </row>
    <row r="2033" spans="2:2" x14ac:dyDescent="0.25">
      <c r="B2033" s="33"/>
    </row>
    <row r="2034" spans="2:2" x14ac:dyDescent="0.25">
      <c r="B2034" s="33"/>
    </row>
    <row r="2035" spans="2:2" x14ac:dyDescent="0.25">
      <c r="B2035" s="33"/>
    </row>
    <row r="2036" spans="2:2" x14ac:dyDescent="0.25">
      <c r="B2036" s="33"/>
    </row>
    <row r="2037" spans="2:2" x14ac:dyDescent="0.25">
      <c r="B2037" s="33"/>
    </row>
    <row r="2038" spans="2:2" x14ac:dyDescent="0.25">
      <c r="B2038" s="33"/>
    </row>
    <row r="2039" spans="2:2" x14ac:dyDescent="0.25">
      <c r="B2039" s="33"/>
    </row>
    <row r="2040" spans="2:2" x14ac:dyDescent="0.25">
      <c r="B2040" s="33"/>
    </row>
    <row r="2041" spans="2:2" x14ac:dyDescent="0.25">
      <c r="B2041" s="33"/>
    </row>
    <row r="2042" spans="2:2" x14ac:dyDescent="0.25">
      <c r="B2042" s="33"/>
    </row>
    <row r="2043" spans="2:2" x14ac:dyDescent="0.25">
      <c r="B2043" s="33"/>
    </row>
    <row r="2044" spans="2:2" x14ac:dyDescent="0.25">
      <c r="B2044" s="33"/>
    </row>
    <row r="2045" spans="2:2" x14ac:dyDescent="0.25">
      <c r="B2045" s="33"/>
    </row>
    <row r="2046" spans="2:2" x14ac:dyDescent="0.25">
      <c r="B2046" s="33"/>
    </row>
    <row r="2047" spans="2:2" x14ac:dyDescent="0.25">
      <c r="B2047" s="33"/>
    </row>
    <row r="2048" spans="2:2" x14ac:dyDescent="0.25">
      <c r="B2048" s="33"/>
    </row>
    <row r="2049" spans="2:2" x14ac:dyDescent="0.25">
      <c r="B2049" s="33"/>
    </row>
    <row r="2050" spans="2:2" x14ac:dyDescent="0.25">
      <c r="B2050" s="33"/>
    </row>
    <row r="2051" spans="2:2" x14ac:dyDescent="0.25">
      <c r="B2051" s="33"/>
    </row>
    <row r="2052" spans="2:2" x14ac:dyDescent="0.25">
      <c r="B2052" s="33"/>
    </row>
    <row r="2053" spans="2:2" x14ac:dyDescent="0.25">
      <c r="B2053" s="33"/>
    </row>
    <row r="2054" spans="2:2" x14ac:dyDescent="0.25">
      <c r="B2054" s="33"/>
    </row>
    <row r="2055" spans="2:2" x14ac:dyDescent="0.25">
      <c r="B2055" s="33"/>
    </row>
    <row r="2056" spans="2:2" x14ac:dyDescent="0.25">
      <c r="B2056" s="33"/>
    </row>
    <row r="2057" spans="2:2" x14ac:dyDescent="0.25">
      <c r="B2057" s="33"/>
    </row>
    <row r="2058" spans="2:2" x14ac:dyDescent="0.25">
      <c r="B2058" s="33"/>
    </row>
    <row r="2059" spans="2:2" x14ac:dyDescent="0.25">
      <c r="B2059" s="33"/>
    </row>
    <row r="2060" spans="2:2" x14ac:dyDescent="0.25">
      <c r="B2060" s="33"/>
    </row>
    <row r="2061" spans="2:2" x14ac:dyDescent="0.25">
      <c r="B2061" s="33"/>
    </row>
    <row r="2062" spans="2:2" x14ac:dyDescent="0.25">
      <c r="B2062" s="33"/>
    </row>
    <row r="2063" spans="2:2" x14ac:dyDescent="0.25">
      <c r="B2063" s="33"/>
    </row>
    <row r="2064" spans="2:2" x14ac:dyDescent="0.25">
      <c r="B2064" s="33"/>
    </row>
    <row r="2065" spans="2:2" x14ac:dyDescent="0.25">
      <c r="B2065" s="33"/>
    </row>
    <row r="2066" spans="2:2" x14ac:dyDescent="0.25">
      <c r="B2066" s="33"/>
    </row>
    <row r="2067" spans="2:2" x14ac:dyDescent="0.25">
      <c r="B2067" s="33"/>
    </row>
    <row r="2068" spans="2:2" x14ac:dyDescent="0.25">
      <c r="B2068" s="33"/>
    </row>
    <row r="2069" spans="2:2" x14ac:dyDescent="0.25">
      <c r="B2069" s="33"/>
    </row>
    <row r="2070" spans="2:2" x14ac:dyDescent="0.25">
      <c r="B2070" s="33"/>
    </row>
    <row r="2071" spans="2:2" x14ac:dyDescent="0.25">
      <c r="B2071" s="33"/>
    </row>
    <row r="2072" spans="2:2" x14ac:dyDescent="0.25">
      <c r="B2072" s="33"/>
    </row>
    <row r="2073" spans="2:2" x14ac:dyDescent="0.25">
      <c r="B2073" s="33"/>
    </row>
    <row r="2074" spans="2:2" x14ac:dyDescent="0.25">
      <c r="B2074" s="33"/>
    </row>
    <row r="2075" spans="2:2" x14ac:dyDescent="0.25">
      <c r="B2075" s="33"/>
    </row>
    <row r="2076" spans="2:2" x14ac:dyDescent="0.25">
      <c r="B2076" s="33"/>
    </row>
    <row r="2077" spans="2:2" x14ac:dyDescent="0.25">
      <c r="B2077" s="33"/>
    </row>
    <row r="2078" spans="2:2" x14ac:dyDescent="0.25">
      <c r="B2078" s="33"/>
    </row>
    <row r="2079" spans="2:2" x14ac:dyDescent="0.25">
      <c r="B2079" s="33"/>
    </row>
    <row r="2080" spans="2:2" x14ac:dyDescent="0.25">
      <c r="B2080" s="33"/>
    </row>
    <row r="2081" spans="2:2" x14ac:dyDescent="0.25">
      <c r="B2081" s="33"/>
    </row>
    <row r="2082" spans="2:2" x14ac:dyDescent="0.25">
      <c r="B2082" s="33"/>
    </row>
    <row r="2083" spans="2:2" x14ac:dyDescent="0.25">
      <c r="B2083" s="33"/>
    </row>
    <row r="2084" spans="2:2" x14ac:dyDescent="0.25">
      <c r="B2084" s="33"/>
    </row>
    <row r="2085" spans="2:2" x14ac:dyDescent="0.25">
      <c r="B2085" s="33"/>
    </row>
    <row r="2086" spans="2:2" x14ac:dyDescent="0.25">
      <c r="B2086" s="33"/>
    </row>
    <row r="2087" spans="2:2" x14ac:dyDescent="0.25">
      <c r="B2087" s="33"/>
    </row>
    <row r="2088" spans="2:2" x14ac:dyDescent="0.25">
      <c r="B2088" s="33"/>
    </row>
    <row r="2089" spans="2:2" x14ac:dyDescent="0.25">
      <c r="B2089" s="33"/>
    </row>
    <row r="2090" spans="2:2" x14ac:dyDescent="0.25">
      <c r="B2090" s="33"/>
    </row>
    <row r="2091" spans="2:2" x14ac:dyDescent="0.25">
      <c r="B2091" s="33"/>
    </row>
    <row r="2092" spans="2:2" x14ac:dyDescent="0.25">
      <c r="B2092" s="33"/>
    </row>
    <row r="2093" spans="2:2" x14ac:dyDescent="0.25">
      <c r="B2093" s="33"/>
    </row>
    <row r="2094" spans="2:2" x14ac:dyDescent="0.25">
      <c r="B2094" s="33"/>
    </row>
    <row r="2095" spans="2:2" x14ac:dyDescent="0.25">
      <c r="B2095" s="33"/>
    </row>
    <row r="2096" spans="2:2" x14ac:dyDescent="0.25">
      <c r="B2096" s="33"/>
    </row>
    <row r="2097" spans="2:2" x14ac:dyDescent="0.25">
      <c r="B2097" s="33"/>
    </row>
    <row r="2098" spans="2:2" x14ac:dyDescent="0.25">
      <c r="B2098" s="33"/>
    </row>
    <row r="2099" spans="2:2" x14ac:dyDescent="0.25">
      <c r="B2099" s="33"/>
    </row>
    <row r="2100" spans="2:2" x14ac:dyDescent="0.25">
      <c r="B2100" s="33"/>
    </row>
    <row r="2101" spans="2:2" x14ac:dyDescent="0.25">
      <c r="B2101" s="33"/>
    </row>
    <row r="2102" spans="2:2" x14ac:dyDescent="0.25">
      <c r="B2102" s="33"/>
    </row>
    <row r="2103" spans="2:2" x14ac:dyDescent="0.25">
      <c r="B2103" s="33"/>
    </row>
    <row r="2104" spans="2:2" x14ac:dyDescent="0.25">
      <c r="B2104" s="33"/>
    </row>
    <row r="2105" spans="2:2" x14ac:dyDescent="0.25">
      <c r="B2105" s="33"/>
    </row>
    <row r="2106" spans="2:2" x14ac:dyDescent="0.25">
      <c r="B2106" s="33"/>
    </row>
    <row r="2107" spans="2:2" x14ac:dyDescent="0.25">
      <c r="B2107" s="33"/>
    </row>
    <row r="2108" spans="2:2" x14ac:dyDescent="0.25">
      <c r="B2108" s="33"/>
    </row>
    <row r="2109" spans="2:2" x14ac:dyDescent="0.25">
      <c r="B2109" s="33"/>
    </row>
    <row r="2110" spans="2:2" x14ac:dyDescent="0.25">
      <c r="B2110" s="33"/>
    </row>
    <row r="2111" spans="2:2" x14ac:dyDescent="0.25">
      <c r="B2111" s="33"/>
    </row>
    <row r="2112" spans="2:2" x14ac:dyDescent="0.25">
      <c r="B2112" s="33"/>
    </row>
    <row r="2113" spans="2:2" x14ac:dyDescent="0.25">
      <c r="B2113" s="33"/>
    </row>
    <row r="2114" spans="2:2" x14ac:dyDescent="0.25">
      <c r="B2114" s="33"/>
    </row>
    <row r="2115" spans="2:2" x14ac:dyDescent="0.25">
      <c r="B2115" s="33"/>
    </row>
    <row r="2116" spans="2:2" x14ac:dyDescent="0.25">
      <c r="B2116" s="33"/>
    </row>
    <row r="2117" spans="2:2" x14ac:dyDescent="0.25">
      <c r="B2117" s="33"/>
    </row>
    <row r="2118" spans="2:2" x14ac:dyDescent="0.25">
      <c r="B2118" s="33"/>
    </row>
    <row r="2119" spans="2:2" x14ac:dyDescent="0.25">
      <c r="B2119" s="33"/>
    </row>
    <row r="2120" spans="2:2" x14ac:dyDescent="0.25">
      <c r="B2120" s="33"/>
    </row>
    <row r="2121" spans="2:2" x14ac:dyDescent="0.25">
      <c r="B2121" s="33"/>
    </row>
    <row r="2122" spans="2:2" x14ac:dyDescent="0.25">
      <c r="B2122" s="33"/>
    </row>
    <row r="2123" spans="2:2" x14ac:dyDescent="0.25">
      <c r="B2123" s="33"/>
    </row>
    <row r="2124" spans="2:2" x14ac:dyDescent="0.25">
      <c r="B2124" s="33"/>
    </row>
    <row r="2125" spans="2:2" x14ac:dyDescent="0.25">
      <c r="B2125" s="33"/>
    </row>
    <row r="2126" spans="2:2" x14ac:dyDescent="0.25">
      <c r="B2126" s="33"/>
    </row>
    <row r="2127" spans="2:2" x14ac:dyDescent="0.25">
      <c r="B2127" s="33"/>
    </row>
    <row r="2128" spans="2:2" x14ac:dyDescent="0.25">
      <c r="B2128" s="33"/>
    </row>
    <row r="2129" spans="2:2" x14ac:dyDescent="0.25">
      <c r="B2129" s="33"/>
    </row>
    <row r="2130" spans="2:2" x14ac:dyDescent="0.25">
      <c r="B2130" s="33"/>
    </row>
    <row r="2131" spans="2:2" x14ac:dyDescent="0.25">
      <c r="B2131" s="33"/>
    </row>
    <row r="2132" spans="2:2" x14ac:dyDescent="0.25">
      <c r="B2132" s="33"/>
    </row>
    <row r="2133" spans="2:2" x14ac:dyDescent="0.25">
      <c r="B2133" s="33"/>
    </row>
    <row r="2134" spans="2:2" x14ac:dyDescent="0.25">
      <c r="B2134" s="33"/>
    </row>
    <row r="2135" spans="2:2" x14ac:dyDescent="0.25">
      <c r="B2135" s="33"/>
    </row>
    <row r="2136" spans="2:2" x14ac:dyDescent="0.25">
      <c r="B2136" s="33"/>
    </row>
    <row r="2137" spans="2:2" x14ac:dyDescent="0.25">
      <c r="B2137" s="33"/>
    </row>
    <row r="2138" spans="2:2" x14ac:dyDescent="0.25">
      <c r="B2138" s="33"/>
    </row>
    <row r="2139" spans="2:2" x14ac:dyDescent="0.25">
      <c r="B2139" s="33"/>
    </row>
    <row r="2140" spans="2:2" x14ac:dyDescent="0.25">
      <c r="B2140" s="33"/>
    </row>
    <row r="2141" spans="2:2" x14ac:dyDescent="0.25">
      <c r="B2141" s="33"/>
    </row>
    <row r="2142" spans="2:2" x14ac:dyDescent="0.25">
      <c r="B2142" s="33"/>
    </row>
    <row r="2143" spans="2:2" x14ac:dyDescent="0.25">
      <c r="B2143" s="33"/>
    </row>
    <row r="2144" spans="2:2" x14ac:dyDescent="0.25">
      <c r="B2144" s="33"/>
    </row>
    <row r="2145" spans="2:2" x14ac:dyDescent="0.25">
      <c r="B2145" s="33"/>
    </row>
    <row r="2146" spans="2:2" x14ac:dyDescent="0.25">
      <c r="B2146" s="33"/>
    </row>
    <row r="2147" spans="2:2" x14ac:dyDescent="0.25">
      <c r="B2147" s="33"/>
    </row>
    <row r="2148" spans="2:2" x14ac:dyDescent="0.25">
      <c r="B2148" s="33"/>
    </row>
    <row r="2149" spans="2:2" x14ac:dyDescent="0.25">
      <c r="B2149" s="33"/>
    </row>
    <row r="2150" spans="2:2" x14ac:dyDescent="0.25">
      <c r="B2150" s="33"/>
    </row>
    <row r="2151" spans="2:2" x14ac:dyDescent="0.25">
      <c r="B2151" s="33"/>
    </row>
    <row r="2152" spans="2:2" x14ac:dyDescent="0.25">
      <c r="B2152" s="33"/>
    </row>
    <row r="2153" spans="2:2" x14ac:dyDescent="0.25">
      <c r="B2153" s="33"/>
    </row>
    <row r="2154" spans="2:2" x14ac:dyDescent="0.25">
      <c r="B2154" s="33"/>
    </row>
    <row r="2155" spans="2:2" x14ac:dyDescent="0.25">
      <c r="B2155" s="33"/>
    </row>
    <row r="2156" spans="2:2" x14ac:dyDescent="0.25">
      <c r="B2156" s="33"/>
    </row>
    <row r="2157" spans="2:2" x14ac:dyDescent="0.25">
      <c r="B2157" s="33"/>
    </row>
    <row r="2158" spans="2:2" x14ac:dyDescent="0.25">
      <c r="B2158" s="33"/>
    </row>
    <row r="2159" spans="2:2" x14ac:dyDescent="0.25">
      <c r="B2159" s="33"/>
    </row>
    <row r="2160" spans="2:2" x14ac:dyDescent="0.25">
      <c r="B2160" s="33"/>
    </row>
    <row r="2161" spans="2:2" x14ac:dyDescent="0.25">
      <c r="B2161" s="33"/>
    </row>
    <row r="2162" spans="2:2" x14ac:dyDescent="0.25">
      <c r="B2162" s="33"/>
    </row>
    <row r="2163" spans="2:2" x14ac:dyDescent="0.25">
      <c r="B2163" s="33"/>
    </row>
    <row r="2164" spans="2:2" x14ac:dyDescent="0.25">
      <c r="B2164" s="33"/>
    </row>
    <row r="2165" spans="2:2" x14ac:dyDescent="0.25">
      <c r="B2165" s="33"/>
    </row>
    <row r="2166" spans="2:2" x14ac:dyDescent="0.25">
      <c r="B2166" s="33"/>
    </row>
    <row r="2167" spans="2:2" x14ac:dyDescent="0.25">
      <c r="B2167" s="33"/>
    </row>
    <row r="2168" spans="2:2" x14ac:dyDescent="0.25">
      <c r="B2168" s="33"/>
    </row>
    <row r="2169" spans="2:2" x14ac:dyDescent="0.25">
      <c r="B2169" s="33"/>
    </row>
    <row r="2170" spans="2:2" x14ac:dyDescent="0.25">
      <c r="B2170" s="33"/>
    </row>
    <row r="2171" spans="2:2" x14ac:dyDescent="0.25">
      <c r="B2171" s="33"/>
    </row>
    <row r="2172" spans="2:2" x14ac:dyDescent="0.25">
      <c r="B2172" s="33"/>
    </row>
    <row r="2173" spans="2:2" x14ac:dyDescent="0.25">
      <c r="B2173" s="33"/>
    </row>
    <row r="2174" spans="2:2" x14ac:dyDescent="0.25">
      <c r="B2174" s="33"/>
    </row>
    <row r="2175" spans="2:2" x14ac:dyDescent="0.25">
      <c r="B2175" s="33"/>
    </row>
    <row r="2176" spans="2:2" x14ac:dyDescent="0.25">
      <c r="B2176" s="33"/>
    </row>
    <row r="2177" spans="2:2" x14ac:dyDescent="0.25">
      <c r="B2177" s="33"/>
    </row>
    <row r="2178" spans="2:2" x14ac:dyDescent="0.25">
      <c r="B2178" s="33"/>
    </row>
    <row r="2179" spans="2:2" x14ac:dyDescent="0.25">
      <c r="B2179" s="33"/>
    </row>
    <row r="2180" spans="2:2" x14ac:dyDescent="0.25">
      <c r="B2180" s="33"/>
    </row>
    <row r="2181" spans="2:2" x14ac:dyDescent="0.25">
      <c r="B2181" s="33"/>
    </row>
    <row r="2182" spans="2:2" x14ac:dyDescent="0.25">
      <c r="B2182" s="33"/>
    </row>
    <row r="2183" spans="2:2" x14ac:dyDescent="0.25">
      <c r="B2183" s="33"/>
    </row>
    <row r="2184" spans="2:2" x14ac:dyDescent="0.25">
      <c r="B2184" s="33"/>
    </row>
    <row r="2185" spans="2:2" x14ac:dyDescent="0.25">
      <c r="B2185" s="33"/>
    </row>
    <row r="2186" spans="2:2" x14ac:dyDescent="0.25">
      <c r="B2186" s="33"/>
    </row>
    <row r="2187" spans="2:2" x14ac:dyDescent="0.25">
      <c r="B2187" s="33"/>
    </row>
    <row r="2188" spans="2:2" x14ac:dyDescent="0.25">
      <c r="B2188" s="33"/>
    </row>
    <row r="2189" spans="2:2" x14ac:dyDescent="0.25">
      <c r="B2189" s="33"/>
    </row>
    <row r="2190" spans="2:2" x14ac:dyDescent="0.25">
      <c r="B2190" s="33"/>
    </row>
    <row r="2191" spans="2:2" x14ac:dyDescent="0.25">
      <c r="B2191" s="33"/>
    </row>
    <row r="2192" spans="2:2" x14ac:dyDescent="0.25">
      <c r="B2192" s="33"/>
    </row>
    <row r="2193" spans="2:2" x14ac:dyDescent="0.25">
      <c r="B2193" s="33"/>
    </row>
    <row r="2194" spans="2:2" x14ac:dyDescent="0.25">
      <c r="B2194" s="33"/>
    </row>
    <row r="2195" spans="2:2" x14ac:dyDescent="0.25">
      <c r="B2195" s="33"/>
    </row>
    <row r="2196" spans="2:2" x14ac:dyDescent="0.25">
      <c r="B2196" s="33"/>
    </row>
    <row r="2197" spans="2:2" x14ac:dyDescent="0.25">
      <c r="B2197" s="33"/>
    </row>
    <row r="2198" spans="2:2" x14ac:dyDescent="0.25">
      <c r="B2198" s="33"/>
    </row>
    <row r="2199" spans="2:2" x14ac:dyDescent="0.25">
      <c r="B2199" s="33"/>
    </row>
    <row r="2200" spans="2:2" x14ac:dyDescent="0.25">
      <c r="B2200" s="33"/>
    </row>
    <row r="2201" spans="2:2" x14ac:dyDescent="0.25">
      <c r="B2201" s="33"/>
    </row>
    <row r="2202" spans="2:2" x14ac:dyDescent="0.25">
      <c r="B2202" s="33"/>
    </row>
    <row r="2203" spans="2:2" x14ac:dyDescent="0.25">
      <c r="B2203" s="33"/>
    </row>
    <row r="2204" spans="2:2" x14ac:dyDescent="0.25">
      <c r="B2204" s="33"/>
    </row>
    <row r="2205" spans="2:2" x14ac:dyDescent="0.25">
      <c r="B2205" s="33"/>
    </row>
    <row r="2206" spans="2:2" x14ac:dyDescent="0.25">
      <c r="B2206" s="33"/>
    </row>
    <row r="2207" spans="2:2" x14ac:dyDescent="0.25">
      <c r="B2207" s="33"/>
    </row>
    <row r="2208" spans="2:2" x14ac:dyDescent="0.25">
      <c r="B2208" s="33"/>
    </row>
    <row r="2209" spans="2:2" x14ac:dyDescent="0.25">
      <c r="B2209" s="33"/>
    </row>
    <row r="2210" spans="2:2" x14ac:dyDescent="0.25">
      <c r="B2210" s="33"/>
    </row>
    <row r="2211" spans="2:2" x14ac:dyDescent="0.25">
      <c r="B2211" s="33"/>
    </row>
    <row r="2212" spans="2:2" x14ac:dyDescent="0.25">
      <c r="B2212" s="33"/>
    </row>
    <row r="2213" spans="2:2" x14ac:dyDescent="0.25">
      <c r="B2213" s="33"/>
    </row>
    <row r="2214" spans="2:2" x14ac:dyDescent="0.25">
      <c r="B2214" s="33"/>
    </row>
    <row r="2215" spans="2:2" x14ac:dyDescent="0.25">
      <c r="B2215" s="33"/>
    </row>
    <row r="2216" spans="2:2" x14ac:dyDescent="0.25">
      <c r="B2216" s="33"/>
    </row>
    <row r="2217" spans="2:2" x14ac:dyDescent="0.25">
      <c r="B2217" s="33"/>
    </row>
    <row r="2218" spans="2:2" x14ac:dyDescent="0.25">
      <c r="B2218" s="33"/>
    </row>
    <row r="2219" spans="2:2" x14ac:dyDescent="0.25">
      <c r="B2219" s="33"/>
    </row>
    <row r="2220" spans="2:2" x14ac:dyDescent="0.25">
      <c r="B2220" s="33"/>
    </row>
    <row r="2221" spans="2:2" x14ac:dyDescent="0.25">
      <c r="B2221" s="33"/>
    </row>
    <row r="2222" spans="2:2" x14ac:dyDescent="0.25">
      <c r="B2222" s="33"/>
    </row>
    <row r="2223" spans="2:2" x14ac:dyDescent="0.25">
      <c r="B2223" s="33"/>
    </row>
    <row r="2224" spans="2:2" x14ac:dyDescent="0.25">
      <c r="B2224" s="33"/>
    </row>
    <row r="2225" spans="2:2" x14ac:dyDescent="0.25">
      <c r="B2225" s="33"/>
    </row>
    <row r="2226" spans="2:2" x14ac:dyDescent="0.25">
      <c r="B2226" s="33"/>
    </row>
    <row r="2227" spans="2:2" x14ac:dyDescent="0.25">
      <c r="B2227" s="33"/>
    </row>
    <row r="2228" spans="2:2" x14ac:dyDescent="0.25">
      <c r="B2228" s="33"/>
    </row>
    <row r="2229" spans="2:2" x14ac:dyDescent="0.25">
      <c r="B2229" s="33"/>
    </row>
    <row r="2230" spans="2:2" x14ac:dyDescent="0.25">
      <c r="B2230" s="33"/>
    </row>
    <row r="2231" spans="2:2" x14ac:dyDescent="0.25">
      <c r="B2231" s="33"/>
    </row>
    <row r="2232" spans="2:2" x14ac:dyDescent="0.25">
      <c r="B2232" s="33"/>
    </row>
    <row r="2233" spans="2:2" x14ac:dyDescent="0.25">
      <c r="B2233" s="33"/>
    </row>
    <row r="2234" spans="2:2" x14ac:dyDescent="0.25">
      <c r="B2234" s="33"/>
    </row>
    <row r="2235" spans="2:2" x14ac:dyDescent="0.25">
      <c r="B2235" s="33"/>
    </row>
    <row r="2236" spans="2:2" x14ac:dyDescent="0.25">
      <c r="B2236" s="33"/>
    </row>
    <row r="2237" spans="2:2" x14ac:dyDescent="0.25">
      <c r="B2237" s="33"/>
    </row>
    <row r="2238" spans="2:2" x14ac:dyDescent="0.25">
      <c r="B2238" s="33"/>
    </row>
    <row r="2239" spans="2:2" x14ac:dyDescent="0.25">
      <c r="B2239" s="33"/>
    </row>
    <row r="2240" spans="2:2" x14ac:dyDescent="0.25">
      <c r="B2240" s="33"/>
    </row>
    <row r="2241" spans="2:2" x14ac:dyDescent="0.25">
      <c r="B2241" s="33"/>
    </row>
    <row r="2242" spans="2:2" x14ac:dyDescent="0.25">
      <c r="B2242" s="33"/>
    </row>
    <row r="2243" spans="2:2" x14ac:dyDescent="0.25">
      <c r="B2243" s="33"/>
    </row>
    <row r="2244" spans="2:2" x14ac:dyDescent="0.25">
      <c r="B2244" s="33"/>
    </row>
    <row r="2245" spans="2:2" x14ac:dyDescent="0.25">
      <c r="B2245" s="33"/>
    </row>
    <row r="2246" spans="2:2" x14ac:dyDescent="0.25">
      <c r="B2246" s="33"/>
    </row>
    <row r="2247" spans="2:2" x14ac:dyDescent="0.25">
      <c r="B2247" s="33"/>
    </row>
    <row r="2248" spans="2:2" x14ac:dyDescent="0.25">
      <c r="B2248" s="33"/>
    </row>
    <row r="2249" spans="2:2" x14ac:dyDescent="0.25">
      <c r="B2249" s="33"/>
    </row>
    <row r="2250" spans="2:2" x14ac:dyDescent="0.25">
      <c r="B2250" s="33"/>
    </row>
    <row r="2251" spans="2:2" x14ac:dyDescent="0.25">
      <c r="B2251" s="33"/>
    </row>
    <row r="2252" spans="2:2" x14ac:dyDescent="0.25">
      <c r="B2252" s="33"/>
    </row>
    <row r="2253" spans="2:2" x14ac:dyDescent="0.25">
      <c r="B2253" s="33"/>
    </row>
    <row r="2254" spans="2:2" x14ac:dyDescent="0.25">
      <c r="B2254" s="33"/>
    </row>
    <row r="2255" spans="2:2" x14ac:dyDescent="0.25">
      <c r="B2255" s="33"/>
    </row>
    <row r="2256" spans="2:2" x14ac:dyDescent="0.25">
      <c r="B2256" s="33"/>
    </row>
    <row r="2257" spans="2:2" x14ac:dyDescent="0.25">
      <c r="B2257" s="33"/>
    </row>
    <row r="2258" spans="2:2" x14ac:dyDescent="0.25">
      <c r="B2258" s="33"/>
    </row>
    <row r="2259" spans="2:2" x14ac:dyDescent="0.25">
      <c r="B2259" s="33"/>
    </row>
    <row r="2260" spans="2:2" x14ac:dyDescent="0.25">
      <c r="B2260" s="33"/>
    </row>
    <row r="2261" spans="2:2" x14ac:dyDescent="0.25">
      <c r="B2261" s="33"/>
    </row>
    <row r="2262" spans="2:2" x14ac:dyDescent="0.25">
      <c r="B2262" s="33"/>
    </row>
    <row r="2263" spans="2:2" x14ac:dyDescent="0.25">
      <c r="B2263" s="33"/>
    </row>
    <row r="2264" spans="2:2" x14ac:dyDescent="0.25">
      <c r="B2264" s="33"/>
    </row>
    <row r="2265" spans="2:2" x14ac:dyDescent="0.25">
      <c r="B2265" s="33"/>
    </row>
    <row r="2266" spans="2:2" x14ac:dyDescent="0.25">
      <c r="B2266" s="33"/>
    </row>
    <row r="2267" spans="2:2" x14ac:dyDescent="0.25">
      <c r="B2267" s="33"/>
    </row>
    <row r="2268" spans="2:2" x14ac:dyDescent="0.25">
      <c r="B2268" s="33"/>
    </row>
    <row r="2269" spans="2:2" x14ac:dyDescent="0.25">
      <c r="B2269" s="33"/>
    </row>
    <row r="2270" spans="2:2" x14ac:dyDescent="0.25">
      <c r="B2270" s="33"/>
    </row>
    <row r="2271" spans="2:2" x14ac:dyDescent="0.25">
      <c r="B2271" s="33"/>
    </row>
    <row r="2272" spans="2:2" x14ac:dyDescent="0.25">
      <c r="B2272" s="33"/>
    </row>
    <row r="2273" spans="2:2" x14ac:dyDescent="0.25">
      <c r="B2273" s="33"/>
    </row>
    <row r="2274" spans="2:2" x14ac:dyDescent="0.25">
      <c r="B2274" s="33"/>
    </row>
    <row r="2275" spans="2:2" x14ac:dyDescent="0.25">
      <c r="B2275" s="33"/>
    </row>
    <row r="2276" spans="2:2" x14ac:dyDescent="0.25">
      <c r="B2276" s="33"/>
    </row>
    <row r="2277" spans="2:2" x14ac:dyDescent="0.25">
      <c r="B2277" s="33"/>
    </row>
    <row r="2278" spans="2:2" x14ac:dyDescent="0.25">
      <c r="B2278" s="33"/>
    </row>
    <row r="2279" spans="2:2" x14ac:dyDescent="0.25">
      <c r="B2279" s="33"/>
    </row>
    <row r="2280" spans="2:2" x14ac:dyDescent="0.25">
      <c r="B2280" s="33"/>
    </row>
    <row r="2281" spans="2:2" x14ac:dyDescent="0.25">
      <c r="B2281" s="33"/>
    </row>
    <row r="2282" spans="2:2" x14ac:dyDescent="0.25">
      <c r="B2282" s="33"/>
    </row>
    <row r="2283" spans="2:2" x14ac:dyDescent="0.25">
      <c r="B2283" s="33"/>
    </row>
    <row r="2284" spans="2:2" x14ac:dyDescent="0.25">
      <c r="B2284" s="33"/>
    </row>
    <row r="2285" spans="2:2" x14ac:dyDescent="0.25">
      <c r="B2285" s="33"/>
    </row>
    <row r="2286" spans="2:2" x14ac:dyDescent="0.25">
      <c r="B2286" s="33"/>
    </row>
    <row r="2287" spans="2:2" x14ac:dyDescent="0.25">
      <c r="B2287" s="33"/>
    </row>
    <row r="2288" spans="2:2" x14ac:dyDescent="0.25">
      <c r="B2288" s="33"/>
    </row>
    <row r="2289" spans="2:2" x14ac:dyDescent="0.25">
      <c r="B2289" s="33"/>
    </row>
    <row r="2290" spans="2:2" x14ac:dyDescent="0.25">
      <c r="B2290" s="33"/>
    </row>
    <row r="2291" spans="2:2" x14ac:dyDescent="0.25">
      <c r="B2291" s="33"/>
    </row>
    <row r="2292" spans="2:2" x14ac:dyDescent="0.25">
      <c r="B2292" s="33"/>
    </row>
    <row r="2293" spans="2:2" x14ac:dyDescent="0.25">
      <c r="B2293" s="33"/>
    </row>
    <row r="2294" spans="2:2" x14ac:dyDescent="0.25">
      <c r="B2294" s="33"/>
    </row>
    <row r="2295" spans="2:2" x14ac:dyDescent="0.25">
      <c r="B2295" s="33"/>
    </row>
    <row r="2296" spans="2:2" x14ac:dyDescent="0.25">
      <c r="B2296" s="33"/>
    </row>
    <row r="2297" spans="2:2" x14ac:dyDescent="0.25">
      <c r="B2297" s="33"/>
    </row>
    <row r="2298" spans="2:2" x14ac:dyDescent="0.25">
      <c r="B2298" s="33"/>
    </row>
    <row r="2299" spans="2:2" x14ac:dyDescent="0.25">
      <c r="B2299" s="33"/>
    </row>
    <row r="2300" spans="2:2" x14ac:dyDescent="0.25">
      <c r="B2300" s="33"/>
    </row>
    <row r="2301" spans="2:2" x14ac:dyDescent="0.25">
      <c r="B2301" s="33"/>
    </row>
    <row r="2302" spans="2:2" x14ac:dyDescent="0.25">
      <c r="B2302" s="33"/>
    </row>
    <row r="2303" spans="2:2" x14ac:dyDescent="0.25">
      <c r="B2303" s="33"/>
    </row>
    <row r="2304" spans="2:2" x14ac:dyDescent="0.25">
      <c r="B2304" s="33"/>
    </row>
    <row r="2305" spans="2:2" x14ac:dyDescent="0.25">
      <c r="B2305" s="33"/>
    </row>
    <row r="2306" spans="2:2" x14ac:dyDescent="0.25">
      <c r="B2306" s="33"/>
    </row>
    <row r="2307" spans="2:2" x14ac:dyDescent="0.25">
      <c r="B2307" s="33"/>
    </row>
    <row r="2308" spans="2:2" x14ac:dyDescent="0.25">
      <c r="B2308" s="33"/>
    </row>
    <row r="2309" spans="2:2" x14ac:dyDescent="0.25">
      <c r="B2309" s="33"/>
    </row>
    <row r="2310" spans="2:2" x14ac:dyDescent="0.25">
      <c r="B2310" s="33"/>
    </row>
    <row r="2311" spans="2:2" x14ac:dyDescent="0.25">
      <c r="B2311" s="33"/>
    </row>
    <row r="2312" spans="2:2" x14ac:dyDescent="0.25">
      <c r="B2312" s="33"/>
    </row>
    <row r="2313" spans="2:2" x14ac:dyDescent="0.25">
      <c r="B2313" s="33"/>
    </row>
    <row r="2314" spans="2:2" x14ac:dyDescent="0.25">
      <c r="B2314" s="33"/>
    </row>
    <row r="2315" spans="2:2" x14ac:dyDescent="0.25">
      <c r="B2315" s="33"/>
    </row>
    <row r="2316" spans="2:2" x14ac:dyDescent="0.25">
      <c r="B2316" s="33"/>
    </row>
    <row r="2317" spans="2:2" x14ac:dyDescent="0.25">
      <c r="B2317" s="33"/>
    </row>
    <row r="2318" spans="2:2" x14ac:dyDescent="0.25">
      <c r="B2318" s="33"/>
    </row>
  </sheetData>
  <sheetProtection algorithmName="SHA-512" hashValue="DgV5uVfajRQ54b8r0HYJEKy4vW2f0MIoku8++YRTJ/XDGbOEPAQvHgvWT1toVL7jdmktDneW1o7Kc6UiQeO1DQ==" saltValue="KfRVJ3eHP/lp9AtZYNapVg==" spinCount="100000"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ACE6D-71CB-4A6C-B070-268C98892433}">
  <sheetPr codeName="Sheet8">
    <tabColor theme="2" tint="-9.9978637043366805E-2"/>
  </sheetPr>
  <dimension ref="A1:X65497"/>
  <sheetViews>
    <sheetView workbookViewId="0">
      <selection activeCell="F26" sqref="F26"/>
    </sheetView>
  </sheetViews>
  <sheetFormatPr defaultRowHeight="13.2" x14ac:dyDescent="0.25"/>
  <cols>
    <col min="1" max="1" width="14.33203125" style="33" customWidth="1"/>
    <col min="2" max="2" width="15.33203125" style="33" customWidth="1"/>
    <col min="3" max="6" width="17" style="33" bestFit="1" customWidth="1"/>
    <col min="7" max="7" width="20" style="33" customWidth="1"/>
    <col min="8" max="8" width="17.44140625" style="33" customWidth="1"/>
    <col min="9" max="256" width="9.109375" style="33"/>
    <col min="257" max="257" width="20.88671875" style="33" customWidth="1"/>
    <col min="258" max="258" width="15.33203125" style="33" customWidth="1"/>
    <col min="259" max="262" width="9.109375" style="33"/>
    <col min="263" max="263" width="10.109375" style="33" customWidth="1"/>
    <col min="264" max="264" width="11.109375" style="33" customWidth="1"/>
    <col min="265" max="512" width="9.109375" style="33"/>
    <col min="513" max="513" width="20.88671875" style="33" customWidth="1"/>
    <col min="514" max="514" width="15.33203125" style="33" customWidth="1"/>
    <col min="515" max="518" width="9.109375" style="33"/>
    <col min="519" max="519" width="10.109375" style="33" customWidth="1"/>
    <col min="520" max="520" width="11.109375" style="33" customWidth="1"/>
    <col min="521" max="768" width="9.109375" style="33"/>
    <col min="769" max="769" width="20.88671875" style="33" customWidth="1"/>
    <col min="770" max="770" width="15.33203125" style="33" customWidth="1"/>
    <col min="771" max="774" width="9.109375" style="33"/>
    <col min="775" max="775" width="10.109375" style="33" customWidth="1"/>
    <col min="776" max="776" width="11.109375" style="33" customWidth="1"/>
    <col min="777" max="1024" width="9.109375" style="33"/>
    <col min="1025" max="1025" width="20.88671875" style="33" customWidth="1"/>
    <col min="1026" max="1026" width="15.33203125" style="33" customWidth="1"/>
    <col min="1027" max="1030" width="9.109375" style="33"/>
    <col min="1031" max="1031" width="10.109375" style="33" customWidth="1"/>
    <col min="1032" max="1032" width="11.109375" style="33" customWidth="1"/>
    <col min="1033" max="1280" width="9.109375" style="33"/>
    <col min="1281" max="1281" width="20.88671875" style="33" customWidth="1"/>
    <col min="1282" max="1282" width="15.33203125" style="33" customWidth="1"/>
    <col min="1283" max="1286" width="9.109375" style="33"/>
    <col min="1287" max="1287" width="10.109375" style="33" customWidth="1"/>
    <col min="1288" max="1288" width="11.109375" style="33" customWidth="1"/>
    <col min="1289" max="1536" width="9.109375" style="33"/>
    <col min="1537" max="1537" width="20.88671875" style="33" customWidth="1"/>
    <col min="1538" max="1538" width="15.33203125" style="33" customWidth="1"/>
    <col min="1539" max="1542" width="9.109375" style="33"/>
    <col min="1543" max="1543" width="10.109375" style="33" customWidth="1"/>
    <col min="1544" max="1544" width="11.109375" style="33" customWidth="1"/>
    <col min="1545" max="1792" width="9.109375" style="33"/>
    <col min="1793" max="1793" width="20.88671875" style="33" customWidth="1"/>
    <col min="1794" max="1794" width="15.33203125" style="33" customWidth="1"/>
    <col min="1795" max="1798" width="9.109375" style="33"/>
    <col min="1799" max="1799" width="10.109375" style="33" customWidth="1"/>
    <col min="1800" max="1800" width="11.109375" style="33" customWidth="1"/>
    <col min="1801" max="2048" width="9.109375" style="33"/>
    <col min="2049" max="2049" width="20.88671875" style="33" customWidth="1"/>
    <col min="2050" max="2050" width="15.33203125" style="33" customWidth="1"/>
    <col min="2051" max="2054" width="9.109375" style="33"/>
    <col min="2055" max="2055" width="10.109375" style="33" customWidth="1"/>
    <col min="2056" max="2056" width="11.109375" style="33" customWidth="1"/>
    <col min="2057" max="2304" width="9.109375" style="33"/>
    <col min="2305" max="2305" width="20.88671875" style="33" customWidth="1"/>
    <col min="2306" max="2306" width="15.33203125" style="33" customWidth="1"/>
    <col min="2307" max="2310" width="9.109375" style="33"/>
    <col min="2311" max="2311" width="10.109375" style="33" customWidth="1"/>
    <col min="2312" max="2312" width="11.109375" style="33" customWidth="1"/>
    <col min="2313" max="2560" width="9.109375" style="33"/>
    <col min="2561" max="2561" width="20.88671875" style="33" customWidth="1"/>
    <col min="2562" max="2562" width="15.33203125" style="33" customWidth="1"/>
    <col min="2563" max="2566" width="9.109375" style="33"/>
    <col min="2567" max="2567" width="10.109375" style="33" customWidth="1"/>
    <col min="2568" max="2568" width="11.109375" style="33" customWidth="1"/>
    <col min="2569" max="2816" width="9.109375" style="33"/>
    <col min="2817" max="2817" width="20.88671875" style="33" customWidth="1"/>
    <col min="2818" max="2818" width="15.33203125" style="33" customWidth="1"/>
    <col min="2819" max="2822" width="9.109375" style="33"/>
    <col min="2823" max="2823" width="10.109375" style="33" customWidth="1"/>
    <col min="2824" max="2824" width="11.109375" style="33" customWidth="1"/>
    <col min="2825" max="3072" width="9.109375" style="33"/>
    <col min="3073" max="3073" width="20.88671875" style="33" customWidth="1"/>
    <col min="3074" max="3074" width="15.33203125" style="33" customWidth="1"/>
    <col min="3075" max="3078" width="9.109375" style="33"/>
    <col min="3079" max="3079" width="10.109375" style="33" customWidth="1"/>
    <col min="3080" max="3080" width="11.109375" style="33" customWidth="1"/>
    <col min="3081" max="3328" width="9.109375" style="33"/>
    <col min="3329" max="3329" width="20.88671875" style="33" customWidth="1"/>
    <col min="3330" max="3330" width="15.33203125" style="33" customWidth="1"/>
    <col min="3331" max="3334" width="9.109375" style="33"/>
    <col min="3335" max="3335" width="10.109375" style="33" customWidth="1"/>
    <col min="3336" max="3336" width="11.109375" style="33" customWidth="1"/>
    <col min="3337" max="3584" width="9.109375" style="33"/>
    <col min="3585" max="3585" width="20.88671875" style="33" customWidth="1"/>
    <col min="3586" max="3586" width="15.33203125" style="33" customWidth="1"/>
    <col min="3587" max="3590" width="9.109375" style="33"/>
    <col min="3591" max="3591" width="10.109375" style="33" customWidth="1"/>
    <col min="3592" max="3592" width="11.109375" style="33" customWidth="1"/>
    <col min="3593" max="3840" width="9.109375" style="33"/>
    <col min="3841" max="3841" width="20.88671875" style="33" customWidth="1"/>
    <col min="3842" max="3842" width="15.33203125" style="33" customWidth="1"/>
    <col min="3843" max="3846" width="9.109375" style="33"/>
    <col min="3847" max="3847" width="10.109375" style="33" customWidth="1"/>
    <col min="3848" max="3848" width="11.109375" style="33" customWidth="1"/>
    <col min="3849" max="4096" width="9.109375" style="33"/>
    <col min="4097" max="4097" width="20.88671875" style="33" customWidth="1"/>
    <col min="4098" max="4098" width="15.33203125" style="33" customWidth="1"/>
    <col min="4099" max="4102" width="9.109375" style="33"/>
    <col min="4103" max="4103" width="10.109375" style="33" customWidth="1"/>
    <col min="4104" max="4104" width="11.109375" style="33" customWidth="1"/>
    <col min="4105" max="4352" width="9.109375" style="33"/>
    <col min="4353" max="4353" width="20.88671875" style="33" customWidth="1"/>
    <col min="4354" max="4354" width="15.33203125" style="33" customWidth="1"/>
    <col min="4355" max="4358" width="9.109375" style="33"/>
    <col min="4359" max="4359" width="10.109375" style="33" customWidth="1"/>
    <col min="4360" max="4360" width="11.109375" style="33" customWidth="1"/>
    <col min="4361" max="4608" width="9.109375" style="33"/>
    <col min="4609" max="4609" width="20.88671875" style="33" customWidth="1"/>
    <col min="4610" max="4610" width="15.33203125" style="33" customWidth="1"/>
    <col min="4611" max="4614" width="9.109375" style="33"/>
    <col min="4615" max="4615" width="10.109375" style="33" customWidth="1"/>
    <col min="4616" max="4616" width="11.109375" style="33" customWidth="1"/>
    <col min="4617" max="4864" width="9.109375" style="33"/>
    <col min="4865" max="4865" width="20.88671875" style="33" customWidth="1"/>
    <col min="4866" max="4866" width="15.33203125" style="33" customWidth="1"/>
    <col min="4867" max="4870" width="9.109375" style="33"/>
    <col min="4871" max="4871" width="10.109375" style="33" customWidth="1"/>
    <col min="4872" max="4872" width="11.109375" style="33" customWidth="1"/>
    <col min="4873" max="5120" width="9.109375" style="33"/>
    <col min="5121" max="5121" width="20.88671875" style="33" customWidth="1"/>
    <col min="5122" max="5122" width="15.33203125" style="33" customWidth="1"/>
    <col min="5123" max="5126" width="9.109375" style="33"/>
    <col min="5127" max="5127" width="10.109375" style="33" customWidth="1"/>
    <col min="5128" max="5128" width="11.109375" style="33" customWidth="1"/>
    <col min="5129" max="5376" width="9.109375" style="33"/>
    <col min="5377" max="5377" width="20.88671875" style="33" customWidth="1"/>
    <col min="5378" max="5378" width="15.33203125" style="33" customWidth="1"/>
    <col min="5379" max="5382" width="9.109375" style="33"/>
    <col min="5383" max="5383" width="10.109375" style="33" customWidth="1"/>
    <col min="5384" max="5384" width="11.109375" style="33" customWidth="1"/>
    <col min="5385" max="5632" width="9.109375" style="33"/>
    <col min="5633" max="5633" width="20.88671875" style="33" customWidth="1"/>
    <col min="5634" max="5634" width="15.33203125" style="33" customWidth="1"/>
    <col min="5635" max="5638" width="9.109375" style="33"/>
    <col min="5639" max="5639" width="10.109375" style="33" customWidth="1"/>
    <col min="5640" max="5640" width="11.109375" style="33" customWidth="1"/>
    <col min="5641" max="5888" width="9.109375" style="33"/>
    <col min="5889" max="5889" width="20.88671875" style="33" customWidth="1"/>
    <col min="5890" max="5890" width="15.33203125" style="33" customWidth="1"/>
    <col min="5891" max="5894" width="9.109375" style="33"/>
    <col min="5895" max="5895" width="10.109375" style="33" customWidth="1"/>
    <col min="5896" max="5896" width="11.109375" style="33" customWidth="1"/>
    <col min="5897" max="6144" width="9.109375" style="33"/>
    <col min="6145" max="6145" width="20.88671875" style="33" customWidth="1"/>
    <col min="6146" max="6146" width="15.33203125" style="33" customWidth="1"/>
    <col min="6147" max="6150" width="9.109375" style="33"/>
    <col min="6151" max="6151" width="10.109375" style="33" customWidth="1"/>
    <col min="6152" max="6152" width="11.109375" style="33" customWidth="1"/>
    <col min="6153" max="6400" width="9.109375" style="33"/>
    <col min="6401" max="6401" width="20.88671875" style="33" customWidth="1"/>
    <col min="6402" max="6402" width="15.33203125" style="33" customWidth="1"/>
    <col min="6403" max="6406" width="9.109375" style="33"/>
    <col min="6407" max="6407" width="10.109375" style="33" customWidth="1"/>
    <col min="6408" max="6408" width="11.109375" style="33" customWidth="1"/>
    <col min="6409" max="6656" width="9.109375" style="33"/>
    <col min="6657" max="6657" width="20.88671875" style="33" customWidth="1"/>
    <col min="6658" max="6658" width="15.33203125" style="33" customWidth="1"/>
    <col min="6659" max="6662" width="9.109375" style="33"/>
    <col min="6663" max="6663" width="10.109375" style="33" customWidth="1"/>
    <col min="6664" max="6664" width="11.109375" style="33" customWidth="1"/>
    <col min="6665" max="6912" width="9.109375" style="33"/>
    <col min="6913" max="6913" width="20.88671875" style="33" customWidth="1"/>
    <col min="6914" max="6914" width="15.33203125" style="33" customWidth="1"/>
    <col min="6915" max="6918" width="9.109375" style="33"/>
    <col min="6919" max="6919" width="10.109375" style="33" customWidth="1"/>
    <col min="6920" max="6920" width="11.109375" style="33" customWidth="1"/>
    <col min="6921" max="7168" width="9.109375" style="33"/>
    <col min="7169" max="7169" width="20.88671875" style="33" customWidth="1"/>
    <col min="7170" max="7170" width="15.33203125" style="33" customWidth="1"/>
    <col min="7171" max="7174" width="9.109375" style="33"/>
    <col min="7175" max="7175" width="10.109375" style="33" customWidth="1"/>
    <col min="7176" max="7176" width="11.109375" style="33" customWidth="1"/>
    <col min="7177" max="7424" width="9.109375" style="33"/>
    <col min="7425" max="7425" width="20.88671875" style="33" customWidth="1"/>
    <col min="7426" max="7426" width="15.33203125" style="33" customWidth="1"/>
    <col min="7427" max="7430" width="9.109375" style="33"/>
    <col min="7431" max="7431" width="10.109375" style="33" customWidth="1"/>
    <col min="7432" max="7432" width="11.109375" style="33" customWidth="1"/>
    <col min="7433" max="7680" width="9.109375" style="33"/>
    <col min="7681" max="7681" width="20.88671875" style="33" customWidth="1"/>
    <col min="7682" max="7682" width="15.33203125" style="33" customWidth="1"/>
    <col min="7683" max="7686" width="9.109375" style="33"/>
    <col min="7687" max="7687" width="10.109375" style="33" customWidth="1"/>
    <col min="7688" max="7688" width="11.109375" style="33" customWidth="1"/>
    <col min="7689" max="7936" width="9.109375" style="33"/>
    <col min="7937" max="7937" width="20.88671875" style="33" customWidth="1"/>
    <col min="7938" max="7938" width="15.33203125" style="33" customWidth="1"/>
    <col min="7939" max="7942" width="9.109375" style="33"/>
    <col min="7943" max="7943" width="10.109375" style="33" customWidth="1"/>
    <col min="7944" max="7944" width="11.109375" style="33" customWidth="1"/>
    <col min="7945" max="8192" width="9.109375" style="33"/>
    <col min="8193" max="8193" width="20.88671875" style="33" customWidth="1"/>
    <col min="8194" max="8194" width="15.33203125" style="33" customWidth="1"/>
    <col min="8195" max="8198" width="9.109375" style="33"/>
    <col min="8199" max="8199" width="10.109375" style="33" customWidth="1"/>
    <col min="8200" max="8200" width="11.109375" style="33" customWidth="1"/>
    <col min="8201" max="8448" width="9.109375" style="33"/>
    <col min="8449" max="8449" width="20.88671875" style="33" customWidth="1"/>
    <col min="8450" max="8450" width="15.33203125" style="33" customWidth="1"/>
    <col min="8451" max="8454" width="9.109375" style="33"/>
    <col min="8455" max="8455" width="10.109375" style="33" customWidth="1"/>
    <col min="8456" max="8456" width="11.109375" style="33" customWidth="1"/>
    <col min="8457" max="8704" width="9.109375" style="33"/>
    <col min="8705" max="8705" width="20.88671875" style="33" customWidth="1"/>
    <col min="8706" max="8706" width="15.33203125" style="33" customWidth="1"/>
    <col min="8707" max="8710" width="9.109375" style="33"/>
    <col min="8711" max="8711" width="10.109375" style="33" customWidth="1"/>
    <col min="8712" max="8712" width="11.109375" style="33" customWidth="1"/>
    <col min="8713" max="8960" width="9.109375" style="33"/>
    <col min="8961" max="8961" width="20.88671875" style="33" customWidth="1"/>
    <col min="8962" max="8962" width="15.33203125" style="33" customWidth="1"/>
    <col min="8963" max="8966" width="9.109375" style="33"/>
    <col min="8967" max="8967" width="10.109375" style="33" customWidth="1"/>
    <col min="8968" max="8968" width="11.109375" style="33" customWidth="1"/>
    <col min="8969" max="9216" width="9.109375" style="33"/>
    <col min="9217" max="9217" width="20.88671875" style="33" customWidth="1"/>
    <col min="9218" max="9218" width="15.33203125" style="33" customWidth="1"/>
    <col min="9219" max="9222" width="9.109375" style="33"/>
    <col min="9223" max="9223" width="10.109375" style="33" customWidth="1"/>
    <col min="9224" max="9224" width="11.109375" style="33" customWidth="1"/>
    <col min="9225" max="9472" width="9.109375" style="33"/>
    <col min="9473" max="9473" width="20.88671875" style="33" customWidth="1"/>
    <col min="9474" max="9474" width="15.33203125" style="33" customWidth="1"/>
    <col min="9475" max="9478" width="9.109375" style="33"/>
    <col min="9479" max="9479" width="10.109375" style="33" customWidth="1"/>
    <col min="9480" max="9480" width="11.109375" style="33" customWidth="1"/>
    <col min="9481" max="9728" width="9.109375" style="33"/>
    <col min="9729" max="9729" width="20.88671875" style="33" customWidth="1"/>
    <col min="9730" max="9730" width="15.33203125" style="33" customWidth="1"/>
    <col min="9731" max="9734" width="9.109375" style="33"/>
    <col min="9735" max="9735" width="10.109375" style="33" customWidth="1"/>
    <col min="9736" max="9736" width="11.109375" style="33" customWidth="1"/>
    <col min="9737" max="9984" width="9.109375" style="33"/>
    <col min="9985" max="9985" width="20.88671875" style="33" customWidth="1"/>
    <col min="9986" max="9986" width="15.33203125" style="33" customWidth="1"/>
    <col min="9987" max="9990" width="9.109375" style="33"/>
    <col min="9991" max="9991" width="10.109375" style="33" customWidth="1"/>
    <col min="9992" max="9992" width="11.109375" style="33" customWidth="1"/>
    <col min="9993" max="10240" width="9.109375" style="33"/>
    <col min="10241" max="10241" width="20.88671875" style="33" customWidth="1"/>
    <col min="10242" max="10242" width="15.33203125" style="33" customWidth="1"/>
    <col min="10243" max="10246" width="9.109375" style="33"/>
    <col min="10247" max="10247" width="10.109375" style="33" customWidth="1"/>
    <col min="10248" max="10248" width="11.109375" style="33" customWidth="1"/>
    <col min="10249" max="10496" width="9.109375" style="33"/>
    <col min="10497" max="10497" width="20.88671875" style="33" customWidth="1"/>
    <col min="10498" max="10498" width="15.33203125" style="33" customWidth="1"/>
    <col min="10499" max="10502" width="9.109375" style="33"/>
    <col min="10503" max="10503" width="10.109375" style="33" customWidth="1"/>
    <col min="10504" max="10504" width="11.109375" style="33" customWidth="1"/>
    <col min="10505" max="10752" width="9.109375" style="33"/>
    <col min="10753" max="10753" width="20.88671875" style="33" customWidth="1"/>
    <col min="10754" max="10754" width="15.33203125" style="33" customWidth="1"/>
    <col min="10755" max="10758" width="9.109375" style="33"/>
    <col min="10759" max="10759" width="10.109375" style="33" customWidth="1"/>
    <col min="10760" max="10760" width="11.109375" style="33" customWidth="1"/>
    <col min="10761" max="11008" width="9.109375" style="33"/>
    <col min="11009" max="11009" width="20.88671875" style="33" customWidth="1"/>
    <col min="11010" max="11010" width="15.33203125" style="33" customWidth="1"/>
    <col min="11011" max="11014" width="9.109375" style="33"/>
    <col min="11015" max="11015" width="10.109375" style="33" customWidth="1"/>
    <col min="11016" max="11016" width="11.109375" style="33" customWidth="1"/>
    <col min="11017" max="11264" width="9.109375" style="33"/>
    <col min="11265" max="11265" width="20.88671875" style="33" customWidth="1"/>
    <col min="11266" max="11266" width="15.33203125" style="33" customWidth="1"/>
    <col min="11267" max="11270" width="9.109375" style="33"/>
    <col min="11271" max="11271" width="10.109375" style="33" customWidth="1"/>
    <col min="11272" max="11272" width="11.109375" style="33" customWidth="1"/>
    <col min="11273" max="11520" width="9.109375" style="33"/>
    <col min="11521" max="11521" width="20.88671875" style="33" customWidth="1"/>
    <col min="11522" max="11522" width="15.33203125" style="33" customWidth="1"/>
    <col min="11523" max="11526" width="9.109375" style="33"/>
    <col min="11527" max="11527" width="10.109375" style="33" customWidth="1"/>
    <col min="11528" max="11528" width="11.109375" style="33" customWidth="1"/>
    <col min="11529" max="11776" width="9.109375" style="33"/>
    <col min="11777" max="11777" width="20.88671875" style="33" customWidth="1"/>
    <col min="11778" max="11778" width="15.33203125" style="33" customWidth="1"/>
    <col min="11779" max="11782" width="9.109375" style="33"/>
    <col min="11783" max="11783" width="10.109375" style="33" customWidth="1"/>
    <col min="11784" max="11784" width="11.109375" style="33" customWidth="1"/>
    <col min="11785" max="12032" width="9.109375" style="33"/>
    <col min="12033" max="12033" width="20.88671875" style="33" customWidth="1"/>
    <col min="12034" max="12034" width="15.33203125" style="33" customWidth="1"/>
    <col min="12035" max="12038" width="9.109375" style="33"/>
    <col min="12039" max="12039" width="10.109375" style="33" customWidth="1"/>
    <col min="12040" max="12040" width="11.109375" style="33" customWidth="1"/>
    <col min="12041" max="12288" width="9.109375" style="33"/>
    <col min="12289" max="12289" width="20.88671875" style="33" customWidth="1"/>
    <col min="12290" max="12290" width="15.33203125" style="33" customWidth="1"/>
    <col min="12291" max="12294" width="9.109375" style="33"/>
    <col min="12295" max="12295" width="10.109375" style="33" customWidth="1"/>
    <col min="12296" max="12296" width="11.109375" style="33" customWidth="1"/>
    <col min="12297" max="12544" width="9.109375" style="33"/>
    <col min="12545" max="12545" width="20.88671875" style="33" customWidth="1"/>
    <col min="12546" max="12546" width="15.33203125" style="33" customWidth="1"/>
    <col min="12547" max="12550" width="9.109375" style="33"/>
    <col min="12551" max="12551" width="10.109375" style="33" customWidth="1"/>
    <col min="12552" max="12552" width="11.109375" style="33" customWidth="1"/>
    <col min="12553" max="12800" width="9.109375" style="33"/>
    <col min="12801" max="12801" width="20.88671875" style="33" customWidth="1"/>
    <col min="12802" max="12802" width="15.33203125" style="33" customWidth="1"/>
    <col min="12803" max="12806" width="9.109375" style="33"/>
    <col min="12807" max="12807" width="10.109375" style="33" customWidth="1"/>
    <col min="12808" max="12808" width="11.109375" style="33" customWidth="1"/>
    <col min="12809" max="13056" width="9.109375" style="33"/>
    <col min="13057" max="13057" width="20.88671875" style="33" customWidth="1"/>
    <col min="13058" max="13058" width="15.33203125" style="33" customWidth="1"/>
    <col min="13059" max="13062" width="9.109375" style="33"/>
    <col min="13063" max="13063" width="10.109375" style="33" customWidth="1"/>
    <col min="13064" max="13064" width="11.109375" style="33" customWidth="1"/>
    <col min="13065" max="13312" width="9.109375" style="33"/>
    <col min="13313" max="13313" width="20.88671875" style="33" customWidth="1"/>
    <col min="13314" max="13314" width="15.33203125" style="33" customWidth="1"/>
    <col min="13315" max="13318" width="9.109375" style="33"/>
    <col min="13319" max="13319" width="10.109375" style="33" customWidth="1"/>
    <col min="13320" max="13320" width="11.109375" style="33" customWidth="1"/>
    <col min="13321" max="13568" width="9.109375" style="33"/>
    <col min="13569" max="13569" width="20.88671875" style="33" customWidth="1"/>
    <col min="13570" max="13570" width="15.33203125" style="33" customWidth="1"/>
    <col min="13571" max="13574" width="9.109375" style="33"/>
    <col min="13575" max="13575" width="10.109375" style="33" customWidth="1"/>
    <col min="13576" max="13576" width="11.109375" style="33" customWidth="1"/>
    <col min="13577" max="13824" width="9.109375" style="33"/>
    <col min="13825" max="13825" width="20.88671875" style="33" customWidth="1"/>
    <col min="13826" max="13826" width="15.33203125" style="33" customWidth="1"/>
    <col min="13827" max="13830" width="9.109375" style="33"/>
    <col min="13831" max="13831" width="10.109375" style="33" customWidth="1"/>
    <col min="13832" max="13832" width="11.109375" style="33" customWidth="1"/>
    <col min="13833" max="14080" width="9.109375" style="33"/>
    <col min="14081" max="14081" width="20.88671875" style="33" customWidth="1"/>
    <col min="14082" max="14082" width="15.33203125" style="33" customWidth="1"/>
    <col min="14083" max="14086" width="9.109375" style="33"/>
    <col min="14087" max="14087" width="10.109375" style="33" customWidth="1"/>
    <col min="14088" max="14088" width="11.109375" style="33" customWidth="1"/>
    <col min="14089" max="14336" width="9.109375" style="33"/>
    <col min="14337" max="14337" width="20.88671875" style="33" customWidth="1"/>
    <col min="14338" max="14338" width="15.33203125" style="33" customWidth="1"/>
    <col min="14339" max="14342" width="9.109375" style="33"/>
    <col min="14343" max="14343" width="10.109375" style="33" customWidth="1"/>
    <col min="14344" max="14344" width="11.109375" style="33" customWidth="1"/>
    <col min="14345" max="14592" width="9.109375" style="33"/>
    <col min="14593" max="14593" width="20.88671875" style="33" customWidth="1"/>
    <col min="14594" max="14594" width="15.33203125" style="33" customWidth="1"/>
    <col min="14595" max="14598" width="9.109375" style="33"/>
    <col min="14599" max="14599" width="10.109375" style="33" customWidth="1"/>
    <col min="14600" max="14600" width="11.109375" style="33" customWidth="1"/>
    <col min="14601" max="14848" width="9.109375" style="33"/>
    <col min="14849" max="14849" width="20.88671875" style="33" customWidth="1"/>
    <col min="14850" max="14850" width="15.33203125" style="33" customWidth="1"/>
    <col min="14851" max="14854" width="9.109375" style="33"/>
    <col min="14855" max="14855" width="10.109375" style="33" customWidth="1"/>
    <col min="14856" max="14856" width="11.109375" style="33" customWidth="1"/>
    <col min="14857" max="15104" width="9.109375" style="33"/>
    <col min="15105" max="15105" width="20.88671875" style="33" customWidth="1"/>
    <col min="15106" max="15106" width="15.33203125" style="33" customWidth="1"/>
    <col min="15107" max="15110" width="9.109375" style="33"/>
    <col min="15111" max="15111" width="10.109375" style="33" customWidth="1"/>
    <col min="15112" max="15112" width="11.109375" style="33" customWidth="1"/>
    <col min="15113" max="15360" width="9.109375" style="33"/>
    <col min="15361" max="15361" width="20.88671875" style="33" customWidth="1"/>
    <col min="15362" max="15362" width="15.33203125" style="33" customWidth="1"/>
    <col min="15363" max="15366" width="9.109375" style="33"/>
    <col min="15367" max="15367" width="10.109375" style="33" customWidth="1"/>
    <col min="15368" max="15368" width="11.109375" style="33" customWidth="1"/>
    <col min="15369" max="15616" width="9.109375" style="33"/>
    <col min="15617" max="15617" width="20.88671875" style="33" customWidth="1"/>
    <col min="15618" max="15618" width="15.33203125" style="33" customWidth="1"/>
    <col min="15619" max="15622" width="9.109375" style="33"/>
    <col min="15623" max="15623" width="10.109375" style="33" customWidth="1"/>
    <col min="15624" max="15624" width="11.109375" style="33" customWidth="1"/>
    <col min="15625" max="15872" width="9.109375" style="33"/>
    <col min="15873" max="15873" width="20.88671875" style="33" customWidth="1"/>
    <col min="15874" max="15874" width="15.33203125" style="33" customWidth="1"/>
    <col min="15875" max="15878" width="9.109375" style="33"/>
    <col min="15879" max="15879" width="10.109375" style="33" customWidth="1"/>
    <col min="15880" max="15880" width="11.109375" style="33" customWidth="1"/>
    <col min="15881" max="16128" width="9.109375" style="33"/>
    <col min="16129" max="16129" width="20.88671875" style="33" customWidth="1"/>
    <col min="16130" max="16130" width="15.33203125" style="33" customWidth="1"/>
    <col min="16131" max="16134" width="9.109375" style="33"/>
    <col min="16135" max="16135" width="10.109375" style="33" customWidth="1"/>
    <col min="16136" max="16136" width="11.109375" style="33" customWidth="1"/>
    <col min="16137" max="16384" width="9.109375" style="33"/>
  </cols>
  <sheetData>
    <row r="1" spans="1:24" s="27" customFormat="1" ht="50.1" customHeight="1" thickTop="1" thickBot="1" x14ac:dyDescent="0.35">
      <c r="A1" s="27" t="s">
        <v>664</v>
      </c>
      <c r="X1" s="28"/>
    </row>
    <row r="2" spans="1:24" s="29" customFormat="1" ht="13.8" thickTop="1" x14ac:dyDescent="0.25">
      <c r="A2" s="34" t="s">
        <v>416</v>
      </c>
      <c r="B2" s="42" t="s">
        <v>665</v>
      </c>
      <c r="H2" s="24"/>
    </row>
    <row r="3" spans="1:24" s="29" customFormat="1" x14ac:dyDescent="0.25">
      <c r="A3" s="34" t="s">
        <v>7</v>
      </c>
      <c r="B3" s="30" t="s">
        <v>666</v>
      </c>
      <c r="H3" s="24"/>
    </row>
    <row r="4" spans="1:24" s="29" customFormat="1" ht="21" customHeight="1" x14ac:dyDescent="0.25">
      <c r="A4" s="43" t="s">
        <v>667</v>
      </c>
      <c r="B4" s="266">
        <f>'Master Plan Data Entry'!C13</f>
        <v>0</v>
      </c>
      <c r="C4" s="40"/>
      <c r="D4" s="40"/>
      <c r="E4" s="40"/>
      <c r="F4" s="40"/>
      <c r="G4" s="26"/>
      <c r="H4" s="24"/>
    </row>
    <row r="5" spans="1:24" s="29" customFormat="1" ht="25.5" customHeight="1" x14ac:dyDescent="0.25">
      <c r="A5" s="35"/>
      <c r="B5" s="31"/>
      <c r="C5" s="31"/>
      <c r="D5" s="31"/>
      <c r="E5" s="31"/>
      <c r="F5" s="31"/>
      <c r="G5" s="31"/>
      <c r="H5" s="24"/>
    </row>
    <row r="6" spans="1:24" s="29" customFormat="1" ht="39.6" x14ac:dyDescent="0.25">
      <c r="C6" s="44" t="s">
        <v>668</v>
      </c>
      <c r="D6" s="44" t="s">
        <v>669</v>
      </c>
      <c r="E6" s="44" t="s">
        <v>670</v>
      </c>
      <c r="F6" s="44" t="s">
        <v>671</v>
      </c>
      <c r="G6" s="44" t="s">
        <v>672</v>
      </c>
      <c r="H6" s="24"/>
    </row>
    <row r="7" spans="1:24" s="32" customFormat="1" ht="17.100000000000001" customHeight="1" thickBot="1" x14ac:dyDescent="0.3">
      <c r="C7" s="41">
        <v>1</v>
      </c>
      <c r="D7" s="41">
        <v>2</v>
      </c>
      <c r="E7" s="41">
        <v>3</v>
      </c>
      <c r="F7" s="41">
        <v>4</v>
      </c>
      <c r="G7" s="41">
        <v>5</v>
      </c>
      <c r="H7" s="25"/>
    </row>
    <row r="8" spans="1:24" s="29" customFormat="1" ht="56.1" customHeight="1" thickTop="1" thickBot="1" x14ac:dyDescent="0.3">
      <c r="B8" s="36" t="s">
        <v>673</v>
      </c>
      <c r="C8" s="36" t="s">
        <v>674</v>
      </c>
      <c r="D8" s="36" t="s">
        <v>675</v>
      </c>
      <c r="E8" s="37" t="s">
        <v>676</v>
      </c>
      <c r="F8" s="37" t="s">
        <v>677</v>
      </c>
      <c r="G8" s="37" t="s">
        <v>678</v>
      </c>
      <c r="H8" s="38" t="s">
        <v>679</v>
      </c>
    </row>
    <row r="9" spans="1:24" s="29" customFormat="1" ht="16.8" thickTop="1" thickBot="1" x14ac:dyDescent="0.4">
      <c r="A9" s="45" t="s">
        <v>680</v>
      </c>
      <c r="B9" s="39" t="s">
        <v>681</v>
      </c>
      <c r="C9" s="48">
        <v>1</v>
      </c>
      <c r="D9" s="49">
        <v>1</v>
      </c>
      <c r="E9" s="50">
        <v>1</v>
      </c>
      <c r="F9" s="50">
        <v>1</v>
      </c>
      <c r="G9" s="50">
        <v>1</v>
      </c>
      <c r="H9" s="54" t="str">
        <f t="shared" ref="H9:H11" si="0">IFERROR((IF(CHOOSE($B$4,C9,D9,E9,F9,G9)=0,(IF(CHOOSE($B$4-1,C9,D9,E9,F9,G9)=0,CHOOSE($B$4-2,C9,D9,E9,F9,G9),CHOOSE($B$4-1,C9,D9,E9,F9,G9))),CHOOSE($B$4,C9,D9,E9,F9,G9))),"")</f>
        <v/>
      </c>
    </row>
    <row r="10" spans="1:24" s="29" customFormat="1" ht="16.2" thickTop="1" x14ac:dyDescent="0.35">
      <c r="A10" s="46"/>
      <c r="B10" s="39" t="s">
        <v>682</v>
      </c>
      <c r="C10" s="51">
        <v>21</v>
      </c>
      <c r="D10" s="51">
        <v>23</v>
      </c>
      <c r="E10" s="52">
        <v>25</v>
      </c>
      <c r="F10" s="52">
        <v>28</v>
      </c>
      <c r="G10" s="52">
        <v>27.9</v>
      </c>
      <c r="H10" s="54" t="str">
        <f t="shared" si="0"/>
        <v/>
      </c>
    </row>
    <row r="11" spans="1:24" s="29" customFormat="1" ht="15.6" x14ac:dyDescent="0.35">
      <c r="A11" s="46"/>
      <c r="B11" s="39" t="s">
        <v>683</v>
      </c>
      <c r="C11" s="53">
        <v>310</v>
      </c>
      <c r="D11" s="51">
        <v>296</v>
      </c>
      <c r="E11" s="52">
        <v>298</v>
      </c>
      <c r="F11" s="52">
        <v>265</v>
      </c>
      <c r="G11" s="52">
        <v>273</v>
      </c>
      <c r="H11" s="54" t="str">
        <f t="shared" si="0"/>
        <v/>
      </c>
    </row>
    <row r="12" spans="1:24" s="29" customFormat="1" x14ac:dyDescent="0.25">
      <c r="H12" s="24"/>
    </row>
    <row r="13" spans="1:24" s="29" customFormat="1" x14ac:dyDescent="0.25">
      <c r="H13" s="24"/>
    </row>
    <row r="14" spans="1:24" s="29" customFormat="1" x14ac:dyDescent="0.25"/>
    <row r="15" spans="1:24" s="29" customFormat="1" x14ac:dyDescent="0.25"/>
    <row r="16" spans="1:24" s="29" customFormat="1" x14ac:dyDescent="0.25"/>
    <row r="17" s="29" customFormat="1" x14ac:dyDescent="0.25"/>
    <row r="18" s="29" customFormat="1" x14ac:dyDescent="0.25"/>
    <row r="19" s="29" customFormat="1" x14ac:dyDescent="0.25"/>
    <row r="20" s="29" customFormat="1" x14ac:dyDescent="0.25"/>
    <row r="21" s="29" customFormat="1" x14ac:dyDescent="0.25"/>
    <row r="22" s="29" customFormat="1" x14ac:dyDescent="0.25"/>
    <row r="23" s="29" customFormat="1" x14ac:dyDescent="0.25"/>
    <row r="24" s="29" customFormat="1" x14ac:dyDescent="0.25"/>
    <row r="25" s="29" customFormat="1" x14ac:dyDescent="0.25"/>
    <row r="26" s="29" customFormat="1" x14ac:dyDescent="0.25"/>
    <row r="27" s="29" customFormat="1" x14ac:dyDescent="0.25"/>
    <row r="28" s="29" customFormat="1" x14ac:dyDescent="0.25"/>
    <row r="29" s="29" customFormat="1" x14ac:dyDescent="0.25"/>
    <row r="30" s="29" customFormat="1" x14ac:dyDescent="0.25"/>
    <row r="31" s="29" customFormat="1" x14ac:dyDescent="0.25"/>
    <row r="32" s="29" customFormat="1" x14ac:dyDescent="0.25"/>
    <row r="33" s="29" customFormat="1" x14ac:dyDescent="0.25"/>
    <row r="34" s="29" customFormat="1" x14ac:dyDescent="0.25"/>
    <row r="35" s="29" customFormat="1" x14ac:dyDescent="0.25"/>
    <row r="36" s="29" customFormat="1" x14ac:dyDescent="0.25"/>
    <row r="37" s="29" customFormat="1" x14ac:dyDescent="0.25"/>
    <row r="38" s="29" customFormat="1" x14ac:dyDescent="0.25"/>
    <row r="39" s="29" customFormat="1" x14ac:dyDescent="0.25"/>
    <row r="40" s="29" customFormat="1" x14ac:dyDescent="0.25"/>
    <row r="41" s="29" customFormat="1" x14ac:dyDescent="0.25"/>
    <row r="42" s="29" customFormat="1" x14ac:dyDescent="0.25"/>
    <row r="43" s="29" customFormat="1" x14ac:dyDescent="0.25"/>
    <row r="44" s="29" customFormat="1" x14ac:dyDescent="0.25"/>
    <row r="45" s="29" customFormat="1" x14ac:dyDescent="0.25"/>
    <row r="46" s="29" customFormat="1" x14ac:dyDescent="0.25"/>
    <row r="47" s="29" customFormat="1" x14ac:dyDescent="0.25"/>
    <row r="48" s="29" customFormat="1" x14ac:dyDescent="0.25"/>
    <row r="49" s="29" customFormat="1" x14ac:dyDescent="0.25"/>
    <row r="50" s="29" customFormat="1" x14ac:dyDescent="0.25"/>
    <row r="51" s="29" customFormat="1" x14ac:dyDescent="0.25"/>
    <row r="52" s="29" customFormat="1" x14ac:dyDescent="0.25"/>
    <row r="53" s="29" customFormat="1" x14ac:dyDescent="0.25"/>
    <row r="54" s="29" customFormat="1" x14ac:dyDescent="0.25"/>
    <row r="55" s="29" customFormat="1" x14ac:dyDescent="0.25"/>
    <row r="56" s="29" customFormat="1" x14ac:dyDescent="0.25"/>
    <row r="57" s="29" customFormat="1" x14ac:dyDescent="0.25"/>
    <row r="58" s="29" customFormat="1" x14ac:dyDescent="0.25"/>
    <row r="59" s="29" customFormat="1" x14ac:dyDescent="0.25"/>
    <row r="60" s="29" customFormat="1" x14ac:dyDescent="0.25"/>
    <row r="61" s="29" customFormat="1" x14ac:dyDescent="0.25"/>
    <row r="62" s="29" customFormat="1" x14ac:dyDescent="0.25"/>
    <row r="63" s="29" customFormat="1" x14ac:dyDescent="0.25"/>
    <row r="64" s="29" customFormat="1" x14ac:dyDescent="0.25"/>
    <row r="65" s="29" customFormat="1" x14ac:dyDescent="0.25"/>
    <row r="66" s="29" customFormat="1" x14ac:dyDescent="0.25"/>
    <row r="67" s="29" customFormat="1" x14ac:dyDescent="0.25"/>
    <row r="68" s="29" customFormat="1" x14ac:dyDescent="0.25"/>
    <row r="69" s="29" customFormat="1" x14ac:dyDescent="0.25"/>
    <row r="70" s="29" customFormat="1" x14ac:dyDescent="0.25"/>
    <row r="71" s="29" customFormat="1" x14ac:dyDescent="0.25"/>
    <row r="72" s="29" customFormat="1" x14ac:dyDescent="0.25"/>
    <row r="73" s="29" customFormat="1" x14ac:dyDescent="0.25"/>
    <row r="74" s="29" customFormat="1" x14ac:dyDescent="0.25"/>
    <row r="75" s="29" customFormat="1" x14ac:dyDescent="0.25"/>
    <row r="76" s="29" customFormat="1" x14ac:dyDescent="0.25"/>
    <row r="77" s="29" customFormat="1" x14ac:dyDescent="0.25"/>
    <row r="78" s="29" customFormat="1" x14ac:dyDescent="0.25"/>
    <row r="79" s="29" customFormat="1" x14ac:dyDescent="0.25"/>
    <row r="80" s="29" customFormat="1" x14ac:dyDescent="0.25"/>
    <row r="81" s="29" customFormat="1" x14ac:dyDescent="0.25"/>
    <row r="82" s="29" customFormat="1" x14ac:dyDescent="0.25"/>
    <row r="83" s="29" customFormat="1" x14ac:dyDescent="0.25"/>
    <row r="84" s="29" customFormat="1" x14ac:dyDescent="0.25"/>
    <row r="85" s="29" customFormat="1" x14ac:dyDescent="0.25"/>
    <row r="86" s="29" customFormat="1" x14ac:dyDescent="0.25"/>
    <row r="87" s="29" customFormat="1" x14ac:dyDescent="0.25"/>
    <row r="88" s="29" customFormat="1" x14ac:dyDescent="0.25"/>
    <row r="89" s="29" customFormat="1" x14ac:dyDescent="0.25"/>
    <row r="90" s="29" customFormat="1" x14ac:dyDescent="0.25"/>
    <row r="91" s="29" customFormat="1" x14ac:dyDescent="0.25"/>
    <row r="92" s="29" customFormat="1" x14ac:dyDescent="0.25"/>
    <row r="93" s="29" customFormat="1" x14ac:dyDescent="0.25"/>
    <row r="94" s="29" customFormat="1" x14ac:dyDescent="0.25"/>
    <row r="95" s="29" customFormat="1" x14ac:dyDescent="0.25"/>
    <row r="96" s="29" customFormat="1" x14ac:dyDescent="0.25"/>
    <row r="97" s="29" customFormat="1" x14ac:dyDescent="0.25"/>
    <row r="98" s="29" customFormat="1" x14ac:dyDescent="0.25"/>
    <row r="99" s="29" customFormat="1" x14ac:dyDescent="0.25"/>
    <row r="100" s="29" customFormat="1" x14ac:dyDescent="0.25"/>
    <row r="101" s="29" customFormat="1" x14ac:dyDescent="0.25"/>
    <row r="102" s="29" customFormat="1" x14ac:dyDescent="0.25"/>
    <row r="103" s="29" customFormat="1" x14ac:dyDescent="0.25"/>
    <row r="104" s="29" customFormat="1" x14ac:dyDescent="0.25"/>
    <row r="105" s="29" customFormat="1" x14ac:dyDescent="0.25"/>
    <row r="106" s="29" customFormat="1" x14ac:dyDescent="0.25"/>
    <row r="107" s="29" customFormat="1" x14ac:dyDescent="0.25"/>
    <row r="108" s="29" customFormat="1" x14ac:dyDescent="0.25"/>
    <row r="109" s="29" customFormat="1" x14ac:dyDescent="0.25"/>
    <row r="110" s="29" customFormat="1" x14ac:dyDescent="0.25"/>
    <row r="111" s="29" customFormat="1" x14ac:dyDescent="0.25"/>
    <row r="112" s="29" customFormat="1" x14ac:dyDescent="0.25"/>
    <row r="113" s="29" customFormat="1" x14ac:dyDescent="0.25"/>
    <row r="114" s="29" customFormat="1" x14ac:dyDescent="0.25"/>
    <row r="115" s="29" customFormat="1" x14ac:dyDescent="0.25"/>
    <row r="116" s="29" customFormat="1" x14ac:dyDescent="0.25"/>
    <row r="117" s="29" customFormat="1" x14ac:dyDescent="0.25"/>
    <row r="118" s="29" customFormat="1" x14ac:dyDescent="0.25"/>
    <row r="119" s="29" customFormat="1" x14ac:dyDescent="0.25"/>
    <row r="120" s="29" customFormat="1" x14ac:dyDescent="0.25"/>
    <row r="121" s="29" customFormat="1" x14ac:dyDescent="0.25"/>
    <row r="122" s="29" customFormat="1" x14ac:dyDescent="0.25"/>
    <row r="123" s="29" customFormat="1" x14ac:dyDescent="0.25"/>
    <row r="124" s="29" customFormat="1" x14ac:dyDescent="0.25"/>
    <row r="125" s="29" customFormat="1" x14ac:dyDescent="0.25"/>
    <row r="126" s="29" customFormat="1" x14ac:dyDescent="0.25"/>
    <row r="127" s="29" customFormat="1" x14ac:dyDescent="0.25"/>
    <row r="128" s="29" customFormat="1" x14ac:dyDescent="0.25"/>
    <row r="129" s="29" customFormat="1" x14ac:dyDescent="0.25"/>
    <row r="130" s="29" customFormat="1" x14ac:dyDescent="0.25"/>
    <row r="131" s="29" customFormat="1" x14ac:dyDescent="0.25"/>
    <row r="132" s="29" customFormat="1" x14ac:dyDescent="0.25"/>
    <row r="133" s="29" customFormat="1" x14ac:dyDescent="0.25"/>
    <row r="134" s="29" customFormat="1" x14ac:dyDescent="0.25"/>
    <row r="135" s="29" customFormat="1" x14ac:dyDescent="0.25"/>
    <row r="136" s="29" customFormat="1" x14ac:dyDescent="0.25"/>
    <row r="137" s="29" customFormat="1" x14ac:dyDescent="0.25"/>
    <row r="138" s="29" customFormat="1" x14ac:dyDescent="0.25"/>
    <row r="139" s="29" customFormat="1" x14ac:dyDescent="0.25"/>
    <row r="140" s="29" customFormat="1" x14ac:dyDescent="0.25"/>
    <row r="141" s="29" customFormat="1" x14ac:dyDescent="0.25"/>
    <row r="142" s="29" customFormat="1" x14ac:dyDescent="0.25"/>
    <row r="143" s="29" customFormat="1" x14ac:dyDescent="0.25"/>
    <row r="144" s="29" customFormat="1" x14ac:dyDescent="0.25"/>
    <row r="145" s="29" customFormat="1" x14ac:dyDescent="0.25"/>
    <row r="146" s="29" customFormat="1" x14ac:dyDescent="0.25"/>
    <row r="147" s="29" customFormat="1" x14ac:dyDescent="0.25"/>
    <row r="148" s="29" customFormat="1" x14ac:dyDescent="0.25"/>
    <row r="149" s="29" customFormat="1" x14ac:dyDescent="0.25"/>
    <row r="150" s="29" customFormat="1" x14ac:dyDescent="0.25"/>
    <row r="151" s="29" customFormat="1" x14ac:dyDescent="0.25"/>
    <row r="152" s="29" customFormat="1" x14ac:dyDescent="0.25"/>
    <row r="153" s="29" customFormat="1" x14ac:dyDescent="0.25"/>
    <row r="154" s="29" customFormat="1" x14ac:dyDescent="0.25"/>
    <row r="155" s="29" customFormat="1" x14ac:dyDescent="0.25"/>
    <row r="156" s="29" customFormat="1" x14ac:dyDescent="0.25"/>
    <row r="157" s="29" customFormat="1" x14ac:dyDescent="0.25"/>
    <row r="158" s="29" customFormat="1" x14ac:dyDescent="0.25"/>
    <row r="159" s="29" customFormat="1" x14ac:dyDescent="0.25"/>
    <row r="160" s="29" customFormat="1" x14ac:dyDescent="0.25"/>
    <row r="161" s="29" customFormat="1" x14ac:dyDescent="0.25"/>
    <row r="162" s="29" customFormat="1" x14ac:dyDescent="0.25"/>
    <row r="163" s="29" customFormat="1" x14ac:dyDescent="0.25"/>
    <row r="164" s="29" customFormat="1" x14ac:dyDescent="0.25"/>
    <row r="165" s="29" customFormat="1" x14ac:dyDescent="0.25"/>
    <row r="166" s="29" customFormat="1" x14ac:dyDescent="0.25"/>
    <row r="167" s="29" customFormat="1" x14ac:dyDescent="0.25"/>
    <row r="168" s="29" customFormat="1" x14ac:dyDescent="0.25"/>
    <row r="169" s="29" customFormat="1" x14ac:dyDescent="0.25"/>
    <row r="170" s="29" customFormat="1" x14ac:dyDescent="0.25"/>
    <row r="171" s="29" customFormat="1" x14ac:dyDescent="0.25"/>
    <row r="172" s="29" customFormat="1" x14ac:dyDescent="0.25"/>
    <row r="173" s="29" customFormat="1" x14ac:dyDescent="0.25"/>
    <row r="174" s="29" customFormat="1" x14ac:dyDescent="0.25"/>
    <row r="175" s="29" customFormat="1" x14ac:dyDescent="0.25"/>
    <row r="176" s="29" customFormat="1" x14ac:dyDescent="0.25"/>
    <row r="177" s="29" customFormat="1" x14ac:dyDescent="0.25"/>
    <row r="178" s="29" customFormat="1" x14ac:dyDescent="0.25"/>
    <row r="179" s="29" customFormat="1" x14ac:dyDescent="0.25"/>
    <row r="180" s="29" customFormat="1" x14ac:dyDescent="0.25"/>
    <row r="181" s="29" customFormat="1" x14ac:dyDescent="0.25"/>
    <row r="182" s="29" customFormat="1" x14ac:dyDescent="0.25"/>
    <row r="183" s="29" customFormat="1" x14ac:dyDescent="0.25"/>
    <row r="184" s="29" customFormat="1" x14ac:dyDescent="0.25"/>
    <row r="185" s="29" customFormat="1" x14ac:dyDescent="0.25"/>
    <row r="186" s="29" customFormat="1" x14ac:dyDescent="0.25"/>
    <row r="187" s="29" customFormat="1" x14ac:dyDescent="0.25"/>
    <row r="188" s="29" customFormat="1" x14ac:dyDescent="0.25"/>
    <row r="189" s="29" customFormat="1" x14ac:dyDescent="0.25"/>
    <row r="190" s="29" customFormat="1" x14ac:dyDescent="0.25"/>
    <row r="191" s="29" customFormat="1" x14ac:dyDescent="0.25"/>
    <row r="192" s="29" customFormat="1" x14ac:dyDescent="0.25"/>
    <row r="193" s="29" customFormat="1" x14ac:dyDescent="0.25"/>
    <row r="194" s="29" customFormat="1" x14ac:dyDescent="0.25"/>
    <row r="195" s="29" customFormat="1" x14ac:dyDescent="0.25"/>
    <row r="196" s="29" customFormat="1" x14ac:dyDescent="0.25"/>
    <row r="197" s="29" customFormat="1" x14ac:dyDescent="0.25"/>
    <row r="198" s="29" customFormat="1" x14ac:dyDescent="0.25"/>
    <row r="199" s="29" customFormat="1" x14ac:dyDescent="0.25"/>
    <row r="200" s="29" customFormat="1" x14ac:dyDescent="0.25"/>
    <row r="201" s="29" customFormat="1" x14ac:dyDescent="0.25"/>
    <row r="202" s="29" customFormat="1" x14ac:dyDescent="0.25"/>
    <row r="203" s="29" customFormat="1" x14ac:dyDescent="0.25"/>
    <row r="204" s="29" customFormat="1" x14ac:dyDescent="0.25"/>
    <row r="205" s="29" customFormat="1" x14ac:dyDescent="0.25"/>
    <row r="206" s="29" customFormat="1" x14ac:dyDescent="0.25"/>
    <row r="207" s="29" customFormat="1" x14ac:dyDescent="0.25"/>
    <row r="208" s="29" customFormat="1" x14ac:dyDescent="0.25"/>
    <row r="209" s="29" customFormat="1" x14ac:dyDescent="0.25"/>
    <row r="210" s="29" customFormat="1" x14ac:dyDescent="0.25"/>
    <row r="211" s="29" customFormat="1" x14ac:dyDescent="0.25"/>
    <row r="212" s="29" customFormat="1" x14ac:dyDescent="0.25"/>
    <row r="213" s="29" customFormat="1" x14ac:dyDescent="0.25"/>
    <row r="214" s="29" customFormat="1" x14ac:dyDescent="0.25"/>
    <row r="215" s="29" customFormat="1" x14ac:dyDescent="0.25"/>
    <row r="216" s="29" customFormat="1" x14ac:dyDescent="0.25"/>
    <row r="217" s="29" customFormat="1" x14ac:dyDescent="0.25"/>
    <row r="218" s="29" customFormat="1" x14ac:dyDescent="0.25"/>
    <row r="219" s="29" customFormat="1" x14ac:dyDescent="0.25"/>
    <row r="220" s="29" customFormat="1" x14ac:dyDescent="0.25"/>
    <row r="221" s="29" customFormat="1" x14ac:dyDescent="0.25"/>
    <row r="222" s="29" customFormat="1" x14ac:dyDescent="0.25"/>
    <row r="223" s="29" customFormat="1" x14ac:dyDescent="0.25"/>
    <row r="224" s="29" customFormat="1" x14ac:dyDescent="0.25"/>
    <row r="225" s="29" customFormat="1" x14ac:dyDescent="0.25"/>
    <row r="226" s="29" customFormat="1" x14ac:dyDescent="0.25"/>
    <row r="227" s="29" customFormat="1" x14ac:dyDescent="0.25"/>
    <row r="228" s="29" customFormat="1" x14ac:dyDescent="0.25"/>
    <row r="229" s="29" customFormat="1" x14ac:dyDescent="0.25"/>
    <row r="230" s="29" customFormat="1" x14ac:dyDescent="0.25"/>
    <row r="231" s="29" customFormat="1" x14ac:dyDescent="0.25"/>
    <row r="232" s="29" customFormat="1" x14ac:dyDescent="0.25"/>
    <row r="233" s="29" customFormat="1" x14ac:dyDescent="0.25"/>
    <row r="234" s="29" customFormat="1" x14ac:dyDescent="0.25"/>
    <row r="235" s="29" customFormat="1" x14ac:dyDescent="0.25"/>
    <row r="236" s="29" customFormat="1" x14ac:dyDescent="0.25"/>
    <row r="237" s="29" customFormat="1" x14ac:dyDescent="0.25"/>
    <row r="238" s="29" customFormat="1" x14ac:dyDescent="0.25"/>
    <row r="239" s="29" customFormat="1" x14ac:dyDescent="0.25"/>
    <row r="240" s="29" customFormat="1" x14ac:dyDescent="0.25"/>
    <row r="241" s="29" customFormat="1" x14ac:dyDescent="0.25"/>
    <row r="242" s="29" customFormat="1" x14ac:dyDescent="0.25"/>
    <row r="243" s="29" customFormat="1" x14ac:dyDescent="0.25"/>
    <row r="244" s="29" customFormat="1" x14ac:dyDescent="0.25"/>
    <row r="245" s="29" customFormat="1" x14ac:dyDescent="0.25"/>
    <row r="246" s="29" customFormat="1" x14ac:dyDescent="0.25"/>
    <row r="247" s="29" customFormat="1" x14ac:dyDescent="0.25"/>
    <row r="248" s="29" customFormat="1" x14ac:dyDescent="0.25"/>
    <row r="249" s="29" customFormat="1" x14ac:dyDescent="0.25"/>
    <row r="250" s="29" customFormat="1" x14ac:dyDescent="0.25"/>
    <row r="251" s="29" customFormat="1" x14ac:dyDescent="0.25"/>
    <row r="252" s="29" customFormat="1" x14ac:dyDescent="0.25"/>
    <row r="253" s="29" customFormat="1" x14ac:dyDescent="0.25"/>
    <row r="254" s="29" customFormat="1" x14ac:dyDescent="0.25"/>
    <row r="255" s="29" customFormat="1" x14ac:dyDescent="0.25"/>
    <row r="256" s="29" customFormat="1" x14ac:dyDescent="0.25"/>
    <row r="257" s="29" customFormat="1" x14ac:dyDescent="0.25"/>
    <row r="258" s="29" customFormat="1" x14ac:dyDescent="0.25"/>
    <row r="259" s="29" customFormat="1" x14ac:dyDescent="0.25"/>
    <row r="260" s="29" customFormat="1" x14ac:dyDescent="0.25"/>
    <row r="261" s="29" customFormat="1" x14ac:dyDescent="0.25"/>
    <row r="262" s="29" customFormat="1" x14ac:dyDescent="0.25"/>
    <row r="263" s="29" customFormat="1" x14ac:dyDescent="0.25"/>
    <row r="264" s="29" customFormat="1" x14ac:dyDescent="0.25"/>
    <row r="265" s="29" customFormat="1" x14ac:dyDescent="0.25"/>
    <row r="266" s="29" customFormat="1" x14ac:dyDescent="0.25"/>
    <row r="267" s="29" customFormat="1" x14ac:dyDescent="0.25"/>
    <row r="268" s="29" customFormat="1" x14ac:dyDescent="0.25"/>
    <row r="269" s="29" customFormat="1" x14ac:dyDescent="0.25"/>
    <row r="270" s="29" customFormat="1" x14ac:dyDescent="0.25"/>
    <row r="271" s="29" customFormat="1" x14ac:dyDescent="0.25"/>
    <row r="272" s="29" customFormat="1" x14ac:dyDescent="0.25"/>
    <row r="273" s="29" customFormat="1" x14ac:dyDescent="0.25"/>
    <row r="274" s="29" customFormat="1" x14ac:dyDescent="0.25"/>
    <row r="275" s="29" customFormat="1" x14ac:dyDescent="0.25"/>
    <row r="276" s="29" customFormat="1" x14ac:dyDescent="0.25"/>
    <row r="277" s="29" customFormat="1" x14ac:dyDescent="0.25"/>
    <row r="278" s="29" customFormat="1" x14ac:dyDescent="0.25"/>
    <row r="279" s="29" customFormat="1" x14ac:dyDescent="0.25"/>
    <row r="280" s="29" customFormat="1" x14ac:dyDescent="0.25"/>
    <row r="281" s="29" customFormat="1" x14ac:dyDescent="0.25"/>
    <row r="282" s="29" customFormat="1" x14ac:dyDescent="0.25"/>
    <row r="283" s="29" customFormat="1" x14ac:dyDescent="0.25"/>
    <row r="284" s="29" customFormat="1" x14ac:dyDescent="0.25"/>
    <row r="285" s="29" customFormat="1" x14ac:dyDescent="0.25"/>
    <row r="286" s="29" customFormat="1" x14ac:dyDescent="0.25"/>
    <row r="287" s="29" customFormat="1" x14ac:dyDescent="0.25"/>
    <row r="288" s="29" customFormat="1" x14ac:dyDescent="0.25"/>
    <row r="289" s="29" customFormat="1" x14ac:dyDescent="0.25"/>
    <row r="290" s="29" customFormat="1" x14ac:dyDescent="0.25"/>
    <row r="291" s="29" customFormat="1" x14ac:dyDescent="0.25"/>
    <row r="292" s="29" customFormat="1" x14ac:dyDescent="0.25"/>
    <row r="293" s="29" customFormat="1" x14ac:dyDescent="0.25"/>
    <row r="294" s="29" customFormat="1" x14ac:dyDescent="0.25"/>
    <row r="295" s="29" customFormat="1" x14ac:dyDescent="0.25"/>
    <row r="296" s="29" customFormat="1" x14ac:dyDescent="0.25"/>
    <row r="297" s="29" customFormat="1" x14ac:dyDescent="0.25"/>
    <row r="298" s="29" customFormat="1" x14ac:dyDescent="0.25"/>
    <row r="299" s="29" customFormat="1" x14ac:dyDescent="0.25"/>
    <row r="300" s="29" customFormat="1" x14ac:dyDescent="0.25"/>
    <row r="301" s="29" customFormat="1" x14ac:dyDescent="0.25"/>
    <row r="302" s="29" customFormat="1" x14ac:dyDescent="0.25"/>
    <row r="303" s="29" customFormat="1" x14ac:dyDescent="0.25"/>
    <row r="304" s="29" customFormat="1" x14ac:dyDescent="0.25"/>
    <row r="305" s="29" customFormat="1" x14ac:dyDescent="0.25"/>
    <row r="306" s="29" customFormat="1" x14ac:dyDescent="0.25"/>
    <row r="307" s="29" customFormat="1" x14ac:dyDescent="0.25"/>
    <row r="308" s="29" customFormat="1" x14ac:dyDescent="0.25"/>
    <row r="309" s="29" customFormat="1" x14ac:dyDescent="0.25"/>
    <row r="310" s="29" customFormat="1" x14ac:dyDescent="0.25"/>
    <row r="311" s="29" customFormat="1" x14ac:dyDescent="0.25"/>
    <row r="312" s="29" customFormat="1" x14ac:dyDescent="0.25"/>
    <row r="313" s="29" customFormat="1" x14ac:dyDescent="0.25"/>
    <row r="314" s="29" customFormat="1" x14ac:dyDescent="0.25"/>
    <row r="315" s="29" customFormat="1" x14ac:dyDescent="0.25"/>
    <row r="316" s="29" customFormat="1" x14ac:dyDescent="0.25"/>
    <row r="317" s="29" customFormat="1" x14ac:dyDescent="0.25"/>
    <row r="318" s="29" customFormat="1" x14ac:dyDescent="0.25"/>
    <row r="319" s="29" customFormat="1" x14ac:dyDescent="0.25"/>
    <row r="320" s="29" customFormat="1" x14ac:dyDescent="0.25"/>
    <row r="321" s="29" customFormat="1" x14ac:dyDescent="0.25"/>
    <row r="322" s="29" customFormat="1" x14ac:dyDescent="0.25"/>
    <row r="323" s="29" customFormat="1" x14ac:dyDescent="0.25"/>
    <row r="324" s="29" customFormat="1" x14ac:dyDescent="0.25"/>
    <row r="325" s="29" customFormat="1" x14ac:dyDescent="0.25"/>
    <row r="326" s="29" customFormat="1" x14ac:dyDescent="0.25"/>
    <row r="327" s="29" customFormat="1" x14ac:dyDescent="0.25"/>
    <row r="328" s="29" customFormat="1" x14ac:dyDescent="0.25"/>
    <row r="329" s="29" customFormat="1" x14ac:dyDescent="0.25"/>
    <row r="330" s="29" customFormat="1" x14ac:dyDescent="0.25"/>
    <row r="331" s="29" customFormat="1" x14ac:dyDescent="0.25"/>
    <row r="332" s="29" customFormat="1" x14ac:dyDescent="0.25"/>
    <row r="333" s="29" customFormat="1" x14ac:dyDescent="0.25"/>
    <row r="334" s="29" customFormat="1" x14ac:dyDescent="0.25"/>
    <row r="335" s="29" customFormat="1" x14ac:dyDescent="0.25"/>
    <row r="336" s="29" customFormat="1" x14ac:dyDescent="0.25"/>
    <row r="337" s="29" customFormat="1" x14ac:dyDescent="0.25"/>
    <row r="338" s="29" customFormat="1" x14ac:dyDescent="0.25"/>
    <row r="339" s="29" customFormat="1" x14ac:dyDescent="0.25"/>
    <row r="340" s="29" customFormat="1" x14ac:dyDescent="0.25"/>
    <row r="341" s="29" customFormat="1" x14ac:dyDescent="0.25"/>
    <row r="342" s="29" customFormat="1" x14ac:dyDescent="0.25"/>
    <row r="343" s="29" customFormat="1" x14ac:dyDescent="0.25"/>
    <row r="344" s="29" customFormat="1" x14ac:dyDescent="0.25"/>
    <row r="345" s="29" customFormat="1" x14ac:dyDescent="0.25"/>
    <row r="346" s="29" customFormat="1" x14ac:dyDescent="0.25"/>
    <row r="347" s="29" customFormat="1" x14ac:dyDescent="0.25"/>
    <row r="348" s="29" customFormat="1" x14ac:dyDescent="0.25"/>
    <row r="349" s="29" customFormat="1" x14ac:dyDescent="0.25"/>
    <row r="350" s="29" customFormat="1" x14ac:dyDescent="0.25"/>
    <row r="351" s="29" customFormat="1" x14ac:dyDescent="0.25"/>
    <row r="352" s="29" customFormat="1" x14ac:dyDescent="0.25"/>
    <row r="353" s="29" customFormat="1" x14ac:dyDescent="0.25"/>
    <row r="354" s="29" customFormat="1" x14ac:dyDescent="0.25"/>
    <row r="355" s="29" customFormat="1" x14ac:dyDescent="0.25"/>
    <row r="356" s="29" customFormat="1" x14ac:dyDescent="0.25"/>
    <row r="357" s="29" customFormat="1" x14ac:dyDescent="0.25"/>
    <row r="358" s="29" customFormat="1" x14ac:dyDescent="0.25"/>
    <row r="359" s="29" customFormat="1" x14ac:dyDescent="0.25"/>
    <row r="360" s="29" customFormat="1" x14ac:dyDescent="0.25"/>
    <row r="361" s="29" customFormat="1" x14ac:dyDescent="0.25"/>
    <row r="362" s="29" customFormat="1" x14ac:dyDescent="0.25"/>
    <row r="363" s="29" customFormat="1" x14ac:dyDescent="0.25"/>
    <row r="364" s="29" customFormat="1" x14ac:dyDescent="0.25"/>
    <row r="365" s="29" customFormat="1" x14ac:dyDescent="0.25"/>
    <row r="366" s="29" customFormat="1" x14ac:dyDescent="0.25"/>
    <row r="367" s="29" customFormat="1" x14ac:dyDescent="0.25"/>
    <row r="368" s="29" customFormat="1" x14ac:dyDescent="0.25"/>
    <row r="369" s="29" customFormat="1" x14ac:dyDescent="0.25"/>
    <row r="370" s="29" customFormat="1" x14ac:dyDescent="0.25"/>
    <row r="371" s="29" customFormat="1" x14ac:dyDescent="0.25"/>
    <row r="372" s="29" customFormat="1" x14ac:dyDescent="0.25"/>
    <row r="373" s="29" customFormat="1" x14ac:dyDescent="0.25"/>
    <row r="374" s="29" customFormat="1" x14ac:dyDescent="0.25"/>
    <row r="375" s="29" customFormat="1" x14ac:dyDescent="0.25"/>
    <row r="376" s="29" customFormat="1" x14ac:dyDescent="0.25"/>
    <row r="377" s="29" customFormat="1" x14ac:dyDescent="0.25"/>
    <row r="378" s="29" customFormat="1" x14ac:dyDescent="0.25"/>
    <row r="379" s="29" customFormat="1" x14ac:dyDescent="0.25"/>
    <row r="380" s="29" customFormat="1" x14ac:dyDescent="0.25"/>
    <row r="381" s="29" customFormat="1" x14ac:dyDescent="0.25"/>
    <row r="382" s="29" customFormat="1" x14ac:dyDescent="0.25"/>
    <row r="383" s="29" customFormat="1" x14ac:dyDescent="0.25"/>
    <row r="384" s="29" customFormat="1" x14ac:dyDescent="0.25"/>
    <row r="385" s="29" customFormat="1" x14ac:dyDescent="0.25"/>
    <row r="386" s="29" customFormat="1" x14ac:dyDescent="0.25"/>
    <row r="387" s="29" customFormat="1" x14ac:dyDescent="0.25"/>
    <row r="388" s="29" customFormat="1" x14ac:dyDescent="0.25"/>
    <row r="389" s="29" customFormat="1" x14ac:dyDescent="0.25"/>
    <row r="390" s="29" customFormat="1" x14ac:dyDescent="0.25"/>
    <row r="391" s="29" customFormat="1" x14ac:dyDescent="0.25"/>
    <row r="392" s="29" customFormat="1" x14ac:dyDescent="0.25"/>
    <row r="393" s="29" customFormat="1" x14ac:dyDescent="0.25"/>
    <row r="394" s="29" customFormat="1" x14ac:dyDescent="0.25"/>
    <row r="395" s="29" customFormat="1" x14ac:dyDescent="0.25"/>
    <row r="396" s="29" customFormat="1" x14ac:dyDescent="0.25"/>
    <row r="397" s="29" customFormat="1" x14ac:dyDescent="0.25"/>
    <row r="398" s="29" customFormat="1" x14ac:dyDescent="0.25"/>
    <row r="399" s="29" customFormat="1" x14ac:dyDescent="0.25"/>
    <row r="400" s="29" customFormat="1" x14ac:dyDescent="0.25"/>
    <row r="401" s="29" customFormat="1" x14ac:dyDescent="0.25"/>
    <row r="402" s="29" customFormat="1" x14ac:dyDescent="0.25"/>
    <row r="403" s="29" customFormat="1" x14ac:dyDescent="0.25"/>
    <row r="404" s="29" customFormat="1" x14ac:dyDescent="0.25"/>
    <row r="405" s="29" customFormat="1" x14ac:dyDescent="0.25"/>
    <row r="406" s="29" customFormat="1" x14ac:dyDescent="0.25"/>
    <row r="407" s="29" customFormat="1" x14ac:dyDescent="0.25"/>
    <row r="408" s="29" customFormat="1" x14ac:dyDescent="0.25"/>
    <row r="409" s="29" customFormat="1" x14ac:dyDescent="0.25"/>
    <row r="410" s="29" customFormat="1" x14ac:dyDescent="0.25"/>
    <row r="411" s="29" customFormat="1" x14ac:dyDescent="0.25"/>
    <row r="412" s="29" customFormat="1" x14ac:dyDescent="0.25"/>
    <row r="413" s="29" customFormat="1" x14ac:dyDescent="0.25"/>
    <row r="414" s="29" customFormat="1" x14ac:dyDescent="0.25"/>
    <row r="415" s="29" customFormat="1" x14ac:dyDescent="0.25"/>
    <row r="416" s="29" customFormat="1" x14ac:dyDescent="0.25"/>
    <row r="417" s="29" customFormat="1" x14ac:dyDescent="0.25"/>
    <row r="418" s="29" customFormat="1" x14ac:dyDescent="0.25"/>
    <row r="419" s="29" customFormat="1" x14ac:dyDescent="0.25"/>
    <row r="420" s="29" customFormat="1" x14ac:dyDescent="0.25"/>
    <row r="421" s="29" customFormat="1" x14ac:dyDescent="0.25"/>
    <row r="422" s="29" customFormat="1" x14ac:dyDescent="0.25"/>
    <row r="423" s="29" customFormat="1" x14ac:dyDescent="0.25"/>
    <row r="424" s="29" customFormat="1" x14ac:dyDescent="0.25"/>
    <row r="425" s="29" customFormat="1" x14ac:dyDescent="0.25"/>
    <row r="426" s="29" customFormat="1" x14ac:dyDescent="0.25"/>
    <row r="427" s="29" customFormat="1" x14ac:dyDescent="0.25"/>
    <row r="428" s="29" customFormat="1" x14ac:dyDescent="0.25"/>
    <row r="429" s="29" customFormat="1" x14ac:dyDescent="0.25"/>
    <row r="430" s="29" customFormat="1" x14ac:dyDescent="0.25"/>
    <row r="431" s="29" customFormat="1" x14ac:dyDescent="0.25"/>
    <row r="432" s="29" customFormat="1" x14ac:dyDescent="0.25"/>
    <row r="433" s="29" customFormat="1" x14ac:dyDescent="0.25"/>
    <row r="434" s="29" customFormat="1" x14ac:dyDescent="0.25"/>
    <row r="435" s="29" customFormat="1" x14ac:dyDescent="0.25"/>
    <row r="436" s="29" customFormat="1" x14ac:dyDescent="0.25"/>
    <row r="437" s="29" customFormat="1" x14ac:dyDescent="0.25"/>
    <row r="438" s="29" customFormat="1" x14ac:dyDescent="0.25"/>
    <row r="439" s="29" customFormat="1" x14ac:dyDescent="0.25"/>
    <row r="440" s="29" customFormat="1" x14ac:dyDescent="0.25"/>
    <row r="441" s="29" customFormat="1" x14ac:dyDescent="0.25"/>
    <row r="442" s="29" customFormat="1" x14ac:dyDescent="0.25"/>
    <row r="443" s="29" customFormat="1" x14ac:dyDescent="0.25"/>
    <row r="444" s="29" customFormat="1" x14ac:dyDescent="0.25"/>
    <row r="445" s="29" customFormat="1" x14ac:dyDescent="0.25"/>
    <row r="446" s="29" customFormat="1" x14ac:dyDescent="0.25"/>
    <row r="447" s="29" customFormat="1" x14ac:dyDescent="0.25"/>
    <row r="448" s="29" customFormat="1" x14ac:dyDescent="0.25"/>
    <row r="449" s="29" customFormat="1" x14ac:dyDescent="0.25"/>
    <row r="450" s="29" customFormat="1" x14ac:dyDescent="0.25"/>
    <row r="451" s="29" customFormat="1" x14ac:dyDescent="0.25"/>
    <row r="452" s="29" customFormat="1" x14ac:dyDescent="0.25"/>
    <row r="453" s="29" customFormat="1" x14ac:dyDescent="0.25"/>
    <row r="454" s="29" customFormat="1" x14ac:dyDescent="0.25"/>
    <row r="455" s="29" customFormat="1" x14ac:dyDescent="0.25"/>
    <row r="456" s="29" customFormat="1" x14ac:dyDescent="0.25"/>
    <row r="457" s="29" customFormat="1" x14ac:dyDescent="0.25"/>
    <row r="458" s="29" customFormat="1" x14ac:dyDescent="0.25"/>
    <row r="459" s="29" customFormat="1" x14ac:dyDescent="0.25"/>
    <row r="460" s="29" customFormat="1" x14ac:dyDescent="0.25"/>
    <row r="461" s="29" customFormat="1" x14ac:dyDescent="0.25"/>
    <row r="462" s="29" customFormat="1" x14ac:dyDescent="0.25"/>
    <row r="463" s="29" customFormat="1" x14ac:dyDescent="0.25"/>
    <row r="464" s="29" customFormat="1" x14ac:dyDescent="0.25"/>
    <row r="465" s="29" customFormat="1" x14ac:dyDescent="0.25"/>
    <row r="466" s="29" customFormat="1" x14ac:dyDescent="0.25"/>
    <row r="467" s="29" customFormat="1" x14ac:dyDescent="0.25"/>
    <row r="468" s="29" customFormat="1" x14ac:dyDescent="0.25"/>
    <row r="469" s="29" customFormat="1" x14ac:dyDescent="0.25"/>
    <row r="470" s="29" customFormat="1" x14ac:dyDescent="0.25"/>
    <row r="471" s="29" customFormat="1" x14ac:dyDescent="0.25"/>
    <row r="472" s="29" customFormat="1" x14ac:dyDescent="0.25"/>
    <row r="473" s="29" customFormat="1" x14ac:dyDescent="0.25"/>
    <row r="474" s="29" customFormat="1" x14ac:dyDescent="0.25"/>
    <row r="475" s="29" customFormat="1" x14ac:dyDescent="0.25"/>
    <row r="476" s="29" customFormat="1" x14ac:dyDescent="0.25"/>
    <row r="477" s="29" customFormat="1" x14ac:dyDescent="0.25"/>
    <row r="478" s="29" customFormat="1" x14ac:dyDescent="0.25"/>
    <row r="479" s="29" customFormat="1" x14ac:dyDescent="0.25"/>
    <row r="480" s="29" customFormat="1" x14ac:dyDescent="0.25"/>
    <row r="481" s="29" customFormat="1" x14ac:dyDescent="0.25"/>
    <row r="482" s="29" customFormat="1" x14ac:dyDescent="0.25"/>
    <row r="483" s="29" customFormat="1" x14ac:dyDescent="0.25"/>
    <row r="484" s="29" customFormat="1" x14ac:dyDescent="0.25"/>
    <row r="485" s="29" customFormat="1" x14ac:dyDescent="0.25"/>
    <row r="486" s="29" customFormat="1" x14ac:dyDescent="0.25"/>
    <row r="487" s="29" customFormat="1" x14ac:dyDescent="0.25"/>
    <row r="488" s="29" customFormat="1" x14ac:dyDescent="0.25"/>
    <row r="489" s="29" customFormat="1" x14ac:dyDescent="0.25"/>
    <row r="490" s="29" customFormat="1" x14ac:dyDescent="0.25"/>
    <row r="491" s="29" customFormat="1" x14ac:dyDescent="0.25"/>
    <row r="492" s="29" customFormat="1" x14ac:dyDescent="0.25"/>
    <row r="493" s="29" customFormat="1" x14ac:dyDescent="0.25"/>
    <row r="494" s="29" customFormat="1" x14ac:dyDescent="0.25"/>
    <row r="495" s="29" customFormat="1" x14ac:dyDescent="0.25"/>
    <row r="496" s="29" customFormat="1" x14ac:dyDescent="0.25"/>
    <row r="497" s="29" customFormat="1" x14ac:dyDescent="0.25"/>
    <row r="498" s="29" customFormat="1" x14ac:dyDescent="0.25"/>
    <row r="499" s="29" customFormat="1" x14ac:dyDescent="0.25"/>
    <row r="500" s="29" customFormat="1" x14ac:dyDescent="0.25"/>
    <row r="501" s="29" customFormat="1" x14ac:dyDescent="0.25"/>
    <row r="502" s="29" customFormat="1" x14ac:dyDescent="0.25"/>
    <row r="503" s="29" customFormat="1" x14ac:dyDescent="0.25"/>
    <row r="504" s="29" customFormat="1" x14ac:dyDescent="0.25"/>
    <row r="505" s="29" customFormat="1" x14ac:dyDescent="0.25"/>
    <row r="506" s="29" customFormat="1" x14ac:dyDescent="0.25"/>
    <row r="507" s="29" customFormat="1" x14ac:dyDescent="0.25"/>
    <row r="508" s="29" customFormat="1" x14ac:dyDescent="0.25"/>
    <row r="509" s="29" customFormat="1" x14ac:dyDescent="0.25"/>
    <row r="510" s="29" customFormat="1" x14ac:dyDescent="0.25"/>
    <row r="511" s="29" customFormat="1" x14ac:dyDescent="0.25"/>
    <row r="512" s="29" customFormat="1" x14ac:dyDescent="0.25"/>
    <row r="513" s="29" customFormat="1" x14ac:dyDescent="0.25"/>
    <row r="514" s="29" customFormat="1" x14ac:dyDescent="0.25"/>
    <row r="515" s="29" customFormat="1" x14ac:dyDescent="0.25"/>
    <row r="516" s="29" customFormat="1" x14ac:dyDescent="0.25"/>
    <row r="517" s="29" customFormat="1" x14ac:dyDescent="0.25"/>
    <row r="518" s="29" customFormat="1" x14ac:dyDescent="0.25"/>
    <row r="519" s="29" customFormat="1" x14ac:dyDescent="0.25"/>
    <row r="520" s="29" customFormat="1" x14ac:dyDescent="0.25"/>
    <row r="521" s="29" customFormat="1" x14ac:dyDescent="0.25"/>
    <row r="522" s="29" customFormat="1" x14ac:dyDescent="0.25"/>
    <row r="523" s="29" customFormat="1" x14ac:dyDescent="0.25"/>
    <row r="524" s="29" customFormat="1" x14ac:dyDescent="0.25"/>
    <row r="525" s="29" customFormat="1" x14ac:dyDescent="0.25"/>
    <row r="526" s="29" customFormat="1" x14ac:dyDescent="0.25"/>
    <row r="527" s="29" customFormat="1" x14ac:dyDescent="0.25"/>
    <row r="528" s="29" customFormat="1" x14ac:dyDescent="0.25"/>
    <row r="529" s="29" customFormat="1" x14ac:dyDescent="0.25"/>
    <row r="530" s="29" customFormat="1" x14ac:dyDescent="0.25"/>
    <row r="531" s="29" customFormat="1" x14ac:dyDescent="0.25"/>
    <row r="532" s="29" customFormat="1" x14ac:dyDescent="0.25"/>
    <row r="533" s="29" customFormat="1" x14ac:dyDescent="0.25"/>
    <row r="534" s="29" customFormat="1" x14ac:dyDescent="0.25"/>
    <row r="535" s="29" customFormat="1" x14ac:dyDescent="0.25"/>
    <row r="536" s="29" customFormat="1" x14ac:dyDescent="0.25"/>
    <row r="537" s="29" customFormat="1" x14ac:dyDescent="0.25"/>
    <row r="538" s="29" customFormat="1" x14ac:dyDescent="0.25"/>
    <row r="539" s="29" customFormat="1" x14ac:dyDescent="0.25"/>
    <row r="540" s="29" customFormat="1" x14ac:dyDescent="0.25"/>
    <row r="541" s="29" customFormat="1" x14ac:dyDescent="0.25"/>
    <row r="542" s="29" customFormat="1" x14ac:dyDescent="0.25"/>
    <row r="543" s="29" customFormat="1" x14ac:dyDescent="0.25"/>
    <row r="544" s="29" customFormat="1" x14ac:dyDescent="0.25"/>
    <row r="545" s="29" customFormat="1" x14ac:dyDescent="0.25"/>
    <row r="546" s="29" customFormat="1" x14ac:dyDescent="0.25"/>
    <row r="547" s="29" customFormat="1" x14ac:dyDescent="0.25"/>
    <row r="548" s="29" customFormat="1" x14ac:dyDescent="0.25"/>
    <row r="549" s="29" customFormat="1" x14ac:dyDescent="0.25"/>
    <row r="550" s="29" customFormat="1" x14ac:dyDescent="0.25"/>
    <row r="551" s="29" customFormat="1" x14ac:dyDescent="0.25"/>
    <row r="552" s="29" customFormat="1" x14ac:dyDescent="0.25"/>
    <row r="553" s="29" customFormat="1" x14ac:dyDescent="0.25"/>
    <row r="554" s="29" customFormat="1" x14ac:dyDescent="0.25"/>
    <row r="555" s="29" customFormat="1" x14ac:dyDescent="0.25"/>
    <row r="556" s="29" customFormat="1" x14ac:dyDescent="0.25"/>
    <row r="557" s="29" customFormat="1" x14ac:dyDescent="0.25"/>
    <row r="558" s="29" customFormat="1" x14ac:dyDescent="0.25"/>
    <row r="559" s="29" customFormat="1" x14ac:dyDescent="0.25"/>
    <row r="560" s="29" customFormat="1" x14ac:dyDescent="0.25"/>
    <row r="561" s="29" customFormat="1" x14ac:dyDescent="0.25"/>
    <row r="562" s="29" customFormat="1" x14ac:dyDescent="0.25"/>
    <row r="563" s="29" customFormat="1" x14ac:dyDescent="0.25"/>
    <row r="564" s="29" customFormat="1" x14ac:dyDescent="0.25"/>
    <row r="565" s="29" customFormat="1" x14ac:dyDescent="0.25"/>
    <row r="566" s="29" customFormat="1" x14ac:dyDescent="0.25"/>
    <row r="567" s="29" customFormat="1" x14ac:dyDescent="0.25"/>
    <row r="568" s="29" customFormat="1" x14ac:dyDescent="0.25"/>
    <row r="569" s="29" customFormat="1" x14ac:dyDescent="0.25"/>
    <row r="570" s="29" customFormat="1" x14ac:dyDescent="0.25"/>
    <row r="571" s="29" customFormat="1" x14ac:dyDescent="0.25"/>
    <row r="572" s="29" customFormat="1" x14ac:dyDescent="0.25"/>
    <row r="573" s="29" customFormat="1" x14ac:dyDescent="0.25"/>
    <row r="574" s="29" customFormat="1" x14ac:dyDescent="0.25"/>
    <row r="575" s="29" customFormat="1" x14ac:dyDescent="0.25"/>
    <row r="576" s="29" customFormat="1" x14ac:dyDescent="0.25"/>
    <row r="577" s="29" customFormat="1" x14ac:dyDescent="0.25"/>
    <row r="578" s="29" customFormat="1" x14ac:dyDescent="0.25"/>
    <row r="579" s="29" customFormat="1" x14ac:dyDescent="0.25"/>
    <row r="580" s="29" customFormat="1" x14ac:dyDescent="0.25"/>
    <row r="581" s="29" customFormat="1" x14ac:dyDescent="0.25"/>
    <row r="582" s="29" customFormat="1" x14ac:dyDescent="0.25"/>
    <row r="583" s="29" customFormat="1" x14ac:dyDescent="0.25"/>
    <row r="584" s="29" customFormat="1" x14ac:dyDescent="0.25"/>
    <row r="585" s="29" customFormat="1" x14ac:dyDescent="0.25"/>
    <row r="586" s="29" customFormat="1" x14ac:dyDescent="0.25"/>
    <row r="587" s="29" customFormat="1" x14ac:dyDescent="0.25"/>
    <row r="588" s="29" customFormat="1" x14ac:dyDescent="0.25"/>
    <row r="589" s="29" customFormat="1" x14ac:dyDescent="0.25"/>
    <row r="590" s="29" customFormat="1" x14ac:dyDescent="0.25"/>
    <row r="591" s="29" customFormat="1" x14ac:dyDescent="0.25"/>
    <row r="592" s="29" customFormat="1" x14ac:dyDescent="0.25"/>
    <row r="593" s="29" customFormat="1" x14ac:dyDescent="0.25"/>
    <row r="594" s="29" customFormat="1" x14ac:dyDescent="0.25"/>
    <row r="595" s="29" customFormat="1" x14ac:dyDescent="0.25"/>
    <row r="596" s="29" customFormat="1" x14ac:dyDescent="0.25"/>
    <row r="597" s="29" customFormat="1" x14ac:dyDescent="0.25"/>
    <row r="598" s="29" customFormat="1" x14ac:dyDescent="0.25"/>
    <row r="599" s="29" customFormat="1" x14ac:dyDescent="0.25"/>
    <row r="600" s="29" customFormat="1" x14ac:dyDescent="0.25"/>
    <row r="601" s="29" customFormat="1" x14ac:dyDescent="0.25"/>
    <row r="602" s="29" customFormat="1" x14ac:dyDescent="0.25"/>
    <row r="603" s="29" customFormat="1" x14ac:dyDescent="0.25"/>
    <row r="604" s="29" customFormat="1" x14ac:dyDescent="0.25"/>
    <row r="605" s="29" customFormat="1" x14ac:dyDescent="0.25"/>
    <row r="606" s="29" customFormat="1" x14ac:dyDescent="0.25"/>
    <row r="607" s="29" customFormat="1" x14ac:dyDescent="0.25"/>
    <row r="608" s="29" customFormat="1" x14ac:dyDescent="0.25"/>
    <row r="609" s="29" customFormat="1" x14ac:dyDescent="0.25"/>
    <row r="610" s="29" customFormat="1" x14ac:dyDescent="0.25"/>
    <row r="611" s="29" customFormat="1" x14ac:dyDescent="0.25"/>
    <row r="612" s="29" customFormat="1" x14ac:dyDescent="0.25"/>
    <row r="613" s="29" customFormat="1" x14ac:dyDescent="0.25"/>
    <row r="614" s="29" customFormat="1" x14ac:dyDescent="0.25"/>
    <row r="615" s="29" customFormat="1" x14ac:dyDescent="0.25"/>
    <row r="616" s="29" customFormat="1" x14ac:dyDescent="0.25"/>
    <row r="617" s="29" customFormat="1" x14ac:dyDescent="0.25"/>
    <row r="618" s="29" customFormat="1" x14ac:dyDescent="0.25"/>
    <row r="619" s="29" customFormat="1" x14ac:dyDescent="0.25"/>
    <row r="620" s="29" customFormat="1" x14ac:dyDescent="0.25"/>
    <row r="621" s="29" customFormat="1" x14ac:dyDescent="0.25"/>
    <row r="622" s="29" customFormat="1" x14ac:dyDescent="0.25"/>
    <row r="623" s="29" customFormat="1" x14ac:dyDescent="0.25"/>
    <row r="624" s="29" customFormat="1" x14ac:dyDescent="0.25"/>
    <row r="625" s="29" customFormat="1" x14ac:dyDescent="0.25"/>
    <row r="626" s="29" customFormat="1" x14ac:dyDescent="0.25"/>
    <row r="627" s="29" customFormat="1" x14ac:dyDescent="0.25"/>
    <row r="628" s="29" customFormat="1" x14ac:dyDescent="0.25"/>
    <row r="629" s="29" customFormat="1" x14ac:dyDescent="0.25"/>
    <row r="630" s="29" customFormat="1" x14ac:dyDescent="0.25"/>
    <row r="631" s="29" customFormat="1" x14ac:dyDescent="0.25"/>
    <row r="632" s="29" customFormat="1" x14ac:dyDescent="0.25"/>
    <row r="633" s="29" customFormat="1" x14ac:dyDescent="0.25"/>
    <row r="634" s="29" customFormat="1" x14ac:dyDescent="0.25"/>
    <row r="635" s="29" customFormat="1" x14ac:dyDescent="0.25"/>
    <row r="636" s="29" customFormat="1" x14ac:dyDescent="0.25"/>
    <row r="637" s="29" customFormat="1" x14ac:dyDescent="0.25"/>
    <row r="638" s="29" customFormat="1" x14ac:dyDescent="0.25"/>
    <row r="639" s="29" customFormat="1" x14ac:dyDescent="0.25"/>
    <row r="640" s="29" customFormat="1" x14ac:dyDescent="0.25"/>
    <row r="641" s="29" customFormat="1" x14ac:dyDescent="0.25"/>
    <row r="642" s="29" customFormat="1" x14ac:dyDescent="0.25"/>
    <row r="643" s="29" customFormat="1" x14ac:dyDescent="0.25"/>
    <row r="644" s="29" customFormat="1" x14ac:dyDescent="0.25"/>
    <row r="645" s="29" customFormat="1" x14ac:dyDescent="0.25"/>
    <row r="646" s="29" customFormat="1" x14ac:dyDescent="0.25"/>
    <row r="647" s="29" customFormat="1" x14ac:dyDescent="0.25"/>
    <row r="648" s="29" customFormat="1" x14ac:dyDescent="0.25"/>
    <row r="649" s="29" customFormat="1" x14ac:dyDescent="0.25"/>
    <row r="650" s="29" customFormat="1" x14ac:dyDescent="0.25"/>
    <row r="651" s="29" customFormat="1" x14ac:dyDescent="0.25"/>
    <row r="652" s="29" customFormat="1" x14ac:dyDescent="0.25"/>
    <row r="653" s="29" customFormat="1" x14ac:dyDescent="0.25"/>
    <row r="654" s="29" customFormat="1" x14ac:dyDescent="0.25"/>
    <row r="655" s="29" customFormat="1" x14ac:dyDescent="0.25"/>
    <row r="656" s="29" customFormat="1" x14ac:dyDescent="0.25"/>
    <row r="657" s="29" customFormat="1" x14ac:dyDescent="0.25"/>
    <row r="658" s="29" customFormat="1" x14ac:dyDescent="0.25"/>
    <row r="659" s="29" customFormat="1" x14ac:dyDescent="0.25"/>
    <row r="660" s="29" customFormat="1" x14ac:dyDescent="0.25"/>
    <row r="661" s="29" customFormat="1" x14ac:dyDescent="0.25"/>
    <row r="662" s="29" customFormat="1" x14ac:dyDescent="0.25"/>
    <row r="663" s="29" customFormat="1" x14ac:dyDescent="0.25"/>
    <row r="664" s="29" customFormat="1" x14ac:dyDescent="0.25"/>
    <row r="665" s="29" customFormat="1" x14ac:dyDescent="0.25"/>
    <row r="666" s="29" customFormat="1" x14ac:dyDescent="0.25"/>
    <row r="667" s="29" customFormat="1" x14ac:dyDescent="0.25"/>
    <row r="668" s="29" customFormat="1" x14ac:dyDescent="0.25"/>
    <row r="669" s="29" customFormat="1" x14ac:dyDescent="0.25"/>
    <row r="670" s="29" customFormat="1" x14ac:dyDescent="0.25"/>
    <row r="671" s="29" customFormat="1" x14ac:dyDescent="0.25"/>
    <row r="672" s="29" customFormat="1" x14ac:dyDescent="0.25"/>
    <row r="673" s="29" customFormat="1" x14ac:dyDescent="0.25"/>
    <row r="674" s="29" customFormat="1" x14ac:dyDescent="0.25"/>
    <row r="675" s="29" customFormat="1" x14ac:dyDescent="0.25"/>
    <row r="676" s="29" customFormat="1" x14ac:dyDescent="0.25"/>
    <row r="677" s="29" customFormat="1" x14ac:dyDescent="0.25"/>
    <row r="678" s="29" customFormat="1" x14ac:dyDescent="0.25"/>
    <row r="679" s="29" customFormat="1" x14ac:dyDescent="0.25"/>
    <row r="680" s="29" customFormat="1" x14ac:dyDescent="0.25"/>
    <row r="681" s="29" customFormat="1" x14ac:dyDescent="0.25"/>
    <row r="682" s="29" customFormat="1" x14ac:dyDescent="0.25"/>
    <row r="683" s="29" customFormat="1" x14ac:dyDescent="0.25"/>
    <row r="684" s="29" customFormat="1" x14ac:dyDescent="0.25"/>
    <row r="685" s="29" customFormat="1" x14ac:dyDescent="0.25"/>
    <row r="686" s="29" customFormat="1" x14ac:dyDescent="0.25"/>
    <row r="687" s="29" customFormat="1" x14ac:dyDescent="0.25"/>
    <row r="688" s="29" customFormat="1" x14ac:dyDescent="0.25"/>
    <row r="689" s="29" customFormat="1" x14ac:dyDescent="0.25"/>
    <row r="690" s="29" customFormat="1" x14ac:dyDescent="0.25"/>
    <row r="691" s="29" customFormat="1" x14ac:dyDescent="0.25"/>
    <row r="692" s="29" customFormat="1" x14ac:dyDescent="0.25"/>
    <row r="693" s="29" customFormat="1" x14ac:dyDescent="0.25"/>
    <row r="694" s="29" customFormat="1" x14ac:dyDescent="0.25"/>
    <row r="695" s="29" customFormat="1" x14ac:dyDescent="0.25"/>
    <row r="696" s="29" customFormat="1" x14ac:dyDescent="0.25"/>
    <row r="697" s="29" customFormat="1" x14ac:dyDescent="0.25"/>
    <row r="698" s="29" customFormat="1" x14ac:dyDescent="0.25"/>
    <row r="699" s="29" customFormat="1" x14ac:dyDescent="0.25"/>
    <row r="700" s="29" customFormat="1" x14ac:dyDescent="0.25"/>
    <row r="701" s="29" customFormat="1" x14ac:dyDescent="0.25"/>
    <row r="702" s="29" customFormat="1" x14ac:dyDescent="0.25"/>
    <row r="703" s="29" customFormat="1" x14ac:dyDescent="0.25"/>
    <row r="704" s="29" customFormat="1" x14ac:dyDescent="0.25"/>
    <row r="705" s="29" customFormat="1" x14ac:dyDescent="0.25"/>
    <row r="706" s="29" customFormat="1" x14ac:dyDescent="0.25"/>
    <row r="707" s="29" customFormat="1" x14ac:dyDescent="0.25"/>
    <row r="708" s="29" customFormat="1" x14ac:dyDescent="0.25"/>
    <row r="709" s="29" customFormat="1" x14ac:dyDescent="0.25"/>
    <row r="710" s="29" customFormat="1" x14ac:dyDescent="0.25"/>
    <row r="711" s="29" customFormat="1" x14ac:dyDescent="0.25"/>
    <row r="712" s="29" customFormat="1" x14ac:dyDescent="0.25"/>
    <row r="713" s="29" customFormat="1" x14ac:dyDescent="0.25"/>
    <row r="714" s="29" customFormat="1" x14ac:dyDescent="0.25"/>
    <row r="715" s="29" customFormat="1" x14ac:dyDescent="0.25"/>
    <row r="716" s="29" customFormat="1" x14ac:dyDescent="0.25"/>
    <row r="717" s="29" customFormat="1" x14ac:dyDescent="0.25"/>
    <row r="718" s="29" customFormat="1" x14ac:dyDescent="0.25"/>
    <row r="719" s="29" customFormat="1" x14ac:dyDescent="0.25"/>
    <row r="720" s="29" customFormat="1" x14ac:dyDescent="0.25"/>
    <row r="721" s="29" customFormat="1" x14ac:dyDescent="0.25"/>
    <row r="722" s="29" customFormat="1" x14ac:dyDescent="0.25"/>
    <row r="723" s="29" customFormat="1" x14ac:dyDescent="0.25"/>
    <row r="724" s="29" customFormat="1" x14ac:dyDescent="0.25"/>
    <row r="725" s="29" customFormat="1" x14ac:dyDescent="0.25"/>
    <row r="726" s="29" customFormat="1" x14ac:dyDescent="0.25"/>
    <row r="727" s="29" customFormat="1" x14ac:dyDescent="0.25"/>
    <row r="728" s="29" customFormat="1" x14ac:dyDescent="0.25"/>
    <row r="729" s="29" customFormat="1" x14ac:dyDescent="0.25"/>
    <row r="730" s="29" customFormat="1" x14ac:dyDescent="0.25"/>
    <row r="731" s="29" customFormat="1" x14ac:dyDescent="0.25"/>
    <row r="732" s="29" customFormat="1" x14ac:dyDescent="0.25"/>
    <row r="733" s="29" customFormat="1" x14ac:dyDescent="0.25"/>
    <row r="734" s="29" customFormat="1" x14ac:dyDescent="0.25"/>
    <row r="735" s="29" customFormat="1" x14ac:dyDescent="0.25"/>
    <row r="736" s="29" customFormat="1" x14ac:dyDescent="0.25"/>
    <row r="737" s="29" customFormat="1" x14ac:dyDescent="0.25"/>
    <row r="738" s="29" customFormat="1" x14ac:dyDescent="0.25"/>
    <row r="739" s="29" customFormat="1" x14ac:dyDescent="0.25"/>
    <row r="740" s="29" customFormat="1" x14ac:dyDescent="0.25"/>
    <row r="741" s="29" customFormat="1" x14ac:dyDescent="0.25"/>
    <row r="742" s="29" customFormat="1" x14ac:dyDescent="0.25"/>
    <row r="743" s="29" customFormat="1" x14ac:dyDescent="0.25"/>
    <row r="744" s="29" customFormat="1" x14ac:dyDescent="0.25"/>
    <row r="745" s="29" customFormat="1" x14ac:dyDescent="0.25"/>
    <row r="746" s="29" customFormat="1" x14ac:dyDescent="0.25"/>
    <row r="747" s="29" customFormat="1" x14ac:dyDescent="0.25"/>
    <row r="748" s="29" customFormat="1" x14ac:dyDescent="0.25"/>
    <row r="749" s="29" customFormat="1" x14ac:dyDescent="0.25"/>
    <row r="750" s="29" customFormat="1" x14ac:dyDescent="0.25"/>
    <row r="751" s="29" customFormat="1" x14ac:dyDescent="0.25"/>
    <row r="752" s="29" customFormat="1" x14ac:dyDescent="0.25"/>
    <row r="753" s="29" customFormat="1" x14ac:dyDescent="0.25"/>
    <row r="754" s="29" customFormat="1" x14ac:dyDescent="0.25"/>
    <row r="755" s="29" customFormat="1" x14ac:dyDescent="0.25"/>
    <row r="756" s="29" customFormat="1" x14ac:dyDescent="0.25"/>
    <row r="757" s="29" customFormat="1" x14ac:dyDescent="0.25"/>
    <row r="758" s="29" customFormat="1" x14ac:dyDescent="0.25"/>
    <row r="759" s="29" customFormat="1" x14ac:dyDescent="0.25"/>
    <row r="760" s="29" customFormat="1" x14ac:dyDescent="0.25"/>
    <row r="761" s="29" customFormat="1" x14ac:dyDescent="0.25"/>
    <row r="762" s="29" customFormat="1" x14ac:dyDescent="0.25"/>
    <row r="763" s="29" customFormat="1" x14ac:dyDescent="0.25"/>
    <row r="764" s="29" customFormat="1" x14ac:dyDescent="0.25"/>
    <row r="765" s="29" customFormat="1" x14ac:dyDescent="0.25"/>
    <row r="766" s="29" customFormat="1" x14ac:dyDescent="0.25"/>
    <row r="767" s="29" customFormat="1" x14ac:dyDescent="0.25"/>
    <row r="768" s="29" customFormat="1" x14ac:dyDescent="0.25"/>
    <row r="769" s="29" customFormat="1" x14ac:dyDescent="0.25"/>
    <row r="770" s="29" customFormat="1" x14ac:dyDescent="0.25"/>
    <row r="771" s="29" customFormat="1" x14ac:dyDescent="0.25"/>
    <row r="772" s="29" customFormat="1" x14ac:dyDescent="0.25"/>
    <row r="773" s="29" customFormat="1" x14ac:dyDescent="0.25"/>
    <row r="774" s="29" customFormat="1" x14ac:dyDescent="0.25"/>
    <row r="775" s="29" customFormat="1" x14ac:dyDescent="0.25"/>
    <row r="776" s="29" customFormat="1" x14ac:dyDescent="0.25"/>
    <row r="777" s="29" customFormat="1" x14ac:dyDescent="0.25"/>
    <row r="778" s="29" customFormat="1" x14ac:dyDescent="0.25"/>
    <row r="779" s="29" customFormat="1" x14ac:dyDescent="0.25"/>
    <row r="780" s="29" customFormat="1" x14ac:dyDescent="0.25"/>
    <row r="781" s="29" customFormat="1" x14ac:dyDescent="0.25"/>
    <row r="782" s="29" customFormat="1" x14ac:dyDescent="0.25"/>
    <row r="783" s="29" customFormat="1" x14ac:dyDescent="0.25"/>
    <row r="784" s="29" customFormat="1" x14ac:dyDescent="0.25"/>
    <row r="785" s="29" customFormat="1" x14ac:dyDescent="0.25"/>
    <row r="786" s="29" customFormat="1" x14ac:dyDescent="0.25"/>
    <row r="787" s="29" customFormat="1" x14ac:dyDescent="0.25"/>
    <row r="788" s="29" customFormat="1" x14ac:dyDescent="0.25"/>
    <row r="789" s="29" customFormat="1" x14ac:dyDescent="0.25"/>
    <row r="790" s="29" customFormat="1" x14ac:dyDescent="0.25"/>
    <row r="791" s="29" customFormat="1" x14ac:dyDescent="0.25"/>
    <row r="792" s="29" customFormat="1" x14ac:dyDescent="0.25"/>
    <row r="793" s="29" customFormat="1" x14ac:dyDescent="0.25"/>
    <row r="794" s="29" customFormat="1" x14ac:dyDescent="0.25"/>
    <row r="795" s="29" customFormat="1" x14ac:dyDescent="0.25"/>
    <row r="796" s="29" customFormat="1" x14ac:dyDescent="0.25"/>
    <row r="797" s="29" customFormat="1" x14ac:dyDescent="0.25"/>
    <row r="798" s="29" customFormat="1" x14ac:dyDescent="0.25"/>
    <row r="799" s="29" customFormat="1" x14ac:dyDescent="0.25"/>
    <row r="800" s="29" customFormat="1" x14ac:dyDescent="0.25"/>
    <row r="801" s="29" customFormat="1" x14ac:dyDescent="0.25"/>
    <row r="802" s="29" customFormat="1" x14ac:dyDescent="0.25"/>
    <row r="803" s="29" customFormat="1" x14ac:dyDescent="0.25"/>
    <row r="804" s="29" customFormat="1" x14ac:dyDescent="0.25"/>
    <row r="805" s="29" customFormat="1" x14ac:dyDescent="0.25"/>
    <row r="806" s="29" customFormat="1" x14ac:dyDescent="0.25"/>
    <row r="807" s="29" customFormat="1" x14ac:dyDescent="0.25"/>
    <row r="808" s="29" customFormat="1" x14ac:dyDescent="0.25"/>
    <row r="809" s="29" customFormat="1" x14ac:dyDescent="0.25"/>
    <row r="810" s="29" customFormat="1" x14ac:dyDescent="0.25"/>
    <row r="811" s="29" customFormat="1" x14ac:dyDescent="0.25"/>
    <row r="812" s="29" customFormat="1" x14ac:dyDescent="0.25"/>
    <row r="813" s="29" customFormat="1" x14ac:dyDescent="0.25"/>
    <row r="814" s="29" customFormat="1" x14ac:dyDescent="0.25"/>
    <row r="815" s="29" customFormat="1" x14ac:dyDescent="0.25"/>
    <row r="816" s="29" customFormat="1" x14ac:dyDescent="0.25"/>
    <row r="817" s="29" customFormat="1" x14ac:dyDescent="0.25"/>
    <row r="818" s="29" customFormat="1" x14ac:dyDescent="0.25"/>
    <row r="819" s="29" customFormat="1" x14ac:dyDescent="0.25"/>
    <row r="820" s="29" customFormat="1" x14ac:dyDescent="0.25"/>
    <row r="821" s="29" customFormat="1" x14ac:dyDescent="0.25"/>
    <row r="822" s="29" customFormat="1" x14ac:dyDescent="0.25"/>
    <row r="823" s="29" customFormat="1" x14ac:dyDescent="0.25"/>
    <row r="824" s="29" customFormat="1" x14ac:dyDescent="0.25"/>
    <row r="825" s="29" customFormat="1" x14ac:dyDescent="0.25"/>
    <row r="826" s="29" customFormat="1" x14ac:dyDescent="0.25"/>
    <row r="827" s="29" customFormat="1" x14ac:dyDescent="0.25"/>
    <row r="828" s="29" customFormat="1" x14ac:dyDescent="0.25"/>
    <row r="829" s="29" customFormat="1" x14ac:dyDescent="0.25"/>
    <row r="830" s="29" customFormat="1" x14ac:dyDescent="0.25"/>
    <row r="831" s="29" customFormat="1" x14ac:dyDescent="0.25"/>
    <row r="832" s="29" customFormat="1" x14ac:dyDescent="0.25"/>
    <row r="833" s="29" customFormat="1" x14ac:dyDescent="0.25"/>
    <row r="834" s="29" customFormat="1" x14ac:dyDescent="0.25"/>
    <row r="835" s="29" customFormat="1" x14ac:dyDescent="0.25"/>
    <row r="836" s="29" customFormat="1" x14ac:dyDescent="0.25"/>
    <row r="837" s="29" customFormat="1" x14ac:dyDescent="0.25"/>
    <row r="838" s="29" customFormat="1" x14ac:dyDescent="0.25"/>
    <row r="839" s="29" customFormat="1" x14ac:dyDescent="0.25"/>
    <row r="840" s="29" customFormat="1" x14ac:dyDescent="0.25"/>
    <row r="841" s="29" customFormat="1" x14ac:dyDescent="0.25"/>
    <row r="842" s="29" customFormat="1" x14ac:dyDescent="0.25"/>
    <row r="843" s="29" customFormat="1" x14ac:dyDescent="0.25"/>
    <row r="844" s="29" customFormat="1" x14ac:dyDescent="0.25"/>
    <row r="845" s="29" customFormat="1" x14ac:dyDescent="0.25"/>
    <row r="846" s="29" customFormat="1" x14ac:dyDescent="0.25"/>
    <row r="847" s="29" customFormat="1" x14ac:dyDescent="0.25"/>
    <row r="848" s="29" customFormat="1" x14ac:dyDescent="0.25"/>
    <row r="849" s="29" customFormat="1" x14ac:dyDescent="0.25"/>
    <row r="850" s="29" customFormat="1" x14ac:dyDescent="0.25"/>
    <row r="851" s="29" customFormat="1" x14ac:dyDescent="0.25"/>
    <row r="852" s="29" customFormat="1" x14ac:dyDescent="0.25"/>
    <row r="853" s="29" customFormat="1" x14ac:dyDescent="0.25"/>
    <row r="854" s="29" customFormat="1" x14ac:dyDescent="0.25"/>
    <row r="855" s="29" customFormat="1" x14ac:dyDescent="0.25"/>
    <row r="856" s="29" customFormat="1" x14ac:dyDescent="0.25"/>
    <row r="857" s="29" customFormat="1" x14ac:dyDescent="0.25"/>
    <row r="858" s="29" customFormat="1" x14ac:dyDescent="0.25"/>
    <row r="859" s="29" customFormat="1" x14ac:dyDescent="0.25"/>
    <row r="860" s="29" customFormat="1" x14ac:dyDescent="0.25"/>
    <row r="861" s="29" customFormat="1" x14ac:dyDescent="0.25"/>
    <row r="862" s="29" customFormat="1" x14ac:dyDescent="0.25"/>
    <row r="863" s="29" customFormat="1" x14ac:dyDescent="0.25"/>
    <row r="864" s="29" customFormat="1" x14ac:dyDescent="0.25"/>
    <row r="865" s="29" customFormat="1" x14ac:dyDescent="0.25"/>
    <row r="866" s="29" customFormat="1" x14ac:dyDescent="0.25"/>
    <row r="867" s="29" customFormat="1" x14ac:dyDescent="0.25"/>
    <row r="868" s="29" customFormat="1" x14ac:dyDescent="0.25"/>
    <row r="869" s="29" customFormat="1" x14ac:dyDescent="0.25"/>
    <row r="870" s="29" customFormat="1" x14ac:dyDescent="0.25"/>
    <row r="871" s="29" customFormat="1" x14ac:dyDescent="0.25"/>
    <row r="872" s="29" customFormat="1" x14ac:dyDescent="0.25"/>
    <row r="873" s="29" customFormat="1" x14ac:dyDescent="0.25"/>
    <row r="874" s="29" customFormat="1" x14ac:dyDescent="0.25"/>
    <row r="875" s="29" customFormat="1" x14ac:dyDescent="0.25"/>
    <row r="876" s="29" customFormat="1" x14ac:dyDescent="0.25"/>
    <row r="877" s="29" customFormat="1" x14ac:dyDescent="0.25"/>
    <row r="878" s="29" customFormat="1" x14ac:dyDescent="0.25"/>
    <row r="879" s="29" customFormat="1" x14ac:dyDescent="0.25"/>
    <row r="880" s="29" customFormat="1" x14ac:dyDescent="0.25"/>
    <row r="881" s="29" customFormat="1" x14ac:dyDescent="0.25"/>
    <row r="882" s="29" customFormat="1" x14ac:dyDescent="0.25"/>
    <row r="883" s="29" customFormat="1" x14ac:dyDescent="0.25"/>
    <row r="884" s="29" customFormat="1" x14ac:dyDescent="0.25"/>
    <row r="885" s="29" customFormat="1" x14ac:dyDescent="0.25"/>
    <row r="886" s="29" customFormat="1" x14ac:dyDescent="0.25"/>
    <row r="887" s="29" customFormat="1" x14ac:dyDescent="0.25"/>
    <row r="888" s="29" customFormat="1" x14ac:dyDescent="0.25"/>
    <row r="889" s="29" customFormat="1" x14ac:dyDescent="0.25"/>
    <row r="890" s="29" customFormat="1" x14ac:dyDescent="0.25"/>
    <row r="891" s="29" customFormat="1" x14ac:dyDescent="0.25"/>
    <row r="892" s="29" customFormat="1" x14ac:dyDescent="0.25"/>
    <row r="893" s="29" customFormat="1" x14ac:dyDescent="0.25"/>
    <row r="894" s="29" customFormat="1" x14ac:dyDescent="0.25"/>
    <row r="895" s="29" customFormat="1" x14ac:dyDescent="0.25"/>
    <row r="896" s="29" customFormat="1" x14ac:dyDescent="0.25"/>
    <row r="897" s="29" customFormat="1" x14ac:dyDescent="0.25"/>
    <row r="898" s="29" customFormat="1" x14ac:dyDescent="0.25"/>
    <row r="899" s="29" customFormat="1" x14ac:dyDescent="0.25"/>
    <row r="900" s="29" customFormat="1" x14ac:dyDescent="0.25"/>
    <row r="901" s="29" customFormat="1" x14ac:dyDescent="0.25"/>
    <row r="902" s="29" customFormat="1" x14ac:dyDescent="0.25"/>
    <row r="903" s="29" customFormat="1" x14ac:dyDescent="0.25"/>
    <row r="904" s="29" customFormat="1" x14ac:dyDescent="0.25"/>
    <row r="905" s="29" customFormat="1" x14ac:dyDescent="0.25"/>
    <row r="906" s="29" customFormat="1" x14ac:dyDescent="0.25"/>
    <row r="907" s="29" customFormat="1" x14ac:dyDescent="0.25"/>
    <row r="908" s="29" customFormat="1" x14ac:dyDescent="0.25"/>
    <row r="909" s="29" customFormat="1" x14ac:dyDescent="0.25"/>
    <row r="910" s="29" customFormat="1" x14ac:dyDescent="0.25"/>
    <row r="911" s="29" customFormat="1" x14ac:dyDescent="0.25"/>
    <row r="912" s="29" customFormat="1" x14ac:dyDescent="0.25"/>
    <row r="913" s="29" customFormat="1" x14ac:dyDescent="0.25"/>
    <row r="914" s="29" customFormat="1" x14ac:dyDescent="0.25"/>
    <row r="915" s="29" customFormat="1" x14ac:dyDescent="0.25"/>
    <row r="916" s="29" customFormat="1" x14ac:dyDescent="0.25"/>
    <row r="917" s="29" customFormat="1" x14ac:dyDescent="0.25"/>
    <row r="918" s="29" customFormat="1" x14ac:dyDescent="0.25"/>
    <row r="919" s="29" customFormat="1" x14ac:dyDescent="0.25"/>
    <row r="920" s="29" customFormat="1" x14ac:dyDescent="0.25"/>
    <row r="921" s="29" customFormat="1" x14ac:dyDescent="0.25"/>
    <row r="922" s="29" customFormat="1" x14ac:dyDescent="0.25"/>
    <row r="923" s="29" customFormat="1" x14ac:dyDescent="0.25"/>
    <row r="924" s="29" customFormat="1" x14ac:dyDescent="0.25"/>
    <row r="925" s="29" customFormat="1" x14ac:dyDescent="0.25"/>
    <row r="926" s="29" customFormat="1" x14ac:dyDescent="0.25"/>
    <row r="927" s="29" customFormat="1" x14ac:dyDescent="0.25"/>
    <row r="928" s="29" customFormat="1" x14ac:dyDescent="0.25"/>
    <row r="929" s="29" customFormat="1" x14ac:dyDescent="0.25"/>
    <row r="930" s="29" customFormat="1" x14ac:dyDescent="0.25"/>
    <row r="931" s="29" customFormat="1" x14ac:dyDescent="0.25"/>
    <row r="932" s="29" customFormat="1" x14ac:dyDescent="0.25"/>
    <row r="933" s="29" customFormat="1" x14ac:dyDescent="0.25"/>
    <row r="934" s="29" customFormat="1" x14ac:dyDescent="0.25"/>
    <row r="935" s="29" customFormat="1" x14ac:dyDescent="0.25"/>
    <row r="936" s="29" customFormat="1" x14ac:dyDescent="0.25"/>
    <row r="937" s="29" customFormat="1" x14ac:dyDescent="0.25"/>
    <row r="938" s="29" customFormat="1" x14ac:dyDescent="0.25"/>
    <row r="939" s="29" customFormat="1" x14ac:dyDescent="0.25"/>
    <row r="940" s="29" customFormat="1" x14ac:dyDescent="0.25"/>
    <row r="941" s="29" customFormat="1" x14ac:dyDescent="0.25"/>
    <row r="942" s="29" customFormat="1" x14ac:dyDescent="0.25"/>
    <row r="943" s="29" customFormat="1" x14ac:dyDescent="0.25"/>
    <row r="944" s="29" customFormat="1" x14ac:dyDescent="0.25"/>
    <row r="945" s="29" customFormat="1" x14ac:dyDescent="0.25"/>
    <row r="946" s="29" customFormat="1" x14ac:dyDescent="0.25"/>
    <row r="947" s="29" customFormat="1" x14ac:dyDescent="0.25"/>
    <row r="948" s="29" customFormat="1" x14ac:dyDescent="0.25"/>
    <row r="949" s="29" customFormat="1" x14ac:dyDescent="0.25"/>
    <row r="950" s="29" customFormat="1" x14ac:dyDescent="0.25"/>
    <row r="951" s="29" customFormat="1" x14ac:dyDescent="0.25"/>
    <row r="952" s="29" customFormat="1" x14ac:dyDescent="0.25"/>
    <row r="953" s="29" customFormat="1" x14ac:dyDescent="0.25"/>
    <row r="954" s="29" customFormat="1" x14ac:dyDescent="0.25"/>
    <row r="955" s="29" customFormat="1" x14ac:dyDescent="0.25"/>
    <row r="956" s="29" customFormat="1" x14ac:dyDescent="0.25"/>
    <row r="957" s="29" customFormat="1" x14ac:dyDescent="0.25"/>
    <row r="958" s="29" customFormat="1" x14ac:dyDescent="0.25"/>
    <row r="959" s="29" customFormat="1" x14ac:dyDescent="0.25"/>
    <row r="960" s="29" customFormat="1" x14ac:dyDescent="0.25"/>
    <row r="961" s="29" customFormat="1" x14ac:dyDescent="0.25"/>
    <row r="962" s="29" customFormat="1" x14ac:dyDescent="0.25"/>
    <row r="963" s="29" customFormat="1" x14ac:dyDescent="0.25"/>
    <row r="964" s="29" customFormat="1" x14ac:dyDescent="0.25"/>
    <row r="965" s="29" customFormat="1" x14ac:dyDescent="0.25"/>
    <row r="966" s="29" customFormat="1" x14ac:dyDescent="0.25"/>
    <row r="967" s="29" customFormat="1" x14ac:dyDescent="0.25"/>
    <row r="968" s="29" customFormat="1" x14ac:dyDescent="0.25"/>
    <row r="969" s="29" customFormat="1" x14ac:dyDescent="0.25"/>
    <row r="970" s="29" customFormat="1" x14ac:dyDescent="0.25"/>
    <row r="971" s="29" customFormat="1" x14ac:dyDescent="0.25"/>
    <row r="972" s="29" customFormat="1" x14ac:dyDescent="0.25"/>
    <row r="973" s="29" customFormat="1" x14ac:dyDescent="0.25"/>
    <row r="974" s="29" customFormat="1" x14ac:dyDescent="0.25"/>
    <row r="975" s="29" customFormat="1" x14ac:dyDescent="0.25"/>
    <row r="976" s="29" customFormat="1" x14ac:dyDescent="0.25"/>
    <row r="977" s="29" customFormat="1" x14ac:dyDescent="0.25"/>
    <row r="978" s="29" customFormat="1" x14ac:dyDescent="0.25"/>
    <row r="979" s="29" customFormat="1" x14ac:dyDescent="0.25"/>
    <row r="980" s="29" customFormat="1" x14ac:dyDescent="0.25"/>
    <row r="981" s="29" customFormat="1" x14ac:dyDescent="0.25"/>
    <row r="982" s="29" customFormat="1" x14ac:dyDescent="0.25"/>
    <row r="983" s="29" customFormat="1" x14ac:dyDescent="0.25"/>
    <row r="984" s="29" customFormat="1" x14ac:dyDescent="0.25"/>
    <row r="985" s="29" customFormat="1" x14ac:dyDescent="0.25"/>
    <row r="986" s="29" customFormat="1" x14ac:dyDescent="0.25"/>
    <row r="987" s="29" customFormat="1" x14ac:dyDescent="0.25"/>
    <row r="988" s="29" customFormat="1" x14ac:dyDescent="0.25"/>
    <row r="989" s="29" customFormat="1" x14ac:dyDescent="0.25"/>
    <row r="990" s="29" customFormat="1" x14ac:dyDescent="0.25"/>
    <row r="991" s="29" customFormat="1" x14ac:dyDescent="0.25"/>
    <row r="992" s="29" customFormat="1" x14ac:dyDescent="0.25"/>
    <row r="993" s="29" customFormat="1" x14ac:dyDescent="0.25"/>
    <row r="994" s="29" customFormat="1" x14ac:dyDescent="0.25"/>
    <row r="995" s="29" customFormat="1" x14ac:dyDescent="0.25"/>
    <row r="996" s="29" customFormat="1" x14ac:dyDescent="0.25"/>
    <row r="997" s="29" customFormat="1" x14ac:dyDescent="0.25"/>
    <row r="998" s="29" customFormat="1" x14ac:dyDescent="0.25"/>
    <row r="999" s="29" customFormat="1" x14ac:dyDescent="0.25"/>
    <row r="1000" s="29" customFormat="1" x14ac:dyDescent="0.25"/>
    <row r="1001" s="29" customFormat="1" x14ac:dyDescent="0.25"/>
    <row r="1002" s="29" customFormat="1" x14ac:dyDescent="0.25"/>
    <row r="1003" s="29" customFormat="1" x14ac:dyDescent="0.25"/>
    <row r="1004" s="29" customFormat="1" x14ac:dyDescent="0.25"/>
    <row r="1005" s="29" customFormat="1" x14ac:dyDescent="0.25"/>
    <row r="1006" s="29" customFormat="1" x14ac:dyDescent="0.25"/>
    <row r="1007" s="29" customFormat="1" x14ac:dyDescent="0.25"/>
    <row r="1008" s="29" customFormat="1" x14ac:dyDescent="0.25"/>
    <row r="1009" s="29" customFormat="1" x14ac:dyDescent="0.25"/>
    <row r="1010" s="29" customFormat="1" x14ac:dyDescent="0.25"/>
    <row r="1011" s="29" customFormat="1" x14ac:dyDescent="0.25"/>
    <row r="1012" s="29" customFormat="1" x14ac:dyDescent="0.25"/>
    <row r="1013" s="29" customFormat="1" x14ac:dyDescent="0.25"/>
    <row r="1014" s="29" customFormat="1" x14ac:dyDescent="0.25"/>
    <row r="1015" s="29" customFormat="1" x14ac:dyDescent="0.25"/>
    <row r="1016" s="29" customFormat="1" x14ac:dyDescent="0.25"/>
    <row r="1017" s="29" customFormat="1" x14ac:dyDescent="0.25"/>
    <row r="1018" s="29" customFormat="1" x14ac:dyDescent="0.25"/>
    <row r="1019" s="29" customFormat="1" x14ac:dyDescent="0.25"/>
    <row r="1020" s="29" customFormat="1" x14ac:dyDescent="0.25"/>
    <row r="1021" s="29" customFormat="1" x14ac:dyDescent="0.25"/>
    <row r="1022" s="29" customFormat="1" x14ac:dyDescent="0.25"/>
    <row r="1023" s="29" customFormat="1" x14ac:dyDescent="0.25"/>
    <row r="1024" s="29" customFormat="1" x14ac:dyDescent="0.25"/>
    <row r="1025" s="29" customFormat="1" x14ac:dyDescent="0.25"/>
    <row r="1026" s="29" customFormat="1" x14ac:dyDescent="0.25"/>
    <row r="1027" s="29" customFormat="1" x14ac:dyDescent="0.25"/>
    <row r="1028" s="29" customFormat="1" x14ac:dyDescent="0.25"/>
    <row r="1029" s="29" customFormat="1" x14ac:dyDescent="0.25"/>
    <row r="1030" s="29" customFormat="1" x14ac:dyDescent="0.25"/>
    <row r="1031" s="29" customFormat="1" x14ac:dyDescent="0.25"/>
    <row r="1032" s="29" customFormat="1" x14ac:dyDescent="0.25"/>
    <row r="1033" s="29" customFormat="1" x14ac:dyDescent="0.25"/>
    <row r="1034" s="29" customFormat="1" x14ac:dyDescent="0.25"/>
    <row r="1035" s="29" customFormat="1" x14ac:dyDescent="0.25"/>
    <row r="1036" s="29" customFormat="1" x14ac:dyDescent="0.25"/>
    <row r="1037" s="29" customFormat="1" x14ac:dyDescent="0.25"/>
    <row r="1038" s="29" customFormat="1" x14ac:dyDescent="0.25"/>
    <row r="1039" s="29" customFormat="1" x14ac:dyDescent="0.25"/>
    <row r="1040" s="29" customFormat="1" x14ac:dyDescent="0.25"/>
    <row r="1041" s="29" customFormat="1" x14ac:dyDescent="0.25"/>
    <row r="1042" s="29" customFormat="1" x14ac:dyDescent="0.25"/>
    <row r="1043" s="29" customFormat="1" x14ac:dyDescent="0.25"/>
    <row r="1044" s="29" customFormat="1" x14ac:dyDescent="0.25"/>
    <row r="1045" s="29" customFormat="1" x14ac:dyDescent="0.25"/>
    <row r="1046" s="29" customFormat="1" x14ac:dyDescent="0.25"/>
    <row r="1047" s="29" customFormat="1" x14ac:dyDescent="0.25"/>
    <row r="1048" s="29" customFormat="1" x14ac:dyDescent="0.25"/>
    <row r="1049" s="29" customFormat="1" x14ac:dyDescent="0.25"/>
    <row r="1050" s="29" customFormat="1" x14ac:dyDescent="0.25"/>
    <row r="1051" s="29" customFormat="1" x14ac:dyDescent="0.25"/>
    <row r="1052" s="29" customFormat="1" x14ac:dyDescent="0.25"/>
    <row r="1053" s="29" customFormat="1" x14ac:dyDescent="0.25"/>
    <row r="1054" s="29" customFormat="1" x14ac:dyDescent="0.25"/>
    <row r="1055" s="29" customFormat="1" x14ac:dyDescent="0.25"/>
    <row r="1056" s="29" customFormat="1" x14ac:dyDescent="0.25"/>
    <row r="1057" s="29" customFormat="1" x14ac:dyDescent="0.25"/>
    <row r="1058" s="29" customFormat="1" x14ac:dyDescent="0.25"/>
    <row r="1059" s="29" customFormat="1" x14ac:dyDescent="0.25"/>
    <row r="1060" s="29" customFormat="1" x14ac:dyDescent="0.25"/>
    <row r="1061" s="29" customFormat="1" x14ac:dyDescent="0.25"/>
    <row r="1062" s="29" customFormat="1" x14ac:dyDescent="0.25"/>
    <row r="1063" s="29" customFormat="1" x14ac:dyDescent="0.25"/>
    <row r="1064" s="29" customFormat="1" x14ac:dyDescent="0.25"/>
    <row r="1065" s="29" customFormat="1" x14ac:dyDescent="0.25"/>
    <row r="1066" s="29" customFormat="1" x14ac:dyDescent="0.25"/>
    <row r="1067" s="29" customFormat="1" x14ac:dyDescent="0.25"/>
    <row r="1068" s="29" customFormat="1" x14ac:dyDescent="0.25"/>
    <row r="1069" s="29" customFormat="1" x14ac:dyDescent="0.25"/>
    <row r="1070" s="29" customFormat="1" x14ac:dyDescent="0.25"/>
    <row r="1071" s="29" customFormat="1" x14ac:dyDescent="0.25"/>
    <row r="1072" s="29" customFormat="1" x14ac:dyDescent="0.25"/>
    <row r="1073" s="29" customFormat="1" x14ac:dyDescent="0.25"/>
    <row r="1074" s="29" customFormat="1" x14ac:dyDescent="0.25"/>
    <row r="1075" s="29" customFormat="1" x14ac:dyDescent="0.25"/>
    <row r="1076" s="29" customFormat="1" x14ac:dyDescent="0.25"/>
    <row r="1077" s="29" customFormat="1" x14ac:dyDescent="0.25"/>
    <row r="1078" s="29" customFormat="1" x14ac:dyDescent="0.25"/>
    <row r="1079" s="29" customFormat="1" x14ac:dyDescent="0.25"/>
    <row r="1080" s="29" customFormat="1" x14ac:dyDescent="0.25"/>
    <row r="1081" s="29" customFormat="1" x14ac:dyDescent="0.25"/>
    <row r="1082" s="29" customFormat="1" x14ac:dyDescent="0.25"/>
    <row r="1083" s="29" customFormat="1" x14ac:dyDescent="0.25"/>
    <row r="1084" s="29" customFormat="1" x14ac:dyDescent="0.25"/>
    <row r="1085" s="29" customFormat="1" x14ac:dyDescent="0.25"/>
    <row r="1086" s="29" customFormat="1" x14ac:dyDescent="0.25"/>
    <row r="1087" s="29" customFormat="1" x14ac:dyDescent="0.25"/>
    <row r="1088" s="29" customFormat="1" x14ac:dyDescent="0.25"/>
    <row r="1089" s="29" customFormat="1" x14ac:dyDescent="0.25"/>
    <row r="1090" s="29" customFormat="1" x14ac:dyDescent="0.25"/>
    <row r="1091" s="29" customFormat="1" x14ac:dyDescent="0.25"/>
    <row r="1092" s="29" customFormat="1" x14ac:dyDescent="0.25"/>
    <row r="1093" s="29" customFormat="1" x14ac:dyDescent="0.25"/>
    <row r="1094" s="29" customFormat="1" x14ac:dyDescent="0.25"/>
    <row r="1095" s="29" customFormat="1" x14ac:dyDescent="0.25"/>
    <row r="1096" s="29" customFormat="1" x14ac:dyDescent="0.25"/>
    <row r="1097" s="29" customFormat="1" x14ac:dyDescent="0.25"/>
    <row r="1098" s="29" customFormat="1" x14ac:dyDescent="0.25"/>
    <row r="1099" s="29" customFormat="1" x14ac:dyDescent="0.25"/>
    <row r="1100" s="29" customFormat="1" x14ac:dyDescent="0.25"/>
    <row r="1101" s="29" customFormat="1" x14ac:dyDescent="0.25"/>
    <row r="1102" s="29" customFormat="1" x14ac:dyDescent="0.25"/>
    <row r="1103" s="29" customFormat="1" x14ac:dyDescent="0.25"/>
    <row r="1104" s="29" customFormat="1" x14ac:dyDescent="0.25"/>
    <row r="1105" s="29" customFormat="1" x14ac:dyDescent="0.25"/>
    <row r="1106" s="29" customFormat="1" x14ac:dyDescent="0.25"/>
    <row r="1107" s="29" customFormat="1" x14ac:dyDescent="0.25"/>
    <row r="1108" s="29" customFormat="1" x14ac:dyDescent="0.25"/>
    <row r="1109" s="29" customFormat="1" x14ac:dyDescent="0.25"/>
    <row r="1110" s="29" customFormat="1" x14ac:dyDescent="0.25"/>
    <row r="1111" s="29" customFormat="1" x14ac:dyDescent="0.25"/>
    <row r="1112" s="29" customFormat="1" x14ac:dyDescent="0.25"/>
    <row r="1113" s="29" customFormat="1" x14ac:dyDescent="0.25"/>
    <row r="1114" s="29" customFormat="1" x14ac:dyDescent="0.25"/>
    <row r="1115" s="29" customFormat="1" x14ac:dyDescent="0.25"/>
    <row r="1116" s="29" customFormat="1" x14ac:dyDescent="0.25"/>
    <row r="1117" s="29" customFormat="1" x14ac:dyDescent="0.25"/>
    <row r="1118" s="29" customFormat="1" x14ac:dyDescent="0.25"/>
    <row r="1119" s="29" customFormat="1" x14ac:dyDescent="0.25"/>
    <row r="1120" s="29" customFormat="1" x14ac:dyDescent="0.25"/>
    <row r="1121" s="29" customFormat="1" x14ac:dyDescent="0.25"/>
    <row r="1122" s="29" customFormat="1" x14ac:dyDescent="0.25"/>
    <row r="1123" s="29" customFormat="1" x14ac:dyDescent="0.25"/>
    <row r="1124" s="29" customFormat="1" x14ac:dyDescent="0.25"/>
    <row r="1125" s="29" customFormat="1" x14ac:dyDescent="0.25"/>
    <row r="1126" s="29" customFormat="1" x14ac:dyDescent="0.25"/>
    <row r="1127" s="29" customFormat="1" x14ac:dyDescent="0.25"/>
    <row r="1128" s="29" customFormat="1" x14ac:dyDescent="0.25"/>
    <row r="1129" s="29" customFormat="1" x14ac:dyDescent="0.25"/>
    <row r="1130" s="29" customFormat="1" x14ac:dyDescent="0.25"/>
    <row r="1131" s="29" customFormat="1" x14ac:dyDescent="0.25"/>
    <row r="1132" s="29" customFormat="1" x14ac:dyDescent="0.25"/>
    <row r="1133" s="29" customFormat="1" x14ac:dyDescent="0.25"/>
    <row r="1134" s="29" customFormat="1" x14ac:dyDescent="0.25"/>
    <row r="1135" s="29" customFormat="1" x14ac:dyDescent="0.25"/>
    <row r="1136" s="29" customFormat="1" x14ac:dyDescent="0.25"/>
    <row r="1137" s="29" customFormat="1" x14ac:dyDescent="0.25"/>
    <row r="1138" s="29" customFormat="1" x14ac:dyDescent="0.25"/>
    <row r="1139" s="29" customFormat="1" x14ac:dyDescent="0.25"/>
    <row r="1140" s="29" customFormat="1" x14ac:dyDescent="0.25"/>
    <row r="1141" s="29" customFormat="1" x14ac:dyDescent="0.25"/>
    <row r="1142" s="29" customFormat="1" x14ac:dyDescent="0.25"/>
    <row r="1143" s="29" customFormat="1" x14ac:dyDescent="0.25"/>
    <row r="1144" s="29" customFormat="1" x14ac:dyDescent="0.25"/>
    <row r="1145" s="29" customFormat="1" x14ac:dyDescent="0.25"/>
    <row r="1146" s="29" customFormat="1" x14ac:dyDescent="0.25"/>
    <row r="1147" s="29" customFormat="1" x14ac:dyDescent="0.25"/>
    <row r="1148" s="29" customFormat="1" x14ac:dyDescent="0.25"/>
    <row r="1149" s="29" customFormat="1" x14ac:dyDescent="0.25"/>
    <row r="1150" s="29" customFormat="1" x14ac:dyDescent="0.25"/>
    <row r="1151" s="29" customFormat="1" x14ac:dyDescent="0.25"/>
    <row r="1152" s="29" customFormat="1" x14ac:dyDescent="0.25"/>
    <row r="1153" s="29" customFormat="1" x14ac:dyDescent="0.25"/>
    <row r="1154" s="29" customFormat="1" x14ac:dyDescent="0.25"/>
    <row r="1155" s="29" customFormat="1" x14ac:dyDescent="0.25"/>
    <row r="1156" s="29" customFormat="1" x14ac:dyDescent="0.25"/>
    <row r="1157" s="29" customFormat="1" x14ac:dyDescent="0.25"/>
    <row r="1158" s="29" customFormat="1" x14ac:dyDescent="0.25"/>
    <row r="1159" s="29" customFormat="1" x14ac:dyDescent="0.25"/>
    <row r="1160" s="29" customFormat="1" x14ac:dyDescent="0.25"/>
    <row r="1161" s="29" customFormat="1" x14ac:dyDescent="0.25"/>
    <row r="1162" s="29" customFormat="1" x14ac:dyDescent="0.25"/>
    <row r="1163" s="29" customFormat="1" x14ac:dyDescent="0.25"/>
    <row r="1164" s="29" customFormat="1" x14ac:dyDescent="0.25"/>
    <row r="1165" s="29" customFormat="1" x14ac:dyDescent="0.25"/>
    <row r="1166" s="29" customFormat="1" x14ac:dyDescent="0.25"/>
    <row r="1167" s="29" customFormat="1" x14ac:dyDescent="0.25"/>
    <row r="1168" s="29" customFormat="1" x14ac:dyDescent="0.25"/>
    <row r="1169" s="29" customFormat="1" x14ac:dyDescent="0.25"/>
    <row r="1170" s="29" customFormat="1" x14ac:dyDescent="0.25"/>
    <row r="1171" s="29" customFormat="1" x14ac:dyDescent="0.25"/>
    <row r="1172" s="29" customFormat="1" x14ac:dyDescent="0.25"/>
    <row r="1173" s="29" customFormat="1" x14ac:dyDescent="0.25"/>
    <row r="1174" s="29" customFormat="1" x14ac:dyDescent="0.25"/>
    <row r="1175" s="29" customFormat="1" x14ac:dyDescent="0.25"/>
    <row r="1176" s="29" customFormat="1" x14ac:dyDescent="0.25"/>
    <row r="1177" s="29" customFormat="1" x14ac:dyDescent="0.25"/>
    <row r="1178" s="29" customFormat="1" x14ac:dyDescent="0.25"/>
    <row r="1179" s="29" customFormat="1" x14ac:dyDescent="0.25"/>
    <row r="1180" s="29" customFormat="1" x14ac:dyDescent="0.25"/>
    <row r="1181" s="29" customFormat="1" x14ac:dyDescent="0.25"/>
    <row r="1182" s="29" customFormat="1" x14ac:dyDescent="0.25"/>
    <row r="1183" s="29" customFormat="1" x14ac:dyDescent="0.25"/>
    <row r="1184" s="29" customFormat="1" x14ac:dyDescent="0.25"/>
    <row r="1185" s="29" customFormat="1" x14ac:dyDescent="0.25"/>
    <row r="1186" s="29" customFormat="1" x14ac:dyDescent="0.25"/>
    <row r="1187" s="29" customFormat="1" x14ac:dyDescent="0.25"/>
    <row r="1188" s="29" customFormat="1" x14ac:dyDescent="0.25"/>
    <row r="1189" s="29" customFormat="1" x14ac:dyDescent="0.25"/>
    <row r="1190" s="29" customFormat="1" x14ac:dyDescent="0.25"/>
    <row r="1191" s="29" customFormat="1" x14ac:dyDescent="0.25"/>
    <row r="1192" s="29" customFormat="1" x14ac:dyDescent="0.25"/>
    <row r="1193" s="29" customFormat="1" x14ac:dyDescent="0.25"/>
    <row r="1194" s="29" customFormat="1" x14ac:dyDescent="0.25"/>
    <row r="1195" s="29" customFormat="1" x14ac:dyDescent="0.25"/>
    <row r="1196" s="29" customFormat="1" x14ac:dyDescent="0.25"/>
    <row r="1197" s="29" customFormat="1" x14ac:dyDescent="0.25"/>
    <row r="1198" s="29" customFormat="1" x14ac:dyDescent="0.25"/>
    <row r="1199" s="29" customFormat="1" x14ac:dyDescent="0.25"/>
    <row r="1200" s="29" customFormat="1" x14ac:dyDescent="0.25"/>
    <row r="1201" s="29" customFormat="1" x14ac:dyDescent="0.25"/>
    <row r="1202" s="29" customFormat="1" x14ac:dyDescent="0.25"/>
    <row r="1203" s="29" customFormat="1" x14ac:dyDescent="0.25"/>
    <row r="1204" s="29" customFormat="1" x14ac:dyDescent="0.25"/>
    <row r="1205" s="29" customFormat="1" x14ac:dyDescent="0.25"/>
    <row r="1206" s="29" customFormat="1" x14ac:dyDescent="0.25"/>
    <row r="1207" s="29" customFormat="1" x14ac:dyDescent="0.25"/>
    <row r="1208" s="29" customFormat="1" x14ac:dyDescent="0.25"/>
    <row r="1209" s="29" customFormat="1" x14ac:dyDescent="0.25"/>
    <row r="1210" s="29" customFormat="1" x14ac:dyDescent="0.25"/>
    <row r="1211" s="29" customFormat="1" x14ac:dyDescent="0.25"/>
    <row r="1212" s="29" customFormat="1" x14ac:dyDescent="0.25"/>
    <row r="1213" s="29" customFormat="1" x14ac:dyDescent="0.25"/>
    <row r="1214" s="29" customFormat="1" x14ac:dyDescent="0.25"/>
    <row r="1215" s="29" customFormat="1" x14ac:dyDescent="0.25"/>
    <row r="1216" s="29" customFormat="1" x14ac:dyDescent="0.25"/>
    <row r="1217" s="29" customFormat="1" x14ac:dyDescent="0.25"/>
    <row r="1218" s="29" customFormat="1" x14ac:dyDescent="0.25"/>
    <row r="1219" s="29" customFormat="1" x14ac:dyDescent="0.25"/>
    <row r="1220" s="29" customFormat="1" x14ac:dyDescent="0.25"/>
    <row r="1221" s="29" customFormat="1" x14ac:dyDescent="0.25"/>
    <row r="1222" s="29" customFormat="1" x14ac:dyDescent="0.25"/>
    <row r="1223" s="29" customFormat="1" x14ac:dyDescent="0.25"/>
    <row r="1224" s="29" customFormat="1" x14ac:dyDescent="0.25"/>
    <row r="1225" s="29" customFormat="1" x14ac:dyDescent="0.25"/>
    <row r="1226" s="29" customFormat="1" x14ac:dyDescent="0.25"/>
    <row r="1227" s="29" customFormat="1" x14ac:dyDescent="0.25"/>
    <row r="1228" s="29" customFormat="1" x14ac:dyDescent="0.25"/>
    <row r="1229" s="29" customFormat="1" x14ac:dyDescent="0.25"/>
    <row r="1230" s="29" customFormat="1" x14ac:dyDescent="0.25"/>
    <row r="1231" s="29" customFormat="1" x14ac:dyDescent="0.25"/>
    <row r="1232" s="29" customFormat="1" x14ac:dyDescent="0.25"/>
    <row r="1233" s="29" customFormat="1" x14ac:dyDescent="0.25"/>
    <row r="1234" s="29" customFormat="1" x14ac:dyDescent="0.25"/>
    <row r="1235" s="29" customFormat="1" x14ac:dyDescent="0.25"/>
    <row r="1236" s="29" customFormat="1" x14ac:dyDescent="0.25"/>
    <row r="1237" s="29" customFormat="1" x14ac:dyDescent="0.25"/>
    <row r="1238" s="29" customFormat="1" x14ac:dyDescent="0.25"/>
    <row r="1239" s="29" customFormat="1" x14ac:dyDescent="0.25"/>
    <row r="1240" s="29" customFormat="1" x14ac:dyDescent="0.25"/>
    <row r="1241" s="29" customFormat="1" x14ac:dyDescent="0.25"/>
    <row r="1242" s="29" customFormat="1" x14ac:dyDescent="0.25"/>
    <row r="1243" s="29" customFormat="1" x14ac:dyDescent="0.25"/>
    <row r="1244" s="29" customFormat="1" x14ac:dyDescent="0.25"/>
    <row r="1245" s="29" customFormat="1" x14ac:dyDescent="0.25"/>
    <row r="1246" s="29" customFormat="1" x14ac:dyDescent="0.25"/>
    <row r="1247" s="29" customFormat="1" x14ac:dyDescent="0.25"/>
    <row r="1248" s="29" customFormat="1" x14ac:dyDescent="0.25"/>
    <row r="1249" s="29" customFormat="1" x14ac:dyDescent="0.25"/>
    <row r="1250" s="29" customFormat="1" x14ac:dyDescent="0.25"/>
    <row r="1251" s="29" customFormat="1" x14ac:dyDescent="0.25"/>
    <row r="1252" s="29" customFormat="1" x14ac:dyDescent="0.25"/>
    <row r="1253" s="29" customFormat="1" x14ac:dyDescent="0.25"/>
    <row r="1254" s="29" customFormat="1" x14ac:dyDescent="0.25"/>
    <row r="1255" s="29" customFormat="1" x14ac:dyDescent="0.25"/>
    <row r="1256" s="29" customFormat="1" x14ac:dyDescent="0.25"/>
    <row r="1257" s="29" customFormat="1" x14ac:dyDescent="0.25"/>
    <row r="1258" s="29" customFormat="1" x14ac:dyDescent="0.25"/>
    <row r="1259" s="29" customFormat="1" x14ac:dyDescent="0.25"/>
    <row r="1260" s="29" customFormat="1" x14ac:dyDescent="0.25"/>
    <row r="1261" s="29" customFormat="1" x14ac:dyDescent="0.25"/>
    <row r="1262" s="29" customFormat="1" x14ac:dyDescent="0.25"/>
    <row r="1263" s="29" customFormat="1" x14ac:dyDescent="0.25"/>
    <row r="1264" s="29" customFormat="1" x14ac:dyDescent="0.25"/>
    <row r="1265" s="29" customFormat="1" x14ac:dyDescent="0.25"/>
    <row r="1266" s="29" customFormat="1" x14ac:dyDescent="0.25"/>
    <row r="1267" s="29" customFormat="1" x14ac:dyDescent="0.25"/>
    <row r="1268" s="29" customFormat="1" x14ac:dyDescent="0.25"/>
    <row r="1269" s="29" customFormat="1" x14ac:dyDescent="0.25"/>
    <row r="1270" s="29" customFormat="1" x14ac:dyDescent="0.25"/>
    <row r="1271" s="29" customFormat="1" x14ac:dyDescent="0.25"/>
    <row r="1272" s="29" customFormat="1" x14ac:dyDescent="0.25"/>
    <row r="1273" s="29" customFormat="1" x14ac:dyDescent="0.25"/>
    <row r="1274" s="29" customFormat="1" x14ac:dyDescent="0.25"/>
    <row r="1275" s="29" customFormat="1" x14ac:dyDescent="0.25"/>
    <row r="1276" s="29" customFormat="1" x14ac:dyDescent="0.25"/>
    <row r="1277" s="29" customFormat="1" x14ac:dyDescent="0.25"/>
    <row r="1278" s="29" customFormat="1" x14ac:dyDescent="0.25"/>
    <row r="1279" s="29" customFormat="1" x14ac:dyDescent="0.25"/>
    <row r="1280" s="29" customFormat="1" x14ac:dyDescent="0.25"/>
    <row r="1281" s="29" customFormat="1" x14ac:dyDescent="0.25"/>
    <row r="1282" s="29" customFormat="1" x14ac:dyDescent="0.25"/>
    <row r="1283" s="29" customFormat="1" x14ac:dyDescent="0.25"/>
    <row r="1284" s="29" customFormat="1" x14ac:dyDescent="0.25"/>
    <row r="1285" s="29" customFormat="1" x14ac:dyDescent="0.25"/>
    <row r="1286" s="29" customFormat="1" x14ac:dyDescent="0.25"/>
    <row r="1287" s="29" customFormat="1" x14ac:dyDescent="0.25"/>
    <row r="1288" s="29" customFormat="1" x14ac:dyDescent="0.25"/>
    <row r="1289" s="29" customFormat="1" x14ac:dyDescent="0.25"/>
    <row r="1290" s="29" customFormat="1" x14ac:dyDescent="0.25"/>
    <row r="1291" s="29" customFormat="1" x14ac:dyDescent="0.25"/>
    <row r="1292" s="29" customFormat="1" x14ac:dyDescent="0.25"/>
    <row r="1293" s="29" customFormat="1" x14ac:dyDescent="0.25"/>
    <row r="1294" s="29" customFormat="1" x14ac:dyDescent="0.25"/>
    <row r="1295" s="29" customFormat="1" x14ac:dyDescent="0.25"/>
    <row r="1296" s="29" customFormat="1" x14ac:dyDescent="0.25"/>
    <row r="1297" s="29" customFormat="1" x14ac:dyDescent="0.25"/>
    <row r="1298" s="29" customFormat="1" x14ac:dyDescent="0.25"/>
    <row r="1299" s="29" customFormat="1" x14ac:dyDescent="0.25"/>
    <row r="1300" s="29" customFormat="1" x14ac:dyDescent="0.25"/>
    <row r="1301" s="29" customFormat="1" x14ac:dyDescent="0.25"/>
    <row r="1302" s="29" customFormat="1" x14ac:dyDescent="0.25"/>
    <row r="1303" s="29" customFormat="1" x14ac:dyDescent="0.25"/>
    <row r="1304" s="29" customFormat="1" x14ac:dyDescent="0.25"/>
    <row r="1305" s="29" customFormat="1" x14ac:dyDescent="0.25"/>
    <row r="1306" s="29" customFormat="1" x14ac:dyDescent="0.25"/>
    <row r="1307" s="29" customFormat="1" x14ac:dyDescent="0.25"/>
    <row r="1308" s="29" customFormat="1" x14ac:dyDescent="0.25"/>
    <row r="1309" s="29" customFormat="1" x14ac:dyDescent="0.25"/>
    <row r="1310" s="29" customFormat="1" x14ac:dyDescent="0.25"/>
    <row r="1311" s="29" customFormat="1" x14ac:dyDescent="0.25"/>
    <row r="1312" s="29" customFormat="1" x14ac:dyDescent="0.25"/>
    <row r="1313" s="29" customFormat="1" x14ac:dyDescent="0.25"/>
    <row r="1314" s="29" customFormat="1" x14ac:dyDescent="0.25"/>
    <row r="1315" s="29" customFormat="1" x14ac:dyDescent="0.25"/>
    <row r="1316" s="29" customFormat="1" x14ac:dyDescent="0.25"/>
    <row r="1317" s="29" customFormat="1" x14ac:dyDescent="0.25"/>
    <row r="1318" s="29" customFormat="1" x14ac:dyDescent="0.25"/>
    <row r="1319" s="29" customFormat="1" x14ac:dyDescent="0.25"/>
    <row r="1320" s="29" customFormat="1" x14ac:dyDescent="0.25"/>
    <row r="1321" s="29" customFormat="1" x14ac:dyDescent="0.25"/>
    <row r="1322" s="29" customFormat="1" x14ac:dyDescent="0.25"/>
    <row r="1323" s="29" customFormat="1" x14ac:dyDescent="0.25"/>
    <row r="1324" s="29" customFormat="1" x14ac:dyDescent="0.25"/>
    <row r="1325" s="29" customFormat="1" x14ac:dyDescent="0.25"/>
    <row r="1326" s="29" customFormat="1" x14ac:dyDescent="0.25"/>
    <row r="1327" s="29" customFormat="1" x14ac:dyDescent="0.25"/>
    <row r="1328" s="29" customFormat="1" x14ac:dyDescent="0.25"/>
    <row r="1329" s="29" customFormat="1" x14ac:dyDescent="0.25"/>
    <row r="1330" s="29" customFormat="1" x14ac:dyDescent="0.25"/>
    <row r="1331" s="29" customFormat="1" x14ac:dyDescent="0.25"/>
    <row r="1332" s="29" customFormat="1" x14ac:dyDescent="0.25"/>
    <row r="1333" s="29" customFormat="1" x14ac:dyDescent="0.25"/>
    <row r="1334" s="29" customFormat="1" x14ac:dyDescent="0.25"/>
    <row r="1335" s="29" customFormat="1" x14ac:dyDescent="0.25"/>
    <row r="1336" s="29" customFormat="1" x14ac:dyDescent="0.25"/>
    <row r="1337" s="29" customFormat="1" x14ac:dyDescent="0.25"/>
    <row r="1338" s="29" customFormat="1" x14ac:dyDescent="0.25"/>
    <row r="1339" s="29" customFormat="1" x14ac:dyDescent="0.25"/>
    <row r="1340" s="29" customFormat="1" x14ac:dyDescent="0.25"/>
    <row r="1341" s="29" customFormat="1" x14ac:dyDescent="0.25"/>
    <row r="1342" s="29" customFormat="1" x14ac:dyDescent="0.25"/>
    <row r="1343" s="29" customFormat="1" x14ac:dyDescent="0.25"/>
    <row r="1344" s="29" customFormat="1" x14ac:dyDescent="0.25"/>
    <row r="1345" s="29" customFormat="1" x14ac:dyDescent="0.25"/>
    <row r="1346" s="29" customFormat="1" x14ac:dyDescent="0.25"/>
    <row r="1347" s="29" customFormat="1" x14ac:dyDescent="0.25"/>
    <row r="1348" s="29" customFormat="1" x14ac:dyDescent="0.25"/>
    <row r="1349" s="29" customFormat="1" x14ac:dyDescent="0.25"/>
    <row r="1350" s="29" customFormat="1" x14ac:dyDescent="0.25"/>
    <row r="1351" s="29" customFormat="1" x14ac:dyDescent="0.25"/>
    <row r="1352" s="29" customFormat="1" x14ac:dyDescent="0.25"/>
    <row r="1353" s="29" customFormat="1" x14ac:dyDescent="0.25"/>
    <row r="1354" s="29" customFormat="1" x14ac:dyDescent="0.25"/>
    <row r="1355" s="29" customFormat="1" x14ac:dyDescent="0.25"/>
    <row r="1356" s="29" customFormat="1" x14ac:dyDescent="0.25"/>
    <row r="1357" s="29" customFormat="1" x14ac:dyDescent="0.25"/>
    <row r="1358" s="29" customFormat="1" x14ac:dyDescent="0.25"/>
    <row r="1359" s="29" customFormat="1" x14ac:dyDescent="0.25"/>
    <row r="1360" s="29" customFormat="1" x14ac:dyDescent="0.25"/>
    <row r="1361" s="29" customFormat="1" x14ac:dyDescent="0.25"/>
    <row r="1362" s="29" customFormat="1" x14ac:dyDescent="0.25"/>
    <row r="1363" s="29" customFormat="1" x14ac:dyDescent="0.25"/>
    <row r="1364" s="29" customFormat="1" x14ac:dyDescent="0.25"/>
    <row r="1365" s="29" customFormat="1" x14ac:dyDescent="0.25"/>
    <row r="1366" s="29" customFormat="1" x14ac:dyDescent="0.25"/>
    <row r="1367" s="29" customFormat="1" x14ac:dyDescent="0.25"/>
    <row r="1368" s="29" customFormat="1" x14ac:dyDescent="0.25"/>
    <row r="1369" s="29" customFormat="1" x14ac:dyDescent="0.25"/>
    <row r="1370" s="29" customFormat="1" x14ac:dyDescent="0.25"/>
    <row r="1371" s="29" customFormat="1" x14ac:dyDescent="0.25"/>
    <row r="1372" s="29" customFormat="1" x14ac:dyDescent="0.25"/>
    <row r="1373" s="29" customFormat="1" x14ac:dyDescent="0.25"/>
    <row r="1374" s="29" customFormat="1" x14ac:dyDescent="0.25"/>
    <row r="1375" s="29" customFormat="1" x14ac:dyDescent="0.25"/>
    <row r="1376" s="29" customFormat="1" x14ac:dyDescent="0.25"/>
    <row r="1377" s="29" customFormat="1" x14ac:dyDescent="0.25"/>
    <row r="1378" s="29" customFormat="1" x14ac:dyDescent="0.25"/>
    <row r="1379" s="29" customFormat="1" x14ac:dyDescent="0.25"/>
    <row r="1380" s="29" customFormat="1" x14ac:dyDescent="0.25"/>
    <row r="1381" s="29" customFormat="1" x14ac:dyDescent="0.25"/>
    <row r="1382" s="29" customFormat="1" x14ac:dyDescent="0.25"/>
    <row r="1383" s="29" customFormat="1" x14ac:dyDescent="0.25"/>
    <row r="1384" s="29" customFormat="1" x14ac:dyDescent="0.25"/>
    <row r="1385" s="29" customFormat="1" x14ac:dyDescent="0.25"/>
    <row r="1386" s="29" customFormat="1" x14ac:dyDescent="0.25"/>
    <row r="1387" s="29" customFormat="1" x14ac:dyDescent="0.25"/>
    <row r="1388" s="29" customFormat="1" x14ac:dyDescent="0.25"/>
    <row r="1389" s="29" customFormat="1" x14ac:dyDescent="0.25"/>
    <row r="1390" s="29" customFormat="1" x14ac:dyDescent="0.25"/>
    <row r="1391" s="29" customFormat="1" x14ac:dyDescent="0.25"/>
    <row r="1392" s="29" customFormat="1" x14ac:dyDescent="0.25"/>
    <row r="1393" s="29" customFormat="1" x14ac:dyDescent="0.25"/>
    <row r="1394" s="29" customFormat="1" x14ac:dyDescent="0.25"/>
    <row r="1395" s="29" customFormat="1" x14ac:dyDescent="0.25"/>
    <row r="1396" s="29" customFormat="1" x14ac:dyDescent="0.25"/>
    <row r="1397" s="29" customFormat="1" x14ac:dyDescent="0.25"/>
    <row r="1398" s="29" customFormat="1" x14ac:dyDescent="0.25"/>
    <row r="1399" s="29" customFormat="1" x14ac:dyDescent="0.25"/>
    <row r="1400" s="29" customFormat="1" x14ac:dyDescent="0.25"/>
    <row r="1401" s="29" customFormat="1" x14ac:dyDescent="0.25"/>
    <row r="1402" s="29" customFormat="1" x14ac:dyDescent="0.25"/>
    <row r="1403" s="29" customFormat="1" x14ac:dyDescent="0.25"/>
    <row r="1404" s="29" customFormat="1" x14ac:dyDescent="0.25"/>
    <row r="1405" s="29" customFormat="1" x14ac:dyDescent="0.25"/>
    <row r="1406" s="29" customFormat="1" x14ac:dyDescent="0.25"/>
    <row r="1407" s="29" customFormat="1" x14ac:dyDescent="0.25"/>
    <row r="1408" s="29" customFormat="1" x14ac:dyDescent="0.25"/>
    <row r="1409" s="29" customFormat="1" x14ac:dyDescent="0.25"/>
    <row r="1410" s="29" customFormat="1" x14ac:dyDescent="0.25"/>
    <row r="1411" s="29" customFormat="1" x14ac:dyDescent="0.25"/>
    <row r="1412" s="29" customFormat="1" x14ac:dyDescent="0.25"/>
    <row r="1413" s="29" customFormat="1" x14ac:dyDescent="0.25"/>
    <row r="1414" s="29" customFormat="1" x14ac:dyDescent="0.25"/>
    <row r="1415" s="29" customFormat="1" x14ac:dyDescent="0.25"/>
    <row r="1416" s="29" customFormat="1" x14ac:dyDescent="0.25"/>
    <row r="1417" s="29" customFormat="1" x14ac:dyDescent="0.25"/>
    <row r="1418" s="29" customFormat="1" x14ac:dyDescent="0.25"/>
    <row r="1419" s="29" customFormat="1" x14ac:dyDescent="0.25"/>
    <row r="1420" s="29" customFormat="1" x14ac:dyDescent="0.25"/>
    <row r="1421" s="29" customFormat="1" x14ac:dyDescent="0.25"/>
    <row r="1422" s="29" customFormat="1" x14ac:dyDescent="0.25"/>
    <row r="1423" s="29" customFormat="1" x14ac:dyDescent="0.25"/>
    <row r="1424" s="29" customFormat="1" x14ac:dyDescent="0.25"/>
    <row r="1425" s="29" customFormat="1" x14ac:dyDescent="0.25"/>
    <row r="1426" s="29" customFormat="1" x14ac:dyDescent="0.25"/>
    <row r="1427" s="29" customFormat="1" x14ac:dyDescent="0.25"/>
    <row r="1428" s="29" customFormat="1" x14ac:dyDescent="0.25"/>
    <row r="1429" s="29" customFormat="1" x14ac:dyDescent="0.25"/>
    <row r="1430" s="29" customFormat="1" x14ac:dyDescent="0.25"/>
    <row r="1431" s="29" customFormat="1" x14ac:dyDescent="0.25"/>
    <row r="1432" s="29" customFormat="1" x14ac:dyDescent="0.25"/>
    <row r="1433" s="29" customFormat="1" x14ac:dyDescent="0.25"/>
    <row r="1434" s="29" customFormat="1" x14ac:dyDescent="0.25"/>
    <row r="1435" s="29" customFormat="1" x14ac:dyDescent="0.25"/>
    <row r="1436" s="29" customFormat="1" x14ac:dyDescent="0.25"/>
    <row r="1437" s="29" customFormat="1" x14ac:dyDescent="0.25"/>
    <row r="1438" s="29" customFormat="1" x14ac:dyDescent="0.25"/>
    <row r="1439" s="29" customFormat="1" x14ac:dyDescent="0.25"/>
    <row r="1440" s="29" customFormat="1" x14ac:dyDescent="0.25"/>
    <row r="1441" s="29" customFormat="1" x14ac:dyDescent="0.25"/>
    <row r="1442" s="29" customFormat="1" x14ac:dyDescent="0.25"/>
    <row r="1443" s="29" customFormat="1" x14ac:dyDescent="0.25"/>
    <row r="1444" s="29" customFormat="1" x14ac:dyDescent="0.25"/>
    <row r="1445" s="29" customFormat="1" x14ac:dyDescent="0.25"/>
    <row r="1446" s="29" customFormat="1" x14ac:dyDescent="0.25"/>
    <row r="1447" s="29" customFormat="1" x14ac:dyDescent="0.25"/>
    <row r="1448" s="29" customFormat="1" x14ac:dyDescent="0.25"/>
    <row r="1449" s="29" customFormat="1" x14ac:dyDescent="0.25"/>
    <row r="1450" s="29" customFormat="1" x14ac:dyDescent="0.25"/>
    <row r="1451" s="29" customFormat="1" x14ac:dyDescent="0.25"/>
    <row r="1452" s="29" customFormat="1" x14ac:dyDescent="0.25"/>
    <row r="1453" s="29" customFormat="1" x14ac:dyDescent="0.25"/>
    <row r="1454" s="29" customFormat="1" x14ac:dyDescent="0.25"/>
    <row r="1455" s="29" customFormat="1" x14ac:dyDescent="0.25"/>
    <row r="1456" s="29" customFormat="1" x14ac:dyDescent="0.25"/>
    <row r="1457" s="29" customFormat="1" x14ac:dyDescent="0.25"/>
    <row r="1458" s="29" customFormat="1" x14ac:dyDescent="0.25"/>
    <row r="1459" s="29" customFormat="1" x14ac:dyDescent="0.25"/>
    <row r="1460" s="29" customFormat="1" x14ac:dyDescent="0.25"/>
    <row r="1461" s="29" customFormat="1" x14ac:dyDescent="0.25"/>
    <row r="1462" s="29" customFormat="1" x14ac:dyDescent="0.25"/>
    <row r="1463" s="29" customFormat="1" x14ac:dyDescent="0.25"/>
    <row r="1464" s="29" customFormat="1" x14ac:dyDescent="0.25"/>
    <row r="1465" s="29" customFormat="1" x14ac:dyDescent="0.25"/>
    <row r="1466" s="29" customFormat="1" x14ac:dyDescent="0.25"/>
    <row r="1467" s="29" customFormat="1" x14ac:dyDescent="0.25"/>
    <row r="1468" s="29" customFormat="1" x14ac:dyDescent="0.25"/>
    <row r="1469" s="29" customFormat="1" x14ac:dyDescent="0.25"/>
    <row r="1470" s="29" customFormat="1" x14ac:dyDescent="0.25"/>
    <row r="1471" s="29" customFormat="1" x14ac:dyDescent="0.25"/>
    <row r="1472" s="29" customFormat="1" x14ac:dyDescent="0.25"/>
    <row r="1473" s="29" customFormat="1" x14ac:dyDescent="0.25"/>
    <row r="1474" s="29" customFormat="1" x14ac:dyDescent="0.25"/>
    <row r="1475" s="29" customFormat="1" x14ac:dyDescent="0.25"/>
    <row r="1476" s="29" customFormat="1" x14ac:dyDescent="0.25"/>
    <row r="1477" s="29" customFormat="1" x14ac:dyDescent="0.25"/>
    <row r="1478" s="29" customFormat="1" x14ac:dyDescent="0.25"/>
    <row r="1479" s="29" customFormat="1" x14ac:dyDescent="0.25"/>
    <row r="1480" s="29" customFormat="1" x14ac:dyDescent="0.25"/>
    <row r="1481" s="29" customFormat="1" x14ac:dyDescent="0.25"/>
    <row r="1482" s="29" customFormat="1" x14ac:dyDescent="0.25"/>
    <row r="1483" s="29" customFormat="1" x14ac:dyDescent="0.25"/>
    <row r="1484" s="29" customFormat="1" x14ac:dyDescent="0.25"/>
    <row r="1485" s="29" customFormat="1" x14ac:dyDescent="0.25"/>
    <row r="1486" s="29" customFormat="1" x14ac:dyDescent="0.25"/>
    <row r="1487" s="29" customFormat="1" x14ac:dyDescent="0.25"/>
    <row r="1488" s="29" customFormat="1" x14ac:dyDescent="0.25"/>
    <row r="1489" s="29" customFormat="1" x14ac:dyDescent="0.25"/>
    <row r="1490" s="29" customFormat="1" x14ac:dyDescent="0.25"/>
    <row r="1491" s="29" customFormat="1" x14ac:dyDescent="0.25"/>
    <row r="1492" s="29" customFormat="1" x14ac:dyDescent="0.25"/>
    <row r="1493" s="29" customFormat="1" x14ac:dyDescent="0.25"/>
    <row r="1494" s="29" customFormat="1" x14ac:dyDescent="0.25"/>
    <row r="1495" s="29" customFormat="1" x14ac:dyDescent="0.25"/>
    <row r="1496" s="29" customFormat="1" x14ac:dyDescent="0.25"/>
    <row r="1497" s="29" customFormat="1" x14ac:dyDescent="0.25"/>
    <row r="1498" s="29" customFormat="1" x14ac:dyDescent="0.25"/>
    <row r="1499" s="29" customFormat="1" x14ac:dyDescent="0.25"/>
    <row r="1500" s="29" customFormat="1" x14ac:dyDescent="0.25"/>
    <row r="1501" s="29" customFormat="1" x14ac:dyDescent="0.25"/>
    <row r="1502" s="29" customFormat="1" x14ac:dyDescent="0.25"/>
    <row r="1503" s="29" customFormat="1" x14ac:dyDescent="0.25"/>
    <row r="1504" s="29" customFormat="1" x14ac:dyDescent="0.25"/>
    <row r="1505" s="29" customFormat="1" x14ac:dyDescent="0.25"/>
    <row r="1506" s="29" customFormat="1" x14ac:dyDescent="0.25"/>
    <row r="1507" s="29" customFormat="1" x14ac:dyDescent="0.25"/>
    <row r="1508" s="29" customFormat="1" x14ac:dyDescent="0.25"/>
    <row r="1509" s="29" customFormat="1" x14ac:dyDescent="0.25"/>
    <row r="1510" s="29" customFormat="1" x14ac:dyDescent="0.25"/>
    <row r="1511" s="29" customFormat="1" x14ac:dyDescent="0.25"/>
    <row r="1512" s="29" customFormat="1" x14ac:dyDescent="0.25"/>
    <row r="1513" s="29" customFormat="1" x14ac:dyDescent="0.25"/>
    <row r="1514" s="29" customFormat="1" x14ac:dyDescent="0.25"/>
    <row r="1515" s="29" customFormat="1" x14ac:dyDescent="0.25"/>
    <row r="1516" s="29" customFormat="1" x14ac:dyDescent="0.25"/>
    <row r="1517" s="29" customFormat="1" x14ac:dyDescent="0.25"/>
    <row r="1518" s="29" customFormat="1" x14ac:dyDescent="0.25"/>
    <row r="1519" s="29" customFormat="1" x14ac:dyDescent="0.25"/>
    <row r="1520" s="29" customFormat="1" x14ac:dyDescent="0.25"/>
    <row r="1521" s="29" customFormat="1" x14ac:dyDescent="0.25"/>
    <row r="1522" s="29" customFormat="1" x14ac:dyDescent="0.25"/>
    <row r="1523" s="29" customFormat="1" x14ac:dyDescent="0.25"/>
    <row r="1524" s="29" customFormat="1" x14ac:dyDescent="0.25"/>
    <row r="1525" s="29" customFormat="1" x14ac:dyDescent="0.25"/>
    <row r="1526" s="29" customFormat="1" x14ac:dyDescent="0.25"/>
    <row r="1527" s="29" customFormat="1" x14ac:dyDescent="0.25"/>
    <row r="1528" s="29" customFormat="1" x14ac:dyDescent="0.25"/>
    <row r="1529" s="29" customFormat="1" x14ac:dyDescent="0.25"/>
    <row r="1530" s="29" customFormat="1" x14ac:dyDescent="0.25"/>
    <row r="1531" s="29" customFormat="1" x14ac:dyDescent="0.25"/>
    <row r="1532" s="29" customFormat="1" x14ac:dyDescent="0.25"/>
    <row r="1533" s="29" customFormat="1" x14ac:dyDescent="0.25"/>
    <row r="1534" s="29" customFormat="1" x14ac:dyDescent="0.25"/>
    <row r="1535" s="29" customFormat="1" x14ac:dyDescent="0.25"/>
    <row r="1536" s="29" customFormat="1" x14ac:dyDescent="0.25"/>
    <row r="1537" s="29" customFormat="1" x14ac:dyDescent="0.25"/>
    <row r="1538" s="29" customFormat="1" x14ac:dyDescent="0.25"/>
    <row r="1539" s="29" customFormat="1" x14ac:dyDescent="0.25"/>
    <row r="1540" s="29" customFormat="1" x14ac:dyDescent="0.25"/>
    <row r="1541" s="29" customFormat="1" x14ac:dyDescent="0.25"/>
    <row r="1542" s="29" customFormat="1" x14ac:dyDescent="0.25"/>
    <row r="1543" s="29" customFormat="1" x14ac:dyDescent="0.25"/>
    <row r="1544" s="29" customFormat="1" x14ac:dyDescent="0.25"/>
    <row r="1545" s="29" customFormat="1" x14ac:dyDescent="0.25"/>
    <row r="1546" s="29" customFormat="1" x14ac:dyDescent="0.25"/>
    <row r="1547" s="29" customFormat="1" x14ac:dyDescent="0.25"/>
    <row r="1548" s="29" customFormat="1" x14ac:dyDescent="0.25"/>
    <row r="1549" s="29" customFormat="1" x14ac:dyDescent="0.25"/>
    <row r="1550" s="29" customFormat="1" x14ac:dyDescent="0.25"/>
    <row r="1551" s="29" customFormat="1" x14ac:dyDescent="0.25"/>
    <row r="1552" s="29" customFormat="1" x14ac:dyDescent="0.25"/>
    <row r="1553" s="29" customFormat="1" x14ac:dyDescent="0.25"/>
    <row r="1554" s="29" customFormat="1" x14ac:dyDescent="0.25"/>
    <row r="1555" s="29" customFormat="1" x14ac:dyDescent="0.25"/>
    <row r="1556" s="29" customFormat="1" x14ac:dyDescent="0.25"/>
    <row r="1557" s="29" customFormat="1" x14ac:dyDescent="0.25"/>
    <row r="1558" s="29" customFormat="1" x14ac:dyDescent="0.25"/>
    <row r="1559" s="29" customFormat="1" x14ac:dyDescent="0.25"/>
    <row r="1560" s="29" customFormat="1" x14ac:dyDescent="0.25"/>
    <row r="1561" s="29" customFormat="1" x14ac:dyDescent="0.25"/>
    <row r="1562" s="29" customFormat="1" x14ac:dyDescent="0.25"/>
    <row r="1563" s="29" customFormat="1" x14ac:dyDescent="0.25"/>
    <row r="1564" s="29" customFormat="1" x14ac:dyDescent="0.25"/>
    <row r="1565" s="29" customFormat="1" x14ac:dyDescent="0.25"/>
    <row r="1566" s="29" customFormat="1" x14ac:dyDescent="0.25"/>
    <row r="1567" s="29" customFormat="1" x14ac:dyDescent="0.25"/>
    <row r="1568" s="29" customFormat="1" x14ac:dyDescent="0.25"/>
    <row r="1569" s="29" customFormat="1" x14ac:dyDescent="0.25"/>
    <row r="1570" s="29" customFormat="1" x14ac:dyDescent="0.25"/>
    <row r="1571" s="29" customFormat="1" x14ac:dyDescent="0.25"/>
    <row r="1572" s="29" customFormat="1" x14ac:dyDescent="0.25"/>
    <row r="1573" s="29" customFormat="1" x14ac:dyDescent="0.25"/>
    <row r="1574" s="29" customFormat="1" x14ac:dyDescent="0.25"/>
    <row r="1575" s="29" customFormat="1" x14ac:dyDescent="0.25"/>
    <row r="1576" s="29" customFormat="1" x14ac:dyDescent="0.25"/>
    <row r="1577" s="29" customFormat="1" x14ac:dyDescent="0.25"/>
    <row r="1578" s="29" customFormat="1" x14ac:dyDescent="0.25"/>
    <row r="1579" s="29" customFormat="1" x14ac:dyDescent="0.25"/>
    <row r="1580" s="29" customFormat="1" x14ac:dyDescent="0.25"/>
    <row r="1581" s="29" customFormat="1" x14ac:dyDescent="0.25"/>
    <row r="1582" s="29" customFormat="1" x14ac:dyDescent="0.25"/>
    <row r="1583" s="29" customFormat="1" x14ac:dyDescent="0.25"/>
    <row r="1584" s="29" customFormat="1" x14ac:dyDescent="0.25"/>
    <row r="1585" s="29" customFormat="1" x14ac:dyDescent="0.25"/>
    <row r="1586" s="29" customFormat="1" x14ac:dyDescent="0.25"/>
    <row r="1587" s="29" customFormat="1" x14ac:dyDescent="0.25"/>
    <row r="1588" s="29" customFormat="1" x14ac:dyDescent="0.25"/>
    <row r="1589" s="29" customFormat="1" x14ac:dyDescent="0.25"/>
    <row r="1590" s="29" customFormat="1" x14ac:dyDescent="0.25"/>
    <row r="1591" s="29" customFormat="1" x14ac:dyDescent="0.25"/>
    <row r="1592" s="29" customFormat="1" x14ac:dyDescent="0.25"/>
    <row r="1593" s="29" customFormat="1" x14ac:dyDescent="0.25"/>
    <row r="1594" s="29" customFormat="1" x14ac:dyDescent="0.25"/>
    <row r="1595" s="29" customFormat="1" x14ac:dyDescent="0.25"/>
    <row r="1596" s="29" customFormat="1" x14ac:dyDescent="0.25"/>
    <row r="1597" s="29" customFormat="1" x14ac:dyDescent="0.25"/>
    <row r="1598" s="29" customFormat="1" x14ac:dyDescent="0.25"/>
    <row r="1599" s="29" customFormat="1" x14ac:dyDescent="0.25"/>
    <row r="1600" s="29" customFormat="1" x14ac:dyDescent="0.25"/>
    <row r="1601" s="29" customFormat="1" x14ac:dyDescent="0.25"/>
    <row r="1602" s="29" customFormat="1" x14ac:dyDescent="0.25"/>
    <row r="1603" s="29" customFormat="1" x14ac:dyDescent="0.25"/>
    <row r="1604" s="29" customFormat="1" x14ac:dyDescent="0.25"/>
    <row r="1605" s="29" customFormat="1" x14ac:dyDescent="0.25"/>
    <row r="1606" s="29" customFormat="1" x14ac:dyDescent="0.25"/>
    <row r="1607" s="29" customFormat="1" x14ac:dyDescent="0.25"/>
    <row r="1608" s="29" customFormat="1" x14ac:dyDescent="0.25"/>
    <row r="1609" s="29" customFormat="1" x14ac:dyDescent="0.25"/>
    <row r="1610" s="29" customFormat="1" x14ac:dyDescent="0.25"/>
    <row r="1611" s="29" customFormat="1" x14ac:dyDescent="0.25"/>
    <row r="1612" s="29" customFormat="1" x14ac:dyDescent="0.25"/>
    <row r="1613" s="29" customFormat="1" x14ac:dyDescent="0.25"/>
    <row r="1614" s="29" customFormat="1" x14ac:dyDescent="0.25"/>
    <row r="1615" s="29" customFormat="1" x14ac:dyDescent="0.25"/>
    <row r="1616" s="29" customFormat="1" x14ac:dyDescent="0.25"/>
    <row r="1617" s="29" customFormat="1" x14ac:dyDescent="0.25"/>
    <row r="1618" s="29" customFormat="1" x14ac:dyDescent="0.25"/>
    <row r="1619" s="29" customFormat="1" x14ac:dyDescent="0.25"/>
    <row r="1620" s="29" customFormat="1" x14ac:dyDescent="0.25"/>
    <row r="1621" s="29" customFormat="1" x14ac:dyDescent="0.25"/>
    <row r="1622" s="29" customFormat="1" x14ac:dyDescent="0.25"/>
    <row r="1623" s="29" customFormat="1" x14ac:dyDescent="0.25"/>
    <row r="1624" s="29" customFormat="1" x14ac:dyDescent="0.25"/>
    <row r="1625" s="29" customFormat="1" x14ac:dyDescent="0.25"/>
    <row r="1626" s="29" customFormat="1" x14ac:dyDescent="0.25"/>
    <row r="1627" s="29" customFormat="1" x14ac:dyDescent="0.25"/>
    <row r="1628" s="29" customFormat="1" x14ac:dyDescent="0.25"/>
    <row r="1629" s="29" customFormat="1" x14ac:dyDescent="0.25"/>
    <row r="1630" s="29" customFormat="1" x14ac:dyDescent="0.25"/>
    <row r="1631" s="29" customFormat="1" x14ac:dyDescent="0.25"/>
    <row r="1632" s="29" customFormat="1" x14ac:dyDescent="0.25"/>
    <row r="1633" s="29" customFormat="1" x14ac:dyDescent="0.25"/>
    <row r="1634" s="29" customFormat="1" x14ac:dyDescent="0.25"/>
    <row r="1635" s="29" customFormat="1" x14ac:dyDescent="0.25"/>
    <row r="1636" s="29" customFormat="1" x14ac:dyDescent="0.25"/>
    <row r="1637" s="29" customFormat="1" x14ac:dyDescent="0.25"/>
    <row r="1638" s="29" customFormat="1" x14ac:dyDescent="0.25"/>
    <row r="1639" s="29" customFormat="1" x14ac:dyDescent="0.25"/>
    <row r="1640" s="29" customFormat="1" x14ac:dyDescent="0.25"/>
    <row r="1641" s="29" customFormat="1" x14ac:dyDescent="0.25"/>
    <row r="1642" s="29" customFormat="1" x14ac:dyDescent="0.25"/>
    <row r="1643" s="29" customFormat="1" x14ac:dyDescent="0.25"/>
    <row r="1644" s="29" customFormat="1" x14ac:dyDescent="0.25"/>
    <row r="1645" s="29" customFormat="1" x14ac:dyDescent="0.25"/>
    <row r="1646" s="29" customFormat="1" x14ac:dyDescent="0.25"/>
    <row r="1647" s="29" customFormat="1" x14ac:dyDescent="0.25"/>
    <row r="1648" s="29" customFormat="1" x14ac:dyDescent="0.25"/>
    <row r="1649" s="29" customFormat="1" x14ac:dyDescent="0.25"/>
    <row r="1650" s="29" customFormat="1" x14ac:dyDescent="0.25"/>
    <row r="1651" s="29" customFormat="1" x14ac:dyDescent="0.25"/>
    <row r="1652" s="29" customFormat="1" x14ac:dyDescent="0.25"/>
    <row r="1653" s="29" customFormat="1" x14ac:dyDescent="0.25"/>
    <row r="1654" s="29" customFormat="1" x14ac:dyDescent="0.25"/>
    <row r="1655" s="29" customFormat="1" x14ac:dyDescent="0.25"/>
    <row r="1656" s="29" customFormat="1" x14ac:dyDescent="0.25"/>
    <row r="1657" s="29" customFormat="1" x14ac:dyDescent="0.25"/>
    <row r="1658" s="29" customFormat="1" x14ac:dyDescent="0.25"/>
    <row r="1659" s="29" customFormat="1" x14ac:dyDescent="0.25"/>
    <row r="1660" s="29" customFormat="1" x14ac:dyDescent="0.25"/>
    <row r="1661" s="29" customFormat="1" x14ac:dyDescent="0.25"/>
    <row r="1662" s="29" customFormat="1" x14ac:dyDescent="0.25"/>
    <row r="1663" s="29" customFormat="1" x14ac:dyDescent="0.25"/>
    <row r="1664" s="29" customFormat="1" x14ac:dyDescent="0.25"/>
    <row r="1665" s="29" customFormat="1" x14ac:dyDescent="0.25"/>
    <row r="1666" s="29" customFormat="1" x14ac:dyDescent="0.25"/>
    <row r="1667" s="29" customFormat="1" x14ac:dyDescent="0.25"/>
    <row r="1668" s="29" customFormat="1" x14ac:dyDescent="0.25"/>
    <row r="1669" s="29" customFormat="1" x14ac:dyDescent="0.25"/>
    <row r="1670" s="29" customFormat="1" x14ac:dyDescent="0.25"/>
    <row r="1671" s="29" customFormat="1" x14ac:dyDescent="0.25"/>
    <row r="1672" s="29" customFormat="1" x14ac:dyDescent="0.25"/>
    <row r="1673" s="29" customFormat="1" x14ac:dyDescent="0.25"/>
    <row r="1674" s="29" customFormat="1" x14ac:dyDescent="0.25"/>
    <row r="1675" s="29" customFormat="1" x14ac:dyDescent="0.25"/>
    <row r="1676" s="29" customFormat="1" x14ac:dyDescent="0.25"/>
    <row r="1677" s="29" customFormat="1" x14ac:dyDescent="0.25"/>
    <row r="1678" s="29" customFormat="1" x14ac:dyDescent="0.25"/>
    <row r="1679" s="29" customFormat="1" x14ac:dyDescent="0.25"/>
    <row r="1680" s="29" customFormat="1" x14ac:dyDescent="0.25"/>
    <row r="1681" s="29" customFormat="1" x14ac:dyDescent="0.25"/>
    <row r="1682" s="29" customFormat="1" x14ac:dyDescent="0.25"/>
    <row r="1683" s="29" customFormat="1" x14ac:dyDescent="0.25"/>
    <row r="1684" s="29" customFormat="1" x14ac:dyDescent="0.25"/>
    <row r="1685" s="29" customFormat="1" x14ac:dyDescent="0.25"/>
    <row r="1686" s="29" customFormat="1" x14ac:dyDescent="0.25"/>
    <row r="1687" s="29" customFormat="1" x14ac:dyDescent="0.25"/>
    <row r="1688" s="29" customFormat="1" x14ac:dyDescent="0.25"/>
    <row r="1689" s="29" customFormat="1" x14ac:dyDescent="0.25"/>
    <row r="1690" s="29" customFormat="1" x14ac:dyDescent="0.25"/>
    <row r="1691" s="29" customFormat="1" x14ac:dyDescent="0.25"/>
    <row r="1692" s="29" customFormat="1" x14ac:dyDescent="0.25"/>
    <row r="1693" s="29" customFormat="1" x14ac:dyDescent="0.25"/>
    <row r="1694" s="29" customFormat="1" x14ac:dyDescent="0.25"/>
    <row r="1695" s="29" customFormat="1" x14ac:dyDescent="0.25"/>
    <row r="1696" s="29" customFormat="1" x14ac:dyDescent="0.25"/>
    <row r="1697" s="29" customFormat="1" x14ac:dyDescent="0.25"/>
    <row r="1698" s="29" customFormat="1" x14ac:dyDescent="0.25"/>
    <row r="1699" s="29" customFormat="1" x14ac:dyDescent="0.25"/>
    <row r="1700" s="29" customFormat="1" x14ac:dyDescent="0.25"/>
    <row r="1701" s="29" customFormat="1" x14ac:dyDescent="0.25"/>
    <row r="1702" s="29" customFormat="1" x14ac:dyDescent="0.25"/>
    <row r="1703" s="29" customFormat="1" x14ac:dyDescent="0.25"/>
    <row r="1704" s="29" customFormat="1" x14ac:dyDescent="0.25"/>
    <row r="1705" s="29" customFormat="1" x14ac:dyDescent="0.25"/>
    <row r="1706" s="29" customFormat="1" x14ac:dyDescent="0.25"/>
    <row r="1707" s="29" customFormat="1" x14ac:dyDescent="0.25"/>
    <row r="1708" s="29" customFormat="1" x14ac:dyDescent="0.25"/>
    <row r="1709" s="29" customFormat="1" x14ac:dyDescent="0.25"/>
    <row r="1710" s="29" customFormat="1" x14ac:dyDescent="0.25"/>
    <row r="1711" s="29" customFormat="1" x14ac:dyDescent="0.25"/>
    <row r="1712" s="29" customFormat="1" x14ac:dyDescent="0.25"/>
    <row r="1713" s="29" customFormat="1" x14ac:dyDescent="0.25"/>
    <row r="1714" s="29" customFormat="1" x14ac:dyDescent="0.25"/>
    <row r="1715" s="29" customFormat="1" x14ac:dyDescent="0.25"/>
    <row r="1716" s="29" customFormat="1" x14ac:dyDescent="0.25"/>
    <row r="1717" s="29" customFormat="1" x14ac:dyDescent="0.25"/>
    <row r="1718" s="29" customFormat="1" x14ac:dyDescent="0.25"/>
    <row r="1719" s="29" customFormat="1" x14ac:dyDescent="0.25"/>
    <row r="1720" s="29" customFormat="1" x14ac:dyDescent="0.25"/>
    <row r="1721" s="29" customFormat="1" x14ac:dyDescent="0.25"/>
    <row r="1722" s="29" customFormat="1" x14ac:dyDescent="0.25"/>
    <row r="1723" s="29" customFormat="1" x14ac:dyDescent="0.25"/>
    <row r="1724" s="29" customFormat="1" x14ac:dyDescent="0.25"/>
    <row r="1725" s="29" customFormat="1" x14ac:dyDescent="0.25"/>
    <row r="1726" s="29" customFormat="1" x14ac:dyDescent="0.25"/>
    <row r="1727" s="29" customFormat="1" x14ac:dyDescent="0.25"/>
    <row r="1728" s="29" customFormat="1" x14ac:dyDescent="0.25"/>
    <row r="1729" s="29" customFormat="1" x14ac:dyDescent="0.25"/>
    <row r="1730" s="29" customFormat="1" x14ac:dyDescent="0.25"/>
    <row r="1731" s="29" customFormat="1" x14ac:dyDescent="0.25"/>
    <row r="1732" s="29" customFormat="1" x14ac:dyDescent="0.25"/>
    <row r="1733" s="29" customFormat="1" x14ac:dyDescent="0.25"/>
    <row r="1734" s="29" customFormat="1" x14ac:dyDescent="0.25"/>
    <row r="1735" s="29" customFormat="1" x14ac:dyDescent="0.25"/>
    <row r="1736" s="29" customFormat="1" x14ac:dyDescent="0.25"/>
    <row r="1737" s="29" customFormat="1" x14ac:dyDescent="0.25"/>
    <row r="1738" s="29" customFormat="1" x14ac:dyDescent="0.25"/>
    <row r="1739" s="29" customFormat="1" x14ac:dyDescent="0.25"/>
    <row r="1740" s="29" customFormat="1" x14ac:dyDescent="0.25"/>
    <row r="1741" s="29" customFormat="1" x14ac:dyDescent="0.25"/>
    <row r="1742" s="29" customFormat="1" x14ac:dyDescent="0.25"/>
    <row r="1743" s="29" customFormat="1" x14ac:dyDescent="0.25"/>
    <row r="1744" s="29" customFormat="1" x14ac:dyDescent="0.25"/>
    <row r="1745" s="29" customFormat="1" x14ac:dyDescent="0.25"/>
    <row r="1746" s="29" customFormat="1" x14ac:dyDescent="0.25"/>
    <row r="1747" s="29" customFormat="1" x14ac:dyDescent="0.25"/>
    <row r="1748" s="29" customFormat="1" x14ac:dyDescent="0.25"/>
    <row r="1749" s="29" customFormat="1" x14ac:dyDescent="0.25"/>
    <row r="1750" s="29" customFormat="1" x14ac:dyDescent="0.25"/>
    <row r="1751" s="29" customFormat="1" x14ac:dyDescent="0.25"/>
    <row r="1752" s="29" customFormat="1" x14ac:dyDescent="0.25"/>
    <row r="1753" s="29" customFormat="1" x14ac:dyDescent="0.25"/>
    <row r="1754" s="29" customFormat="1" x14ac:dyDescent="0.25"/>
    <row r="1755" s="29" customFormat="1" x14ac:dyDescent="0.25"/>
    <row r="1756" s="29" customFormat="1" x14ac:dyDescent="0.25"/>
    <row r="1757" s="29" customFormat="1" x14ac:dyDescent="0.25"/>
    <row r="1758" s="29" customFormat="1" x14ac:dyDescent="0.25"/>
    <row r="1759" s="29" customFormat="1" x14ac:dyDescent="0.25"/>
    <row r="1760" s="29" customFormat="1" x14ac:dyDescent="0.25"/>
    <row r="1761" s="29" customFormat="1" x14ac:dyDescent="0.25"/>
    <row r="1762" s="29" customFormat="1" x14ac:dyDescent="0.25"/>
    <row r="1763" s="29" customFormat="1" x14ac:dyDescent="0.25"/>
    <row r="1764" s="29" customFormat="1" x14ac:dyDescent="0.25"/>
    <row r="1765" s="29" customFormat="1" x14ac:dyDescent="0.25"/>
    <row r="1766" s="29" customFormat="1" x14ac:dyDescent="0.25"/>
    <row r="1767" s="29" customFormat="1" x14ac:dyDescent="0.25"/>
    <row r="1768" s="29" customFormat="1" x14ac:dyDescent="0.25"/>
    <row r="1769" s="29" customFormat="1" x14ac:dyDescent="0.25"/>
    <row r="1770" s="29" customFormat="1" x14ac:dyDescent="0.25"/>
    <row r="1771" s="29" customFormat="1" x14ac:dyDescent="0.25"/>
    <row r="1772" s="29" customFormat="1" x14ac:dyDescent="0.25"/>
    <row r="1773" s="29" customFormat="1" x14ac:dyDescent="0.25"/>
    <row r="1774" s="29" customFormat="1" x14ac:dyDescent="0.25"/>
    <row r="1775" s="29" customFormat="1" x14ac:dyDescent="0.25"/>
    <row r="1776" s="29" customFormat="1" x14ac:dyDescent="0.25"/>
    <row r="1777" s="29" customFormat="1" x14ac:dyDescent="0.25"/>
    <row r="1778" s="29" customFormat="1" x14ac:dyDescent="0.25"/>
    <row r="1779" s="29" customFormat="1" x14ac:dyDescent="0.25"/>
    <row r="1780" s="29" customFormat="1" x14ac:dyDescent="0.25"/>
    <row r="1781" s="29" customFormat="1" x14ac:dyDescent="0.25"/>
    <row r="1782" s="29" customFormat="1" x14ac:dyDescent="0.25"/>
    <row r="1783" s="29" customFormat="1" x14ac:dyDescent="0.25"/>
    <row r="1784" s="29" customFormat="1" x14ac:dyDescent="0.25"/>
    <row r="1785" s="29" customFormat="1" x14ac:dyDescent="0.25"/>
    <row r="1786" s="29" customFormat="1" x14ac:dyDescent="0.25"/>
    <row r="1787" s="29" customFormat="1" x14ac:dyDescent="0.25"/>
    <row r="1788" s="29" customFormat="1" x14ac:dyDescent="0.25"/>
    <row r="1789" s="29" customFormat="1" x14ac:dyDescent="0.25"/>
    <row r="1790" s="29" customFormat="1" x14ac:dyDescent="0.25"/>
    <row r="1791" s="29" customFormat="1" x14ac:dyDescent="0.25"/>
    <row r="1792" s="29" customFormat="1" x14ac:dyDescent="0.25"/>
    <row r="1793" s="29" customFormat="1" x14ac:dyDescent="0.25"/>
    <row r="1794" s="29" customFormat="1" x14ac:dyDescent="0.25"/>
    <row r="1795" s="29" customFormat="1" x14ac:dyDescent="0.25"/>
    <row r="1796" s="29" customFormat="1" x14ac:dyDescent="0.25"/>
    <row r="1797" s="29" customFormat="1" x14ac:dyDescent="0.25"/>
    <row r="1798" s="29" customFormat="1" x14ac:dyDescent="0.25"/>
    <row r="1799" s="29" customFormat="1" x14ac:dyDescent="0.25"/>
    <row r="1800" s="29" customFormat="1" x14ac:dyDescent="0.25"/>
    <row r="1801" s="29" customFormat="1" x14ac:dyDescent="0.25"/>
    <row r="1802" s="29" customFormat="1" x14ac:dyDescent="0.25"/>
    <row r="1803" s="29" customFormat="1" x14ac:dyDescent="0.25"/>
    <row r="1804" s="29" customFormat="1" x14ac:dyDescent="0.25"/>
    <row r="1805" s="29" customFormat="1" x14ac:dyDescent="0.25"/>
    <row r="1806" s="29" customFormat="1" x14ac:dyDescent="0.25"/>
    <row r="1807" s="29" customFormat="1" x14ac:dyDescent="0.25"/>
    <row r="1808" s="29" customFormat="1" x14ac:dyDescent="0.25"/>
    <row r="1809" s="29" customFormat="1" x14ac:dyDescent="0.25"/>
    <row r="1810" s="29" customFormat="1" x14ac:dyDescent="0.25"/>
    <row r="1811" s="29" customFormat="1" x14ac:dyDescent="0.25"/>
    <row r="1812" s="29" customFormat="1" x14ac:dyDescent="0.25"/>
    <row r="1813" s="29" customFormat="1" x14ac:dyDescent="0.25"/>
    <row r="1814" s="29" customFormat="1" x14ac:dyDescent="0.25"/>
    <row r="1815" s="29" customFormat="1" x14ac:dyDescent="0.25"/>
    <row r="1816" s="29" customFormat="1" x14ac:dyDescent="0.25"/>
    <row r="1817" s="29" customFormat="1" x14ac:dyDescent="0.25"/>
    <row r="1818" s="29" customFormat="1" x14ac:dyDescent="0.25"/>
    <row r="1819" s="29" customFormat="1" x14ac:dyDescent="0.25"/>
    <row r="1820" s="29" customFormat="1" x14ac:dyDescent="0.25"/>
    <row r="1821" s="29" customFormat="1" x14ac:dyDescent="0.25"/>
    <row r="1822" s="29" customFormat="1" x14ac:dyDescent="0.25"/>
    <row r="1823" s="29" customFormat="1" x14ac:dyDescent="0.25"/>
    <row r="1824" s="29" customFormat="1" x14ac:dyDescent="0.25"/>
    <row r="1825" s="29" customFormat="1" x14ac:dyDescent="0.25"/>
    <row r="1826" s="29" customFormat="1" x14ac:dyDescent="0.25"/>
    <row r="1827" s="29" customFormat="1" x14ac:dyDescent="0.25"/>
    <row r="1828" s="29" customFormat="1" x14ac:dyDescent="0.25"/>
    <row r="1829" s="29" customFormat="1" x14ac:dyDescent="0.25"/>
    <row r="1830" s="29" customFormat="1" x14ac:dyDescent="0.25"/>
    <row r="1831" s="29" customFormat="1" x14ac:dyDescent="0.25"/>
    <row r="1832" s="29" customFormat="1" x14ac:dyDescent="0.25"/>
    <row r="1833" s="29" customFormat="1" x14ac:dyDescent="0.25"/>
    <row r="1834" s="29" customFormat="1" x14ac:dyDescent="0.25"/>
    <row r="1835" s="29" customFormat="1" x14ac:dyDescent="0.25"/>
    <row r="1836" s="29" customFormat="1" x14ac:dyDescent="0.25"/>
    <row r="1837" s="29" customFormat="1" x14ac:dyDescent="0.25"/>
    <row r="1838" s="29" customFormat="1" x14ac:dyDescent="0.25"/>
    <row r="1839" s="29" customFormat="1" x14ac:dyDescent="0.25"/>
    <row r="1840" s="29" customFormat="1" x14ac:dyDescent="0.25"/>
    <row r="1841" s="29" customFormat="1" x14ac:dyDescent="0.25"/>
    <row r="1842" s="29" customFormat="1" x14ac:dyDescent="0.25"/>
    <row r="1843" s="29" customFormat="1" x14ac:dyDescent="0.25"/>
    <row r="1844" s="29" customFormat="1" x14ac:dyDescent="0.25"/>
    <row r="1845" s="29" customFormat="1" x14ac:dyDescent="0.25"/>
    <row r="1846" s="29" customFormat="1" x14ac:dyDescent="0.25"/>
    <row r="1847" s="29" customFormat="1" x14ac:dyDescent="0.25"/>
    <row r="1848" s="29" customFormat="1" x14ac:dyDescent="0.25"/>
    <row r="1849" s="29" customFormat="1" x14ac:dyDescent="0.25"/>
    <row r="1850" s="29" customFormat="1" x14ac:dyDescent="0.25"/>
    <row r="1851" s="29" customFormat="1" x14ac:dyDescent="0.25"/>
    <row r="1852" s="29" customFormat="1" x14ac:dyDescent="0.25"/>
    <row r="1853" s="29" customFormat="1" x14ac:dyDescent="0.25"/>
    <row r="1854" s="29" customFormat="1" x14ac:dyDescent="0.25"/>
    <row r="1855" s="29" customFormat="1" x14ac:dyDescent="0.25"/>
    <row r="1856" s="29" customFormat="1" x14ac:dyDescent="0.25"/>
    <row r="1857" s="29" customFormat="1" x14ac:dyDescent="0.25"/>
    <row r="1858" s="29" customFormat="1" x14ac:dyDescent="0.25"/>
    <row r="1859" s="29" customFormat="1" x14ac:dyDescent="0.25"/>
    <row r="1860" s="29" customFormat="1" x14ac:dyDescent="0.25"/>
    <row r="1861" s="29" customFormat="1" x14ac:dyDescent="0.25"/>
    <row r="1862" s="29" customFormat="1" x14ac:dyDescent="0.25"/>
    <row r="1863" s="29" customFormat="1" x14ac:dyDescent="0.25"/>
    <row r="1864" s="29" customFormat="1" x14ac:dyDescent="0.25"/>
    <row r="1865" s="29" customFormat="1" x14ac:dyDescent="0.25"/>
    <row r="1866" s="29" customFormat="1" x14ac:dyDescent="0.25"/>
    <row r="1867" s="29" customFormat="1" x14ac:dyDescent="0.25"/>
    <row r="1868" s="29" customFormat="1" x14ac:dyDescent="0.25"/>
    <row r="1869" s="29" customFormat="1" x14ac:dyDescent="0.25"/>
    <row r="1870" s="29" customFormat="1" x14ac:dyDescent="0.25"/>
    <row r="1871" s="29" customFormat="1" x14ac:dyDescent="0.25"/>
    <row r="1872" s="29" customFormat="1" x14ac:dyDescent="0.25"/>
    <row r="1873" s="29" customFormat="1" x14ac:dyDescent="0.25"/>
    <row r="1874" s="29" customFormat="1" x14ac:dyDescent="0.25"/>
    <row r="1875" s="29" customFormat="1" x14ac:dyDescent="0.25"/>
    <row r="1876" s="29" customFormat="1" x14ac:dyDescent="0.25"/>
    <row r="1877" s="29" customFormat="1" x14ac:dyDescent="0.25"/>
    <row r="1878" s="29" customFormat="1" x14ac:dyDescent="0.25"/>
    <row r="1879" s="29" customFormat="1" x14ac:dyDescent="0.25"/>
    <row r="1880" s="29" customFormat="1" x14ac:dyDescent="0.25"/>
    <row r="1881" s="29" customFormat="1" x14ac:dyDescent="0.25"/>
    <row r="1882" s="29" customFormat="1" x14ac:dyDescent="0.25"/>
    <row r="1883" s="29" customFormat="1" x14ac:dyDescent="0.25"/>
    <row r="1884" s="29" customFormat="1" x14ac:dyDescent="0.25"/>
    <row r="1885" s="29" customFormat="1" x14ac:dyDescent="0.25"/>
    <row r="1886" s="29" customFormat="1" x14ac:dyDescent="0.25"/>
    <row r="1887" s="29" customFormat="1" x14ac:dyDescent="0.25"/>
    <row r="1888" s="29" customFormat="1" x14ac:dyDescent="0.25"/>
    <row r="1889" s="29" customFormat="1" x14ac:dyDescent="0.25"/>
    <row r="1890" s="29" customFormat="1" x14ac:dyDescent="0.25"/>
    <row r="1891" s="29" customFormat="1" x14ac:dyDescent="0.25"/>
    <row r="1892" s="29" customFormat="1" x14ac:dyDescent="0.25"/>
    <row r="1893" s="29" customFormat="1" x14ac:dyDescent="0.25"/>
    <row r="1894" s="29" customFormat="1" x14ac:dyDescent="0.25"/>
    <row r="1895" s="29" customFormat="1" x14ac:dyDescent="0.25"/>
    <row r="1896" s="29" customFormat="1" x14ac:dyDescent="0.25"/>
    <row r="1897" s="29" customFormat="1" x14ac:dyDescent="0.25"/>
    <row r="1898" s="29" customFormat="1" x14ac:dyDescent="0.25"/>
    <row r="1899" s="29" customFormat="1" x14ac:dyDescent="0.25"/>
    <row r="1900" s="29" customFormat="1" x14ac:dyDescent="0.25"/>
    <row r="1901" s="29" customFormat="1" x14ac:dyDescent="0.25"/>
    <row r="1902" s="29" customFormat="1" x14ac:dyDescent="0.25"/>
    <row r="1903" s="29" customFormat="1" x14ac:dyDescent="0.25"/>
    <row r="1904" s="29" customFormat="1" x14ac:dyDescent="0.25"/>
    <row r="1905" s="29" customFormat="1" x14ac:dyDescent="0.25"/>
    <row r="1906" s="29" customFormat="1" x14ac:dyDescent="0.25"/>
    <row r="1907" s="29" customFormat="1" x14ac:dyDescent="0.25"/>
    <row r="1908" s="29" customFormat="1" x14ac:dyDescent="0.25"/>
    <row r="1909" s="29" customFormat="1" x14ac:dyDescent="0.25"/>
    <row r="1910" s="29" customFormat="1" x14ac:dyDescent="0.25"/>
    <row r="1911" s="29" customFormat="1" x14ac:dyDescent="0.25"/>
    <row r="1912" s="29" customFormat="1" x14ac:dyDescent="0.25"/>
    <row r="1913" s="29" customFormat="1" x14ac:dyDescent="0.25"/>
    <row r="1914" s="29" customFormat="1" x14ac:dyDescent="0.25"/>
    <row r="1915" s="29" customFormat="1" x14ac:dyDescent="0.25"/>
    <row r="1916" s="29" customFormat="1" x14ac:dyDescent="0.25"/>
    <row r="1917" s="29" customFormat="1" x14ac:dyDescent="0.25"/>
    <row r="1918" s="29" customFormat="1" x14ac:dyDescent="0.25"/>
    <row r="1919" s="29" customFormat="1" x14ac:dyDescent="0.25"/>
    <row r="1920" s="29" customFormat="1" x14ac:dyDescent="0.25"/>
    <row r="1921" s="29" customFormat="1" x14ac:dyDescent="0.25"/>
    <row r="1922" s="29" customFormat="1" x14ac:dyDescent="0.25"/>
    <row r="1923" s="29" customFormat="1" x14ac:dyDescent="0.25"/>
    <row r="1924" s="29" customFormat="1" x14ac:dyDescent="0.25"/>
    <row r="1925" s="29" customFormat="1" x14ac:dyDescent="0.25"/>
    <row r="1926" s="29" customFormat="1" x14ac:dyDescent="0.25"/>
    <row r="1927" s="29" customFormat="1" x14ac:dyDescent="0.25"/>
    <row r="1928" s="29" customFormat="1" x14ac:dyDescent="0.25"/>
    <row r="1929" s="29" customFormat="1" x14ac:dyDescent="0.25"/>
    <row r="1930" s="29" customFormat="1" x14ac:dyDescent="0.25"/>
    <row r="1931" s="29" customFormat="1" x14ac:dyDescent="0.25"/>
    <row r="1932" s="29" customFormat="1" x14ac:dyDescent="0.25"/>
    <row r="1933" s="29" customFormat="1" x14ac:dyDescent="0.25"/>
    <row r="1934" s="29" customFormat="1" x14ac:dyDescent="0.25"/>
    <row r="1935" s="29" customFormat="1" x14ac:dyDescent="0.25"/>
    <row r="1936" s="29" customFormat="1" x14ac:dyDescent="0.25"/>
    <row r="1937" s="29" customFormat="1" x14ac:dyDescent="0.25"/>
    <row r="1938" s="29" customFormat="1" x14ac:dyDescent="0.25"/>
    <row r="1939" s="29" customFormat="1" x14ac:dyDescent="0.25"/>
    <row r="1940" s="29" customFormat="1" x14ac:dyDescent="0.25"/>
    <row r="1941" s="29" customFormat="1" x14ac:dyDescent="0.25"/>
    <row r="1942" s="29" customFormat="1" x14ac:dyDescent="0.25"/>
    <row r="1943" s="29" customFormat="1" x14ac:dyDescent="0.25"/>
    <row r="1944" s="29" customFormat="1" x14ac:dyDescent="0.25"/>
    <row r="1945" s="29" customFormat="1" x14ac:dyDescent="0.25"/>
    <row r="1946" s="29" customFormat="1" x14ac:dyDescent="0.25"/>
    <row r="1947" s="29" customFormat="1" x14ac:dyDescent="0.25"/>
    <row r="1948" s="29" customFormat="1" x14ac:dyDescent="0.25"/>
    <row r="1949" s="29" customFormat="1" x14ac:dyDescent="0.25"/>
    <row r="1950" s="29" customFormat="1" x14ac:dyDescent="0.25"/>
    <row r="1951" s="29" customFormat="1" x14ac:dyDescent="0.25"/>
    <row r="1952" s="29" customFormat="1" x14ac:dyDescent="0.25"/>
    <row r="1953" s="29" customFormat="1" x14ac:dyDescent="0.25"/>
    <row r="1954" s="29" customFormat="1" x14ac:dyDescent="0.25"/>
    <row r="1955" s="29" customFormat="1" x14ac:dyDescent="0.25"/>
    <row r="1956" s="29" customFormat="1" x14ac:dyDescent="0.25"/>
    <row r="1957" s="29" customFormat="1" x14ac:dyDescent="0.25"/>
    <row r="1958" s="29" customFormat="1" x14ac:dyDescent="0.25"/>
    <row r="1959" s="29" customFormat="1" x14ac:dyDescent="0.25"/>
    <row r="1960" s="29" customFormat="1" x14ac:dyDescent="0.25"/>
    <row r="1961" s="29" customFormat="1" x14ac:dyDescent="0.25"/>
    <row r="1962" s="29" customFormat="1" x14ac:dyDescent="0.25"/>
    <row r="1963" s="29" customFormat="1" x14ac:dyDescent="0.25"/>
    <row r="1964" s="29" customFormat="1" x14ac:dyDescent="0.25"/>
    <row r="1965" s="29" customFormat="1" x14ac:dyDescent="0.25"/>
    <row r="1966" s="29" customFormat="1" x14ac:dyDescent="0.25"/>
    <row r="1967" s="29" customFormat="1" x14ac:dyDescent="0.25"/>
    <row r="1968" s="29" customFormat="1" x14ac:dyDescent="0.25"/>
    <row r="1969" s="29" customFormat="1" x14ac:dyDescent="0.25"/>
    <row r="1970" s="29" customFormat="1" x14ac:dyDescent="0.25"/>
    <row r="1971" s="29" customFormat="1" x14ac:dyDescent="0.25"/>
    <row r="1972" s="29" customFormat="1" x14ac:dyDescent="0.25"/>
    <row r="1973" s="29" customFormat="1" x14ac:dyDescent="0.25"/>
    <row r="1974" s="29" customFormat="1" x14ac:dyDescent="0.25"/>
    <row r="1975" s="29" customFormat="1" x14ac:dyDescent="0.25"/>
    <row r="1976" s="29" customFormat="1" x14ac:dyDescent="0.25"/>
    <row r="1977" s="29" customFormat="1" x14ac:dyDescent="0.25"/>
    <row r="1978" s="29" customFormat="1" x14ac:dyDescent="0.25"/>
    <row r="1979" s="29" customFormat="1" x14ac:dyDescent="0.25"/>
    <row r="1980" s="29" customFormat="1" x14ac:dyDescent="0.25"/>
    <row r="1981" s="29" customFormat="1" x14ac:dyDescent="0.25"/>
    <row r="1982" s="29" customFormat="1" x14ac:dyDescent="0.25"/>
    <row r="1983" s="29" customFormat="1" x14ac:dyDescent="0.25"/>
    <row r="1984" s="29" customFormat="1" x14ac:dyDescent="0.25"/>
    <row r="1985" s="29" customFormat="1" x14ac:dyDescent="0.25"/>
    <row r="1986" s="29" customFormat="1" x14ac:dyDescent="0.25"/>
    <row r="1987" s="29" customFormat="1" x14ac:dyDescent="0.25"/>
    <row r="1988" s="29" customFormat="1" x14ac:dyDescent="0.25"/>
    <row r="1989" s="29" customFormat="1" x14ac:dyDescent="0.25"/>
    <row r="1990" s="29" customFormat="1" x14ac:dyDescent="0.25"/>
    <row r="1991" s="29" customFormat="1" x14ac:dyDescent="0.25"/>
    <row r="1992" s="29" customFormat="1" x14ac:dyDescent="0.25"/>
    <row r="1993" s="29" customFormat="1" x14ac:dyDescent="0.25"/>
    <row r="1994" s="29" customFormat="1" x14ac:dyDescent="0.25"/>
    <row r="1995" s="29" customFormat="1" x14ac:dyDescent="0.25"/>
    <row r="1996" s="29" customFormat="1" x14ac:dyDescent="0.25"/>
    <row r="1997" s="29" customFormat="1" x14ac:dyDescent="0.25"/>
    <row r="1998" s="29" customFormat="1" x14ac:dyDescent="0.25"/>
    <row r="1999" s="29" customFormat="1" x14ac:dyDescent="0.25"/>
    <row r="2000" s="29" customFormat="1" x14ac:dyDescent="0.25"/>
    <row r="2001" s="29" customFormat="1" x14ac:dyDescent="0.25"/>
    <row r="2002" s="29" customFormat="1" x14ac:dyDescent="0.25"/>
    <row r="2003" s="29" customFormat="1" x14ac:dyDescent="0.25"/>
    <row r="2004" s="29" customFormat="1" x14ac:dyDescent="0.25"/>
    <row r="2005" s="29" customFormat="1" x14ac:dyDescent="0.25"/>
    <row r="2006" s="29" customFormat="1" x14ac:dyDescent="0.25"/>
    <row r="2007" s="29" customFormat="1" x14ac:dyDescent="0.25"/>
    <row r="2008" s="29" customFormat="1" x14ac:dyDescent="0.25"/>
    <row r="2009" s="29" customFormat="1" x14ac:dyDescent="0.25"/>
    <row r="2010" s="29" customFormat="1" x14ac:dyDescent="0.25"/>
    <row r="2011" s="29" customFormat="1" x14ac:dyDescent="0.25"/>
    <row r="2012" s="29" customFormat="1" x14ac:dyDescent="0.25"/>
    <row r="2013" s="29" customFormat="1" x14ac:dyDescent="0.25"/>
    <row r="2014" s="29" customFormat="1" x14ac:dyDescent="0.25"/>
    <row r="2015" s="29" customFormat="1" x14ac:dyDescent="0.25"/>
    <row r="2016" s="29" customFormat="1" x14ac:dyDescent="0.25"/>
    <row r="2017" s="29" customFormat="1" x14ac:dyDescent="0.25"/>
    <row r="2018" s="29" customFormat="1" x14ac:dyDescent="0.25"/>
    <row r="2019" s="29" customFormat="1" x14ac:dyDescent="0.25"/>
    <row r="2020" s="29" customFormat="1" x14ac:dyDescent="0.25"/>
    <row r="2021" s="29" customFormat="1" x14ac:dyDescent="0.25"/>
    <row r="2022" s="29" customFormat="1" x14ac:dyDescent="0.25"/>
    <row r="2023" s="29" customFormat="1" x14ac:dyDescent="0.25"/>
    <row r="2024" s="29" customFormat="1" x14ac:dyDescent="0.25"/>
    <row r="2025" s="29" customFormat="1" x14ac:dyDescent="0.25"/>
    <row r="2026" s="29" customFormat="1" x14ac:dyDescent="0.25"/>
    <row r="2027" s="29" customFormat="1" x14ac:dyDescent="0.25"/>
    <row r="2028" s="29" customFormat="1" x14ac:dyDescent="0.25"/>
    <row r="2029" s="29" customFormat="1" x14ac:dyDescent="0.25"/>
    <row r="2030" s="29" customFormat="1" x14ac:dyDescent="0.25"/>
    <row r="2031" s="29" customFormat="1" x14ac:dyDescent="0.25"/>
    <row r="2032" s="29" customFormat="1" x14ac:dyDescent="0.25"/>
    <row r="2033" s="29" customFormat="1" x14ac:dyDescent="0.25"/>
    <row r="2034" s="29" customFormat="1" x14ac:dyDescent="0.25"/>
    <row r="2035" s="29" customFormat="1" x14ac:dyDescent="0.25"/>
    <row r="2036" s="29" customFormat="1" x14ac:dyDescent="0.25"/>
    <row r="2037" s="29" customFormat="1" x14ac:dyDescent="0.25"/>
    <row r="2038" s="29" customFormat="1" x14ac:dyDescent="0.25"/>
    <row r="2039" s="29" customFormat="1" x14ac:dyDescent="0.25"/>
    <row r="2040" s="29" customFormat="1" x14ac:dyDescent="0.25"/>
    <row r="2041" s="29" customFormat="1" x14ac:dyDescent="0.25"/>
    <row r="2042" s="29" customFormat="1" x14ac:dyDescent="0.25"/>
    <row r="2043" s="29" customFormat="1" x14ac:dyDescent="0.25"/>
    <row r="2044" s="29" customFormat="1" x14ac:dyDescent="0.25"/>
    <row r="2045" s="29" customFormat="1" x14ac:dyDescent="0.25"/>
    <row r="2046" s="29" customFormat="1" x14ac:dyDescent="0.25"/>
    <row r="2047" s="29" customFormat="1" x14ac:dyDescent="0.25"/>
    <row r="2048" s="29" customFormat="1" x14ac:dyDescent="0.25"/>
    <row r="2049" s="29" customFormat="1" x14ac:dyDescent="0.25"/>
    <row r="2050" s="29" customFormat="1" x14ac:dyDescent="0.25"/>
    <row r="2051" s="29" customFormat="1" x14ac:dyDescent="0.25"/>
    <row r="2052" s="29" customFormat="1" x14ac:dyDescent="0.25"/>
    <row r="2053" s="29" customFormat="1" x14ac:dyDescent="0.25"/>
    <row r="2054" s="29" customFormat="1" x14ac:dyDescent="0.25"/>
    <row r="2055" s="29" customFormat="1" x14ac:dyDescent="0.25"/>
    <row r="2056" s="29" customFormat="1" x14ac:dyDescent="0.25"/>
    <row r="2057" s="29" customFormat="1" x14ac:dyDescent="0.25"/>
    <row r="2058" s="29" customFormat="1" x14ac:dyDescent="0.25"/>
    <row r="2059" s="29" customFormat="1" x14ac:dyDescent="0.25"/>
    <row r="2060" s="29" customFormat="1" x14ac:dyDescent="0.25"/>
    <row r="2061" s="29" customFormat="1" x14ac:dyDescent="0.25"/>
    <row r="2062" s="29" customFormat="1" x14ac:dyDescent="0.25"/>
    <row r="2063" s="29" customFormat="1" x14ac:dyDescent="0.25"/>
    <row r="2064" s="29" customFormat="1" x14ac:dyDescent="0.25"/>
    <row r="2065" s="29" customFormat="1" x14ac:dyDescent="0.25"/>
    <row r="2066" s="29" customFormat="1" x14ac:dyDescent="0.25"/>
    <row r="2067" s="29" customFormat="1" x14ac:dyDescent="0.25"/>
    <row r="2068" s="29" customFormat="1" x14ac:dyDescent="0.25"/>
    <row r="2069" s="29" customFormat="1" x14ac:dyDescent="0.25"/>
    <row r="2070" s="29" customFormat="1" x14ac:dyDescent="0.25"/>
    <row r="2071" s="29" customFormat="1" x14ac:dyDescent="0.25"/>
    <row r="2072" s="29" customFormat="1" x14ac:dyDescent="0.25"/>
    <row r="2073" s="29" customFormat="1" x14ac:dyDescent="0.25"/>
    <row r="2074" s="29" customFormat="1" x14ac:dyDescent="0.25"/>
    <row r="2075" s="29" customFormat="1" x14ac:dyDescent="0.25"/>
    <row r="2076" s="29" customFormat="1" x14ac:dyDescent="0.25"/>
    <row r="2077" s="29" customFormat="1" x14ac:dyDescent="0.25"/>
    <row r="2078" s="29" customFormat="1" x14ac:dyDescent="0.25"/>
    <row r="2079" s="29" customFormat="1" x14ac:dyDescent="0.25"/>
    <row r="2080" s="29" customFormat="1" x14ac:dyDescent="0.25"/>
    <row r="2081" s="29" customFormat="1" x14ac:dyDescent="0.25"/>
    <row r="2082" s="29" customFormat="1" x14ac:dyDescent="0.25"/>
    <row r="2083" s="29" customFormat="1" x14ac:dyDescent="0.25"/>
    <row r="2084" s="29" customFormat="1" x14ac:dyDescent="0.25"/>
    <row r="2085" s="29" customFormat="1" x14ac:dyDescent="0.25"/>
    <row r="2086" s="29" customFormat="1" x14ac:dyDescent="0.25"/>
    <row r="2087" s="29" customFormat="1" x14ac:dyDescent="0.25"/>
    <row r="2088" s="29" customFormat="1" x14ac:dyDescent="0.25"/>
    <row r="2089" s="29" customFormat="1" x14ac:dyDescent="0.25"/>
    <row r="2090" s="29" customFormat="1" x14ac:dyDescent="0.25"/>
    <row r="2091" s="29" customFormat="1" x14ac:dyDescent="0.25"/>
    <row r="2092" s="29" customFormat="1" x14ac:dyDescent="0.25"/>
    <row r="2093" s="29" customFormat="1" x14ac:dyDescent="0.25"/>
    <row r="2094" s="29" customFormat="1" x14ac:dyDescent="0.25"/>
    <row r="2095" s="29" customFormat="1" x14ac:dyDescent="0.25"/>
    <row r="2096" s="29" customFormat="1" x14ac:dyDescent="0.25"/>
    <row r="2097" s="29" customFormat="1" x14ac:dyDescent="0.25"/>
    <row r="2098" s="29" customFormat="1" x14ac:dyDescent="0.25"/>
    <row r="2099" s="29" customFormat="1" x14ac:dyDescent="0.25"/>
    <row r="2100" s="29" customFormat="1" x14ac:dyDescent="0.25"/>
    <row r="2101" s="29" customFormat="1" x14ac:dyDescent="0.25"/>
    <row r="2102" s="29" customFormat="1" x14ac:dyDescent="0.25"/>
    <row r="2103" s="29" customFormat="1" x14ac:dyDescent="0.25"/>
    <row r="2104" s="29" customFormat="1" x14ac:dyDescent="0.25"/>
    <row r="2105" s="29" customFormat="1" x14ac:dyDescent="0.25"/>
    <row r="2106" s="29" customFormat="1" x14ac:dyDescent="0.25"/>
    <row r="2107" s="29" customFormat="1" x14ac:dyDescent="0.25"/>
    <row r="2108" s="29" customFormat="1" x14ac:dyDescent="0.25"/>
    <row r="2109" s="29" customFormat="1" x14ac:dyDescent="0.25"/>
    <row r="2110" s="29" customFormat="1" x14ac:dyDescent="0.25"/>
    <row r="2111" s="29" customFormat="1" x14ac:dyDescent="0.25"/>
    <row r="2112" s="29" customFormat="1" x14ac:dyDescent="0.25"/>
    <row r="2113" s="29" customFormat="1" x14ac:dyDescent="0.25"/>
    <row r="2114" s="29" customFormat="1" x14ac:dyDescent="0.25"/>
    <row r="2115" s="29" customFormat="1" x14ac:dyDescent="0.25"/>
    <row r="2116" s="29" customFormat="1" x14ac:dyDescent="0.25"/>
    <row r="2117" s="29" customFormat="1" x14ac:dyDescent="0.25"/>
    <row r="2118" s="29" customFormat="1" x14ac:dyDescent="0.25"/>
    <row r="2119" s="29" customFormat="1" x14ac:dyDescent="0.25"/>
    <row r="2120" s="29" customFormat="1" x14ac:dyDescent="0.25"/>
    <row r="2121" s="29" customFormat="1" x14ac:dyDescent="0.25"/>
    <row r="2122" s="29" customFormat="1" x14ac:dyDescent="0.25"/>
    <row r="2123" s="29" customFormat="1" x14ac:dyDescent="0.25"/>
    <row r="2124" s="29" customFormat="1" x14ac:dyDescent="0.25"/>
    <row r="2125" s="29" customFormat="1" x14ac:dyDescent="0.25"/>
    <row r="2126" s="29" customFormat="1" x14ac:dyDescent="0.25"/>
    <row r="2127" s="29" customFormat="1" x14ac:dyDescent="0.25"/>
    <row r="2128" s="29" customFormat="1" x14ac:dyDescent="0.25"/>
    <row r="2129" s="29" customFormat="1" x14ac:dyDescent="0.25"/>
    <row r="2130" s="29" customFormat="1" x14ac:dyDescent="0.25"/>
    <row r="2131" s="29" customFormat="1" x14ac:dyDescent="0.25"/>
    <row r="2132" s="29" customFormat="1" x14ac:dyDescent="0.25"/>
    <row r="2133" s="29" customFormat="1" x14ac:dyDescent="0.25"/>
    <row r="2134" s="29" customFormat="1" x14ac:dyDescent="0.25"/>
    <row r="2135" s="29" customFormat="1" x14ac:dyDescent="0.25"/>
    <row r="2136" s="29" customFormat="1" x14ac:dyDescent="0.25"/>
    <row r="2137" s="29" customFormat="1" x14ac:dyDescent="0.25"/>
    <row r="2138" s="29" customFormat="1" x14ac:dyDescent="0.25"/>
    <row r="2139" s="29" customFormat="1" x14ac:dyDescent="0.25"/>
    <row r="2140" s="29" customFormat="1" x14ac:dyDescent="0.25"/>
    <row r="2141" s="29" customFormat="1" x14ac:dyDescent="0.25"/>
    <row r="2142" s="29" customFormat="1" x14ac:dyDescent="0.25"/>
    <row r="2143" s="29" customFormat="1" x14ac:dyDescent="0.25"/>
    <row r="2144" s="29" customFormat="1" x14ac:dyDescent="0.25"/>
    <row r="2145" s="29" customFormat="1" x14ac:dyDescent="0.25"/>
    <row r="2146" s="29" customFormat="1" x14ac:dyDescent="0.25"/>
    <row r="2147" s="29" customFormat="1" x14ac:dyDescent="0.25"/>
    <row r="2148" s="29" customFormat="1" x14ac:dyDescent="0.25"/>
    <row r="2149" s="29" customFormat="1" x14ac:dyDescent="0.25"/>
    <row r="2150" s="29" customFormat="1" x14ac:dyDescent="0.25"/>
    <row r="2151" s="29" customFormat="1" x14ac:dyDescent="0.25"/>
    <row r="2152" s="29" customFormat="1" x14ac:dyDescent="0.25"/>
    <row r="2153" s="29" customFormat="1" x14ac:dyDescent="0.25"/>
    <row r="2154" s="29" customFormat="1" x14ac:dyDescent="0.25"/>
    <row r="2155" s="29" customFormat="1" x14ac:dyDescent="0.25"/>
    <row r="2156" s="29" customFormat="1" x14ac:dyDescent="0.25"/>
    <row r="2157" s="29" customFormat="1" x14ac:dyDescent="0.25"/>
    <row r="2158" s="29" customFormat="1" x14ac:dyDescent="0.25"/>
    <row r="2159" s="29" customFormat="1" x14ac:dyDescent="0.25"/>
    <row r="2160" s="29" customFormat="1" x14ac:dyDescent="0.25"/>
    <row r="2161" s="29" customFormat="1" x14ac:dyDescent="0.25"/>
    <row r="2162" s="29" customFormat="1" x14ac:dyDescent="0.25"/>
    <row r="2163" s="29" customFormat="1" x14ac:dyDescent="0.25"/>
    <row r="2164" s="29" customFormat="1" x14ac:dyDescent="0.25"/>
    <row r="2165" s="29" customFormat="1" x14ac:dyDescent="0.25"/>
    <row r="2166" s="29" customFormat="1" x14ac:dyDescent="0.25"/>
    <row r="2167" s="29" customFormat="1" x14ac:dyDescent="0.25"/>
    <row r="2168" s="29" customFormat="1" x14ac:dyDescent="0.25"/>
    <row r="2169" s="29" customFormat="1" x14ac:dyDescent="0.25"/>
    <row r="2170" s="29" customFormat="1" x14ac:dyDescent="0.25"/>
    <row r="2171" s="29" customFormat="1" x14ac:dyDescent="0.25"/>
    <row r="2172" s="29" customFormat="1" x14ac:dyDescent="0.25"/>
    <row r="2173" s="29" customFormat="1" x14ac:dyDescent="0.25"/>
    <row r="2174" s="29" customFormat="1" x14ac:dyDescent="0.25"/>
    <row r="2175" s="29" customFormat="1" x14ac:dyDescent="0.25"/>
    <row r="2176" s="29" customFormat="1" x14ac:dyDescent="0.25"/>
    <row r="2177" s="29" customFormat="1" x14ac:dyDescent="0.25"/>
    <row r="2178" s="29" customFormat="1" x14ac:dyDescent="0.25"/>
    <row r="2179" s="29" customFormat="1" x14ac:dyDescent="0.25"/>
    <row r="2180" s="29" customFormat="1" x14ac:dyDescent="0.25"/>
    <row r="2181" s="29" customFormat="1" x14ac:dyDescent="0.25"/>
    <row r="2182" s="29" customFormat="1" x14ac:dyDescent="0.25"/>
    <row r="2183" s="29" customFormat="1" x14ac:dyDescent="0.25"/>
    <row r="2184" s="29" customFormat="1" x14ac:dyDescent="0.25"/>
    <row r="2185" s="29" customFormat="1" x14ac:dyDescent="0.25"/>
    <row r="2186" s="29" customFormat="1" x14ac:dyDescent="0.25"/>
    <row r="2187" s="29" customFormat="1" x14ac:dyDescent="0.25"/>
    <row r="2188" s="29" customFormat="1" x14ac:dyDescent="0.25"/>
    <row r="2189" s="29" customFormat="1" x14ac:dyDescent="0.25"/>
    <row r="2190" s="29" customFormat="1" x14ac:dyDescent="0.25"/>
    <row r="2191" s="29" customFormat="1" x14ac:dyDescent="0.25"/>
    <row r="2192" s="29" customFormat="1" x14ac:dyDescent="0.25"/>
    <row r="2193" s="29" customFormat="1" x14ac:dyDescent="0.25"/>
    <row r="2194" s="29" customFormat="1" x14ac:dyDescent="0.25"/>
    <row r="2195" s="29" customFormat="1" x14ac:dyDescent="0.25"/>
    <row r="2196" s="29" customFormat="1" x14ac:dyDescent="0.25"/>
    <row r="2197" s="29" customFormat="1" x14ac:dyDescent="0.25"/>
    <row r="2198" s="29" customFormat="1" x14ac:dyDescent="0.25"/>
    <row r="2199" s="29" customFormat="1" x14ac:dyDescent="0.25"/>
    <row r="2200" s="29" customFormat="1" x14ac:dyDescent="0.25"/>
    <row r="2201" s="29" customFormat="1" x14ac:dyDescent="0.25"/>
    <row r="2202" s="29" customFormat="1" x14ac:dyDescent="0.25"/>
    <row r="2203" s="29" customFormat="1" x14ac:dyDescent="0.25"/>
    <row r="2204" s="29" customFormat="1" x14ac:dyDescent="0.25"/>
    <row r="2205" s="29" customFormat="1" x14ac:dyDescent="0.25"/>
    <row r="2206" s="29" customFormat="1" x14ac:dyDescent="0.25"/>
    <row r="2207" s="29" customFormat="1" x14ac:dyDescent="0.25"/>
    <row r="2208" s="29" customFormat="1" x14ac:dyDescent="0.25"/>
    <row r="2209" s="29" customFormat="1" x14ac:dyDescent="0.25"/>
    <row r="2210" s="29" customFormat="1" x14ac:dyDescent="0.25"/>
    <row r="2211" s="29" customFormat="1" x14ac:dyDescent="0.25"/>
    <row r="2212" s="29" customFormat="1" x14ac:dyDescent="0.25"/>
    <row r="2213" s="29" customFormat="1" x14ac:dyDescent="0.25"/>
    <row r="2214" s="29" customFormat="1" x14ac:dyDescent="0.25"/>
    <row r="2215" s="29" customFormat="1" x14ac:dyDescent="0.25"/>
    <row r="2216" s="29" customFormat="1" x14ac:dyDescent="0.25"/>
    <row r="2217" s="29" customFormat="1" x14ac:dyDescent="0.25"/>
    <row r="2218" s="29" customFormat="1" x14ac:dyDescent="0.25"/>
    <row r="2219" s="29" customFormat="1" x14ac:dyDescent="0.25"/>
    <row r="2220" s="29" customFormat="1" x14ac:dyDescent="0.25"/>
    <row r="2221" s="29" customFormat="1" x14ac:dyDescent="0.25"/>
    <row r="2222" s="29" customFormat="1" x14ac:dyDescent="0.25"/>
    <row r="2223" s="29" customFormat="1" x14ac:dyDescent="0.25"/>
    <row r="2224" s="29" customFormat="1" x14ac:dyDescent="0.25"/>
    <row r="2225" s="29" customFormat="1" x14ac:dyDescent="0.25"/>
    <row r="2226" s="29" customFormat="1" x14ac:dyDescent="0.25"/>
    <row r="2227" s="29" customFormat="1" x14ac:dyDescent="0.25"/>
    <row r="2228" s="29" customFormat="1" x14ac:dyDescent="0.25"/>
    <row r="2229" s="29" customFormat="1" x14ac:dyDescent="0.25"/>
    <row r="2230" s="29" customFormat="1" x14ac:dyDescent="0.25"/>
    <row r="2231" s="29" customFormat="1" x14ac:dyDescent="0.25"/>
    <row r="2232" s="29" customFormat="1" x14ac:dyDescent="0.25"/>
    <row r="2233" s="29" customFormat="1" x14ac:dyDescent="0.25"/>
    <row r="2234" s="29" customFormat="1" x14ac:dyDescent="0.25"/>
    <row r="2235" s="29" customFormat="1" x14ac:dyDescent="0.25"/>
    <row r="2236" s="29" customFormat="1" x14ac:dyDescent="0.25"/>
    <row r="2237" s="29" customFormat="1" x14ac:dyDescent="0.25"/>
    <row r="2238" s="29" customFormat="1" x14ac:dyDescent="0.25"/>
    <row r="2239" s="29" customFormat="1" x14ac:dyDescent="0.25"/>
    <row r="2240" s="29" customFormat="1" x14ac:dyDescent="0.25"/>
    <row r="2241" s="29" customFormat="1" x14ac:dyDescent="0.25"/>
    <row r="2242" s="29" customFormat="1" x14ac:dyDescent="0.25"/>
    <row r="2243" s="29" customFormat="1" x14ac:dyDescent="0.25"/>
    <row r="2244" s="29" customFormat="1" x14ac:dyDescent="0.25"/>
    <row r="2245" s="29" customFormat="1" x14ac:dyDescent="0.25"/>
    <row r="2246" s="29" customFormat="1" x14ac:dyDescent="0.25"/>
    <row r="2247" s="29" customFormat="1" x14ac:dyDescent="0.25"/>
    <row r="2248" s="29" customFormat="1" x14ac:dyDescent="0.25"/>
    <row r="2249" s="29" customFormat="1" x14ac:dyDescent="0.25"/>
    <row r="2250" s="29" customFormat="1" x14ac:dyDescent="0.25"/>
    <row r="2251" s="29" customFormat="1" x14ac:dyDescent="0.25"/>
    <row r="2252" s="29" customFormat="1" x14ac:dyDescent="0.25"/>
    <row r="2253" s="29" customFormat="1" x14ac:dyDescent="0.25"/>
    <row r="2254" s="29" customFormat="1" x14ac:dyDescent="0.25"/>
    <row r="2255" s="29" customFormat="1" x14ac:dyDescent="0.25"/>
    <row r="2256" s="29" customFormat="1" x14ac:dyDescent="0.25"/>
    <row r="2257" s="29" customFormat="1" x14ac:dyDescent="0.25"/>
    <row r="2258" s="29" customFormat="1" x14ac:dyDescent="0.25"/>
    <row r="2259" s="29" customFormat="1" x14ac:dyDescent="0.25"/>
    <row r="2260" s="29" customFormat="1" x14ac:dyDescent="0.25"/>
    <row r="2261" s="29" customFormat="1" x14ac:dyDescent="0.25"/>
    <row r="2262" s="29" customFormat="1" x14ac:dyDescent="0.25"/>
    <row r="2263" s="29" customFormat="1" x14ac:dyDescent="0.25"/>
    <row r="2264" s="29" customFormat="1" x14ac:dyDescent="0.25"/>
    <row r="2265" s="29" customFormat="1" x14ac:dyDescent="0.25"/>
    <row r="2266" s="29" customFormat="1" x14ac:dyDescent="0.25"/>
    <row r="2267" s="29" customFormat="1" x14ac:dyDescent="0.25"/>
    <row r="2268" s="29" customFormat="1" x14ac:dyDescent="0.25"/>
    <row r="2269" s="29" customFormat="1" x14ac:dyDescent="0.25"/>
    <row r="2270" s="29" customFormat="1" x14ac:dyDescent="0.25"/>
    <row r="2271" s="29" customFormat="1" x14ac:dyDescent="0.25"/>
    <row r="2272" s="29" customFormat="1" x14ac:dyDescent="0.25"/>
    <row r="2273" s="29" customFormat="1" x14ac:dyDescent="0.25"/>
    <row r="2274" s="29" customFormat="1" x14ac:dyDescent="0.25"/>
    <row r="2275" s="29" customFormat="1" x14ac:dyDescent="0.25"/>
    <row r="2276" s="29" customFormat="1" x14ac:dyDescent="0.25"/>
    <row r="2277" s="29" customFormat="1" x14ac:dyDescent="0.25"/>
    <row r="2278" s="29" customFormat="1" x14ac:dyDescent="0.25"/>
    <row r="2279" s="29" customFormat="1" x14ac:dyDescent="0.25"/>
    <row r="2280" s="29" customFormat="1" x14ac:dyDescent="0.25"/>
    <row r="2281" s="29" customFormat="1" x14ac:dyDescent="0.25"/>
    <row r="2282" s="29" customFormat="1" x14ac:dyDescent="0.25"/>
    <row r="2283" s="29" customFormat="1" x14ac:dyDescent="0.25"/>
    <row r="2284" s="29" customFormat="1" x14ac:dyDescent="0.25"/>
    <row r="2285" s="29" customFormat="1" x14ac:dyDescent="0.25"/>
    <row r="2286" s="29" customFormat="1" x14ac:dyDescent="0.25"/>
    <row r="2287" s="29" customFormat="1" x14ac:dyDescent="0.25"/>
    <row r="2288" s="29" customFormat="1" x14ac:dyDescent="0.25"/>
    <row r="2289" s="29" customFormat="1" x14ac:dyDescent="0.25"/>
    <row r="2290" s="29" customFormat="1" x14ac:dyDescent="0.25"/>
    <row r="2291" s="29" customFormat="1" x14ac:dyDescent="0.25"/>
    <row r="2292" s="29" customFormat="1" x14ac:dyDescent="0.25"/>
    <row r="2293" s="29" customFormat="1" x14ac:dyDescent="0.25"/>
    <row r="2294" s="29" customFormat="1" x14ac:dyDescent="0.25"/>
    <row r="2295" s="29" customFormat="1" x14ac:dyDescent="0.25"/>
    <row r="2296" s="29" customFormat="1" x14ac:dyDescent="0.25"/>
    <row r="2297" s="29" customFormat="1" x14ac:dyDescent="0.25"/>
    <row r="2298" s="29" customFormat="1" x14ac:dyDescent="0.25"/>
    <row r="2299" s="29" customFormat="1" x14ac:dyDescent="0.25"/>
    <row r="2300" s="29" customFormat="1" x14ac:dyDescent="0.25"/>
    <row r="2301" s="29" customFormat="1" x14ac:dyDescent="0.25"/>
    <row r="2302" s="29" customFormat="1" x14ac:dyDescent="0.25"/>
    <row r="2303" s="29" customFormat="1" x14ac:dyDescent="0.25"/>
    <row r="2304" s="29" customFormat="1" x14ac:dyDescent="0.25"/>
    <row r="2305" s="29" customFormat="1" x14ac:dyDescent="0.25"/>
    <row r="2306" s="29" customFormat="1" x14ac:dyDescent="0.25"/>
    <row r="2307" s="29" customFormat="1" x14ac:dyDescent="0.25"/>
    <row r="2308" s="29" customFormat="1" x14ac:dyDescent="0.25"/>
    <row r="2309" s="29" customFormat="1" x14ac:dyDescent="0.25"/>
    <row r="2310" s="29" customFormat="1" x14ac:dyDescent="0.25"/>
    <row r="2311" s="29" customFormat="1" x14ac:dyDescent="0.25"/>
    <row r="2312" s="29" customFormat="1" x14ac:dyDescent="0.25"/>
    <row r="2313" s="29" customFormat="1" x14ac:dyDescent="0.25"/>
    <row r="2314" s="29" customFormat="1" x14ac:dyDescent="0.25"/>
    <row r="2315" s="29" customFormat="1" x14ac:dyDescent="0.25"/>
    <row r="2316" s="29" customFormat="1" x14ac:dyDescent="0.25"/>
    <row r="2317" s="29" customFormat="1" x14ac:dyDescent="0.25"/>
    <row r="2318" s="29" customFormat="1" x14ac:dyDescent="0.25"/>
    <row r="2319" s="29" customFormat="1" x14ac:dyDescent="0.25"/>
    <row r="2320" s="29" customFormat="1" x14ac:dyDescent="0.25"/>
    <row r="2321" s="29" customFormat="1" x14ac:dyDescent="0.25"/>
    <row r="2322" s="29" customFormat="1" x14ac:dyDescent="0.25"/>
    <row r="2323" s="29" customFormat="1" x14ac:dyDescent="0.25"/>
    <row r="2324" s="29" customFormat="1" x14ac:dyDescent="0.25"/>
    <row r="2325" s="29" customFormat="1" x14ac:dyDescent="0.25"/>
    <row r="2326" s="29" customFormat="1" x14ac:dyDescent="0.25"/>
    <row r="2327" s="29" customFormat="1" x14ac:dyDescent="0.25"/>
    <row r="2328" s="29" customFormat="1" x14ac:dyDescent="0.25"/>
    <row r="2329" s="29" customFormat="1" x14ac:dyDescent="0.25"/>
    <row r="2330" s="29" customFormat="1" x14ac:dyDescent="0.25"/>
    <row r="2331" s="29" customFormat="1" x14ac:dyDescent="0.25"/>
    <row r="2332" s="29" customFormat="1" x14ac:dyDescent="0.25"/>
    <row r="2333" s="29" customFormat="1" x14ac:dyDescent="0.25"/>
    <row r="2334" s="29" customFormat="1" x14ac:dyDescent="0.25"/>
    <row r="2335" s="29" customFormat="1" x14ac:dyDescent="0.25"/>
    <row r="2336" s="29" customFormat="1" x14ac:dyDescent="0.25"/>
    <row r="2337" s="29" customFormat="1" x14ac:dyDescent="0.25"/>
    <row r="2338" s="29" customFormat="1" x14ac:dyDescent="0.25"/>
    <row r="2339" s="29" customFormat="1" x14ac:dyDescent="0.25"/>
    <row r="2340" s="29" customFormat="1" x14ac:dyDescent="0.25"/>
    <row r="2341" s="29" customFormat="1" x14ac:dyDescent="0.25"/>
    <row r="2342" s="29" customFormat="1" x14ac:dyDescent="0.25"/>
    <row r="2343" s="29" customFormat="1" x14ac:dyDescent="0.25"/>
    <row r="2344" s="29" customFormat="1" x14ac:dyDescent="0.25"/>
    <row r="2345" s="29" customFormat="1" x14ac:dyDescent="0.25"/>
    <row r="2346" s="29" customFormat="1" x14ac:dyDescent="0.25"/>
    <row r="2347" s="29" customFormat="1" x14ac:dyDescent="0.25"/>
    <row r="2348" s="29" customFormat="1" x14ac:dyDescent="0.25"/>
    <row r="2349" s="29" customFormat="1" x14ac:dyDescent="0.25"/>
    <row r="2350" s="29" customFormat="1" x14ac:dyDescent="0.25"/>
    <row r="2351" s="29" customFormat="1" x14ac:dyDescent="0.25"/>
    <row r="2352" s="29" customFormat="1" x14ac:dyDescent="0.25"/>
    <row r="2353" s="29" customFormat="1" x14ac:dyDescent="0.25"/>
    <row r="2354" s="29" customFormat="1" x14ac:dyDescent="0.25"/>
    <row r="2355" s="29" customFormat="1" x14ac:dyDescent="0.25"/>
    <row r="2356" s="29" customFormat="1" x14ac:dyDescent="0.25"/>
    <row r="2357" s="29" customFormat="1" x14ac:dyDescent="0.25"/>
    <row r="2358" s="29" customFormat="1" x14ac:dyDescent="0.25"/>
    <row r="2359" s="29" customFormat="1" x14ac:dyDescent="0.25"/>
    <row r="2360" s="29" customFormat="1" x14ac:dyDescent="0.25"/>
    <row r="2361" s="29" customFormat="1" x14ac:dyDescent="0.25"/>
    <row r="2362" s="29" customFormat="1" x14ac:dyDescent="0.25"/>
    <row r="2363" s="29" customFormat="1" x14ac:dyDescent="0.25"/>
    <row r="2364" s="29" customFormat="1" x14ac:dyDescent="0.25"/>
    <row r="2365" s="29" customFormat="1" x14ac:dyDescent="0.25"/>
    <row r="2366" s="29" customFormat="1" x14ac:dyDescent="0.25"/>
    <row r="2367" s="29" customFormat="1" x14ac:dyDescent="0.25"/>
    <row r="2368" s="29" customFormat="1" x14ac:dyDescent="0.25"/>
    <row r="2369" s="29" customFormat="1" x14ac:dyDescent="0.25"/>
    <row r="2370" s="29" customFormat="1" x14ac:dyDescent="0.25"/>
    <row r="2371" s="29" customFormat="1" x14ac:dyDescent="0.25"/>
    <row r="2372" s="29" customFormat="1" x14ac:dyDescent="0.25"/>
    <row r="2373" s="29" customFormat="1" x14ac:dyDescent="0.25"/>
    <row r="2374" s="29" customFormat="1" x14ac:dyDescent="0.25"/>
    <row r="2375" s="29" customFormat="1" x14ac:dyDescent="0.25"/>
    <row r="2376" s="29" customFormat="1" x14ac:dyDescent="0.25"/>
    <row r="2377" s="29" customFormat="1" x14ac:dyDescent="0.25"/>
    <row r="2378" s="29" customFormat="1" x14ac:dyDescent="0.25"/>
    <row r="2379" s="29" customFormat="1" x14ac:dyDescent="0.25"/>
    <row r="2380" s="29" customFormat="1" x14ac:dyDescent="0.25"/>
    <row r="2381" s="29" customFormat="1" x14ac:dyDescent="0.25"/>
    <row r="2382" s="29" customFormat="1" x14ac:dyDescent="0.25"/>
    <row r="2383" s="29" customFormat="1" x14ac:dyDescent="0.25"/>
    <row r="2384" s="29" customFormat="1" x14ac:dyDescent="0.25"/>
    <row r="2385" s="29" customFormat="1" x14ac:dyDescent="0.25"/>
    <row r="2386" s="29" customFormat="1" x14ac:dyDescent="0.25"/>
    <row r="2387" s="29" customFormat="1" x14ac:dyDescent="0.25"/>
    <row r="2388" s="29" customFormat="1" x14ac:dyDescent="0.25"/>
    <row r="2389" s="29" customFormat="1" x14ac:dyDescent="0.25"/>
    <row r="2390" s="29" customFormat="1" x14ac:dyDescent="0.25"/>
    <row r="2391" s="29" customFormat="1" x14ac:dyDescent="0.25"/>
    <row r="2392" s="29" customFormat="1" x14ac:dyDescent="0.25"/>
    <row r="2393" s="29" customFormat="1" x14ac:dyDescent="0.25"/>
    <row r="2394" s="29" customFormat="1" x14ac:dyDescent="0.25"/>
    <row r="2395" s="29" customFormat="1" x14ac:dyDescent="0.25"/>
    <row r="2396" s="29" customFormat="1" x14ac:dyDescent="0.25"/>
    <row r="2397" s="29" customFormat="1" x14ac:dyDescent="0.25"/>
    <row r="2398" s="29" customFormat="1" x14ac:dyDescent="0.25"/>
    <row r="2399" s="29" customFormat="1" x14ac:dyDescent="0.25"/>
    <row r="2400" s="29" customFormat="1" x14ac:dyDescent="0.25"/>
    <row r="2401" s="29" customFormat="1" x14ac:dyDescent="0.25"/>
    <row r="2402" s="29" customFormat="1" x14ac:dyDescent="0.25"/>
    <row r="2403" s="29" customFormat="1" x14ac:dyDescent="0.25"/>
    <row r="2404" s="29" customFormat="1" x14ac:dyDescent="0.25"/>
    <row r="2405" s="29" customFormat="1" x14ac:dyDescent="0.25"/>
    <row r="2406" s="29" customFormat="1" x14ac:dyDescent="0.25"/>
    <row r="2407" s="29" customFormat="1" x14ac:dyDescent="0.25"/>
    <row r="2408" s="29" customFormat="1" x14ac:dyDescent="0.25"/>
    <row r="2409" s="29" customFormat="1" x14ac:dyDescent="0.25"/>
    <row r="2410" s="29" customFormat="1" x14ac:dyDescent="0.25"/>
    <row r="2411" s="29" customFormat="1" x14ac:dyDescent="0.25"/>
    <row r="2412" s="29" customFormat="1" x14ac:dyDescent="0.25"/>
    <row r="2413" s="29" customFormat="1" x14ac:dyDescent="0.25"/>
    <row r="2414" s="29" customFormat="1" x14ac:dyDescent="0.25"/>
    <row r="2415" s="29" customFormat="1" x14ac:dyDescent="0.25"/>
    <row r="2416" s="29" customFormat="1" x14ac:dyDescent="0.25"/>
    <row r="2417" s="29" customFormat="1" x14ac:dyDescent="0.25"/>
    <row r="2418" s="29" customFormat="1" x14ac:dyDescent="0.25"/>
    <row r="2419" s="29" customFormat="1" x14ac:dyDescent="0.25"/>
    <row r="2420" s="29" customFormat="1" x14ac:dyDescent="0.25"/>
    <row r="2421" s="29" customFormat="1" x14ac:dyDescent="0.25"/>
    <row r="2422" s="29" customFormat="1" x14ac:dyDescent="0.25"/>
    <row r="2423" s="29" customFormat="1" x14ac:dyDescent="0.25"/>
    <row r="2424" s="29" customFormat="1" x14ac:dyDescent="0.25"/>
    <row r="2425" s="29" customFormat="1" x14ac:dyDescent="0.25"/>
    <row r="2426" s="29" customFormat="1" x14ac:dyDescent="0.25"/>
    <row r="2427" s="29" customFormat="1" x14ac:dyDescent="0.25"/>
    <row r="2428" s="29" customFormat="1" x14ac:dyDescent="0.25"/>
    <row r="2429" s="29" customFormat="1" x14ac:dyDescent="0.25"/>
    <row r="2430" s="29" customFormat="1" x14ac:dyDescent="0.25"/>
    <row r="2431" s="29" customFormat="1" x14ac:dyDescent="0.25"/>
    <row r="2432" s="29" customFormat="1" x14ac:dyDescent="0.25"/>
    <row r="2433" s="29" customFormat="1" x14ac:dyDescent="0.25"/>
    <row r="2434" s="29" customFormat="1" x14ac:dyDescent="0.25"/>
    <row r="2435" s="29" customFormat="1" x14ac:dyDescent="0.25"/>
    <row r="2436" s="29" customFormat="1" x14ac:dyDescent="0.25"/>
    <row r="2437" s="29" customFormat="1" x14ac:dyDescent="0.25"/>
    <row r="2438" s="29" customFormat="1" x14ac:dyDescent="0.25"/>
    <row r="2439" s="29" customFormat="1" x14ac:dyDescent="0.25"/>
    <row r="2440" s="29" customFormat="1" x14ac:dyDescent="0.25"/>
    <row r="2441" s="29" customFormat="1" x14ac:dyDescent="0.25"/>
    <row r="2442" s="29" customFormat="1" x14ac:dyDescent="0.25"/>
    <row r="2443" s="29" customFormat="1" x14ac:dyDescent="0.25"/>
    <row r="2444" s="29" customFormat="1" x14ac:dyDescent="0.25"/>
    <row r="2445" s="29" customFormat="1" x14ac:dyDescent="0.25"/>
    <row r="2446" s="29" customFormat="1" x14ac:dyDescent="0.25"/>
    <row r="2447" s="29" customFormat="1" x14ac:dyDescent="0.25"/>
    <row r="2448" s="29" customFormat="1" x14ac:dyDescent="0.25"/>
    <row r="2449" s="29" customFormat="1" x14ac:dyDescent="0.25"/>
    <row r="2450" s="29" customFormat="1" x14ac:dyDescent="0.25"/>
    <row r="2451" s="29" customFormat="1" x14ac:dyDescent="0.25"/>
    <row r="2452" s="29" customFormat="1" x14ac:dyDescent="0.25"/>
    <row r="2453" s="29" customFormat="1" x14ac:dyDescent="0.25"/>
    <row r="2454" s="29" customFormat="1" x14ac:dyDescent="0.25"/>
    <row r="2455" s="29" customFormat="1" x14ac:dyDescent="0.25"/>
    <row r="2456" s="29" customFormat="1" x14ac:dyDescent="0.25"/>
    <row r="2457" s="29" customFormat="1" x14ac:dyDescent="0.25"/>
    <row r="2458" s="29" customFormat="1" x14ac:dyDescent="0.25"/>
    <row r="2459" s="29" customFormat="1" x14ac:dyDescent="0.25"/>
    <row r="2460" s="29" customFormat="1" x14ac:dyDescent="0.25"/>
    <row r="2461" s="29" customFormat="1" x14ac:dyDescent="0.25"/>
    <row r="2462" s="29" customFormat="1" x14ac:dyDescent="0.25"/>
    <row r="2463" s="29" customFormat="1" x14ac:dyDescent="0.25"/>
    <row r="2464" s="29" customFormat="1" x14ac:dyDescent="0.25"/>
    <row r="2465" s="29" customFormat="1" x14ac:dyDescent="0.25"/>
    <row r="2466" s="29" customFormat="1" x14ac:dyDescent="0.25"/>
    <row r="2467" s="29" customFormat="1" x14ac:dyDescent="0.25"/>
    <row r="2468" s="29" customFormat="1" x14ac:dyDescent="0.25"/>
    <row r="2469" s="29" customFormat="1" x14ac:dyDescent="0.25"/>
    <row r="2470" s="29" customFormat="1" x14ac:dyDescent="0.25"/>
    <row r="2471" s="29" customFormat="1" x14ac:dyDescent="0.25"/>
    <row r="2472" s="29" customFormat="1" x14ac:dyDescent="0.25"/>
    <row r="2473" s="29" customFormat="1" x14ac:dyDescent="0.25"/>
    <row r="2474" s="29" customFormat="1" x14ac:dyDescent="0.25"/>
    <row r="2475" s="29" customFormat="1" x14ac:dyDescent="0.25"/>
    <row r="2476" s="29" customFormat="1" x14ac:dyDescent="0.25"/>
    <row r="2477" s="29" customFormat="1" x14ac:dyDescent="0.25"/>
    <row r="2478" s="29" customFormat="1" x14ac:dyDescent="0.25"/>
    <row r="2479" s="29" customFormat="1" x14ac:dyDescent="0.25"/>
    <row r="2480" s="29" customFormat="1" x14ac:dyDescent="0.25"/>
    <row r="2481" s="29" customFormat="1" x14ac:dyDescent="0.25"/>
    <row r="2482" s="29" customFormat="1" x14ac:dyDescent="0.25"/>
    <row r="2483" s="29" customFormat="1" x14ac:dyDescent="0.25"/>
    <row r="2484" s="29" customFormat="1" x14ac:dyDescent="0.25"/>
    <row r="2485" s="29" customFormat="1" x14ac:dyDescent="0.25"/>
    <row r="2486" s="29" customFormat="1" x14ac:dyDescent="0.25"/>
    <row r="2487" s="29" customFormat="1" x14ac:dyDescent="0.25"/>
    <row r="2488" s="29" customFormat="1" x14ac:dyDescent="0.25"/>
    <row r="2489" s="29" customFormat="1" x14ac:dyDescent="0.25"/>
    <row r="2490" s="29" customFormat="1" x14ac:dyDescent="0.25"/>
    <row r="2491" s="29" customFormat="1" x14ac:dyDescent="0.25"/>
    <row r="2492" s="29" customFormat="1" x14ac:dyDescent="0.25"/>
    <row r="2493" s="29" customFormat="1" x14ac:dyDescent="0.25"/>
    <row r="2494" s="29" customFormat="1" x14ac:dyDescent="0.25"/>
    <row r="2495" s="29" customFormat="1" x14ac:dyDescent="0.25"/>
    <row r="2496" s="29" customFormat="1" x14ac:dyDescent="0.25"/>
    <row r="2497" s="29" customFormat="1" x14ac:dyDescent="0.25"/>
    <row r="2498" s="29" customFormat="1" x14ac:dyDescent="0.25"/>
    <row r="2499" s="29" customFormat="1" x14ac:dyDescent="0.25"/>
    <row r="2500" s="29" customFormat="1" x14ac:dyDescent="0.25"/>
    <row r="2501" s="29" customFormat="1" x14ac:dyDescent="0.25"/>
    <row r="2502" s="29" customFormat="1" x14ac:dyDescent="0.25"/>
    <row r="2503" s="29" customFormat="1" x14ac:dyDescent="0.25"/>
    <row r="2504" s="29" customFormat="1" x14ac:dyDescent="0.25"/>
    <row r="2505" s="29" customFormat="1" x14ac:dyDescent="0.25"/>
    <row r="2506" s="29" customFormat="1" x14ac:dyDescent="0.25"/>
    <row r="2507" s="29" customFormat="1" x14ac:dyDescent="0.25"/>
    <row r="2508" s="29" customFormat="1" x14ac:dyDescent="0.25"/>
    <row r="2509" s="29" customFormat="1" x14ac:dyDescent="0.25"/>
    <row r="2510" s="29" customFormat="1" x14ac:dyDescent="0.25"/>
    <row r="2511" s="29" customFormat="1" x14ac:dyDescent="0.25"/>
    <row r="2512" s="29" customFormat="1" x14ac:dyDescent="0.25"/>
    <row r="2513" s="29" customFormat="1" x14ac:dyDescent="0.25"/>
    <row r="2514" s="29" customFormat="1" x14ac:dyDescent="0.25"/>
    <row r="2515" s="29" customFormat="1" x14ac:dyDescent="0.25"/>
    <row r="2516" s="29" customFormat="1" x14ac:dyDescent="0.25"/>
    <row r="2517" s="29" customFormat="1" x14ac:dyDescent="0.25"/>
    <row r="2518" s="29" customFormat="1" x14ac:dyDescent="0.25"/>
    <row r="2519" s="29" customFormat="1" x14ac:dyDescent="0.25"/>
    <row r="2520" s="29" customFormat="1" x14ac:dyDescent="0.25"/>
    <row r="2521" s="29" customFormat="1" x14ac:dyDescent="0.25"/>
    <row r="2522" s="29" customFormat="1" x14ac:dyDescent="0.25"/>
    <row r="2523" s="29" customFormat="1" x14ac:dyDescent="0.25"/>
    <row r="2524" s="29" customFormat="1" x14ac:dyDescent="0.25"/>
    <row r="2525" s="29" customFormat="1" x14ac:dyDescent="0.25"/>
    <row r="2526" s="29" customFormat="1" x14ac:dyDescent="0.25"/>
    <row r="2527" s="29" customFormat="1" x14ac:dyDescent="0.25"/>
    <row r="2528" s="29" customFormat="1" x14ac:dyDescent="0.25"/>
    <row r="2529" s="29" customFormat="1" x14ac:dyDescent="0.25"/>
    <row r="2530" s="29" customFormat="1" x14ac:dyDescent="0.25"/>
    <row r="2531" s="29" customFormat="1" x14ac:dyDescent="0.25"/>
    <row r="2532" s="29" customFormat="1" x14ac:dyDescent="0.25"/>
    <row r="2533" s="29" customFormat="1" x14ac:dyDescent="0.25"/>
    <row r="2534" s="29" customFormat="1" x14ac:dyDescent="0.25"/>
    <row r="2535" s="29" customFormat="1" x14ac:dyDescent="0.25"/>
    <row r="2536" s="29" customFormat="1" x14ac:dyDescent="0.25"/>
    <row r="2537" s="29" customFormat="1" x14ac:dyDescent="0.25"/>
    <row r="2538" s="29" customFormat="1" x14ac:dyDescent="0.25"/>
    <row r="2539" s="29" customFormat="1" x14ac:dyDescent="0.25"/>
    <row r="2540" s="29" customFormat="1" x14ac:dyDescent="0.25"/>
    <row r="2541" s="29" customFormat="1" x14ac:dyDescent="0.25"/>
    <row r="2542" s="29" customFormat="1" x14ac:dyDescent="0.25"/>
    <row r="2543" s="29" customFormat="1" x14ac:dyDescent="0.25"/>
    <row r="2544" s="29" customFormat="1" x14ac:dyDescent="0.25"/>
    <row r="2545" s="29" customFormat="1" x14ac:dyDescent="0.25"/>
    <row r="2546" s="29" customFormat="1" x14ac:dyDescent="0.25"/>
    <row r="2547" s="29" customFormat="1" x14ac:dyDescent="0.25"/>
    <row r="2548" s="29" customFormat="1" x14ac:dyDescent="0.25"/>
    <row r="2549" s="29" customFormat="1" x14ac:dyDescent="0.25"/>
    <row r="2550" s="29" customFormat="1" x14ac:dyDescent="0.25"/>
    <row r="2551" s="29" customFormat="1" x14ac:dyDescent="0.25"/>
    <row r="2552" s="29" customFormat="1" x14ac:dyDescent="0.25"/>
    <row r="2553" s="29" customFormat="1" x14ac:dyDescent="0.25"/>
    <row r="2554" s="29" customFormat="1" x14ac:dyDescent="0.25"/>
    <row r="2555" s="29" customFormat="1" x14ac:dyDescent="0.25"/>
    <row r="2556" s="29" customFormat="1" x14ac:dyDescent="0.25"/>
    <row r="2557" s="29" customFormat="1" x14ac:dyDescent="0.25"/>
    <row r="2558" s="29" customFormat="1" x14ac:dyDescent="0.25"/>
    <row r="2559" s="29" customFormat="1" x14ac:dyDescent="0.25"/>
    <row r="2560" s="29" customFormat="1" x14ac:dyDescent="0.25"/>
    <row r="2561" s="29" customFormat="1" x14ac:dyDescent="0.25"/>
    <row r="2562" s="29" customFormat="1" x14ac:dyDescent="0.25"/>
    <row r="2563" s="29" customFormat="1" x14ac:dyDescent="0.25"/>
    <row r="2564" s="29" customFormat="1" x14ac:dyDescent="0.25"/>
    <row r="2565" s="29" customFormat="1" x14ac:dyDescent="0.25"/>
    <row r="2566" s="29" customFormat="1" x14ac:dyDescent="0.25"/>
    <row r="2567" s="29" customFormat="1" x14ac:dyDescent="0.25"/>
    <row r="2568" s="29" customFormat="1" x14ac:dyDescent="0.25"/>
    <row r="2569" s="29" customFormat="1" x14ac:dyDescent="0.25"/>
    <row r="2570" s="29" customFormat="1" x14ac:dyDescent="0.25"/>
    <row r="2571" s="29" customFormat="1" x14ac:dyDescent="0.25"/>
    <row r="2572" s="29" customFormat="1" x14ac:dyDescent="0.25"/>
    <row r="2573" s="29" customFormat="1" x14ac:dyDescent="0.25"/>
    <row r="2574" s="29" customFormat="1" x14ac:dyDescent="0.25"/>
    <row r="2575" s="29" customFormat="1" x14ac:dyDescent="0.25"/>
    <row r="2576" s="29" customFormat="1" x14ac:dyDescent="0.25"/>
    <row r="2577" s="29" customFormat="1" x14ac:dyDescent="0.25"/>
    <row r="2578" s="29" customFormat="1" x14ac:dyDescent="0.25"/>
    <row r="2579" s="29" customFormat="1" x14ac:dyDescent="0.25"/>
    <row r="2580" s="29" customFormat="1" x14ac:dyDescent="0.25"/>
    <row r="2581" s="29" customFormat="1" x14ac:dyDescent="0.25"/>
    <row r="2582" s="29" customFormat="1" x14ac:dyDescent="0.25"/>
    <row r="2583" s="29" customFormat="1" x14ac:dyDescent="0.25"/>
    <row r="2584" s="29" customFormat="1" x14ac:dyDescent="0.25"/>
    <row r="2585" s="29" customFormat="1" x14ac:dyDescent="0.25"/>
    <row r="2586" s="29" customFormat="1" x14ac:dyDescent="0.25"/>
    <row r="2587" s="29" customFormat="1" x14ac:dyDescent="0.25"/>
    <row r="2588" s="29" customFormat="1" x14ac:dyDescent="0.25"/>
    <row r="2589" s="29" customFormat="1" x14ac:dyDescent="0.25"/>
    <row r="2590" s="29" customFormat="1" x14ac:dyDescent="0.25"/>
    <row r="2591" s="29" customFormat="1" x14ac:dyDescent="0.25"/>
    <row r="2592" s="29" customFormat="1" x14ac:dyDescent="0.25"/>
    <row r="2593" s="29" customFormat="1" x14ac:dyDescent="0.25"/>
    <row r="2594" s="29" customFormat="1" x14ac:dyDescent="0.25"/>
    <row r="2595" s="29" customFormat="1" x14ac:dyDescent="0.25"/>
    <row r="2596" s="29" customFormat="1" x14ac:dyDescent="0.25"/>
    <row r="2597" s="29" customFormat="1" x14ac:dyDescent="0.25"/>
    <row r="2598" s="29" customFormat="1" x14ac:dyDescent="0.25"/>
    <row r="2599" s="29" customFormat="1" x14ac:dyDescent="0.25"/>
    <row r="2600" s="29" customFormat="1" x14ac:dyDescent="0.25"/>
    <row r="2601" s="29" customFormat="1" x14ac:dyDescent="0.25"/>
    <row r="2602" s="29" customFormat="1" x14ac:dyDescent="0.25"/>
    <row r="2603" s="29" customFormat="1" x14ac:dyDescent="0.25"/>
    <row r="2604" s="29" customFormat="1" x14ac:dyDescent="0.25"/>
    <row r="2605" s="29" customFormat="1" x14ac:dyDescent="0.25"/>
    <row r="2606" s="29" customFormat="1" x14ac:dyDescent="0.25"/>
    <row r="2607" s="29" customFormat="1" x14ac:dyDescent="0.25"/>
    <row r="2608" s="29" customFormat="1" x14ac:dyDescent="0.25"/>
    <row r="2609" s="29" customFormat="1" x14ac:dyDescent="0.25"/>
    <row r="2610" s="29" customFormat="1" x14ac:dyDescent="0.25"/>
    <row r="2611" s="29" customFormat="1" x14ac:dyDescent="0.25"/>
    <row r="2612" s="29" customFormat="1" x14ac:dyDescent="0.25"/>
    <row r="2613" s="29" customFormat="1" x14ac:dyDescent="0.25"/>
    <row r="2614" s="29" customFormat="1" x14ac:dyDescent="0.25"/>
    <row r="2615" s="29" customFormat="1" x14ac:dyDescent="0.25"/>
    <row r="2616" s="29" customFormat="1" x14ac:dyDescent="0.25"/>
    <row r="2617" s="29" customFormat="1" x14ac:dyDescent="0.25"/>
    <row r="2618" s="29" customFormat="1" x14ac:dyDescent="0.25"/>
    <row r="2619" s="29" customFormat="1" x14ac:dyDescent="0.25"/>
    <row r="2620" s="29" customFormat="1" x14ac:dyDescent="0.25"/>
    <row r="2621" s="29" customFormat="1" x14ac:dyDescent="0.25"/>
    <row r="2622" s="29" customFormat="1" x14ac:dyDescent="0.25"/>
    <row r="2623" s="29" customFormat="1" x14ac:dyDescent="0.25"/>
    <row r="2624" s="29" customFormat="1" x14ac:dyDescent="0.25"/>
    <row r="2625" s="29" customFormat="1" x14ac:dyDescent="0.25"/>
    <row r="2626" s="29" customFormat="1" x14ac:dyDescent="0.25"/>
    <row r="2627" s="29" customFormat="1" x14ac:dyDescent="0.25"/>
    <row r="2628" s="29" customFormat="1" x14ac:dyDescent="0.25"/>
    <row r="2629" s="29" customFormat="1" x14ac:dyDescent="0.25"/>
    <row r="2630" s="29" customFormat="1" x14ac:dyDescent="0.25"/>
    <row r="2631" s="29" customFormat="1" x14ac:dyDescent="0.25"/>
    <row r="2632" s="29" customFormat="1" x14ac:dyDescent="0.25"/>
    <row r="2633" s="29" customFormat="1" x14ac:dyDescent="0.25"/>
    <row r="2634" s="29" customFormat="1" x14ac:dyDescent="0.25"/>
    <row r="2635" s="29" customFormat="1" x14ac:dyDescent="0.25"/>
    <row r="2636" s="29" customFormat="1" x14ac:dyDescent="0.25"/>
    <row r="2637" s="29" customFormat="1" x14ac:dyDescent="0.25"/>
    <row r="2638" s="29" customFormat="1" x14ac:dyDescent="0.25"/>
    <row r="2639" s="29" customFormat="1" x14ac:dyDescent="0.25"/>
    <row r="2640" s="29" customFormat="1" x14ac:dyDescent="0.25"/>
    <row r="2641" s="29" customFormat="1" x14ac:dyDescent="0.25"/>
    <row r="2642" s="29" customFormat="1" x14ac:dyDescent="0.25"/>
    <row r="2643" s="29" customFormat="1" x14ac:dyDescent="0.25"/>
    <row r="2644" s="29" customFormat="1" x14ac:dyDescent="0.25"/>
    <row r="2645" s="29" customFormat="1" x14ac:dyDescent="0.25"/>
    <row r="2646" s="29" customFormat="1" x14ac:dyDescent="0.25"/>
    <row r="2647" s="29" customFormat="1" x14ac:dyDescent="0.25"/>
    <row r="2648" s="29" customFormat="1" x14ac:dyDescent="0.25"/>
    <row r="2649" s="29" customFormat="1" x14ac:dyDescent="0.25"/>
    <row r="2650" s="29" customFormat="1" x14ac:dyDescent="0.25"/>
    <row r="2651" s="29" customFormat="1" x14ac:dyDescent="0.25"/>
    <row r="2652" s="29" customFormat="1" x14ac:dyDescent="0.25"/>
    <row r="2653" s="29" customFormat="1" x14ac:dyDescent="0.25"/>
    <row r="2654" s="29" customFormat="1" x14ac:dyDescent="0.25"/>
    <row r="2655" s="29" customFormat="1" x14ac:dyDescent="0.25"/>
    <row r="2656" s="29" customFormat="1" x14ac:dyDescent="0.25"/>
    <row r="2657" s="29" customFormat="1" x14ac:dyDescent="0.25"/>
    <row r="2658" s="29" customFormat="1" x14ac:dyDescent="0.25"/>
    <row r="2659" s="29" customFormat="1" x14ac:dyDescent="0.25"/>
    <row r="2660" s="29" customFormat="1" x14ac:dyDescent="0.25"/>
    <row r="2661" s="29" customFormat="1" x14ac:dyDescent="0.25"/>
    <row r="2662" s="29" customFormat="1" x14ac:dyDescent="0.25"/>
    <row r="2663" s="29" customFormat="1" x14ac:dyDescent="0.25"/>
    <row r="2664" s="29" customFormat="1" x14ac:dyDescent="0.25"/>
    <row r="2665" s="29" customFormat="1" x14ac:dyDescent="0.25"/>
    <row r="2666" s="29" customFormat="1" x14ac:dyDescent="0.25"/>
    <row r="2667" s="29" customFormat="1" x14ac:dyDescent="0.25"/>
    <row r="2668" s="29" customFormat="1" x14ac:dyDescent="0.25"/>
    <row r="2669" s="29" customFormat="1" x14ac:dyDescent="0.25"/>
    <row r="2670" s="29" customFormat="1" x14ac:dyDescent="0.25"/>
    <row r="2671" s="29" customFormat="1" x14ac:dyDescent="0.25"/>
    <row r="2672" s="29" customFormat="1" x14ac:dyDescent="0.25"/>
    <row r="2673" s="29" customFormat="1" x14ac:dyDescent="0.25"/>
    <row r="2674" s="29" customFormat="1" x14ac:dyDescent="0.25"/>
    <row r="2675" s="29" customFormat="1" x14ac:dyDescent="0.25"/>
    <row r="2676" s="29" customFormat="1" x14ac:dyDescent="0.25"/>
    <row r="2677" s="29" customFormat="1" x14ac:dyDescent="0.25"/>
    <row r="2678" s="29" customFormat="1" x14ac:dyDescent="0.25"/>
    <row r="2679" s="29" customFormat="1" x14ac:dyDescent="0.25"/>
    <row r="2680" s="29" customFormat="1" x14ac:dyDescent="0.25"/>
    <row r="2681" s="29" customFormat="1" x14ac:dyDescent="0.25"/>
    <row r="2682" s="29" customFormat="1" x14ac:dyDescent="0.25"/>
    <row r="2683" s="29" customFormat="1" x14ac:dyDescent="0.25"/>
    <row r="2684" s="29" customFormat="1" x14ac:dyDescent="0.25"/>
    <row r="2685" s="29" customFormat="1" x14ac:dyDescent="0.25"/>
    <row r="2686" s="29" customFormat="1" x14ac:dyDescent="0.25"/>
    <row r="2687" s="29" customFormat="1" x14ac:dyDescent="0.25"/>
    <row r="2688" s="29" customFormat="1" x14ac:dyDescent="0.25"/>
    <row r="2689" s="29" customFormat="1" x14ac:dyDescent="0.25"/>
    <row r="2690" s="29" customFormat="1" x14ac:dyDescent="0.25"/>
    <row r="2691" s="29" customFormat="1" x14ac:dyDescent="0.25"/>
    <row r="2692" s="29" customFormat="1" x14ac:dyDescent="0.25"/>
    <row r="2693" s="29" customFormat="1" x14ac:dyDescent="0.25"/>
    <row r="2694" s="29" customFormat="1" x14ac:dyDescent="0.25"/>
    <row r="2695" s="29" customFormat="1" x14ac:dyDescent="0.25"/>
    <row r="2696" s="29" customFormat="1" x14ac:dyDescent="0.25"/>
    <row r="2697" s="29" customFormat="1" x14ac:dyDescent="0.25"/>
    <row r="2698" s="29" customFormat="1" x14ac:dyDescent="0.25"/>
    <row r="2699" s="29" customFormat="1" x14ac:dyDescent="0.25"/>
    <row r="2700" s="29" customFormat="1" x14ac:dyDescent="0.25"/>
    <row r="2701" s="29" customFormat="1" x14ac:dyDescent="0.25"/>
    <row r="2702" s="29" customFormat="1" x14ac:dyDescent="0.25"/>
    <row r="2703" s="29" customFormat="1" x14ac:dyDescent="0.25"/>
    <row r="2704" s="29" customFormat="1" x14ac:dyDescent="0.25"/>
    <row r="2705" s="29" customFormat="1" x14ac:dyDescent="0.25"/>
    <row r="2706" s="29" customFormat="1" x14ac:dyDescent="0.25"/>
    <row r="2707" s="29" customFormat="1" x14ac:dyDescent="0.25"/>
    <row r="2708" s="29" customFormat="1" x14ac:dyDescent="0.25"/>
    <row r="2709" s="29" customFormat="1" x14ac:dyDescent="0.25"/>
    <row r="2710" s="29" customFormat="1" x14ac:dyDescent="0.25"/>
    <row r="2711" s="29" customFormat="1" x14ac:dyDescent="0.25"/>
    <row r="2712" s="29" customFormat="1" x14ac:dyDescent="0.25"/>
    <row r="2713" s="29" customFormat="1" x14ac:dyDescent="0.25"/>
    <row r="2714" s="29" customFormat="1" x14ac:dyDescent="0.25"/>
    <row r="2715" s="29" customFormat="1" x14ac:dyDescent="0.25"/>
    <row r="2716" s="29" customFormat="1" x14ac:dyDescent="0.25"/>
    <row r="2717" s="29" customFormat="1" x14ac:dyDescent="0.25"/>
    <row r="2718" s="29" customFormat="1" x14ac:dyDescent="0.25"/>
    <row r="2719" s="29" customFormat="1" x14ac:dyDescent="0.25"/>
    <row r="2720" s="29" customFormat="1" x14ac:dyDescent="0.25"/>
    <row r="2721" s="29" customFormat="1" x14ac:dyDescent="0.25"/>
    <row r="2722" s="29" customFormat="1" x14ac:dyDescent="0.25"/>
    <row r="2723" s="29" customFormat="1" x14ac:dyDescent="0.25"/>
    <row r="2724" s="29" customFormat="1" x14ac:dyDescent="0.25"/>
    <row r="2725" s="29" customFormat="1" x14ac:dyDescent="0.25"/>
    <row r="2726" s="29" customFormat="1" x14ac:dyDescent="0.25"/>
    <row r="2727" s="29" customFormat="1" x14ac:dyDescent="0.25"/>
    <row r="2728" s="29" customFormat="1" x14ac:dyDescent="0.25"/>
    <row r="2729" s="29" customFormat="1" x14ac:dyDescent="0.25"/>
    <row r="2730" s="29" customFormat="1" x14ac:dyDescent="0.25"/>
    <row r="2731" s="29" customFormat="1" x14ac:dyDescent="0.25"/>
    <row r="2732" s="29" customFormat="1" x14ac:dyDescent="0.25"/>
    <row r="2733" s="29" customFormat="1" x14ac:dyDescent="0.25"/>
    <row r="2734" s="29" customFormat="1" x14ac:dyDescent="0.25"/>
    <row r="2735" s="29" customFormat="1" x14ac:dyDescent="0.25"/>
    <row r="2736" s="29" customFormat="1" x14ac:dyDescent="0.25"/>
    <row r="2737" s="29" customFormat="1" x14ac:dyDescent="0.25"/>
    <row r="2738" s="29" customFormat="1" x14ac:dyDescent="0.25"/>
    <row r="2739" s="29" customFormat="1" x14ac:dyDescent="0.25"/>
    <row r="2740" s="29" customFormat="1" x14ac:dyDescent="0.25"/>
    <row r="2741" s="29" customFormat="1" x14ac:dyDescent="0.25"/>
    <row r="2742" s="29" customFormat="1" x14ac:dyDescent="0.25"/>
    <row r="2743" s="29" customFormat="1" x14ac:dyDescent="0.25"/>
    <row r="2744" s="29" customFormat="1" x14ac:dyDescent="0.25"/>
    <row r="2745" s="29" customFormat="1" x14ac:dyDescent="0.25"/>
    <row r="2746" s="29" customFormat="1" x14ac:dyDescent="0.25"/>
    <row r="2747" s="29" customFormat="1" x14ac:dyDescent="0.25"/>
    <row r="2748" s="29" customFormat="1" x14ac:dyDescent="0.25"/>
    <row r="2749" s="29" customFormat="1" x14ac:dyDescent="0.25"/>
    <row r="2750" s="29" customFormat="1" x14ac:dyDescent="0.25"/>
    <row r="2751" s="29" customFormat="1" x14ac:dyDescent="0.25"/>
    <row r="2752" s="29" customFormat="1" x14ac:dyDescent="0.25"/>
    <row r="2753" s="29" customFormat="1" x14ac:dyDescent="0.25"/>
    <row r="2754" s="29" customFormat="1" x14ac:dyDescent="0.25"/>
    <row r="2755" s="29" customFormat="1" x14ac:dyDescent="0.25"/>
    <row r="2756" s="29" customFormat="1" x14ac:dyDescent="0.25"/>
    <row r="2757" s="29" customFormat="1" x14ac:dyDescent="0.25"/>
    <row r="2758" s="29" customFormat="1" x14ac:dyDescent="0.25"/>
    <row r="2759" s="29" customFormat="1" x14ac:dyDescent="0.25"/>
    <row r="2760" s="29" customFormat="1" x14ac:dyDescent="0.25"/>
    <row r="2761" s="29" customFormat="1" x14ac:dyDescent="0.25"/>
    <row r="2762" s="29" customFormat="1" x14ac:dyDescent="0.25"/>
    <row r="2763" s="29" customFormat="1" x14ac:dyDescent="0.25"/>
    <row r="2764" s="29" customFormat="1" x14ac:dyDescent="0.25"/>
    <row r="2765" s="29" customFormat="1" x14ac:dyDescent="0.25"/>
    <row r="2766" s="29" customFormat="1" x14ac:dyDescent="0.25"/>
    <row r="2767" s="29" customFormat="1" x14ac:dyDescent="0.25"/>
    <row r="2768" s="29" customFormat="1" x14ac:dyDescent="0.25"/>
    <row r="2769" s="29" customFormat="1" x14ac:dyDescent="0.25"/>
    <row r="2770" s="29" customFormat="1" x14ac:dyDescent="0.25"/>
    <row r="2771" s="29" customFormat="1" x14ac:dyDescent="0.25"/>
    <row r="2772" s="29" customFormat="1" x14ac:dyDescent="0.25"/>
    <row r="2773" s="29" customFormat="1" x14ac:dyDescent="0.25"/>
    <row r="2774" s="29" customFormat="1" x14ac:dyDescent="0.25"/>
    <row r="2775" s="29" customFormat="1" x14ac:dyDescent="0.25"/>
    <row r="2776" s="29" customFormat="1" x14ac:dyDescent="0.25"/>
    <row r="2777" s="29" customFormat="1" x14ac:dyDescent="0.25"/>
    <row r="2778" s="29" customFormat="1" x14ac:dyDescent="0.25"/>
    <row r="2779" s="29" customFormat="1" x14ac:dyDescent="0.25"/>
    <row r="2780" s="29" customFormat="1" x14ac:dyDescent="0.25"/>
    <row r="2781" s="29" customFormat="1" x14ac:dyDescent="0.25"/>
    <row r="2782" s="29" customFormat="1" x14ac:dyDescent="0.25"/>
    <row r="2783" s="29" customFormat="1" x14ac:dyDescent="0.25"/>
    <row r="2784" s="29" customFormat="1" x14ac:dyDescent="0.25"/>
    <row r="2785" s="29" customFormat="1" x14ac:dyDescent="0.25"/>
    <row r="2786" s="29" customFormat="1" x14ac:dyDescent="0.25"/>
    <row r="2787" s="29" customFormat="1" x14ac:dyDescent="0.25"/>
    <row r="2788" s="29" customFormat="1" x14ac:dyDescent="0.25"/>
    <row r="2789" s="29" customFormat="1" x14ac:dyDescent="0.25"/>
    <row r="2790" s="29" customFormat="1" x14ac:dyDescent="0.25"/>
    <row r="2791" s="29" customFormat="1" x14ac:dyDescent="0.25"/>
    <row r="2792" s="29" customFormat="1" x14ac:dyDescent="0.25"/>
    <row r="2793" s="29" customFormat="1" x14ac:dyDescent="0.25"/>
    <row r="2794" s="29" customFormat="1" x14ac:dyDescent="0.25"/>
    <row r="2795" s="29" customFormat="1" x14ac:dyDescent="0.25"/>
    <row r="2796" s="29" customFormat="1" x14ac:dyDescent="0.25"/>
    <row r="2797" s="29" customFormat="1" x14ac:dyDescent="0.25"/>
    <row r="2798" s="29" customFormat="1" x14ac:dyDescent="0.25"/>
    <row r="2799" s="29" customFormat="1" x14ac:dyDescent="0.25"/>
    <row r="2800" s="29" customFormat="1" x14ac:dyDescent="0.25"/>
    <row r="2801" s="29" customFormat="1" x14ac:dyDescent="0.25"/>
    <row r="2802" s="29" customFormat="1" x14ac:dyDescent="0.25"/>
    <row r="2803" s="29" customFormat="1" x14ac:dyDescent="0.25"/>
    <row r="2804" s="29" customFormat="1" x14ac:dyDescent="0.25"/>
    <row r="2805" s="29" customFormat="1" x14ac:dyDescent="0.25"/>
    <row r="2806" s="29" customFormat="1" x14ac:dyDescent="0.25"/>
    <row r="2807" s="29" customFormat="1" x14ac:dyDescent="0.25"/>
    <row r="2808" s="29" customFormat="1" x14ac:dyDescent="0.25"/>
    <row r="2809" s="29" customFormat="1" x14ac:dyDescent="0.25"/>
    <row r="2810" s="29" customFormat="1" x14ac:dyDescent="0.25"/>
    <row r="2811" s="29" customFormat="1" x14ac:dyDescent="0.25"/>
    <row r="2812" s="29" customFormat="1" x14ac:dyDescent="0.25"/>
    <row r="2813" s="29" customFormat="1" x14ac:dyDescent="0.25"/>
    <row r="2814" s="29" customFormat="1" x14ac:dyDescent="0.25"/>
    <row r="2815" s="29" customFormat="1" x14ac:dyDescent="0.25"/>
    <row r="2816" s="29" customFormat="1" x14ac:dyDescent="0.25"/>
    <row r="2817" s="29" customFormat="1" x14ac:dyDescent="0.25"/>
    <row r="2818" s="29" customFormat="1" x14ac:dyDescent="0.25"/>
    <row r="2819" s="29" customFormat="1" x14ac:dyDescent="0.25"/>
    <row r="2820" s="29" customFormat="1" x14ac:dyDescent="0.25"/>
    <row r="2821" s="29" customFormat="1" x14ac:dyDescent="0.25"/>
    <row r="2822" s="29" customFormat="1" x14ac:dyDescent="0.25"/>
    <row r="2823" s="29" customFormat="1" x14ac:dyDescent="0.25"/>
    <row r="2824" s="29" customFormat="1" x14ac:dyDescent="0.25"/>
    <row r="2825" s="29" customFormat="1" x14ac:dyDescent="0.25"/>
    <row r="2826" s="29" customFormat="1" x14ac:dyDescent="0.25"/>
    <row r="2827" s="29" customFormat="1" x14ac:dyDescent="0.25"/>
    <row r="2828" s="29" customFormat="1" x14ac:dyDescent="0.25"/>
    <row r="2829" s="29" customFormat="1" x14ac:dyDescent="0.25"/>
    <row r="2830" s="29" customFormat="1" x14ac:dyDescent="0.25"/>
    <row r="2831" s="29" customFormat="1" x14ac:dyDescent="0.25"/>
    <row r="2832" s="29" customFormat="1" x14ac:dyDescent="0.25"/>
    <row r="2833" s="29" customFormat="1" x14ac:dyDescent="0.25"/>
    <row r="2834" s="29" customFormat="1" x14ac:dyDescent="0.25"/>
    <row r="2835" s="29" customFormat="1" x14ac:dyDescent="0.25"/>
    <row r="2836" s="29" customFormat="1" x14ac:dyDescent="0.25"/>
    <row r="2837" s="29" customFormat="1" x14ac:dyDescent="0.25"/>
    <row r="2838" s="29" customFormat="1" x14ac:dyDescent="0.25"/>
    <row r="2839" s="29" customFormat="1" x14ac:dyDescent="0.25"/>
    <row r="2840" s="29" customFormat="1" x14ac:dyDescent="0.25"/>
    <row r="2841" s="29" customFormat="1" x14ac:dyDescent="0.25"/>
    <row r="2842" s="29" customFormat="1" x14ac:dyDescent="0.25"/>
    <row r="2843" s="29" customFormat="1" x14ac:dyDescent="0.25"/>
    <row r="2844" s="29" customFormat="1" x14ac:dyDescent="0.25"/>
    <row r="2845" s="29" customFormat="1" x14ac:dyDescent="0.25"/>
    <row r="2846" s="29" customFormat="1" x14ac:dyDescent="0.25"/>
    <row r="2847" s="29" customFormat="1" x14ac:dyDescent="0.25"/>
    <row r="2848" s="29" customFormat="1" x14ac:dyDescent="0.25"/>
    <row r="2849" s="29" customFormat="1" x14ac:dyDescent="0.25"/>
    <row r="2850" s="29" customFormat="1" x14ac:dyDescent="0.25"/>
    <row r="2851" s="29" customFormat="1" x14ac:dyDescent="0.25"/>
    <row r="2852" s="29" customFormat="1" x14ac:dyDescent="0.25"/>
    <row r="2853" s="29" customFormat="1" x14ac:dyDescent="0.25"/>
    <row r="2854" s="29" customFormat="1" x14ac:dyDescent="0.25"/>
    <row r="2855" s="29" customFormat="1" x14ac:dyDescent="0.25"/>
    <row r="2856" s="29" customFormat="1" x14ac:dyDescent="0.25"/>
    <row r="2857" s="29" customFormat="1" x14ac:dyDescent="0.25"/>
    <row r="2858" s="29" customFormat="1" x14ac:dyDescent="0.25"/>
    <row r="2859" s="29" customFormat="1" x14ac:dyDescent="0.25"/>
    <row r="2860" s="29" customFormat="1" x14ac:dyDescent="0.25"/>
    <row r="2861" s="29" customFormat="1" x14ac:dyDescent="0.25"/>
    <row r="2862" s="29" customFormat="1" x14ac:dyDescent="0.25"/>
    <row r="2863" s="29" customFormat="1" x14ac:dyDescent="0.25"/>
    <row r="2864" s="29" customFormat="1" x14ac:dyDescent="0.25"/>
    <row r="2865" s="29" customFormat="1" x14ac:dyDescent="0.25"/>
    <row r="2866" s="29" customFormat="1" x14ac:dyDescent="0.25"/>
    <row r="2867" s="29" customFormat="1" x14ac:dyDescent="0.25"/>
    <row r="2868" s="29" customFormat="1" x14ac:dyDescent="0.25"/>
    <row r="2869" s="29" customFormat="1" x14ac:dyDescent="0.25"/>
    <row r="2870" s="29" customFormat="1" x14ac:dyDescent="0.25"/>
    <row r="2871" s="29" customFormat="1" x14ac:dyDescent="0.25"/>
    <row r="2872" s="29" customFormat="1" x14ac:dyDescent="0.25"/>
    <row r="2873" s="29" customFormat="1" x14ac:dyDescent="0.25"/>
    <row r="2874" s="29" customFormat="1" x14ac:dyDescent="0.25"/>
    <row r="2875" s="29" customFormat="1" x14ac:dyDescent="0.25"/>
    <row r="2876" s="29" customFormat="1" x14ac:dyDescent="0.25"/>
    <row r="2877" s="29" customFormat="1" x14ac:dyDescent="0.25"/>
    <row r="2878" s="29" customFormat="1" x14ac:dyDescent="0.25"/>
    <row r="2879" s="29" customFormat="1" x14ac:dyDescent="0.25"/>
    <row r="2880" s="29" customFormat="1" x14ac:dyDescent="0.25"/>
    <row r="2881" s="29" customFormat="1" x14ac:dyDescent="0.25"/>
    <row r="2882" s="29" customFormat="1" x14ac:dyDescent="0.25"/>
    <row r="2883" s="29" customFormat="1" x14ac:dyDescent="0.25"/>
    <row r="2884" s="29" customFormat="1" x14ac:dyDescent="0.25"/>
    <row r="2885" s="29" customFormat="1" x14ac:dyDescent="0.25"/>
    <row r="2886" s="29" customFormat="1" x14ac:dyDescent="0.25"/>
    <row r="2887" s="29" customFormat="1" x14ac:dyDescent="0.25"/>
    <row r="2888" s="29" customFormat="1" x14ac:dyDescent="0.25"/>
    <row r="2889" s="29" customFormat="1" x14ac:dyDescent="0.25"/>
    <row r="2890" s="29" customFormat="1" x14ac:dyDescent="0.25"/>
    <row r="2891" s="29" customFormat="1" x14ac:dyDescent="0.25"/>
    <row r="2892" s="29" customFormat="1" x14ac:dyDescent="0.25"/>
    <row r="2893" s="29" customFormat="1" x14ac:dyDescent="0.25"/>
    <row r="2894" s="29" customFormat="1" x14ac:dyDescent="0.25"/>
    <row r="2895" s="29" customFormat="1" x14ac:dyDescent="0.25"/>
    <row r="2896" s="29" customFormat="1" x14ac:dyDescent="0.25"/>
    <row r="2897" s="29" customFormat="1" x14ac:dyDescent="0.25"/>
    <row r="2898" s="29" customFormat="1" x14ac:dyDescent="0.25"/>
    <row r="2899" s="29" customFormat="1" x14ac:dyDescent="0.25"/>
    <row r="2900" s="29" customFormat="1" x14ac:dyDescent="0.25"/>
    <row r="2901" s="29" customFormat="1" x14ac:dyDescent="0.25"/>
    <row r="2902" s="29" customFormat="1" x14ac:dyDescent="0.25"/>
    <row r="2903" s="29" customFormat="1" x14ac:dyDescent="0.25"/>
    <row r="2904" s="29" customFormat="1" x14ac:dyDescent="0.25"/>
    <row r="2905" s="29" customFormat="1" x14ac:dyDescent="0.25"/>
    <row r="2906" s="29" customFormat="1" x14ac:dyDescent="0.25"/>
    <row r="2907" s="29" customFormat="1" x14ac:dyDescent="0.25"/>
    <row r="2908" s="29" customFormat="1" x14ac:dyDescent="0.25"/>
    <row r="2909" s="29" customFormat="1" x14ac:dyDescent="0.25"/>
    <row r="2910" s="29" customFormat="1" x14ac:dyDescent="0.25"/>
    <row r="2911" s="29" customFormat="1" x14ac:dyDescent="0.25"/>
    <row r="2912" s="29" customFormat="1" x14ac:dyDescent="0.25"/>
    <row r="2913" s="29" customFormat="1" x14ac:dyDescent="0.25"/>
    <row r="2914" s="29" customFormat="1" x14ac:dyDescent="0.25"/>
    <row r="2915" s="29" customFormat="1" x14ac:dyDescent="0.25"/>
    <row r="2916" s="29" customFormat="1" x14ac:dyDescent="0.25"/>
    <row r="2917" s="29" customFormat="1" x14ac:dyDescent="0.25"/>
    <row r="2918" s="29" customFormat="1" x14ac:dyDescent="0.25"/>
    <row r="2919" s="29" customFormat="1" x14ac:dyDescent="0.25"/>
    <row r="2920" s="29" customFormat="1" x14ac:dyDescent="0.25"/>
    <row r="2921" s="29" customFormat="1" x14ac:dyDescent="0.25"/>
    <row r="2922" s="29" customFormat="1" x14ac:dyDescent="0.25"/>
    <row r="2923" s="29" customFormat="1" x14ac:dyDescent="0.25"/>
    <row r="2924" s="29" customFormat="1" x14ac:dyDescent="0.25"/>
    <row r="2925" s="29" customFormat="1" x14ac:dyDescent="0.25"/>
    <row r="2926" s="29" customFormat="1" x14ac:dyDescent="0.25"/>
    <row r="2927" s="29" customFormat="1" x14ac:dyDescent="0.25"/>
    <row r="2928" s="29" customFormat="1" x14ac:dyDescent="0.25"/>
    <row r="2929" s="29" customFormat="1" x14ac:dyDescent="0.25"/>
    <row r="2930" s="29" customFormat="1" x14ac:dyDescent="0.25"/>
    <row r="2931" s="29" customFormat="1" x14ac:dyDescent="0.25"/>
    <row r="2932" s="29" customFormat="1" x14ac:dyDescent="0.25"/>
    <row r="2933" s="29" customFormat="1" x14ac:dyDescent="0.25"/>
    <row r="2934" s="29" customFormat="1" x14ac:dyDescent="0.25"/>
    <row r="2935" s="29" customFormat="1" x14ac:dyDescent="0.25"/>
    <row r="2936" s="29" customFormat="1" x14ac:dyDescent="0.25"/>
    <row r="2937" s="29" customFormat="1" x14ac:dyDescent="0.25"/>
    <row r="2938" s="29" customFormat="1" x14ac:dyDescent="0.25"/>
    <row r="2939" s="29" customFormat="1" x14ac:dyDescent="0.25"/>
    <row r="2940" s="29" customFormat="1" x14ac:dyDescent="0.25"/>
    <row r="2941" s="29" customFormat="1" x14ac:dyDescent="0.25"/>
    <row r="2942" s="29" customFormat="1" x14ac:dyDescent="0.25"/>
    <row r="2943" s="29" customFormat="1" x14ac:dyDescent="0.25"/>
    <row r="2944" s="29" customFormat="1" x14ac:dyDescent="0.25"/>
    <row r="2945" s="29" customFormat="1" x14ac:dyDescent="0.25"/>
    <row r="2946" s="29" customFormat="1" x14ac:dyDescent="0.25"/>
    <row r="2947" s="29" customFormat="1" x14ac:dyDescent="0.25"/>
    <row r="2948" s="29" customFormat="1" x14ac:dyDescent="0.25"/>
    <row r="2949" s="29" customFormat="1" x14ac:dyDescent="0.25"/>
    <row r="2950" s="29" customFormat="1" x14ac:dyDescent="0.25"/>
    <row r="2951" s="29" customFormat="1" x14ac:dyDescent="0.25"/>
    <row r="2952" s="29" customFormat="1" x14ac:dyDescent="0.25"/>
    <row r="2953" s="29" customFormat="1" x14ac:dyDescent="0.25"/>
    <row r="2954" s="29" customFormat="1" x14ac:dyDescent="0.25"/>
    <row r="2955" s="29" customFormat="1" x14ac:dyDescent="0.25"/>
    <row r="2956" s="29" customFormat="1" x14ac:dyDescent="0.25"/>
    <row r="2957" s="29" customFormat="1" x14ac:dyDescent="0.25"/>
    <row r="2958" s="29" customFormat="1" x14ac:dyDescent="0.25"/>
    <row r="2959" s="29" customFormat="1" x14ac:dyDescent="0.25"/>
    <row r="2960" s="29" customFormat="1" x14ac:dyDescent="0.25"/>
    <row r="2961" s="29" customFormat="1" x14ac:dyDescent="0.25"/>
    <row r="2962" s="29" customFormat="1" x14ac:dyDescent="0.25"/>
    <row r="2963" s="29" customFormat="1" x14ac:dyDescent="0.25"/>
    <row r="2964" s="29" customFormat="1" x14ac:dyDescent="0.25"/>
    <row r="2965" s="29" customFormat="1" x14ac:dyDescent="0.25"/>
    <row r="2966" s="29" customFormat="1" x14ac:dyDescent="0.25"/>
    <row r="2967" s="29" customFormat="1" x14ac:dyDescent="0.25"/>
    <row r="2968" s="29" customFormat="1" x14ac:dyDescent="0.25"/>
    <row r="2969" s="29" customFormat="1" x14ac:dyDescent="0.25"/>
    <row r="2970" s="29" customFormat="1" x14ac:dyDescent="0.25"/>
    <row r="2971" s="29" customFormat="1" x14ac:dyDescent="0.25"/>
    <row r="2972" s="29" customFormat="1" x14ac:dyDescent="0.25"/>
    <row r="2973" s="29" customFormat="1" x14ac:dyDescent="0.25"/>
    <row r="2974" s="29" customFormat="1" x14ac:dyDescent="0.25"/>
    <row r="2975" s="29" customFormat="1" x14ac:dyDescent="0.25"/>
    <row r="2976" s="29" customFormat="1" x14ac:dyDescent="0.25"/>
    <row r="2977" s="29" customFormat="1" x14ac:dyDescent="0.25"/>
    <row r="2978" s="29" customFormat="1" x14ac:dyDescent="0.25"/>
    <row r="2979" s="29" customFormat="1" x14ac:dyDescent="0.25"/>
    <row r="2980" s="29" customFormat="1" x14ac:dyDescent="0.25"/>
    <row r="2981" s="29" customFormat="1" x14ac:dyDescent="0.25"/>
    <row r="2982" s="29" customFormat="1" x14ac:dyDescent="0.25"/>
    <row r="2983" s="29" customFormat="1" x14ac:dyDescent="0.25"/>
    <row r="2984" s="29" customFormat="1" x14ac:dyDescent="0.25"/>
    <row r="2985" s="29" customFormat="1" x14ac:dyDescent="0.25"/>
    <row r="2986" s="29" customFormat="1" x14ac:dyDescent="0.25"/>
    <row r="2987" s="29" customFormat="1" x14ac:dyDescent="0.25"/>
    <row r="2988" s="29" customFormat="1" x14ac:dyDescent="0.25"/>
    <row r="2989" s="29" customFormat="1" x14ac:dyDescent="0.25"/>
    <row r="2990" s="29" customFormat="1" x14ac:dyDescent="0.25"/>
    <row r="2991" s="29" customFormat="1" x14ac:dyDescent="0.25"/>
    <row r="2992" s="29" customFormat="1" x14ac:dyDescent="0.25"/>
    <row r="2993" s="29" customFormat="1" x14ac:dyDescent="0.25"/>
    <row r="2994" s="29" customFormat="1" x14ac:dyDescent="0.25"/>
    <row r="2995" s="29" customFormat="1" x14ac:dyDescent="0.25"/>
    <row r="2996" s="29" customFormat="1" x14ac:dyDescent="0.25"/>
    <row r="2997" s="29" customFormat="1" x14ac:dyDescent="0.25"/>
    <row r="2998" s="29" customFormat="1" x14ac:dyDescent="0.25"/>
    <row r="2999" s="29" customFormat="1" x14ac:dyDescent="0.25"/>
    <row r="3000" s="29" customFormat="1" x14ac:dyDescent="0.25"/>
    <row r="3001" s="29" customFormat="1" x14ac:dyDescent="0.25"/>
    <row r="3002" s="29" customFormat="1" x14ac:dyDescent="0.25"/>
    <row r="3003" s="29" customFormat="1" x14ac:dyDescent="0.25"/>
    <row r="3004" s="29" customFormat="1" x14ac:dyDescent="0.25"/>
    <row r="3005" s="29" customFormat="1" x14ac:dyDescent="0.25"/>
    <row r="3006" s="29" customFormat="1" x14ac:dyDescent="0.25"/>
    <row r="3007" s="29" customFormat="1" x14ac:dyDescent="0.25"/>
    <row r="3008" s="29" customFormat="1" x14ac:dyDescent="0.25"/>
    <row r="3009" s="29" customFormat="1" x14ac:dyDescent="0.25"/>
    <row r="3010" s="29" customFormat="1" x14ac:dyDescent="0.25"/>
    <row r="3011" s="29" customFormat="1" x14ac:dyDescent="0.25"/>
    <row r="3012" s="29" customFormat="1" x14ac:dyDescent="0.25"/>
    <row r="3013" s="29" customFormat="1" x14ac:dyDescent="0.25"/>
    <row r="3014" s="29" customFormat="1" x14ac:dyDescent="0.25"/>
    <row r="3015" s="29" customFormat="1" x14ac:dyDescent="0.25"/>
    <row r="3016" s="29" customFormat="1" x14ac:dyDescent="0.25"/>
    <row r="3017" s="29" customFormat="1" x14ac:dyDescent="0.25"/>
    <row r="3018" s="29" customFormat="1" x14ac:dyDescent="0.25"/>
    <row r="3019" s="29" customFormat="1" x14ac:dyDescent="0.25"/>
    <row r="3020" s="29" customFormat="1" x14ac:dyDescent="0.25"/>
    <row r="3021" s="29" customFormat="1" x14ac:dyDescent="0.25"/>
    <row r="3022" s="29" customFormat="1" x14ac:dyDescent="0.25"/>
    <row r="3023" s="29" customFormat="1" x14ac:dyDescent="0.25"/>
    <row r="3024" s="29" customFormat="1" x14ac:dyDescent="0.25"/>
    <row r="3025" s="29" customFormat="1" x14ac:dyDescent="0.25"/>
    <row r="3026" s="29" customFormat="1" x14ac:dyDescent="0.25"/>
    <row r="3027" s="29" customFormat="1" x14ac:dyDescent="0.25"/>
    <row r="3028" s="29" customFormat="1" x14ac:dyDescent="0.25"/>
    <row r="3029" s="29" customFormat="1" x14ac:dyDescent="0.25"/>
    <row r="3030" s="29" customFormat="1" x14ac:dyDescent="0.25"/>
    <row r="3031" s="29" customFormat="1" x14ac:dyDescent="0.25"/>
    <row r="3032" s="29" customFormat="1" x14ac:dyDescent="0.25"/>
    <row r="3033" s="29" customFormat="1" x14ac:dyDescent="0.25"/>
    <row r="3034" s="29" customFormat="1" x14ac:dyDescent="0.25"/>
    <row r="3035" s="29" customFormat="1" x14ac:dyDescent="0.25"/>
    <row r="3036" s="29" customFormat="1" x14ac:dyDescent="0.25"/>
    <row r="3037" s="29" customFormat="1" x14ac:dyDescent="0.25"/>
    <row r="3038" s="29" customFormat="1" x14ac:dyDescent="0.25"/>
    <row r="3039" s="29" customFormat="1" x14ac:dyDescent="0.25"/>
    <row r="3040" s="29" customFormat="1" x14ac:dyDescent="0.25"/>
    <row r="3041" s="29" customFormat="1" x14ac:dyDescent="0.25"/>
    <row r="3042" s="29" customFormat="1" x14ac:dyDescent="0.25"/>
    <row r="3043" s="29" customFormat="1" x14ac:dyDescent="0.25"/>
    <row r="3044" s="29" customFormat="1" x14ac:dyDescent="0.25"/>
    <row r="3045" s="29" customFormat="1" x14ac:dyDescent="0.25"/>
    <row r="3046" s="29" customFormat="1" x14ac:dyDescent="0.25"/>
    <row r="3047" s="29" customFormat="1" x14ac:dyDescent="0.25"/>
    <row r="3048" s="29" customFormat="1" x14ac:dyDescent="0.25"/>
    <row r="3049" s="29" customFormat="1" x14ac:dyDescent="0.25"/>
    <row r="3050" s="29" customFormat="1" x14ac:dyDescent="0.25"/>
    <row r="3051" s="29" customFormat="1" x14ac:dyDescent="0.25"/>
    <row r="3052" s="29" customFormat="1" x14ac:dyDescent="0.25"/>
    <row r="3053" s="29" customFormat="1" x14ac:dyDescent="0.25"/>
    <row r="3054" s="29" customFormat="1" x14ac:dyDescent="0.25"/>
    <row r="3055" s="29" customFormat="1" x14ac:dyDescent="0.25"/>
    <row r="3056" s="29" customFormat="1" x14ac:dyDescent="0.25"/>
    <row r="3057" s="29" customFormat="1" x14ac:dyDescent="0.25"/>
    <row r="3058" s="29" customFormat="1" x14ac:dyDescent="0.25"/>
    <row r="3059" s="29" customFormat="1" x14ac:dyDescent="0.25"/>
    <row r="3060" s="29" customFormat="1" x14ac:dyDescent="0.25"/>
    <row r="3061" s="29" customFormat="1" x14ac:dyDescent="0.25"/>
    <row r="3062" s="29" customFormat="1" x14ac:dyDescent="0.25"/>
    <row r="3063" s="29" customFormat="1" x14ac:dyDescent="0.25"/>
    <row r="3064" s="29" customFormat="1" x14ac:dyDescent="0.25"/>
    <row r="3065" s="29" customFormat="1" x14ac:dyDescent="0.25"/>
    <row r="3066" s="29" customFormat="1" x14ac:dyDescent="0.25"/>
    <row r="3067" s="29" customFormat="1" x14ac:dyDescent="0.25"/>
    <row r="3068" s="29" customFormat="1" x14ac:dyDescent="0.25"/>
    <row r="3069" s="29" customFormat="1" x14ac:dyDescent="0.25"/>
    <row r="3070" s="29" customFormat="1" x14ac:dyDescent="0.25"/>
    <row r="3071" s="29" customFormat="1" x14ac:dyDescent="0.25"/>
    <row r="3072" s="29" customFormat="1" x14ac:dyDescent="0.25"/>
    <row r="3073" s="29" customFormat="1" x14ac:dyDescent="0.25"/>
    <row r="3074" s="29" customFormat="1" x14ac:dyDescent="0.25"/>
    <row r="3075" s="29" customFormat="1" x14ac:dyDescent="0.25"/>
    <row r="3076" s="29" customFormat="1" x14ac:dyDescent="0.25"/>
    <row r="3077" s="29" customFormat="1" x14ac:dyDescent="0.25"/>
    <row r="3078" s="29" customFormat="1" x14ac:dyDescent="0.25"/>
    <row r="3079" s="29" customFormat="1" x14ac:dyDescent="0.25"/>
    <row r="3080" s="29" customFormat="1" x14ac:dyDescent="0.25"/>
    <row r="3081" s="29" customFormat="1" x14ac:dyDescent="0.25"/>
    <row r="3082" s="29" customFormat="1" x14ac:dyDescent="0.25"/>
    <row r="3083" s="29" customFormat="1" x14ac:dyDescent="0.25"/>
    <row r="3084" s="29" customFormat="1" x14ac:dyDescent="0.25"/>
    <row r="3085" s="29" customFormat="1" x14ac:dyDescent="0.25"/>
    <row r="3086" s="29" customFormat="1" x14ac:dyDescent="0.25"/>
    <row r="3087" s="29" customFormat="1" x14ac:dyDescent="0.25"/>
    <row r="3088" s="29" customFormat="1" x14ac:dyDescent="0.25"/>
    <row r="3089" s="29" customFormat="1" x14ac:dyDescent="0.25"/>
    <row r="3090" s="29" customFormat="1" x14ac:dyDescent="0.25"/>
    <row r="3091" s="29" customFormat="1" x14ac:dyDescent="0.25"/>
    <row r="3092" s="29" customFormat="1" x14ac:dyDescent="0.25"/>
    <row r="3093" s="29" customFormat="1" x14ac:dyDescent="0.25"/>
    <row r="3094" s="29" customFormat="1" x14ac:dyDescent="0.25"/>
    <row r="3095" s="29" customFormat="1" x14ac:dyDescent="0.25"/>
    <row r="3096" s="29" customFormat="1" x14ac:dyDescent="0.25"/>
    <row r="3097" s="29" customFormat="1" x14ac:dyDescent="0.25"/>
    <row r="3098" s="29" customFormat="1" x14ac:dyDescent="0.25"/>
    <row r="3099" s="29" customFormat="1" x14ac:dyDescent="0.25"/>
    <row r="3100" s="29" customFormat="1" x14ac:dyDescent="0.25"/>
    <row r="3101" s="29" customFormat="1" x14ac:dyDescent="0.25"/>
    <row r="3102" s="29" customFormat="1" x14ac:dyDescent="0.25"/>
    <row r="3103" s="29" customFormat="1" x14ac:dyDescent="0.25"/>
    <row r="3104" s="29" customFormat="1" x14ac:dyDescent="0.25"/>
    <row r="3105" s="29" customFormat="1" x14ac:dyDescent="0.25"/>
    <row r="3106" s="29" customFormat="1" x14ac:dyDescent="0.25"/>
    <row r="3107" s="29" customFormat="1" x14ac:dyDescent="0.25"/>
    <row r="3108" s="29" customFormat="1" x14ac:dyDescent="0.25"/>
    <row r="3109" s="29" customFormat="1" x14ac:dyDescent="0.25"/>
    <row r="3110" s="29" customFormat="1" x14ac:dyDescent="0.25"/>
    <row r="3111" s="29" customFormat="1" x14ac:dyDescent="0.25"/>
    <row r="3112" s="29" customFormat="1" x14ac:dyDescent="0.25"/>
    <row r="3113" s="29" customFormat="1" x14ac:dyDescent="0.25"/>
    <row r="3114" s="29" customFormat="1" x14ac:dyDescent="0.25"/>
    <row r="3115" s="29" customFormat="1" x14ac:dyDescent="0.25"/>
    <row r="3116" s="29" customFormat="1" x14ac:dyDescent="0.25"/>
    <row r="3117" s="29" customFormat="1" x14ac:dyDescent="0.25"/>
    <row r="3118" s="29" customFormat="1" x14ac:dyDescent="0.25"/>
    <row r="3119" s="29" customFormat="1" x14ac:dyDescent="0.25"/>
    <row r="3120" s="29" customFormat="1" x14ac:dyDescent="0.25"/>
    <row r="3121" s="29" customFormat="1" x14ac:dyDescent="0.25"/>
    <row r="3122" s="29" customFormat="1" x14ac:dyDescent="0.25"/>
    <row r="3123" s="29" customFormat="1" x14ac:dyDescent="0.25"/>
    <row r="3124" s="29" customFormat="1" x14ac:dyDescent="0.25"/>
    <row r="3125" s="29" customFormat="1" x14ac:dyDescent="0.25"/>
    <row r="3126" s="29" customFormat="1" x14ac:dyDescent="0.25"/>
    <row r="3127" s="29" customFormat="1" x14ac:dyDescent="0.25"/>
    <row r="3128" s="29" customFormat="1" x14ac:dyDescent="0.25"/>
    <row r="3129" s="29" customFormat="1" x14ac:dyDescent="0.25"/>
    <row r="3130" s="29" customFormat="1" x14ac:dyDescent="0.25"/>
    <row r="3131" s="29" customFormat="1" x14ac:dyDescent="0.25"/>
    <row r="3132" s="29" customFormat="1" x14ac:dyDescent="0.25"/>
    <row r="3133" s="29" customFormat="1" x14ac:dyDescent="0.25"/>
    <row r="3134" s="29" customFormat="1" x14ac:dyDescent="0.25"/>
    <row r="3135" s="29" customFormat="1" x14ac:dyDescent="0.25"/>
    <row r="3136" s="29" customFormat="1" x14ac:dyDescent="0.25"/>
    <row r="3137" s="29" customFormat="1" x14ac:dyDescent="0.25"/>
    <row r="3138" s="29" customFormat="1" x14ac:dyDescent="0.25"/>
    <row r="3139" s="29" customFormat="1" x14ac:dyDescent="0.25"/>
    <row r="3140" s="29" customFormat="1" x14ac:dyDescent="0.25"/>
    <row r="3141" s="29" customFormat="1" x14ac:dyDescent="0.25"/>
    <row r="3142" s="29" customFormat="1" x14ac:dyDescent="0.25"/>
    <row r="3143" s="29" customFormat="1" x14ac:dyDescent="0.25"/>
    <row r="3144" s="29" customFormat="1" x14ac:dyDescent="0.25"/>
    <row r="3145" s="29" customFormat="1" x14ac:dyDescent="0.25"/>
    <row r="3146" s="29" customFormat="1" x14ac:dyDescent="0.25"/>
    <row r="3147" s="29" customFormat="1" x14ac:dyDescent="0.25"/>
    <row r="3148" s="29" customFormat="1" x14ac:dyDescent="0.25"/>
    <row r="3149" s="29" customFormat="1" x14ac:dyDescent="0.25"/>
    <row r="3150" s="29" customFormat="1" x14ac:dyDescent="0.25"/>
    <row r="3151" s="29" customFormat="1" x14ac:dyDescent="0.25"/>
    <row r="3152" s="29" customFormat="1" x14ac:dyDescent="0.25"/>
    <row r="3153" s="29" customFormat="1" x14ac:dyDescent="0.25"/>
    <row r="3154" s="29" customFormat="1" x14ac:dyDescent="0.25"/>
    <row r="3155" s="29" customFormat="1" x14ac:dyDescent="0.25"/>
    <row r="3156" s="29" customFormat="1" x14ac:dyDescent="0.25"/>
    <row r="3157" s="29" customFormat="1" x14ac:dyDescent="0.25"/>
    <row r="3158" s="29" customFormat="1" x14ac:dyDescent="0.25"/>
    <row r="3159" s="29" customFormat="1" x14ac:dyDescent="0.25"/>
    <row r="3160" s="29" customFormat="1" x14ac:dyDescent="0.25"/>
    <row r="3161" s="29" customFormat="1" x14ac:dyDescent="0.25"/>
    <row r="3162" s="29" customFormat="1" x14ac:dyDescent="0.25"/>
    <row r="3163" s="29" customFormat="1" x14ac:dyDescent="0.25"/>
    <row r="3164" s="29" customFormat="1" x14ac:dyDescent="0.25"/>
    <row r="3165" s="29" customFormat="1" x14ac:dyDescent="0.25"/>
    <row r="3166" s="29" customFormat="1" x14ac:dyDescent="0.25"/>
    <row r="3167" s="29" customFormat="1" x14ac:dyDescent="0.25"/>
    <row r="3168" s="29" customFormat="1" x14ac:dyDescent="0.25"/>
    <row r="3169" s="29" customFormat="1" x14ac:dyDescent="0.25"/>
    <row r="3170" s="29" customFormat="1" x14ac:dyDescent="0.25"/>
    <row r="3171" s="29" customFormat="1" x14ac:dyDescent="0.25"/>
    <row r="3172" s="29" customFormat="1" x14ac:dyDescent="0.25"/>
    <row r="3173" s="29" customFormat="1" x14ac:dyDescent="0.25"/>
    <row r="3174" s="29" customFormat="1" x14ac:dyDescent="0.25"/>
    <row r="3175" s="29" customFormat="1" x14ac:dyDescent="0.25"/>
    <row r="3176" s="29" customFormat="1" x14ac:dyDescent="0.25"/>
    <row r="3177" s="29" customFormat="1" x14ac:dyDescent="0.25"/>
    <row r="3178" s="29" customFormat="1" x14ac:dyDescent="0.25"/>
    <row r="3179" s="29" customFormat="1" x14ac:dyDescent="0.25"/>
    <row r="3180" s="29" customFormat="1" x14ac:dyDescent="0.25"/>
    <row r="3181" s="29" customFormat="1" x14ac:dyDescent="0.25"/>
    <row r="3182" s="29" customFormat="1" x14ac:dyDescent="0.25"/>
    <row r="3183" s="29" customFormat="1" x14ac:dyDescent="0.25"/>
    <row r="3184" s="29" customFormat="1" x14ac:dyDescent="0.25"/>
    <row r="3185" s="29" customFormat="1" x14ac:dyDescent="0.25"/>
    <row r="3186" s="29" customFormat="1" x14ac:dyDescent="0.25"/>
    <row r="3187" s="29" customFormat="1" x14ac:dyDescent="0.25"/>
    <row r="3188" s="29" customFormat="1" x14ac:dyDescent="0.25"/>
    <row r="3189" s="29" customFormat="1" x14ac:dyDescent="0.25"/>
    <row r="3190" s="29" customFormat="1" x14ac:dyDescent="0.25"/>
    <row r="3191" s="29" customFormat="1" x14ac:dyDescent="0.25"/>
    <row r="3192" s="29" customFormat="1" x14ac:dyDescent="0.25"/>
    <row r="3193" s="29" customFormat="1" x14ac:dyDescent="0.25"/>
    <row r="3194" s="29" customFormat="1" x14ac:dyDescent="0.25"/>
    <row r="3195" s="29" customFormat="1" x14ac:dyDescent="0.25"/>
    <row r="3196" s="29" customFormat="1" x14ac:dyDescent="0.25"/>
    <row r="3197" s="29" customFormat="1" x14ac:dyDescent="0.25"/>
    <row r="3198" s="29" customFormat="1" x14ac:dyDescent="0.25"/>
    <row r="3199" s="29" customFormat="1" x14ac:dyDescent="0.25"/>
    <row r="3200" s="29" customFormat="1" x14ac:dyDescent="0.25"/>
    <row r="3201" s="29" customFormat="1" x14ac:dyDescent="0.25"/>
    <row r="3202" s="29" customFormat="1" x14ac:dyDescent="0.25"/>
    <row r="3203" s="29" customFormat="1" x14ac:dyDescent="0.25"/>
    <row r="3204" s="29" customFormat="1" x14ac:dyDescent="0.25"/>
    <row r="3205" s="29" customFormat="1" x14ac:dyDescent="0.25"/>
    <row r="3206" s="29" customFormat="1" x14ac:dyDescent="0.25"/>
    <row r="3207" s="29" customFormat="1" x14ac:dyDescent="0.25"/>
    <row r="3208" s="29" customFormat="1" x14ac:dyDescent="0.25"/>
    <row r="3209" s="29" customFormat="1" x14ac:dyDescent="0.25"/>
    <row r="3210" s="29" customFormat="1" x14ac:dyDescent="0.25"/>
    <row r="3211" s="29" customFormat="1" x14ac:dyDescent="0.25"/>
    <row r="3212" s="29" customFormat="1" x14ac:dyDescent="0.25"/>
    <row r="3213" s="29" customFormat="1" x14ac:dyDescent="0.25"/>
    <row r="3214" s="29" customFormat="1" x14ac:dyDescent="0.25"/>
    <row r="3215" s="29" customFormat="1" x14ac:dyDescent="0.25"/>
    <row r="3216" s="29" customFormat="1" x14ac:dyDescent="0.25"/>
    <row r="3217" s="29" customFormat="1" x14ac:dyDescent="0.25"/>
    <row r="3218" s="29" customFormat="1" x14ac:dyDescent="0.25"/>
    <row r="3219" s="29" customFormat="1" x14ac:dyDescent="0.25"/>
    <row r="3220" s="29" customFormat="1" x14ac:dyDescent="0.25"/>
    <row r="3221" s="29" customFormat="1" x14ac:dyDescent="0.25"/>
    <row r="3222" s="29" customFormat="1" x14ac:dyDescent="0.25"/>
    <row r="3223" s="29" customFormat="1" x14ac:dyDescent="0.25"/>
    <row r="3224" s="29" customFormat="1" x14ac:dyDescent="0.25"/>
    <row r="3225" s="29" customFormat="1" x14ac:dyDescent="0.25"/>
    <row r="3226" s="29" customFormat="1" x14ac:dyDescent="0.25"/>
    <row r="3227" s="29" customFormat="1" x14ac:dyDescent="0.25"/>
    <row r="3228" s="29" customFormat="1" x14ac:dyDescent="0.25"/>
    <row r="3229" s="29" customFormat="1" x14ac:dyDescent="0.25"/>
    <row r="3230" s="29" customFormat="1" x14ac:dyDescent="0.25"/>
    <row r="3231" s="29" customFormat="1" x14ac:dyDescent="0.25"/>
    <row r="3232" s="29" customFormat="1" x14ac:dyDescent="0.25"/>
    <row r="3233" s="29" customFormat="1" x14ac:dyDescent="0.25"/>
    <row r="3234" s="29" customFormat="1" x14ac:dyDescent="0.25"/>
    <row r="3235" s="29" customFormat="1" x14ac:dyDescent="0.25"/>
    <row r="3236" s="29" customFormat="1" x14ac:dyDescent="0.25"/>
    <row r="3237" s="29" customFormat="1" x14ac:dyDescent="0.25"/>
    <row r="3238" s="29" customFormat="1" x14ac:dyDescent="0.25"/>
    <row r="3239" s="29" customFormat="1" x14ac:dyDescent="0.25"/>
    <row r="3240" s="29" customFormat="1" x14ac:dyDescent="0.25"/>
    <row r="3241" s="29" customFormat="1" x14ac:dyDescent="0.25"/>
    <row r="3242" s="29" customFormat="1" x14ac:dyDescent="0.25"/>
    <row r="3243" s="29" customFormat="1" x14ac:dyDescent="0.25"/>
    <row r="3244" s="29" customFormat="1" x14ac:dyDescent="0.25"/>
    <row r="3245" s="29" customFormat="1" x14ac:dyDescent="0.25"/>
    <row r="3246" s="29" customFormat="1" x14ac:dyDescent="0.25"/>
    <row r="3247" s="29" customFormat="1" x14ac:dyDescent="0.25"/>
    <row r="3248" s="29" customFormat="1" x14ac:dyDescent="0.25"/>
    <row r="3249" s="29" customFormat="1" x14ac:dyDescent="0.25"/>
    <row r="3250" s="29" customFormat="1" x14ac:dyDescent="0.25"/>
    <row r="3251" s="29" customFormat="1" x14ac:dyDescent="0.25"/>
    <row r="3252" s="29" customFormat="1" x14ac:dyDescent="0.25"/>
    <row r="3253" s="29" customFormat="1" x14ac:dyDescent="0.25"/>
    <row r="3254" s="29" customFormat="1" x14ac:dyDescent="0.25"/>
    <row r="3255" s="29" customFormat="1" x14ac:dyDescent="0.25"/>
    <row r="3256" s="29" customFormat="1" x14ac:dyDescent="0.25"/>
    <row r="3257" s="29" customFormat="1" x14ac:dyDescent="0.25"/>
    <row r="3258" s="29" customFormat="1" x14ac:dyDescent="0.25"/>
    <row r="3259" s="29" customFormat="1" x14ac:dyDescent="0.25"/>
    <row r="3260" s="29" customFormat="1" x14ac:dyDescent="0.25"/>
    <row r="3261" s="29" customFormat="1" x14ac:dyDescent="0.25"/>
    <row r="3262" s="29" customFormat="1" x14ac:dyDescent="0.25"/>
    <row r="3263" s="29" customFormat="1" x14ac:dyDescent="0.25"/>
    <row r="3264" s="29" customFormat="1" x14ac:dyDescent="0.25"/>
    <row r="3265" s="29" customFormat="1" x14ac:dyDescent="0.25"/>
    <row r="3266" s="29" customFormat="1" x14ac:dyDescent="0.25"/>
    <row r="3267" s="29" customFormat="1" x14ac:dyDescent="0.25"/>
    <row r="3268" s="29" customFormat="1" x14ac:dyDescent="0.25"/>
    <row r="3269" s="29" customFormat="1" x14ac:dyDescent="0.25"/>
    <row r="3270" s="29" customFormat="1" x14ac:dyDescent="0.25"/>
    <row r="3271" s="29" customFormat="1" x14ac:dyDescent="0.25"/>
    <row r="3272" s="29" customFormat="1" x14ac:dyDescent="0.25"/>
    <row r="3273" s="29" customFormat="1" x14ac:dyDescent="0.25"/>
    <row r="3274" s="29" customFormat="1" x14ac:dyDescent="0.25"/>
    <row r="3275" s="29" customFormat="1" x14ac:dyDescent="0.25"/>
    <row r="3276" s="29" customFormat="1" x14ac:dyDescent="0.25"/>
    <row r="3277" s="29" customFormat="1" x14ac:dyDescent="0.25"/>
    <row r="3278" s="29" customFormat="1" x14ac:dyDescent="0.25"/>
    <row r="3279" s="29" customFormat="1" x14ac:dyDescent="0.25"/>
    <row r="3280" s="29" customFormat="1" x14ac:dyDescent="0.25"/>
    <row r="3281" s="29" customFormat="1" x14ac:dyDescent="0.25"/>
    <row r="3282" s="29" customFormat="1" x14ac:dyDescent="0.25"/>
    <row r="3283" s="29" customFormat="1" x14ac:dyDescent="0.25"/>
    <row r="3284" s="29" customFormat="1" x14ac:dyDescent="0.25"/>
    <row r="3285" s="29" customFormat="1" x14ac:dyDescent="0.25"/>
    <row r="3286" s="29" customFormat="1" x14ac:dyDescent="0.25"/>
    <row r="3287" s="29" customFormat="1" x14ac:dyDescent="0.25"/>
    <row r="3288" s="29" customFormat="1" x14ac:dyDescent="0.25"/>
    <row r="3289" s="29" customFormat="1" x14ac:dyDescent="0.25"/>
    <row r="3290" s="29" customFormat="1" x14ac:dyDescent="0.25"/>
    <row r="3291" s="29" customFormat="1" x14ac:dyDescent="0.25"/>
    <row r="3292" s="29" customFormat="1" x14ac:dyDescent="0.25"/>
    <row r="3293" s="29" customFormat="1" x14ac:dyDescent="0.25"/>
    <row r="3294" s="29" customFormat="1" x14ac:dyDescent="0.25"/>
    <row r="3295" s="29" customFormat="1" x14ac:dyDescent="0.25"/>
    <row r="3296" s="29" customFormat="1" x14ac:dyDescent="0.25"/>
    <row r="3297" s="29" customFormat="1" x14ac:dyDescent="0.25"/>
    <row r="3298" s="29" customFormat="1" x14ac:dyDescent="0.25"/>
    <row r="3299" s="29" customFormat="1" x14ac:dyDescent="0.25"/>
    <row r="3300" s="29" customFormat="1" x14ac:dyDescent="0.25"/>
    <row r="3301" s="29" customFormat="1" x14ac:dyDescent="0.25"/>
    <row r="3302" s="29" customFormat="1" x14ac:dyDescent="0.25"/>
    <row r="3303" s="29" customFormat="1" x14ac:dyDescent="0.25"/>
    <row r="3304" s="29" customFormat="1" x14ac:dyDescent="0.25"/>
    <row r="3305" s="29" customFormat="1" x14ac:dyDescent="0.25"/>
    <row r="3306" s="29" customFormat="1" x14ac:dyDescent="0.25"/>
    <row r="3307" s="29" customFormat="1" x14ac:dyDescent="0.25"/>
    <row r="3308" s="29" customFormat="1" x14ac:dyDescent="0.25"/>
    <row r="3309" s="29" customFormat="1" x14ac:dyDescent="0.25"/>
    <row r="3310" s="29" customFormat="1" x14ac:dyDescent="0.25"/>
    <row r="3311" s="29" customFormat="1" x14ac:dyDescent="0.25"/>
    <row r="3312" s="29" customFormat="1" x14ac:dyDescent="0.25"/>
    <row r="3313" s="29" customFormat="1" x14ac:dyDescent="0.25"/>
    <row r="3314" s="29" customFormat="1" x14ac:dyDescent="0.25"/>
    <row r="3315" s="29" customFormat="1" x14ac:dyDescent="0.25"/>
    <row r="3316" s="29" customFormat="1" x14ac:dyDescent="0.25"/>
    <row r="3317" s="29" customFormat="1" x14ac:dyDescent="0.25"/>
    <row r="3318" s="29" customFormat="1" x14ac:dyDescent="0.25"/>
    <row r="3319" s="29" customFormat="1" x14ac:dyDescent="0.25"/>
    <row r="3320" s="29" customFormat="1" x14ac:dyDescent="0.25"/>
    <row r="3321" s="29" customFormat="1" x14ac:dyDescent="0.25"/>
    <row r="3322" s="29" customFormat="1" x14ac:dyDescent="0.25"/>
    <row r="3323" s="29" customFormat="1" x14ac:dyDescent="0.25"/>
    <row r="3324" s="29" customFormat="1" x14ac:dyDescent="0.25"/>
    <row r="3325" s="29" customFormat="1" x14ac:dyDescent="0.25"/>
    <row r="3326" s="29" customFormat="1" x14ac:dyDescent="0.25"/>
    <row r="3327" s="29" customFormat="1" x14ac:dyDescent="0.25"/>
    <row r="3328" s="29" customFormat="1" x14ac:dyDescent="0.25"/>
    <row r="3329" s="29" customFormat="1" x14ac:dyDescent="0.25"/>
    <row r="3330" s="29" customFormat="1" x14ac:dyDescent="0.25"/>
    <row r="3331" s="29" customFormat="1" x14ac:dyDescent="0.25"/>
    <row r="3332" s="29" customFormat="1" x14ac:dyDescent="0.25"/>
    <row r="3333" s="29" customFormat="1" x14ac:dyDescent="0.25"/>
    <row r="3334" s="29" customFormat="1" x14ac:dyDescent="0.25"/>
    <row r="3335" s="29" customFormat="1" x14ac:dyDescent="0.25"/>
    <row r="3336" s="29" customFormat="1" x14ac:dyDescent="0.25"/>
    <row r="3337" s="29" customFormat="1" x14ac:dyDescent="0.25"/>
    <row r="3338" s="29" customFormat="1" x14ac:dyDescent="0.25"/>
    <row r="3339" s="29" customFormat="1" x14ac:dyDescent="0.25"/>
    <row r="3340" s="29" customFormat="1" x14ac:dyDescent="0.25"/>
    <row r="3341" s="29" customFormat="1" x14ac:dyDescent="0.25"/>
    <row r="3342" s="29" customFormat="1" x14ac:dyDescent="0.25"/>
    <row r="3343" s="29" customFormat="1" x14ac:dyDescent="0.25"/>
    <row r="3344" s="29" customFormat="1" x14ac:dyDescent="0.25"/>
    <row r="3345" s="29" customFormat="1" x14ac:dyDescent="0.25"/>
    <row r="3346" s="29" customFormat="1" x14ac:dyDescent="0.25"/>
    <row r="3347" s="29" customFormat="1" x14ac:dyDescent="0.25"/>
    <row r="3348" s="29" customFormat="1" x14ac:dyDescent="0.25"/>
    <row r="3349" s="29" customFormat="1" x14ac:dyDescent="0.25"/>
    <row r="3350" s="29" customFormat="1" x14ac:dyDescent="0.25"/>
    <row r="3351" s="29" customFormat="1" x14ac:dyDescent="0.25"/>
    <row r="3352" s="29" customFormat="1" x14ac:dyDescent="0.25"/>
    <row r="3353" s="29" customFormat="1" x14ac:dyDescent="0.25"/>
    <row r="3354" s="29" customFormat="1" x14ac:dyDescent="0.25"/>
    <row r="3355" s="29" customFormat="1" x14ac:dyDescent="0.25"/>
    <row r="3356" s="29" customFormat="1" x14ac:dyDescent="0.25"/>
    <row r="3357" s="29" customFormat="1" x14ac:dyDescent="0.25"/>
    <row r="3358" s="29" customFormat="1" x14ac:dyDescent="0.25"/>
    <row r="3359" s="29" customFormat="1" x14ac:dyDescent="0.25"/>
    <row r="3360" s="29" customFormat="1" x14ac:dyDescent="0.25"/>
    <row r="3361" s="29" customFormat="1" x14ac:dyDescent="0.25"/>
    <row r="3362" s="29" customFormat="1" x14ac:dyDescent="0.25"/>
    <row r="3363" s="29" customFormat="1" x14ac:dyDescent="0.25"/>
    <row r="3364" s="29" customFormat="1" x14ac:dyDescent="0.25"/>
    <row r="3365" s="29" customFormat="1" x14ac:dyDescent="0.25"/>
    <row r="3366" s="29" customFormat="1" x14ac:dyDescent="0.25"/>
    <row r="3367" s="29" customFormat="1" x14ac:dyDescent="0.25"/>
    <row r="3368" s="29" customFormat="1" x14ac:dyDescent="0.25"/>
    <row r="3369" s="29" customFormat="1" x14ac:dyDescent="0.25"/>
    <row r="3370" s="29" customFormat="1" x14ac:dyDescent="0.25"/>
    <row r="3371" s="29" customFormat="1" x14ac:dyDescent="0.25"/>
    <row r="3372" s="29" customFormat="1" x14ac:dyDescent="0.25"/>
    <row r="3373" s="29" customFormat="1" x14ac:dyDescent="0.25"/>
    <row r="3374" s="29" customFormat="1" x14ac:dyDescent="0.25"/>
    <row r="3375" s="29" customFormat="1" x14ac:dyDescent="0.25"/>
    <row r="3376" s="29" customFormat="1" x14ac:dyDescent="0.25"/>
    <row r="3377" s="29" customFormat="1" x14ac:dyDescent="0.25"/>
    <row r="3378" s="29" customFormat="1" x14ac:dyDescent="0.25"/>
    <row r="3379" s="29" customFormat="1" x14ac:dyDescent="0.25"/>
    <row r="3380" s="29" customFormat="1" x14ac:dyDescent="0.25"/>
    <row r="3381" s="29" customFormat="1" x14ac:dyDescent="0.25"/>
    <row r="3382" s="29" customFormat="1" x14ac:dyDescent="0.25"/>
    <row r="3383" s="29" customFormat="1" x14ac:dyDescent="0.25"/>
    <row r="3384" s="29" customFormat="1" x14ac:dyDescent="0.25"/>
    <row r="3385" s="29" customFormat="1" x14ac:dyDescent="0.25"/>
    <row r="3386" s="29" customFormat="1" x14ac:dyDescent="0.25"/>
    <row r="3387" s="29" customFormat="1" x14ac:dyDescent="0.25"/>
    <row r="3388" s="29" customFormat="1" x14ac:dyDescent="0.25"/>
    <row r="3389" s="29" customFormat="1" x14ac:dyDescent="0.25"/>
    <row r="3390" s="29" customFormat="1" x14ac:dyDescent="0.25"/>
    <row r="3391" s="29" customFormat="1" x14ac:dyDescent="0.25"/>
    <row r="3392" s="29" customFormat="1" x14ac:dyDescent="0.25"/>
    <row r="3393" s="29" customFormat="1" x14ac:dyDescent="0.25"/>
    <row r="3394" s="29" customFormat="1" x14ac:dyDescent="0.25"/>
    <row r="3395" s="29" customFormat="1" x14ac:dyDescent="0.25"/>
    <row r="3396" s="29" customFormat="1" x14ac:dyDescent="0.25"/>
    <row r="3397" s="29" customFormat="1" x14ac:dyDescent="0.25"/>
    <row r="3398" s="29" customFormat="1" x14ac:dyDescent="0.25"/>
    <row r="3399" s="29" customFormat="1" x14ac:dyDescent="0.25"/>
    <row r="3400" s="29" customFormat="1" x14ac:dyDescent="0.25"/>
    <row r="3401" s="29" customFormat="1" x14ac:dyDescent="0.25"/>
    <row r="3402" s="29" customFormat="1" x14ac:dyDescent="0.25"/>
    <row r="3403" s="29" customFormat="1" x14ac:dyDescent="0.25"/>
    <row r="3404" s="29" customFormat="1" x14ac:dyDescent="0.25"/>
    <row r="3405" s="29" customFormat="1" x14ac:dyDescent="0.25"/>
    <row r="3406" s="29" customFormat="1" x14ac:dyDescent="0.25"/>
    <row r="3407" s="29" customFormat="1" x14ac:dyDescent="0.25"/>
    <row r="3408" s="29" customFormat="1" x14ac:dyDescent="0.25"/>
    <row r="3409" s="29" customFormat="1" x14ac:dyDescent="0.25"/>
    <row r="3410" s="29" customFormat="1" x14ac:dyDescent="0.25"/>
    <row r="3411" s="29" customFormat="1" x14ac:dyDescent="0.25"/>
    <row r="3412" s="29" customFormat="1" x14ac:dyDescent="0.25"/>
    <row r="3413" s="29" customFormat="1" x14ac:dyDescent="0.25"/>
    <row r="3414" s="29" customFormat="1" x14ac:dyDescent="0.25"/>
    <row r="3415" s="29" customFormat="1" x14ac:dyDescent="0.25"/>
    <row r="3416" s="29" customFormat="1" x14ac:dyDescent="0.25"/>
    <row r="3417" s="29" customFormat="1" x14ac:dyDescent="0.25"/>
    <row r="3418" s="29" customFormat="1" x14ac:dyDescent="0.25"/>
    <row r="3419" s="29" customFormat="1" x14ac:dyDescent="0.25"/>
    <row r="3420" s="29" customFormat="1" x14ac:dyDescent="0.25"/>
    <row r="3421" s="29" customFormat="1" x14ac:dyDescent="0.25"/>
    <row r="3422" s="29" customFormat="1" x14ac:dyDescent="0.25"/>
    <row r="3423" s="29" customFormat="1" x14ac:dyDescent="0.25"/>
    <row r="3424" s="29" customFormat="1" x14ac:dyDescent="0.25"/>
    <row r="3425" s="29" customFormat="1" x14ac:dyDescent="0.25"/>
    <row r="3426" s="29" customFormat="1" x14ac:dyDescent="0.25"/>
    <row r="3427" s="29" customFormat="1" x14ac:dyDescent="0.25"/>
    <row r="3428" s="29" customFormat="1" x14ac:dyDescent="0.25"/>
    <row r="3429" s="29" customFormat="1" x14ac:dyDescent="0.25"/>
    <row r="3430" s="29" customFormat="1" x14ac:dyDescent="0.25"/>
    <row r="3431" s="29" customFormat="1" x14ac:dyDescent="0.25"/>
    <row r="3432" s="29" customFormat="1" x14ac:dyDescent="0.25"/>
    <row r="3433" s="29" customFormat="1" x14ac:dyDescent="0.25"/>
    <row r="3434" s="29" customFormat="1" x14ac:dyDescent="0.25"/>
    <row r="3435" s="29" customFormat="1" x14ac:dyDescent="0.25"/>
    <row r="3436" s="29" customFormat="1" x14ac:dyDescent="0.25"/>
    <row r="3437" s="29" customFormat="1" x14ac:dyDescent="0.25"/>
    <row r="3438" s="29" customFormat="1" x14ac:dyDescent="0.25"/>
    <row r="3439" s="29" customFormat="1" x14ac:dyDescent="0.25"/>
    <row r="3440" s="29" customFormat="1" x14ac:dyDescent="0.25"/>
    <row r="3441" s="29" customFormat="1" x14ac:dyDescent="0.25"/>
    <row r="3442" s="29" customFormat="1" x14ac:dyDescent="0.25"/>
    <row r="3443" s="29" customFormat="1" x14ac:dyDescent="0.25"/>
    <row r="3444" s="29" customFormat="1" x14ac:dyDescent="0.25"/>
    <row r="3445" s="29" customFormat="1" x14ac:dyDescent="0.25"/>
    <row r="3446" s="29" customFormat="1" x14ac:dyDescent="0.25"/>
    <row r="3447" s="29" customFormat="1" x14ac:dyDescent="0.25"/>
    <row r="3448" s="29" customFormat="1" x14ac:dyDescent="0.25"/>
    <row r="3449" s="29" customFormat="1" x14ac:dyDescent="0.25"/>
    <row r="3450" s="29" customFormat="1" x14ac:dyDescent="0.25"/>
    <row r="3451" s="29" customFormat="1" x14ac:dyDescent="0.25"/>
    <row r="3452" s="29" customFormat="1" x14ac:dyDescent="0.25"/>
    <row r="3453" s="29" customFormat="1" x14ac:dyDescent="0.25"/>
    <row r="3454" s="29" customFormat="1" x14ac:dyDescent="0.25"/>
    <row r="3455" s="29" customFormat="1" x14ac:dyDescent="0.25"/>
    <row r="3456" s="29" customFormat="1" x14ac:dyDescent="0.25"/>
    <row r="3457" s="29" customFormat="1" x14ac:dyDescent="0.25"/>
    <row r="3458" s="29" customFormat="1" x14ac:dyDescent="0.25"/>
    <row r="3459" s="29" customFormat="1" x14ac:dyDescent="0.25"/>
    <row r="3460" s="29" customFormat="1" x14ac:dyDescent="0.25"/>
    <row r="3461" s="29" customFormat="1" x14ac:dyDescent="0.25"/>
    <row r="3462" s="29" customFormat="1" x14ac:dyDescent="0.25"/>
    <row r="3463" s="29" customFormat="1" x14ac:dyDescent="0.25"/>
    <row r="3464" s="29" customFormat="1" x14ac:dyDescent="0.25"/>
    <row r="3465" s="29" customFormat="1" x14ac:dyDescent="0.25"/>
    <row r="3466" s="29" customFormat="1" x14ac:dyDescent="0.25"/>
    <row r="3467" s="29" customFormat="1" x14ac:dyDescent="0.25"/>
    <row r="3468" s="29" customFormat="1" x14ac:dyDescent="0.25"/>
    <row r="3469" s="29" customFormat="1" x14ac:dyDescent="0.25"/>
    <row r="3470" s="29" customFormat="1" x14ac:dyDescent="0.25"/>
    <row r="3471" s="29" customFormat="1" x14ac:dyDescent="0.25"/>
    <row r="3472" s="29" customFormat="1" x14ac:dyDescent="0.25"/>
    <row r="3473" s="29" customFormat="1" x14ac:dyDescent="0.25"/>
    <row r="3474" s="29" customFormat="1" x14ac:dyDescent="0.25"/>
    <row r="3475" s="29" customFormat="1" x14ac:dyDescent="0.25"/>
    <row r="3476" s="29" customFormat="1" x14ac:dyDescent="0.25"/>
    <row r="3477" s="29" customFormat="1" x14ac:dyDescent="0.25"/>
    <row r="3478" s="29" customFormat="1" x14ac:dyDescent="0.25"/>
    <row r="3479" s="29" customFormat="1" x14ac:dyDescent="0.25"/>
    <row r="3480" s="29" customFormat="1" x14ac:dyDescent="0.25"/>
    <row r="3481" s="29" customFormat="1" x14ac:dyDescent="0.25"/>
    <row r="3482" s="29" customFormat="1" x14ac:dyDescent="0.25"/>
    <row r="3483" s="29" customFormat="1" x14ac:dyDescent="0.25"/>
    <row r="3484" s="29" customFormat="1" x14ac:dyDescent="0.25"/>
    <row r="3485" s="29" customFormat="1" x14ac:dyDescent="0.25"/>
    <row r="3486" s="29" customFormat="1" x14ac:dyDescent="0.25"/>
    <row r="3487" s="29" customFormat="1" x14ac:dyDescent="0.25"/>
    <row r="3488" s="29" customFormat="1" x14ac:dyDescent="0.25"/>
    <row r="3489" s="29" customFormat="1" x14ac:dyDescent="0.25"/>
    <row r="3490" s="29" customFormat="1" x14ac:dyDescent="0.25"/>
    <row r="3491" s="29" customFormat="1" x14ac:dyDescent="0.25"/>
    <row r="3492" s="29" customFormat="1" x14ac:dyDescent="0.25"/>
    <row r="3493" s="29" customFormat="1" x14ac:dyDescent="0.25"/>
    <row r="3494" s="29" customFormat="1" x14ac:dyDescent="0.25"/>
    <row r="3495" s="29" customFormat="1" x14ac:dyDescent="0.25"/>
    <row r="3496" s="29" customFormat="1" x14ac:dyDescent="0.25"/>
    <row r="3497" s="29" customFormat="1" x14ac:dyDescent="0.25"/>
    <row r="3498" s="29" customFormat="1" x14ac:dyDescent="0.25"/>
    <row r="3499" s="29" customFormat="1" x14ac:dyDescent="0.25"/>
    <row r="3500" s="29" customFormat="1" x14ac:dyDescent="0.25"/>
    <row r="3501" s="29" customFormat="1" x14ac:dyDescent="0.25"/>
    <row r="3502" s="29" customFormat="1" x14ac:dyDescent="0.25"/>
    <row r="3503" s="29" customFormat="1" x14ac:dyDescent="0.25"/>
    <row r="3504" s="29" customFormat="1" x14ac:dyDescent="0.25"/>
    <row r="3505" s="29" customFormat="1" x14ac:dyDescent="0.25"/>
    <row r="3506" s="29" customFormat="1" x14ac:dyDescent="0.25"/>
    <row r="3507" s="29" customFormat="1" x14ac:dyDescent="0.25"/>
    <row r="3508" s="29" customFormat="1" x14ac:dyDescent="0.25"/>
    <row r="3509" s="29" customFormat="1" x14ac:dyDescent="0.25"/>
    <row r="3510" s="29" customFormat="1" x14ac:dyDescent="0.25"/>
    <row r="3511" s="29" customFormat="1" x14ac:dyDescent="0.25"/>
    <row r="3512" s="29" customFormat="1" x14ac:dyDescent="0.25"/>
    <row r="3513" s="29" customFormat="1" x14ac:dyDescent="0.25"/>
    <row r="3514" s="29" customFormat="1" x14ac:dyDescent="0.25"/>
    <row r="3515" s="29" customFormat="1" x14ac:dyDescent="0.25"/>
    <row r="3516" s="29" customFormat="1" x14ac:dyDescent="0.25"/>
    <row r="3517" s="29" customFormat="1" x14ac:dyDescent="0.25"/>
    <row r="3518" s="29" customFormat="1" x14ac:dyDescent="0.25"/>
    <row r="3519" s="29" customFormat="1" x14ac:dyDescent="0.25"/>
    <row r="3520" s="29" customFormat="1" x14ac:dyDescent="0.25"/>
    <row r="3521" s="29" customFormat="1" x14ac:dyDescent="0.25"/>
    <row r="3522" s="29" customFormat="1" x14ac:dyDescent="0.25"/>
    <row r="3523" s="29" customFormat="1" x14ac:dyDescent="0.25"/>
    <row r="3524" s="29" customFormat="1" x14ac:dyDescent="0.25"/>
    <row r="3525" s="29" customFormat="1" x14ac:dyDescent="0.25"/>
    <row r="3526" s="29" customFormat="1" x14ac:dyDescent="0.25"/>
    <row r="3527" s="29" customFormat="1" x14ac:dyDescent="0.25"/>
    <row r="3528" s="29" customFormat="1" x14ac:dyDescent="0.25"/>
    <row r="3529" s="29" customFormat="1" x14ac:dyDescent="0.25"/>
    <row r="3530" s="29" customFormat="1" x14ac:dyDescent="0.25"/>
    <row r="3531" s="29" customFormat="1" x14ac:dyDescent="0.25"/>
    <row r="3532" s="29" customFormat="1" x14ac:dyDescent="0.25"/>
    <row r="3533" s="29" customFormat="1" x14ac:dyDescent="0.25"/>
    <row r="3534" s="29" customFormat="1" x14ac:dyDescent="0.25"/>
    <row r="3535" s="29" customFormat="1" x14ac:dyDescent="0.25"/>
    <row r="3536" s="29" customFormat="1" x14ac:dyDescent="0.25"/>
    <row r="3537" s="29" customFormat="1" x14ac:dyDescent="0.25"/>
    <row r="3538" s="29" customFormat="1" x14ac:dyDescent="0.25"/>
    <row r="3539" s="29" customFormat="1" x14ac:dyDescent="0.25"/>
    <row r="3540" s="29" customFormat="1" x14ac:dyDescent="0.25"/>
    <row r="3541" s="29" customFormat="1" x14ac:dyDescent="0.25"/>
    <row r="3542" s="29" customFormat="1" x14ac:dyDescent="0.25"/>
    <row r="3543" s="29" customFormat="1" x14ac:dyDescent="0.25"/>
    <row r="3544" s="29" customFormat="1" x14ac:dyDescent="0.25"/>
    <row r="3545" s="29" customFormat="1" x14ac:dyDescent="0.25"/>
    <row r="3546" s="29" customFormat="1" x14ac:dyDescent="0.25"/>
    <row r="3547" s="29" customFormat="1" x14ac:dyDescent="0.25"/>
    <row r="3548" s="29" customFormat="1" x14ac:dyDescent="0.25"/>
    <row r="3549" s="29" customFormat="1" x14ac:dyDescent="0.25"/>
    <row r="3550" s="29" customFormat="1" x14ac:dyDescent="0.25"/>
    <row r="3551" s="29" customFormat="1" x14ac:dyDescent="0.25"/>
    <row r="3552" s="29" customFormat="1" x14ac:dyDescent="0.25"/>
    <row r="3553" s="29" customFormat="1" x14ac:dyDescent="0.25"/>
    <row r="3554" s="29" customFormat="1" x14ac:dyDescent="0.25"/>
    <row r="3555" s="29" customFormat="1" x14ac:dyDescent="0.25"/>
    <row r="3556" s="29" customFormat="1" x14ac:dyDescent="0.25"/>
    <row r="3557" s="29" customFormat="1" x14ac:dyDescent="0.25"/>
    <row r="3558" s="29" customFormat="1" x14ac:dyDescent="0.25"/>
    <row r="3559" s="29" customFormat="1" x14ac:dyDescent="0.25"/>
    <row r="3560" s="29" customFormat="1" x14ac:dyDescent="0.25"/>
    <row r="3561" s="29" customFormat="1" x14ac:dyDescent="0.25"/>
    <row r="3562" s="29" customFormat="1" x14ac:dyDescent="0.25"/>
    <row r="3563" s="29" customFormat="1" x14ac:dyDescent="0.25"/>
    <row r="3564" s="29" customFormat="1" x14ac:dyDescent="0.25"/>
    <row r="3565" s="29" customFormat="1" x14ac:dyDescent="0.25"/>
    <row r="3566" s="29" customFormat="1" x14ac:dyDescent="0.25"/>
    <row r="3567" s="29" customFormat="1" x14ac:dyDescent="0.25"/>
    <row r="3568" s="29" customFormat="1" x14ac:dyDescent="0.25"/>
    <row r="3569" s="29" customFormat="1" x14ac:dyDescent="0.25"/>
    <row r="3570" s="29" customFormat="1" x14ac:dyDescent="0.25"/>
    <row r="3571" s="29" customFormat="1" x14ac:dyDescent="0.25"/>
    <row r="3572" s="29" customFormat="1" x14ac:dyDescent="0.25"/>
    <row r="3573" s="29" customFormat="1" x14ac:dyDescent="0.25"/>
    <row r="3574" s="29" customFormat="1" x14ac:dyDescent="0.25"/>
    <row r="3575" s="29" customFormat="1" x14ac:dyDescent="0.25"/>
    <row r="3576" s="29" customFormat="1" x14ac:dyDescent="0.25"/>
    <row r="3577" s="29" customFormat="1" x14ac:dyDescent="0.25"/>
    <row r="3578" s="29" customFormat="1" x14ac:dyDescent="0.25"/>
    <row r="3579" s="29" customFormat="1" x14ac:dyDescent="0.25"/>
    <row r="3580" s="29" customFormat="1" x14ac:dyDescent="0.25"/>
    <row r="3581" s="29" customFormat="1" x14ac:dyDescent="0.25"/>
    <row r="3582" s="29" customFormat="1" x14ac:dyDescent="0.25"/>
    <row r="3583" s="29" customFormat="1" x14ac:dyDescent="0.25"/>
    <row r="3584" s="29" customFormat="1" x14ac:dyDescent="0.25"/>
    <row r="3585" s="29" customFormat="1" x14ac:dyDescent="0.25"/>
    <row r="3586" s="29" customFormat="1" x14ac:dyDescent="0.25"/>
    <row r="3587" s="29" customFormat="1" x14ac:dyDescent="0.25"/>
    <row r="3588" s="29" customFormat="1" x14ac:dyDescent="0.25"/>
    <row r="3589" s="29" customFormat="1" x14ac:dyDescent="0.25"/>
    <row r="3590" s="29" customFormat="1" x14ac:dyDescent="0.25"/>
    <row r="3591" s="29" customFormat="1" x14ac:dyDescent="0.25"/>
    <row r="3592" s="29" customFormat="1" x14ac:dyDescent="0.25"/>
    <row r="3593" s="29" customFormat="1" x14ac:dyDescent="0.25"/>
    <row r="3594" s="29" customFormat="1" x14ac:dyDescent="0.25"/>
    <row r="3595" s="29" customFormat="1" x14ac:dyDescent="0.25"/>
    <row r="3596" s="29" customFormat="1" x14ac:dyDescent="0.25"/>
    <row r="3597" s="29" customFormat="1" x14ac:dyDescent="0.25"/>
    <row r="3598" s="29" customFormat="1" x14ac:dyDescent="0.25"/>
    <row r="3599" s="29" customFormat="1" x14ac:dyDescent="0.25"/>
    <row r="3600" s="29" customFormat="1" x14ac:dyDescent="0.25"/>
    <row r="3601" s="29" customFormat="1" x14ac:dyDescent="0.25"/>
    <row r="3602" s="29" customFormat="1" x14ac:dyDescent="0.25"/>
    <row r="3603" s="29" customFormat="1" x14ac:dyDescent="0.25"/>
    <row r="3604" s="29" customFormat="1" x14ac:dyDescent="0.25"/>
    <row r="3605" s="29" customFormat="1" x14ac:dyDescent="0.25"/>
    <row r="3606" s="29" customFormat="1" x14ac:dyDescent="0.25"/>
    <row r="3607" s="29" customFormat="1" x14ac:dyDescent="0.25"/>
    <row r="3608" s="29" customFormat="1" x14ac:dyDescent="0.25"/>
    <row r="3609" s="29" customFormat="1" x14ac:dyDescent="0.25"/>
    <row r="3610" s="29" customFormat="1" x14ac:dyDescent="0.25"/>
    <row r="3611" s="29" customFormat="1" x14ac:dyDescent="0.25"/>
    <row r="3612" s="29" customFormat="1" x14ac:dyDescent="0.25"/>
    <row r="3613" s="29" customFormat="1" x14ac:dyDescent="0.25"/>
    <row r="3614" s="29" customFormat="1" x14ac:dyDescent="0.25"/>
    <row r="3615" s="29" customFormat="1" x14ac:dyDescent="0.25"/>
    <row r="3616" s="29" customFormat="1" x14ac:dyDescent="0.25"/>
    <row r="3617" s="29" customFormat="1" x14ac:dyDescent="0.25"/>
    <row r="3618" s="29" customFormat="1" x14ac:dyDescent="0.25"/>
    <row r="3619" s="29" customFormat="1" x14ac:dyDescent="0.25"/>
    <row r="3620" s="29" customFormat="1" x14ac:dyDescent="0.25"/>
    <row r="3621" s="29" customFormat="1" x14ac:dyDescent="0.25"/>
    <row r="3622" s="29" customFormat="1" x14ac:dyDescent="0.25"/>
    <row r="3623" s="29" customFormat="1" x14ac:dyDescent="0.25"/>
    <row r="3624" s="29" customFormat="1" x14ac:dyDescent="0.25"/>
    <row r="3625" s="29" customFormat="1" x14ac:dyDescent="0.25"/>
    <row r="3626" s="29" customFormat="1" x14ac:dyDescent="0.25"/>
    <row r="3627" s="29" customFormat="1" x14ac:dyDescent="0.25"/>
    <row r="3628" s="29" customFormat="1" x14ac:dyDescent="0.25"/>
    <row r="3629" s="29" customFormat="1" x14ac:dyDescent="0.25"/>
    <row r="3630" s="29" customFormat="1" x14ac:dyDescent="0.25"/>
    <row r="3631" s="29" customFormat="1" x14ac:dyDescent="0.25"/>
    <row r="3632" s="29" customFormat="1" x14ac:dyDescent="0.25"/>
    <row r="3633" s="29" customFormat="1" x14ac:dyDescent="0.25"/>
    <row r="3634" s="29" customFormat="1" x14ac:dyDescent="0.25"/>
    <row r="3635" s="29" customFormat="1" x14ac:dyDescent="0.25"/>
    <row r="3636" s="29" customFormat="1" x14ac:dyDescent="0.25"/>
    <row r="3637" s="29" customFormat="1" x14ac:dyDescent="0.25"/>
    <row r="3638" s="29" customFormat="1" x14ac:dyDescent="0.25"/>
    <row r="3639" s="29" customFormat="1" x14ac:dyDescent="0.25"/>
    <row r="3640" s="29" customFormat="1" x14ac:dyDescent="0.25"/>
    <row r="3641" s="29" customFormat="1" x14ac:dyDescent="0.25"/>
    <row r="3642" s="29" customFormat="1" x14ac:dyDescent="0.25"/>
    <row r="3643" s="29" customFormat="1" x14ac:dyDescent="0.25"/>
    <row r="3644" s="29" customFormat="1" x14ac:dyDescent="0.25"/>
    <row r="3645" s="29" customFormat="1" x14ac:dyDescent="0.25"/>
    <row r="3646" s="29" customFormat="1" x14ac:dyDescent="0.25"/>
    <row r="3647" s="29" customFormat="1" x14ac:dyDescent="0.25"/>
    <row r="3648" s="29" customFormat="1" x14ac:dyDescent="0.25"/>
    <row r="3649" s="29" customFormat="1" x14ac:dyDescent="0.25"/>
    <row r="3650" s="29" customFormat="1" x14ac:dyDescent="0.25"/>
    <row r="3651" s="29" customFormat="1" x14ac:dyDescent="0.25"/>
    <row r="3652" s="29" customFormat="1" x14ac:dyDescent="0.25"/>
    <row r="3653" s="29" customFormat="1" x14ac:dyDescent="0.25"/>
    <row r="3654" s="29" customFormat="1" x14ac:dyDescent="0.25"/>
    <row r="3655" s="29" customFormat="1" x14ac:dyDescent="0.25"/>
    <row r="3656" s="29" customFormat="1" x14ac:dyDescent="0.25"/>
    <row r="3657" s="29" customFormat="1" x14ac:dyDescent="0.25"/>
    <row r="3658" s="29" customFormat="1" x14ac:dyDescent="0.25"/>
    <row r="3659" s="29" customFormat="1" x14ac:dyDescent="0.25"/>
    <row r="3660" s="29" customFormat="1" x14ac:dyDescent="0.25"/>
    <row r="3661" s="29" customFormat="1" x14ac:dyDescent="0.25"/>
    <row r="3662" s="29" customFormat="1" x14ac:dyDescent="0.25"/>
    <row r="3663" s="29" customFormat="1" x14ac:dyDescent="0.25"/>
    <row r="3664" s="29" customFormat="1" x14ac:dyDescent="0.25"/>
    <row r="3665" s="29" customFormat="1" x14ac:dyDescent="0.25"/>
    <row r="3666" s="29" customFormat="1" x14ac:dyDescent="0.25"/>
    <row r="3667" s="29" customFormat="1" x14ac:dyDescent="0.25"/>
    <row r="3668" s="29" customFormat="1" x14ac:dyDescent="0.25"/>
    <row r="3669" s="29" customFormat="1" x14ac:dyDescent="0.25"/>
    <row r="3670" s="29" customFormat="1" x14ac:dyDescent="0.25"/>
    <row r="3671" s="29" customFormat="1" x14ac:dyDescent="0.25"/>
    <row r="3672" s="29" customFormat="1" x14ac:dyDescent="0.25"/>
    <row r="3673" s="29" customFormat="1" x14ac:dyDescent="0.25"/>
    <row r="3674" s="29" customFormat="1" x14ac:dyDescent="0.25"/>
    <row r="3675" s="29" customFormat="1" x14ac:dyDescent="0.25"/>
    <row r="3676" s="29" customFormat="1" x14ac:dyDescent="0.25"/>
    <row r="3677" s="29" customFormat="1" x14ac:dyDescent="0.25"/>
    <row r="3678" s="29" customFormat="1" x14ac:dyDescent="0.25"/>
    <row r="3679" s="29" customFormat="1" x14ac:dyDescent="0.25"/>
    <row r="3680" s="29" customFormat="1" x14ac:dyDescent="0.25"/>
    <row r="3681" s="29" customFormat="1" x14ac:dyDescent="0.25"/>
    <row r="3682" s="29" customFormat="1" x14ac:dyDescent="0.25"/>
    <row r="3683" s="29" customFormat="1" x14ac:dyDescent="0.25"/>
    <row r="3684" s="29" customFormat="1" x14ac:dyDescent="0.25"/>
    <row r="3685" s="29" customFormat="1" x14ac:dyDescent="0.25"/>
    <row r="3686" s="29" customFormat="1" x14ac:dyDescent="0.25"/>
    <row r="3687" s="29" customFormat="1" x14ac:dyDescent="0.25"/>
    <row r="3688" s="29" customFormat="1" x14ac:dyDescent="0.25"/>
    <row r="3689" s="29" customFormat="1" x14ac:dyDescent="0.25"/>
    <row r="3690" s="29" customFormat="1" x14ac:dyDescent="0.25"/>
    <row r="3691" s="29" customFormat="1" x14ac:dyDescent="0.25"/>
    <row r="3692" s="29" customFormat="1" x14ac:dyDescent="0.25"/>
    <row r="3693" s="29" customFormat="1" x14ac:dyDescent="0.25"/>
    <row r="3694" s="29" customFormat="1" x14ac:dyDescent="0.25"/>
    <row r="3695" s="29" customFormat="1" x14ac:dyDescent="0.25"/>
    <row r="3696" s="29" customFormat="1" x14ac:dyDescent="0.25"/>
    <row r="3697" s="29" customFormat="1" x14ac:dyDescent="0.25"/>
    <row r="3698" s="29" customFormat="1" x14ac:dyDescent="0.25"/>
    <row r="3699" s="29" customFormat="1" x14ac:dyDescent="0.25"/>
    <row r="3700" s="29" customFormat="1" x14ac:dyDescent="0.25"/>
    <row r="3701" s="29" customFormat="1" x14ac:dyDescent="0.25"/>
    <row r="3702" s="29" customFormat="1" x14ac:dyDescent="0.25"/>
    <row r="3703" s="29" customFormat="1" x14ac:dyDescent="0.25"/>
    <row r="3704" s="29" customFormat="1" x14ac:dyDescent="0.25"/>
    <row r="3705" s="29" customFormat="1" x14ac:dyDescent="0.25"/>
    <row r="3706" s="29" customFormat="1" x14ac:dyDescent="0.25"/>
    <row r="3707" s="29" customFormat="1" x14ac:dyDescent="0.25"/>
    <row r="3708" s="29" customFormat="1" x14ac:dyDescent="0.25"/>
    <row r="3709" s="29" customFormat="1" x14ac:dyDescent="0.25"/>
    <row r="3710" s="29" customFormat="1" x14ac:dyDescent="0.25"/>
    <row r="3711" s="29" customFormat="1" x14ac:dyDescent="0.25"/>
    <row r="3712" s="29" customFormat="1" x14ac:dyDescent="0.25"/>
    <row r="3713" s="29" customFormat="1" x14ac:dyDescent="0.25"/>
    <row r="3714" s="29" customFormat="1" x14ac:dyDescent="0.25"/>
    <row r="3715" s="29" customFormat="1" x14ac:dyDescent="0.25"/>
    <row r="3716" s="29" customFormat="1" x14ac:dyDescent="0.25"/>
    <row r="3717" s="29" customFormat="1" x14ac:dyDescent="0.25"/>
    <row r="3718" s="29" customFormat="1" x14ac:dyDescent="0.25"/>
    <row r="3719" s="29" customFormat="1" x14ac:dyDescent="0.25"/>
    <row r="3720" s="29" customFormat="1" x14ac:dyDescent="0.25"/>
    <row r="3721" s="29" customFormat="1" x14ac:dyDescent="0.25"/>
    <row r="3722" s="29" customFormat="1" x14ac:dyDescent="0.25"/>
    <row r="3723" s="29" customFormat="1" x14ac:dyDescent="0.25"/>
    <row r="3724" s="29" customFormat="1" x14ac:dyDescent="0.25"/>
    <row r="3725" s="29" customFormat="1" x14ac:dyDescent="0.25"/>
    <row r="3726" s="29" customFormat="1" x14ac:dyDescent="0.25"/>
    <row r="3727" s="29" customFormat="1" x14ac:dyDescent="0.25"/>
    <row r="3728" s="29" customFormat="1" x14ac:dyDescent="0.25"/>
    <row r="3729" s="29" customFormat="1" x14ac:dyDescent="0.25"/>
    <row r="3730" s="29" customFormat="1" x14ac:dyDescent="0.25"/>
    <row r="3731" s="29" customFormat="1" x14ac:dyDescent="0.25"/>
    <row r="3732" s="29" customFormat="1" x14ac:dyDescent="0.25"/>
    <row r="3733" s="29" customFormat="1" x14ac:dyDescent="0.25"/>
    <row r="3734" s="29" customFormat="1" x14ac:dyDescent="0.25"/>
    <row r="3735" s="29" customFormat="1" x14ac:dyDescent="0.25"/>
    <row r="3736" s="29" customFormat="1" x14ac:dyDescent="0.25"/>
    <row r="3737" s="29" customFormat="1" x14ac:dyDescent="0.25"/>
    <row r="3738" s="29" customFormat="1" x14ac:dyDescent="0.25"/>
    <row r="3739" s="29" customFormat="1" x14ac:dyDescent="0.25"/>
    <row r="3740" s="29" customFormat="1" x14ac:dyDescent="0.25"/>
    <row r="3741" s="29" customFormat="1" x14ac:dyDescent="0.25"/>
    <row r="3742" s="29" customFormat="1" x14ac:dyDescent="0.25"/>
    <row r="3743" s="29" customFormat="1" x14ac:dyDescent="0.25"/>
    <row r="3744" s="29" customFormat="1" x14ac:dyDescent="0.25"/>
    <row r="3745" s="29" customFormat="1" x14ac:dyDescent="0.25"/>
    <row r="3746" s="29" customFormat="1" x14ac:dyDescent="0.25"/>
    <row r="3747" s="29" customFormat="1" x14ac:dyDescent="0.25"/>
    <row r="3748" s="29" customFormat="1" x14ac:dyDescent="0.25"/>
    <row r="3749" s="29" customFormat="1" x14ac:dyDescent="0.25"/>
    <row r="3750" s="29" customFormat="1" x14ac:dyDescent="0.25"/>
    <row r="3751" s="29" customFormat="1" x14ac:dyDescent="0.25"/>
    <row r="3752" s="29" customFormat="1" x14ac:dyDescent="0.25"/>
    <row r="3753" s="29" customFormat="1" x14ac:dyDescent="0.25"/>
    <row r="3754" s="29" customFormat="1" x14ac:dyDescent="0.25"/>
    <row r="3755" s="29" customFormat="1" x14ac:dyDescent="0.25"/>
    <row r="3756" s="29" customFormat="1" x14ac:dyDescent="0.25"/>
    <row r="3757" s="29" customFormat="1" x14ac:dyDescent="0.25"/>
    <row r="3758" s="29" customFormat="1" x14ac:dyDescent="0.25"/>
    <row r="3759" s="29" customFormat="1" x14ac:dyDescent="0.25"/>
    <row r="3760" s="29" customFormat="1" x14ac:dyDescent="0.25"/>
    <row r="3761" s="29" customFormat="1" x14ac:dyDescent="0.25"/>
    <row r="3762" s="29" customFormat="1" x14ac:dyDescent="0.25"/>
    <row r="3763" s="29" customFormat="1" x14ac:dyDescent="0.25"/>
    <row r="3764" s="29" customFormat="1" x14ac:dyDescent="0.25"/>
    <row r="3765" s="29" customFormat="1" x14ac:dyDescent="0.25"/>
    <row r="3766" s="29" customFormat="1" x14ac:dyDescent="0.25"/>
    <row r="3767" s="29" customFormat="1" x14ac:dyDescent="0.25"/>
    <row r="3768" s="29" customFormat="1" x14ac:dyDescent="0.25"/>
    <row r="3769" s="29" customFormat="1" x14ac:dyDescent="0.25"/>
    <row r="3770" s="29" customFormat="1" x14ac:dyDescent="0.25"/>
    <row r="3771" s="29" customFormat="1" x14ac:dyDescent="0.25"/>
    <row r="3772" s="29" customFormat="1" x14ac:dyDescent="0.25"/>
    <row r="3773" s="29" customFormat="1" x14ac:dyDescent="0.25"/>
    <row r="3774" s="29" customFormat="1" x14ac:dyDescent="0.25"/>
    <row r="3775" s="29" customFormat="1" x14ac:dyDescent="0.25"/>
    <row r="3776" s="29" customFormat="1" x14ac:dyDescent="0.25"/>
    <row r="3777" s="29" customFormat="1" x14ac:dyDescent="0.25"/>
    <row r="3778" s="29" customFormat="1" x14ac:dyDescent="0.25"/>
    <row r="3779" s="29" customFormat="1" x14ac:dyDescent="0.25"/>
    <row r="3780" s="29" customFormat="1" x14ac:dyDescent="0.25"/>
    <row r="3781" s="29" customFormat="1" x14ac:dyDescent="0.25"/>
    <row r="3782" s="29" customFormat="1" x14ac:dyDescent="0.25"/>
    <row r="3783" s="29" customFormat="1" x14ac:dyDescent="0.25"/>
    <row r="3784" s="29" customFormat="1" x14ac:dyDescent="0.25"/>
    <row r="3785" s="29" customFormat="1" x14ac:dyDescent="0.25"/>
    <row r="3786" s="29" customFormat="1" x14ac:dyDescent="0.25"/>
    <row r="3787" s="29" customFormat="1" x14ac:dyDescent="0.25"/>
    <row r="3788" s="29" customFormat="1" x14ac:dyDescent="0.25"/>
    <row r="3789" s="29" customFormat="1" x14ac:dyDescent="0.25"/>
    <row r="3790" s="29" customFormat="1" x14ac:dyDescent="0.25"/>
    <row r="3791" s="29" customFormat="1" x14ac:dyDescent="0.25"/>
    <row r="3792" s="29" customFormat="1" x14ac:dyDescent="0.25"/>
    <row r="3793" s="29" customFormat="1" x14ac:dyDescent="0.25"/>
    <row r="3794" s="29" customFormat="1" x14ac:dyDescent="0.25"/>
    <row r="3795" s="29" customFormat="1" x14ac:dyDescent="0.25"/>
    <row r="3796" s="29" customFormat="1" x14ac:dyDescent="0.25"/>
    <row r="3797" s="29" customFormat="1" x14ac:dyDescent="0.25"/>
    <row r="3798" s="29" customFormat="1" x14ac:dyDescent="0.25"/>
    <row r="3799" s="29" customFormat="1" x14ac:dyDescent="0.25"/>
    <row r="3800" s="29" customFormat="1" x14ac:dyDescent="0.25"/>
    <row r="3801" s="29" customFormat="1" x14ac:dyDescent="0.25"/>
    <row r="3802" s="29" customFormat="1" x14ac:dyDescent="0.25"/>
    <row r="3803" s="29" customFormat="1" x14ac:dyDescent="0.25"/>
    <row r="3804" s="29" customFormat="1" x14ac:dyDescent="0.25"/>
    <row r="3805" s="29" customFormat="1" x14ac:dyDescent="0.25"/>
    <row r="3806" s="29" customFormat="1" x14ac:dyDescent="0.25"/>
    <row r="3807" s="29" customFormat="1" x14ac:dyDescent="0.25"/>
    <row r="3808" s="29" customFormat="1" x14ac:dyDescent="0.25"/>
    <row r="3809" s="29" customFormat="1" x14ac:dyDescent="0.25"/>
    <row r="3810" s="29" customFormat="1" x14ac:dyDescent="0.25"/>
    <row r="3811" s="29" customFormat="1" x14ac:dyDescent="0.25"/>
    <row r="3812" s="29" customFormat="1" x14ac:dyDescent="0.25"/>
    <row r="3813" s="29" customFormat="1" x14ac:dyDescent="0.25"/>
    <row r="3814" s="29" customFormat="1" x14ac:dyDescent="0.25"/>
    <row r="3815" s="29" customFormat="1" x14ac:dyDescent="0.25"/>
    <row r="3816" s="29" customFormat="1" x14ac:dyDescent="0.25"/>
    <row r="3817" s="29" customFormat="1" x14ac:dyDescent="0.25"/>
    <row r="3818" s="29" customFormat="1" x14ac:dyDescent="0.25"/>
    <row r="3819" s="29" customFormat="1" x14ac:dyDescent="0.25"/>
    <row r="3820" s="29" customFormat="1" x14ac:dyDescent="0.25"/>
    <row r="3821" s="29" customFormat="1" x14ac:dyDescent="0.25"/>
    <row r="3822" s="29" customFormat="1" x14ac:dyDescent="0.25"/>
    <row r="3823" s="29" customFormat="1" x14ac:dyDescent="0.25"/>
    <row r="3824" s="29" customFormat="1" x14ac:dyDescent="0.25"/>
    <row r="3825" s="29" customFormat="1" x14ac:dyDescent="0.25"/>
    <row r="3826" s="29" customFormat="1" x14ac:dyDescent="0.25"/>
    <row r="3827" s="29" customFormat="1" x14ac:dyDescent="0.25"/>
    <row r="3828" s="29" customFormat="1" x14ac:dyDescent="0.25"/>
    <row r="3829" s="29" customFormat="1" x14ac:dyDescent="0.25"/>
    <row r="3830" s="29" customFormat="1" x14ac:dyDescent="0.25"/>
    <row r="3831" s="29" customFormat="1" x14ac:dyDescent="0.25"/>
    <row r="3832" s="29" customFormat="1" x14ac:dyDescent="0.25"/>
    <row r="3833" s="29" customFormat="1" x14ac:dyDescent="0.25"/>
    <row r="3834" s="29" customFormat="1" x14ac:dyDescent="0.25"/>
    <row r="3835" s="29" customFormat="1" x14ac:dyDescent="0.25"/>
    <row r="3836" s="29" customFormat="1" x14ac:dyDescent="0.25"/>
    <row r="3837" s="29" customFormat="1" x14ac:dyDescent="0.25"/>
    <row r="3838" s="29" customFormat="1" x14ac:dyDescent="0.25"/>
    <row r="3839" s="29" customFormat="1" x14ac:dyDescent="0.25"/>
    <row r="3840" s="29" customFormat="1" x14ac:dyDescent="0.25"/>
    <row r="3841" s="29" customFormat="1" x14ac:dyDescent="0.25"/>
    <row r="3842" s="29" customFormat="1" x14ac:dyDescent="0.25"/>
    <row r="3843" s="29" customFormat="1" x14ac:dyDescent="0.25"/>
    <row r="3844" s="29" customFormat="1" x14ac:dyDescent="0.25"/>
    <row r="3845" s="29" customFormat="1" x14ac:dyDescent="0.25"/>
    <row r="3846" s="29" customFormat="1" x14ac:dyDescent="0.25"/>
    <row r="3847" s="29" customFormat="1" x14ac:dyDescent="0.25"/>
    <row r="3848" s="29" customFormat="1" x14ac:dyDescent="0.25"/>
    <row r="3849" s="29" customFormat="1" x14ac:dyDescent="0.25"/>
    <row r="3850" s="29" customFormat="1" x14ac:dyDescent="0.25"/>
    <row r="3851" s="29" customFormat="1" x14ac:dyDescent="0.25"/>
    <row r="3852" s="29" customFormat="1" x14ac:dyDescent="0.25"/>
    <row r="3853" s="29" customFormat="1" x14ac:dyDescent="0.25"/>
    <row r="3854" s="29" customFormat="1" x14ac:dyDescent="0.25"/>
    <row r="3855" s="29" customFormat="1" x14ac:dyDescent="0.25"/>
    <row r="3856" s="29" customFormat="1" x14ac:dyDescent="0.25"/>
    <row r="3857" s="29" customFormat="1" x14ac:dyDescent="0.25"/>
    <row r="3858" s="29" customFormat="1" x14ac:dyDescent="0.25"/>
    <row r="3859" s="29" customFormat="1" x14ac:dyDescent="0.25"/>
    <row r="3860" s="29" customFormat="1" x14ac:dyDescent="0.25"/>
    <row r="3861" s="29" customFormat="1" x14ac:dyDescent="0.25"/>
    <row r="3862" s="29" customFormat="1" x14ac:dyDescent="0.25"/>
    <row r="3863" s="29" customFormat="1" x14ac:dyDescent="0.25"/>
    <row r="3864" s="29" customFormat="1" x14ac:dyDescent="0.25"/>
    <row r="3865" s="29" customFormat="1" x14ac:dyDescent="0.25"/>
    <row r="3866" s="29" customFormat="1" x14ac:dyDescent="0.25"/>
    <row r="3867" s="29" customFormat="1" x14ac:dyDescent="0.25"/>
    <row r="3868" s="29" customFormat="1" x14ac:dyDescent="0.25"/>
    <row r="3869" s="29" customFormat="1" x14ac:dyDescent="0.25"/>
    <row r="3870" s="29" customFormat="1" x14ac:dyDescent="0.25"/>
    <row r="3871" s="29" customFormat="1" x14ac:dyDescent="0.25"/>
    <row r="3872" s="29" customFormat="1" x14ac:dyDescent="0.25"/>
    <row r="3873" s="29" customFormat="1" x14ac:dyDescent="0.25"/>
    <row r="3874" s="29" customFormat="1" x14ac:dyDescent="0.25"/>
    <row r="3875" s="29" customFormat="1" x14ac:dyDescent="0.25"/>
    <row r="3876" s="29" customFormat="1" x14ac:dyDescent="0.25"/>
    <row r="3877" s="29" customFormat="1" x14ac:dyDescent="0.25"/>
    <row r="3878" s="29" customFormat="1" x14ac:dyDescent="0.25"/>
    <row r="3879" s="29" customFormat="1" x14ac:dyDescent="0.25"/>
    <row r="3880" s="29" customFormat="1" x14ac:dyDescent="0.25"/>
    <row r="3881" s="29" customFormat="1" x14ac:dyDescent="0.25"/>
    <row r="3882" s="29" customFormat="1" x14ac:dyDescent="0.25"/>
    <row r="3883" s="29" customFormat="1" x14ac:dyDescent="0.25"/>
    <row r="3884" s="29" customFormat="1" x14ac:dyDescent="0.25"/>
    <row r="3885" s="29" customFormat="1" x14ac:dyDescent="0.25"/>
    <row r="3886" s="29" customFormat="1" x14ac:dyDescent="0.25"/>
    <row r="3887" s="29" customFormat="1" x14ac:dyDescent="0.25"/>
    <row r="3888" s="29" customFormat="1" x14ac:dyDescent="0.25"/>
    <row r="3889" s="29" customFormat="1" x14ac:dyDescent="0.25"/>
    <row r="3890" s="29" customFormat="1" x14ac:dyDescent="0.25"/>
    <row r="3891" s="29" customFormat="1" x14ac:dyDescent="0.25"/>
    <row r="3892" s="29" customFormat="1" x14ac:dyDescent="0.25"/>
    <row r="3893" s="29" customFormat="1" x14ac:dyDescent="0.25"/>
    <row r="3894" s="29" customFormat="1" x14ac:dyDescent="0.25"/>
    <row r="3895" s="29" customFormat="1" x14ac:dyDescent="0.25"/>
    <row r="3896" s="29" customFormat="1" x14ac:dyDescent="0.25"/>
    <row r="3897" s="29" customFormat="1" x14ac:dyDescent="0.25"/>
    <row r="3898" s="29" customFormat="1" x14ac:dyDescent="0.25"/>
    <row r="3899" s="29" customFormat="1" x14ac:dyDescent="0.25"/>
    <row r="3900" s="29" customFormat="1" x14ac:dyDescent="0.25"/>
    <row r="3901" s="29" customFormat="1" x14ac:dyDescent="0.25"/>
    <row r="3902" s="29" customFormat="1" x14ac:dyDescent="0.25"/>
    <row r="3903" s="29" customFormat="1" x14ac:dyDescent="0.25"/>
    <row r="3904" s="29" customFormat="1" x14ac:dyDescent="0.25"/>
    <row r="3905" s="29" customFormat="1" x14ac:dyDescent="0.25"/>
    <row r="3906" s="29" customFormat="1" x14ac:dyDescent="0.25"/>
    <row r="3907" s="29" customFormat="1" x14ac:dyDescent="0.25"/>
    <row r="3908" s="29" customFormat="1" x14ac:dyDescent="0.25"/>
    <row r="3909" s="29" customFormat="1" x14ac:dyDescent="0.25"/>
    <row r="3910" s="29" customFormat="1" x14ac:dyDescent="0.25"/>
    <row r="3911" s="29" customFormat="1" x14ac:dyDescent="0.25"/>
    <row r="3912" s="29" customFormat="1" x14ac:dyDescent="0.25"/>
    <row r="3913" s="29" customFormat="1" x14ac:dyDescent="0.25"/>
    <row r="3914" s="29" customFormat="1" x14ac:dyDescent="0.25"/>
    <row r="3915" s="29" customFormat="1" x14ac:dyDescent="0.25"/>
    <row r="3916" s="29" customFormat="1" x14ac:dyDescent="0.25"/>
    <row r="3917" s="29" customFormat="1" x14ac:dyDescent="0.25"/>
    <row r="3918" s="29" customFormat="1" x14ac:dyDescent="0.25"/>
    <row r="3919" s="29" customFormat="1" x14ac:dyDescent="0.25"/>
    <row r="3920" s="29" customFormat="1" x14ac:dyDescent="0.25"/>
    <row r="3921" s="29" customFormat="1" x14ac:dyDescent="0.25"/>
    <row r="3922" s="29" customFormat="1" x14ac:dyDescent="0.25"/>
    <row r="3923" s="29" customFormat="1" x14ac:dyDescent="0.25"/>
    <row r="3924" s="29" customFormat="1" x14ac:dyDescent="0.25"/>
    <row r="3925" s="29" customFormat="1" x14ac:dyDescent="0.25"/>
    <row r="3926" s="29" customFormat="1" x14ac:dyDescent="0.25"/>
    <row r="3927" s="29" customFormat="1" x14ac:dyDescent="0.25"/>
    <row r="3928" s="29" customFormat="1" x14ac:dyDescent="0.25"/>
    <row r="3929" s="29" customFormat="1" x14ac:dyDescent="0.25"/>
    <row r="3930" s="29" customFormat="1" x14ac:dyDescent="0.25"/>
    <row r="3931" s="29" customFormat="1" x14ac:dyDescent="0.25"/>
    <row r="3932" s="29" customFormat="1" x14ac:dyDescent="0.25"/>
    <row r="3933" s="29" customFormat="1" x14ac:dyDescent="0.25"/>
    <row r="3934" s="29" customFormat="1" x14ac:dyDescent="0.25"/>
    <row r="3935" s="29" customFormat="1" x14ac:dyDescent="0.25"/>
    <row r="3936" s="29" customFormat="1" x14ac:dyDescent="0.25"/>
    <row r="3937" s="29" customFormat="1" x14ac:dyDescent="0.25"/>
    <row r="3938" s="29" customFormat="1" x14ac:dyDescent="0.25"/>
    <row r="3939" s="29" customFormat="1" x14ac:dyDescent="0.25"/>
    <row r="3940" s="29" customFormat="1" x14ac:dyDescent="0.25"/>
    <row r="3941" s="29" customFormat="1" x14ac:dyDescent="0.25"/>
    <row r="3942" s="29" customFormat="1" x14ac:dyDescent="0.25"/>
    <row r="3943" s="29" customFormat="1" x14ac:dyDescent="0.25"/>
    <row r="3944" s="29" customFormat="1" x14ac:dyDescent="0.25"/>
    <row r="3945" s="29" customFormat="1" x14ac:dyDescent="0.25"/>
    <row r="3946" s="29" customFormat="1" x14ac:dyDescent="0.25"/>
    <row r="3947" s="29" customFormat="1" x14ac:dyDescent="0.25"/>
    <row r="3948" s="29" customFormat="1" x14ac:dyDescent="0.25"/>
    <row r="3949" s="29" customFormat="1" x14ac:dyDescent="0.25"/>
    <row r="3950" s="29" customFormat="1" x14ac:dyDescent="0.25"/>
    <row r="3951" s="29" customFormat="1" x14ac:dyDescent="0.25"/>
    <row r="3952" s="29" customFormat="1" x14ac:dyDescent="0.25"/>
    <row r="3953" s="29" customFormat="1" x14ac:dyDescent="0.25"/>
    <row r="3954" s="29" customFormat="1" x14ac:dyDescent="0.25"/>
    <row r="3955" s="29" customFormat="1" x14ac:dyDescent="0.25"/>
    <row r="3956" s="29" customFormat="1" x14ac:dyDescent="0.25"/>
    <row r="3957" s="29" customFormat="1" x14ac:dyDescent="0.25"/>
    <row r="3958" s="29" customFormat="1" x14ac:dyDescent="0.25"/>
    <row r="3959" s="29" customFormat="1" x14ac:dyDescent="0.25"/>
    <row r="3960" s="29" customFormat="1" x14ac:dyDescent="0.25"/>
    <row r="3961" s="29" customFormat="1" x14ac:dyDescent="0.25"/>
    <row r="3962" s="29" customFormat="1" x14ac:dyDescent="0.25"/>
    <row r="3963" s="29" customFormat="1" x14ac:dyDescent="0.25"/>
    <row r="3964" s="29" customFormat="1" x14ac:dyDescent="0.25"/>
    <row r="3965" s="29" customFormat="1" x14ac:dyDescent="0.25"/>
    <row r="3966" s="29" customFormat="1" x14ac:dyDescent="0.25"/>
    <row r="3967" s="29" customFormat="1" x14ac:dyDescent="0.25"/>
    <row r="3968" s="29" customFormat="1" x14ac:dyDescent="0.25"/>
    <row r="3969" s="29" customFormat="1" x14ac:dyDescent="0.25"/>
    <row r="3970" s="29" customFormat="1" x14ac:dyDescent="0.25"/>
    <row r="3971" s="29" customFormat="1" x14ac:dyDescent="0.25"/>
    <row r="3972" s="29" customFormat="1" x14ac:dyDescent="0.25"/>
    <row r="3973" s="29" customFormat="1" x14ac:dyDescent="0.25"/>
    <row r="3974" s="29" customFormat="1" x14ac:dyDescent="0.25"/>
    <row r="3975" s="29" customFormat="1" x14ac:dyDescent="0.25"/>
    <row r="3976" s="29" customFormat="1" x14ac:dyDescent="0.25"/>
    <row r="3977" s="29" customFormat="1" x14ac:dyDescent="0.25"/>
    <row r="3978" s="29" customFormat="1" x14ac:dyDescent="0.25"/>
    <row r="3979" s="29" customFormat="1" x14ac:dyDescent="0.25"/>
    <row r="3980" s="29" customFormat="1" x14ac:dyDescent="0.25"/>
    <row r="3981" s="29" customFormat="1" x14ac:dyDescent="0.25"/>
    <row r="3982" s="29" customFormat="1" x14ac:dyDescent="0.25"/>
    <row r="3983" s="29" customFormat="1" x14ac:dyDescent="0.25"/>
    <row r="3984" s="29" customFormat="1" x14ac:dyDescent="0.25"/>
    <row r="3985" s="29" customFormat="1" x14ac:dyDescent="0.25"/>
    <row r="3986" s="29" customFormat="1" x14ac:dyDescent="0.25"/>
    <row r="3987" s="29" customFormat="1" x14ac:dyDescent="0.25"/>
    <row r="3988" s="29" customFormat="1" x14ac:dyDescent="0.25"/>
    <row r="3989" s="29" customFormat="1" x14ac:dyDescent="0.25"/>
    <row r="3990" s="29" customFormat="1" x14ac:dyDescent="0.25"/>
    <row r="3991" s="29" customFormat="1" x14ac:dyDescent="0.25"/>
    <row r="3992" s="29" customFormat="1" x14ac:dyDescent="0.25"/>
    <row r="3993" s="29" customFormat="1" x14ac:dyDescent="0.25"/>
    <row r="3994" s="29" customFormat="1" x14ac:dyDescent="0.25"/>
    <row r="3995" s="29" customFormat="1" x14ac:dyDescent="0.25"/>
    <row r="3996" s="29" customFormat="1" x14ac:dyDescent="0.25"/>
    <row r="3997" s="29" customFormat="1" x14ac:dyDescent="0.25"/>
    <row r="3998" s="29" customFormat="1" x14ac:dyDescent="0.25"/>
    <row r="3999" s="29" customFormat="1" x14ac:dyDescent="0.25"/>
    <row r="4000" s="29" customFormat="1" x14ac:dyDescent="0.25"/>
    <row r="4001" s="29" customFormat="1" x14ac:dyDescent="0.25"/>
    <row r="4002" s="29" customFormat="1" x14ac:dyDescent="0.25"/>
    <row r="4003" s="29" customFormat="1" x14ac:dyDescent="0.25"/>
    <row r="4004" s="29" customFormat="1" x14ac:dyDescent="0.25"/>
    <row r="4005" s="29" customFormat="1" x14ac:dyDescent="0.25"/>
    <row r="4006" s="29" customFormat="1" x14ac:dyDescent="0.25"/>
    <row r="4007" s="29" customFormat="1" x14ac:dyDescent="0.25"/>
    <row r="4008" s="29" customFormat="1" x14ac:dyDescent="0.25"/>
    <row r="4009" s="29" customFormat="1" x14ac:dyDescent="0.25"/>
    <row r="4010" s="29" customFormat="1" x14ac:dyDescent="0.25"/>
    <row r="4011" s="29" customFormat="1" x14ac:dyDescent="0.25"/>
    <row r="4012" s="29" customFormat="1" x14ac:dyDescent="0.25"/>
    <row r="4013" s="29" customFormat="1" x14ac:dyDescent="0.25"/>
    <row r="4014" s="29" customFormat="1" x14ac:dyDescent="0.25"/>
    <row r="4015" s="29" customFormat="1" x14ac:dyDescent="0.25"/>
    <row r="4016" s="29" customFormat="1" x14ac:dyDescent="0.25"/>
    <row r="4017" s="29" customFormat="1" x14ac:dyDescent="0.25"/>
    <row r="4018" s="29" customFormat="1" x14ac:dyDescent="0.25"/>
    <row r="4019" s="29" customFormat="1" x14ac:dyDescent="0.25"/>
    <row r="4020" s="29" customFormat="1" x14ac:dyDescent="0.25"/>
    <row r="4021" s="29" customFormat="1" x14ac:dyDescent="0.25"/>
    <row r="4022" s="29" customFormat="1" x14ac:dyDescent="0.25"/>
    <row r="4023" s="29" customFormat="1" x14ac:dyDescent="0.25"/>
    <row r="4024" s="29" customFormat="1" x14ac:dyDescent="0.25"/>
    <row r="4025" s="29" customFormat="1" x14ac:dyDescent="0.25"/>
    <row r="4026" s="29" customFormat="1" x14ac:dyDescent="0.25"/>
    <row r="4027" s="29" customFormat="1" x14ac:dyDescent="0.25"/>
    <row r="4028" s="29" customFormat="1" x14ac:dyDescent="0.25"/>
    <row r="4029" s="29" customFormat="1" x14ac:dyDescent="0.25"/>
    <row r="4030" s="29" customFormat="1" x14ac:dyDescent="0.25"/>
    <row r="4031" s="29" customFormat="1" x14ac:dyDescent="0.25"/>
    <row r="4032" s="29" customFormat="1" x14ac:dyDescent="0.25"/>
    <row r="4033" s="29" customFormat="1" x14ac:dyDescent="0.25"/>
    <row r="4034" s="29" customFormat="1" x14ac:dyDescent="0.25"/>
    <row r="4035" s="29" customFormat="1" x14ac:dyDescent="0.25"/>
    <row r="4036" s="29" customFormat="1" x14ac:dyDescent="0.25"/>
    <row r="4037" s="29" customFormat="1" x14ac:dyDescent="0.25"/>
    <row r="4038" s="29" customFormat="1" x14ac:dyDescent="0.25"/>
    <row r="4039" s="29" customFormat="1" x14ac:dyDescent="0.25"/>
    <row r="4040" s="29" customFormat="1" x14ac:dyDescent="0.25"/>
    <row r="4041" s="29" customFormat="1" x14ac:dyDescent="0.25"/>
    <row r="4042" s="29" customFormat="1" x14ac:dyDescent="0.25"/>
    <row r="4043" s="29" customFormat="1" x14ac:dyDescent="0.25"/>
    <row r="4044" s="29" customFormat="1" x14ac:dyDescent="0.25"/>
    <row r="4045" s="29" customFormat="1" x14ac:dyDescent="0.25"/>
    <row r="4046" s="29" customFormat="1" x14ac:dyDescent="0.25"/>
    <row r="4047" s="29" customFormat="1" x14ac:dyDescent="0.25"/>
    <row r="4048" s="29" customFormat="1" x14ac:dyDescent="0.25"/>
    <row r="4049" s="29" customFormat="1" x14ac:dyDescent="0.25"/>
    <row r="4050" s="29" customFormat="1" x14ac:dyDescent="0.25"/>
    <row r="4051" s="29" customFormat="1" x14ac:dyDescent="0.25"/>
    <row r="4052" s="29" customFormat="1" x14ac:dyDescent="0.25"/>
    <row r="4053" s="29" customFormat="1" x14ac:dyDescent="0.25"/>
    <row r="4054" s="29" customFormat="1" x14ac:dyDescent="0.25"/>
    <row r="4055" s="29" customFormat="1" x14ac:dyDescent="0.25"/>
    <row r="4056" s="29" customFormat="1" x14ac:dyDescent="0.25"/>
    <row r="4057" s="29" customFormat="1" x14ac:dyDescent="0.25"/>
    <row r="4058" s="29" customFormat="1" x14ac:dyDescent="0.25"/>
    <row r="4059" s="29" customFormat="1" x14ac:dyDescent="0.25"/>
    <row r="4060" s="29" customFormat="1" x14ac:dyDescent="0.25"/>
    <row r="4061" s="29" customFormat="1" x14ac:dyDescent="0.25"/>
    <row r="4062" s="29" customFormat="1" x14ac:dyDescent="0.25"/>
    <row r="4063" s="29" customFormat="1" x14ac:dyDescent="0.25"/>
    <row r="4064" s="29" customFormat="1" x14ac:dyDescent="0.25"/>
    <row r="4065" s="29" customFormat="1" x14ac:dyDescent="0.25"/>
    <row r="4066" s="29" customFormat="1" x14ac:dyDescent="0.25"/>
    <row r="4067" s="29" customFormat="1" x14ac:dyDescent="0.25"/>
    <row r="4068" s="29" customFormat="1" x14ac:dyDescent="0.25"/>
    <row r="4069" s="29" customFormat="1" x14ac:dyDescent="0.25"/>
    <row r="4070" s="29" customFormat="1" x14ac:dyDescent="0.25"/>
    <row r="4071" s="29" customFormat="1" x14ac:dyDescent="0.25"/>
    <row r="4072" s="29" customFormat="1" x14ac:dyDescent="0.25"/>
    <row r="4073" s="29" customFormat="1" x14ac:dyDescent="0.25"/>
    <row r="4074" s="29" customFormat="1" x14ac:dyDescent="0.25"/>
    <row r="4075" s="29" customFormat="1" x14ac:dyDescent="0.25"/>
    <row r="4076" s="29" customFormat="1" x14ac:dyDescent="0.25"/>
    <row r="4077" s="29" customFormat="1" x14ac:dyDescent="0.25"/>
    <row r="4078" s="29" customFormat="1" x14ac:dyDescent="0.25"/>
    <row r="4079" s="29" customFormat="1" x14ac:dyDescent="0.25"/>
    <row r="4080" s="29" customFormat="1" x14ac:dyDescent="0.25"/>
    <row r="4081" s="29" customFormat="1" x14ac:dyDescent="0.25"/>
    <row r="4082" s="29" customFormat="1" x14ac:dyDescent="0.25"/>
    <row r="4083" s="29" customFormat="1" x14ac:dyDescent="0.25"/>
    <row r="4084" s="29" customFormat="1" x14ac:dyDescent="0.25"/>
    <row r="4085" s="29" customFormat="1" x14ac:dyDescent="0.25"/>
    <row r="4086" s="29" customFormat="1" x14ac:dyDescent="0.25"/>
    <row r="4087" s="29" customFormat="1" x14ac:dyDescent="0.25"/>
    <row r="4088" s="29" customFormat="1" x14ac:dyDescent="0.25"/>
    <row r="4089" s="29" customFormat="1" x14ac:dyDescent="0.25"/>
    <row r="4090" s="29" customFormat="1" x14ac:dyDescent="0.25"/>
    <row r="4091" s="29" customFormat="1" x14ac:dyDescent="0.25"/>
    <row r="4092" s="29" customFormat="1" x14ac:dyDescent="0.25"/>
    <row r="4093" s="29" customFormat="1" x14ac:dyDescent="0.25"/>
    <row r="4094" s="29" customFormat="1" x14ac:dyDescent="0.25"/>
    <row r="4095" s="29" customFormat="1" x14ac:dyDescent="0.25"/>
    <row r="4096" s="29" customFormat="1" x14ac:dyDescent="0.25"/>
    <row r="4097" s="29" customFormat="1" x14ac:dyDescent="0.25"/>
    <row r="4098" s="29" customFormat="1" x14ac:dyDescent="0.25"/>
    <row r="4099" s="29" customFormat="1" x14ac:dyDescent="0.25"/>
    <row r="4100" s="29" customFormat="1" x14ac:dyDescent="0.25"/>
    <row r="4101" s="29" customFormat="1" x14ac:dyDescent="0.25"/>
    <row r="4102" s="29" customFormat="1" x14ac:dyDescent="0.25"/>
    <row r="4103" s="29" customFormat="1" x14ac:dyDescent="0.25"/>
    <row r="4104" s="29" customFormat="1" x14ac:dyDescent="0.25"/>
    <row r="4105" s="29" customFormat="1" x14ac:dyDescent="0.25"/>
    <row r="4106" s="29" customFormat="1" x14ac:dyDescent="0.25"/>
    <row r="4107" s="29" customFormat="1" x14ac:dyDescent="0.25"/>
    <row r="4108" s="29" customFormat="1" x14ac:dyDescent="0.25"/>
    <row r="4109" s="29" customFormat="1" x14ac:dyDescent="0.25"/>
    <row r="4110" s="29" customFormat="1" x14ac:dyDescent="0.25"/>
    <row r="4111" s="29" customFormat="1" x14ac:dyDescent="0.25"/>
    <row r="4112" s="29" customFormat="1" x14ac:dyDescent="0.25"/>
    <row r="4113" s="29" customFormat="1" x14ac:dyDescent="0.25"/>
    <row r="4114" s="29" customFormat="1" x14ac:dyDescent="0.25"/>
    <row r="4115" s="29" customFormat="1" x14ac:dyDescent="0.25"/>
    <row r="4116" s="29" customFormat="1" x14ac:dyDescent="0.25"/>
    <row r="4117" s="29" customFormat="1" x14ac:dyDescent="0.25"/>
    <row r="4118" s="29" customFormat="1" x14ac:dyDescent="0.25"/>
    <row r="4119" s="29" customFormat="1" x14ac:dyDescent="0.25"/>
    <row r="4120" s="29" customFormat="1" x14ac:dyDescent="0.25"/>
    <row r="4121" s="29" customFormat="1" x14ac:dyDescent="0.25"/>
    <row r="4122" s="29" customFormat="1" x14ac:dyDescent="0.25"/>
    <row r="4123" s="29" customFormat="1" x14ac:dyDescent="0.25"/>
    <row r="4124" s="29" customFormat="1" x14ac:dyDescent="0.25"/>
    <row r="4125" s="29" customFormat="1" x14ac:dyDescent="0.25"/>
    <row r="4126" s="29" customFormat="1" x14ac:dyDescent="0.25"/>
    <row r="4127" s="29" customFormat="1" x14ac:dyDescent="0.25"/>
    <row r="4128" s="29" customFormat="1" x14ac:dyDescent="0.25"/>
    <row r="4129" s="29" customFormat="1" x14ac:dyDescent="0.25"/>
    <row r="4130" s="29" customFormat="1" x14ac:dyDescent="0.25"/>
    <row r="4131" s="29" customFormat="1" x14ac:dyDescent="0.25"/>
    <row r="4132" s="29" customFormat="1" x14ac:dyDescent="0.25"/>
    <row r="4133" s="29" customFormat="1" x14ac:dyDescent="0.25"/>
    <row r="4134" s="29" customFormat="1" x14ac:dyDescent="0.25"/>
    <row r="4135" s="29" customFormat="1" x14ac:dyDescent="0.25"/>
    <row r="4136" s="29" customFormat="1" x14ac:dyDescent="0.25"/>
    <row r="4137" s="29" customFormat="1" x14ac:dyDescent="0.25"/>
    <row r="4138" s="29" customFormat="1" x14ac:dyDescent="0.25"/>
    <row r="4139" s="29" customFormat="1" x14ac:dyDescent="0.25"/>
    <row r="4140" s="29" customFormat="1" x14ac:dyDescent="0.25"/>
    <row r="4141" s="29" customFormat="1" x14ac:dyDescent="0.25"/>
    <row r="4142" s="29" customFormat="1" x14ac:dyDescent="0.25"/>
    <row r="4143" s="29" customFormat="1" x14ac:dyDescent="0.25"/>
    <row r="4144" s="29" customFormat="1" x14ac:dyDescent="0.25"/>
    <row r="4145" s="29" customFormat="1" x14ac:dyDescent="0.25"/>
    <row r="4146" s="29" customFormat="1" x14ac:dyDescent="0.25"/>
    <row r="4147" s="29" customFormat="1" x14ac:dyDescent="0.25"/>
    <row r="4148" s="29" customFormat="1" x14ac:dyDescent="0.25"/>
    <row r="4149" s="29" customFormat="1" x14ac:dyDescent="0.25"/>
    <row r="4150" s="29" customFormat="1" x14ac:dyDescent="0.25"/>
    <row r="4151" s="29" customFormat="1" x14ac:dyDescent="0.25"/>
    <row r="4152" s="29" customFormat="1" x14ac:dyDescent="0.25"/>
    <row r="4153" s="29" customFormat="1" x14ac:dyDescent="0.25"/>
    <row r="4154" s="29" customFormat="1" x14ac:dyDescent="0.25"/>
    <row r="4155" s="29" customFormat="1" x14ac:dyDescent="0.25"/>
    <row r="4156" s="29" customFormat="1" x14ac:dyDescent="0.25"/>
    <row r="4157" s="29" customFormat="1" x14ac:dyDescent="0.25"/>
    <row r="4158" s="29" customFormat="1" x14ac:dyDescent="0.25"/>
    <row r="4159" s="29" customFormat="1" x14ac:dyDescent="0.25"/>
    <row r="4160" s="29" customFormat="1" x14ac:dyDescent="0.25"/>
    <row r="4161" s="29" customFormat="1" x14ac:dyDescent="0.25"/>
    <row r="4162" s="29" customFormat="1" x14ac:dyDescent="0.25"/>
    <row r="4163" s="29" customFormat="1" x14ac:dyDescent="0.25"/>
    <row r="4164" s="29" customFormat="1" x14ac:dyDescent="0.25"/>
    <row r="4165" s="29" customFormat="1" x14ac:dyDescent="0.25"/>
    <row r="4166" s="29" customFormat="1" x14ac:dyDescent="0.25"/>
    <row r="4167" s="29" customFormat="1" x14ac:dyDescent="0.25"/>
    <row r="4168" s="29" customFormat="1" x14ac:dyDescent="0.25"/>
    <row r="4169" s="29" customFormat="1" x14ac:dyDescent="0.25"/>
    <row r="4170" s="29" customFormat="1" x14ac:dyDescent="0.25"/>
    <row r="4171" s="29" customFormat="1" x14ac:dyDescent="0.25"/>
    <row r="4172" s="29" customFormat="1" x14ac:dyDescent="0.25"/>
    <row r="4173" s="29" customFormat="1" x14ac:dyDescent="0.25"/>
    <row r="4174" s="29" customFormat="1" x14ac:dyDescent="0.25"/>
    <row r="4175" s="29" customFormat="1" x14ac:dyDescent="0.25"/>
    <row r="4176" s="29" customFormat="1" x14ac:dyDescent="0.25"/>
    <row r="4177" s="29" customFormat="1" x14ac:dyDescent="0.25"/>
    <row r="4178" s="29" customFormat="1" x14ac:dyDescent="0.25"/>
    <row r="4179" s="29" customFormat="1" x14ac:dyDescent="0.25"/>
    <row r="4180" s="29" customFormat="1" x14ac:dyDescent="0.25"/>
    <row r="4181" s="29" customFormat="1" x14ac:dyDescent="0.25"/>
    <row r="4182" s="29" customFormat="1" x14ac:dyDescent="0.25"/>
    <row r="4183" s="29" customFormat="1" x14ac:dyDescent="0.25"/>
    <row r="4184" s="29" customFormat="1" x14ac:dyDescent="0.25"/>
    <row r="4185" s="29" customFormat="1" x14ac:dyDescent="0.25"/>
    <row r="4186" s="29" customFormat="1" x14ac:dyDescent="0.25"/>
    <row r="4187" s="29" customFormat="1" x14ac:dyDescent="0.25"/>
    <row r="4188" s="29" customFormat="1" x14ac:dyDescent="0.25"/>
    <row r="4189" s="29" customFormat="1" x14ac:dyDescent="0.25"/>
    <row r="4190" s="29" customFormat="1" x14ac:dyDescent="0.25"/>
    <row r="4191" s="29" customFormat="1" x14ac:dyDescent="0.25"/>
    <row r="4192" s="29" customFormat="1" x14ac:dyDescent="0.25"/>
    <row r="4193" s="29" customFormat="1" x14ac:dyDescent="0.25"/>
    <row r="4194" s="29" customFormat="1" x14ac:dyDescent="0.25"/>
    <row r="4195" s="29" customFormat="1" x14ac:dyDescent="0.25"/>
    <row r="4196" s="29" customFormat="1" x14ac:dyDescent="0.25"/>
    <row r="4197" s="29" customFormat="1" x14ac:dyDescent="0.25"/>
    <row r="4198" s="29" customFormat="1" x14ac:dyDescent="0.25"/>
    <row r="4199" s="29" customFormat="1" x14ac:dyDescent="0.25"/>
    <row r="4200" s="29" customFormat="1" x14ac:dyDescent="0.25"/>
    <row r="4201" s="29" customFormat="1" x14ac:dyDescent="0.25"/>
    <row r="4202" s="29" customFormat="1" x14ac:dyDescent="0.25"/>
    <row r="4203" s="29" customFormat="1" x14ac:dyDescent="0.25"/>
    <row r="4204" s="29" customFormat="1" x14ac:dyDescent="0.25"/>
    <row r="4205" s="29" customFormat="1" x14ac:dyDescent="0.25"/>
    <row r="4206" s="29" customFormat="1" x14ac:dyDescent="0.25"/>
    <row r="4207" s="29" customFormat="1" x14ac:dyDescent="0.25"/>
    <row r="4208" s="29" customFormat="1" x14ac:dyDescent="0.25"/>
    <row r="4209" s="29" customFormat="1" x14ac:dyDescent="0.25"/>
    <row r="4210" s="29" customFormat="1" x14ac:dyDescent="0.25"/>
    <row r="4211" s="29" customFormat="1" x14ac:dyDescent="0.25"/>
    <row r="4212" s="29" customFormat="1" x14ac:dyDescent="0.25"/>
    <row r="4213" s="29" customFormat="1" x14ac:dyDescent="0.25"/>
    <row r="4214" s="29" customFormat="1" x14ac:dyDescent="0.25"/>
    <row r="4215" s="29" customFormat="1" x14ac:dyDescent="0.25"/>
    <row r="4216" s="29" customFormat="1" x14ac:dyDescent="0.25"/>
    <row r="4217" s="29" customFormat="1" x14ac:dyDescent="0.25"/>
    <row r="4218" s="29" customFormat="1" x14ac:dyDescent="0.25"/>
    <row r="4219" s="29" customFormat="1" x14ac:dyDescent="0.25"/>
    <row r="4220" s="29" customFormat="1" x14ac:dyDescent="0.25"/>
    <row r="4221" s="29" customFormat="1" x14ac:dyDescent="0.25"/>
    <row r="4222" s="29" customFormat="1" x14ac:dyDescent="0.25"/>
    <row r="4223" s="29" customFormat="1" x14ac:dyDescent="0.25"/>
    <row r="4224" s="29" customFormat="1" x14ac:dyDescent="0.25"/>
    <row r="4225" s="29" customFormat="1" x14ac:dyDescent="0.25"/>
    <row r="4226" s="29" customFormat="1" x14ac:dyDescent="0.25"/>
    <row r="4227" s="29" customFormat="1" x14ac:dyDescent="0.25"/>
    <row r="4228" s="29" customFormat="1" x14ac:dyDescent="0.25"/>
    <row r="4229" s="29" customFormat="1" x14ac:dyDescent="0.25"/>
    <row r="4230" s="29" customFormat="1" x14ac:dyDescent="0.25"/>
    <row r="4231" s="29" customFormat="1" x14ac:dyDescent="0.25"/>
    <row r="4232" s="29" customFormat="1" x14ac:dyDescent="0.25"/>
    <row r="4233" s="29" customFormat="1" x14ac:dyDescent="0.25"/>
    <row r="4234" s="29" customFormat="1" x14ac:dyDescent="0.25"/>
    <row r="4235" s="29" customFormat="1" x14ac:dyDescent="0.25"/>
    <row r="4236" s="29" customFormat="1" x14ac:dyDescent="0.25"/>
    <row r="4237" s="29" customFormat="1" x14ac:dyDescent="0.25"/>
    <row r="4238" s="29" customFormat="1" x14ac:dyDescent="0.25"/>
    <row r="4239" s="29" customFormat="1" x14ac:dyDescent="0.25"/>
    <row r="4240" s="29" customFormat="1" x14ac:dyDescent="0.25"/>
    <row r="4241" s="29" customFormat="1" x14ac:dyDescent="0.25"/>
    <row r="4242" s="29" customFormat="1" x14ac:dyDescent="0.25"/>
    <row r="4243" s="29" customFormat="1" x14ac:dyDescent="0.25"/>
    <row r="4244" s="29" customFormat="1" x14ac:dyDescent="0.25"/>
    <row r="4245" s="29" customFormat="1" x14ac:dyDescent="0.25"/>
    <row r="4246" s="29" customFormat="1" x14ac:dyDescent="0.25"/>
    <row r="4247" s="29" customFormat="1" x14ac:dyDescent="0.25"/>
    <row r="4248" s="29" customFormat="1" x14ac:dyDescent="0.25"/>
    <row r="4249" s="29" customFormat="1" x14ac:dyDescent="0.25"/>
    <row r="4250" s="29" customFormat="1" x14ac:dyDescent="0.25"/>
    <row r="4251" s="29" customFormat="1" x14ac:dyDescent="0.25"/>
    <row r="4252" s="29" customFormat="1" x14ac:dyDescent="0.25"/>
    <row r="4253" s="29" customFormat="1" x14ac:dyDescent="0.25"/>
    <row r="4254" s="29" customFormat="1" x14ac:dyDescent="0.25"/>
    <row r="4255" s="29" customFormat="1" x14ac:dyDescent="0.25"/>
    <row r="4256" s="29" customFormat="1" x14ac:dyDescent="0.25"/>
    <row r="4257" s="29" customFormat="1" x14ac:dyDescent="0.25"/>
    <row r="4258" s="29" customFormat="1" x14ac:dyDescent="0.25"/>
    <row r="4259" s="29" customFormat="1" x14ac:dyDescent="0.25"/>
    <row r="4260" s="29" customFormat="1" x14ac:dyDescent="0.25"/>
    <row r="4261" s="29" customFormat="1" x14ac:dyDescent="0.25"/>
    <row r="4262" s="29" customFormat="1" x14ac:dyDescent="0.25"/>
    <row r="4263" s="29" customFormat="1" x14ac:dyDescent="0.25"/>
    <row r="4264" s="29" customFormat="1" x14ac:dyDescent="0.25"/>
    <row r="4265" s="29" customFormat="1" x14ac:dyDescent="0.25"/>
    <row r="4266" s="29" customFormat="1" x14ac:dyDescent="0.25"/>
    <row r="4267" s="29" customFormat="1" x14ac:dyDescent="0.25"/>
    <row r="4268" s="29" customFormat="1" x14ac:dyDescent="0.25"/>
    <row r="4269" s="29" customFormat="1" x14ac:dyDescent="0.25"/>
    <row r="4270" s="29" customFormat="1" x14ac:dyDescent="0.25"/>
    <row r="4271" s="29" customFormat="1" x14ac:dyDescent="0.25"/>
    <row r="4272" s="29" customFormat="1" x14ac:dyDescent="0.25"/>
    <row r="4273" s="29" customFormat="1" x14ac:dyDescent="0.25"/>
    <row r="4274" s="29" customFormat="1" x14ac:dyDescent="0.25"/>
    <row r="4275" s="29" customFormat="1" x14ac:dyDescent="0.25"/>
    <row r="4276" s="29" customFormat="1" x14ac:dyDescent="0.25"/>
    <row r="4277" s="29" customFormat="1" x14ac:dyDescent="0.25"/>
    <row r="4278" s="29" customFormat="1" x14ac:dyDescent="0.25"/>
    <row r="4279" s="29" customFormat="1" x14ac:dyDescent="0.25"/>
    <row r="4280" s="29" customFormat="1" x14ac:dyDescent="0.25"/>
    <row r="4281" s="29" customFormat="1" x14ac:dyDescent="0.25"/>
    <row r="4282" s="29" customFormat="1" x14ac:dyDescent="0.25"/>
    <row r="4283" s="29" customFormat="1" x14ac:dyDescent="0.25"/>
    <row r="4284" s="29" customFormat="1" x14ac:dyDescent="0.25"/>
    <row r="4285" s="29" customFormat="1" x14ac:dyDescent="0.25"/>
    <row r="4286" s="29" customFormat="1" x14ac:dyDescent="0.25"/>
    <row r="4287" s="29" customFormat="1" x14ac:dyDescent="0.25"/>
    <row r="4288" s="29" customFormat="1" x14ac:dyDescent="0.25"/>
    <row r="4289" s="29" customFormat="1" x14ac:dyDescent="0.25"/>
    <row r="4290" s="29" customFormat="1" x14ac:dyDescent="0.25"/>
    <row r="4291" s="29" customFormat="1" x14ac:dyDescent="0.25"/>
    <row r="4292" s="29" customFormat="1" x14ac:dyDescent="0.25"/>
    <row r="4293" s="29" customFormat="1" x14ac:dyDescent="0.25"/>
    <row r="4294" s="29" customFormat="1" x14ac:dyDescent="0.25"/>
    <row r="4295" s="29" customFormat="1" x14ac:dyDescent="0.25"/>
    <row r="4296" s="29" customFormat="1" x14ac:dyDescent="0.25"/>
    <row r="4297" s="29" customFormat="1" x14ac:dyDescent="0.25"/>
    <row r="4298" s="29" customFormat="1" x14ac:dyDescent="0.25"/>
    <row r="4299" s="29" customFormat="1" x14ac:dyDescent="0.25"/>
    <row r="4300" s="29" customFormat="1" x14ac:dyDescent="0.25"/>
    <row r="4301" s="29" customFormat="1" x14ac:dyDescent="0.25"/>
    <row r="4302" s="29" customFormat="1" x14ac:dyDescent="0.25"/>
    <row r="4303" s="29" customFormat="1" x14ac:dyDescent="0.25"/>
    <row r="4304" s="29" customFormat="1" x14ac:dyDescent="0.25"/>
    <row r="4305" s="29" customFormat="1" x14ac:dyDescent="0.25"/>
    <row r="4306" s="29" customFormat="1" x14ac:dyDescent="0.25"/>
    <row r="4307" s="29" customFormat="1" x14ac:dyDescent="0.25"/>
    <row r="4308" s="29" customFormat="1" x14ac:dyDescent="0.25"/>
    <row r="4309" s="29" customFormat="1" x14ac:dyDescent="0.25"/>
    <row r="4310" s="29" customFormat="1" x14ac:dyDescent="0.25"/>
    <row r="4311" s="29" customFormat="1" x14ac:dyDescent="0.25"/>
    <row r="4312" s="29" customFormat="1" x14ac:dyDescent="0.25"/>
    <row r="4313" s="29" customFormat="1" x14ac:dyDescent="0.25"/>
    <row r="4314" s="29" customFormat="1" x14ac:dyDescent="0.25"/>
    <row r="4315" s="29" customFormat="1" x14ac:dyDescent="0.25"/>
    <row r="4316" s="29" customFormat="1" x14ac:dyDescent="0.25"/>
    <row r="4317" s="29" customFormat="1" x14ac:dyDescent="0.25"/>
    <row r="4318" s="29" customFormat="1" x14ac:dyDescent="0.25"/>
    <row r="4319" s="29" customFormat="1" x14ac:dyDescent="0.25"/>
    <row r="4320" s="29" customFormat="1" x14ac:dyDescent="0.25"/>
    <row r="4321" s="29" customFormat="1" x14ac:dyDescent="0.25"/>
    <row r="4322" s="29" customFormat="1" x14ac:dyDescent="0.25"/>
    <row r="4323" s="29" customFormat="1" x14ac:dyDescent="0.25"/>
    <row r="4324" s="29" customFormat="1" x14ac:dyDescent="0.25"/>
    <row r="4325" s="29" customFormat="1" x14ac:dyDescent="0.25"/>
    <row r="4326" s="29" customFormat="1" x14ac:dyDescent="0.25"/>
    <row r="4327" s="29" customFormat="1" x14ac:dyDescent="0.25"/>
    <row r="4328" s="29" customFormat="1" x14ac:dyDescent="0.25"/>
    <row r="4329" s="29" customFormat="1" x14ac:dyDescent="0.25"/>
    <row r="4330" s="29" customFormat="1" x14ac:dyDescent="0.25"/>
    <row r="4331" s="29" customFormat="1" x14ac:dyDescent="0.25"/>
    <row r="4332" s="29" customFormat="1" x14ac:dyDescent="0.25"/>
    <row r="4333" s="29" customFormat="1" x14ac:dyDescent="0.25"/>
    <row r="4334" s="29" customFormat="1" x14ac:dyDescent="0.25"/>
    <row r="4335" s="29" customFormat="1" x14ac:dyDescent="0.25"/>
    <row r="4336" s="29" customFormat="1" x14ac:dyDescent="0.25"/>
    <row r="4337" s="29" customFormat="1" x14ac:dyDescent="0.25"/>
    <row r="4338" s="29" customFormat="1" x14ac:dyDescent="0.25"/>
    <row r="4339" s="29" customFormat="1" x14ac:dyDescent="0.25"/>
    <row r="4340" s="29" customFormat="1" x14ac:dyDescent="0.25"/>
    <row r="4341" s="29" customFormat="1" x14ac:dyDescent="0.25"/>
    <row r="4342" s="29" customFormat="1" x14ac:dyDescent="0.25"/>
    <row r="4343" s="29" customFormat="1" x14ac:dyDescent="0.25"/>
    <row r="4344" s="29" customFormat="1" x14ac:dyDescent="0.25"/>
    <row r="4345" s="29" customFormat="1" x14ac:dyDescent="0.25"/>
    <row r="4346" s="29" customFormat="1" x14ac:dyDescent="0.25"/>
    <row r="4347" s="29" customFormat="1" x14ac:dyDescent="0.25"/>
    <row r="4348" s="29" customFormat="1" x14ac:dyDescent="0.25"/>
    <row r="4349" s="29" customFormat="1" x14ac:dyDescent="0.25"/>
    <row r="4350" s="29" customFormat="1" x14ac:dyDescent="0.25"/>
    <row r="4351" s="29" customFormat="1" x14ac:dyDescent="0.25"/>
    <row r="4352" s="29" customFormat="1" x14ac:dyDescent="0.25"/>
    <row r="4353" s="29" customFormat="1" x14ac:dyDescent="0.25"/>
    <row r="4354" s="29" customFormat="1" x14ac:dyDescent="0.25"/>
    <row r="4355" s="29" customFormat="1" x14ac:dyDescent="0.25"/>
    <row r="4356" s="29" customFormat="1" x14ac:dyDescent="0.25"/>
    <row r="4357" s="29" customFormat="1" x14ac:dyDescent="0.25"/>
    <row r="4358" s="29" customFormat="1" x14ac:dyDescent="0.25"/>
    <row r="4359" s="29" customFormat="1" x14ac:dyDescent="0.25"/>
    <row r="4360" s="29" customFormat="1" x14ac:dyDescent="0.25"/>
    <row r="4361" s="29" customFormat="1" x14ac:dyDescent="0.25"/>
    <row r="4362" s="29" customFormat="1" x14ac:dyDescent="0.25"/>
    <row r="4363" s="29" customFormat="1" x14ac:dyDescent="0.25"/>
    <row r="4364" s="29" customFormat="1" x14ac:dyDescent="0.25"/>
    <row r="4365" s="29" customFormat="1" x14ac:dyDescent="0.25"/>
    <row r="4366" s="29" customFormat="1" x14ac:dyDescent="0.25"/>
    <row r="4367" s="29" customFormat="1" x14ac:dyDescent="0.25"/>
    <row r="4368" s="29" customFormat="1" x14ac:dyDescent="0.25"/>
    <row r="4369" s="29" customFormat="1" x14ac:dyDescent="0.25"/>
    <row r="4370" s="29" customFormat="1" x14ac:dyDescent="0.25"/>
    <row r="4371" s="29" customFormat="1" x14ac:dyDescent="0.25"/>
    <row r="4372" s="29" customFormat="1" x14ac:dyDescent="0.25"/>
    <row r="4373" s="29" customFormat="1" x14ac:dyDescent="0.25"/>
    <row r="4374" s="29" customFormat="1" x14ac:dyDescent="0.25"/>
    <row r="4375" s="29" customFormat="1" x14ac:dyDescent="0.25"/>
    <row r="4376" s="29" customFormat="1" x14ac:dyDescent="0.25"/>
    <row r="4377" s="29" customFormat="1" x14ac:dyDescent="0.25"/>
    <row r="4378" s="29" customFormat="1" x14ac:dyDescent="0.25"/>
    <row r="4379" s="29" customFormat="1" x14ac:dyDescent="0.25"/>
    <row r="4380" s="29" customFormat="1" x14ac:dyDescent="0.25"/>
    <row r="4381" s="29" customFormat="1" x14ac:dyDescent="0.25"/>
    <row r="4382" s="29" customFormat="1" x14ac:dyDescent="0.25"/>
    <row r="4383" s="29" customFormat="1" x14ac:dyDescent="0.25"/>
    <row r="4384" s="29" customFormat="1" x14ac:dyDescent="0.25"/>
    <row r="4385" s="29" customFormat="1" x14ac:dyDescent="0.25"/>
    <row r="4386" s="29" customFormat="1" x14ac:dyDescent="0.25"/>
    <row r="4387" s="29" customFormat="1" x14ac:dyDescent="0.25"/>
    <row r="4388" s="29" customFormat="1" x14ac:dyDescent="0.25"/>
    <row r="4389" s="29" customFormat="1" x14ac:dyDescent="0.25"/>
    <row r="4390" s="29" customFormat="1" x14ac:dyDescent="0.25"/>
    <row r="4391" s="29" customFormat="1" x14ac:dyDescent="0.25"/>
    <row r="4392" s="29" customFormat="1" x14ac:dyDescent="0.25"/>
    <row r="4393" s="29" customFormat="1" x14ac:dyDescent="0.25"/>
    <row r="4394" s="29" customFormat="1" x14ac:dyDescent="0.25"/>
    <row r="4395" s="29" customFormat="1" x14ac:dyDescent="0.25"/>
    <row r="4396" s="29" customFormat="1" x14ac:dyDescent="0.25"/>
    <row r="4397" s="29" customFormat="1" x14ac:dyDescent="0.25"/>
    <row r="4398" s="29" customFormat="1" x14ac:dyDescent="0.25"/>
    <row r="4399" s="29" customFormat="1" x14ac:dyDescent="0.25"/>
    <row r="4400" s="29" customFormat="1" x14ac:dyDescent="0.25"/>
    <row r="4401" s="29" customFormat="1" x14ac:dyDescent="0.25"/>
    <row r="4402" s="29" customFormat="1" x14ac:dyDescent="0.25"/>
    <row r="4403" s="29" customFormat="1" x14ac:dyDescent="0.25"/>
    <row r="4404" s="29" customFormat="1" x14ac:dyDescent="0.25"/>
    <row r="4405" s="29" customFormat="1" x14ac:dyDescent="0.25"/>
    <row r="4406" s="29" customFormat="1" x14ac:dyDescent="0.25"/>
    <row r="4407" s="29" customFormat="1" x14ac:dyDescent="0.25"/>
    <row r="4408" s="29" customFormat="1" x14ac:dyDescent="0.25"/>
    <row r="4409" s="29" customFormat="1" x14ac:dyDescent="0.25"/>
    <row r="4410" s="29" customFormat="1" x14ac:dyDescent="0.25"/>
    <row r="4411" s="29" customFormat="1" x14ac:dyDescent="0.25"/>
    <row r="4412" s="29" customFormat="1" x14ac:dyDescent="0.25"/>
    <row r="4413" s="29" customFormat="1" x14ac:dyDescent="0.25"/>
    <row r="4414" s="29" customFormat="1" x14ac:dyDescent="0.25"/>
    <row r="4415" s="29" customFormat="1" x14ac:dyDescent="0.25"/>
    <row r="4416" s="29" customFormat="1" x14ac:dyDescent="0.25"/>
    <row r="4417" s="29" customFormat="1" x14ac:dyDescent="0.25"/>
    <row r="4418" s="29" customFormat="1" x14ac:dyDescent="0.25"/>
    <row r="4419" s="29" customFormat="1" x14ac:dyDescent="0.25"/>
    <row r="4420" s="29" customFormat="1" x14ac:dyDescent="0.25"/>
    <row r="4421" s="29" customFormat="1" x14ac:dyDescent="0.25"/>
    <row r="4422" s="29" customFormat="1" x14ac:dyDescent="0.25"/>
    <row r="4423" s="29" customFormat="1" x14ac:dyDescent="0.25"/>
    <row r="4424" s="29" customFormat="1" x14ac:dyDescent="0.25"/>
    <row r="4425" s="29" customFormat="1" x14ac:dyDescent="0.25"/>
    <row r="4426" s="29" customFormat="1" x14ac:dyDescent="0.25"/>
    <row r="4427" s="29" customFormat="1" x14ac:dyDescent="0.25"/>
    <row r="4428" s="29" customFormat="1" x14ac:dyDescent="0.25"/>
    <row r="4429" s="29" customFormat="1" x14ac:dyDescent="0.25"/>
    <row r="4430" s="29" customFormat="1" x14ac:dyDescent="0.25"/>
    <row r="4431" s="29" customFormat="1" x14ac:dyDescent="0.25"/>
    <row r="4432" s="29" customFormat="1" x14ac:dyDescent="0.25"/>
    <row r="4433" s="29" customFormat="1" x14ac:dyDescent="0.25"/>
    <row r="4434" s="29" customFormat="1" x14ac:dyDescent="0.25"/>
    <row r="4435" s="29" customFormat="1" x14ac:dyDescent="0.25"/>
    <row r="4436" s="29" customFormat="1" x14ac:dyDescent="0.25"/>
    <row r="4437" s="29" customFormat="1" x14ac:dyDescent="0.25"/>
    <row r="4438" s="29" customFormat="1" x14ac:dyDescent="0.25"/>
    <row r="4439" s="29" customFormat="1" x14ac:dyDescent="0.25"/>
    <row r="4440" s="29" customFormat="1" x14ac:dyDescent="0.25"/>
    <row r="4441" s="29" customFormat="1" x14ac:dyDescent="0.25"/>
    <row r="4442" s="29" customFormat="1" x14ac:dyDescent="0.25"/>
    <row r="4443" s="29" customFormat="1" x14ac:dyDescent="0.25"/>
    <row r="4444" s="29" customFormat="1" x14ac:dyDescent="0.25"/>
    <row r="4445" s="29" customFormat="1" x14ac:dyDescent="0.25"/>
    <row r="4446" s="29" customFormat="1" x14ac:dyDescent="0.25"/>
    <row r="4447" s="29" customFormat="1" x14ac:dyDescent="0.25"/>
    <row r="4448" s="29" customFormat="1" x14ac:dyDescent="0.25"/>
    <row r="4449" s="29" customFormat="1" x14ac:dyDescent="0.25"/>
    <row r="4450" s="29" customFormat="1" x14ac:dyDescent="0.25"/>
    <row r="4451" s="29" customFormat="1" x14ac:dyDescent="0.25"/>
    <row r="4452" s="29" customFormat="1" x14ac:dyDescent="0.25"/>
    <row r="4453" s="29" customFormat="1" x14ac:dyDescent="0.25"/>
    <row r="4454" s="29" customFormat="1" x14ac:dyDescent="0.25"/>
    <row r="4455" s="29" customFormat="1" x14ac:dyDescent="0.25"/>
    <row r="4456" s="29" customFormat="1" x14ac:dyDescent="0.25"/>
    <row r="4457" s="29" customFormat="1" x14ac:dyDescent="0.25"/>
    <row r="4458" s="29" customFormat="1" x14ac:dyDescent="0.25"/>
    <row r="4459" s="29" customFormat="1" x14ac:dyDescent="0.25"/>
    <row r="4460" s="29" customFormat="1" x14ac:dyDescent="0.25"/>
    <row r="4461" s="29" customFormat="1" x14ac:dyDescent="0.25"/>
    <row r="4462" s="29" customFormat="1" x14ac:dyDescent="0.25"/>
    <row r="4463" s="29" customFormat="1" x14ac:dyDescent="0.25"/>
    <row r="4464" s="29" customFormat="1" x14ac:dyDescent="0.25"/>
    <row r="4465" s="29" customFormat="1" x14ac:dyDescent="0.25"/>
    <row r="4466" s="29" customFormat="1" x14ac:dyDescent="0.25"/>
    <row r="4467" s="29" customFormat="1" x14ac:dyDescent="0.25"/>
    <row r="4468" s="29" customFormat="1" x14ac:dyDescent="0.25"/>
    <row r="4469" s="29" customFormat="1" x14ac:dyDescent="0.25"/>
    <row r="4470" s="29" customFormat="1" x14ac:dyDescent="0.25"/>
    <row r="4471" s="29" customFormat="1" x14ac:dyDescent="0.25"/>
    <row r="4472" s="29" customFormat="1" x14ac:dyDescent="0.25"/>
    <row r="4473" s="29" customFormat="1" x14ac:dyDescent="0.25"/>
    <row r="4474" s="29" customFormat="1" x14ac:dyDescent="0.25"/>
    <row r="4475" s="29" customFormat="1" x14ac:dyDescent="0.25"/>
    <row r="4476" s="29" customFormat="1" x14ac:dyDescent="0.25"/>
    <row r="4477" s="29" customFormat="1" x14ac:dyDescent="0.25"/>
    <row r="4478" s="29" customFormat="1" x14ac:dyDescent="0.25"/>
    <row r="4479" s="29" customFormat="1" x14ac:dyDescent="0.25"/>
    <row r="4480" s="29" customFormat="1" x14ac:dyDescent="0.25"/>
    <row r="4481" s="29" customFormat="1" x14ac:dyDescent="0.25"/>
    <row r="4482" s="29" customFormat="1" x14ac:dyDescent="0.25"/>
    <row r="4483" s="29" customFormat="1" x14ac:dyDescent="0.25"/>
    <row r="4484" s="29" customFormat="1" x14ac:dyDescent="0.25"/>
    <row r="4485" s="29" customFormat="1" x14ac:dyDescent="0.25"/>
    <row r="4486" s="29" customFormat="1" x14ac:dyDescent="0.25"/>
    <row r="4487" s="29" customFormat="1" x14ac:dyDescent="0.25"/>
    <row r="4488" s="29" customFormat="1" x14ac:dyDescent="0.25"/>
    <row r="4489" s="29" customFormat="1" x14ac:dyDescent="0.25"/>
    <row r="4490" s="29" customFormat="1" x14ac:dyDescent="0.25"/>
    <row r="4491" s="29" customFormat="1" x14ac:dyDescent="0.25"/>
    <row r="4492" s="29" customFormat="1" x14ac:dyDescent="0.25"/>
    <row r="4493" s="29" customFormat="1" x14ac:dyDescent="0.25"/>
    <row r="4494" s="29" customFormat="1" x14ac:dyDescent="0.25"/>
    <row r="4495" s="29" customFormat="1" x14ac:dyDescent="0.25"/>
    <row r="4496" s="29" customFormat="1" x14ac:dyDescent="0.25"/>
    <row r="4497" s="29" customFormat="1" x14ac:dyDescent="0.25"/>
    <row r="4498" s="29" customFormat="1" x14ac:dyDescent="0.25"/>
    <row r="4499" s="29" customFormat="1" x14ac:dyDescent="0.25"/>
    <row r="4500" s="29" customFormat="1" x14ac:dyDescent="0.25"/>
    <row r="4501" s="29" customFormat="1" x14ac:dyDescent="0.25"/>
    <row r="4502" s="29" customFormat="1" x14ac:dyDescent="0.25"/>
    <row r="4503" s="29" customFormat="1" x14ac:dyDescent="0.25"/>
    <row r="4504" s="29" customFormat="1" x14ac:dyDescent="0.25"/>
    <row r="4505" s="29" customFormat="1" x14ac:dyDescent="0.25"/>
    <row r="4506" s="29" customFormat="1" x14ac:dyDescent="0.25"/>
    <row r="4507" s="29" customFormat="1" x14ac:dyDescent="0.25"/>
    <row r="4508" s="29" customFormat="1" x14ac:dyDescent="0.25"/>
    <row r="4509" s="29" customFormat="1" x14ac:dyDescent="0.25"/>
    <row r="4510" s="29" customFormat="1" x14ac:dyDescent="0.25"/>
    <row r="4511" s="29" customFormat="1" x14ac:dyDescent="0.25"/>
    <row r="4512" s="29" customFormat="1" x14ac:dyDescent="0.25"/>
    <row r="4513" s="29" customFormat="1" x14ac:dyDescent="0.25"/>
    <row r="4514" s="29" customFormat="1" x14ac:dyDescent="0.25"/>
    <row r="4515" s="29" customFormat="1" x14ac:dyDescent="0.25"/>
    <row r="4516" s="29" customFormat="1" x14ac:dyDescent="0.25"/>
    <row r="4517" s="29" customFormat="1" x14ac:dyDescent="0.25"/>
    <row r="4518" s="29" customFormat="1" x14ac:dyDescent="0.25"/>
    <row r="4519" s="29" customFormat="1" x14ac:dyDescent="0.25"/>
    <row r="4520" s="29" customFormat="1" x14ac:dyDescent="0.25"/>
    <row r="4521" s="29" customFormat="1" x14ac:dyDescent="0.25"/>
    <row r="4522" s="29" customFormat="1" x14ac:dyDescent="0.25"/>
    <row r="4523" s="29" customFormat="1" x14ac:dyDescent="0.25"/>
    <row r="4524" s="29" customFormat="1" x14ac:dyDescent="0.25"/>
    <row r="4525" s="29" customFormat="1" x14ac:dyDescent="0.25"/>
    <row r="4526" s="29" customFormat="1" x14ac:dyDescent="0.25"/>
    <row r="4527" s="29" customFormat="1" x14ac:dyDescent="0.25"/>
    <row r="4528" s="29" customFormat="1" x14ac:dyDescent="0.25"/>
    <row r="4529" s="29" customFormat="1" x14ac:dyDescent="0.25"/>
    <row r="4530" s="29" customFormat="1" x14ac:dyDescent="0.25"/>
    <row r="4531" s="29" customFormat="1" x14ac:dyDescent="0.25"/>
    <row r="4532" s="29" customFormat="1" x14ac:dyDescent="0.25"/>
    <row r="4533" s="29" customFormat="1" x14ac:dyDescent="0.25"/>
    <row r="4534" s="29" customFormat="1" x14ac:dyDescent="0.25"/>
    <row r="4535" s="29" customFormat="1" x14ac:dyDescent="0.25"/>
    <row r="4536" s="29" customFormat="1" x14ac:dyDescent="0.25"/>
    <row r="4537" s="29" customFormat="1" x14ac:dyDescent="0.25"/>
    <row r="4538" s="29" customFormat="1" x14ac:dyDescent="0.25"/>
    <row r="4539" s="29" customFormat="1" x14ac:dyDescent="0.25"/>
    <row r="4540" s="29" customFormat="1" x14ac:dyDescent="0.25"/>
    <row r="4541" s="29" customFormat="1" x14ac:dyDescent="0.25"/>
    <row r="4542" s="29" customFormat="1" x14ac:dyDescent="0.25"/>
    <row r="4543" s="29" customFormat="1" x14ac:dyDescent="0.25"/>
    <row r="4544" s="29" customFormat="1" x14ac:dyDescent="0.25"/>
    <row r="4545" s="29" customFormat="1" x14ac:dyDescent="0.25"/>
    <row r="4546" s="29" customFormat="1" x14ac:dyDescent="0.25"/>
    <row r="4547" s="29" customFormat="1" x14ac:dyDescent="0.25"/>
    <row r="4548" s="29" customFormat="1" x14ac:dyDescent="0.25"/>
    <row r="4549" s="29" customFormat="1" x14ac:dyDescent="0.25"/>
    <row r="4550" s="29" customFormat="1" x14ac:dyDescent="0.25"/>
    <row r="4551" s="29" customFormat="1" x14ac:dyDescent="0.25"/>
    <row r="4552" s="29" customFormat="1" x14ac:dyDescent="0.25"/>
    <row r="4553" s="29" customFormat="1" x14ac:dyDescent="0.25"/>
    <row r="4554" s="29" customFormat="1" x14ac:dyDescent="0.25"/>
    <row r="4555" s="29" customFormat="1" x14ac:dyDescent="0.25"/>
    <row r="4556" s="29" customFormat="1" x14ac:dyDescent="0.25"/>
    <row r="4557" s="29" customFormat="1" x14ac:dyDescent="0.25"/>
    <row r="4558" s="29" customFormat="1" x14ac:dyDescent="0.25"/>
    <row r="4559" s="29" customFormat="1" x14ac:dyDescent="0.25"/>
    <row r="4560" s="29" customFormat="1" x14ac:dyDescent="0.25"/>
    <row r="4561" s="29" customFormat="1" x14ac:dyDescent="0.25"/>
    <row r="4562" s="29" customFormat="1" x14ac:dyDescent="0.25"/>
    <row r="4563" s="29" customFormat="1" x14ac:dyDescent="0.25"/>
    <row r="4564" s="29" customFormat="1" x14ac:dyDescent="0.25"/>
    <row r="4565" s="29" customFormat="1" x14ac:dyDescent="0.25"/>
    <row r="4566" s="29" customFormat="1" x14ac:dyDescent="0.25"/>
    <row r="4567" s="29" customFormat="1" x14ac:dyDescent="0.25"/>
    <row r="4568" s="29" customFormat="1" x14ac:dyDescent="0.25"/>
    <row r="4569" s="29" customFormat="1" x14ac:dyDescent="0.25"/>
    <row r="4570" s="29" customFormat="1" x14ac:dyDescent="0.25"/>
    <row r="4571" s="29" customFormat="1" x14ac:dyDescent="0.25"/>
    <row r="4572" s="29" customFormat="1" x14ac:dyDescent="0.25"/>
    <row r="4573" s="29" customFormat="1" x14ac:dyDescent="0.25"/>
    <row r="4574" s="29" customFormat="1" x14ac:dyDescent="0.25"/>
    <row r="4575" s="29" customFormat="1" x14ac:dyDescent="0.25"/>
    <row r="4576" s="29" customFormat="1" x14ac:dyDescent="0.25"/>
    <row r="4577" s="29" customFormat="1" x14ac:dyDescent="0.25"/>
    <row r="4578" s="29" customFormat="1" x14ac:dyDescent="0.25"/>
    <row r="4579" s="29" customFormat="1" x14ac:dyDescent="0.25"/>
    <row r="4580" s="29" customFormat="1" x14ac:dyDescent="0.25"/>
    <row r="4581" s="29" customFormat="1" x14ac:dyDescent="0.25"/>
    <row r="4582" s="29" customFormat="1" x14ac:dyDescent="0.25"/>
    <row r="4583" s="29" customFormat="1" x14ac:dyDescent="0.25"/>
    <row r="4584" s="29" customFormat="1" x14ac:dyDescent="0.25"/>
    <row r="4585" s="29" customFormat="1" x14ac:dyDescent="0.25"/>
    <row r="4586" s="29" customFormat="1" x14ac:dyDescent="0.25"/>
    <row r="4587" s="29" customFormat="1" x14ac:dyDescent="0.25"/>
    <row r="4588" s="29" customFormat="1" x14ac:dyDescent="0.25"/>
    <row r="4589" s="29" customFormat="1" x14ac:dyDescent="0.25"/>
    <row r="4590" s="29" customFormat="1" x14ac:dyDescent="0.25"/>
    <row r="4591" s="29" customFormat="1" x14ac:dyDescent="0.25"/>
    <row r="4592" s="29" customFormat="1" x14ac:dyDescent="0.25"/>
    <row r="4593" s="29" customFormat="1" x14ac:dyDescent="0.25"/>
    <row r="4594" s="29" customFormat="1" x14ac:dyDescent="0.25"/>
    <row r="4595" s="29" customFormat="1" x14ac:dyDescent="0.25"/>
    <row r="4596" s="29" customFormat="1" x14ac:dyDescent="0.25"/>
    <row r="4597" s="29" customFormat="1" x14ac:dyDescent="0.25"/>
    <row r="4598" s="29" customFormat="1" x14ac:dyDescent="0.25"/>
    <row r="4599" s="29" customFormat="1" x14ac:dyDescent="0.25"/>
    <row r="4600" s="29" customFormat="1" x14ac:dyDescent="0.25"/>
    <row r="4601" s="29" customFormat="1" x14ac:dyDescent="0.25"/>
    <row r="4602" s="29" customFormat="1" x14ac:dyDescent="0.25"/>
    <row r="4603" s="29" customFormat="1" x14ac:dyDescent="0.25"/>
    <row r="4604" s="29" customFormat="1" x14ac:dyDescent="0.25"/>
    <row r="4605" s="29" customFormat="1" x14ac:dyDescent="0.25"/>
    <row r="4606" s="29" customFormat="1" x14ac:dyDescent="0.25"/>
    <row r="4607" s="29" customFormat="1" x14ac:dyDescent="0.25"/>
    <row r="4608" s="29" customFormat="1" x14ac:dyDescent="0.25"/>
    <row r="4609" s="29" customFormat="1" x14ac:dyDescent="0.25"/>
    <row r="4610" s="29" customFormat="1" x14ac:dyDescent="0.25"/>
    <row r="4611" s="29" customFormat="1" x14ac:dyDescent="0.25"/>
    <row r="4612" s="29" customFormat="1" x14ac:dyDescent="0.25"/>
    <row r="4613" s="29" customFormat="1" x14ac:dyDescent="0.25"/>
    <row r="4614" s="29" customFormat="1" x14ac:dyDescent="0.25"/>
    <row r="4615" s="29" customFormat="1" x14ac:dyDescent="0.25"/>
    <row r="4616" s="29" customFormat="1" x14ac:dyDescent="0.25"/>
    <row r="4617" s="29" customFormat="1" x14ac:dyDescent="0.25"/>
    <row r="4618" s="29" customFormat="1" x14ac:dyDescent="0.25"/>
    <row r="4619" s="29" customFormat="1" x14ac:dyDescent="0.25"/>
    <row r="4620" s="29" customFormat="1" x14ac:dyDescent="0.25"/>
    <row r="4621" s="29" customFormat="1" x14ac:dyDescent="0.25"/>
    <row r="4622" s="29" customFormat="1" x14ac:dyDescent="0.25"/>
    <row r="4623" s="29" customFormat="1" x14ac:dyDescent="0.25"/>
    <row r="4624" s="29" customFormat="1" x14ac:dyDescent="0.25"/>
    <row r="4625" s="29" customFormat="1" x14ac:dyDescent="0.25"/>
    <row r="4626" s="29" customFormat="1" x14ac:dyDescent="0.25"/>
    <row r="4627" s="29" customFormat="1" x14ac:dyDescent="0.25"/>
    <row r="4628" s="29" customFormat="1" x14ac:dyDescent="0.25"/>
    <row r="4629" s="29" customFormat="1" x14ac:dyDescent="0.25"/>
    <row r="4630" s="29" customFormat="1" x14ac:dyDescent="0.25"/>
    <row r="4631" s="29" customFormat="1" x14ac:dyDescent="0.25"/>
    <row r="4632" s="29" customFormat="1" x14ac:dyDescent="0.25"/>
    <row r="4633" s="29" customFormat="1" x14ac:dyDescent="0.25"/>
    <row r="4634" s="29" customFormat="1" x14ac:dyDescent="0.25"/>
    <row r="4635" s="29" customFormat="1" x14ac:dyDescent="0.25"/>
    <row r="4636" s="29" customFormat="1" x14ac:dyDescent="0.25"/>
    <row r="4637" s="29" customFormat="1" x14ac:dyDescent="0.25"/>
    <row r="4638" s="29" customFormat="1" x14ac:dyDescent="0.25"/>
    <row r="4639" s="29" customFormat="1" x14ac:dyDescent="0.25"/>
    <row r="4640" s="29" customFormat="1" x14ac:dyDescent="0.25"/>
    <row r="4641" s="29" customFormat="1" x14ac:dyDescent="0.25"/>
    <row r="4642" s="29" customFormat="1" x14ac:dyDescent="0.25"/>
    <row r="4643" s="29" customFormat="1" x14ac:dyDescent="0.25"/>
    <row r="4644" s="29" customFormat="1" x14ac:dyDescent="0.25"/>
    <row r="4645" s="29" customFormat="1" x14ac:dyDescent="0.25"/>
    <row r="4646" s="29" customFormat="1" x14ac:dyDescent="0.25"/>
    <row r="4647" s="29" customFormat="1" x14ac:dyDescent="0.25"/>
    <row r="4648" s="29" customFormat="1" x14ac:dyDescent="0.25"/>
    <row r="4649" s="29" customFormat="1" x14ac:dyDescent="0.25"/>
    <row r="4650" s="29" customFormat="1" x14ac:dyDescent="0.25"/>
    <row r="4651" s="29" customFormat="1" x14ac:dyDescent="0.25"/>
    <row r="4652" s="29" customFormat="1" x14ac:dyDescent="0.25"/>
    <row r="4653" s="29" customFormat="1" x14ac:dyDescent="0.25"/>
    <row r="4654" s="29" customFormat="1" x14ac:dyDescent="0.25"/>
    <row r="4655" s="29" customFormat="1" x14ac:dyDescent="0.25"/>
    <row r="4656" s="29" customFormat="1" x14ac:dyDescent="0.25"/>
    <row r="4657" s="29" customFormat="1" x14ac:dyDescent="0.25"/>
    <row r="4658" s="29" customFormat="1" x14ac:dyDescent="0.25"/>
    <row r="4659" s="29" customFormat="1" x14ac:dyDescent="0.25"/>
    <row r="4660" s="29" customFormat="1" x14ac:dyDescent="0.25"/>
    <row r="4661" s="29" customFormat="1" x14ac:dyDescent="0.25"/>
    <row r="4662" s="29" customFormat="1" x14ac:dyDescent="0.25"/>
    <row r="4663" s="29" customFormat="1" x14ac:dyDescent="0.25"/>
    <row r="4664" s="29" customFormat="1" x14ac:dyDescent="0.25"/>
    <row r="4665" s="29" customFormat="1" x14ac:dyDescent="0.25"/>
    <row r="4666" s="29" customFormat="1" x14ac:dyDescent="0.25"/>
    <row r="4667" s="29" customFormat="1" x14ac:dyDescent="0.25"/>
    <row r="4668" s="29" customFormat="1" x14ac:dyDescent="0.25"/>
    <row r="4669" s="29" customFormat="1" x14ac:dyDescent="0.25"/>
    <row r="4670" s="29" customFormat="1" x14ac:dyDescent="0.25"/>
    <row r="4671" s="29" customFormat="1" x14ac:dyDescent="0.25"/>
    <row r="4672" s="29" customFormat="1" x14ac:dyDescent="0.25"/>
    <row r="4673" s="29" customFormat="1" x14ac:dyDescent="0.25"/>
    <row r="4674" s="29" customFormat="1" x14ac:dyDescent="0.25"/>
    <row r="4675" s="29" customFormat="1" x14ac:dyDescent="0.25"/>
    <row r="4676" s="29" customFormat="1" x14ac:dyDescent="0.25"/>
    <row r="4677" s="29" customFormat="1" x14ac:dyDescent="0.25"/>
    <row r="4678" s="29" customFormat="1" x14ac:dyDescent="0.25"/>
    <row r="4679" s="29" customFormat="1" x14ac:dyDescent="0.25"/>
    <row r="4680" s="29" customFormat="1" x14ac:dyDescent="0.25"/>
    <row r="4681" s="29" customFormat="1" x14ac:dyDescent="0.25"/>
    <row r="4682" s="29" customFormat="1" x14ac:dyDescent="0.25"/>
    <row r="4683" s="29" customFormat="1" x14ac:dyDescent="0.25"/>
    <row r="4684" s="29" customFormat="1" x14ac:dyDescent="0.25"/>
    <row r="4685" s="29" customFormat="1" x14ac:dyDescent="0.25"/>
    <row r="4686" s="29" customFormat="1" x14ac:dyDescent="0.25"/>
    <row r="4687" s="29" customFormat="1" x14ac:dyDescent="0.25"/>
    <row r="4688" s="29" customFormat="1" x14ac:dyDescent="0.25"/>
    <row r="4689" s="29" customFormat="1" x14ac:dyDescent="0.25"/>
    <row r="4690" s="29" customFormat="1" x14ac:dyDescent="0.25"/>
    <row r="4691" s="29" customFormat="1" x14ac:dyDescent="0.25"/>
    <row r="4692" s="29" customFormat="1" x14ac:dyDescent="0.25"/>
    <row r="4693" s="29" customFormat="1" x14ac:dyDescent="0.25"/>
    <row r="4694" s="29" customFormat="1" x14ac:dyDescent="0.25"/>
    <row r="4695" s="29" customFormat="1" x14ac:dyDescent="0.25"/>
    <row r="4696" s="29" customFormat="1" x14ac:dyDescent="0.25"/>
    <row r="4697" s="29" customFormat="1" x14ac:dyDescent="0.25"/>
    <row r="4698" s="29" customFormat="1" x14ac:dyDescent="0.25"/>
    <row r="4699" s="29" customFormat="1" x14ac:dyDescent="0.25"/>
    <row r="4700" s="29" customFormat="1" x14ac:dyDescent="0.25"/>
    <row r="4701" s="29" customFormat="1" x14ac:dyDescent="0.25"/>
    <row r="4702" s="29" customFormat="1" x14ac:dyDescent="0.25"/>
    <row r="4703" s="29" customFormat="1" x14ac:dyDescent="0.25"/>
    <row r="4704" s="29" customFormat="1" x14ac:dyDescent="0.25"/>
    <row r="4705" s="29" customFormat="1" x14ac:dyDescent="0.25"/>
    <row r="4706" s="29" customFormat="1" x14ac:dyDescent="0.25"/>
    <row r="4707" s="29" customFormat="1" x14ac:dyDescent="0.25"/>
    <row r="4708" s="29" customFormat="1" x14ac:dyDescent="0.25"/>
    <row r="4709" s="29" customFormat="1" x14ac:dyDescent="0.25"/>
    <row r="4710" s="29" customFormat="1" x14ac:dyDescent="0.25"/>
    <row r="4711" s="29" customFormat="1" x14ac:dyDescent="0.25"/>
    <row r="4712" s="29" customFormat="1" x14ac:dyDescent="0.25"/>
    <row r="4713" s="29" customFormat="1" x14ac:dyDescent="0.25"/>
    <row r="4714" s="29" customFormat="1" x14ac:dyDescent="0.25"/>
    <row r="4715" s="29" customFormat="1" x14ac:dyDescent="0.25"/>
    <row r="4716" s="29" customFormat="1" x14ac:dyDescent="0.25"/>
    <row r="4717" s="29" customFormat="1" x14ac:dyDescent="0.25"/>
    <row r="4718" s="29" customFormat="1" x14ac:dyDescent="0.25"/>
    <row r="4719" s="29" customFormat="1" x14ac:dyDescent="0.25"/>
    <row r="4720" s="29" customFormat="1" x14ac:dyDescent="0.25"/>
    <row r="4721" s="29" customFormat="1" x14ac:dyDescent="0.25"/>
    <row r="4722" s="29" customFormat="1" x14ac:dyDescent="0.25"/>
    <row r="4723" s="29" customFormat="1" x14ac:dyDescent="0.25"/>
    <row r="4724" s="29" customFormat="1" x14ac:dyDescent="0.25"/>
    <row r="4725" s="29" customFormat="1" x14ac:dyDescent="0.25"/>
    <row r="4726" s="29" customFormat="1" x14ac:dyDescent="0.25"/>
    <row r="4727" s="29" customFormat="1" x14ac:dyDescent="0.25"/>
    <row r="4728" s="29" customFormat="1" x14ac:dyDescent="0.25"/>
    <row r="4729" s="29" customFormat="1" x14ac:dyDescent="0.25"/>
    <row r="4730" s="29" customFormat="1" x14ac:dyDescent="0.25"/>
    <row r="4731" s="29" customFormat="1" x14ac:dyDescent="0.25"/>
    <row r="4732" s="29" customFormat="1" x14ac:dyDescent="0.25"/>
    <row r="4733" s="29" customFormat="1" x14ac:dyDescent="0.25"/>
    <row r="4734" s="29" customFormat="1" x14ac:dyDescent="0.25"/>
    <row r="4735" s="29" customFormat="1" x14ac:dyDescent="0.25"/>
    <row r="4736" s="29" customFormat="1" x14ac:dyDescent="0.25"/>
    <row r="4737" s="29" customFormat="1" x14ac:dyDescent="0.25"/>
    <row r="4738" s="29" customFormat="1" x14ac:dyDescent="0.25"/>
    <row r="4739" s="29" customFormat="1" x14ac:dyDescent="0.25"/>
    <row r="4740" s="29" customFormat="1" x14ac:dyDescent="0.25"/>
    <row r="4741" s="29" customFormat="1" x14ac:dyDescent="0.25"/>
    <row r="4742" s="29" customFormat="1" x14ac:dyDescent="0.25"/>
    <row r="4743" s="29" customFormat="1" x14ac:dyDescent="0.25"/>
    <row r="4744" s="29" customFormat="1" x14ac:dyDescent="0.25"/>
    <row r="4745" s="29" customFormat="1" x14ac:dyDescent="0.25"/>
    <row r="4746" s="29" customFormat="1" x14ac:dyDescent="0.25"/>
    <row r="4747" s="29" customFormat="1" x14ac:dyDescent="0.25"/>
    <row r="4748" s="29" customFormat="1" x14ac:dyDescent="0.25"/>
    <row r="4749" s="29" customFormat="1" x14ac:dyDescent="0.25"/>
    <row r="4750" s="29" customFormat="1" x14ac:dyDescent="0.25"/>
    <row r="4751" s="29" customFormat="1" x14ac:dyDescent="0.25"/>
    <row r="4752" s="29" customFormat="1" x14ac:dyDescent="0.25"/>
    <row r="4753" s="29" customFormat="1" x14ac:dyDescent="0.25"/>
    <row r="4754" s="29" customFormat="1" x14ac:dyDescent="0.25"/>
    <row r="4755" s="29" customFormat="1" x14ac:dyDescent="0.25"/>
    <row r="4756" s="29" customFormat="1" x14ac:dyDescent="0.25"/>
    <row r="4757" s="29" customFormat="1" x14ac:dyDescent="0.25"/>
    <row r="4758" s="29" customFormat="1" x14ac:dyDescent="0.25"/>
    <row r="4759" s="29" customFormat="1" x14ac:dyDescent="0.25"/>
    <row r="4760" s="29" customFormat="1" x14ac:dyDescent="0.25"/>
    <row r="4761" s="29" customFormat="1" x14ac:dyDescent="0.25"/>
    <row r="4762" s="29" customFormat="1" x14ac:dyDescent="0.25"/>
    <row r="4763" s="29" customFormat="1" x14ac:dyDescent="0.25"/>
    <row r="4764" s="29" customFormat="1" x14ac:dyDescent="0.25"/>
    <row r="4765" s="29" customFormat="1" x14ac:dyDescent="0.25"/>
    <row r="4766" s="29" customFormat="1" x14ac:dyDescent="0.25"/>
    <row r="4767" s="29" customFormat="1" x14ac:dyDescent="0.25"/>
    <row r="4768" s="29" customFormat="1" x14ac:dyDescent="0.25"/>
    <row r="4769" s="29" customFormat="1" x14ac:dyDescent="0.25"/>
    <row r="4770" s="29" customFormat="1" x14ac:dyDescent="0.25"/>
    <row r="4771" s="29" customFormat="1" x14ac:dyDescent="0.25"/>
    <row r="4772" s="29" customFormat="1" x14ac:dyDescent="0.25"/>
    <row r="4773" s="29" customFormat="1" x14ac:dyDescent="0.25"/>
    <row r="4774" s="29" customFormat="1" x14ac:dyDescent="0.25"/>
    <row r="4775" s="29" customFormat="1" x14ac:dyDescent="0.25"/>
    <row r="4776" s="29" customFormat="1" x14ac:dyDescent="0.25"/>
    <row r="4777" s="29" customFormat="1" x14ac:dyDescent="0.25"/>
    <row r="4778" s="29" customFormat="1" x14ac:dyDescent="0.25"/>
    <row r="4779" s="29" customFormat="1" x14ac:dyDescent="0.25"/>
    <row r="4780" s="29" customFormat="1" x14ac:dyDescent="0.25"/>
    <row r="4781" s="29" customFormat="1" x14ac:dyDescent="0.25"/>
    <row r="4782" s="29" customFormat="1" x14ac:dyDescent="0.25"/>
    <row r="4783" s="29" customFormat="1" x14ac:dyDescent="0.25"/>
    <row r="4784" s="29" customFormat="1" x14ac:dyDescent="0.25"/>
    <row r="4785" s="29" customFormat="1" x14ac:dyDescent="0.25"/>
    <row r="4786" s="29" customFormat="1" x14ac:dyDescent="0.25"/>
    <row r="4787" s="29" customFormat="1" x14ac:dyDescent="0.25"/>
    <row r="4788" s="29" customFormat="1" x14ac:dyDescent="0.25"/>
    <row r="4789" s="29" customFormat="1" x14ac:dyDescent="0.25"/>
    <row r="4790" s="29" customFormat="1" x14ac:dyDescent="0.25"/>
    <row r="4791" s="29" customFormat="1" x14ac:dyDescent="0.25"/>
    <row r="4792" s="29" customFormat="1" x14ac:dyDescent="0.25"/>
    <row r="4793" s="29" customFormat="1" x14ac:dyDescent="0.25"/>
    <row r="4794" s="29" customFormat="1" x14ac:dyDescent="0.25"/>
    <row r="4795" s="29" customFormat="1" x14ac:dyDescent="0.25"/>
    <row r="4796" s="29" customFormat="1" x14ac:dyDescent="0.25"/>
    <row r="4797" s="29" customFormat="1" x14ac:dyDescent="0.25"/>
    <row r="4798" s="29" customFormat="1" x14ac:dyDescent="0.25"/>
    <row r="4799" s="29" customFormat="1" x14ac:dyDescent="0.25"/>
    <row r="4800" s="29" customFormat="1" x14ac:dyDescent="0.25"/>
    <row r="4801" s="29" customFormat="1" x14ac:dyDescent="0.25"/>
    <row r="4802" s="29" customFormat="1" x14ac:dyDescent="0.25"/>
    <row r="4803" s="29" customFormat="1" x14ac:dyDescent="0.25"/>
    <row r="4804" s="29" customFormat="1" x14ac:dyDescent="0.25"/>
    <row r="4805" s="29" customFormat="1" x14ac:dyDescent="0.25"/>
    <row r="4806" s="29" customFormat="1" x14ac:dyDescent="0.25"/>
    <row r="4807" s="29" customFormat="1" x14ac:dyDescent="0.25"/>
    <row r="4808" s="29" customFormat="1" x14ac:dyDescent="0.25"/>
    <row r="4809" s="29" customFormat="1" x14ac:dyDescent="0.25"/>
    <row r="4810" s="29" customFormat="1" x14ac:dyDescent="0.25"/>
    <row r="4811" s="29" customFormat="1" x14ac:dyDescent="0.25"/>
    <row r="4812" s="29" customFormat="1" x14ac:dyDescent="0.25"/>
    <row r="4813" s="29" customFormat="1" x14ac:dyDescent="0.25"/>
    <row r="4814" s="29" customFormat="1" x14ac:dyDescent="0.25"/>
    <row r="4815" s="29" customFormat="1" x14ac:dyDescent="0.25"/>
    <row r="4816" s="29" customFormat="1" x14ac:dyDescent="0.25"/>
    <row r="4817" s="29" customFormat="1" x14ac:dyDescent="0.25"/>
    <row r="4818" s="29" customFormat="1" x14ac:dyDescent="0.25"/>
    <row r="4819" s="29" customFormat="1" x14ac:dyDescent="0.25"/>
    <row r="4820" s="29" customFormat="1" x14ac:dyDescent="0.25"/>
    <row r="4821" s="29" customFormat="1" x14ac:dyDescent="0.25"/>
    <row r="4822" s="29" customFormat="1" x14ac:dyDescent="0.25"/>
    <row r="4823" s="29" customFormat="1" x14ac:dyDescent="0.25"/>
    <row r="4824" s="29" customFormat="1" x14ac:dyDescent="0.25"/>
    <row r="4825" s="29" customFormat="1" x14ac:dyDescent="0.25"/>
    <row r="4826" s="29" customFormat="1" x14ac:dyDescent="0.25"/>
    <row r="4827" s="29" customFormat="1" x14ac:dyDescent="0.25"/>
    <row r="4828" s="29" customFormat="1" x14ac:dyDescent="0.25"/>
    <row r="4829" s="29" customFormat="1" x14ac:dyDescent="0.25"/>
    <row r="4830" s="29" customFormat="1" x14ac:dyDescent="0.25"/>
    <row r="4831" s="29" customFormat="1" x14ac:dyDescent="0.25"/>
    <row r="4832" s="29" customFormat="1" x14ac:dyDescent="0.25"/>
    <row r="4833" s="29" customFormat="1" x14ac:dyDescent="0.25"/>
    <row r="4834" s="29" customFormat="1" x14ac:dyDescent="0.25"/>
    <row r="4835" s="29" customFormat="1" x14ac:dyDescent="0.25"/>
    <row r="4836" s="29" customFormat="1" x14ac:dyDescent="0.25"/>
    <row r="4837" s="29" customFormat="1" x14ac:dyDescent="0.25"/>
    <row r="4838" s="29" customFormat="1" x14ac:dyDescent="0.25"/>
    <row r="4839" s="29" customFormat="1" x14ac:dyDescent="0.25"/>
    <row r="4840" s="29" customFormat="1" x14ac:dyDescent="0.25"/>
    <row r="4841" s="29" customFormat="1" x14ac:dyDescent="0.25"/>
    <row r="4842" s="29" customFormat="1" x14ac:dyDescent="0.25"/>
    <row r="4843" s="29" customFormat="1" x14ac:dyDescent="0.25"/>
    <row r="4844" s="29" customFormat="1" x14ac:dyDescent="0.25"/>
    <row r="4845" s="29" customFormat="1" x14ac:dyDescent="0.25"/>
    <row r="4846" s="29" customFormat="1" x14ac:dyDescent="0.25"/>
    <row r="4847" s="29" customFormat="1" x14ac:dyDescent="0.25"/>
    <row r="4848" s="29" customFormat="1" x14ac:dyDescent="0.25"/>
    <row r="4849" s="29" customFormat="1" x14ac:dyDescent="0.25"/>
    <row r="4850" s="29" customFormat="1" x14ac:dyDescent="0.25"/>
    <row r="4851" s="29" customFormat="1" x14ac:dyDescent="0.25"/>
    <row r="4852" s="29" customFormat="1" x14ac:dyDescent="0.25"/>
    <row r="4853" s="29" customFormat="1" x14ac:dyDescent="0.25"/>
    <row r="4854" s="29" customFormat="1" x14ac:dyDescent="0.25"/>
    <row r="4855" s="29" customFormat="1" x14ac:dyDescent="0.25"/>
    <row r="4856" s="29" customFormat="1" x14ac:dyDescent="0.25"/>
    <row r="4857" s="29" customFormat="1" x14ac:dyDescent="0.25"/>
    <row r="4858" s="29" customFormat="1" x14ac:dyDescent="0.25"/>
    <row r="4859" s="29" customFormat="1" x14ac:dyDescent="0.25"/>
    <row r="4860" s="29" customFormat="1" x14ac:dyDescent="0.25"/>
    <row r="4861" s="29" customFormat="1" x14ac:dyDescent="0.25"/>
    <row r="4862" s="29" customFormat="1" x14ac:dyDescent="0.25"/>
    <row r="4863" s="29" customFormat="1" x14ac:dyDescent="0.25"/>
    <row r="4864" s="29" customFormat="1" x14ac:dyDescent="0.25"/>
    <row r="4865" s="29" customFormat="1" x14ac:dyDescent="0.25"/>
    <row r="4866" s="29" customFormat="1" x14ac:dyDescent="0.25"/>
    <row r="4867" s="29" customFormat="1" x14ac:dyDescent="0.25"/>
    <row r="4868" s="29" customFormat="1" x14ac:dyDescent="0.25"/>
    <row r="4869" s="29" customFormat="1" x14ac:dyDescent="0.25"/>
    <row r="4870" s="29" customFormat="1" x14ac:dyDescent="0.25"/>
    <row r="4871" s="29" customFormat="1" x14ac:dyDescent="0.25"/>
    <row r="4872" s="29" customFormat="1" x14ac:dyDescent="0.25"/>
    <row r="4873" s="29" customFormat="1" x14ac:dyDescent="0.25"/>
    <row r="4874" s="29" customFormat="1" x14ac:dyDescent="0.25"/>
    <row r="4875" s="29" customFormat="1" x14ac:dyDescent="0.25"/>
    <row r="4876" s="29" customFormat="1" x14ac:dyDescent="0.25"/>
    <row r="4877" s="29" customFormat="1" x14ac:dyDescent="0.25"/>
    <row r="4878" s="29" customFormat="1" x14ac:dyDescent="0.25"/>
    <row r="4879" s="29" customFormat="1" x14ac:dyDescent="0.25"/>
    <row r="4880" s="29" customFormat="1" x14ac:dyDescent="0.25"/>
    <row r="4881" s="29" customFormat="1" x14ac:dyDescent="0.25"/>
    <row r="4882" s="29" customFormat="1" x14ac:dyDescent="0.25"/>
    <row r="4883" s="29" customFormat="1" x14ac:dyDescent="0.25"/>
    <row r="4884" s="29" customFormat="1" x14ac:dyDescent="0.25"/>
    <row r="4885" s="29" customFormat="1" x14ac:dyDescent="0.25"/>
    <row r="4886" s="29" customFormat="1" x14ac:dyDescent="0.25"/>
    <row r="4887" s="29" customFormat="1" x14ac:dyDescent="0.25"/>
    <row r="4888" s="29" customFormat="1" x14ac:dyDescent="0.25"/>
    <row r="4889" s="29" customFormat="1" x14ac:dyDescent="0.25"/>
    <row r="4890" s="29" customFormat="1" x14ac:dyDescent="0.25"/>
    <row r="4891" s="29" customFormat="1" x14ac:dyDescent="0.25"/>
    <row r="4892" s="29" customFormat="1" x14ac:dyDescent="0.25"/>
    <row r="4893" s="29" customFormat="1" x14ac:dyDescent="0.25"/>
    <row r="4894" s="29" customFormat="1" x14ac:dyDescent="0.25"/>
    <row r="4895" s="29" customFormat="1" x14ac:dyDescent="0.25"/>
    <row r="4896" s="29" customFormat="1" x14ac:dyDescent="0.25"/>
    <row r="4897" s="29" customFormat="1" x14ac:dyDescent="0.25"/>
    <row r="4898" s="29" customFormat="1" x14ac:dyDescent="0.25"/>
    <row r="4899" s="29" customFormat="1" x14ac:dyDescent="0.25"/>
    <row r="4900" s="29" customFormat="1" x14ac:dyDescent="0.25"/>
    <row r="4901" s="29" customFormat="1" x14ac:dyDescent="0.25"/>
    <row r="4902" s="29" customFormat="1" x14ac:dyDescent="0.25"/>
    <row r="4903" s="29" customFormat="1" x14ac:dyDescent="0.25"/>
    <row r="4904" s="29" customFormat="1" x14ac:dyDescent="0.25"/>
    <row r="4905" s="29" customFormat="1" x14ac:dyDescent="0.25"/>
    <row r="4906" s="29" customFormat="1" x14ac:dyDescent="0.25"/>
    <row r="4907" s="29" customFormat="1" x14ac:dyDescent="0.25"/>
    <row r="4908" s="29" customFormat="1" x14ac:dyDescent="0.25"/>
    <row r="4909" s="29" customFormat="1" x14ac:dyDescent="0.25"/>
    <row r="4910" s="29" customFormat="1" x14ac:dyDescent="0.25"/>
    <row r="4911" s="29" customFormat="1" x14ac:dyDescent="0.25"/>
    <row r="4912" s="29" customFormat="1" x14ac:dyDescent="0.25"/>
    <row r="4913" s="29" customFormat="1" x14ac:dyDescent="0.25"/>
    <row r="4914" s="29" customFormat="1" x14ac:dyDescent="0.25"/>
    <row r="4915" s="29" customFormat="1" x14ac:dyDescent="0.25"/>
    <row r="4916" s="29" customFormat="1" x14ac:dyDescent="0.25"/>
    <row r="4917" s="29" customFormat="1" x14ac:dyDescent="0.25"/>
    <row r="4918" s="29" customFormat="1" x14ac:dyDescent="0.25"/>
    <row r="4919" s="29" customFormat="1" x14ac:dyDescent="0.25"/>
    <row r="4920" s="29" customFormat="1" x14ac:dyDescent="0.25"/>
    <row r="4921" s="29" customFormat="1" x14ac:dyDescent="0.25"/>
    <row r="4922" s="29" customFormat="1" x14ac:dyDescent="0.25"/>
    <row r="4923" s="29" customFormat="1" x14ac:dyDescent="0.25"/>
    <row r="4924" s="29" customFormat="1" x14ac:dyDescent="0.25"/>
    <row r="4925" s="29" customFormat="1" x14ac:dyDescent="0.25"/>
    <row r="4926" s="29" customFormat="1" x14ac:dyDescent="0.25"/>
    <row r="4927" s="29" customFormat="1" x14ac:dyDescent="0.25"/>
    <row r="4928" s="29" customFormat="1" x14ac:dyDescent="0.25"/>
    <row r="4929" s="29" customFormat="1" x14ac:dyDescent="0.25"/>
    <row r="4930" s="29" customFormat="1" x14ac:dyDescent="0.25"/>
    <row r="4931" s="29" customFormat="1" x14ac:dyDescent="0.25"/>
    <row r="4932" s="29" customFormat="1" x14ac:dyDescent="0.25"/>
    <row r="4933" s="29" customFormat="1" x14ac:dyDescent="0.25"/>
    <row r="4934" s="29" customFormat="1" x14ac:dyDescent="0.25"/>
    <row r="4935" s="29" customFormat="1" x14ac:dyDescent="0.25"/>
    <row r="4936" s="29" customFormat="1" x14ac:dyDescent="0.25"/>
    <row r="4937" s="29" customFormat="1" x14ac:dyDescent="0.25"/>
    <row r="4938" s="29" customFormat="1" x14ac:dyDescent="0.25"/>
    <row r="4939" s="29" customFormat="1" x14ac:dyDescent="0.25"/>
    <row r="4940" s="29" customFormat="1" x14ac:dyDescent="0.25"/>
    <row r="4941" s="29" customFormat="1" x14ac:dyDescent="0.25"/>
    <row r="4942" s="29" customFormat="1" x14ac:dyDescent="0.25"/>
    <row r="4943" s="29" customFormat="1" x14ac:dyDescent="0.25"/>
    <row r="4944" s="29" customFormat="1" x14ac:dyDescent="0.25"/>
    <row r="4945" s="29" customFormat="1" x14ac:dyDescent="0.25"/>
    <row r="4946" s="29" customFormat="1" x14ac:dyDescent="0.25"/>
    <row r="4947" s="29" customFormat="1" x14ac:dyDescent="0.25"/>
    <row r="4948" s="29" customFormat="1" x14ac:dyDescent="0.25"/>
    <row r="4949" s="29" customFormat="1" x14ac:dyDescent="0.25"/>
    <row r="4950" s="29" customFormat="1" x14ac:dyDescent="0.25"/>
    <row r="4951" s="29" customFormat="1" x14ac:dyDescent="0.25"/>
    <row r="4952" s="29" customFormat="1" x14ac:dyDescent="0.25"/>
    <row r="4953" s="29" customFormat="1" x14ac:dyDescent="0.25"/>
    <row r="4954" s="29" customFormat="1" x14ac:dyDescent="0.25"/>
    <row r="4955" s="29" customFormat="1" x14ac:dyDescent="0.25"/>
    <row r="4956" s="29" customFormat="1" x14ac:dyDescent="0.25"/>
    <row r="4957" s="29" customFormat="1" x14ac:dyDescent="0.25"/>
    <row r="4958" s="29" customFormat="1" x14ac:dyDescent="0.25"/>
    <row r="4959" s="29" customFormat="1" x14ac:dyDescent="0.25"/>
    <row r="4960" s="29" customFormat="1" x14ac:dyDescent="0.25"/>
    <row r="4961" s="29" customFormat="1" x14ac:dyDescent="0.25"/>
    <row r="4962" s="29" customFormat="1" x14ac:dyDescent="0.25"/>
    <row r="4963" s="29" customFormat="1" x14ac:dyDescent="0.25"/>
    <row r="4964" s="29" customFormat="1" x14ac:dyDescent="0.25"/>
    <row r="4965" s="29" customFormat="1" x14ac:dyDescent="0.25"/>
    <row r="4966" s="29" customFormat="1" x14ac:dyDescent="0.25"/>
    <row r="4967" s="29" customFormat="1" x14ac:dyDescent="0.25"/>
    <row r="4968" s="29" customFormat="1" x14ac:dyDescent="0.25"/>
    <row r="4969" s="29" customFormat="1" x14ac:dyDescent="0.25"/>
    <row r="4970" s="29" customFormat="1" x14ac:dyDescent="0.25"/>
    <row r="4971" s="29" customFormat="1" x14ac:dyDescent="0.25"/>
    <row r="4972" s="29" customFormat="1" x14ac:dyDescent="0.25"/>
    <row r="4973" s="29" customFormat="1" x14ac:dyDescent="0.25"/>
    <row r="4974" s="29" customFormat="1" x14ac:dyDescent="0.25"/>
    <row r="4975" s="29" customFormat="1" x14ac:dyDescent="0.25"/>
    <row r="4976" s="29" customFormat="1" x14ac:dyDescent="0.25"/>
    <row r="4977" s="29" customFormat="1" x14ac:dyDescent="0.25"/>
    <row r="4978" s="29" customFormat="1" x14ac:dyDescent="0.25"/>
    <row r="4979" s="29" customFormat="1" x14ac:dyDescent="0.25"/>
    <row r="4980" s="29" customFormat="1" x14ac:dyDescent="0.25"/>
    <row r="4981" s="29" customFormat="1" x14ac:dyDescent="0.25"/>
    <row r="4982" s="29" customFormat="1" x14ac:dyDescent="0.25"/>
    <row r="4983" s="29" customFormat="1" x14ac:dyDescent="0.25"/>
    <row r="4984" s="29" customFormat="1" x14ac:dyDescent="0.25"/>
    <row r="4985" s="29" customFormat="1" x14ac:dyDescent="0.25"/>
    <row r="4986" s="29" customFormat="1" x14ac:dyDescent="0.25"/>
    <row r="4987" s="29" customFormat="1" x14ac:dyDescent="0.25"/>
    <row r="4988" s="29" customFormat="1" x14ac:dyDescent="0.25"/>
    <row r="4989" s="29" customFormat="1" x14ac:dyDescent="0.25"/>
    <row r="4990" s="29" customFormat="1" x14ac:dyDescent="0.25"/>
    <row r="4991" s="29" customFormat="1" x14ac:dyDescent="0.25"/>
    <row r="4992" s="29" customFormat="1" x14ac:dyDescent="0.25"/>
    <row r="4993" s="29" customFormat="1" x14ac:dyDescent="0.25"/>
    <row r="4994" s="29" customFormat="1" x14ac:dyDescent="0.25"/>
    <row r="4995" s="29" customFormat="1" x14ac:dyDescent="0.25"/>
    <row r="4996" s="29" customFormat="1" x14ac:dyDescent="0.25"/>
    <row r="4997" s="29" customFormat="1" x14ac:dyDescent="0.25"/>
    <row r="4998" s="29" customFormat="1" x14ac:dyDescent="0.25"/>
    <row r="4999" s="29" customFormat="1" x14ac:dyDescent="0.25"/>
    <row r="5000" s="29" customFormat="1" x14ac:dyDescent="0.25"/>
    <row r="5001" s="29" customFormat="1" x14ac:dyDescent="0.25"/>
    <row r="5002" s="29" customFormat="1" x14ac:dyDescent="0.25"/>
    <row r="5003" s="29" customFormat="1" x14ac:dyDescent="0.25"/>
    <row r="5004" s="29" customFormat="1" x14ac:dyDescent="0.25"/>
    <row r="5005" s="29" customFormat="1" x14ac:dyDescent="0.25"/>
    <row r="5006" s="29" customFormat="1" x14ac:dyDescent="0.25"/>
    <row r="5007" s="29" customFormat="1" x14ac:dyDescent="0.25"/>
    <row r="5008" s="29" customFormat="1" x14ac:dyDescent="0.25"/>
    <row r="5009" s="29" customFormat="1" x14ac:dyDescent="0.25"/>
    <row r="5010" s="29" customFormat="1" x14ac:dyDescent="0.25"/>
    <row r="5011" s="29" customFormat="1" x14ac:dyDescent="0.25"/>
    <row r="5012" s="29" customFormat="1" x14ac:dyDescent="0.25"/>
    <row r="5013" s="29" customFormat="1" x14ac:dyDescent="0.25"/>
    <row r="5014" s="29" customFormat="1" x14ac:dyDescent="0.25"/>
    <row r="5015" s="29" customFormat="1" x14ac:dyDescent="0.25"/>
    <row r="5016" s="29" customFormat="1" x14ac:dyDescent="0.25"/>
    <row r="5017" s="29" customFormat="1" x14ac:dyDescent="0.25"/>
    <row r="5018" s="29" customFormat="1" x14ac:dyDescent="0.25"/>
    <row r="5019" s="29" customFormat="1" x14ac:dyDescent="0.25"/>
    <row r="5020" s="29" customFormat="1" x14ac:dyDescent="0.25"/>
    <row r="5021" s="29" customFormat="1" x14ac:dyDescent="0.25"/>
    <row r="5022" s="29" customFormat="1" x14ac:dyDescent="0.25"/>
    <row r="5023" s="29" customFormat="1" x14ac:dyDescent="0.25"/>
    <row r="5024" s="29" customFormat="1" x14ac:dyDescent="0.25"/>
    <row r="5025" s="29" customFormat="1" x14ac:dyDescent="0.25"/>
    <row r="5026" s="29" customFormat="1" x14ac:dyDescent="0.25"/>
    <row r="5027" s="29" customFormat="1" x14ac:dyDescent="0.25"/>
    <row r="5028" s="29" customFormat="1" x14ac:dyDescent="0.25"/>
    <row r="5029" s="29" customFormat="1" x14ac:dyDescent="0.25"/>
    <row r="5030" s="29" customFormat="1" x14ac:dyDescent="0.25"/>
    <row r="5031" s="29" customFormat="1" x14ac:dyDescent="0.25"/>
    <row r="5032" s="29" customFormat="1" x14ac:dyDescent="0.25"/>
    <row r="5033" s="29" customFormat="1" x14ac:dyDescent="0.25"/>
    <row r="5034" s="29" customFormat="1" x14ac:dyDescent="0.25"/>
    <row r="5035" s="29" customFormat="1" x14ac:dyDescent="0.25"/>
    <row r="5036" s="29" customFormat="1" x14ac:dyDescent="0.25"/>
    <row r="5037" s="29" customFormat="1" x14ac:dyDescent="0.25"/>
    <row r="5038" s="29" customFormat="1" x14ac:dyDescent="0.25"/>
    <row r="5039" s="29" customFormat="1" x14ac:dyDescent="0.25"/>
    <row r="5040" s="29" customFormat="1" x14ac:dyDescent="0.25"/>
    <row r="5041" s="29" customFormat="1" x14ac:dyDescent="0.25"/>
    <row r="5042" s="29" customFormat="1" x14ac:dyDescent="0.25"/>
    <row r="5043" s="29" customFormat="1" x14ac:dyDescent="0.25"/>
    <row r="5044" s="29" customFormat="1" x14ac:dyDescent="0.25"/>
    <row r="5045" s="29" customFormat="1" x14ac:dyDescent="0.25"/>
    <row r="5046" s="29" customFormat="1" x14ac:dyDescent="0.25"/>
    <row r="5047" s="29" customFormat="1" x14ac:dyDescent="0.25"/>
    <row r="5048" s="29" customFormat="1" x14ac:dyDescent="0.25"/>
    <row r="5049" s="29" customFormat="1" x14ac:dyDescent="0.25"/>
    <row r="5050" s="29" customFormat="1" x14ac:dyDescent="0.25"/>
    <row r="5051" s="29" customFormat="1" x14ac:dyDescent="0.25"/>
    <row r="5052" s="29" customFormat="1" x14ac:dyDescent="0.25"/>
    <row r="5053" s="29" customFormat="1" x14ac:dyDescent="0.25"/>
    <row r="5054" s="29" customFormat="1" x14ac:dyDescent="0.25"/>
    <row r="5055" s="29" customFormat="1" x14ac:dyDescent="0.25"/>
    <row r="5056" s="29" customFormat="1" x14ac:dyDescent="0.25"/>
    <row r="5057" s="29" customFormat="1" x14ac:dyDescent="0.25"/>
    <row r="5058" s="29" customFormat="1" x14ac:dyDescent="0.25"/>
    <row r="5059" s="29" customFormat="1" x14ac:dyDescent="0.25"/>
    <row r="5060" s="29" customFormat="1" x14ac:dyDescent="0.25"/>
    <row r="5061" s="29" customFormat="1" x14ac:dyDescent="0.25"/>
    <row r="5062" s="29" customFormat="1" x14ac:dyDescent="0.25"/>
    <row r="5063" s="29" customFormat="1" x14ac:dyDescent="0.25"/>
    <row r="5064" s="29" customFormat="1" x14ac:dyDescent="0.25"/>
    <row r="5065" s="29" customFormat="1" x14ac:dyDescent="0.25"/>
    <row r="5066" s="29" customFormat="1" x14ac:dyDescent="0.25"/>
    <row r="5067" s="29" customFormat="1" x14ac:dyDescent="0.25"/>
    <row r="5068" s="29" customFormat="1" x14ac:dyDescent="0.25"/>
    <row r="5069" s="29" customFormat="1" x14ac:dyDescent="0.25"/>
    <row r="5070" s="29" customFormat="1" x14ac:dyDescent="0.25"/>
    <row r="5071" s="29" customFormat="1" x14ac:dyDescent="0.25"/>
    <row r="5072" s="29" customFormat="1" x14ac:dyDescent="0.25"/>
    <row r="5073" s="29" customFormat="1" x14ac:dyDescent="0.25"/>
    <row r="5074" s="29" customFormat="1" x14ac:dyDescent="0.25"/>
    <row r="5075" s="29" customFormat="1" x14ac:dyDescent="0.25"/>
    <row r="5076" s="29" customFormat="1" x14ac:dyDescent="0.25"/>
    <row r="5077" s="29" customFormat="1" x14ac:dyDescent="0.25"/>
    <row r="5078" s="29" customFormat="1" x14ac:dyDescent="0.25"/>
    <row r="5079" s="29" customFormat="1" x14ac:dyDescent="0.25"/>
    <row r="5080" s="29" customFormat="1" x14ac:dyDescent="0.25"/>
    <row r="5081" s="29" customFormat="1" x14ac:dyDescent="0.25"/>
    <row r="5082" s="29" customFormat="1" x14ac:dyDescent="0.25"/>
    <row r="5083" s="29" customFormat="1" x14ac:dyDescent="0.25"/>
    <row r="5084" s="29" customFormat="1" x14ac:dyDescent="0.25"/>
    <row r="5085" s="29" customFormat="1" x14ac:dyDescent="0.25"/>
    <row r="5086" s="29" customFormat="1" x14ac:dyDescent="0.25"/>
    <row r="5087" s="29" customFormat="1" x14ac:dyDescent="0.25"/>
    <row r="5088" s="29" customFormat="1" x14ac:dyDescent="0.25"/>
    <row r="5089" s="29" customFormat="1" x14ac:dyDescent="0.25"/>
    <row r="5090" s="29" customFormat="1" x14ac:dyDescent="0.25"/>
    <row r="5091" s="29" customFormat="1" x14ac:dyDescent="0.25"/>
    <row r="5092" s="29" customFormat="1" x14ac:dyDescent="0.25"/>
    <row r="5093" s="29" customFormat="1" x14ac:dyDescent="0.25"/>
    <row r="5094" s="29" customFormat="1" x14ac:dyDescent="0.25"/>
    <row r="5095" s="29" customFormat="1" x14ac:dyDescent="0.25"/>
    <row r="5096" s="29" customFormat="1" x14ac:dyDescent="0.25"/>
    <row r="5097" s="29" customFormat="1" x14ac:dyDescent="0.25"/>
    <row r="5098" s="29" customFormat="1" x14ac:dyDescent="0.25"/>
    <row r="5099" s="29" customFormat="1" x14ac:dyDescent="0.25"/>
    <row r="5100" s="29" customFormat="1" x14ac:dyDescent="0.25"/>
    <row r="5101" s="29" customFormat="1" x14ac:dyDescent="0.25"/>
    <row r="5102" s="29" customFormat="1" x14ac:dyDescent="0.25"/>
    <row r="5103" s="29" customFormat="1" x14ac:dyDescent="0.25"/>
    <row r="5104" s="29" customFormat="1" x14ac:dyDescent="0.25"/>
    <row r="5105" s="29" customFormat="1" x14ac:dyDescent="0.25"/>
    <row r="5106" s="29" customFormat="1" x14ac:dyDescent="0.25"/>
    <row r="5107" s="29" customFormat="1" x14ac:dyDescent="0.25"/>
    <row r="5108" s="29" customFormat="1" x14ac:dyDescent="0.25"/>
    <row r="5109" s="29" customFormat="1" x14ac:dyDescent="0.25"/>
    <row r="5110" s="29" customFormat="1" x14ac:dyDescent="0.25"/>
    <row r="5111" s="29" customFormat="1" x14ac:dyDescent="0.25"/>
    <row r="5112" s="29" customFormat="1" x14ac:dyDescent="0.25"/>
    <row r="5113" s="29" customFormat="1" x14ac:dyDescent="0.25"/>
    <row r="5114" s="29" customFormat="1" x14ac:dyDescent="0.25"/>
    <row r="5115" s="29" customFormat="1" x14ac:dyDescent="0.25"/>
    <row r="5116" s="29" customFormat="1" x14ac:dyDescent="0.25"/>
    <row r="5117" s="29" customFormat="1" x14ac:dyDescent="0.25"/>
    <row r="5118" s="29" customFormat="1" x14ac:dyDescent="0.25"/>
    <row r="5119" s="29" customFormat="1" x14ac:dyDescent="0.25"/>
    <row r="5120" s="29" customFormat="1" x14ac:dyDescent="0.25"/>
    <row r="5121" s="29" customFormat="1" x14ac:dyDescent="0.25"/>
    <row r="5122" s="29" customFormat="1" x14ac:dyDescent="0.25"/>
    <row r="5123" s="29" customFormat="1" x14ac:dyDescent="0.25"/>
    <row r="5124" s="29" customFormat="1" x14ac:dyDescent="0.25"/>
    <row r="5125" s="29" customFormat="1" x14ac:dyDescent="0.25"/>
    <row r="5126" s="29" customFormat="1" x14ac:dyDescent="0.25"/>
    <row r="5127" s="29" customFormat="1" x14ac:dyDescent="0.25"/>
    <row r="5128" s="29" customFormat="1" x14ac:dyDescent="0.25"/>
    <row r="5129" s="29" customFormat="1" x14ac:dyDescent="0.25"/>
    <row r="5130" s="29" customFormat="1" x14ac:dyDescent="0.25"/>
    <row r="5131" s="29" customFormat="1" x14ac:dyDescent="0.25"/>
    <row r="5132" s="29" customFormat="1" x14ac:dyDescent="0.25"/>
    <row r="5133" s="29" customFormat="1" x14ac:dyDescent="0.25"/>
    <row r="5134" s="29" customFormat="1" x14ac:dyDescent="0.25"/>
    <row r="5135" s="29" customFormat="1" x14ac:dyDescent="0.25"/>
    <row r="5136" s="29" customFormat="1" x14ac:dyDescent="0.25"/>
    <row r="5137" s="29" customFormat="1" x14ac:dyDescent="0.25"/>
    <row r="5138" s="29" customFormat="1" x14ac:dyDescent="0.25"/>
    <row r="5139" s="29" customFormat="1" x14ac:dyDescent="0.25"/>
    <row r="5140" s="29" customFormat="1" x14ac:dyDescent="0.25"/>
    <row r="5141" s="29" customFormat="1" x14ac:dyDescent="0.25"/>
    <row r="5142" s="29" customFormat="1" x14ac:dyDescent="0.25"/>
    <row r="5143" s="29" customFormat="1" x14ac:dyDescent="0.25"/>
    <row r="5144" s="29" customFormat="1" x14ac:dyDescent="0.25"/>
    <row r="5145" s="29" customFormat="1" x14ac:dyDescent="0.25"/>
    <row r="5146" s="29" customFormat="1" x14ac:dyDescent="0.25"/>
    <row r="5147" s="29" customFormat="1" x14ac:dyDescent="0.25"/>
    <row r="5148" s="29" customFormat="1" x14ac:dyDescent="0.25"/>
    <row r="5149" s="29" customFormat="1" x14ac:dyDescent="0.25"/>
    <row r="5150" s="29" customFormat="1" x14ac:dyDescent="0.25"/>
    <row r="5151" s="29" customFormat="1" x14ac:dyDescent="0.25"/>
    <row r="5152" s="29" customFormat="1" x14ac:dyDescent="0.25"/>
    <row r="5153" s="29" customFormat="1" x14ac:dyDescent="0.25"/>
    <row r="5154" s="29" customFormat="1" x14ac:dyDescent="0.25"/>
    <row r="5155" s="29" customFormat="1" x14ac:dyDescent="0.25"/>
    <row r="5156" s="29" customFormat="1" x14ac:dyDescent="0.25"/>
    <row r="5157" s="29" customFormat="1" x14ac:dyDescent="0.25"/>
    <row r="5158" s="29" customFormat="1" x14ac:dyDescent="0.25"/>
    <row r="5159" s="29" customFormat="1" x14ac:dyDescent="0.25"/>
    <row r="5160" s="29" customFormat="1" x14ac:dyDescent="0.25"/>
    <row r="5161" s="29" customFormat="1" x14ac:dyDescent="0.25"/>
    <row r="5162" s="29" customFormat="1" x14ac:dyDescent="0.25"/>
    <row r="5163" s="29" customFormat="1" x14ac:dyDescent="0.25"/>
    <row r="5164" s="29" customFormat="1" x14ac:dyDescent="0.25"/>
    <row r="5165" s="29" customFormat="1" x14ac:dyDescent="0.25"/>
    <row r="5166" s="29" customFormat="1" x14ac:dyDescent="0.25"/>
    <row r="5167" s="29" customFormat="1" x14ac:dyDescent="0.25"/>
    <row r="5168" s="29" customFormat="1" x14ac:dyDescent="0.25"/>
    <row r="5169" s="29" customFormat="1" x14ac:dyDescent="0.25"/>
    <row r="5170" s="29" customFormat="1" x14ac:dyDescent="0.25"/>
    <row r="5171" s="29" customFormat="1" x14ac:dyDescent="0.25"/>
    <row r="5172" s="29" customFormat="1" x14ac:dyDescent="0.25"/>
    <row r="5173" s="29" customFormat="1" x14ac:dyDescent="0.25"/>
    <row r="5174" s="29" customFormat="1" x14ac:dyDescent="0.25"/>
    <row r="5175" s="29" customFormat="1" x14ac:dyDescent="0.25"/>
    <row r="5176" s="29" customFormat="1" x14ac:dyDescent="0.25"/>
    <row r="5177" s="29" customFormat="1" x14ac:dyDescent="0.25"/>
    <row r="5178" s="29" customFormat="1" x14ac:dyDescent="0.25"/>
    <row r="5179" s="29" customFormat="1" x14ac:dyDescent="0.25"/>
    <row r="5180" s="29" customFormat="1" x14ac:dyDescent="0.25"/>
    <row r="5181" s="29" customFormat="1" x14ac:dyDescent="0.25"/>
    <row r="5182" s="29" customFormat="1" x14ac:dyDescent="0.25"/>
    <row r="5183" s="29" customFormat="1" x14ac:dyDescent="0.25"/>
    <row r="5184" s="29" customFormat="1" x14ac:dyDescent="0.25"/>
    <row r="5185" s="29" customFormat="1" x14ac:dyDescent="0.25"/>
    <row r="5186" s="29" customFormat="1" x14ac:dyDescent="0.25"/>
    <row r="5187" s="29" customFormat="1" x14ac:dyDescent="0.25"/>
    <row r="5188" s="29" customFormat="1" x14ac:dyDescent="0.25"/>
    <row r="5189" s="29" customFormat="1" x14ac:dyDescent="0.25"/>
    <row r="5190" s="29" customFormat="1" x14ac:dyDescent="0.25"/>
    <row r="5191" s="29" customFormat="1" x14ac:dyDescent="0.25"/>
    <row r="5192" s="29" customFormat="1" x14ac:dyDescent="0.25"/>
    <row r="5193" s="29" customFormat="1" x14ac:dyDescent="0.25"/>
    <row r="5194" s="29" customFormat="1" x14ac:dyDescent="0.25"/>
    <row r="5195" s="29" customFormat="1" x14ac:dyDescent="0.25"/>
    <row r="5196" s="29" customFormat="1" x14ac:dyDescent="0.25"/>
    <row r="5197" s="29" customFormat="1" x14ac:dyDescent="0.25"/>
    <row r="5198" s="29" customFormat="1" x14ac:dyDescent="0.25"/>
    <row r="5199" s="29" customFormat="1" x14ac:dyDescent="0.25"/>
    <row r="5200" s="29" customFormat="1" x14ac:dyDescent="0.25"/>
    <row r="5201" s="29" customFormat="1" x14ac:dyDescent="0.25"/>
    <row r="5202" s="29" customFormat="1" x14ac:dyDescent="0.25"/>
    <row r="5203" s="29" customFormat="1" x14ac:dyDescent="0.25"/>
    <row r="5204" s="29" customFormat="1" x14ac:dyDescent="0.25"/>
    <row r="5205" s="29" customFormat="1" x14ac:dyDescent="0.25"/>
    <row r="5206" s="29" customFormat="1" x14ac:dyDescent="0.25"/>
    <row r="5207" s="29" customFormat="1" x14ac:dyDescent="0.25"/>
    <row r="5208" s="29" customFormat="1" x14ac:dyDescent="0.25"/>
    <row r="5209" s="29" customFormat="1" x14ac:dyDescent="0.25"/>
    <row r="5210" s="29" customFormat="1" x14ac:dyDescent="0.25"/>
    <row r="5211" s="29" customFormat="1" x14ac:dyDescent="0.25"/>
    <row r="5212" s="29" customFormat="1" x14ac:dyDescent="0.25"/>
    <row r="5213" s="29" customFormat="1" x14ac:dyDescent="0.25"/>
    <row r="5214" s="29" customFormat="1" x14ac:dyDescent="0.25"/>
    <row r="5215" s="29" customFormat="1" x14ac:dyDescent="0.25"/>
    <row r="5216" s="29" customFormat="1" x14ac:dyDescent="0.25"/>
    <row r="5217" s="29" customFormat="1" x14ac:dyDescent="0.25"/>
    <row r="5218" s="29" customFormat="1" x14ac:dyDescent="0.25"/>
    <row r="5219" s="29" customFormat="1" x14ac:dyDescent="0.25"/>
    <row r="5220" s="29" customFormat="1" x14ac:dyDescent="0.25"/>
    <row r="5221" s="29" customFormat="1" x14ac:dyDescent="0.25"/>
    <row r="5222" s="29" customFormat="1" x14ac:dyDescent="0.25"/>
    <row r="5223" s="29" customFormat="1" x14ac:dyDescent="0.25"/>
    <row r="5224" s="29" customFormat="1" x14ac:dyDescent="0.25"/>
    <row r="5225" s="29" customFormat="1" x14ac:dyDescent="0.25"/>
    <row r="5226" s="29" customFormat="1" x14ac:dyDescent="0.25"/>
    <row r="5227" s="29" customFormat="1" x14ac:dyDescent="0.25"/>
    <row r="5228" s="29" customFormat="1" x14ac:dyDescent="0.25"/>
    <row r="5229" s="29" customFormat="1" x14ac:dyDescent="0.25"/>
    <row r="5230" s="29" customFormat="1" x14ac:dyDescent="0.25"/>
    <row r="5231" s="29" customFormat="1" x14ac:dyDescent="0.25"/>
    <row r="5232" s="29" customFormat="1" x14ac:dyDescent="0.25"/>
    <row r="5233" s="29" customFormat="1" x14ac:dyDescent="0.25"/>
    <row r="5234" s="29" customFormat="1" x14ac:dyDescent="0.25"/>
    <row r="5235" s="29" customFormat="1" x14ac:dyDescent="0.25"/>
    <row r="5236" s="29" customFormat="1" x14ac:dyDescent="0.25"/>
    <row r="5237" s="29" customFormat="1" x14ac:dyDescent="0.25"/>
    <row r="5238" s="29" customFormat="1" x14ac:dyDescent="0.25"/>
    <row r="5239" s="29" customFormat="1" x14ac:dyDescent="0.25"/>
    <row r="5240" s="29" customFormat="1" x14ac:dyDescent="0.25"/>
    <row r="5241" s="29" customFormat="1" x14ac:dyDescent="0.25"/>
    <row r="5242" s="29" customFormat="1" x14ac:dyDescent="0.25"/>
    <row r="5243" s="29" customFormat="1" x14ac:dyDescent="0.25"/>
    <row r="5244" s="29" customFormat="1" x14ac:dyDescent="0.25"/>
    <row r="5245" s="29" customFormat="1" x14ac:dyDescent="0.25"/>
    <row r="5246" s="29" customFormat="1" x14ac:dyDescent="0.25"/>
    <row r="5247" s="29" customFormat="1" x14ac:dyDescent="0.25"/>
    <row r="5248" s="29" customFormat="1" x14ac:dyDescent="0.25"/>
    <row r="5249" s="29" customFormat="1" x14ac:dyDescent="0.25"/>
    <row r="5250" s="29" customFormat="1" x14ac:dyDescent="0.25"/>
    <row r="5251" s="29" customFormat="1" x14ac:dyDescent="0.25"/>
    <row r="5252" s="29" customFormat="1" x14ac:dyDescent="0.25"/>
    <row r="5253" s="29" customFormat="1" x14ac:dyDescent="0.25"/>
    <row r="5254" s="29" customFormat="1" x14ac:dyDescent="0.25"/>
    <row r="5255" s="29" customFormat="1" x14ac:dyDescent="0.25"/>
    <row r="5256" s="29" customFormat="1" x14ac:dyDescent="0.25"/>
    <row r="5257" s="29" customFormat="1" x14ac:dyDescent="0.25"/>
    <row r="5258" s="29" customFormat="1" x14ac:dyDescent="0.25"/>
    <row r="5259" s="29" customFormat="1" x14ac:dyDescent="0.25"/>
    <row r="5260" s="29" customFormat="1" x14ac:dyDescent="0.25"/>
    <row r="5261" s="29" customFormat="1" x14ac:dyDescent="0.25"/>
    <row r="5262" s="29" customFormat="1" x14ac:dyDescent="0.25"/>
    <row r="5263" s="29" customFormat="1" x14ac:dyDescent="0.25"/>
    <row r="5264" s="29" customFormat="1" x14ac:dyDescent="0.25"/>
    <row r="5265" s="29" customFormat="1" x14ac:dyDescent="0.25"/>
    <row r="5266" s="29" customFormat="1" x14ac:dyDescent="0.25"/>
    <row r="5267" s="29" customFormat="1" x14ac:dyDescent="0.25"/>
    <row r="5268" s="29" customFormat="1" x14ac:dyDescent="0.25"/>
    <row r="5269" s="29" customFormat="1" x14ac:dyDescent="0.25"/>
    <row r="5270" s="29" customFormat="1" x14ac:dyDescent="0.25"/>
    <row r="5271" s="29" customFormat="1" x14ac:dyDescent="0.25"/>
    <row r="5272" s="29" customFormat="1" x14ac:dyDescent="0.25"/>
    <row r="5273" s="29" customFormat="1" x14ac:dyDescent="0.25"/>
    <row r="5274" s="29" customFormat="1" x14ac:dyDescent="0.25"/>
    <row r="5275" s="29" customFormat="1" x14ac:dyDescent="0.25"/>
    <row r="5276" s="29" customFormat="1" x14ac:dyDescent="0.25"/>
    <row r="5277" s="29" customFormat="1" x14ac:dyDescent="0.25"/>
    <row r="5278" s="29" customFormat="1" x14ac:dyDescent="0.25"/>
    <row r="5279" s="29" customFormat="1" x14ac:dyDescent="0.25"/>
    <row r="5280" s="29" customFormat="1" x14ac:dyDescent="0.25"/>
    <row r="5281" s="29" customFormat="1" x14ac:dyDescent="0.25"/>
    <row r="5282" s="29" customFormat="1" x14ac:dyDescent="0.25"/>
    <row r="5283" s="29" customFormat="1" x14ac:dyDescent="0.25"/>
    <row r="5284" s="29" customFormat="1" x14ac:dyDescent="0.25"/>
    <row r="5285" s="29" customFormat="1" x14ac:dyDescent="0.25"/>
    <row r="5286" s="29" customFormat="1" x14ac:dyDescent="0.25"/>
    <row r="5287" s="29" customFormat="1" x14ac:dyDescent="0.25"/>
    <row r="5288" s="29" customFormat="1" x14ac:dyDescent="0.25"/>
    <row r="5289" s="29" customFormat="1" x14ac:dyDescent="0.25"/>
    <row r="5290" s="29" customFormat="1" x14ac:dyDescent="0.25"/>
    <row r="5291" s="29" customFormat="1" x14ac:dyDescent="0.25"/>
    <row r="5292" s="29" customFormat="1" x14ac:dyDescent="0.25"/>
    <row r="5293" s="29" customFormat="1" x14ac:dyDescent="0.25"/>
    <row r="5294" s="29" customFormat="1" x14ac:dyDescent="0.25"/>
    <row r="5295" s="29" customFormat="1" x14ac:dyDescent="0.25"/>
    <row r="5296" s="29" customFormat="1" x14ac:dyDescent="0.25"/>
    <row r="5297" s="29" customFormat="1" x14ac:dyDescent="0.25"/>
    <row r="5298" s="29" customFormat="1" x14ac:dyDescent="0.25"/>
    <row r="5299" s="29" customFormat="1" x14ac:dyDescent="0.25"/>
    <row r="5300" s="29" customFormat="1" x14ac:dyDescent="0.25"/>
    <row r="5301" s="29" customFormat="1" x14ac:dyDescent="0.25"/>
    <row r="5302" s="29" customFormat="1" x14ac:dyDescent="0.25"/>
    <row r="5303" s="29" customFormat="1" x14ac:dyDescent="0.25"/>
    <row r="5304" s="29" customFormat="1" x14ac:dyDescent="0.25"/>
    <row r="5305" s="29" customFormat="1" x14ac:dyDescent="0.25"/>
    <row r="5306" s="29" customFormat="1" x14ac:dyDescent="0.25"/>
    <row r="5307" s="29" customFormat="1" x14ac:dyDescent="0.25"/>
    <row r="5308" s="29" customFormat="1" x14ac:dyDescent="0.25"/>
    <row r="5309" s="29" customFormat="1" x14ac:dyDescent="0.25"/>
    <row r="5310" s="29" customFormat="1" x14ac:dyDescent="0.25"/>
    <row r="5311" s="29" customFormat="1" x14ac:dyDescent="0.25"/>
    <row r="5312" s="29" customFormat="1" x14ac:dyDescent="0.25"/>
    <row r="5313" s="29" customFormat="1" x14ac:dyDescent="0.25"/>
    <row r="5314" s="29" customFormat="1" x14ac:dyDescent="0.25"/>
    <row r="5315" s="29" customFormat="1" x14ac:dyDescent="0.25"/>
    <row r="5316" s="29" customFormat="1" x14ac:dyDescent="0.25"/>
    <row r="5317" s="29" customFormat="1" x14ac:dyDescent="0.25"/>
    <row r="5318" s="29" customFormat="1" x14ac:dyDescent="0.25"/>
    <row r="5319" s="29" customFormat="1" x14ac:dyDescent="0.25"/>
    <row r="5320" s="29" customFormat="1" x14ac:dyDescent="0.25"/>
    <row r="5321" s="29" customFormat="1" x14ac:dyDescent="0.25"/>
    <row r="5322" s="29" customFormat="1" x14ac:dyDescent="0.25"/>
    <row r="5323" s="29" customFormat="1" x14ac:dyDescent="0.25"/>
    <row r="5324" s="29" customFormat="1" x14ac:dyDescent="0.25"/>
    <row r="5325" s="29" customFormat="1" x14ac:dyDescent="0.25"/>
    <row r="5326" s="29" customFormat="1" x14ac:dyDescent="0.25"/>
    <row r="5327" s="29" customFormat="1" x14ac:dyDescent="0.25"/>
    <row r="5328" s="29" customFormat="1" x14ac:dyDescent="0.25"/>
    <row r="5329" s="29" customFormat="1" x14ac:dyDescent="0.25"/>
    <row r="5330" s="29" customFormat="1" x14ac:dyDescent="0.25"/>
    <row r="5331" s="29" customFormat="1" x14ac:dyDescent="0.25"/>
    <row r="5332" s="29" customFormat="1" x14ac:dyDescent="0.25"/>
    <row r="5333" s="29" customFormat="1" x14ac:dyDescent="0.25"/>
    <row r="5334" s="29" customFormat="1" x14ac:dyDescent="0.25"/>
    <row r="5335" s="29" customFormat="1" x14ac:dyDescent="0.25"/>
    <row r="5336" s="29" customFormat="1" x14ac:dyDescent="0.25"/>
    <row r="5337" s="29" customFormat="1" x14ac:dyDescent="0.25"/>
    <row r="5338" s="29" customFormat="1" x14ac:dyDescent="0.25"/>
    <row r="5339" s="29" customFormat="1" x14ac:dyDescent="0.25"/>
    <row r="5340" s="29" customFormat="1" x14ac:dyDescent="0.25"/>
    <row r="5341" s="29" customFormat="1" x14ac:dyDescent="0.25"/>
    <row r="5342" s="29" customFormat="1" x14ac:dyDescent="0.25"/>
    <row r="5343" s="29" customFormat="1" x14ac:dyDescent="0.25"/>
    <row r="5344" s="29" customFormat="1" x14ac:dyDescent="0.25"/>
    <row r="5345" s="29" customFormat="1" x14ac:dyDescent="0.25"/>
    <row r="5346" s="29" customFormat="1" x14ac:dyDescent="0.25"/>
    <row r="5347" s="29" customFormat="1" x14ac:dyDescent="0.25"/>
    <row r="5348" s="29" customFormat="1" x14ac:dyDescent="0.25"/>
    <row r="5349" s="29" customFormat="1" x14ac:dyDescent="0.25"/>
    <row r="5350" s="29" customFormat="1" x14ac:dyDescent="0.25"/>
    <row r="5351" s="29" customFormat="1" x14ac:dyDescent="0.25"/>
    <row r="5352" s="29" customFormat="1" x14ac:dyDescent="0.25"/>
    <row r="5353" s="29" customFormat="1" x14ac:dyDescent="0.25"/>
    <row r="5354" s="29" customFormat="1" x14ac:dyDescent="0.25"/>
    <row r="5355" s="29" customFormat="1" x14ac:dyDescent="0.25"/>
    <row r="5356" s="29" customFormat="1" x14ac:dyDescent="0.25"/>
    <row r="5357" s="29" customFormat="1" x14ac:dyDescent="0.25"/>
    <row r="5358" s="29" customFormat="1" x14ac:dyDescent="0.25"/>
    <row r="5359" s="29" customFormat="1" x14ac:dyDescent="0.25"/>
    <row r="5360" s="29" customFormat="1" x14ac:dyDescent="0.25"/>
    <row r="5361" s="29" customFormat="1" x14ac:dyDescent="0.25"/>
    <row r="5362" s="29" customFormat="1" x14ac:dyDescent="0.25"/>
    <row r="5363" s="29" customFormat="1" x14ac:dyDescent="0.25"/>
    <row r="5364" s="29" customFormat="1" x14ac:dyDescent="0.25"/>
    <row r="5365" s="29" customFormat="1" x14ac:dyDescent="0.25"/>
    <row r="5366" s="29" customFormat="1" x14ac:dyDescent="0.25"/>
    <row r="5367" s="29" customFormat="1" x14ac:dyDescent="0.25"/>
    <row r="5368" s="29" customFormat="1" x14ac:dyDescent="0.25"/>
    <row r="5369" s="29" customFormat="1" x14ac:dyDescent="0.25"/>
    <row r="5370" s="29" customFormat="1" x14ac:dyDescent="0.25"/>
    <row r="5371" s="29" customFormat="1" x14ac:dyDescent="0.25"/>
    <row r="5372" s="29" customFormat="1" x14ac:dyDescent="0.25"/>
    <row r="5373" s="29" customFormat="1" x14ac:dyDescent="0.25"/>
    <row r="5374" s="29" customFormat="1" x14ac:dyDescent="0.25"/>
    <row r="5375" s="29" customFormat="1" x14ac:dyDescent="0.25"/>
    <row r="5376" s="29" customFormat="1" x14ac:dyDescent="0.25"/>
    <row r="5377" s="29" customFormat="1" x14ac:dyDescent="0.25"/>
    <row r="5378" s="29" customFormat="1" x14ac:dyDescent="0.25"/>
    <row r="5379" s="29" customFormat="1" x14ac:dyDescent="0.25"/>
    <row r="5380" s="29" customFormat="1" x14ac:dyDescent="0.25"/>
    <row r="5381" s="29" customFormat="1" x14ac:dyDescent="0.25"/>
    <row r="5382" s="29" customFormat="1" x14ac:dyDescent="0.25"/>
    <row r="5383" s="29" customFormat="1" x14ac:dyDescent="0.25"/>
    <row r="5384" s="29" customFormat="1" x14ac:dyDescent="0.25"/>
    <row r="5385" s="29" customFormat="1" x14ac:dyDescent="0.25"/>
    <row r="5386" s="29" customFormat="1" x14ac:dyDescent="0.25"/>
    <row r="5387" s="29" customFormat="1" x14ac:dyDescent="0.25"/>
    <row r="5388" s="29" customFormat="1" x14ac:dyDescent="0.25"/>
    <row r="5389" s="29" customFormat="1" x14ac:dyDescent="0.25"/>
    <row r="5390" s="29" customFormat="1" x14ac:dyDescent="0.25"/>
    <row r="5391" s="29" customFormat="1" x14ac:dyDescent="0.25"/>
    <row r="5392" s="29" customFormat="1" x14ac:dyDescent="0.25"/>
    <row r="5393" s="29" customFormat="1" x14ac:dyDescent="0.25"/>
    <row r="5394" s="29" customFormat="1" x14ac:dyDescent="0.25"/>
    <row r="5395" s="29" customFormat="1" x14ac:dyDescent="0.25"/>
    <row r="5396" s="29" customFormat="1" x14ac:dyDescent="0.25"/>
    <row r="5397" s="29" customFormat="1" x14ac:dyDescent="0.25"/>
    <row r="5398" s="29" customFormat="1" x14ac:dyDescent="0.25"/>
    <row r="5399" s="29" customFormat="1" x14ac:dyDescent="0.25"/>
    <row r="5400" s="29" customFormat="1" x14ac:dyDescent="0.25"/>
    <row r="5401" s="29" customFormat="1" x14ac:dyDescent="0.25"/>
    <row r="5402" s="29" customFormat="1" x14ac:dyDescent="0.25"/>
    <row r="5403" s="29" customFormat="1" x14ac:dyDescent="0.25"/>
    <row r="5404" s="29" customFormat="1" x14ac:dyDescent="0.25"/>
    <row r="5405" s="29" customFormat="1" x14ac:dyDescent="0.25"/>
    <row r="5406" s="29" customFormat="1" x14ac:dyDescent="0.25"/>
    <row r="5407" s="29" customFormat="1" x14ac:dyDescent="0.25"/>
    <row r="5408" s="29" customFormat="1" x14ac:dyDescent="0.25"/>
    <row r="5409" s="29" customFormat="1" x14ac:dyDescent="0.25"/>
    <row r="5410" s="29" customFormat="1" x14ac:dyDescent="0.25"/>
    <row r="5411" s="29" customFormat="1" x14ac:dyDescent="0.25"/>
    <row r="5412" s="29" customFormat="1" x14ac:dyDescent="0.25"/>
    <row r="5413" s="29" customFormat="1" x14ac:dyDescent="0.25"/>
    <row r="5414" s="29" customFormat="1" x14ac:dyDescent="0.25"/>
    <row r="5415" s="29" customFormat="1" x14ac:dyDescent="0.25"/>
    <row r="5416" s="29" customFormat="1" x14ac:dyDescent="0.25"/>
    <row r="5417" s="29" customFormat="1" x14ac:dyDescent="0.25"/>
    <row r="5418" s="29" customFormat="1" x14ac:dyDescent="0.25"/>
    <row r="5419" s="29" customFormat="1" x14ac:dyDescent="0.25"/>
    <row r="5420" s="29" customFormat="1" x14ac:dyDescent="0.25"/>
    <row r="5421" s="29" customFormat="1" x14ac:dyDescent="0.25"/>
    <row r="5422" s="29" customFormat="1" x14ac:dyDescent="0.25"/>
    <row r="5423" s="29" customFormat="1" x14ac:dyDescent="0.25"/>
    <row r="5424" s="29" customFormat="1" x14ac:dyDescent="0.25"/>
    <row r="5425" s="29" customFormat="1" x14ac:dyDescent="0.25"/>
    <row r="5426" s="29" customFormat="1" x14ac:dyDescent="0.25"/>
    <row r="5427" s="29" customFormat="1" x14ac:dyDescent="0.25"/>
    <row r="5428" s="29" customFormat="1" x14ac:dyDescent="0.25"/>
    <row r="5429" s="29" customFormat="1" x14ac:dyDescent="0.25"/>
    <row r="5430" s="29" customFormat="1" x14ac:dyDescent="0.25"/>
    <row r="5431" s="29" customFormat="1" x14ac:dyDescent="0.25"/>
    <row r="5432" s="29" customFormat="1" x14ac:dyDescent="0.25"/>
    <row r="5433" s="29" customFormat="1" x14ac:dyDescent="0.25"/>
    <row r="5434" s="29" customFormat="1" x14ac:dyDescent="0.25"/>
    <row r="5435" s="29" customFormat="1" x14ac:dyDescent="0.25"/>
    <row r="5436" s="29" customFormat="1" x14ac:dyDescent="0.25"/>
    <row r="5437" s="29" customFormat="1" x14ac:dyDescent="0.25"/>
    <row r="5438" s="29" customFormat="1" x14ac:dyDescent="0.25"/>
    <row r="5439" s="29" customFormat="1" x14ac:dyDescent="0.25"/>
    <row r="5440" s="29" customFormat="1" x14ac:dyDescent="0.25"/>
    <row r="5441" s="29" customFormat="1" x14ac:dyDescent="0.25"/>
    <row r="5442" s="29" customFormat="1" x14ac:dyDescent="0.25"/>
    <row r="5443" s="29" customFormat="1" x14ac:dyDescent="0.25"/>
    <row r="5444" s="29" customFormat="1" x14ac:dyDescent="0.25"/>
    <row r="5445" s="29" customFormat="1" x14ac:dyDescent="0.25"/>
    <row r="5446" s="29" customFormat="1" x14ac:dyDescent="0.25"/>
    <row r="5447" s="29" customFormat="1" x14ac:dyDescent="0.25"/>
    <row r="5448" s="29" customFormat="1" x14ac:dyDescent="0.25"/>
    <row r="5449" s="29" customFormat="1" x14ac:dyDescent="0.25"/>
    <row r="5450" s="29" customFormat="1" x14ac:dyDescent="0.25"/>
    <row r="5451" s="29" customFormat="1" x14ac:dyDescent="0.25"/>
    <row r="5452" s="29" customFormat="1" x14ac:dyDescent="0.25"/>
    <row r="5453" s="29" customFormat="1" x14ac:dyDescent="0.25"/>
    <row r="5454" s="29" customFormat="1" x14ac:dyDescent="0.25"/>
    <row r="5455" s="29" customFormat="1" x14ac:dyDescent="0.25"/>
    <row r="5456" s="29" customFormat="1" x14ac:dyDescent="0.25"/>
    <row r="5457" s="29" customFormat="1" x14ac:dyDescent="0.25"/>
    <row r="5458" s="29" customFormat="1" x14ac:dyDescent="0.25"/>
    <row r="5459" s="29" customFormat="1" x14ac:dyDescent="0.25"/>
    <row r="5460" s="29" customFormat="1" x14ac:dyDescent="0.25"/>
    <row r="5461" s="29" customFormat="1" x14ac:dyDescent="0.25"/>
    <row r="5462" s="29" customFormat="1" x14ac:dyDescent="0.25"/>
    <row r="5463" s="29" customFormat="1" x14ac:dyDescent="0.25"/>
    <row r="5464" s="29" customFormat="1" x14ac:dyDescent="0.25"/>
    <row r="5465" s="29" customFormat="1" x14ac:dyDescent="0.25"/>
    <row r="5466" s="29" customFormat="1" x14ac:dyDescent="0.25"/>
    <row r="5467" s="29" customFormat="1" x14ac:dyDescent="0.25"/>
    <row r="5468" s="29" customFormat="1" x14ac:dyDescent="0.25"/>
    <row r="5469" s="29" customFormat="1" x14ac:dyDescent="0.25"/>
    <row r="5470" s="29" customFormat="1" x14ac:dyDescent="0.25"/>
    <row r="5471" s="29" customFormat="1" x14ac:dyDescent="0.25"/>
    <row r="5472" s="29" customFormat="1" x14ac:dyDescent="0.25"/>
    <row r="5473" s="29" customFormat="1" x14ac:dyDescent="0.25"/>
    <row r="5474" s="29" customFormat="1" x14ac:dyDescent="0.25"/>
    <row r="5475" s="29" customFormat="1" x14ac:dyDescent="0.25"/>
    <row r="5476" s="29" customFormat="1" x14ac:dyDescent="0.25"/>
    <row r="5477" s="29" customFormat="1" x14ac:dyDescent="0.25"/>
    <row r="5478" s="29" customFormat="1" x14ac:dyDescent="0.25"/>
    <row r="5479" s="29" customFormat="1" x14ac:dyDescent="0.25"/>
    <row r="5480" s="29" customFormat="1" x14ac:dyDescent="0.25"/>
    <row r="5481" s="29" customFormat="1" x14ac:dyDescent="0.25"/>
    <row r="5482" s="29" customFormat="1" x14ac:dyDescent="0.25"/>
    <row r="5483" s="29" customFormat="1" x14ac:dyDescent="0.25"/>
    <row r="5484" s="29" customFormat="1" x14ac:dyDescent="0.25"/>
    <row r="5485" s="29" customFormat="1" x14ac:dyDescent="0.25"/>
    <row r="5486" s="29" customFormat="1" x14ac:dyDescent="0.25"/>
    <row r="5487" s="29" customFormat="1" x14ac:dyDescent="0.25"/>
    <row r="5488" s="29" customFormat="1" x14ac:dyDescent="0.25"/>
    <row r="5489" s="29" customFormat="1" x14ac:dyDescent="0.25"/>
    <row r="5490" s="29" customFormat="1" x14ac:dyDescent="0.25"/>
    <row r="5491" s="29" customFormat="1" x14ac:dyDescent="0.25"/>
    <row r="5492" s="29" customFormat="1" x14ac:dyDescent="0.25"/>
    <row r="5493" s="29" customFormat="1" x14ac:dyDescent="0.25"/>
    <row r="5494" s="29" customFormat="1" x14ac:dyDescent="0.25"/>
    <row r="5495" s="29" customFormat="1" x14ac:dyDescent="0.25"/>
    <row r="5496" s="29" customFormat="1" x14ac:dyDescent="0.25"/>
    <row r="5497" s="29" customFormat="1" x14ac:dyDescent="0.25"/>
    <row r="5498" s="29" customFormat="1" x14ac:dyDescent="0.25"/>
    <row r="5499" s="29" customFormat="1" x14ac:dyDescent="0.25"/>
    <row r="5500" s="29" customFormat="1" x14ac:dyDescent="0.25"/>
    <row r="5501" s="29" customFormat="1" x14ac:dyDescent="0.25"/>
    <row r="5502" s="29" customFormat="1" x14ac:dyDescent="0.25"/>
    <row r="5503" s="29" customFormat="1" x14ac:dyDescent="0.25"/>
    <row r="5504" s="29" customFormat="1" x14ac:dyDescent="0.25"/>
    <row r="5505" s="29" customFormat="1" x14ac:dyDescent="0.25"/>
    <row r="5506" s="29" customFormat="1" x14ac:dyDescent="0.25"/>
    <row r="5507" s="29" customFormat="1" x14ac:dyDescent="0.25"/>
    <row r="5508" s="29" customFormat="1" x14ac:dyDescent="0.25"/>
    <row r="5509" s="29" customFormat="1" x14ac:dyDescent="0.25"/>
    <row r="5510" s="29" customFormat="1" x14ac:dyDescent="0.25"/>
    <row r="5511" s="29" customFormat="1" x14ac:dyDescent="0.25"/>
    <row r="5512" s="29" customFormat="1" x14ac:dyDescent="0.25"/>
    <row r="5513" s="29" customFormat="1" x14ac:dyDescent="0.25"/>
    <row r="5514" s="29" customFormat="1" x14ac:dyDescent="0.25"/>
    <row r="5515" s="29" customFormat="1" x14ac:dyDescent="0.25"/>
    <row r="5516" s="29" customFormat="1" x14ac:dyDescent="0.25"/>
    <row r="5517" s="29" customFormat="1" x14ac:dyDescent="0.25"/>
    <row r="5518" s="29" customFormat="1" x14ac:dyDescent="0.25"/>
    <row r="5519" s="29" customFormat="1" x14ac:dyDescent="0.25"/>
    <row r="5520" s="29" customFormat="1" x14ac:dyDescent="0.25"/>
    <row r="5521" s="29" customFormat="1" x14ac:dyDescent="0.25"/>
    <row r="5522" s="29" customFormat="1" x14ac:dyDescent="0.25"/>
    <row r="5523" s="29" customFormat="1" x14ac:dyDescent="0.25"/>
    <row r="5524" s="29" customFormat="1" x14ac:dyDescent="0.25"/>
    <row r="5525" s="29" customFormat="1" x14ac:dyDescent="0.25"/>
    <row r="5526" s="29" customFormat="1" x14ac:dyDescent="0.25"/>
    <row r="5527" s="29" customFormat="1" x14ac:dyDescent="0.25"/>
    <row r="5528" s="29" customFormat="1" x14ac:dyDescent="0.25"/>
    <row r="5529" s="29" customFormat="1" x14ac:dyDescent="0.25"/>
    <row r="5530" s="29" customFormat="1" x14ac:dyDescent="0.25"/>
    <row r="5531" s="29" customFormat="1" x14ac:dyDescent="0.25"/>
    <row r="5532" s="29" customFormat="1" x14ac:dyDescent="0.25"/>
    <row r="5533" s="29" customFormat="1" x14ac:dyDescent="0.25"/>
    <row r="5534" s="29" customFormat="1" x14ac:dyDescent="0.25"/>
    <row r="5535" s="29" customFormat="1" x14ac:dyDescent="0.25"/>
    <row r="5536" s="29" customFormat="1" x14ac:dyDescent="0.25"/>
    <row r="5537" s="29" customFormat="1" x14ac:dyDescent="0.25"/>
    <row r="5538" s="29" customFormat="1" x14ac:dyDescent="0.25"/>
    <row r="5539" s="29" customFormat="1" x14ac:dyDescent="0.25"/>
    <row r="5540" s="29" customFormat="1" x14ac:dyDescent="0.25"/>
    <row r="5541" s="29" customFormat="1" x14ac:dyDescent="0.25"/>
    <row r="5542" s="29" customFormat="1" x14ac:dyDescent="0.25"/>
    <row r="5543" s="29" customFormat="1" x14ac:dyDescent="0.25"/>
    <row r="5544" s="29" customFormat="1" x14ac:dyDescent="0.25"/>
    <row r="5545" s="29" customFormat="1" x14ac:dyDescent="0.25"/>
    <row r="5546" s="29" customFormat="1" x14ac:dyDescent="0.25"/>
    <row r="5547" s="29" customFormat="1" x14ac:dyDescent="0.25"/>
    <row r="5548" s="29" customFormat="1" x14ac:dyDescent="0.25"/>
    <row r="5549" s="29" customFormat="1" x14ac:dyDescent="0.25"/>
    <row r="5550" s="29" customFormat="1" x14ac:dyDescent="0.25"/>
    <row r="5551" s="29" customFormat="1" x14ac:dyDescent="0.25"/>
    <row r="5552" s="29" customFormat="1" x14ac:dyDescent="0.25"/>
    <row r="5553" s="29" customFormat="1" x14ac:dyDescent="0.25"/>
    <row r="5554" s="29" customFormat="1" x14ac:dyDescent="0.25"/>
    <row r="5555" s="29" customFormat="1" x14ac:dyDescent="0.25"/>
    <row r="5556" s="29" customFormat="1" x14ac:dyDescent="0.25"/>
    <row r="5557" s="29" customFormat="1" x14ac:dyDescent="0.25"/>
    <row r="5558" s="29" customFormat="1" x14ac:dyDescent="0.25"/>
    <row r="5559" s="29" customFormat="1" x14ac:dyDescent="0.25"/>
    <row r="5560" s="29" customFormat="1" x14ac:dyDescent="0.25"/>
    <row r="5561" s="29" customFormat="1" x14ac:dyDescent="0.25"/>
    <row r="5562" s="29" customFormat="1" x14ac:dyDescent="0.25"/>
    <row r="5563" s="29" customFormat="1" x14ac:dyDescent="0.25"/>
    <row r="5564" s="29" customFormat="1" x14ac:dyDescent="0.25"/>
    <row r="5565" s="29" customFormat="1" x14ac:dyDescent="0.25"/>
    <row r="5566" s="29" customFormat="1" x14ac:dyDescent="0.25"/>
    <row r="5567" s="29" customFormat="1" x14ac:dyDescent="0.25"/>
    <row r="5568" s="29" customFormat="1" x14ac:dyDescent="0.25"/>
    <row r="5569" s="29" customFormat="1" x14ac:dyDescent="0.25"/>
    <row r="5570" s="29" customFormat="1" x14ac:dyDescent="0.25"/>
    <row r="5571" s="29" customFormat="1" x14ac:dyDescent="0.25"/>
    <row r="5572" s="29" customFormat="1" x14ac:dyDescent="0.25"/>
    <row r="5573" s="29" customFormat="1" x14ac:dyDescent="0.25"/>
    <row r="5574" s="29" customFormat="1" x14ac:dyDescent="0.25"/>
    <row r="5575" s="29" customFormat="1" x14ac:dyDescent="0.25"/>
    <row r="5576" s="29" customFormat="1" x14ac:dyDescent="0.25"/>
    <row r="5577" s="29" customFormat="1" x14ac:dyDescent="0.25"/>
    <row r="5578" s="29" customFormat="1" x14ac:dyDescent="0.25"/>
    <row r="5579" s="29" customFormat="1" x14ac:dyDescent="0.25"/>
    <row r="5580" s="29" customFormat="1" x14ac:dyDescent="0.25"/>
    <row r="5581" s="29" customFormat="1" x14ac:dyDescent="0.25"/>
    <row r="5582" s="29" customFormat="1" x14ac:dyDescent="0.25"/>
    <row r="5583" s="29" customFormat="1" x14ac:dyDescent="0.25"/>
    <row r="5584" s="29" customFormat="1" x14ac:dyDescent="0.25"/>
    <row r="5585" s="29" customFormat="1" x14ac:dyDescent="0.25"/>
    <row r="5586" s="29" customFormat="1" x14ac:dyDescent="0.25"/>
    <row r="5587" s="29" customFormat="1" x14ac:dyDescent="0.25"/>
    <row r="5588" s="29" customFormat="1" x14ac:dyDescent="0.25"/>
    <row r="5589" s="29" customFormat="1" x14ac:dyDescent="0.25"/>
    <row r="5590" s="29" customFormat="1" x14ac:dyDescent="0.25"/>
    <row r="5591" s="29" customFormat="1" x14ac:dyDescent="0.25"/>
    <row r="5592" s="29" customFormat="1" x14ac:dyDescent="0.25"/>
    <row r="5593" s="29" customFormat="1" x14ac:dyDescent="0.25"/>
    <row r="5594" s="29" customFormat="1" x14ac:dyDescent="0.25"/>
    <row r="5595" s="29" customFormat="1" x14ac:dyDescent="0.25"/>
    <row r="5596" s="29" customFormat="1" x14ac:dyDescent="0.25"/>
    <row r="5597" s="29" customFormat="1" x14ac:dyDescent="0.25"/>
    <row r="5598" s="29" customFormat="1" x14ac:dyDescent="0.25"/>
    <row r="5599" s="29" customFormat="1" x14ac:dyDescent="0.25"/>
    <row r="5600" s="29" customFormat="1" x14ac:dyDescent="0.25"/>
    <row r="5601" s="29" customFormat="1" x14ac:dyDescent="0.25"/>
    <row r="5602" s="29" customFormat="1" x14ac:dyDescent="0.25"/>
    <row r="5603" s="29" customFormat="1" x14ac:dyDescent="0.25"/>
    <row r="5604" s="29" customFormat="1" x14ac:dyDescent="0.25"/>
    <row r="5605" s="29" customFormat="1" x14ac:dyDescent="0.25"/>
    <row r="5606" s="29" customFormat="1" x14ac:dyDescent="0.25"/>
    <row r="5607" s="29" customFormat="1" x14ac:dyDescent="0.25"/>
    <row r="5608" s="29" customFormat="1" x14ac:dyDescent="0.25"/>
    <row r="5609" s="29" customFormat="1" x14ac:dyDescent="0.25"/>
    <row r="5610" s="29" customFormat="1" x14ac:dyDescent="0.25"/>
    <row r="5611" s="29" customFormat="1" x14ac:dyDescent="0.25"/>
    <row r="5612" s="29" customFormat="1" x14ac:dyDescent="0.25"/>
    <row r="5613" s="29" customFormat="1" x14ac:dyDescent="0.25"/>
    <row r="5614" s="29" customFormat="1" x14ac:dyDescent="0.25"/>
    <row r="5615" s="29" customFormat="1" x14ac:dyDescent="0.25"/>
    <row r="5616" s="29" customFormat="1" x14ac:dyDescent="0.25"/>
    <row r="5617" s="29" customFormat="1" x14ac:dyDescent="0.25"/>
    <row r="5618" s="29" customFormat="1" x14ac:dyDescent="0.25"/>
    <row r="5619" s="29" customFormat="1" x14ac:dyDescent="0.25"/>
    <row r="5620" s="29" customFormat="1" x14ac:dyDescent="0.25"/>
    <row r="5621" s="29" customFormat="1" x14ac:dyDescent="0.25"/>
    <row r="5622" s="29" customFormat="1" x14ac:dyDescent="0.25"/>
    <row r="5623" s="29" customFormat="1" x14ac:dyDescent="0.25"/>
    <row r="5624" s="29" customFormat="1" x14ac:dyDescent="0.25"/>
    <row r="5625" s="29" customFormat="1" x14ac:dyDescent="0.25"/>
    <row r="5626" s="29" customFormat="1" x14ac:dyDescent="0.25"/>
    <row r="5627" s="29" customFormat="1" x14ac:dyDescent="0.25"/>
    <row r="5628" s="29" customFormat="1" x14ac:dyDescent="0.25"/>
    <row r="5629" s="29" customFormat="1" x14ac:dyDescent="0.25"/>
    <row r="5630" s="29" customFormat="1" x14ac:dyDescent="0.25"/>
    <row r="5631" s="29" customFormat="1" x14ac:dyDescent="0.25"/>
    <row r="5632" s="29" customFormat="1" x14ac:dyDescent="0.25"/>
    <row r="5633" s="29" customFormat="1" x14ac:dyDescent="0.25"/>
    <row r="5634" s="29" customFormat="1" x14ac:dyDescent="0.25"/>
    <row r="5635" s="29" customFormat="1" x14ac:dyDescent="0.25"/>
    <row r="5636" s="29" customFormat="1" x14ac:dyDescent="0.25"/>
    <row r="5637" s="29" customFormat="1" x14ac:dyDescent="0.25"/>
    <row r="5638" s="29" customFormat="1" x14ac:dyDescent="0.25"/>
    <row r="5639" s="29" customFormat="1" x14ac:dyDescent="0.25"/>
    <row r="5640" s="29" customFormat="1" x14ac:dyDescent="0.25"/>
    <row r="5641" s="29" customFormat="1" x14ac:dyDescent="0.25"/>
    <row r="5642" s="29" customFormat="1" x14ac:dyDescent="0.25"/>
    <row r="5643" s="29" customFormat="1" x14ac:dyDescent="0.25"/>
    <row r="5644" s="29" customFormat="1" x14ac:dyDescent="0.25"/>
    <row r="5645" s="29" customFormat="1" x14ac:dyDescent="0.25"/>
    <row r="5646" s="29" customFormat="1" x14ac:dyDescent="0.25"/>
    <row r="5647" s="29" customFormat="1" x14ac:dyDescent="0.25"/>
    <row r="5648" s="29" customFormat="1" x14ac:dyDescent="0.25"/>
    <row r="5649" s="29" customFormat="1" x14ac:dyDescent="0.25"/>
    <row r="5650" s="29" customFormat="1" x14ac:dyDescent="0.25"/>
    <row r="5651" s="29" customFormat="1" x14ac:dyDescent="0.25"/>
    <row r="5652" s="29" customFormat="1" x14ac:dyDescent="0.25"/>
    <row r="5653" s="29" customFormat="1" x14ac:dyDescent="0.25"/>
    <row r="5654" s="29" customFormat="1" x14ac:dyDescent="0.25"/>
    <row r="5655" s="29" customFormat="1" x14ac:dyDescent="0.25"/>
    <row r="5656" s="29" customFormat="1" x14ac:dyDescent="0.25"/>
    <row r="5657" s="29" customFormat="1" x14ac:dyDescent="0.25"/>
    <row r="5658" s="29" customFormat="1" x14ac:dyDescent="0.25"/>
    <row r="5659" s="29" customFormat="1" x14ac:dyDescent="0.25"/>
    <row r="5660" s="29" customFormat="1" x14ac:dyDescent="0.25"/>
    <row r="5661" s="29" customFormat="1" x14ac:dyDescent="0.25"/>
    <row r="5662" s="29" customFormat="1" x14ac:dyDescent="0.25"/>
    <row r="5663" s="29" customFormat="1" x14ac:dyDescent="0.25"/>
    <row r="5664" s="29" customFormat="1" x14ac:dyDescent="0.25"/>
    <row r="5665" s="29" customFormat="1" x14ac:dyDescent="0.25"/>
    <row r="5666" s="29" customFormat="1" x14ac:dyDescent="0.25"/>
    <row r="5667" s="29" customFormat="1" x14ac:dyDescent="0.25"/>
    <row r="5668" s="29" customFormat="1" x14ac:dyDescent="0.25"/>
    <row r="5669" s="29" customFormat="1" x14ac:dyDescent="0.25"/>
    <row r="5670" s="29" customFormat="1" x14ac:dyDescent="0.25"/>
    <row r="5671" s="29" customFormat="1" x14ac:dyDescent="0.25"/>
    <row r="5672" s="29" customFormat="1" x14ac:dyDescent="0.25"/>
    <row r="5673" s="29" customFormat="1" x14ac:dyDescent="0.25"/>
    <row r="5674" s="29" customFormat="1" x14ac:dyDescent="0.25"/>
    <row r="5675" s="29" customFormat="1" x14ac:dyDescent="0.25"/>
    <row r="5676" s="29" customFormat="1" x14ac:dyDescent="0.25"/>
    <row r="5677" s="29" customFormat="1" x14ac:dyDescent="0.25"/>
    <row r="5678" s="29" customFormat="1" x14ac:dyDescent="0.25"/>
    <row r="5679" s="29" customFormat="1" x14ac:dyDescent="0.25"/>
    <row r="5680" s="29" customFormat="1" x14ac:dyDescent="0.25"/>
    <row r="5681" s="29" customFormat="1" x14ac:dyDescent="0.25"/>
    <row r="5682" s="29" customFormat="1" x14ac:dyDescent="0.25"/>
    <row r="5683" s="29" customFormat="1" x14ac:dyDescent="0.25"/>
    <row r="5684" s="29" customFormat="1" x14ac:dyDescent="0.25"/>
    <row r="5685" s="29" customFormat="1" x14ac:dyDescent="0.25"/>
    <row r="5686" s="29" customFormat="1" x14ac:dyDescent="0.25"/>
    <row r="5687" s="29" customFormat="1" x14ac:dyDescent="0.25"/>
    <row r="5688" s="29" customFormat="1" x14ac:dyDescent="0.25"/>
    <row r="5689" s="29" customFormat="1" x14ac:dyDescent="0.25"/>
    <row r="5690" s="29" customFormat="1" x14ac:dyDescent="0.25"/>
    <row r="5691" s="29" customFormat="1" x14ac:dyDescent="0.25"/>
    <row r="5692" s="29" customFormat="1" x14ac:dyDescent="0.25"/>
    <row r="5693" s="29" customFormat="1" x14ac:dyDescent="0.25"/>
    <row r="5694" s="29" customFormat="1" x14ac:dyDescent="0.25"/>
    <row r="5695" s="29" customFormat="1" x14ac:dyDescent="0.25"/>
    <row r="5696" s="29" customFormat="1" x14ac:dyDescent="0.25"/>
    <row r="5697" s="29" customFormat="1" x14ac:dyDescent="0.25"/>
    <row r="5698" s="29" customFormat="1" x14ac:dyDescent="0.25"/>
    <row r="5699" s="29" customFormat="1" x14ac:dyDescent="0.25"/>
    <row r="5700" s="29" customFormat="1" x14ac:dyDescent="0.25"/>
    <row r="5701" s="29" customFormat="1" x14ac:dyDescent="0.25"/>
    <row r="5702" s="29" customFormat="1" x14ac:dyDescent="0.25"/>
    <row r="5703" s="29" customFormat="1" x14ac:dyDescent="0.25"/>
    <row r="5704" s="29" customFormat="1" x14ac:dyDescent="0.25"/>
    <row r="5705" s="29" customFormat="1" x14ac:dyDescent="0.25"/>
    <row r="5706" s="29" customFormat="1" x14ac:dyDescent="0.25"/>
    <row r="5707" s="29" customFormat="1" x14ac:dyDescent="0.25"/>
    <row r="5708" s="29" customFormat="1" x14ac:dyDescent="0.25"/>
    <row r="5709" s="29" customFormat="1" x14ac:dyDescent="0.25"/>
    <row r="5710" s="29" customFormat="1" x14ac:dyDescent="0.25"/>
    <row r="5711" s="29" customFormat="1" x14ac:dyDescent="0.25"/>
    <row r="5712" s="29" customFormat="1" x14ac:dyDescent="0.25"/>
    <row r="5713" s="29" customFormat="1" x14ac:dyDescent="0.25"/>
    <row r="5714" s="29" customFormat="1" x14ac:dyDescent="0.25"/>
    <row r="5715" s="29" customFormat="1" x14ac:dyDescent="0.25"/>
    <row r="5716" s="29" customFormat="1" x14ac:dyDescent="0.25"/>
    <row r="5717" s="29" customFormat="1" x14ac:dyDescent="0.25"/>
    <row r="5718" s="29" customFormat="1" x14ac:dyDescent="0.25"/>
    <row r="5719" s="29" customFormat="1" x14ac:dyDescent="0.25"/>
    <row r="5720" s="29" customFormat="1" x14ac:dyDescent="0.25"/>
    <row r="5721" s="29" customFormat="1" x14ac:dyDescent="0.25"/>
    <row r="5722" s="29" customFormat="1" x14ac:dyDescent="0.25"/>
    <row r="5723" s="29" customFormat="1" x14ac:dyDescent="0.25"/>
    <row r="5724" s="29" customFormat="1" x14ac:dyDescent="0.25"/>
    <row r="5725" s="29" customFormat="1" x14ac:dyDescent="0.25"/>
    <row r="5726" s="29" customFormat="1" x14ac:dyDescent="0.25"/>
    <row r="5727" s="29" customFormat="1" x14ac:dyDescent="0.25"/>
    <row r="5728" s="29" customFormat="1" x14ac:dyDescent="0.25"/>
    <row r="5729" s="29" customFormat="1" x14ac:dyDescent="0.25"/>
    <row r="5730" s="29" customFormat="1" x14ac:dyDescent="0.25"/>
    <row r="5731" s="29" customFormat="1" x14ac:dyDescent="0.25"/>
    <row r="5732" s="29" customFormat="1" x14ac:dyDescent="0.25"/>
    <row r="5733" s="29" customFormat="1" x14ac:dyDescent="0.25"/>
    <row r="5734" s="29" customFormat="1" x14ac:dyDescent="0.25"/>
    <row r="5735" s="29" customFormat="1" x14ac:dyDescent="0.25"/>
    <row r="5736" s="29" customFormat="1" x14ac:dyDescent="0.25"/>
    <row r="5737" s="29" customFormat="1" x14ac:dyDescent="0.25"/>
    <row r="5738" s="29" customFormat="1" x14ac:dyDescent="0.25"/>
    <row r="5739" s="29" customFormat="1" x14ac:dyDescent="0.25"/>
    <row r="5740" s="29" customFormat="1" x14ac:dyDescent="0.25"/>
    <row r="5741" s="29" customFormat="1" x14ac:dyDescent="0.25"/>
    <row r="5742" s="29" customFormat="1" x14ac:dyDescent="0.25"/>
    <row r="5743" s="29" customFormat="1" x14ac:dyDescent="0.25"/>
    <row r="5744" s="29" customFormat="1" x14ac:dyDescent="0.25"/>
    <row r="5745" s="29" customFormat="1" x14ac:dyDescent="0.25"/>
    <row r="5746" s="29" customFormat="1" x14ac:dyDescent="0.25"/>
    <row r="5747" s="29" customFormat="1" x14ac:dyDescent="0.25"/>
    <row r="5748" s="29" customFormat="1" x14ac:dyDescent="0.25"/>
    <row r="5749" s="29" customFormat="1" x14ac:dyDescent="0.25"/>
    <row r="5750" s="29" customFormat="1" x14ac:dyDescent="0.25"/>
    <row r="5751" s="29" customFormat="1" x14ac:dyDescent="0.25"/>
    <row r="5752" s="29" customFormat="1" x14ac:dyDescent="0.25"/>
    <row r="5753" s="29" customFormat="1" x14ac:dyDescent="0.25"/>
    <row r="5754" s="29" customFormat="1" x14ac:dyDescent="0.25"/>
    <row r="5755" s="29" customFormat="1" x14ac:dyDescent="0.25"/>
    <row r="5756" s="29" customFormat="1" x14ac:dyDescent="0.25"/>
    <row r="5757" s="29" customFormat="1" x14ac:dyDescent="0.25"/>
    <row r="5758" s="29" customFormat="1" x14ac:dyDescent="0.25"/>
    <row r="5759" s="29" customFormat="1" x14ac:dyDescent="0.25"/>
    <row r="5760" s="29" customFormat="1" x14ac:dyDescent="0.25"/>
    <row r="5761" s="29" customFormat="1" x14ac:dyDescent="0.25"/>
    <row r="5762" s="29" customFormat="1" x14ac:dyDescent="0.25"/>
    <row r="5763" s="29" customFormat="1" x14ac:dyDescent="0.25"/>
    <row r="5764" s="29" customFormat="1" x14ac:dyDescent="0.25"/>
    <row r="5765" s="29" customFormat="1" x14ac:dyDescent="0.25"/>
    <row r="5766" s="29" customFormat="1" x14ac:dyDescent="0.25"/>
    <row r="5767" s="29" customFormat="1" x14ac:dyDescent="0.25"/>
    <row r="5768" s="29" customFormat="1" x14ac:dyDescent="0.25"/>
    <row r="5769" s="29" customFormat="1" x14ac:dyDescent="0.25"/>
    <row r="5770" s="29" customFormat="1" x14ac:dyDescent="0.25"/>
    <row r="5771" s="29" customFormat="1" x14ac:dyDescent="0.25"/>
    <row r="5772" s="29" customFormat="1" x14ac:dyDescent="0.25"/>
    <row r="5773" s="29" customFormat="1" x14ac:dyDescent="0.25"/>
    <row r="5774" s="29" customFormat="1" x14ac:dyDescent="0.25"/>
    <row r="5775" s="29" customFormat="1" x14ac:dyDescent="0.25"/>
    <row r="5776" s="29" customFormat="1" x14ac:dyDescent="0.25"/>
    <row r="5777" s="29" customFormat="1" x14ac:dyDescent="0.25"/>
    <row r="5778" s="29" customFormat="1" x14ac:dyDescent="0.25"/>
    <row r="5779" s="29" customFormat="1" x14ac:dyDescent="0.25"/>
    <row r="5780" s="29" customFormat="1" x14ac:dyDescent="0.25"/>
    <row r="5781" s="29" customFormat="1" x14ac:dyDescent="0.25"/>
    <row r="5782" s="29" customFormat="1" x14ac:dyDescent="0.25"/>
    <row r="5783" s="29" customFormat="1" x14ac:dyDescent="0.25"/>
    <row r="5784" s="29" customFormat="1" x14ac:dyDescent="0.25"/>
    <row r="5785" s="29" customFormat="1" x14ac:dyDescent="0.25"/>
    <row r="5786" s="29" customFormat="1" x14ac:dyDescent="0.25"/>
    <row r="5787" s="29" customFormat="1" x14ac:dyDescent="0.25"/>
    <row r="5788" s="29" customFormat="1" x14ac:dyDescent="0.25"/>
    <row r="5789" s="29" customFormat="1" x14ac:dyDescent="0.25"/>
    <row r="5790" s="29" customFormat="1" x14ac:dyDescent="0.25"/>
    <row r="5791" s="29" customFormat="1" x14ac:dyDescent="0.25"/>
    <row r="5792" s="29" customFormat="1" x14ac:dyDescent="0.25"/>
    <row r="5793" s="29" customFormat="1" x14ac:dyDescent="0.25"/>
    <row r="5794" s="29" customFormat="1" x14ac:dyDescent="0.25"/>
    <row r="5795" s="29" customFormat="1" x14ac:dyDescent="0.25"/>
    <row r="5796" s="29" customFormat="1" x14ac:dyDescent="0.25"/>
    <row r="5797" s="29" customFormat="1" x14ac:dyDescent="0.25"/>
    <row r="5798" s="29" customFormat="1" x14ac:dyDescent="0.25"/>
    <row r="5799" s="29" customFormat="1" x14ac:dyDescent="0.25"/>
    <row r="5800" s="29" customFormat="1" x14ac:dyDescent="0.25"/>
    <row r="5801" s="29" customFormat="1" x14ac:dyDescent="0.25"/>
    <row r="5802" s="29" customFormat="1" x14ac:dyDescent="0.25"/>
    <row r="5803" s="29" customFormat="1" x14ac:dyDescent="0.25"/>
    <row r="5804" s="29" customFormat="1" x14ac:dyDescent="0.25"/>
    <row r="5805" s="29" customFormat="1" x14ac:dyDescent="0.25"/>
    <row r="5806" s="29" customFormat="1" x14ac:dyDescent="0.25"/>
    <row r="5807" s="29" customFormat="1" x14ac:dyDescent="0.25"/>
    <row r="5808" s="29" customFormat="1" x14ac:dyDescent="0.25"/>
    <row r="5809" s="29" customFormat="1" x14ac:dyDescent="0.25"/>
    <row r="5810" s="29" customFormat="1" x14ac:dyDescent="0.25"/>
    <row r="5811" s="29" customFormat="1" x14ac:dyDescent="0.25"/>
    <row r="5812" s="29" customFormat="1" x14ac:dyDescent="0.25"/>
    <row r="5813" s="29" customFormat="1" x14ac:dyDescent="0.25"/>
    <row r="5814" s="29" customFormat="1" x14ac:dyDescent="0.25"/>
    <row r="5815" s="29" customFormat="1" x14ac:dyDescent="0.25"/>
    <row r="5816" s="29" customFormat="1" x14ac:dyDescent="0.25"/>
    <row r="5817" s="29" customFormat="1" x14ac:dyDescent="0.25"/>
    <row r="5818" s="29" customFormat="1" x14ac:dyDescent="0.25"/>
    <row r="5819" s="29" customFormat="1" x14ac:dyDescent="0.25"/>
    <row r="5820" s="29" customFormat="1" x14ac:dyDescent="0.25"/>
    <row r="5821" s="29" customFormat="1" x14ac:dyDescent="0.25"/>
    <row r="5822" s="29" customFormat="1" x14ac:dyDescent="0.25"/>
    <row r="5823" s="29" customFormat="1" x14ac:dyDescent="0.25"/>
    <row r="5824" s="29" customFormat="1" x14ac:dyDescent="0.25"/>
    <row r="5825" s="29" customFormat="1" x14ac:dyDescent="0.25"/>
    <row r="5826" s="29" customFormat="1" x14ac:dyDescent="0.25"/>
    <row r="5827" s="29" customFormat="1" x14ac:dyDescent="0.25"/>
    <row r="5828" s="29" customFormat="1" x14ac:dyDescent="0.25"/>
    <row r="5829" s="29" customFormat="1" x14ac:dyDescent="0.25"/>
    <row r="5830" s="29" customFormat="1" x14ac:dyDescent="0.25"/>
    <row r="5831" s="29" customFormat="1" x14ac:dyDescent="0.25"/>
    <row r="5832" s="29" customFormat="1" x14ac:dyDescent="0.25"/>
    <row r="5833" s="29" customFormat="1" x14ac:dyDescent="0.25"/>
    <row r="5834" s="29" customFormat="1" x14ac:dyDescent="0.25"/>
    <row r="5835" s="29" customFormat="1" x14ac:dyDescent="0.25"/>
    <row r="5836" s="29" customFormat="1" x14ac:dyDescent="0.25"/>
    <row r="5837" s="29" customFormat="1" x14ac:dyDescent="0.25"/>
    <row r="5838" s="29" customFormat="1" x14ac:dyDescent="0.25"/>
    <row r="5839" s="29" customFormat="1" x14ac:dyDescent="0.25"/>
    <row r="5840" s="29" customFormat="1" x14ac:dyDescent="0.25"/>
    <row r="5841" s="29" customFormat="1" x14ac:dyDescent="0.25"/>
    <row r="5842" s="29" customFormat="1" x14ac:dyDescent="0.25"/>
    <row r="5843" s="29" customFormat="1" x14ac:dyDescent="0.25"/>
    <row r="5844" s="29" customFormat="1" x14ac:dyDescent="0.25"/>
    <row r="5845" s="29" customFormat="1" x14ac:dyDescent="0.25"/>
    <row r="5846" s="29" customFormat="1" x14ac:dyDescent="0.25"/>
    <row r="5847" s="29" customFormat="1" x14ac:dyDescent="0.25"/>
    <row r="5848" s="29" customFormat="1" x14ac:dyDescent="0.25"/>
    <row r="5849" s="29" customFormat="1" x14ac:dyDescent="0.25"/>
    <row r="5850" s="29" customFormat="1" x14ac:dyDescent="0.25"/>
    <row r="5851" s="29" customFormat="1" x14ac:dyDescent="0.25"/>
    <row r="5852" s="29" customFormat="1" x14ac:dyDescent="0.25"/>
    <row r="5853" s="29" customFormat="1" x14ac:dyDescent="0.25"/>
    <row r="5854" s="29" customFormat="1" x14ac:dyDescent="0.25"/>
    <row r="5855" s="29" customFormat="1" x14ac:dyDescent="0.25"/>
    <row r="5856" s="29" customFormat="1" x14ac:dyDescent="0.25"/>
    <row r="5857" s="29" customFormat="1" x14ac:dyDescent="0.25"/>
    <row r="5858" s="29" customFormat="1" x14ac:dyDescent="0.25"/>
    <row r="5859" s="29" customFormat="1" x14ac:dyDescent="0.25"/>
    <row r="5860" s="29" customFormat="1" x14ac:dyDescent="0.25"/>
    <row r="5861" s="29" customFormat="1" x14ac:dyDescent="0.25"/>
    <row r="5862" s="29" customFormat="1" x14ac:dyDescent="0.25"/>
    <row r="5863" s="29" customFormat="1" x14ac:dyDescent="0.25"/>
    <row r="5864" s="29" customFormat="1" x14ac:dyDescent="0.25"/>
    <row r="5865" s="29" customFormat="1" x14ac:dyDescent="0.25"/>
    <row r="5866" s="29" customFormat="1" x14ac:dyDescent="0.25"/>
    <row r="5867" s="29" customFormat="1" x14ac:dyDescent="0.25"/>
    <row r="5868" s="29" customFormat="1" x14ac:dyDescent="0.25"/>
    <row r="5869" s="29" customFormat="1" x14ac:dyDescent="0.25"/>
    <row r="5870" s="29" customFormat="1" x14ac:dyDescent="0.25"/>
    <row r="5871" s="29" customFormat="1" x14ac:dyDescent="0.25"/>
    <row r="5872" s="29" customFormat="1" x14ac:dyDescent="0.25"/>
    <row r="5873" s="29" customFormat="1" x14ac:dyDescent="0.25"/>
    <row r="5874" s="29" customFormat="1" x14ac:dyDescent="0.25"/>
    <row r="5875" s="29" customFormat="1" x14ac:dyDescent="0.25"/>
    <row r="5876" s="29" customFormat="1" x14ac:dyDescent="0.25"/>
    <row r="5877" s="29" customFormat="1" x14ac:dyDescent="0.25"/>
    <row r="5878" s="29" customFormat="1" x14ac:dyDescent="0.25"/>
    <row r="5879" s="29" customFormat="1" x14ac:dyDescent="0.25"/>
    <row r="5880" s="29" customFormat="1" x14ac:dyDescent="0.25"/>
    <row r="5881" s="29" customFormat="1" x14ac:dyDescent="0.25"/>
    <row r="5882" s="29" customFormat="1" x14ac:dyDescent="0.25"/>
    <row r="5883" s="29" customFormat="1" x14ac:dyDescent="0.25"/>
    <row r="5884" s="29" customFormat="1" x14ac:dyDescent="0.25"/>
    <row r="5885" s="29" customFormat="1" x14ac:dyDescent="0.25"/>
    <row r="5886" s="29" customFormat="1" x14ac:dyDescent="0.25"/>
    <row r="5887" s="29" customFormat="1" x14ac:dyDescent="0.25"/>
    <row r="5888" s="29" customFormat="1" x14ac:dyDescent="0.25"/>
    <row r="5889" s="29" customFormat="1" x14ac:dyDescent="0.25"/>
    <row r="5890" s="29" customFormat="1" x14ac:dyDescent="0.25"/>
    <row r="5891" s="29" customFormat="1" x14ac:dyDescent="0.25"/>
    <row r="5892" s="29" customFormat="1" x14ac:dyDescent="0.25"/>
    <row r="5893" s="29" customFormat="1" x14ac:dyDescent="0.25"/>
    <row r="5894" s="29" customFormat="1" x14ac:dyDescent="0.25"/>
    <row r="5895" s="29" customFormat="1" x14ac:dyDescent="0.25"/>
    <row r="5896" s="29" customFormat="1" x14ac:dyDescent="0.25"/>
    <row r="5897" s="29" customFormat="1" x14ac:dyDescent="0.25"/>
    <row r="5898" s="29" customFormat="1" x14ac:dyDescent="0.25"/>
    <row r="5899" s="29" customFormat="1" x14ac:dyDescent="0.25"/>
    <row r="5900" s="29" customFormat="1" x14ac:dyDescent="0.25"/>
    <row r="5901" s="29" customFormat="1" x14ac:dyDescent="0.25"/>
    <row r="5902" s="29" customFormat="1" x14ac:dyDescent="0.25"/>
    <row r="5903" s="29" customFormat="1" x14ac:dyDescent="0.25"/>
    <row r="5904" s="29" customFormat="1" x14ac:dyDescent="0.25"/>
    <row r="5905" s="29" customFormat="1" x14ac:dyDescent="0.25"/>
    <row r="5906" s="29" customFormat="1" x14ac:dyDescent="0.25"/>
    <row r="5907" s="29" customFormat="1" x14ac:dyDescent="0.25"/>
    <row r="5908" s="29" customFormat="1" x14ac:dyDescent="0.25"/>
    <row r="5909" s="29" customFormat="1" x14ac:dyDescent="0.25"/>
    <row r="5910" s="29" customFormat="1" x14ac:dyDescent="0.25"/>
    <row r="5911" s="29" customFormat="1" x14ac:dyDescent="0.25"/>
    <row r="5912" s="29" customFormat="1" x14ac:dyDescent="0.25"/>
    <row r="5913" s="29" customFormat="1" x14ac:dyDescent="0.25"/>
    <row r="5914" s="29" customFormat="1" x14ac:dyDescent="0.25"/>
    <row r="5915" s="29" customFormat="1" x14ac:dyDescent="0.25"/>
    <row r="5916" s="29" customFormat="1" x14ac:dyDescent="0.25"/>
    <row r="5917" s="29" customFormat="1" x14ac:dyDescent="0.25"/>
    <row r="5918" s="29" customFormat="1" x14ac:dyDescent="0.25"/>
    <row r="5919" s="29" customFormat="1" x14ac:dyDescent="0.25"/>
    <row r="5920" s="29" customFormat="1" x14ac:dyDescent="0.25"/>
    <row r="5921" s="29" customFormat="1" x14ac:dyDescent="0.25"/>
    <row r="5922" s="29" customFormat="1" x14ac:dyDescent="0.25"/>
    <row r="5923" s="29" customFormat="1" x14ac:dyDescent="0.25"/>
    <row r="5924" s="29" customFormat="1" x14ac:dyDescent="0.25"/>
    <row r="5925" s="29" customFormat="1" x14ac:dyDescent="0.25"/>
    <row r="5926" s="29" customFormat="1" x14ac:dyDescent="0.25"/>
    <row r="5927" s="29" customFormat="1" x14ac:dyDescent="0.25"/>
    <row r="5928" s="29" customFormat="1" x14ac:dyDescent="0.25"/>
    <row r="5929" s="29" customFormat="1" x14ac:dyDescent="0.25"/>
    <row r="5930" s="29" customFormat="1" x14ac:dyDescent="0.25"/>
    <row r="5931" s="29" customFormat="1" x14ac:dyDescent="0.25"/>
    <row r="5932" s="29" customFormat="1" x14ac:dyDescent="0.25"/>
    <row r="5933" s="29" customFormat="1" x14ac:dyDescent="0.25"/>
    <row r="5934" s="29" customFormat="1" x14ac:dyDescent="0.25"/>
    <row r="5935" s="29" customFormat="1" x14ac:dyDescent="0.25"/>
    <row r="5936" s="29" customFormat="1" x14ac:dyDescent="0.25"/>
    <row r="5937" s="29" customFormat="1" x14ac:dyDescent="0.25"/>
    <row r="5938" s="29" customFormat="1" x14ac:dyDescent="0.25"/>
    <row r="5939" s="29" customFormat="1" x14ac:dyDescent="0.25"/>
    <row r="5940" s="29" customFormat="1" x14ac:dyDescent="0.25"/>
    <row r="5941" s="29" customFormat="1" x14ac:dyDescent="0.25"/>
    <row r="5942" s="29" customFormat="1" x14ac:dyDescent="0.25"/>
    <row r="5943" s="29" customFormat="1" x14ac:dyDescent="0.25"/>
    <row r="5944" s="29" customFormat="1" x14ac:dyDescent="0.25"/>
    <row r="5945" s="29" customFormat="1" x14ac:dyDescent="0.25"/>
    <row r="5946" s="29" customFormat="1" x14ac:dyDescent="0.25"/>
    <row r="5947" s="29" customFormat="1" x14ac:dyDescent="0.25"/>
    <row r="5948" s="29" customFormat="1" x14ac:dyDescent="0.25"/>
    <row r="5949" s="29" customFormat="1" x14ac:dyDescent="0.25"/>
    <row r="5950" s="29" customFormat="1" x14ac:dyDescent="0.25"/>
    <row r="5951" s="29" customFormat="1" x14ac:dyDescent="0.25"/>
    <row r="5952" s="29" customFormat="1" x14ac:dyDescent="0.25"/>
    <row r="5953" s="29" customFormat="1" x14ac:dyDescent="0.25"/>
    <row r="5954" s="29" customFormat="1" x14ac:dyDescent="0.25"/>
    <row r="5955" s="29" customFormat="1" x14ac:dyDescent="0.25"/>
    <row r="5956" s="29" customFormat="1" x14ac:dyDescent="0.25"/>
    <row r="5957" s="29" customFormat="1" x14ac:dyDescent="0.25"/>
    <row r="5958" s="29" customFormat="1" x14ac:dyDescent="0.25"/>
    <row r="5959" s="29" customFormat="1" x14ac:dyDescent="0.25"/>
    <row r="5960" s="29" customFormat="1" x14ac:dyDescent="0.25"/>
    <row r="5961" s="29" customFormat="1" x14ac:dyDescent="0.25"/>
    <row r="5962" s="29" customFormat="1" x14ac:dyDescent="0.25"/>
    <row r="5963" s="29" customFormat="1" x14ac:dyDescent="0.25"/>
    <row r="5964" s="29" customFormat="1" x14ac:dyDescent="0.25"/>
    <row r="5965" s="29" customFormat="1" x14ac:dyDescent="0.25"/>
    <row r="5966" s="29" customFormat="1" x14ac:dyDescent="0.25"/>
    <row r="5967" s="29" customFormat="1" x14ac:dyDescent="0.25"/>
    <row r="5968" s="29" customFormat="1" x14ac:dyDescent="0.25"/>
    <row r="5969" s="29" customFormat="1" x14ac:dyDescent="0.25"/>
    <row r="5970" s="29" customFormat="1" x14ac:dyDescent="0.25"/>
    <row r="5971" s="29" customFormat="1" x14ac:dyDescent="0.25"/>
    <row r="5972" s="29" customFormat="1" x14ac:dyDescent="0.25"/>
    <row r="5973" s="29" customFormat="1" x14ac:dyDescent="0.25"/>
    <row r="5974" s="29" customFormat="1" x14ac:dyDescent="0.25"/>
    <row r="5975" s="29" customFormat="1" x14ac:dyDescent="0.25"/>
    <row r="5976" s="29" customFormat="1" x14ac:dyDescent="0.25"/>
    <row r="5977" s="29" customFormat="1" x14ac:dyDescent="0.25"/>
    <row r="5978" s="29" customFormat="1" x14ac:dyDescent="0.25"/>
    <row r="5979" s="29" customFormat="1" x14ac:dyDescent="0.25"/>
    <row r="5980" s="29" customFormat="1" x14ac:dyDescent="0.25"/>
    <row r="5981" s="29" customFormat="1" x14ac:dyDescent="0.25"/>
    <row r="5982" s="29" customFormat="1" x14ac:dyDescent="0.25"/>
    <row r="5983" s="29" customFormat="1" x14ac:dyDescent="0.25"/>
    <row r="5984" s="29" customFormat="1" x14ac:dyDescent="0.25"/>
    <row r="5985" s="29" customFormat="1" x14ac:dyDescent="0.25"/>
    <row r="5986" s="29" customFormat="1" x14ac:dyDescent="0.25"/>
    <row r="5987" s="29" customFormat="1" x14ac:dyDescent="0.25"/>
    <row r="5988" s="29" customFormat="1" x14ac:dyDescent="0.25"/>
    <row r="5989" s="29" customFormat="1" x14ac:dyDescent="0.25"/>
    <row r="5990" s="29" customFormat="1" x14ac:dyDescent="0.25"/>
    <row r="5991" s="29" customFormat="1" x14ac:dyDescent="0.25"/>
    <row r="5992" s="29" customFormat="1" x14ac:dyDescent="0.25"/>
    <row r="5993" s="29" customFormat="1" x14ac:dyDescent="0.25"/>
    <row r="5994" s="29" customFormat="1" x14ac:dyDescent="0.25"/>
    <row r="5995" s="29" customFormat="1" x14ac:dyDescent="0.25"/>
    <row r="5996" s="29" customFormat="1" x14ac:dyDescent="0.25"/>
    <row r="5997" s="29" customFormat="1" x14ac:dyDescent="0.25"/>
    <row r="5998" s="29" customFormat="1" x14ac:dyDescent="0.25"/>
    <row r="5999" s="29" customFormat="1" x14ac:dyDescent="0.25"/>
    <row r="6000" s="29" customFormat="1" x14ac:dyDescent="0.25"/>
    <row r="6001" s="29" customFormat="1" x14ac:dyDescent="0.25"/>
    <row r="6002" s="29" customFormat="1" x14ac:dyDescent="0.25"/>
    <row r="6003" s="29" customFormat="1" x14ac:dyDescent="0.25"/>
    <row r="6004" s="29" customFormat="1" x14ac:dyDescent="0.25"/>
    <row r="6005" s="29" customFormat="1" x14ac:dyDescent="0.25"/>
    <row r="6006" s="29" customFormat="1" x14ac:dyDescent="0.25"/>
    <row r="6007" s="29" customFormat="1" x14ac:dyDescent="0.25"/>
    <row r="6008" s="29" customFormat="1" x14ac:dyDescent="0.25"/>
    <row r="6009" s="29" customFormat="1" x14ac:dyDescent="0.25"/>
    <row r="6010" s="29" customFormat="1" x14ac:dyDescent="0.25"/>
    <row r="6011" s="29" customFormat="1" x14ac:dyDescent="0.25"/>
    <row r="6012" s="29" customFormat="1" x14ac:dyDescent="0.25"/>
    <row r="6013" s="29" customFormat="1" x14ac:dyDescent="0.25"/>
    <row r="6014" s="29" customFormat="1" x14ac:dyDescent="0.25"/>
    <row r="6015" s="29" customFormat="1" x14ac:dyDescent="0.25"/>
    <row r="6016" s="29" customFormat="1" x14ac:dyDescent="0.25"/>
    <row r="6017" s="29" customFormat="1" x14ac:dyDescent="0.25"/>
    <row r="6018" s="29" customFormat="1" x14ac:dyDescent="0.25"/>
    <row r="6019" s="29" customFormat="1" x14ac:dyDescent="0.25"/>
    <row r="6020" s="29" customFormat="1" x14ac:dyDescent="0.25"/>
    <row r="6021" s="29" customFormat="1" x14ac:dyDescent="0.25"/>
    <row r="6022" s="29" customFormat="1" x14ac:dyDescent="0.25"/>
    <row r="6023" s="29" customFormat="1" x14ac:dyDescent="0.25"/>
    <row r="6024" s="29" customFormat="1" x14ac:dyDescent="0.25"/>
    <row r="6025" s="29" customFormat="1" x14ac:dyDescent="0.25"/>
    <row r="6026" s="29" customFormat="1" x14ac:dyDescent="0.25"/>
    <row r="6027" s="29" customFormat="1" x14ac:dyDescent="0.25"/>
    <row r="6028" s="29" customFormat="1" x14ac:dyDescent="0.25"/>
    <row r="6029" s="29" customFormat="1" x14ac:dyDescent="0.25"/>
    <row r="6030" s="29" customFormat="1" x14ac:dyDescent="0.25"/>
    <row r="6031" s="29" customFormat="1" x14ac:dyDescent="0.25"/>
    <row r="6032" s="29" customFormat="1" x14ac:dyDescent="0.25"/>
    <row r="6033" s="29" customFormat="1" x14ac:dyDescent="0.25"/>
    <row r="6034" s="29" customFormat="1" x14ac:dyDescent="0.25"/>
    <row r="6035" s="29" customFormat="1" x14ac:dyDescent="0.25"/>
    <row r="6036" s="29" customFormat="1" x14ac:dyDescent="0.25"/>
    <row r="6037" s="29" customFormat="1" x14ac:dyDescent="0.25"/>
    <row r="6038" s="29" customFormat="1" x14ac:dyDescent="0.25"/>
    <row r="6039" s="29" customFormat="1" x14ac:dyDescent="0.25"/>
    <row r="6040" s="29" customFormat="1" x14ac:dyDescent="0.25"/>
    <row r="6041" s="29" customFormat="1" x14ac:dyDescent="0.25"/>
    <row r="6042" s="29" customFormat="1" x14ac:dyDescent="0.25"/>
    <row r="6043" s="29" customFormat="1" x14ac:dyDescent="0.25"/>
    <row r="6044" s="29" customFormat="1" x14ac:dyDescent="0.25"/>
    <row r="6045" s="29" customFormat="1" x14ac:dyDescent="0.25"/>
    <row r="6046" s="29" customFormat="1" x14ac:dyDescent="0.25"/>
    <row r="6047" s="29" customFormat="1" x14ac:dyDescent="0.25"/>
    <row r="6048" s="29" customFormat="1" x14ac:dyDescent="0.25"/>
    <row r="6049" s="29" customFormat="1" x14ac:dyDescent="0.25"/>
    <row r="6050" s="29" customFormat="1" x14ac:dyDescent="0.25"/>
    <row r="6051" s="29" customFormat="1" x14ac:dyDescent="0.25"/>
    <row r="6052" s="29" customFormat="1" x14ac:dyDescent="0.25"/>
    <row r="6053" s="29" customFormat="1" x14ac:dyDescent="0.25"/>
    <row r="6054" s="29" customFormat="1" x14ac:dyDescent="0.25"/>
    <row r="6055" s="29" customFormat="1" x14ac:dyDescent="0.25"/>
    <row r="6056" s="29" customFormat="1" x14ac:dyDescent="0.25"/>
    <row r="6057" s="29" customFormat="1" x14ac:dyDescent="0.25"/>
    <row r="6058" s="29" customFormat="1" x14ac:dyDescent="0.25"/>
    <row r="6059" s="29" customFormat="1" x14ac:dyDescent="0.25"/>
    <row r="6060" s="29" customFormat="1" x14ac:dyDescent="0.25"/>
    <row r="6061" s="29" customFormat="1" x14ac:dyDescent="0.25"/>
    <row r="6062" s="29" customFormat="1" x14ac:dyDescent="0.25"/>
    <row r="6063" s="29" customFormat="1" x14ac:dyDescent="0.25"/>
    <row r="6064" s="29" customFormat="1" x14ac:dyDescent="0.25"/>
    <row r="6065" s="29" customFormat="1" x14ac:dyDescent="0.25"/>
    <row r="6066" s="29" customFormat="1" x14ac:dyDescent="0.25"/>
    <row r="6067" s="29" customFormat="1" x14ac:dyDescent="0.25"/>
    <row r="6068" s="29" customFormat="1" x14ac:dyDescent="0.25"/>
    <row r="6069" s="29" customFormat="1" x14ac:dyDescent="0.25"/>
    <row r="6070" s="29" customFormat="1" x14ac:dyDescent="0.25"/>
    <row r="6071" s="29" customFormat="1" x14ac:dyDescent="0.25"/>
    <row r="6072" s="29" customFormat="1" x14ac:dyDescent="0.25"/>
    <row r="6073" s="29" customFormat="1" x14ac:dyDescent="0.25"/>
    <row r="6074" s="29" customFormat="1" x14ac:dyDescent="0.25"/>
    <row r="6075" s="29" customFormat="1" x14ac:dyDescent="0.25"/>
    <row r="6076" s="29" customFormat="1" x14ac:dyDescent="0.25"/>
    <row r="6077" s="29" customFormat="1" x14ac:dyDescent="0.25"/>
    <row r="6078" s="29" customFormat="1" x14ac:dyDescent="0.25"/>
    <row r="6079" s="29" customFormat="1" x14ac:dyDescent="0.25"/>
    <row r="6080" s="29" customFormat="1" x14ac:dyDescent="0.25"/>
    <row r="6081" s="29" customFormat="1" x14ac:dyDescent="0.25"/>
    <row r="6082" s="29" customFormat="1" x14ac:dyDescent="0.25"/>
    <row r="6083" s="29" customFormat="1" x14ac:dyDescent="0.25"/>
    <row r="6084" s="29" customFormat="1" x14ac:dyDescent="0.25"/>
    <row r="6085" s="29" customFormat="1" x14ac:dyDescent="0.25"/>
    <row r="6086" s="29" customFormat="1" x14ac:dyDescent="0.25"/>
    <row r="6087" s="29" customFormat="1" x14ac:dyDescent="0.25"/>
    <row r="6088" s="29" customFormat="1" x14ac:dyDescent="0.25"/>
    <row r="6089" s="29" customFormat="1" x14ac:dyDescent="0.25"/>
    <row r="6090" s="29" customFormat="1" x14ac:dyDescent="0.25"/>
    <row r="6091" s="29" customFormat="1" x14ac:dyDescent="0.25"/>
    <row r="6092" s="29" customFormat="1" x14ac:dyDescent="0.25"/>
    <row r="6093" s="29" customFormat="1" x14ac:dyDescent="0.25"/>
    <row r="6094" s="29" customFormat="1" x14ac:dyDescent="0.25"/>
    <row r="6095" s="29" customFormat="1" x14ac:dyDescent="0.25"/>
    <row r="6096" s="29" customFormat="1" x14ac:dyDescent="0.25"/>
    <row r="6097" s="29" customFormat="1" x14ac:dyDescent="0.25"/>
    <row r="6098" s="29" customFormat="1" x14ac:dyDescent="0.25"/>
    <row r="6099" s="29" customFormat="1" x14ac:dyDescent="0.25"/>
    <row r="6100" s="29" customFormat="1" x14ac:dyDescent="0.25"/>
    <row r="6101" s="29" customFormat="1" x14ac:dyDescent="0.25"/>
    <row r="6102" s="29" customFormat="1" x14ac:dyDescent="0.25"/>
    <row r="6103" s="29" customFormat="1" x14ac:dyDescent="0.25"/>
    <row r="6104" s="29" customFormat="1" x14ac:dyDescent="0.25"/>
    <row r="6105" s="29" customFormat="1" x14ac:dyDescent="0.25"/>
    <row r="6106" s="29" customFormat="1" x14ac:dyDescent="0.25"/>
    <row r="6107" s="29" customFormat="1" x14ac:dyDescent="0.25"/>
    <row r="6108" s="29" customFormat="1" x14ac:dyDescent="0.25"/>
    <row r="6109" s="29" customFormat="1" x14ac:dyDescent="0.25"/>
    <row r="6110" s="29" customFormat="1" x14ac:dyDescent="0.25"/>
    <row r="6111" s="29" customFormat="1" x14ac:dyDescent="0.25"/>
    <row r="6112" s="29" customFormat="1" x14ac:dyDescent="0.25"/>
    <row r="6113" s="29" customFormat="1" x14ac:dyDescent="0.25"/>
    <row r="6114" s="29" customFormat="1" x14ac:dyDescent="0.25"/>
    <row r="6115" s="29" customFormat="1" x14ac:dyDescent="0.25"/>
    <row r="6116" s="29" customFormat="1" x14ac:dyDescent="0.25"/>
    <row r="6117" s="29" customFormat="1" x14ac:dyDescent="0.25"/>
    <row r="6118" s="29" customFormat="1" x14ac:dyDescent="0.25"/>
    <row r="6119" s="29" customFormat="1" x14ac:dyDescent="0.25"/>
    <row r="6120" s="29" customFormat="1" x14ac:dyDescent="0.25"/>
    <row r="6121" s="29" customFormat="1" x14ac:dyDescent="0.25"/>
    <row r="6122" s="29" customFormat="1" x14ac:dyDescent="0.25"/>
    <row r="6123" s="29" customFormat="1" x14ac:dyDescent="0.25"/>
    <row r="6124" s="29" customFormat="1" x14ac:dyDescent="0.25"/>
    <row r="6125" s="29" customFormat="1" x14ac:dyDescent="0.25"/>
    <row r="6126" s="29" customFormat="1" x14ac:dyDescent="0.25"/>
    <row r="6127" s="29" customFormat="1" x14ac:dyDescent="0.25"/>
    <row r="6128" s="29" customFormat="1" x14ac:dyDescent="0.25"/>
    <row r="6129" s="29" customFormat="1" x14ac:dyDescent="0.25"/>
    <row r="6130" s="29" customFormat="1" x14ac:dyDescent="0.25"/>
    <row r="6131" s="29" customFormat="1" x14ac:dyDescent="0.25"/>
    <row r="6132" s="29" customFormat="1" x14ac:dyDescent="0.25"/>
    <row r="6133" s="29" customFormat="1" x14ac:dyDescent="0.25"/>
    <row r="6134" s="29" customFormat="1" x14ac:dyDescent="0.25"/>
    <row r="6135" s="29" customFormat="1" x14ac:dyDescent="0.25"/>
    <row r="6136" s="29" customFormat="1" x14ac:dyDescent="0.25"/>
    <row r="6137" s="29" customFormat="1" x14ac:dyDescent="0.25"/>
    <row r="6138" s="29" customFormat="1" x14ac:dyDescent="0.25"/>
    <row r="6139" s="29" customFormat="1" x14ac:dyDescent="0.25"/>
    <row r="6140" s="29" customFormat="1" x14ac:dyDescent="0.25"/>
    <row r="6141" s="29" customFormat="1" x14ac:dyDescent="0.25"/>
    <row r="6142" s="29" customFormat="1" x14ac:dyDescent="0.25"/>
    <row r="6143" s="29" customFormat="1" x14ac:dyDescent="0.25"/>
    <row r="6144" s="29" customFormat="1" x14ac:dyDescent="0.25"/>
    <row r="6145" s="29" customFormat="1" x14ac:dyDescent="0.25"/>
    <row r="6146" s="29" customFormat="1" x14ac:dyDescent="0.25"/>
    <row r="6147" s="29" customFormat="1" x14ac:dyDescent="0.25"/>
    <row r="6148" s="29" customFormat="1" x14ac:dyDescent="0.25"/>
    <row r="6149" s="29" customFormat="1" x14ac:dyDescent="0.25"/>
    <row r="6150" s="29" customFormat="1" x14ac:dyDescent="0.25"/>
    <row r="6151" s="29" customFormat="1" x14ac:dyDescent="0.25"/>
    <row r="6152" s="29" customFormat="1" x14ac:dyDescent="0.25"/>
    <row r="6153" s="29" customFormat="1" x14ac:dyDescent="0.25"/>
    <row r="6154" s="29" customFormat="1" x14ac:dyDescent="0.25"/>
    <row r="6155" s="29" customFormat="1" x14ac:dyDescent="0.25"/>
    <row r="6156" s="29" customFormat="1" x14ac:dyDescent="0.25"/>
    <row r="6157" s="29" customFormat="1" x14ac:dyDescent="0.25"/>
    <row r="6158" s="29" customFormat="1" x14ac:dyDescent="0.25"/>
    <row r="6159" s="29" customFormat="1" x14ac:dyDescent="0.25"/>
    <row r="6160" s="29" customFormat="1" x14ac:dyDescent="0.25"/>
    <row r="6161" s="29" customFormat="1" x14ac:dyDescent="0.25"/>
    <row r="6162" s="29" customFormat="1" x14ac:dyDescent="0.25"/>
    <row r="6163" s="29" customFormat="1" x14ac:dyDescent="0.25"/>
    <row r="6164" s="29" customFormat="1" x14ac:dyDescent="0.25"/>
    <row r="6165" s="29" customFormat="1" x14ac:dyDescent="0.25"/>
    <row r="6166" s="29" customFormat="1" x14ac:dyDescent="0.25"/>
    <row r="6167" s="29" customFormat="1" x14ac:dyDescent="0.25"/>
    <row r="6168" s="29" customFormat="1" x14ac:dyDescent="0.25"/>
    <row r="6169" s="29" customFormat="1" x14ac:dyDescent="0.25"/>
    <row r="6170" s="29" customFormat="1" x14ac:dyDescent="0.25"/>
    <row r="6171" s="29" customFormat="1" x14ac:dyDescent="0.25"/>
    <row r="6172" s="29" customFormat="1" x14ac:dyDescent="0.25"/>
    <row r="6173" s="29" customFormat="1" x14ac:dyDescent="0.25"/>
    <row r="6174" s="29" customFormat="1" x14ac:dyDescent="0.25"/>
    <row r="6175" s="29" customFormat="1" x14ac:dyDescent="0.25"/>
    <row r="6176" s="29" customFormat="1" x14ac:dyDescent="0.25"/>
    <row r="6177" s="29" customFormat="1" x14ac:dyDescent="0.25"/>
    <row r="6178" s="29" customFormat="1" x14ac:dyDescent="0.25"/>
    <row r="6179" s="29" customFormat="1" x14ac:dyDescent="0.25"/>
    <row r="6180" s="29" customFormat="1" x14ac:dyDescent="0.25"/>
    <row r="6181" s="29" customFormat="1" x14ac:dyDescent="0.25"/>
    <row r="6182" s="29" customFormat="1" x14ac:dyDescent="0.25"/>
    <row r="6183" s="29" customFormat="1" x14ac:dyDescent="0.25"/>
    <row r="6184" s="29" customFormat="1" x14ac:dyDescent="0.25"/>
    <row r="6185" s="29" customFormat="1" x14ac:dyDescent="0.25"/>
    <row r="6186" s="29" customFormat="1" x14ac:dyDescent="0.25"/>
    <row r="6187" s="29" customFormat="1" x14ac:dyDescent="0.25"/>
    <row r="6188" s="29" customFormat="1" x14ac:dyDescent="0.25"/>
    <row r="6189" s="29" customFormat="1" x14ac:dyDescent="0.25"/>
    <row r="6190" s="29" customFormat="1" x14ac:dyDescent="0.25"/>
    <row r="6191" s="29" customFormat="1" x14ac:dyDescent="0.25"/>
    <row r="6192" s="29" customFormat="1" x14ac:dyDescent="0.25"/>
    <row r="6193" s="29" customFormat="1" x14ac:dyDescent="0.25"/>
    <row r="6194" s="29" customFormat="1" x14ac:dyDescent="0.25"/>
    <row r="6195" s="29" customFormat="1" x14ac:dyDescent="0.25"/>
    <row r="6196" s="29" customFormat="1" x14ac:dyDescent="0.25"/>
    <row r="6197" s="29" customFormat="1" x14ac:dyDescent="0.25"/>
    <row r="6198" s="29" customFormat="1" x14ac:dyDescent="0.25"/>
    <row r="6199" s="29" customFormat="1" x14ac:dyDescent="0.25"/>
    <row r="6200" s="29" customFormat="1" x14ac:dyDescent="0.25"/>
    <row r="6201" s="29" customFormat="1" x14ac:dyDescent="0.25"/>
    <row r="6202" s="29" customFormat="1" x14ac:dyDescent="0.25"/>
    <row r="6203" s="29" customFormat="1" x14ac:dyDescent="0.25"/>
    <row r="6204" s="29" customFormat="1" x14ac:dyDescent="0.25"/>
    <row r="6205" s="29" customFormat="1" x14ac:dyDescent="0.25"/>
    <row r="6206" s="29" customFormat="1" x14ac:dyDescent="0.25"/>
    <row r="6207" s="29" customFormat="1" x14ac:dyDescent="0.25"/>
    <row r="6208" s="29" customFormat="1" x14ac:dyDescent="0.25"/>
    <row r="6209" s="29" customFormat="1" x14ac:dyDescent="0.25"/>
    <row r="6210" s="29" customFormat="1" x14ac:dyDescent="0.25"/>
    <row r="6211" s="29" customFormat="1" x14ac:dyDescent="0.25"/>
    <row r="6212" s="29" customFormat="1" x14ac:dyDescent="0.25"/>
    <row r="6213" s="29" customFormat="1" x14ac:dyDescent="0.25"/>
    <row r="6214" s="29" customFormat="1" x14ac:dyDescent="0.25"/>
    <row r="6215" s="29" customFormat="1" x14ac:dyDescent="0.25"/>
    <row r="6216" s="29" customFormat="1" x14ac:dyDescent="0.25"/>
    <row r="6217" s="29" customFormat="1" x14ac:dyDescent="0.25"/>
    <row r="6218" s="29" customFormat="1" x14ac:dyDescent="0.25"/>
    <row r="6219" s="29" customFormat="1" x14ac:dyDescent="0.25"/>
    <row r="6220" s="29" customFormat="1" x14ac:dyDescent="0.25"/>
    <row r="6221" s="29" customFormat="1" x14ac:dyDescent="0.25"/>
    <row r="6222" s="29" customFormat="1" x14ac:dyDescent="0.25"/>
    <row r="6223" s="29" customFormat="1" x14ac:dyDescent="0.25"/>
    <row r="6224" s="29" customFormat="1" x14ac:dyDescent="0.25"/>
    <row r="6225" s="29" customFormat="1" x14ac:dyDescent="0.25"/>
    <row r="6226" s="29" customFormat="1" x14ac:dyDescent="0.25"/>
    <row r="6227" s="29" customFormat="1" x14ac:dyDescent="0.25"/>
    <row r="6228" s="29" customFormat="1" x14ac:dyDescent="0.25"/>
    <row r="6229" s="29" customFormat="1" x14ac:dyDescent="0.25"/>
    <row r="6230" s="29" customFormat="1" x14ac:dyDescent="0.25"/>
    <row r="6231" s="29" customFormat="1" x14ac:dyDescent="0.25"/>
    <row r="6232" s="29" customFormat="1" x14ac:dyDescent="0.25"/>
    <row r="6233" s="29" customFormat="1" x14ac:dyDescent="0.25"/>
    <row r="6234" s="29" customFormat="1" x14ac:dyDescent="0.25"/>
    <row r="6235" s="29" customFormat="1" x14ac:dyDescent="0.25"/>
    <row r="6236" s="29" customFormat="1" x14ac:dyDescent="0.25"/>
    <row r="6237" s="29" customFormat="1" x14ac:dyDescent="0.25"/>
    <row r="6238" s="29" customFormat="1" x14ac:dyDescent="0.25"/>
    <row r="6239" s="29" customFormat="1" x14ac:dyDescent="0.25"/>
    <row r="6240" s="29" customFormat="1" x14ac:dyDescent="0.25"/>
    <row r="6241" s="29" customFormat="1" x14ac:dyDescent="0.25"/>
    <row r="6242" s="29" customFormat="1" x14ac:dyDescent="0.25"/>
    <row r="6243" s="29" customFormat="1" x14ac:dyDescent="0.25"/>
    <row r="6244" s="29" customFormat="1" x14ac:dyDescent="0.25"/>
    <row r="6245" s="29" customFormat="1" x14ac:dyDescent="0.25"/>
    <row r="6246" s="29" customFormat="1" x14ac:dyDescent="0.25"/>
    <row r="6247" s="29" customFormat="1" x14ac:dyDescent="0.25"/>
    <row r="6248" s="29" customFormat="1" x14ac:dyDescent="0.25"/>
    <row r="6249" s="29" customFormat="1" x14ac:dyDescent="0.25"/>
    <row r="6250" s="29" customFormat="1" x14ac:dyDescent="0.25"/>
    <row r="6251" s="29" customFormat="1" x14ac:dyDescent="0.25"/>
    <row r="6252" s="29" customFormat="1" x14ac:dyDescent="0.25"/>
    <row r="6253" s="29" customFormat="1" x14ac:dyDescent="0.25"/>
    <row r="6254" s="29" customFormat="1" x14ac:dyDescent="0.25"/>
    <row r="6255" s="29" customFormat="1" x14ac:dyDescent="0.25"/>
    <row r="6256" s="29" customFormat="1" x14ac:dyDescent="0.25"/>
    <row r="6257" s="29" customFormat="1" x14ac:dyDescent="0.25"/>
    <row r="6258" s="29" customFormat="1" x14ac:dyDescent="0.25"/>
    <row r="6259" s="29" customFormat="1" x14ac:dyDescent="0.25"/>
    <row r="6260" s="29" customFormat="1" x14ac:dyDescent="0.25"/>
    <row r="6261" s="29" customFormat="1" x14ac:dyDescent="0.25"/>
    <row r="6262" s="29" customFormat="1" x14ac:dyDescent="0.25"/>
    <row r="6263" s="29" customFormat="1" x14ac:dyDescent="0.25"/>
    <row r="6264" s="29" customFormat="1" x14ac:dyDescent="0.25"/>
    <row r="6265" s="29" customFormat="1" x14ac:dyDescent="0.25"/>
    <row r="6266" s="29" customFormat="1" x14ac:dyDescent="0.25"/>
    <row r="6267" s="29" customFormat="1" x14ac:dyDescent="0.25"/>
    <row r="6268" s="29" customFormat="1" x14ac:dyDescent="0.25"/>
    <row r="6269" s="29" customFormat="1" x14ac:dyDescent="0.25"/>
    <row r="6270" s="29" customFormat="1" x14ac:dyDescent="0.25"/>
    <row r="6271" s="29" customFormat="1" x14ac:dyDescent="0.25"/>
    <row r="6272" s="29" customFormat="1" x14ac:dyDescent="0.25"/>
    <row r="6273" s="29" customFormat="1" x14ac:dyDescent="0.25"/>
    <row r="6274" s="29" customFormat="1" x14ac:dyDescent="0.25"/>
    <row r="6275" s="29" customFormat="1" x14ac:dyDescent="0.25"/>
    <row r="6276" s="29" customFormat="1" x14ac:dyDescent="0.25"/>
    <row r="6277" s="29" customFormat="1" x14ac:dyDescent="0.25"/>
    <row r="6278" s="29" customFormat="1" x14ac:dyDescent="0.25"/>
    <row r="6279" s="29" customFormat="1" x14ac:dyDescent="0.25"/>
    <row r="6280" s="29" customFormat="1" x14ac:dyDescent="0.25"/>
    <row r="6281" s="29" customFormat="1" x14ac:dyDescent="0.25"/>
    <row r="6282" s="29" customFormat="1" x14ac:dyDescent="0.25"/>
    <row r="6283" s="29" customFormat="1" x14ac:dyDescent="0.25"/>
    <row r="6284" s="29" customFormat="1" x14ac:dyDescent="0.25"/>
    <row r="6285" s="29" customFormat="1" x14ac:dyDescent="0.25"/>
    <row r="6286" s="29" customFormat="1" x14ac:dyDescent="0.25"/>
    <row r="6287" s="29" customFormat="1" x14ac:dyDescent="0.25"/>
    <row r="6288" s="29" customFormat="1" x14ac:dyDescent="0.25"/>
    <row r="6289" s="29" customFormat="1" x14ac:dyDescent="0.25"/>
    <row r="6290" s="29" customFormat="1" x14ac:dyDescent="0.25"/>
    <row r="6291" s="29" customFormat="1" x14ac:dyDescent="0.25"/>
    <row r="6292" s="29" customFormat="1" x14ac:dyDescent="0.25"/>
    <row r="6293" s="29" customFormat="1" x14ac:dyDescent="0.25"/>
    <row r="6294" s="29" customFormat="1" x14ac:dyDescent="0.25"/>
    <row r="6295" s="29" customFormat="1" x14ac:dyDescent="0.25"/>
    <row r="6296" s="29" customFormat="1" x14ac:dyDescent="0.25"/>
    <row r="6297" s="29" customFormat="1" x14ac:dyDescent="0.25"/>
    <row r="6298" s="29" customFormat="1" x14ac:dyDescent="0.25"/>
    <row r="6299" s="29" customFormat="1" x14ac:dyDescent="0.25"/>
    <row r="6300" s="29" customFormat="1" x14ac:dyDescent="0.25"/>
    <row r="6301" s="29" customFormat="1" x14ac:dyDescent="0.25"/>
    <row r="6302" s="29" customFormat="1" x14ac:dyDescent="0.25"/>
    <row r="6303" s="29" customFormat="1" x14ac:dyDescent="0.25"/>
    <row r="6304" s="29" customFormat="1" x14ac:dyDescent="0.25"/>
    <row r="6305" s="29" customFormat="1" x14ac:dyDescent="0.25"/>
    <row r="6306" s="29" customFormat="1" x14ac:dyDescent="0.25"/>
    <row r="6307" s="29" customFormat="1" x14ac:dyDescent="0.25"/>
    <row r="6308" s="29" customFormat="1" x14ac:dyDescent="0.25"/>
    <row r="6309" s="29" customFormat="1" x14ac:dyDescent="0.25"/>
    <row r="6310" s="29" customFormat="1" x14ac:dyDescent="0.25"/>
    <row r="6311" s="29" customFormat="1" x14ac:dyDescent="0.25"/>
    <row r="6312" s="29" customFormat="1" x14ac:dyDescent="0.25"/>
    <row r="6313" s="29" customFormat="1" x14ac:dyDescent="0.25"/>
    <row r="6314" s="29" customFormat="1" x14ac:dyDescent="0.25"/>
    <row r="6315" s="29" customFormat="1" x14ac:dyDescent="0.25"/>
    <row r="6316" s="29" customFormat="1" x14ac:dyDescent="0.25"/>
    <row r="6317" s="29" customFormat="1" x14ac:dyDescent="0.25"/>
    <row r="6318" s="29" customFormat="1" x14ac:dyDescent="0.25"/>
    <row r="6319" s="29" customFormat="1" x14ac:dyDescent="0.25"/>
    <row r="6320" s="29" customFormat="1" x14ac:dyDescent="0.25"/>
    <row r="6321" s="29" customFormat="1" x14ac:dyDescent="0.25"/>
    <row r="6322" s="29" customFormat="1" x14ac:dyDescent="0.25"/>
    <row r="6323" s="29" customFormat="1" x14ac:dyDescent="0.25"/>
    <row r="6324" s="29" customFormat="1" x14ac:dyDescent="0.25"/>
    <row r="6325" s="29" customFormat="1" x14ac:dyDescent="0.25"/>
    <row r="6326" s="29" customFormat="1" x14ac:dyDescent="0.25"/>
    <row r="6327" s="29" customFormat="1" x14ac:dyDescent="0.25"/>
    <row r="6328" s="29" customFormat="1" x14ac:dyDescent="0.25"/>
    <row r="6329" s="29" customFormat="1" x14ac:dyDescent="0.25"/>
    <row r="6330" s="29" customFormat="1" x14ac:dyDescent="0.25"/>
    <row r="6331" s="29" customFormat="1" x14ac:dyDescent="0.25"/>
    <row r="6332" s="29" customFormat="1" x14ac:dyDescent="0.25"/>
    <row r="6333" s="29" customFormat="1" x14ac:dyDescent="0.25"/>
    <row r="6334" s="29" customFormat="1" x14ac:dyDescent="0.25"/>
    <row r="6335" s="29" customFormat="1" x14ac:dyDescent="0.25"/>
    <row r="6336" s="29" customFormat="1" x14ac:dyDescent="0.25"/>
    <row r="6337" s="29" customFormat="1" x14ac:dyDescent="0.25"/>
    <row r="6338" s="29" customFormat="1" x14ac:dyDescent="0.25"/>
    <row r="6339" s="29" customFormat="1" x14ac:dyDescent="0.25"/>
    <row r="6340" s="29" customFormat="1" x14ac:dyDescent="0.25"/>
    <row r="6341" s="29" customFormat="1" x14ac:dyDescent="0.25"/>
    <row r="6342" s="29" customFormat="1" x14ac:dyDescent="0.25"/>
    <row r="6343" s="29" customFormat="1" x14ac:dyDescent="0.25"/>
    <row r="6344" s="29" customFormat="1" x14ac:dyDescent="0.25"/>
    <row r="6345" s="29" customFormat="1" x14ac:dyDescent="0.25"/>
    <row r="6346" s="29" customFormat="1" x14ac:dyDescent="0.25"/>
    <row r="6347" s="29" customFormat="1" x14ac:dyDescent="0.25"/>
    <row r="6348" s="29" customFormat="1" x14ac:dyDescent="0.25"/>
    <row r="6349" s="29" customFormat="1" x14ac:dyDescent="0.25"/>
    <row r="6350" s="29" customFormat="1" x14ac:dyDescent="0.25"/>
    <row r="6351" s="29" customFormat="1" x14ac:dyDescent="0.25"/>
    <row r="6352" s="29" customFormat="1" x14ac:dyDescent="0.25"/>
    <row r="6353" s="29" customFormat="1" x14ac:dyDescent="0.25"/>
    <row r="6354" s="29" customFormat="1" x14ac:dyDescent="0.25"/>
    <row r="6355" s="29" customFormat="1" x14ac:dyDescent="0.25"/>
    <row r="6356" s="29" customFormat="1" x14ac:dyDescent="0.25"/>
    <row r="6357" s="29" customFormat="1" x14ac:dyDescent="0.25"/>
    <row r="6358" s="29" customFormat="1" x14ac:dyDescent="0.25"/>
    <row r="6359" s="29" customFormat="1" x14ac:dyDescent="0.25"/>
    <row r="6360" s="29" customFormat="1" x14ac:dyDescent="0.25"/>
    <row r="6361" s="29" customFormat="1" x14ac:dyDescent="0.25"/>
    <row r="6362" s="29" customFormat="1" x14ac:dyDescent="0.25"/>
    <row r="6363" s="29" customFormat="1" x14ac:dyDescent="0.25"/>
    <row r="6364" s="29" customFormat="1" x14ac:dyDescent="0.25"/>
    <row r="6365" s="29" customFormat="1" x14ac:dyDescent="0.25"/>
    <row r="6366" s="29" customFormat="1" x14ac:dyDescent="0.25"/>
    <row r="6367" s="29" customFormat="1" x14ac:dyDescent="0.25"/>
    <row r="6368" s="29" customFormat="1" x14ac:dyDescent="0.25"/>
    <row r="6369" s="29" customFormat="1" x14ac:dyDescent="0.25"/>
    <row r="6370" s="29" customFormat="1" x14ac:dyDescent="0.25"/>
    <row r="6371" s="29" customFormat="1" x14ac:dyDescent="0.25"/>
    <row r="6372" s="29" customFormat="1" x14ac:dyDescent="0.25"/>
    <row r="6373" s="29" customFormat="1" x14ac:dyDescent="0.25"/>
    <row r="6374" s="29" customFormat="1" x14ac:dyDescent="0.25"/>
    <row r="6375" s="29" customFormat="1" x14ac:dyDescent="0.25"/>
    <row r="6376" s="29" customFormat="1" x14ac:dyDescent="0.25"/>
    <row r="6377" s="29" customFormat="1" x14ac:dyDescent="0.25"/>
    <row r="6378" s="29" customFormat="1" x14ac:dyDescent="0.25"/>
    <row r="6379" s="29" customFormat="1" x14ac:dyDescent="0.25"/>
    <row r="6380" s="29" customFormat="1" x14ac:dyDescent="0.25"/>
    <row r="6381" s="29" customFormat="1" x14ac:dyDescent="0.25"/>
    <row r="6382" s="29" customFormat="1" x14ac:dyDescent="0.25"/>
    <row r="6383" s="29" customFormat="1" x14ac:dyDescent="0.25"/>
    <row r="6384" s="29" customFormat="1" x14ac:dyDescent="0.25"/>
    <row r="6385" s="29" customFormat="1" x14ac:dyDescent="0.25"/>
    <row r="6386" s="29" customFormat="1" x14ac:dyDescent="0.25"/>
    <row r="6387" s="29" customFormat="1" x14ac:dyDescent="0.25"/>
    <row r="6388" s="29" customFormat="1" x14ac:dyDescent="0.25"/>
    <row r="6389" s="29" customFormat="1" x14ac:dyDescent="0.25"/>
    <row r="6390" s="29" customFormat="1" x14ac:dyDescent="0.25"/>
    <row r="6391" s="29" customFormat="1" x14ac:dyDescent="0.25"/>
    <row r="6392" s="29" customFormat="1" x14ac:dyDescent="0.25"/>
    <row r="6393" s="29" customFormat="1" x14ac:dyDescent="0.25"/>
    <row r="6394" s="29" customFormat="1" x14ac:dyDescent="0.25"/>
    <row r="6395" s="29" customFormat="1" x14ac:dyDescent="0.25"/>
    <row r="6396" s="29" customFormat="1" x14ac:dyDescent="0.25"/>
    <row r="6397" s="29" customFormat="1" x14ac:dyDescent="0.25"/>
    <row r="6398" s="29" customFormat="1" x14ac:dyDescent="0.25"/>
    <row r="6399" s="29" customFormat="1" x14ac:dyDescent="0.25"/>
    <row r="6400" s="29" customFormat="1" x14ac:dyDescent="0.25"/>
    <row r="6401" s="29" customFormat="1" x14ac:dyDescent="0.25"/>
    <row r="6402" s="29" customFormat="1" x14ac:dyDescent="0.25"/>
    <row r="6403" s="29" customFormat="1" x14ac:dyDescent="0.25"/>
    <row r="6404" s="29" customFormat="1" x14ac:dyDescent="0.25"/>
    <row r="6405" s="29" customFormat="1" x14ac:dyDescent="0.25"/>
    <row r="6406" s="29" customFormat="1" x14ac:dyDescent="0.25"/>
    <row r="6407" s="29" customFormat="1" x14ac:dyDescent="0.25"/>
    <row r="6408" s="29" customFormat="1" x14ac:dyDescent="0.25"/>
    <row r="6409" s="29" customFormat="1" x14ac:dyDescent="0.25"/>
    <row r="6410" s="29" customFormat="1" x14ac:dyDescent="0.25"/>
    <row r="6411" s="29" customFormat="1" x14ac:dyDescent="0.25"/>
    <row r="6412" s="29" customFormat="1" x14ac:dyDescent="0.25"/>
    <row r="6413" s="29" customFormat="1" x14ac:dyDescent="0.25"/>
    <row r="6414" s="29" customFormat="1" x14ac:dyDescent="0.25"/>
    <row r="6415" s="29" customFormat="1" x14ac:dyDescent="0.25"/>
    <row r="6416" s="29" customFormat="1" x14ac:dyDescent="0.25"/>
    <row r="6417" s="29" customFormat="1" x14ac:dyDescent="0.25"/>
    <row r="6418" s="29" customFormat="1" x14ac:dyDescent="0.25"/>
    <row r="6419" s="29" customFormat="1" x14ac:dyDescent="0.25"/>
    <row r="6420" s="29" customFormat="1" x14ac:dyDescent="0.25"/>
    <row r="6421" s="29" customFormat="1" x14ac:dyDescent="0.25"/>
    <row r="6422" s="29" customFormat="1" x14ac:dyDescent="0.25"/>
    <row r="6423" s="29" customFormat="1" x14ac:dyDescent="0.25"/>
    <row r="6424" s="29" customFormat="1" x14ac:dyDescent="0.25"/>
    <row r="6425" s="29" customFormat="1" x14ac:dyDescent="0.25"/>
    <row r="6426" s="29" customFormat="1" x14ac:dyDescent="0.25"/>
    <row r="6427" s="29" customFormat="1" x14ac:dyDescent="0.25"/>
    <row r="6428" s="29" customFormat="1" x14ac:dyDescent="0.25"/>
    <row r="6429" s="29" customFormat="1" x14ac:dyDescent="0.25"/>
    <row r="6430" s="29" customFormat="1" x14ac:dyDescent="0.25"/>
    <row r="6431" s="29" customFormat="1" x14ac:dyDescent="0.25"/>
    <row r="6432" s="29" customFormat="1" x14ac:dyDescent="0.25"/>
    <row r="6433" s="29" customFormat="1" x14ac:dyDescent="0.25"/>
    <row r="6434" s="29" customFormat="1" x14ac:dyDescent="0.25"/>
    <row r="6435" s="29" customFormat="1" x14ac:dyDescent="0.25"/>
    <row r="6436" s="29" customFormat="1" x14ac:dyDescent="0.25"/>
    <row r="6437" s="29" customFormat="1" x14ac:dyDescent="0.25"/>
    <row r="6438" s="29" customFormat="1" x14ac:dyDescent="0.25"/>
    <row r="6439" s="29" customFormat="1" x14ac:dyDescent="0.25"/>
    <row r="6440" s="29" customFormat="1" x14ac:dyDescent="0.25"/>
    <row r="6441" s="29" customFormat="1" x14ac:dyDescent="0.25"/>
    <row r="6442" s="29" customFormat="1" x14ac:dyDescent="0.25"/>
    <row r="6443" s="29" customFormat="1" x14ac:dyDescent="0.25"/>
    <row r="6444" s="29" customFormat="1" x14ac:dyDescent="0.25"/>
    <row r="6445" s="29" customFormat="1" x14ac:dyDescent="0.25"/>
    <row r="6446" s="29" customFormat="1" x14ac:dyDescent="0.25"/>
    <row r="6447" s="29" customFormat="1" x14ac:dyDescent="0.25"/>
    <row r="6448" s="29" customFormat="1" x14ac:dyDescent="0.25"/>
    <row r="6449" s="29" customFormat="1" x14ac:dyDescent="0.25"/>
    <row r="6450" s="29" customFormat="1" x14ac:dyDescent="0.25"/>
    <row r="6451" s="29" customFormat="1" x14ac:dyDescent="0.25"/>
    <row r="6452" s="29" customFormat="1" x14ac:dyDescent="0.25"/>
    <row r="6453" s="29" customFormat="1" x14ac:dyDescent="0.25"/>
    <row r="6454" s="29" customFormat="1" x14ac:dyDescent="0.25"/>
    <row r="6455" s="29" customFormat="1" x14ac:dyDescent="0.25"/>
    <row r="6456" s="29" customFormat="1" x14ac:dyDescent="0.25"/>
    <row r="6457" s="29" customFormat="1" x14ac:dyDescent="0.25"/>
    <row r="6458" s="29" customFormat="1" x14ac:dyDescent="0.25"/>
    <row r="6459" s="29" customFormat="1" x14ac:dyDescent="0.25"/>
    <row r="6460" s="29" customFormat="1" x14ac:dyDescent="0.25"/>
    <row r="6461" s="29" customFormat="1" x14ac:dyDescent="0.25"/>
    <row r="6462" s="29" customFormat="1" x14ac:dyDescent="0.25"/>
    <row r="6463" s="29" customFormat="1" x14ac:dyDescent="0.25"/>
    <row r="6464" s="29" customFormat="1" x14ac:dyDescent="0.25"/>
    <row r="6465" s="29" customFormat="1" x14ac:dyDescent="0.25"/>
    <row r="6466" s="29" customFormat="1" x14ac:dyDescent="0.25"/>
    <row r="6467" s="29" customFormat="1" x14ac:dyDescent="0.25"/>
    <row r="6468" s="29" customFormat="1" x14ac:dyDescent="0.25"/>
    <row r="6469" s="29" customFormat="1" x14ac:dyDescent="0.25"/>
    <row r="6470" s="29" customFormat="1" x14ac:dyDescent="0.25"/>
    <row r="6471" s="29" customFormat="1" x14ac:dyDescent="0.25"/>
    <row r="6472" s="29" customFormat="1" x14ac:dyDescent="0.25"/>
    <row r="6473" s="29" customFormat="1" x14ac:dyDescent="0.25"/>
    <row r="6474" s="29" customFormat="1" x14ac:dyDescent="0.25"/>
    <row r="6475" s="29" customFormat="1" x14ac:dyDescent="0.25"/>
    <row r="6476" s="29" customFormat="1" x14ac:dyDescent="0.25"/>
    <row r="6477" s="29" customFormat="1" x14ac:dyDescent="0.25"/>
    <row r="6478" s="29" customFormat="1" x14ac:dyDescent="0.25"/>
    <row r="6479" s="29" customFormat="1" x14ac:dyDescent="0.25"/>
    <row r="6480" s="29" customFormat="1" x14ac:dyDescent="0.25"/>
    <row r="6481" s="29" customFormat="1" x14ac:dyDescent="0.25"/>
    <row r="6482" s="29" customFormat="1" x14ac:dyDescent="0.25"/>
    <row r="6483" s="29" customFormat="1" x14ac:dyDescent="0.25"/>
    <row r="6484" s="29" customFormat="1" x14ac:dyDescent="0.25"/>
    <row r="6485" s="29" customFormat="1" x14ac:dyDescent="0.25"/>
    <row r="6486" s="29" customFormat="1" x14ac:dyDescent="0.25"/>
    <row r="6487" s="29" customFormat="1" x14ac:dyDescent="0.25"/>
    <row r="6488" s="29" customFormat="1" x14ac:dyDescent="0.25"/>
    <row r="6489" s="29" customFormat="1" x14ac:dyDescent="0.25"/>
    <row r="6490" s="29" customFormat="1" x14ac:dyDescent="0.25"/>
    <row r="6491" s="29" customFormat="1" x14ac:dyDescent="0.25"/>
    <row r="6492" s="29" customFormat="1" x14ac:dyDescent="0.25"/>
    <row r="6493" s="29" customFormat="1" x14ac:dyDescent="0.25"/>
    <row r="6494" s="29" customFormat="1" x14ac:dyDescent="0.25"/>
    <row r="6495" s="29" customFormat="1" x14ac:dyDescent="0.25"/>
    <row r="6496" s="29" customFormat="1" x14ac:dyDescent="0.25"/>
    <row r="6497" s="29" customFormat="1" x14ac:dyDescent="0.25"/>
    <row r="6498" s="29" customFormat="1" x14ac:dyDescent="0.25"/>
    <row r="6499" s="29" customFormat="1" x14ac:dyDescent="0.25"/>
    <row r="6500" s="29" customFormat="1" x14ac:dyDescent="0.25"/>
    <row r="6501" s="29" customFormat="1" x14ac:dyDescent="0.25"/>
    <row r="6502" s="29" customFormat="1" x14ac:dyDescent="0.25"/>
    <row r="6503" s="29" customFormat="1" x14ac:dyDescent="0.25"/>
    <row r="6504" s="29" customFormat="1" x14ac:dyDescent="0.25"/>
    <row r="6505" s="29" customFormat="1" x14ac:dyDescent="0.25"/>
    <row r="6506" s="29" customFormat="1" x14ac:dyDescent="0.25"/>
    <row r="6507" s="29" customFormat="1" x14ac:dyDescent="0.25"/>
    <row r="6508" s="29" customFormat="1" x14ac:dyDescent="0.25"/>
    <row r="6509" s="29" customFormat="1" x14ac:dyDescent="0.25"/>
    <row r="6510" s="29" customFormat="1" x14ac:dyDescent="0.25"/>
    <row r="6511" s="29" customFormat="1" x14ac:dyDescent="0.25"/>
    <row r="6512" s="29" customFormat="1" x14ac:dyDescent="0.25"/>
    <row r="6513" s="29" customFormat="1" x14ac:dyDescent="0.25"/>
    <row r="6514" s="29" customFormat="1" x14ac:dyDescent="0.25"/>
    <row r="6515" s="29" customFormat="1" x14ac:dyDescent="0.25"/>
    <row r="6516" s="29" customFormat="1" x14ac:dyDescent="0.25"/>
    <row r="6517" s="29" customFormat="1" x14ac:dyDescent="0.25"/>
    <row r="6518" s="29" customFormat="1" x14ac:dyDescent="0.25"/>
    <row r="6519" s="29" customFormat="1" x14ac:dyDescent="0.25"/>
    <row r="6520" s="29" customFormat="1" x14ac:dyDescent="0.25"/>
    <row r="6521" s="29" customFormat="1" x14ac:dyDescent="0.25"/>
    <row r="6522" s="29" customFormat="1" x14ac:dyDescent="0.25"/>
    <row r="6523" s="29" customFormat="1" x14ac:dyDescent="0.25"/>
    <row r="6524" s="29" customFormat="1" x14ac:dyDescent="0.25"/>
    <row r="6525" s="29" customFormat="1" x14ac:dyDescent="0.25"/>
    <row r="6526" s="29" customFormat="1" x14ac:dyDescent="0.25"/>
    <row r="6527" s="29" customFormat="1" x14ac:dyDescent="0.25"/>
    <row r="6528" s="29" customFormat="1" x14ac:dyDescent="0.25"/>
    <row r="6529" s="29" customFormat="1" x14ac:dyDescent="0.25"/>
    <row r="6530" s="29" customFormat="1" x14ac:dyDescent="0.25"/>
    <row r="6531" s="29" customFormat="1" x14ac:dyDescent="0.25"/>
    <row r="6532" s="29" customFormat="1" x14ac:dyDescent="0.25"/>
    <row r="6533" s="29" customFormat="1" x14ac:dyDescent="0.25"/>
    <row r="6534" s="29" customFormat="1" x14ac:dyDescent="0.25"/>
    <row r="6535" s="29" customFormat="1" x14ac:dyDescent="0.25"/>
    <row r="6536" s="29" customFormat="1" x14ac:dyDescent="0.25"/>
    <row r="6537" s="29" customFormat="1" x14ac:dyDescent="0.25"/>
    <row r="6538" s="29" customFormat="1" x14ac:dyDescent="0.25"/>
    <row r="6539" s="29" customFormat="1" x14ac:dyDescent="0.25"/>
    <row r="6540" s="29" customFormat="1" x14ac:dyDescent="0.25"/>
    <row r="6541" s="29" customFormat="1" x14ac:dyDescent="0.25"/>
    <row r="6542" s="29" customFormat="1" x14ac:dyDescent="0.25"/>
    <row r="6543" s="29" customFormat="1" x14ac:dyDescent="0.25"/>
    <row r="6544" s="29" customFormat="1" x14ac:dyDescent="0.25"/>
    <row r="6545" s="29" customFormat="1" x14ac:dyDescent="0.25"/>
    <row r="6546" s="29" customFormat="1" x14ac:dyDescent="0.25"/>
    <row r="6547" s="29" customFormat="1" x14ac:dyDescent="0.25"/>
    <row r="6548" s="29" customFormat="1" x14ac:dyDescent="0.25"/>
    <row r="6549" s="29" customFormat="1" x14ac:dyDescent="0.25"/>
    <row r="6550" s="29" customFormat="1" x14ac:dyDescent="0.25"/>
    <row r="6551" s="29" customFormat="1" x14ac:dyDescent="0.25"/>
    <row r="6552" s="29" customFormat="1" x14ac:dyDescent="0.25"/>
    <row r="6553" s="29" customFormat="1" x14ac:dyDescent="0.25"/>
    <row r="6554" s="29" customFormat="1" x14ac:dyDescent="0.25"/>
    <row r="6555" s="29" customFormat="1" x14ac:dyDescent="0.25"/>
    <row r="6556" s="29" customFormat="1" x14ac:dyDescent="0.25"/>
    <row r="6557" s="29" customFormat="1" x14ac:dyDescent="0.25"/>
    <row r="6558" s="29" customFormat="1" x14ac:dyDescent="0.25"/>
    <row r="6559" s="29" customFormat="1" x14ac:dyDescent="0.25"/>
    <row r="6560" s="29" customFormat="1" x14ac:dyDescent="0.25"/>
    <row r="6561" s="29" customFormat="1" x14ac:dyDescent="0.25"/>
    <row r="6562" s="29" customFormat="1" x14ac:dyDescent="0.25"/>
    <row r="6563" s="29" customFormat="1" x14ac:dyDescent="0.25"/>
    <row r="6564" s="29" customFormat="1" x14ac:dyDescent="0.25"/>
    <row r="6565" s="29" customFormat="1" x14ac:dyDescent="0.25"/>
    <row r="6566" s="29" customFormat="1" x14ac:dyDescent="0.25"/>
    <row r="6567" s="29" customFormat="1" x14ac:dyDescent="0.25"/>
    <row r="6568" s="29" customFormat="1" x14ac:dyDescent="0.25"/>
    <row r="6569" s="29" customFormat="1" x14ac:dyDescent="0.25"/>
    <row r="6570" s="29" customFormat="1" x14ac:dyDescent="0.25"/>
    <row r="6571" s="29" customFormat="1" x14ac:dyDescent="0.25"/>
    <row r="6572" s="29" customFormat="1" x14ac:dyDescent="0.25"/>
    <row r="6573" s="29" customFormat="1" x14ac:dyDescent="0.25"/>
    <row r="6574" s="29" customFormat="1" x14ac:dyDescent="0.25"/>
    <row r="6575" s="29" customFormat="1" x14ac:dyDescent="0.25"/>
    <row r="6576" s="29" customFormat="1" x14ac:dyDescent="0.25"/>
    <row r="6577" s="29" customFormat="1" x14ac:dyDescent="0.25"/>
    <row r="6578" s="29" customFormat="1" x14ac:dyDescent="0.25"/>
    <row r="6579" s="29" customFormat="1" x14ac:dyDescent="0.25"/>
    <row r="6580" s="29" customFormat="1" x14ac:dyDescent="0.25"/>
    <row r="6581" s="29" customFormat="1" x14ac:dyDescent="0.25"/>
    <row r="6582" s="29" customFormat="1" x14ac:dyDescent="0.25"/>
    <row r="6583" s="29" customFormat="1" x14ac:dyDescent="0.25"/>
    <row r="6584" s="29" customFormat="1" x14ac:dyDescent="0.25"/>
    <row r="6585" s="29" customFormat="1" x14ac:dyDescent="0.25"/>
    <row r="6586" s="29" customFormat="1" x14ac:dyDescent="0.25"/>
    <row r="6587" s="29" customFormat="1" x14ac:dyDescent="0.25"/>
    <row r="6588" s="29" customFormat="1" x14ac:dyDescent="0.25"/>
    <row r="6589" s="29" customFormat="1" x14ac:dyDescent="0.25"/>
    <row r="6590" s="29" customFormat="1" x14ac:dyDescent="0.25"/>
    <row r="6591" s="29" customFormat="1" x14ac:dyDescent="0.25"/>
    <row r="6592" s="29" customFormat="1" x14ac:dyDescent="0.25"/>
    <row r="6593" s="29" customFormat="1" x14ac:dyDescent="0.25"/>
    <row r="6594" s="29" customFormat="1" x14ac:dyDescent="0.25"/>
    <row r="6595" s="29" customFormat="1" x14ac:dyDescent="0.25"/>
    <row r="6596" s="29" customFormat="1" x14ac:dyDescent="0.25"/>
    <row r="6597" s="29" customFormat="1" x14ac:dyDescent="0.25"/>
    <row r="6598" s="29" customFormat="1" x14ac:dyDescent="0.25"/>
    <row r="6599" s="29" customFormat="1" x14ac:dyDescent="0.25"/>
    <row r="6600" s="29" customFormat="1" x14ac:dyDescent="0.25"/>
    <row r="6601" s="29" customFormat="1" x14ac:dyDescent="0.25"/>
    <row r="6602" s="29" customFormat="1" x14ac:dyDescent="0.25"/>
    <row r="6603" s="29" customFormat="1" x14ac:dyDescent="0.25"/>
    <row r="6604" s="29" customFormat="1" x14ac:dyDescent="0.25"/>
    <row r="6605" s="29" customFormat="1" x14ac:dyDescent="0.25"/>
    <row r="6606" s="29" customFormat="1" x14ac:dyDescent="0.25"/>
    <row r="6607" s="29" customFormat="1" x14ac:dyDescent="0.25"/>
    <row r="6608" s="29" customFormat="1" x14ac:dyDescent="0.25"/>
    <row r="6609" s="29" customFormat="1" x14ac:dyDescent="0.25"/>
    <row r="6610" s="29" customFormat="1" x14ac:dyDescent="0.25"/>
    <row r="6611" s="29" customFormat="1" x14ac:dyDescent="0.25"/>
    <row r="6612" s="29" customFormat="1" x14ac:dyDescent="0.25"/>
    <row r="6613" s="29" customFormat="1" x14ac:dyDescent="0.25"/>
    <row r="6614" s="29" customFormat="1" x14ac:dyDescent="0.25"/>
    <row r="6615" s="29" customFormat="1" x14ac:dyDescent="0.25"/>
    <row r="6616" s="29" customFormat="1" x14ac:dyDescent="0.25"/>
    <row r="6617" s="29" customFormat="1" x14ac:dyDescent="0.25"/>
    <row r="6618" s="29" customFormat="1" x14ac:dyDescent="0.25"/>
    <row r="6619" s="29" customFormat="1" x14ac:dyDescent="0.25"/>
    <row r="6620" s="29" customFormat="1" x14ac:dyDescent="0.25"/>
    <row r="6621" s="29" customFormat="1" x14ac:dyDescent="0.25"/>
    <row r="6622" s="29" customFormat="1" x14ac:dyDescent="0.25"/>
    <row r="6623" s="29" customFormat="1" x14ac:dyDescent="0.25"/>
    <row r="6624" s="29" customFormat="1" x14ac:dyDescent="0.25"/>
    <row r="6625" s="29" customFormat="1" x14ac:dyDescent="0.25"/>
    <row r="6626" s="29" customFormat="1" x14ac:dyDescent="0.25"/>
    <row r="6627" s="29" customFormat="1" x14ac:dyDescent="0.25"/>
    <row r="6628" s="29" customFormat="1" x14ac:dyDescent="0.25"/>
    <row r="6629" s="29" customFormat="1" x14ac:dyDescent="0.25"/>
    <row r="6630" s="29" customFormat="1" x14ac:dyDescent="0.25"/>
    <row r="6631" s="29" customFormat="1" x14ac:dyDescent="0.25"/>
    <row r="6632" s="29" customFormat="1" x14ac:dyDescent="0.25"/>
    <row r="6633" s="29" customFormat="1" x14ac:dyDescent="0.25"/>
    <row r="6634" s="29" customFormat="1" x14ac:dyDescent="0.25"/>
    <row r="6635" s="29" customFormat="1" x14ac:dyDescent="0.25"/>
    <row r="6636" s="29" customFormat="1" x14ac:dyDescent="0.25"/>
    <row r="6637" s="29" customFormat="1" x14ac:dyDescent="0.25"/>
    <row r="6638" s="29" customFormat="1" x14ac:dyDescent="0.25"/>
    <row r="6639" s="29" customFormat="1" x14ac:dyDescent="0.25"/>
    <row r="6640" s="29" customFormat="1" x14ac:dyDescent="0.25"/>
    <row r="6641" s="29" customFormat="1" x14ac:dyDescent="0.25"/>
    <row r="6642" s="29" customFormat="1" x14ac:dyDescent="0.25"/>
    <row r="6643" s="29" customFormat="1" x14ac:dyDescent="0.25"/>
    <row r="6644" s="29" customFormat="1" x14ac:dyDescent="0.25"/>
    <row r="6645" s="29" customFormat="1" x14ac:dyDescent="0.25"/>
    <row r="6646" s="29" customFormat="1" x14ac:dyDescent="0.25"/>
    <row r="6647" s="29" customFormat="1" x14ac:dyDescent="0.25"/>
    <row r="6648" s="29" customFormat="1" x14ac:dyDescent="0.25"/>
    <row r="6649" s="29" customFormat="1" x14ac:dyDescent="0.25"/>
    <row r="6650" s="29" customFormat="1" x14ac:dyDescent="0.25"/>
    <row r="6651" s="29" customFormat="1" x14ac:dyDescent="0.25"/>
    <row r="6652" s="29" customFormat="1" x14ac:dyDescent="0.25"/>
    <row r="6653" s="29" customFormat="1" x14ac:dyDescent="0.25"/>
    <row r="6654" s="29" customFormat="1" x14ac:dyDescent="0.25"/>
    <row r="6655" s="29" customFormat="1" x14ac:dyDescent="0.25"/>
    <row r="6656" s="29" customFormat="1" x14ac:dyDescent="0.25"/>
    <row r="6657" s="29" customFormat="1" x14ac:dyDescent="0.25"/>
    <row r="6658" s="29" customFormat="1" x14ac:dyDescent="0.25"/>
    <row r="6659" s="29" customFormat="1" x14ac:dyDescent="0.25"/>
    <row r="6660" s="29" customFormat="1" x14ac:dyDescent="0.25"/>
    <row r="6661" s="29" customFormat="1" x14ac:dyDescent="0.25"/>
    <row r="6662" s="29" customFormat="1" x14ac:dyDescent="0.25"/>
    <row r="6663" s="29" customFormat="1" x14ac:dyDescent="0.25"/>
    <row r="6664" s="29" customFormat="1" x14ac:dyDescent="0.25"/>
    <row r="6665" s="29" customFormat="1" x14ac:dyDescent="0.25"/>
    <row r="6666" s="29" customFormat="1" x14ac:dyDescent="0.25"/>
    <row r="6667" s="29" customFormat="1" x14ac:dyDescent="0.25"/>
    <row r="6668" s="29" customFormat="1" x14ac:dyDescent="0.25"/>
    <row r="6669" s="29" customFormat="1" x14ac:dyDescent="0.25"/>
    <row r="6670" s="29" customFormat="1" x14ac:dyDescent="0.25"/>
    <row r="6671" s="29" customFormat="1" x14ac:dyDescent="0.25"/>
    <row r="6672" s="29" customFormat="1" x14ac:dyDescent="0.25"/>
    <row r="6673" s="29" customFormat="1" x14ac:dyDescent="0.25"/>
    <row r="6674" s="29" customFormat="1" x14ac:dyDescent="0.25"/>
    <row r="6675" s="29" customFormat="1" x14ac:dyDescent="0.25"/>
    <row r="6676" s="29" customFormat="1" x14ac:dyDescent="0.25"/>
    <row r="6677" s="29" customFormat="1" x14ac:dyDescent="0.25"/>
    <row r="6678" s="29" customFormat="1" x14ac:dyDescent="0.25"/>
    <row r="6679" s="29" customFormat="1" x14ac:dyDescent="0.25"/>
    <row r="6680" s="29" customFormat="1" x14ac:dyDescent="0.25"/>
    <row r="6681" s="29" customFormat="1" x14ac:dyDescent="0.25"/>
    <row r="6682" s="29" customFormat="1" x14ac:dyDescent="0.25"/>
    <row r="6683" s="29" customFormat="1" x14ac:dyDescent="0.25"/>
    <row r="6684" s="29" customFormat="1" x14ac:dyDescent="0.25"/>
    <row r="6685" s="29" customFormat="1" x14ac:dyDescent="0.25"/>
    <row r="6686" s="29" customFormat="1" x14ac:dyDescent="0.25"/>
    <row r="6687" s="29" customFormat="1" x14ac:dyDescent="0.25"/>
    <row r="6688" s="29" customFormat="1" x14ac:dyDescent="0.25"/>
    <row r="6689" s="29" customFormat="1" x14ac:dyDescent="0.25"/>
    <row r="6690" s="29" customFormat="1" x14ac:dyDescent="0.25"/>
    <row r="6691" s="29" customFormat="1" x14ac:dyDescent="0.25"/>
    <row r="6692" s="29" customFormat="1" x14ac:dyDescent="0.25"/>
    <row r="6693" s="29" customFormat="1" x14ac:dyDescent="0.25"/>
    <row r="6694" s="29" customFormat="1" x14ac:dyDescent="0.25"/>
    <row r="6695" s="29" customFormat="1" x14ac:dyDescent="0.25"/>
    <row r="6696" s="29" customFormat="1" x14ac:dyDescent="0.25"/>
    <row r="6697" s="29" customFormat="1" x14ac:dyDescent="0.25"/>
    <row r="6698" s="29" customFormat="1" x14ac:dyDescent="0.25"/>
    <row r="6699" s="29" customFormat="1" x14ac:dyDescent="0.25"/>
    <row r="6700" s="29" customFormat="1" x14ac:dyDescent="0.25"/>
    <row r="6701" s="29" customFormat="1" x14ac:dyDescent="0.25"/>
    <row r="6702" s="29" customFormat="1" x14ac:dyDescent="0.25"/>
    <row r="6703" s="29" customFormat="1" x14ac:dyDescent="0.25"/>
    <row r="6704" s="29" customFormat="1" x14ac:dyDescent="0.25"/>
    <row r="6705" s="29" customFormat="1" x14ac:dyDescent="0.25"/>
    <row r="6706" s="29" customFormat="1" x14ac:dyDescent="0.25"/>
    <row r="6707" s="29" customFormat="1" x14ac:dyDescent="0.25"/>
    <row r="6708" s="29" customFormat="1" x14ac:dyDescent="0.25"/>
    <row r="6709" s="29" customFormat="1" x14ac:dyDescent="0.25"/>
    <row r="6710" s="29" customFormat="1" x14ac:dyDescent="0.25"/>
    <row r="6711" s="29" customFormat="1" x14ac:dyDescent="0.25"/>
    <row r="6712" s="29" customFormat="1" x14ac:dyDescent="0.25"/>
    <row r="6713" s="29" customFormat="1" x14ac:dyDescent="0.25"/>
    <row r="6714" s="29" customFormat="1" x14ac:dyDescent="0.25"/>
    <row r="6715" s="29" customFormat="1" x14ac:dyDescent="0.25"/>
    <row r="6716" s="29" customFormat="1" x14ac:dyDescent="0.25"/>
    <row r="6717" s="29" customFormat="1" x14ac:dyDescent="0.25"/>
    <row r="6718" s="29" customFormat="1" x14ac:dyDescent="0.25"/>
    <row r="6719" s="29" customFormat="1" x14ac:dyDescent="0.25"/>
    <row r="6720" s="29" customFormat="1" x14ac:dyDescent="0.25"/>
    <row r="6721" s="29" customFormat="1" x14ac:dyDescent="0.25"/>
    <row r="6722" s="29" customFormat="1" x14ac:dyDescent="0.25"/>
    <row r="6723" s="29" customFormat="1" x14ac:dyDescent="0.25"/>
    <row r="6724" s="29" customFormat="1" x14ac:dyDescent="0.25"/>
    <row r="6725" s="29" customFormat="1" x14ac:dyDescent="0.25"/>
    <row r="6726" s="29" customFormat="1" x14ac:dyDescent="0.25"/>
    <row r="6727" s="29" customFormat="1" x14ac:dyDescent="0.25"/>
    <row r="6728" s="29" customFormat="1" x14ac:dyDescent="0.25"/>
    <row r="6729" s="29" customFormat="1" x14ac:dyDescent="0.25"/>
    <row r="6730" s="29" customFormat="1" x14ac:dyDescent="0.25"/>
    <row r="6731" s="29" customFormat="1" x14ac:dyDescent="0.25"/>
    <row r="6732" s="29" customFormat="1" x14ac:dyDescent="0.25"/>
    <row r="6733" s="29" customFormat="1" x14ac:dyDescent="0.25"/>
    <row r="6734" s="29" customFormat="1" x14ac:dyDescent="0.25"/>
    <row r="6735" s="29" customFormat="1" x14ac:dyDescent="0.25"/>
    <row r="6736" s="29" customFormat="1" x14ac:dyDescent="0.25"/>
    <row r="6737" s="29" customFormat="1" x14ac:dyDescent="0.25"/>
    <row r="6738" s="29" customFormat="1" x14ac:dyDescent="0.25"/>
    <row r="6739" s="29" customFormat="1" x14ac:dyDescent="0.25"/>
    <row r="6740" s="29" customFormat="1" x14ac:dyDescent="0.25"/>
    <row r="6741" s="29" customFormat="1" x14ac:dyDescent="0.25"/>
    <row r="6742" s="29" customFormat="1" x14ac:dyDescent="0.25"/>
    <row r="6743" s="29" customFormat="1" x14ac:dyDescent="0.25"/>
    <row r="6744" s="29" customFormat="1" x14ac:dyDescent="0.25"/>
    <row r="6745" s="29" customFormat="1" x14ac:dyDescent="0.25"/>
    <row r="6746" s="29" customFormat="1" x14ac:dyDescent="0.25"/>
    <row r="6747" s="29" customFormat="1" x14ac:dyDescent="0.25"/>
    <row r="6748" s="29" customFormat="1" x14ac:dyDescent="0.25"/>
    <row r="6749" s="29" customFormat="1" x14ac:dyDescent="0.25"/>
    <row r="6750" s="29" customFormat="1" x14ac:dyDescent="0.25"/>
    <row r="6751" s="29" customFormat="1" x14ac:dyDescent="0.25"/>
    <row r="6752" s="29" customFormat="1" x14ac:dyDescent="0.25"/>
    <row r="6753" s="29" customFormat="1" x14ac:dyDescent="0.25"/>
    <row r="6754" s="29" customFormat="1" x14ac:dyDescent="0.25"/>
    <row r="6755" s="29" customFormat="1" x14ac:dyDescent="0.25"/>
    <row r="6756" s="29" customFormat="1" x14ac:dyDescent="0.25"/>
    <row r="6757" s="29" customFormat="1" x14ac:dyDescent="0.25"/>
    <row r="6758" s="29" customFormat="1" x14ac:dyDescent="0.25"/>
    <row r="6759" s="29" customFormat="1" x14ac:dyDescent="0.25"/>
    <row r="6760" s="29" customFormat="1" x14ac:dyDescent="0.25"/>
    <row r="6761" s="29" customFormat="1" x14ac:dyDescent="0.25"/>
    <row r="6762" s="29" customFormat="1" x14ac:dyDescent="0.25"/>
    <row r="6763" s="29" customFormat="1" x14ac:dyDescent="0.25"/>
    <row r="6764" s="29" customFormat="1" x14ac:dyDescent="0.25"/>
    <row r="6765" s="29" customFormat="1" x14ac:dyDescent="0.25"/>
    <row r="6766" s="29" customFormat="1" x14ac:dyDescent="0.25"/>
    <row r="6767" s="29" customFormat="1" x14ac:dyDescent="0.25"/>
    <row r="6768" s="29" customFormat="1" x14ac:dyDescent="0.25"/>
    <row r="6769" s="29" customFormat="1" x14ac:dyDescent="0.25"/>
    <row r="6770" s="29" customFormat="1" x14ac:dyDescent="0.25"/>
    <row r="6771" s="29" customFormat="1" x14ac:dyDescent="0.25"/>
    <row r="6772" s="29" customFormat="1" x14ac:dyDescent="0.25"/>
    <row r="6773" s="29" customFormat="1" x14ac:dyDescent="0.25"/>
    <row r="6774" s="29" customFormat="1" x14ac:dyDescent="0.25"/>
    <row r="6775" s="29" customFormat="1" x14ac:dyDescent="0.25"/>
    <row r="6776" s="29" customFormat="1" x14ac:dyDescent="0.25"/>
    <row r="6777" s="29" customFormat="1" x14ac:dyDescent="0.25"/>
    <row r="6778" s="29" customFormat="1" x14ac:dyDescent="0.25"/>
    <row r="6779" s="29" customFormat="1" x14ac:dyDescent="0.25"/>
    <row r="6780" s="29" customFormat="1" x14ac:dyDescent="0.25"/>
    <row r="6781" s="29" customFormat="1" x14ac:dyDescent="0.25"/>
    <row r="6782" s="29" customFormat="1" x14ac:dyDescent="0.25"/>
    <row r="6783" s="29" customFormat="1" x14ac:dyDescent="0.25"/>
    <row r="6784" s="29" customFormat="1" x14ac:dyDescent="0.25"/>
    <row r="6785" s="29" customFormat="1" x14ac:dyDescent="0.25"/>
    <row r="6786" s="29" customFormat="1" x14ac:dyDescent="0.25"/>
    <row r="6787" s="29" customFormat="1" x14ac:dyDescent="0.25"/>
    <row r="6788" s="29" customFormat="1" x14ac:dyDescent="0.25"/>
    <row r="6789" s="29" customFormat="1" x14ac:dyDescent="0.25"/>
    <row r="6790" s="29" customFormat="1" x14ac:dyDescent="0.25"/>
    <row r="6791" s="29" customFormat="1" x14ac:dyDescent="0.25"/>
    <row r="6792" s="29" customFormat="1" x14ac:dyDescent="0.25"/>
    <row r="6793" s="29" customFormat="1" x14ac:dyDescent="0.25"/>
    <row r="6794" s="29" customFormat="1" x14ac:dyDescent="0.25"/>
    <row r="6795" s="29" customFormat="1" x14ac:dyDescent="0.25"/>
    <row r="6796" s="29" customFormat="1" x14ac:dyDescent="0.25"/>
    <row r="6797" s="29" customFormat="1" x14ac:dyDescent="0.25"/>
    <row r="6798" s="29" customFormat="1" x14ac:dyDescent="0.25"/>
    <row r="6799" s="29" customFormat="1" x14ac:dyDescent="0.25"/>
    <row r="6800" s="29" customFormat="1" x14ac:dyDescent="0.25"/>
    <row r="6801" s="29" customFormat="1" x14ac:dyDescent="0.25"/>
    <row r="6802" s="29" customFormat="1" x14ac:dyDescent="0.25"/>
    <row r="6803" s="29" customFormat="1" x14ac:dyDescent="0.25"/>
    <row r="6804" s="29" customFormat="1" x14ac:dyDescent="0.25"/>
    <row r="6805" s="29" customFormat="1" x14ac:dyDescent="0.25"/>
    <row r="6806" s="29" customFormat="1" x14ac:dyDescent="0.25"/>
    <row r="6807" s="29" customFormat="1" x14ac:dyDescent="0.25"/>
    <row r="6808" s="29" customFormat="1" x14ac:dyDescent="0.25"/>
    <row r="6809" s="29" customFormat="1" x14ac:dyDescent="0.25"/>
    <row r="6810" s="29" customFormat="1" x14ac:dyDescent="0.25"/>
    <row r="6811" s="29" customFormat="1" x14ac:dyDescent="0.25"/>
    <row r="6812" s="29" customFormat="1" x14ac:dyDescent="0.25"/>
    <row r="6813" s="29" customFormat="1" x14ac:dyDescent="0.25"/>
    <row r="6814" s="29" customFormat="1" x14ac:dyDescent="0.25"/>
    <row r="6815" s="29" customFormat="1" x14ac:dyDescent="0.25"/>
    <row r="6816" s="29" customFormat="1" x14ac:dyDescent="0.25"/>
    <row r="6817" s="29" customFormat="1" x14ac:dyDescent="0.25"/>
    <row r="6818" s="29" customFormat="1" x14ac:dyDescent="0.25"/>
    <row r="6819" s="29" customFormat="1" x14ac:dyDescent="0.25"/>
    <row r="6820" s="29" customFormat="1" x14ac:dyDescent="0.25"/>
    <row r="6821" s="29" customFormat="1" x14ac:dyDescent="0.25"/>
    <row r="6822" s="29" customFormat="1" x14ac:dyDescent="0.25"/>
    <row r="6823" s="29" customFormat="1" x14ac:dyDescent="0.25"/>
    <row r="6824" s="29" customFormat="1" x14ac:dyDescent="0.25"/>
    <row r="6825" s="29" customFormat="1" x14ac:dyDescent="0.25"/>
    <row r="6826" s="29" customFormat="1" x14ac:dyDescent="0.25"/>
    <row r="6827" s="29" customFormat="1" x14ac:dyDescent="0.25"/>
    <row r="6828" s="29" customFormat="1" x14ac:dyDescent="0.25"/>
    <row r="6829" s="29" customFormat="1" x14ac:dyDescent="0.25"/>
    <row r="6830" s="29" customFormat="1" x14ac:dyDescent="0.25"/>
    <row r="6831" s="29" customFormat="1" x14ac:dyDescent="0.25"/>
    <row r="6832" s="29" customFormat="1" x14ac:dyDescent="0.25"/>
    <row r="6833" s="29" customFormat="1" x14ac:dyDescent="0.25"/>
    <row r="6834" s="29" customFormat="1" x14ac:dyDescent="0.25"/>
    <row r="6835" s="29" customFormat="1" x14ac:dyDescent="0.25"/>
    <row r="6836" s="29" customFormat="1" x14ac:dyDescent="0.25"/>
    <row r="6837" s="29" customFormat="1" x14ac:dyDescent="0.25"/>
    <row r="6838" s="29" customFormat="1" x14ac:dyDescent="0.25"/>
    <row r="6839" s="29" customFormat="1" x14ac:dyDescent="0.25"/>
    <row r="6840" s="29" customFormat="1" x14ac:dyDescent="0.25"/>
    <row r="6841" s="29" customFormat="1" x14ac:dyDescent="0.25"/>
    <row r="6842" s="29" customFormat="1" x14ac:dyDescent="0.25"/>
    <row r="6843" s="29" customFormat="1" x14ac:dyDescent="0.25"/>
    <row r="6844" s="29" customFormat="1" x14ac:dyDescent="0.25"/>
    <row r="6845" s="29" customFormat="1" x14ac:dyDescent="0.25"/>
    <row r="6846" s="29" customFormat="1" x14ac:dyDescent="0.25"/>
    <row r="6847" s="29" customFormat="1" x14ac:dyDescent="0.25"/>
    <row r="6848" s="29" customFormat="1" x14ac:dyDescent="0.25"/>
    <row r="6849" s="29" customFormat="1" x14ac:dyDescent="0.25"/>
    <row r="6850" s="29" customFormat="1" x14ac:dyDescent="0.25"/>
    <row r="6851" s="29" customFormat="1" x14ac:dyDescent="0.25"/>
    <row r="6852" s="29" customFormat="1" x14ac:dyDescent="0.25"/>
    <row r="6853" s="29" customFormat="1" x14ac:dyDescent="0.25"/>
    <row r="6854" s="29" customFormat="1" x14ac:dyDescent="0.25"/>
    <row r="6855" s="29" customFormat="1" x14ac:dyDescent="0.25"/>
    <row r="6856" s="29" customFormat="1" x14ac:dyDescent="0.25"/>
    <row r="6857" s="29" customFormat="1" x14ac:dyDescent="0.25"/>
    <row r="6858" s="29" customFormat="1" x14ac:dyDescent="0.25"/>
    <row r="6859" s="29" customFormat="1" x14ac:dyDescent="0.25"/>
    <row r="6860" s="29" customFormat="1" x14ac:dyDescent="0.25"/>
    <row r="6861" s="29" customFormat="1" x14ac:dyDescent="0.25"/>
    <row r="6862" s="29" customFormat="1" x14ac:dyDescent="0.25"/>
    <row r="6863" s="29" customFormat="1" x14ac:dyDescent="0.25"/>
    <row r="6864" s="29" customFormat="1" x14ac:dyDescent="0.25"/>
    <row r="6865" s="29" customFormat="1" x14ac:dyDescent="0.25"/>
    <row r="6866" s="29" customFormat="1" x14ac:dyDescent="0.25"/>
    <row r="6867" s="29" customFormat="1" x14ac:dyDescent="0.25"/>
    <row r="6868" s="29" customFormat="1" x14ac:dyDescent="0.25"/>
    <row r="6869" s="29" customFormat="1" x14ac:dyDescent="0.25"/>
    <row r="6870" s="29" customFormat="1" x14ac:dyDescent="0.25"/>
    <row r="6871" s="29" customFormat="1" x14ac:dyDescent="0.25"/>
    <row r="6872" s="29" customFormat="1" x14ac:dyDescent="0.25"/>
    <row r="6873" s="29" customFormat="1" x14ac:dyDescent="0.25"/>
    <row r="6874" s="29" customFormat="1" x14ac:dyDescent="0.25"/>
    <row r="6875" s="29" customFormat="1" x14ac:dyDescent="0.25"/>
    <row r="6876" s="29" customFormat="1" x14ac:dyDescent="0.25"/>
    <row r="6877" s="29" customFormat="1" x14ac:dyDescent="0.25"/>
    <row r="6878" s="29" customFormat="1" x14ac:dyDescent="0.25"/>
    <row r="6879" s="29" customFormat="1" x14ac:dyDescent="0.25"/>
    <row r="6880" s="29" customFormat="1" x14ac:dyDescent="0.25"/>
    <row r="6881" s="29" customFormat="1" x14ac:dyDescent="0.25"/>
    <row r="6882" s="29" customFormat="1" x14ac:dyDescent="0.25"/>
    <row r="6883" s="29" customFormat="1" x14ac:dyDescent="0.25"/>
    <row r="6884" s="29" customFormat="1" x14ac:dyDescent="0.25"/>
    <row r="6885" s="29" customFormat="1" x14ac:dyDescent="0.25"/>
    <row r="6886" s="29" customFormat="1" x14ac:dyDescent="0.25"/>
    <row r="6887" s="29" customFormat="1" x14ac:dyDescent="0.25"/>
    <row r="6888" s="29" customFormat="1" x14ac:dyDescent="0.25"/>
    <row r="6889" s="29" customFormat="1" x14ac:dyDescent="0.25"/>
    <row r="6890" s="29" customFormat="1" x14ac:dyDescent="0.25"/>
    <row r="6891" s="29" customFormat="1" x14ac:dyDescent="0.25"/>
    <row r="6892" s="29" customFormat="1" x14ac:dyDescent="0.25"/>
    <row r="6893" s="29" customFormat="1" x14ac:dyDescent="0.25"/>
    <row r="6894" s="29" customFormat="1" x14ac:dyDescent="0.25"/>
    <row r="6895" s="29" customFormat="1" x14ac:dyDescent="0.25"/>
    <row r="6896" s="29" customFormat="1" x14ac:dyDescent="0.25"/>
    <row r="6897" s="29" customFormat="1" x14ac:dyDescent="0.25"/>
    <row r="6898" s="29" customFormat="1" x14ac:dyDescent="0.25"/>
    <row r="6899" s="29" customFormat="1" x14ac:dyDescent="0.25"/>
    <row r="6900" s="29" customFormat="1" x14ac:dyDescent="0.25"/>
    <row r="6901" s="29" customFormat="1" x14ac:dyDescent="0.25"/>
    <row r="6902" s="29" customFormat="1" x14ac:dyDescent="0.25"/>
    <row r="6903" s="29" customFormat="1" x14ac:dyDescent="0.25"/>
    <row r="6904" s="29" customFormat="1" x14ac:dyDescent="0.25"/>
    <row r="6905" s="29" customFormat="1" x14ac:dyDescent="0.25"/>
    <row r="6906" s="29" customFormat="1" x14ac:dyDescent="0.25"/>
    <row r="6907" s="29" customFormat="1" x14ac:dyDescent="0.25"/>
    <row r="6908" s="29" customFormat="1" x14ac:dyDescent="0.25"/>
    <row r="6909" s="29" customFormat="1" x14ac:dyDescent="0.25"/>
    <row r="6910" s="29" customFormat="1" x14ac:dyDescent="0.25"/>
    <row r="6911" s="29" customFormat="1" x14ac:dyDescent="0.25"/>
    <row r="6912" s="29" customFormat="1" x14ac:dyDescent="0.25"/>
    <row r="6913" s="29" customFormat="1" x14ac:dyDescent="0.25"/>
    <row r="6914" s="29" customFormat="1" x14ac:dyDescent="0.25"/>
    <row r="6915" s="29" customFormat="1" x14ac:dyDescent="0.25"/>
    <row r="6916" s="29" customFormat="1" x14ac:dyDescent="0.25"/>
    <row r="6917" s="29" customFormat="1" x14ac:dyDescent="0.25"/>
    <row r="6918" s="29" customFormat="1" x14ac:dyDescent="0.25"/>
    <row r="6919" s="29" customFormat="1" x14ac:dyDescent="0.25"/>
    <row r="6920" s="29" customFormat="1" x14ac:dyDescent="0.25"/>
    <row r="6921" s="29" customFormat="1" x14ac:dyDescent="0.25"/>
    <row r="6922" s="29" customFormat="1" x14ac:dyDescent="0.25"/>
    <row r="6923" s="29" customFormat="1" x14ac:dyDescent="0.25"/>
    <row r="6924" s="29" customFormat="1" x14ac:dyDescent="0.25"/>
    <row r="6925" s="29" customFormat="1" x14ac:dyDescent="0.25"/>
    <row r="6926" s="29" customFormat="1" x14ac:dyDescent="0.25"/>
    <row r="6927" s="29" customFormat="1" x14ac:dyDescent="0.25"/>
    <row r="6928" s="29" customFormat="1" x14ac:dyDescent="0.25"/>
    <row r="6929" s="29" customFormat="1" x14ac:dyDescent="0.25"/>
    <row r="6930" s="29" customFormat="1" x14ac:dyDescent="0.25"/>
    <row r="6931" s="29" customFormat="1" x14ac:dyDescent="0.25"/>
    <row r="6932" s="29" customFormat="1" x14ac:dyDescent="0.25"/>
    <row r="6933" s="29" customFormat="1" x14ac:dyDescent="0.25"/>
    <row r="6934" s="29" customFormat="1" x14ac:dyDescent="0.25"/>
    <row r="6935" s="29" customFormat="1" x14ac:dyDescent="0.25"/>
    <row r="6936" s="29" customFormat="1" x14ac:dyDescent="0.25"/>
    <row r="6937" s="29" customFormat="1" x14ac:dyDescent="0.25"/>
    <row r="6938" s="29" customFormat="1" x14ac:dyDescent="0.25"/>
    <row r="6939" s="29" customFormat="1" x14ac:dyDescent="0.25"/>
    <row r="6940" s="29" customFormat="1" x14ac:dyDescent="0.25"/>
    <row r="6941" s="29" customFormat="1" x14ac:dyDescent="0.25"/>
    <row r="6942" s="29" customFormat="1" x14ac:dyDescent="0.25"/>
    <row r="6943" s="29" customFormat="1" x14ac:dyDescent="0.25"/>
    <row r="6944" s="29" customFormat="1" x14ac:dyDescent="0.25"/>
    <row r="6945" s="29" customFormat="1" x14ac:dyDescent="0.25"/>
    <row r="6946" s="29" customFormat="1" x14ac:dyDescent="0.25"/>
    <row r="6947" s="29" customFormat="1" x14ac:dyDescent="0.25"/>
    <row r="6948" s="29" customFormat="1" x14ac:dyDescent="0.25"/>
    <row r="6949" s="29" customFormat="1" x14ac:dyDescent="0.25"/>
    <row r="6950" s="29" customFormat="1" x14ac:dyDescent="0.25"/>
    <row r="6951" s="29" customFormat="1" x14ac:dyDescent="0.25"/>
    <row r="6952" s="29" customFormat="1" x14ac:dyDescent="0.25"/>
    <row r="6953" s="29" customFormat="1" x14ac:dyDescent="0.25"/>
    <row r="6954" s="29" customFormat="1" x14ac:dyDescent="0.25"/>
    <row r="6955" s="29" customFormat="1" x14ac:dyDescent="0.25"/>
    <row r="6956" s="29" customFormat="1" x14ac:dyDescent="0.25"/>
    <row r="6957" s="29" customFormat="1" x14ac:dyDescent="0.25"/>
    <row r="6958" s="29" customFormat="1" x14ac:dyDescent="0.25"/>
    <row r="6959" s="29" customFormat="1" x14ac:dyDescent="0.25"/>
    <row r="6960" s="29" customFormat="1" x14ac:dyDescent="0.25"/>
    <row r="6961" s="29" customFormat="1" x14ac:dyDescent="0.25"/>
    <row r="6962" s="29" customFormat="1" x14ac:dyDescent="0.25"/>
    <row r="6963" s="29" customFormat="1" x14ac:dyDescent="0.25"/>
    <row r="6964" s="29" customFormat="1" x14ac:dyDescent="0.25"/>
    <row r="6965" s="29" customFormat="1" x14ac:dyDescent="0.25"/>
    <row r="6966" s="29" customFormat="1" x14ac:dyDescent="0.25"/>
    <row r="6967" s="29" customFormat="1" x14ac:dyDescent="0.25"/>
    <row r="6968" s="29" customFormat="1" x14ac:dyDescent="0.25"/>
    <row r="6969" s="29" customFormat="1" x14ac:dyDescent="0.25"/>
    <row r="6970" s="29" customFormat="1" x14ac:dyDescent="0.25"/>
    <row r="6971" s="29" customFormat="1" x14ac:dyDescent="0.25"/>
    <row r="6972" s="29" customFormat="1" x14ac:dyDescent="0.25"/>
    <row r="6973" s="29" customFormat="1" x14ac:dyDescent="0.25"/>
    <row r="6974" s="29" customFormat="1" x14ac:dyDescent="0.25"/>
    <row r="6975" s="29" customFormat="1" x14ac:dyDescent="0.25"/>
    <row r="6976" s="29" customFormat="1" x14ac:dyDescent="0.25"/>
    <row r="6977" s="29" customFormat="1" x14ac:dyDescent="0.25"/>
    <row r="6978" s="29" customFormat="1" x14ac:dyDescent="0.25"/>
    <row r="6979" s="29" customFormat="1" x14ac:dyDescent="0.25"/>
    <row r="6980" s="29" customFormat="1" x14ac:dyDescent="0.25"/>
    <row r="6981" s="29" customFormat="1" x14ac:dyDescent="0.25"/>
    <row r="6982" s="29" customFormat="1" x14ac:dyDescent="0.25"/>
    <row r="6983" s="29" customFormat="1" x14ac:dyDescent="0.25"/>
    <row r="6984" s="29" customFormat="1" x14ac:dyDescent="0.25"/>
    <row r="6985" s="29" customFormat="1" x14ac:dyDescent="0.25"/>
    <row r="6986" s="29" customFormat="1" x14ac:dyDescent="0.25"/>
    <row r="6987" s="29" customFormat="1" x14ac:dyDescent="0.25"/>
    <row r="6988" s="29" customFormat="1" x14ac:dyDescent="0.25"/>
    <row r="6989" s="29" customFormat="1" x14ac:dyDescent="0.25"/>
    <row r="6990" s="29" customFormat="1" x14ac:dyDescent="0.25"/>
    <row r="6991" s="29" customFormat="1" x14ac:dyDescent="0.25"/>
    <row r="6992" s="29" customFormat="1" x14ac:dyDescent="0.25"/>
    <row r="6993" s="29" customFormat="1" x14ac:dyDescent="0.25"/>
    <row r="6994" s="29" customFormat="1" x14ac:dyDescent="0.25"/>
    <row r="6995" s="29" customFormat="1" x14ac:dyDescent="0.25"/>
    <row r="6996" s="29" customFormat="1" x14ac:dyDescent="0.25"/>
    <row r="6997" s="29" customFormat="1" x14ac:dyDescent="0.25"/>
    <row r="6998" s="29" customFormat="1" x14ac:dyDescent="0.25"/>
    <row r="6999" s="29" customFormat="1" x14ac:dyDescent="0.25"/>
    <row r="7000" s="29" customFormat="1" x14ac:dyDescent="0.25"/>
    <row r="7001" s="29" customFormat="1" x14ac:dyDescent="0.25"/>
    <row r="7002" s="29" customFormat="1" x14ac:dyDescent="0.25"/>
    <row r="7003" s="29" customFormat="1" x14ac:dyDescent="0.25"/>
    <row r="7004" s="29" customFormat="1" x14ac:dyDescent="0.25"/>
    <row r="7005" s="29" customFormat="1" x14ac:dyDescent="0.25"/>
    <row r="7006" s="29" customFormat="1" x14ac:dyDescent="0.25"/>
    <row r="7007" s="29" customFormat="1" x14ac:dyDescent="0.25"/>
    <row r="7008" s="29" customFormat="1" x14ac:dyDescent="0.25"/>
    <row r="7009" s="29" customFormat="1" x14ac:dyDescent="0.25"/>
    <row r="7010" s="29" customFormat="1" x14ac:dyDescent="0.25"/>
    <row r="7011" s="29" customFormat="1" x14ac:dyDescent="0.25"/>
    <row r="7012" s="29" customFormat="1" x14ac:dyDescent="0.25"/>
    <row r="7013" s="29" customFormat="1" x14ac:dyDescent="0.25"/>
    <row r="7014" s="29" customFormat="1" x14ac:dyDescent="0.25"/>
    <row r="7015" s="29" customFormat="1" x14ac:dyDescent="0.25"/>
    <row r="7016" s="29" customFormat="1" x14ac:dyDescent="0.25"/>
    <row r="7017" s="29" customFormat="1" x14ac:dyDescent="0.25"/>
    <row r="7018" s="29" customFormat="1" x14ac:dyDescent="0.25"/>
    <row r="7019" s="29" customFormat="1" x14ac:dyDescent="0.25"/>
    <row r="7020" s="29" customFormat="1" x14ac:dyDescent="0.25"/>
    <row r="7021" s="29" customFormat="1" x14ac:dyDescent="0.25"/>
    <row r="7022" s="29" customFormat="1" x14ac:dyDescent="0.25"/>
    <row r="7023" s="29" customFormat="1" x14ac:dyDescent="0.25"/>
    <row r="7024" s="29" customFormat="1" x14ac:dyDescent="0.25"/>
    <row r="7025" s="29" customFormat="1" x14ac:dyDescent="0.25"/>
    <row r="7026" s="29" customFormat="1" x14ac:dyDescent="0.25"/>
    <row r="7027" s="29" customFormat="1" x14ac:dyDescent="0.25"/>
    <row r="7028" s="29" customFormat="1" x14ac:dyDescent="0.25"/>
    <row r="7029" s="29" customFormat="1" x14ac:dyDescent="0.25"/>
    <row r="7030" s="29" customFormat="1" x14ac:dyDescent="0.25"/>
    <row r="7031" s="29" customFormat="1" x14ac:dyDescent="0.25"/>
    <row r="7032" s="29" customFormat="1" x14ac:dyDescent="0.25"/>
    <row r="7033" s="29" customFormat="1" x14ac:dyDescent="0.25"/>
    <row r="7034" s="29" customFormat="1" x14ac:dyDescent="0.25"/>
    <row r="7035" s="29" customFormat="1" x14ac:dyDescent="0.25"/>
    <row r="7036" s="29" customFormat="1" x14ac:dyDescent="0.25"/>
    <row r="7037" s="29" customFormat="1" x14ac:dyDescent="0.25"/>
    <row r="7038" s="29" customFormat="1" x14ac:dyDescent="0.25"/>
    <row r="7039" s="29" customFormat="1" x14ac:dyDescent="0.25"/>
    <row r="7040" s="29" customFormat="1" x14ac:dyDescent="0.25"/>
    <row r="7041" s="29" customFormat="1" x14ac:dyDescent="0.25"/>
    <row r="7042" s="29" customFormat="1" x14ac:dyDescent="0.25"/>
    <row r="7043" s="29" customFormat="1" x14ac:dyDescent="0.25"/>
    <row r="7044" s="29" customFormat="1" x14ac:dyDescent="0.25"/>
    <row r="7045" s="29" customFormat="1" x14ac:dyDescent="0.25"/>
    <row r="7046" s="29" customFormat="1" x14ac:dyDescent="0.25"/>
    <row r="7047" s="29" customFormat="1" x14ac:dyDescent="0.25"/>
    <row r="7048" s="29" customFormat="1" x14ac:dyDescent="0.25"/>
    <row r="7049" s="29" customFormat="1" x14ac:dyDescent="0.25"/>
    <row r="7050" s="29" customFormat="1" x14ac:dyDescent="0.25"/>
    <row r="7051" s="29" customFormat="1" x14ac:dyDescent="0.25"/>
    <row r="7052" s="29" customFormat="1" x14ac:dyDescent="0.25"/>
    <row r="7053" s="29" customFormat="1" x14ac:dyDescent="0.25"/>
    <row r="7054" s="29" customFormat="1" x14ac:dyDescent="0.25"/>
    <row r="7055" s="29" customFormat="1" x14ac:dyDescent="0.25"/>
    <row r="7056" s="29" customFormat="1" x14ac:dyDescent="0.25"/>
    <row r="7057" s="29" customFormat="1" x14ac:dyDescent="0.25"/>
    <row r="7058" s="29" customFormat="1" x14ac:dyDescent="0.25"/>
    <row r="7059" s="29" customFormat="1" x14ac:dyDescent="0.25"/>
    <row r="7060" s="29" customFormat="1" x14ac:dyDescent="0.25"/>
    <row r="7061" s="29" customFormat="1" x14ac:dyDescent="0.25"/>
    <row r="7062" s="29" customFormat="1" x14ac:dyDescent="0.25"/>
    <row r="7063" s="29" customFormat="1" x14ac:dyDescent="0.25"/>
    <row r="7064" s="29" customFormat="1" x14ac:dyDescent="0.25"/>
    <row r="7065" s="29" customFormat="1" x14ac:dyDescent="0.25"/>
    <row r="7066" s="29" customFormat="1" x14ac:dyDescent="0.25"/>
    <row r="7067" s="29" customFormat="1" x14ac:dyDescent="0.25"/>
    <row r="7068" s="29" customFormat="1" x14ac:dyDescent="0.25"/>
    <row r="7069" s="29" customFormat="1" x14ac:dyDescent="0.25"/>
    <row r="7070" s="29" customFormat="1" x14ac:dyDescent="0.25"/>
    <row r="7071" s="29" customFormat="1" x14ac:dyDescent="0.25"/>
    <row r="7072" s="29" customFormat="1" x14ac:dyDescent="0.25"/>
    <row r="7073" s="29" customFormat="1" x14ac:dyDescent="0.25"/>
    <row r="7074" s="29" customFormat="1" x14ac:dyDescent="0.25"/>
    <row r="7075" s="29" customFormat="1" x14ac:dyDescent="0.25"/>
    <row r="7076" s="29" customFormat="1" x14ac:dyDescent="0.25"/>
    <row r="7077" s="29" customFormat="1" x14ac:dyDescent="0.25"/>
    <row r="7078" s="29" customFormat="1" x14ac:dyDescent="0.25"/>
    <row r="7079" s="29" customFormat="1" x14ac:dyDescent="0.25"/>
    <row r="7080" s="29" customFormat="1" x14ac:dyDescent="0.25"/>
    <row r="7081" s="29" customFormat="1" x14ac:dyDescent="0.25"/>
    <row r="7082" s="29" customFormat="1" x14ac:dyDescent="0.25"/>
    <row r="7083" s="29" customFormat="1" x14ac:dyDescent="0.25"/>
    <row r="7084" s="29" customFormat="1" x14ac:dyDescent="0.25"/>
    <row r="7085" s="29" customFormat="1" x14ac:dyDescent="0.25"/>
    <row r="7086" s="29" customFormat="1" x14ac:dyDescent="0.25"/>
    <row r="7087" s="29" customFormat="1" x14ac:dyDescent="0.25"/>
    <row r="7088" s="29" customFormat="1" x14ac:dyDescent="0.25"/>
    <row r="7089" s="29" customFormat="1" x14ac:dyDescent="0.25"/>
    <row r="7090" s="29" customFormat="1" x14ac:dyDescent="0.25"/>
    <row r="7091" s="29" customFormat="1" x14ac:dyDescent="0.25"/>
    <row r="7092" s="29" customFormat="1" x14ac:dyDescent="0.25"/>
    <row r="7093" s="29" customFormat="1" x14ac:dyDescent="0.25"/>
    <row r="7094" s="29" customFormat="1" x14ac:dyDescent="0.25"/>
    <row r="7095" s="29" customFormat="1" x14ac:dyDescent="0.25"/>
    <row r="7096" s="29" customFormat="1" x14ac:dyDescent="0.25"/>
    <row r="7097" s="29" customFormat="1" x14ac:dyDescent="0.25"/>
    <row r="7098" s="29" customFormat="1" x14ac:dyDescent="0.25"/>
    <row r="7099" s="29" customFormat="1" x14ac:dyDescent="0.25"/>
    <row r="7100" s="29" customFormat="1" x14ac:dyDescent="0.25"/>
    <row r="7101" s="29" customFormat="1" x14ac:dyDescent="0.25"/>
    <row r="7102" s="29" customFormat="1" x14ac:dyDescent="0.25"/>
    <row r="7103" s="29" customFormat="1" x14ac:dyDescent="0.25"/>
    <row r="7104" s="29" customFormat="1" x14ac:dyDescent="0.25"/>
    <row r="7105" s="29" customFormat="1" x14ac:dyDescent="0.25"/>
    <row r="7106" s="29" customFormat="1" x14ac:dyDescent="0.25"/>
    <row r="7107" s="29" customFormat="1" x14ac:dyDescent="0.25"/>
    <row r="7108" s="29" customFormat="1" x14ac:dyDescent="0.25"/>
    <row r="7109" s="29" customFormat="1" x14ac:dyDescent="0.25"/>
    <row r="7110" s="29" customFormat="1" x14ac:dyDescent="0.25"/>
    <row r="7111" s="29" customFormat="1" x14ac:dyDescent="0.25"/>
    <row r="7112" s="29" customFormat="1" x14ac:dyDescent="0.25"/>
    <row r="7113" s="29" customFormat="1" x14ac:dyDescent="0.25"/>
    <row r="7114" s="29" customFormat="1" x14ac:dyDescent="0.25"/>
    <row r="7115" s="29" customFormat="1" x14ac:dyDescent="0.25"/>
    <row r="7116" s="29" customFormat="1" x14ac:dyDescent="0.25"/>
    <row r="7117" s="29" customFormat="1" x14ac:dyDescent="0.25"/>
    <row r="7118" s="29" customFormat="1" x14ac:dyDescent="0.25"/>
    <row r="7119" s="29" customFormat="1" x14ac:dyDescent="0.25"/>
    <row r="7120" s="29" customFormat="1" x14ac:dyDescent="0.25"/>
    <row r="7121" s="29" customFormat="1" x14ac:dyDescent="0.25"/>
    <row r="7122" s="29" customFormat="1" x14ac:dyDescent="0.25"/>
    <row r="7123" s="29" customFormat="1" x14ac:dyDescent="0.25"/>
    <row r="7124" s="29" customFormat="1" x14ac:dyDescent="0.25"/>
    <row r="7125" s="29" customFormat="1" x14ac:dyDescent="0.25"/>
    <row r="7126" s="29" customFormat="1" x14ac:dyDescent="0.25"/>
    <row r="7127" s="29" customFormat="1" x14ac:dyDescent="0.25"/>
    <row r="7128" s="29" customFormat="1" x14ac:dyDescent="0.25"/>
    <row r="7129" s="29" customFormat="1" x14ac:dyDescent="0.25"/>
    <row r="7130" s="29" customFormat="1" x14ac:dyDescent="0.25"/>
    <row r="7131" s="29" customFormat="1" x14ac:dyDescent="0.25"/>
    <row r="7132" s="29" customFormat="1" x14ac:dyDescent="0.25"/>
    <row r="7133" s="29" customFormat="1" x14ac:dyDescent="0.25"/>
    <row r="7134" s="29" customFormat="1" x14ac:dyDescent="0.25"/>
    <row r="7135" s="29" customFormat="1" x14ac:dyDescent="0.25"/>
    <row r="7136" s="29" customFormat="1" x14ac:dyDescent="0.25"/>
    <row r="7137" s="29" customFormat="1" x14ac:dyDescent="0.25"/>
    <row r="7138" s="29" customFormat="1" x14ac:dyDescent="0.25"/>
    <row r="7139" s="29" customFormat="1" x14ac:dyDescent="0.25"/>
    <row r="7140" s="29" customFormat="1" x14ac:dyDescent="0.25"/>
    <row r="7141" s="29" customFormat="1" x14ac:dyDescent="0.25"/>
    <row r="7142" s="29" customFormat="1" x14ac:dyDescent="0.25"/>
    <row r="7143" s="29" customFormat="1" x14ac:dyDescent="0.25"/>
    <row r="7144" s="29" customFormat="1" x14ac:dyDescent="0.25"/>
    <row r="7145" s="29" customFormat="1" x14ac:dyDescent="0.25"/>
    <row r="7146" s="29" customFormat="1" x14ac:dyDescent="0.25"/>
    <row r="7147" s="29" customFormat="1" x14ac:dyDescent="0.25"/>
    <row r="7148" s="29" customFormat="1" x14ac:dyDescent="0.25"/>
    <row r="7149" s="29" customFormat="1" x14ac:dyDescent="0.25"/>
    <row r="7150" s="29" customFormat="1" x14ac:dyDescent="0.25"/>
    <row r="7151" s="29" customFormat="1" x14ac:dyDescent="0.25"/>
    <row r="7152" s="29" customFormat="1" x14ac:dyDescent="0.25"/>
    <row r="7153" s="29" customFormat="1" x14ac:dyDescent="0.25"/>
    <row r="7154" s="29" customFormat="1" x14ac:dyDescent="0.25"/>
    <row r="7155" s="29" customFormat="1" x14ac:dyDescent="0.25"/>
    <row r="7156" s="29" customFormat="1" x14ac:dyDescent="0.25"/>
    <row r="7157" s="29" customFormat="1" x14ac:dyDescent="0.25"/>
    <row r="7158" s="29" customFormat="1" x14ac:dyDescent="0.25"/>
    <row r="7159" s="29" customFormat="1" x14ac:dyDescent="0.25"/>
    <row r="7160" s="29" customFormat="1" x14ac:dyDescent="0.25"/>
    <row r="7161" s="29" customFormat="1" x14ac:dyDescent="0.25"/>
    <row r="7162" s="29" customFormat="1" x14ac:dyDescent="0.25"/>
    <row r="7163" s="29" customFormat="1" x14ac:dyDescent="0.25"/>
    <row r="7164" s="29" customFormat="1" x14ac:dyDescent="0.25"/>
    <row r="7165" s="29" customFormat="1" x14ac:dyDescent="0.25"/>
    <row r="7166" s="29" customFormat="1" x14ac:dyDescent="0.25"/>
    <row r="7167" s="29" customFormat="1" x14ac:dyDescent="0.25"/>
    <row r="7168" s="29" customFormat="1" x14ac:dyDescent="0.25"/>
    <row r="7169" s="29" customFormat="1" x14ac:dyDescent="0.25"/>
    <row r="7170" s="29" customFormat="1" x14ac:dyDescent="0.25"/>
    <row r="7171" s="29" customFormat="1" x14ac:dyDescent="0.25"/>
    <row r="7172" s="29" customFormat="1" x14ac:dyDescent="0.25"/>
    <row r="7173" s="29" customFormat="1" x14ac:dyDescent="0.25"/>
    <row r="7174" s="29" customFormat="1" x14ac:dyDescent="0.25"/>
    <row r="7175" s="29" customFormat="1" x14ac:dyDescent="0.25"/>
    <row r="7176" s="29" customFormat="1" x14ac:dyDescent="0.25"/>
    <row r="7177" s="29" customFormat="1" x14ac:dyDescent="0.25"/>
    <row r="7178" s="29" customFormat="1" x14ac:dyDescent="0.25"/>
    <row r="7179" s="29" customFormat="1" x14ac:dyDescent="0.25"/>
    <row r="7180" s="29" customFormat="1" x14ac:dyDescent="0.25"/>
    <row r="7181" s="29" customFormat="1" x14ac:dyDescent="0.25"/>
    <row r="7182" s="29" customFormat="1" x14ac:dyDescent="0.25"/>
    <row r="7183" s="29" customFormat="1" x14ac:dyDescent="0.25"/>
    <row r="7184" s="29" customFormat="1" x14ac:dyDescent="0.25"/>
    <row r="7185" s="29" customFormat="1" x14ac:dyDescent="0.25"/>
    <row r="7186" s="29" customFormat="1" x14ac:dyDescent="0.25"/>
    <row r="7187" s="29" customFormat="1" x14ac:dyDescent="0.25"/>
    <row r="7188" s="29" customFormat="1" x14ac:dyDescent="0.25"/>
    <row r="7189" s="29" customFormat="1" x14ac:dyDescent="0.25"/>
    <row r="7190" s="29" customFormat="1" x14ac:dyDescent="0.25"/>
    <row r="7191" s="29" customFormat="1" x14ac:dyDescent="0.25"/>
    <row r="7192" s="29" customFormat="1" x14ac:dyDescent="0.25"/>
    <row r="7193" s="29" customFormat="1" x14ac:dyDescent="0.25"/>
    <row r="7194" s="29" customFormat="1" x14ac:dyDescent="0.25"/>
    <row r="7195" s="29" customFormat="1" x14ac:dyDescent="0.25"/>
    <row r="7196" s="29" customFormat="1" x14ac:dyDescent="0.25"/>
    <row r="7197" s="29" customFormat="1" x14ac:dyDescent="0.25"/>
    <row r="7198" s="29" customFormat="1" x14ac:dyDescent="0.25"/>
    <row r="7199" s="29" customFormat="1" x14ac:dyDescent="0.25"/>
    <row r="7200" s="29" customFormat="1" x14ac:dyDescent="0.25"/>
    <row r="7201" s="29" customFormat="1" x14ac:dyDescent="0.25"/>
    <row r="7202" s="29" customFormat="1" x14ac:dyDescent="0.25"/>
    <row r="7203" s="29" customFormat="1" x14ac:dyDescent="0.25"/>
    <row r="7204" s="29" customFormat="1" x14ac:dyDescent="0.25"/>
    <row r="7205" s="29" customFormat="1" x14ac:dyDescent="0.25"/>
    <row r="7206" s="29" customFormat="1" x14ac:dyDescent="0.25"/>
    <row r="7207" s="29" customFormat="1" x14ac:dyDescent="0.25"/>
    <row r="7208" s="29" customFormat="1" x14ac:dyDescent="0.25"/>
    <row r="7209" s="29" customFormat="1" x14ac:dyDescent="0.25"/>
    <row r="7210" s="29" customFormat="1" x14ac:dyDescent="0.25"/>
    <row r="7211" s="29" customFormat="1" x14ac:dyDescent="0.25"/>
    <row r="7212" s="29" customFormat="1" x14ac:dyDescent="0.25"/>
    <row r="7213" s="29" customFormat="1" x14ac:dyDescent="0.25"/>
    <row r="7214" s="29" customFormat="1" x14ac:dyDescent="0.25"/>
    <row r="7215" s="29" customFormat="1" x14ac:dyDescent="0.25"/>
    <row r="7216" s="29" customFormat="1" x14ac:dyDescent="0.25"/>
    <row r="7217" s="29" customFormat="1" x14ac:dyDescent="0.25"/>
    <row r="7218" s="29" customFormat="1" x14ac:dyDescent="0.25"/>
    <row r="7219" s="29" customFormat="1" x14ac:dyDescent="0.25"/>
    <row r="7220" s="29" customFormat="1" x14ac:dyDescent="0.25"/>
    <row r="7221" s="29" customFormat="1" x14ac:dyDescent="0.25"/>
    <row r="7222" s="29" customFormat="1" x14ac:dyDescent="0.25"/>
    <row r="7223" s="29" customFormat="1" x14ac:dyDescent="0.25"/>
    <row r="7224" s="29" customFormat="1" x14ac:dyDescent="0.25"/>
    <row r="7225" s="29" customFormat="1" x14ac:dyDescent="0.25"/>
    <row r="7226" s="29" customFormat="1" x14ac:dyDescent="0.25"/>
    <row r="7227" s="29" customFormat="1" x14ac:dyDescent="0.25"/>
    <row r="7228" s="29" customFormat="1" x14ac:dyDescent="0.25"/>
    <row r="7229" s="29" customFormat="1" x14ac:dyDescent="0.25"/>
    <row r="7230" s="29" customFormat="1" x14ac:dyDescent="0.25"/>
    <row r="7231" s="29" customFormat="1" x14ac:dyDescent="0.25"/>
    <row r="7232" s="29" customFormat="1" x14ac:dyDescent="0.25"/>
    <row r="7233" s="29" customFormat="1" x14ac:dyDescent="0.25"/>
    <row r="7234" s="29" customFormat="1" x14ac:dyDescent="0.25"/>
    <row r="7235" s="29" customFormat="1" x14ac:dyDescent="0.25"/>
    <row r="7236" s="29" customFormat="1" x14ac:dyDescent="0.25"/>
    <row r="7237" s="29" customFormat="1" x14ac:dyDescent="0.25"/>
    <row r="7238" s="29" customFormat="1" x14ac:dyDescent="0.25"/>
    <row r="7239" s="29" customFormat="1" x14ac:dyDescent="0.25"/>
    <row r="7240" s="29" customFormat="1" x14ac:dyDescent="0.25"/>
    <row r="7241" s="29" customFormat="1" x14ac:dyDescent="0.25"/>
    <row r="7242" s="29" customFormat="1" x14ac:dyDescent="0.25"/>
    <row r="7243" s="29" customFormat="1" x14ac:dyDescent="0.25"/>
    <row r="7244" s="29" customFormat="1" x14ac:dyDescent="0.25"/>
    <row r="7245" s="29" customFormat="1" x14ac:dyDescent="0.25"/>
    <row r="7246" s="29" customFormat="1" x14ac:dyDescent="0.25"/>
    <row r="7247" s="29" customFormat="1" x14ac:dyDescent="0.25"/>
    <row r="7248" s="29" customFormat="1" x14ac:dyDescent="0.25"/>
    <row r="7249" s="29" customFormat="1" x14ac:dyDescent="0.25"/>
    <row r="7250" s="29" customFormat="1" x14ac:dyDescent="0.25"/>
    <row r="7251" s="29" customFormat="1" x14ac:dyDescent="0.25"/>
    <row r="7252" s="29" customFormat="1" x14ac:dyDescent="0.25"/>
    <row r="7253" s="29" customFormat="1" x14ac:dyDescent="0.25"/>
    <row r="7254" s="29" customFormat="1" x14ac:dyDescent="0.25"/>
    <row r="7255" s="29" customFormat="1" x14ac:dyDescent="0.25"/>
    <row r="7256" s="29" customFormat="1" x14ac:dyDescent="0.25"/>
    <row r="7257" s="29" customFormat="1" x14ac:dyDescent="0.25"/>
    <row r="7258" s="29" customFormat="1" x14ac:dyDescent="0.25"/>
    <row r="7259" s="29" customFormat="1" x14ac:dyDescent="0.25"/>
    <row r="7260" s="29" customFormat="1" x14ac:dyDescent="0.25"/>
    <row r="7261" s="29" customFormat="1" x14ac:dyDescent="0.25"/>
    <row r="7262" s="29" customFormat="1" x14ac:dyDescent="0.25"/>
    <row r="7263" s="29" customFormat="1" x14ac:dyDescent="0.25"/>
    <row r="7264" s="29" customFormat="1" x14ac:dyDescent="0.25"/>
    <row r="7265" s="29" customFormat="1" x14ac:dyDescent="0.25"/>
    <row r="7266" s="29" customFormat="1" x14ac:dyDescent="0.25"/>
    <row r="7267" s="29" customFormat="1" x14ac:dyDescent="0.25"/>
    <row r="7268" s="29" customFormat="1" x14ac:dyDescent="0.25"/>
    <row r="7269" s="29" customFormat="1" x14ac:dyDescent="0.25"/>
    <row r="7270" s="29" customFormat="1" x14ac:dyDescent="0.25"/>
    <row r="7271" s="29" customFormat="1" x14ac:dyDescent="0.25"/>
    <row r="7272" s="29" customFormat="1" x14ac:dyDescent="0.25"/>
    <row r="7273" s="29" customFormat="1" x14ac:dyDescent="0.25"/>
    <row r="7274" s="29" customFormat="1" x14ac:dyDescent="0.25"/>
    <row r="7275" s="29" customFormat="1" x14ac:dyDescent="0.25"/>
    <row r="7276" s="29" customFormat="1" x14ac:dyDescent="0.25"/>
    <row r="7277" s="29" customFormat="1" x14ac:dyDescent="0.25"/>
    <row r="7278" s="29" customFormat="1" x14ac:dyDescent="0.25"/>
    <row r="7279" s="29" customFormat="1" x14ac:dyDescent="0.25"/>
    <row r="7280" s="29" customFormat="1" x14ac:dyDescent="0.25"/>
    <row r="7281" s="29" customFormat="1" x14ac:dyDescent="0.25"/>
    <row r="7282" s="29" customFormat="1" x14ac:dyDescent="0.25"/>
    <row r="7283" s="29" customFormat="1" x14ac:dyDescent="0.25"/>
    <row r="7284" s="29" customFormat="1" x14ac:dyDescent="0.25"/>
    <row r="7285" s="29" customFormat="1" x14ac:dyDescent="0.25"/>
    <row r="7286" s="29" customFormat="1" x14ac:dyDescent="0.25"/>
    <row r="7287" s="29" customFormat="1" x14ac:dyDescent="0.25"/>
    <row r="7288" s="29" customFormat="1" x14ac:dyDescent="0.25"/>
    <row r="7289" s="29" customFormat="1" x14ac:dyDescent="0.25"/>
    <row r="7290" s="29" customFormat="1" x14ac:dyDescent="0.25"/>
    <row r="7291" s="29" customFormat="1" x14ac:dyDescent="0.25"/>
    <row r="7292" s="29" customFormat="1" x14ac:dyDescent="0.25"/>
    <row r="7293" s="29" customFormat="1" x14ac:dyDescent="0.25"/>
    <row r="7294" s="29" customFormat="1" x14ac:dyDescent="0.25"/>
    <row r="7295" s="29" customFormat="1" x14ac:dyDescent="0.25"/>
    <row r="7296" s="29" customFormat="1" x14ac:dyDescent="0.25"/>
    <row r="7297" s="29" customFormat="1" x14ac:dyDescent="0.25"/>
    <row r="7298" s="29" customFormat="1" x14ac:dyDescent="0.25"/>
    <row r="7299" s="29" customFormat="1" x14ac:dyDescent="0.25"/>
    <row r="7300" s="29" customFormat="1" x14ac:dyDescent="0.25"/>
    <row r="7301" s="29" customFormat="1" x14ac:dyDescent="0.25"/>
    <row r="7302" s="29" customFormat="1" x14ac:dyDescent="0.25"/>
    <row r="7303" s="29" customFormat="1" x14ac:dyDescent="0.25"/>
    <row r="7304" s="29" customFormat="1" x14ac:dyDescent="0.25"/>
    <row r="7305" s="29" customFormat="1" x14ac:dyDescent="0.25"/>
    <row r="7306" s="29" customFormat="1" x14ac:dyDescent="0.25"/>
    <row r="7307" s="29" customFormat="1" x14ac:dyDescent="0.25"/>
    <row r="7308" s="29" customFormat="1" x14ac:dyDescent="0.25"/>
    <row r="7309" s="29" customFormat="1" x14ac:dyDescent="0.25"/>
    <row r="7310" s="29" customFormat="1" x14ac:dyDescent="0.25"/>
    <row r="7311" s="29" customFormat="1" x14ac:dyDescent="0.25"/>
    <row r="7312" s="29" customFormat="1" x14ac:dyDescent="0.25"/>
    <row r="7313" s="29" customFormat="1" x14ac:dyDescent="0.25"/>
    <row r="7314" s="29" customFormat="1" x14ac:dyDescent="0.25"/>
    <row r="7315" s="29" customFormat="1" x14ac:dyDescent="0.25"/>
    <row r="7316" s="29" customFormat="1" x14ac:dyDescent="0.25"/>
    <row r="7317" s="29" customFormat="1" x14ac:dyDescent="0.25"/>
    <row r="7318" s="29" customFormat="1" x14ac:dyDescent="0.25"/>
    <row r="7319" s="29" customFormat="1" x14ac:dyDescent="0.25"/>
    <row r="7320" s="29" customFormat="1" x14ac:dyDescent="0.25"/>
    <row r="7321" s="29" customFormat="1" x14ac:dyDescent="0.25"/>
    <row r="7322" s="29" customFormat="1" x14ac:dyDescent="0.25"/>
    <row r="7323" s="29" customFormat="1" x14ac:dyDescent="0.25"/>
    <row r="7324" s="29" customFormat="1" x14ac:dyDescent="0.25"/>
    <row r="7325" s="29" customFormat="1" x14ac:dyDescent="0.25"/>
    <row r="7326" s="29" customFormat="1" x14ac:dyDescent="0.25"/>
    <row r="7327" s="29" customFormat="1" x14ac:dyDescent="0.25"/>
    <row r="7328" s="29" customFormat="1" x14ac:dyDescent="0.25"/>
    <row r="7329" s="29" customFormat="1" x14ac:dyDescent="0.25"/>
    <row r="7330" s="29" customFormat="1" x14ac:dyDescent="0.25"/>
    <row r="7331" s="29" customFormat="1" x14ac:dyDescent="0.25"/>
    <row r="7332" s="29" customFormat="1" x14ac:dyDescent="0.25"/>
    <row r="7333" s="29" customFormat="1" x14ac:dyDescent="0.25"/>
    <row r="7334" s="29" customFormat="1" x14ac:dyDescent="0.25"/>
    <row r="7335" s="29" customFormat="1" x14ac:dyDescent="0.25"/>
    <row r="7336" s="29" customFormat="1" x14ac:dyDescent="0.25"/>
    <row r="7337" s="29" customFormat="1" x14ac:dyDescent="0.25"/>
    <row r="7338" s="29" customFormat="1" x14ac:dyDescent="0.25"/>
    <row r="7339" s="29" customFormat="1" x14ac:dyDescent="0.25"/>
    <row r="7340" s="29" customFormat="1" x14ac:dyDescent="0.25"/>
    <row r="7341" s="29" customFormat="1" x14ac:dyDescent="0.25"/>
    <row r="7342" s="29" customFormat="1" x14ac:dyDescent="0.25"/>
    <row r="7343" s="29" customFormat="1" x14ac:dyDescent="0.25"/>
    <row r="7344" s="29" customFormat="1" x14ac:dyDescent="0.25"/>
    <row r="7345" s="29" customFormat="1" x14ac:dyDescent="0.25"/>
    <row r="7346" s="29" customFormat="1" x14ac:dyDescent="0.25"/>
    <row r="7347" s="29" customFormat="1" x14ac:dyDescent="0.25"/>
    <row r="7348" s="29" customFormat="1" x14ac:dyDescent="0.25"/>
    <row r="7349" s="29" customFormat="1" x14ac:dyDescent="0.25"/>
    <row r="7350" s="29" customFormat="1" x14ac:dyDescent="0.25"/>
    <row r="7351" s="29" customFormat="1" x14ac:dyDescent="0.25"/>
    <row r="7352" s="29" customFormat="1" x14ac:dyDescent="0.25"/>
    <row r="7353" s="29" customFormat="1" x14ac:dyDescent="0.25"/>
    <row r="7354" s="29" customFormat="1" x14ac:dyDescent="0.25"/>
    <row r="7355" s="29" customFormat="1" x14ac:dyDescent="0.25"/>
    <row r="7356" s="29" customFormat="1" x14ac:dyDescent="0.25"/>
    <row r="7357" s="29" customFormat="1" x14ac:dyDescent="0.25"/>
    <row r="7358" s="29" customFormat="1" x14ac:dyDescent="0.25"/>
    <row r="7359" s="29" customFormat="1" x14ac:dyDescent="0.25"/>
    <row r="7360" s="29" customFormat="1" x14ac:dyDescent="0.25"/>
    <row r="7361" s="29" customFormat="1" x14ac:dyDescent="0.25"/>
    <row r="7362" s="29" customFormat="1" x14ac:dyDescent="0.25"/>
    <row r="7363" s="29" customFormat="1" x14ac:dyDescent="0.25"/>
    <row r="7364" s="29" customFormat="1" x14ac:dyDescent="0.25"/>
    <row r="7365" s="29" customFormat="1" x14ac:dyDescent="0.25"/>
    <row r="7366" s="29" customFormat="1" x14ac:dyDescent="0.25"/>
    <row r="7367" s="29" customFormat="1" x14ac:dyDescent="0.25"/>
    <row r="7368" s="29" customFormat="1" x14ac:dyDescent="0.25"/>
    <row r="7369" s="29" customFormat="1" x14ac:dyDescent="0.25"/>
    <row r="7370" s="29" customFormat="1" x14ac:dyDescent="0.25"/>
    <row r="7371" s="29" customFormat="1" x14ac:dyDescent="0.25"/>
    <row r="7372" s="29" customFormat="1" x14ac:dyDescent="0.25"/>
    <row r="7373" s="29" customFormat="1" x14ac:dyDescent="0.25"/>
    <row r="7374" s="29" customFormat="1" x14ac:dyDescent="0.25"/>
    <row r="7375" s="29" customFormat="1" x14ac:dyDescent="0.25"/>
    <row r="7376" s="29" customFormat="1" x14ac:dyDescent="0.25"/>
    <row r="7377" s="29" customFormat="1" x14ac:dyDescent="0.25"/>
    <row r="7378" s="29" customFormat="1" x14ac:dyDescent="0.25"/>
    <row r="7379" s="29" customFormat="1" x14ac:dyDescent="0.25"/>
    <row r="7380" s="29" customFormat="1" x14ac:dyDescent="0.25"/>
    <row r="7381" s="29" customFormat="1" x14ac:dyDescent="0.25"/>
    <row r="7382" s="29" customFormat="1" x14ac:dyDescent="0.25"/>
    <row r="7383" s="29" customFormat="1" x14ac:dyDescent="0.25"/>
    <row r="7384" s="29" customFormat="1" x14ac:dyDescent="0.25"/>
    <row r="7385" s="29" customFormat="1" x14ac:dyDescent="0.25"/>
    <row r="7386" s="29" customFormat="1" x14ac:dyDescent="0.25"/>
    <row r="7387" s="29" customFormat="1" x14ac:dyDescent="0.25"/>
    <row r="7388" s="29" customFormat="1" x14ac:dyDescent="0.25"/>
    <row r="7389" s="29" customFormat="1" x14ac:dyDescent="0.25"/>
    <row r="7390" s="29" customFormat="1" x14ac:dyDescent="0.25"/>
    <row r="7391" s="29" customFormat="1" x14ac:dyDescent="0.25"/>
    <row r="7392" s="29" customFormat="1" x14ac:dyDescent="0.25"/>
    <row r="7393" s="29" customFormat="1" x14ac:dyDescent="0.25"/>
    <row r="7394" s="29" customFormat="1" x14ac:dyDescent="0.25"/>
    <row r="7395" s="29" customFormat="1" x14ac:dyDescent="0.25"/>
    <row r="7396" s="29" customFormat="1" x14ac:dyDescent="0.25"/>
    <row r="7397" s="29" customFormat="1" x14ac:dyDescent="0.25"/>
    <row r="7398" s="29" customFormat="1" x14ac:dyDescent="0.25"/>
    <row r="7399" s="29" customFormat="1" x14ac:dyDescent="0.25"/>
    <row r="7400" s="29" customFormat="1" x14ac:dyDescent="0.25"/>
    <row r="7401" s="29" customFormat="1" x14ac:dyDescent="0.25"/>
    <row r="7402" s="29" customFormat="1" x14ac:dyDescent="0.25"/>
    <row r="7403" s="29" customFormat="1" x14ac:dyDescent="0.25"/>
    <row r="7404" s="29" customFormat="1" x14ac:dyDescent="0.25"/>
    <row r="7405" s="29" customFormat="1" x14ac:dyDescent="0.25"/>
    <row r="7406" s="29" customFormat="1" x14ac:dyDescent="0.25"/>
    <row r="7407" s="29" customFormat="1" x14ac:dyDescent="0.25"/>
    <row r="7408" s="29" customFormat="1" x14ac:dyDescent="0.25"/>
    <row r="7409" s="29" customFormat="1" x14ac:dyDescent="0.25"/>
    <row r="7410" s="29" customFormat="1" x14ac:dyDescent="0.25"/>
    <row r="7411" s="29" customFormat="1" x14ac:dyDescent="0.25"/>
    <row r="7412" s="29" customFormat="1" x14ac:dyDescent="0.25"/>
    <row r="7413" s="29" customFormat="1" x14ac:dyDescent="0.25"/>
    <row r="7414" s="29" customFormat="1" x14ac:dyDescent="0.25"/>
    <row r="7415" s="29" customFormat="1" x14ac:dyDescent="0.25"/>
    <row r="7416" s="29" customFormat="1" x14ac:dyDescent="0.25"/>
    <row r="7417" s="29" customFormat="1" x14ac:dyDescent="0.25"/>
    <row r="7418" s="29" customFormat="1" x14ac:dyDescent="0.25"/>
    <row r="7419" s="29" customFormat="1" x14ac:dyDescent="0.25"/>
    <row r="7420" s="29" customFormat="1" x14ac:dyDescent="0.25"/>
    <row r="7421" s="29" customFormat="1" x14ac:dyDescent="0.25"/>
    <row r="7422" s="29" customFormat="1" x14ac:dyDescent="0.25"/>
    <row r="7423" s="29" customFormat="1" x14ac:dyDescent="0.25"/>
    <row r="7424" s="29" customFormat="1" x14ac:dyDescent="0.25"/>
    <row r="7425" s="29" customFormat="1" x14ac:dyDescent="0.25"/>
    <row r="7426" s="29" customFormat="1" x14ac:dyDescent="0.25"/>
    <row r="7427" s="29" customFormat="1" x14ac:dyDescent="0.25"/>
    <row r="7428" s="29" customFormat="1" x14ac:dyDescent="0.25"/>
    <row r="7429" s="29" customFormat="1" x14ac:dyDescent="0.25"/>
    <row r="7430" s="29" customFormat="1" x14ac:dyDescent="0.25"/>
    <row r="7431" s="29" customFormat="1" x14ac:dyDescent="0.25"/>
    <row r="7432" s="29" customFormat="1" x14ac:dyDescent="0.25"/>
    <row r="7433" s="29" customFormat="1" x14ac:dyDescent="0.25"/>
    <row r="7434" s="29" customFormat="1" x14ac:dyDescent="0.25"/>
    <row r="7435" s="29" customFormat="1" x14ac:dyDescent="0.25"/>
    <row r="7436" s="29" customFormat="1" x14ac:dyDescent="0.25"/>
    <row r="7437" s="29" customFormat="1" x14ac:dyDescent="0.25"/>
    <row r="7438" s="29" customFormat="1" x14ac:dyDescent="0.25"/>
    <row r="7439" s="29" customFormat="1" x14ac:dyDescent="0.25"/>
    <row r="7440" s="29" customFormat="1" x14ac:dyDescent="0.25"/>
    <row r="7441" s="29" customFormat="1" x14ac:dyDescent="0.25"/>
    <row r="7442" s="29" customFormat="1" x14ac:dyDescent="0.25"/>
    <row r="7443" s="29" customFormat="1" x14ac:dyDescent="0.25"/>
    <row r="7444" s="29" customFormat="1" x14ac:dyDescent="0.25"/>
    <row r="7445" s="29" customFormat="1" x14ac:dyDescent="0.25"/>
    <row r="7446" s="29" customFormat="1" x14ac:dyDescent="0.25"/>
    <row r="7447" s="29" customFormat="1" x14ac:dyDescent="0.25"/>
    <row r="7448" s="29" customFormat="1" x14ac:dyDescent="0.25"/>
    <row r="7449" s="29" customFormat="1" x14ac:dyDescent="0.25"/>
    <row r="7450" s="29" customFormat="1" x14ac:dyDescent="0.25"/>
    <row r="7451" s="29" customFormat="1" x14ac:dyDescent="0.25"/>
    <row r="7452" s="29" customFormat="1" x14ac:dyDescent="0.25"/>
    <row r="7453" s="29" customFormat="1" x14ac:dyDescent="0.25"/>
    <row r="7454" s="29" customFormat="1" x14ac:dyDescent="0.25"/>
    <row r="7455" s="29" customFormat="1" x14ac:dyDescent="0.25"/>
    <row r="7456" s="29" customFormat="1" x14ac:dyDescent="0.25"/>
    <row r="7457" s="29" customFormat="1" x14ac:dyDescent="0.25"/>
    <row r="7458" s="29" customFormat="1" x14ac:dyDescent="0.25"/>
    <row r="7459" s="29" customFormat="1" x14ac:dyDescent="0.25"/>
    <row r="7460" s="29" customFormat="1" x14ac:dyDescent="0.25"/>
    <row r="7461" s="29" customFormat="1" x14ac:dyDescent="0.25"/>
    <row r="7462" s="29" customFormat="1" x14ac:dyDescent="0.25"/>
    <row r="7463" s="29" customFormat="1" x14ac:dyDescent="0.25"/>
    <row r="7464" s="29" customFormat="1" x14ac:dyDescent="0.25"/>
    <row r="7465" s="29" customFormat="1" x14ac:dyDescent="0.25"/>
    <row r="7466" s="29" customFormat="1" x14ac:dyDescent="0.25"/>
    <row r="7467" s="29" customFormat="1" x14ac:dyDescent="0.25"/>
    <row r="7468" s="29" customFormat="1" x14ac:dyDescent="0.25"/>
    <row r="7469" s="29" customFormat="1" x14ac:dyDescent="0.25"/>
    <row r="7470" s="29" customFormat="1" x14ac:dyDescent="0.25"/>
    <row r="7471" s="29" customFormat="1" x14ac:dyDescent="0.25"/>
    <row r="7472" s="29" customFormat="1" x14ac:dyDescent="0.25"/>
    <row r="7473" s="29" customFormat="1" x14ac:dyDescent="0.25"/>
    <row r="7474" s="29" customFormat="1" x14ac:dyDescent="0.25"/>
    <row r="7475" s="29" customFormat="1" x14ac:dyDescent="0.25"/>
    <row r="7476" s="29" customFormat="1" x14ac:dyDescent="0.25"/>
    <row r="7477" s="29" customFormat="1" x14ac:dyDescent="0.25"/>
    <row r="7478" s="29" customFormat="1" x14ac:dyDescent="0.25"/>
    <row r="7479" s="29" customFormat="1" x14ac:dyDescent="0.25"/>
    <row r="7480" s="29" customFormat="1" x14ac:dyDescent="0.25"/>
    <row r="7481" s="29" customFormat="1" x14ac:dyDescent="0.25"/>
    <row r="7482" s="29" customFormat="1" x14ac:dyDescent="0.25"/>
    <row r="7483" s="29" customFormat="1" x14ac:dyDescent="0.25"/>
    <row r="7484" s="29" customFormat="1" x14ac:dyDescent="0.25"/>
    <row r="7485" s="29" customFormat="1" x14ac:dyDescent="0.25"/>
    <row r="7486" s="29" customFormat="1" x14ac:dyDescent="0.25"/>
    <row r="7487" s="29" customFormat="1" x14ac:dyDescent="0.25"/>
    <row r="7488" s="29" customFormat="1" x14ac:dyDescent="0.25"/>
    <row r="7489" s="29" customFormat="1" x14ac:dyDescent="0.25"/>
    <row r="7490" s="29" customFormat="1" x14ac:dyDescent="0.25"/>
    <row r="7491" s="29" customFormat="1" x14ac:dyDescent="0.25"/>
    <row r="7492" s="29" customFormat="1" x14ac:dyDescent="0.25"/>
    <row r="7493" s="29" customFormat="1" x14ac:dyDescent="0.25"/>
    <row r="7494" s="29" customFormat="1" x14ac:dyDescent="0.25"/>
    <row r="7495" s="29" customFormat="1" x14ac:dyDescent="0.25"/>
    <row r="7496" s="29" customFormat="1" x14ac:dyDescent="0.25"/>
    <row r="7497" s="29" customFormat="1" x14ac:dyDescent="0.25"/>
    <row r="7498" s="29" customFormat="1" x14ac:dyDescent="0.25"/>
    <row r="7499" s="29" customFormat="1" x14ac:dyDescent="0.25"/>
    <row r="7500" s="29" customFormat="1" x14ac:dyDescent="0.25"/>
    <row r="7501" s="29" customFormat="1" x14ac:dyDescent="0.25"/>
    <row r="7502" s="29" customFormat="1" x14ac:dyDescent="0.25"/>
    <row r="7503" s="29" customFormat="1" x14ac:dyDescent="0.25"/>
    <row r="7504" s="29" customFormat="1" x14ac:dyDescent="0.25"/>
    <row r="7505" s="29" customFormat="1" x14ac:dyDescent="0.25"/>
    <row r="7506" s="29" customFormat="1" x14ac:dyDescent="0.25"/>
    <row r="7507" s="29" customFormat="1" x14ac:dyDescent="0.25"/>
    <row r="7508" s="29" customFormat="1" x14ac:dyDescent="0.25"/>
    <row r="7509" s="29" customFormat="1" x14ac:dyDescent="0.25"/>
    <row r="7510" s="29" customFormat="1" x14ac:dyDescent="0.25"/>
    <row r="7511" s="29" customFormat="1" x14ac:dyDescent="0.25"/>
    <row r="7512" s="29" customFormat="1" x14ac:dyDescent="0.25"/>
    <row r="7513" s="29" customFormat="1" x14ac:dyDescent="0.25"/>
    <row r="7514" s="29" customFormat="1" x14ac:dyDescent="0.25"/>
    <row r="7515" s="29" customFormat="1" x14ac:dyDescent="0.25"/>
    <row r="7516" s="29" customFormat="1" x14ac:dyDescent="0.25"/>
    <row r="7517" s="29" customFormat="1" x14ac:dyDescent="0.25"/>
    <row r="7518" s="29" customFormat="1" x14ac:dyDescent="0.25"/>
    <row r="7519" s="29" customFormat="1" x14ac:dyDescent="0.25"/>
    <row r="7520" s="29" customFormat="1" x14ac:dyDescent="0.25"/>
    <row r="7521" s="29" customFormat="1" x14ac:dyDescent="0.25"/>
    <row r="7522" s="29" customFormat="1" x14ac:dyDescent="0.25"/>
    <row r="7523" s="29" customFormat="1" x14ac:dyDescent="0.25"/>
    <row r="7524" s="29" customFormat="1" x14ac:dyDescent="0.25"/>
    <row r="7525" s="29" customFormat="1" x14ac:dyDescent="0.25"/>
    <row r="7526" s="29" customFormat="1" x14ac:dyDescent="0.25"/>
    <row r="7527" s="29" customFormat="1" x14ac:dyDescent="0.25"/>
    <row r="7528" s="29" customFormat="1" x14ac:dyDescent="0.25"/>
    <row r="7529" s="29" customFormat="1" x14ac:dyDescent="0.25"/>
    <row r="7530" s="29" customFormat="1" x14ac:dyDescent="0.25"/>
    <row r="7531" s="29" customFormat="1" x14ac:dyDescent="0.25"/>
    <row r="7532" s="29" customFormat="1" x14ac:dyDescent="0.25"/>
    <row r="7533" s="29" customFormat="1" x14ac:dyDescent="0.25"/>
    <row r="7534" s="29" customFormat="1" x14ac:dyDescent="0.25"/>
    <row r="7535" s="29" customFormat="1" x14ac:dyDescent="0.25"/>
    <row r="7536" s="29" customFormat="1" x14ac:dyDescent="0.25"/>
    <row r="7537" s="29" customFormat="1" x14ac:dyDescent="0.25"/>
    <row r="7538" s="29" customFormat="1" x14ac:dyDescent="0.25"/>
    <row r="7539" s="29" customFormat="1" x14ac:dyDescent="0.25"/>
    <row r="7540" s="29" customFormat="1" x14ac:dyDescent="0.25"/>
    <row r="7541" s="29" customFormat="1" x14ac:dyDescent="0.25"/>
    <row r="7542" s="29" customFormat="1" x14ac:dyDescent="0.25"/>
    <row r="7543" s="29" customFormat="1" x14ac:dyDescent="0.25"/>
    <row r="7544" s="29" customFormat="1" x14ac:dyDescent="0.25"/>
    <row r="7545" s="29" customFormat="1" x14ac:dyDescent="0.25"/>
    <row r="7546" s="29" customFormat="1" x14ac:dyDescent="0.25"/>
    <row r="7547" s="29" customFormat="1" x14ac:dyDescent="0.25"/>
    <row r="7548" s="29" customFormat="1" x14ac:dyDescent="0.25"/>
    <row r="7549" s="29" customFormat="1" x14ac:dyDescent="0.25"/>
    <row r="7550" s="29" customFormat="1" x14ac:dyDescent="0.25"/>
    <row r="7551" s="29" customFormat="1" x14ac:dyDescent="0.25"/>
    <row r="7552" s="29" customFormat="1" x14ac:dyDescent="0.25"/>
    <row r="7553" s="29" customFormat="1" x14ac:dyDescent="0.25"/>
    <row r="7554" s="29" customFormat="1" x14ac:dyDescent="0.25"/>
    <row r="7555" s="29" customFormat="1" x14ac:dyDescent="0.25"/>
    <row r="7556" s="29" customFormat="1" x14ac:dyDescent="0.25"/>
    <row r="7557" s="29" customFormat="1" x14ac:dyDescent="0.25"/>
    <row r="7558" s="29" customFormat="1" x14ac:dyDescent="0.25"/>
    <row r="7559" s="29" customFormat="1" x14ac:dyDescent="0.25"/>
    <row r="7560" s="29" customFormat="1" x14ac:dyDescent="0.25"/>
    <row r="7561" s="29" customFormat="1" x14ac:dyDescent="0.25"/>
    <row r="7562" s="29" customFormat="1" x14ac:dyDescent="0.25"/>
    <row r="7563" s="29" customFormat="1" x14ac:dyDescent="0.25"/>
    <row r="7564" s="29" customFormat="1" x14ac:dyDescent="0.25"/>
    <row r="7565" s="29" customFormat="1" x14ac:dyDescent="0.25"/>
    <row r="7566" s="29" customFormat="1" x14ac:dyDescent="0.25"/>
    <row r="7567" s="29" customFormat="1" x14ac:dyDescent="0.25"/>
    <row r="7568" s="29" customFormat="1" x14ac:dyDescent="0.25"/>
    <row r="7569" s="29" customFormat="1" x14ac:dyDescent="0.25"/>
    <row r="7570" s="29" customFormat="1" x14ac:dyDescent="0.25"/>
    <row r="7571" s="29" customFormat="1" x14ac:dyDescent="0.25"/>
    <row r="7572" s="29" customFormat="1" x14ac:dyDescent="0.25"/>
    <row r="7573" s="29" customFormat="1" x14ac:dyDescent="0.25"/>
    <row r="7574" s="29" customFormat="1" x14ac:dyDescent="0.25"/>
    <row r="7575" s="29" customFormat="1" x14ac:dyDescent="0.25"/>
    <row r="7576" s="29" customFormat="1" x14ac:dyDescent="0.25"/>
    <row r="7577" s="29" customFormat="1" x14ac:dyDescent="0.25"/>
    <row r="7578" s="29" customFormat="1" x14ac:dyDescent="0.25"/>
    <row r="7579" s="29" customFormat="1" x14ac:dyDescent="0.25"/>
    <row r="7580" s="29" customFormat="1" x14ac:dyDescent="0.25"/>
    <row r="7581" s="29" customFormat="1" x14ac:dyDescent="0.25"/>
    <row r="7582" s="29" customFormat="1" x14ac:dyDescent="0.25"/>
    <row r="7583" s="29" customFormat="1" x14ac:dyDescent="0.25"/>
    <row r="7584" s="29" customFormat="1" x14ac:dyDescent="0.25"/>
    <row r="7585" s="29" customFormat="1" x14ac:dyDescent="0.25"/>
    <row r="7586" s="29" customFormat="1" x14ac:dyDescent="0.25"/>
    <row r="7587" s="29" customFormat="1" x14ac:dyDescent="0.25"/>
    <row r="7588" s="29" customFormat="1" x14ac:dyDescent="0.25"/>
    <row r="7589" s="29" customFormat="1" x14ac:dyDescent="0.25"/>
    <row r="7590" s="29" customFormat="1" x14ac:dyDescent="0.25"/>
    <row r="7591" s="29" customFormat="1" x14ac:dyDescent="0.25"/>
    <row r="7592" s="29" customFormat="1" x14ac:dyDescent="0.25"/>
    <row r="7593" s="29" customFormat="1" x14ac:dyDescent="0.25"/>
    <row r="7594" s="29" customFormat="1" x14ac:dyDescent="0.25"/>
    <row r="7595" s="29" customFormat="1" x14ac:dyDescent="0.25"/>
    <row r="7596" s="29" customFormat="1" x14ac:dyDescent="0.25"/>
    <row r="7597" s="29" customFormat="1" x14ac:dyDescent="0.25"/>
    <row r="7598" s="29" customFormat="1" x14ac:dyDescent="0.25"/>
    <row r="7599" s="29" customFormat="1" x14ac:dyDescent="0.25"/>
    <row r="7600" s="29" customFormat="1" x14ac:dyDescent="0.25"/>
    <row r="7601" s="29" customFormat="1" x14ac:dyDescent="0.25"/>
    <row r="7602" s="29" customFormat="1" x14ac:dyDescent="0.25"/>
    <row r="7603" s="29" customFormat="1" x14ac:dyDescent="0.25"/>
    <row r="7604" s="29" customFormat="1" x14ac:dyDescent="0.25"/>
    <row r="7605" s="29" customFormat="1" x14ac:dyDescent="0.25"/>
    <row r="7606" s="29" customFormat="1" x14ac:dyDescent="0.25"/>
    <row r="7607" s="29" customFormat="1" x14ac:dyDescent="0.25"/>
    <row r="7608" s="29" customFormat="1" x14ac:dyDescent="0.25"/>
    <row r="7609" s="29" customFormat="1" x14ac:dyDescent="0.25"/>
    <row r="7610" s="29" customFormat="1" x14ac:dyDescent="0.25"/>
    <row r="7611" s="29" customFormat="1" x14ac:dyDescent="0.25"/>
    <row r="7612" s="29" customFormat="1" x14ac:dyDescent="0.25"/>
    <row r="7613" s="29" customFormat="1" x14ac:dyDescent="0.25"/>
    <row r="7614" s="29" customFormat="1" x14ac:dyDescent="0.25"/>
    <row r="7615" s="29" customFormat="1" x14ac:dyDescent="0.25"/>
    <row r="7616" s="29" customFormat="1" x14ac:dyDescent="0.25"/>
    <row r="7617" s="29" customFormat="1" x14ac:dyDescent="0.25"/>
    <row r="7618" s="29" customFormat="1" x14ac:dyDescent="0.25"/>
    <row r="7619" s="29" customFormat="1" x14ac:dyDescent="0.25"/>
    <row r="7620" s="29" customFormat="1" x14ac:dyDescent="0.25"/>
    <row r="7621" s="29" customFormat="1" x14ac:dyDescent="0.25"/>
    <row r="7622" s="29" customFormat="1" x14ac:dyDescent="0.25"/>
    <row r="7623" s="29" customFormat="1" x14ac:dyDescent="0.25"/>
    <row r="7624" s="29" customFormat="1" x14ac:dyDescent="0.25"/>
    <row r="7625" s="29" customFormat="1" x14ac:dyDescent="0.25"/>
    <row r="7626" s="29" customFormat="1" x14ac:dyDescent="0.25"/>
    <row r="7627" s="29" customFormat="1" x14ac:dyDescent="0.25"/>
    <row r="7628" s="29" customFormat="1" x14ac:dyDescent="0.25"/>
    <row r="7629" s="29" customFormat="1" x14ac:dyDescent="0.25"/>
    <row r="7630" s="29" customFormat="1" x14ac:dyDescent="0.25"/>
    <row r="7631" s="29" customFormat="1" x14ac:dyDescent="0.25"/>
    <row r="7632" s="29" customFormat="1" x14ac:dyDescent="0.25"/>
    <row r="7633" s="29" customFormat="1" x14ac:dyDescent="0.25"/>
    <row r="7634" s="29" customFormat="1" x14ac:dyDescent="0.25"/>
    <row r="7635" s="29" customFormat="1" x14ac:dyDescent="0.25"/>
    <row r="7636" s="29" customFormat="1" x14ac:dyDescent="0.25"/>
    <row r="7637" s="29" customFormat="1" x14ac:dyDescent="0.25"/>
    <row r="7638" s="29" customFormat="1" x14ac:dyDescent="0.25"/>
    <row r="7639" s="29" customFormat="1" x14ac:dyDescent="0.25"/>
    <row r="7640" s="29" customFormat="1" x14ac:dyDescent="0.25"/>
    <row r="7641" s="29" customFormat="1" x14ac:dyDescent="0.25"/>
    <row r="7642" s="29" customFormat="1" x14ac:dyDescent="0.25"/>
    <row r="7643" s="29" customFormat="1" x14ac:dyDescent="0.25"/>
    <row r="7644" s="29" customFormat="1" x14ac:dyDescent="0.25"/>
    <row r="7645" s="29" customFormat="1" x14ac:dyDescent="0.25"/>
    <row r="7646" s="29" customFormat="1" x14ac:dyDescent="0.25"/>
    <row r="7647" s="29" customFormat="1" x14ac:dyDescent="0.25"/>
    <row r="7648" s="29" customFormat="1" x14ac:dyDescent="0.25"/>
    <row r="7649" s="29" customFormat="1" x14ac:dyDescent="0.25"/>
    <row r="7650" s="29" customFormat="1" x14ac:dyDescent="0.25"/>
    <row r="7651" s="29" customFormat="1" x14ac:dyDescent="0.25"/>
    <row r="7652" s="29" customFormat="1" x14ac:dyDescent="0.25"/>
    <row r="7653" s="29" customFormat="1" x14ac:dyDescent="0.25"/>
    <row r="7654" s="29" customFormat="1" x14ac:dyDescent="0.25"/>
    <row r="7655" s="29" customFormat="1" x14ac:dyDescent="0.25"/>
    <row r="7656" s="29" customFormat="1" x14ac:dyDescent="0.25"/>
    <row r="7657" s="29" customFormat="1" x14ac:dyDescent="0.25"/>
    <row r="7658" s="29" customFormat="1" x14ac:dyDescent="0.25"/>
    <row r="7659" s="29" customFormat="1" x14ac:dyDescent="0.25"/>
    <row r="7660" s="29" customFormat="1" x14ac:dyDescent="0.25"/>
    <row r="7661" s="29" customFormat="1" x14ac:dyDescent="0.25"/>
    <row r="7662" s="29" customFormat="1" x14ac:dyDescent="0.25"/>
    <row r="7663" s="29" customFormat="1" x14ac:dyDescent="0.25"/>
    <row r="7664" s="29" customFormat="1" x14ac:dyDescent="0.25"/>
    <row r="7665" s="29" customFormat="1" x14ac:dyDescent="0.25"/>
    <row r="7666" s="29" customFormat="1" x14ac:dyDescent="0.25"/>
    <row r="7667" s="29" customFormat="1" x14ac:dyDescent="0.25"/>
    <row r="7668" s="29" customFormat="1" x14ac:dyDescent="0.25"/>
    <row r="7669" s="29" customFormat="1" x14ac:dyDescent="0.25"/>
    <row r="7670" s="29" customFormat="1" x14ac:dyDescent="0.25"/>
    <row r="7671" s="29" customFormat="1" x14ac:dyDescent="0.25"/>
    <row r="7672" s="29" customFormat="1" x14ac:dyDescent="0.25"/>
    <row r="7673" s="29" customFormat="1" x14ac:dyDescent="0.25"/>
    <row r="7674" s="29" customFormat="1" x14ac:dyDescent="0.25"/>
    <row r="7675" s="29" customFormat="1" x14ac:dyDescent="0.25"/>
    <row r="7676" s="29" customFormat="1" x14ac:dyDescent="0.25"/>
    <row r="7677" s="29" customFormat="1" x14ac:dyDescent="0.25"/>
    <row r="7678" s="29" customFormat="1" x14ac:dyDescent="0.25"/>
    <row r="7679" s="29" customFormat="1" x14ac:dyDescent="0.25"/>
    <row r="7680" s="29" customFormat="1" x14ac:dyDescent="0.25"/>
    <row r="7681" s="29" customFormat="1" x14ac:dyDescent="0.25"/>
    <row r="7682" s="29" customFormat="1" x14ac:dyDescent="0.25"/>
    <row r="7683" s="29" customFormat="1" x14ac:dyDescent="0.25"/>
    <row r="7684" s="29" customFormat="1" x14ac:dyDescent="0.25"/>
    <row r="7685" s="29" customFormat="1" x14ac:dyDescent="0.25"/>
    <row r="7686" s="29" customFormat="1" x14ac:dyDescent="0.25"/>
    <row r="7687" s="29" customFormat="1" x14ac:dyDescent="0.25"/>
    <row r="7688" s="29" customFormat="1" x14ac:dyDescent="0.25"/>
    <row r="7689" s="29" customFormat="1" x14ac:dyDescent="0.25"/>
    <row r="7690" s="29" customFormat="1" x14ac:dyDescent="0.25"/>
    <row r="7691" s="29" customFormat="1" x14ac:dyDescent="0.25"/>
    <row r="7692" s="29" customFormat="1" x14ac:dyDescent="0.25"/>
    <row r="7693" s="29" customFormat="1" x14ac:dyDescent="0.25"/>
    <row r="7694" s="29" customFormat="1" x14ac:dyDescent="0.25"/>
    <row r="7695" s="29" customFormat="1" x14ac:dyDescent="0.25"/>
    <row r="7696" s="29" customFormat="1" x14ac:dyDescent="0.25"/>
    <row r="7697" s="29" customFormat="1" x14ac:dyDescent="0.25"/>
    <row r="7698" s="29" customFormat="1" x14ac:dyDescent="0.25"/>
    <row r="7699" s="29" customFormat="1" x14ac:dyDescent="0.25"/>
    <row r="7700" s="29" customFormat="1" x14ac:dyDescent="0.25"/>
    <row r="7701" s="29" customFormat="1" x14ac:dyDescent="0.25"/>
    <row r="7702" s="29" customFormat="1" x14ac:dyDescent="0.25"/>
    <row r="7703" s="29" customFormat="1" x14ac:dyDescent="0.25"/>
    <row r="7704" s="29" customFormat="1" x14ac:dyDescent="0.25"/>
    <row r="7705" s="29" customFormat="1" x14ac:dyDescent="0.25"/>
    <row r="7706" s="29" customFormat="1" x14ac:dyDescent="0.25"/>
    <row r="7707" s="29" customFormat="1" x14ac:dyDescent="0.25"/>
    <row r="7708" s="29" customFormat="1" x14ac:dyDescent="0.25"/>
    <row r="7709" s="29" customFormat="1" x14ac:dyDescent="0.25"/>
    <row r="7710" s="29" customFormat="1" x14ac:dyDescent="0.25"/>
    <row r="7711" s="29" customFormat="1" x14ac:dyDescent="0.25"/>
    <row r="7712" s="29" customFormat="1" x14ac:dyDescent="0.25"/>
    <row r="7713" s="29" customFormat="1" x14ac:dyDescent="0.25"/>
    <row r="7714" s="29" customFormat="1" x14ac:dyDescent="0.25"/>
    <row r="7715" s="29" customFormat="1" x14ac:dyDescent="0.25"/>
    <row r="7716" s="29" customFormat="1" x14ac:dyDescent="0.25"/>
    <row r="7717" s="29" customFormat="1" x14ac:dyDescent="0.25"/>
    <row r="7718" s="29" customFormat="1" x14ac:dyDescent="0.25"/>
    <row r="7719" s="29" customFormat="1" x14ac:dyDescent="0.25"/>
    <row r="7720" s="29" customFormat="1" x14ac:dyDescent="0.25"/>
    <row r="7721" s="29" customFormat="1" x14ac:dyDescent="0.25"/>
    <row r="7722" s="29" customFormat="1" x14ac:dyDescent="0.25"/>
    <row r="7723" s="29" customFormat="1" x14ac:dyDescent="0.25"/>
    <row r="7724" s="29" customFormat="1" x14ac:dyDescent="0.25"/>
    <row r="7725" s="29" customFormat="1" x14ac:dyDescent="0.25"/>
    <row r="7726" s="29" customFormat="1" x14ac:dyDescent="0.25"/>
    <row r="7727" s="29" customFormat="1" x14ac:dyDescent="0.25"/>
    <row r="7728" s="29" customFormat="1" x14ac:dyDescent="0.25"/>
    <row r="7729" s="29" customFormat="1" x14ac:dyDescent="0.25"/>
    <row r="7730" s="29" customFormat="1" x14ac:dyDescent="0.25"/>
    <row r="7731" s="29" customFormat="1" x14ac:dyDescent="0.25"/>
    <row r="7732" s="29" customFormat="1" x14ac:dyDescent="0.25"/>
    <row r="7733" s="29" customFormat="1" x14ac:dyDescent="0.25"/>
    <row r="7734" s="29" customFormat="1" x14ac:dyDescent="0.25"/>
    <row r="7735" s="29" customFormat="1" x14ac:dyDescent="0.25"/>
    <row r="7736" s="29" customFormat="1" x14ac:dyDescent="0.25"/>
    <row r="7737" s="29" customFormat="1" x14ac:dyDescent="0.25"/>
    <row r="7738" s="29" customFormat="1" x14ac:dyDescent="0.25"/>
    <row r="7739" s="29" customFormat="1" x14ac:dyDescent="0.25"/>
    <row r="7740" s="29" customFormat="1" x14ac:dyDescent="0.25"/>
    <row r="7741" s="29" customFormat="1" x14ac:dyDescent="0.25"/>
    <row r="7742" s="29" customFormat="1" x14ac:dyDescent="0.25"/>
    <row r="7743" s="29" customFormat="1" x14ac:dyDescent="0.25"/>
    <row r="7744" s="29" customFormat="1" x14ac:dyDescent="0.25"/>
    <row r="7745" s="29" customFormat="1" x14ac:dyDescent="0.25"/>
    <row r="7746" s="29" customFormat="1" x14ac:dyDescent="0.25"/>
    <row r="7747" s="29" customFormat="1" x14ac:dyDescent="0.25"/>
    <row r="7748" s="29" customFormat="1" x14ac:dyDescent="0.25"/>
    <row r="7749" s="29" customFormat="1" x14ac:dyDescent="0.25"/>
    <row r="7750" s="29" customFormat="1" x14ac:dyDescent="0.25"/>
    <row r="7751" s="29" customFormat="1" x14ac:dyDescent="0.25"/>
    <row r="7752" s="29" customFormat="1" x14ac:dyDescent="0.25"/>
    <row r="7753" s="29" customFormat="1" x14ac:dyDescent="0.25"/>
    <row r="7754" s="29" customFormat="1" x14ac:dyDescent="0.25"/>
    <row r="7755" s="29" customFormat="1" x14ac:dyDescent="0.25"/>
    <row r="7756" s="29" customFormat="1" x14ac:dyDescent="0.25"/>
    <row r="7757" s="29" customFormat="1" x14ac:dyDescent="0.25"/>
    <row r="7758" s="29" customFormat="1" x14ac:dyDescent="0.25"/>
    <row r="7759" s="29" customFormat="1" x14ac:dyDescent="0.25"/>
    <row r="7760" s="29" customFormat="1" x14ac:dyDescent="0.25"/>
    <row r="7761" s="29" customFormat="1" x14ac:dyDescent="0.25"/>
    <row r="7762" s="29" customFormat="1" x14ac:dyDescent="0.25"/>
    <row r="7763" s="29" customFormat="1" x14ac:dyDescent="0.25"/>
    <row r="7764" s="29" customFormat="1" x14ac:dyDescent="0.25"/>
    <row r="7765" s="29" customFormat="1" x14ac:dyDescent="0.25"/>
    <row r="7766" s="29" customFormat="1" x14ac:dyDescent="0.25"/>
    <row r="7767" s="29" customFormat="1" x14ac:dyDescent="0.25"/>
    <row r="7768" s="29" customFormat="1" x14ac:dyDescent="0.25"/>
    <row r="7769" s="29" customFormat="1" x14ac:dyDescent="0.25"/>
    <row r="7770" s="29" customFormat="1" x14ac:dyDescent="0.25"/>
    <row r="7771" s="29" customFormat="1" x14ac:dyDescent="0.25"/>
    <row r="7772" s="29" customFormat="1" x14ac:dyDescent="0.25"/>
    <row r="7773" s="29" customFormat="1" x14ac:dyDescent="0.25"/>
    <row r="7774" s="29" customFormat="1" x14ac:dyDescent="0.25"/>
    <row r="7775" s="29" customFormat="1" x14ac:dyDescent="0.25"/>
    <row r="7776" s="29" customFormat="1" x14ac:dyDescent="0.25"/>
    <row r="7777" s="29" customFormat="1" x14ac:dyDescent="0.25"/>
    <row r="7778" s="29" customFormat="1" x14ac:dyDescent="0.25"/>
    <row r="7779" s="29" customFormat="1" x14ac:dyDescent="0.25"/>
    <row r="7780" s="29" customFormat="1" x14ac:dyDescent="0.25"/>
    <row r="7781" s="29" customFormat="1" x14ac:dyDescent="0.25"/>
    <row r="7782" s="29" customFormat="1" x14ac:dyDescent="0.25"/>
    <row r="7783" s="29" customFormat="1" x14ac:dyDescent="0.25"/>
    <row r="7784" s="29" customFormat="1" x14ac:dyDescent="0.25"/>
    <row r="7785" s="29" customFormat="1" x14ac:dyDescent="0.25"/>
    <row r="7786" s="29" customFormat="1" x14ac:dyDescent="0.25"/>
    <row r="7787" s="29" customFormat="1" x14ac:dyDescent="0.25"/>
    <row r="7788" s="29" customFormat="1" x14ac:dyDescent="0.25"/>
    <row r="7789" s="29" customFormat="1" x14ac:dyDescent="0.25"/>
    <row r="7790" s="29" customFormat="1" x14ac:dyDescent="0.25"/>
    <row r="7791" s="29" customFormat="1" x14ac:dyDescent="0.25"/>
    <row r="7792" s="29" customFormat="1" x14ac:dyDescent="0.25"/>
    <row r="7793" s="29" customFormat="1" x14ac:dyDescent="0.25"/>
    <row r="7794" s="29" customFormat="1" x14ac:dyDescent="0.25"/>
    <row r="7795" s="29" customFormat="1" x14ac:dyDescent="0.25"/>
    <row r="7796" s="29" customFormat="1" x14ac:dyDescent="0.25"/>
    <row r="7797" s="29" customFormat="1" x14ac:dyDescent="0.25"/>
    <row r="7798" s="29" customFormat="1" x14ac:dyDescent="0.25"/>
    <row r="7799" s="29" customFormat="1" x14ac:dyDescent="0.25"/>
    <row r="7800" s="29" customFormat="1" x14ac:dyDescent="0.25"/>
    <row r="7801" s="29" customFormat="1" x14ac:dyDescent="0.25"/>
    <row r="7802" s="29" customFormat="1" x14ac:dyDescent="0.25"/>
    <row r="7803" s="29" customFormat="1" x14ac:dyDescent="0.25"/>
    <row r="7804" s="29" customFormat="1" x14ac:dyDescent="0.25"/>
    <row r="7805" s="29" customFormat="1" x14ac:dyDescent="0.25"/>
    <row r="7806" s="29" customFormat="1" x14ac:dyDescent="0.25"/>
    <row r="7807" s="29" customFormat="1" x14ac:dyDescent="0.25"/>
    <row r="7808" s="29" customFormat="1" x14ac:dyDescent="0.25"/>
    <row r="7809" s="29" customFormat="1" x14ac:dyDescent="0.25"/>
    <row r="7810" s="29" customFormat="1" x14ac:dyDescent="0.25"/>
    <row r="7811" s="29" customFormat="1" x14ac:dyDescent="0.25"/>
    <row r="7812" s="29" customFormat="1" x14ac:dyDescent="0.25"/>
    <row r="7813" s="29" customFormat="1" x14ac:dyDescent="0.25"/>
    <row r="7814" s="29" customFormat="1" x14ac:dyDescent="0.25"/>
    <row r="7815" s="29" customFormat="1" x14ac:dyDescent="0.25"/>
    <row r="7816" s="29" customFormat="1" x14ac:dyDescent="0.25"/>
    <row r="7817" s="29" customFormat="1" x14ac:dyDescent="0.25"/>
    <row r="7818" s="29" customFormat="1" x14ac:dyDescent="0.25"/>
    <row r="7819" s="29" customFormat="1" x14ac:dyDescent="0.25"/>
    <row r="7820" s="29" customFormat="1" x14ac:dyDescent="0.25"/>
    <row r="7821" s="29" customFormat="1" x14ac:dyDescent="0.25"/>
    <row r="7822" s="29" customFormat="1" x14ac:dyDescent="0.25"/>
    <row r="7823" s="29" customFormat="1" x14ac:dyDescent="0.25"/>
    <row r="7824" s="29" customFormat="1" x14ac:dyDescent="0.25"/>
    <row r="7825" s="29" customFormat="1" x14ac:dyDescent="0.25"/>
    <row r="7826" s="29" customFormat="1" x14ac:dyDescent="0.25"/>
    <row r="7827" s="29" customFormat="1" x14ac:dyDescent="0.25"/>
    <row r="7828" s="29" customFormat="1" x14ac:dyDescent="0.25"/>
    <row r="7829" s="29" customFormat="1" x14ac:dyDescent="0.25"/>
    <row r="7830" s="29" customFormat="1" x14ac:dyDescent="0.25"/>
    <row r="7831" s="29" customFormat="1" x14ac:dyDescent="0.25"/>
    <row r="7832" s="29" customFormat="1" x14ac:dyDescent="0.25"/>
    <row r="7833" s="29" customFormat="1" x14ac:dyDescent="0.25"/>
    <row r="7834" s="29" customFormat="1" x14ac:dyDescent="0.25"/>
    <row r="7835" s="29" customFormat="1" x14ac:dyDescent="0.25"/>
    <row r="7836" s="29" customFormat="1" x14ac:dyDescent="0.25"/>
    <row r="7837" s="29" customFormat="1" x14ac:dyDescent="0.25"/>
    <row r="7838" s="29" customFormat="1" x14ac:dyDescent="0.25"/>
    <row r="7839" s="29" customFormat="1" x14ac:dyDescent="0.25"/>
    <row r="7840" s="29" customFormat="1" x14ac:dyDescent="0.25"/>
    <row r="7841" s="29" customFormat="1" x14ac:dyDescent="0.25"/>
    <row r="7842" s="29" customFormat="1" x14ac:dyDescent="0.25"/>
    <row r="7843" s="29" customFormat="1" x14ac:dyDescent="0.25"/>
    <row r="7844" s="29" customFormat="1" x14ac:dyDescent="0.25"/>
    <row r="7845" s="29" customFormat="1" x14ac:dyDescent="0.25"/>
    <row r="7846" s="29" customFormat="1" x14ac:dyDescent="0.25"/>
    <row r="7847" s="29" customFormat="1" x14ac:dyDescent="0.25"/>
    <row r="7848" s="29" customFormat="1" x14ac:dyDescent="0.25"/>
    <row r="7849" s="29" customFormat="1" x14ac:dyDescent="0.25"/>
    <row r="7850" s="29" customFormat="1" x14ac:dyDescent="0.25"/>
    <row r="7851" s="29" customFormat="1" x14ac:dyDescent="0.25"/>
    <row r="7852" s="29" customFormat="1" x14ac:dyDescent="0.25"/>
    <row r="7853" s="29" customFormat="1" x14ac:dyDescent="0.25"/>
    <row r="7854" s="29" customFormat="1" x14ac:dyDescent="0.25"/>
    <row r="7855" s="29" customFormat="1" x14ac:dyDescent="0.25"/>
    <row r="7856" s="29" customFormat="1" x14ac:dyDescent="0.25"/>
    <row r="7857" s="29" customFormat="1" x14ac:dyDescent="0.25"/>
    <row r="7858" s="29" customFormat="1" x14ac:dyDescent="0.25"/>
    <row r="7859" s="29" customFormat="1" x14ac:dyDescent="0.25"/>
    <row r="7860" s="29" customFormat="1" x14ac:dyDescent="0.25"/>
    <row r="7861" s="29" customFormat="1" x14ac:dyDescent="0.25"/>
    <row r="7862" s="29" customFormat="1" x14ac:dyDescent="0.25"/>
    <row r="7863" s="29" customFormat="1" x14ac:dyDescent="0.25"/>
    <row r="7864" s="29" customFormat="1" x14ac:dyDescent="0.25"/>
    <row r="7865" s="29" customFormat="1" x14ac:dyDescent="0.25"/>
    <row r="7866" s="29" customFormat="1" x14ac:dyDescent="0.25"/>
    <row r="7867" s="29" customFormat="1" x14ac:dyDescent="0.25"/>
    <row r="7868" s="29" customFormat="1" x14ac:dyDescent="0.25"/>
    <row r="7869" s="29" customFormat="1" x14ac:dyDescent="0.25"/>
    <row r="7870" s="29" customFormat="1" x14ac:dyDescent="0.25"/>
    <row r="7871" s="29" customFormat="1" x14ac:dyDescent="0.25"/>
    <row r="7872" s="29" customFormat="1" x14ac:dyDescent="0.25"/>
    <row r="7873" s="29" customFormat="1" x14ac:dyDescent="0.25"/>
    <row r="7874" s="29" customFormat="1" x14ac:dyDescent="0.25"/>
    <row r="7875" s="29" customFormat="1" x14ac:dyDescent="0.25"/>
    <row r="7876" s="29" customFormat="1" x14ac:dyDescent="0.25"/>
    <row r="7877" s="29" customFormat="1" x14ac:dyDescent="0.25"/>
    <row r="7878" s="29" customFormat="1" x14ac:dyDescent="0.25"/>
    <row r="7879" s="29" customFormat="1" x14ac:dyDescent="0.25"/>
    <row r="7880" s="29" customFormat="1" x14ac:dyDescent="0.25"/>
    <row r="7881" s="29" customFormat="1" x14ac:dyDescent="0.25"/>
    <row r="7882" s="29" customFormat="1" x14ac:dyDescent="0.25"/>
    <row r="7883" s="29" customFormat="1" x14ac:dyDescent="0.25"/>
    <row r="7884" s="29" customFormat="1" x14ac:dyDescent="0.25"/>
    <row r="7885" s="29" customFormat="1" x14ac:dyDescent="0.25"/>
    <row r="7886" s="29" customFormat="1" x14ac:dyDescent="0.25"/>
    <row r="7887" s="29" customFormat="1" x14ac:dyDescent="0.25"/>
    <row r="7888" s="29" customFormat="1" x14ac:dyDescent="0.25"/>
    <row r="7889" s="29" customFormat="1" x14ac:dyDescent="0.25"/>
    <row r="7890" s="29" customFormat="1" x14ac:dyDescent="0.25"/>
    <row r="7891" s="29" customFormat="1" x14ac:dyDescent="0.25"/>
    <row r="7892" s="29" customFormat="1" x14ac:dyDescent="0.25"/>
    <row r="7893" s="29" customFormat="1" x14ac:dyDescent="0.25"/>
    <row r="7894" s="29" customFormat="1" x14ac:dyDescent="0.25"/>
    <row r="7895" s="29" customFormat="1" x14ac:dyDescent="0.25"/>
    <row r="7896" s="29" customFormat="1" x14ac:dyDescent="0.25"/>
    <row r="7897" s="29" customFormat="1" x14ac:dyDescent="0.25"/>
    <row r="7898" s="29" customFormat="1" x14ac:dyDescent="0.25"/>
    <row r="7899" s="29" customFormat="1" x14ac:dyDescent="0.25"/>
    <row r="7900" s="29" customFormat="1" x14ac:dyDescent="0.25"/>
    <row r="7901" s="29" customFormat="1" x14ac:dyDescent="0.25"/>
    <row r="7902" s="29" customFormat="1" x14ac:dyDescent="0.25"/>
    <row r="7903" s="29" customFormat="1" x14ac:dyDescent="0.25"/>
    <row r="7904" s="29" customFormat="1" x14ac:dyDescent="0.25"/>
    <row r="7905" s="29" customFormat="1" x14ac:dyDescent="0.25"/>
    <row r="7906" s="29" customFormat="1" x14ac:dyDescent="0.25"/>
    <row r="7907" s="29" customFormat="1" x14ac:dyDescent="0.25"/>
    <row r="7908" s="29" customFormat="1" x14ac:dyDescent="0.25"/>
    <row r="7909" s="29" customFormat="1" x14ac:dyDescent="0.25"/>
    <row r="7910" s="29" customFormat="1" x14ac:dyDescent="0.25"/>
    <row r="7911" s="29" customFormat="1" x14ac:dyDescent="0.25"/>
    <row r="7912" s="29" customFormat="1" x14ac:dyDescent="0.25"/>
    <row r="7913" s="29" customFormat="1" x14ac:dyDescent="0.25"/>
    <row r="7914" s="29" customFormat="1" x14ac:dyDescent="0.25"/>
    <row r="7915" s="29" customFormat="1" x14ac:dyDescent="0.25"/>
    <row r="7916" s="29" customFormat="1" x14ac:dyDescent="0.25"/>
    <row r="7917" s="29" customFormat="1" x14ac:dyDescent="0.25"/>
    <row r="7918" s="29" customFormat="1" x14ac:dyDescent="0.25"/>
    <row r="7919" s="29" customFormat="1" x14ac:dyDescent="0.25"/>
    <row r="7920" s="29" customFormat="1" x14ac:dyDescent="0.25"/>
    <row r="7921" s="29" customFormat="1" x14ac:dyDescent="0.25"/>
    <row r="7922" s="29" customFormat="1" x14ac:dyDescent="0.25"/>
    <row r="7923" s="29" customFormat="1" x14ac:dyDescent="0.25"/>
    <row r="7924" s="29" customFormat="1" x14ac:dyDescent="0.25"/>
    <row r="7925" s="29" customFormat="1" x14ac:dyDescent="0.25"/>
    <row r="7926" s="29" customFormat="1" x14ac:dyDescent="0.25"/>
    <row r="7927" s="29" customFormat="1" x14ac:dyDescent="0.25"/>
    <row r="7928" s="29" customFormat="1" x14ac:dyDescent="0.25"/>
    <row r="7929" s="29" customFormat="1" x14ac:dyDescent="0.25"/>
    <row r="7930" s="29" customFormat="1" x14ac:dyDescent="0.25"/>
    <row r="7931" s="29" customFormat="1" x14ac:dyDescent="0.25"/>
    <row r="7932" s="29" customFormat="1" x14ac:dyDescent="0.25"/>
    <row r="7933" s="29" customFormat="1" x14ac:dyDescent="0.25"/>
    <row r="7934" s="29" customFormat="1" x14ac:dyDescent="0.25"/>
    <row r="7935" s="29" customFormat="1" x14ac:dyDescent="0.25"/>
    <row r="7936" s="29" customFormat="1" x14ac:dyDescent="0.25"/>
    <row r="7937" s="29" customFormat="1" x14ac:dyDescent="0.25"/>
    <row r="7938" s="29" customFormat="1" x14ac:dyDescent="0.25"/>
    <row r="7939" s="29" customFormat="1" x14ac:dyDescent="0.25"/>
    <row r="7940" s="29" customFormat="1" x14ac:dyDescent="0.25"/>
    <row r="7941" s="29" customFormat="1" x14ac:dyDescent="0.25"/>
    <row r="7942" s="29" customFormat="1" x14ac:dyDescent="0.25"/>
    <row r="7943" s="29" customFormat="1" x14ac:dyDescent="0.25"/>
    <row r="7944" s="29" customFormat="1" x14ac:dyDescent="0.25"/>
    <row r="7945" s="29" customFormat="1" x14ac:dyDescent="0.25"/>
    <row r="7946" s="29" customFormat="1" x14ac:dyDescent="0.25"/>
    <row r="7947" s="29" customFormat="1" x14ac:dyDescent="0.25"/>
    <row r="7948" s="29" customFormat="1" x14ac:dyDescent="0.25"/>
    <row r="7949" s="29" customFormat="1" x14ac:dyDescent="0.25"/>
    <row r="7950" s="29" customFormat="1" x14ac:dyDescent="0.25"/>
    <row r="7951" s="29" customFormat="1" x14ac:dyDescent="0.25"/>
    <row r="7952" s="29" customFormat="1" x14ac:dyDescent="0.25"/>
    <row r="7953" s="29" customFormat="1" x14ac:dyDescent="0.25"/>
    <row r="7954" s="29" customFormat="1" x14ac:dyDescent="0.25"/>
    <row r="7955" s="29" customFormat="1" x14ac:dyDescent="0.25"/>
    <row r="7956" s="29" customFormat="1" x14ac:dyDescent="0.25"/>
    <row r="7957" s="29" customFormat="1" x14ac:dyDescent="0.25"/>
    <row r="7958" s="29" customFormat="1" x14ac:dyDescent="0.25"/>
    <row r="7959" s="29" customFormat="1" x14ac:dyDescent="0.25"/>
    <row r="7960" s="29" customFormat="1" x14ac:dyDescent="0.25"/>
    <row r="7961" s="29" customFormat="1" x14ac:dyDescent="0.25"/>
    <row r="7962" s="29" customFormat="1" x14ac:dyDescent="0.25"/>
    <row r="7963" s="29" customFormat="1" x14ac:dyDescent="0.25"/>
    <row r="7964" s="29" customFormat="1" x14ac:dyDescent="0.25"/>
    <row r="7965" s="29" customFormat="1" x14ac:dyDescent="0.25"/>
    <row r="7966" s="29" customFormat="1" x14ac:dyDescent="0.25"/>
    <row r="7967" s="29" customFormat="1" x14ac:dyDescent="0.25"/>
    <row r="7968" s="29" customFormat="1" x14ac:dyDescent="0.25"/>
    <row r="7969" s="29" customFormat="1" x14ac:dyDescent="0.25"/>
    <row r="7970" s="29" customFormat="1" x14ac:dyDescent="0.25"/>
    <row r="7971" s="29" customFormat="1" x14ac:dyDescent="0.25"/>
    <row r="7972" s="29" customFormat="1" x14ac:dyDescent="0.25"/>
    <row r="7973" s="29" customFormat="1" x14ac:dyDescent="0.25"/>
    <row r="7974" s="29" customFormat="1" x14ac:dyDescent="0.25"/>
    <row r="7975" s="29" customFormat="1" x14ac:dyDescent="0.25"/>
    <row r="7976" s="29" customFormat="1" x14ac:dyDescent="0.25"/>
    <row r="7977" s="29" customFormat="1" x14ac:dyDescent="0.25"/>
    <row r="7978" s="29" customFormat="1" x14ac:dyDescent="0.25"/>
    <row r="7979" s="29" customFormat="1" x14ac:dyDescent="0.25"/>
    <row r="7980" s="29" customFormat="1" x14ac:dyDescent="0.25"/>
    <row r="7981" s="29" customFormat="1" x14ac:dyDescent="0.25"/>
    <row r="7982" s="29" customFormat="1" x14ac:dyDescent="0.25"/>
    <row r="7983" s="29" customFormat="1" x14ac:dyDescent="0.25"/>
    <row r="7984" s="29" customFormat="1" x14ac:dyDescent="0.25"/>
    <row r="7985" s="29" customFormat="1" x14ac:dyDescent="0.25"/>
    <row r="7986" s="29" customFormat="1" x14ac:dyDescent="0.25"/>
    <row r="7987" s="29" customFormat="1" x14ac:dyDescent="0.25"/>
    <row r="7988" s="29" customFormat="1" x14ac:dyDescent="0.25"/>
    <row r="7989" s="29" customFormat="1" x14ac:dyDescent="0.25"/>
    <row r="7990" s="29" customFormat="1" x14ac:dyDescent="0.25"/>
    <row r="7991" s="29" customFormat="1" x14ac:dyDescent="0.25"/>
    <row r="7992" s="29" customFormat="1" x14ac:dyDescent="0.25"/>
    <row r="7993" s="29" customFormat="1" x14ac:dyDescent="0.25"/>
    <row r="7994" s="29" customFormat="1" x14ac:dyDescent="0.25"/>
    <row r="7995" s="29" customFormat="1" x14ac:dyDescent="0.25"/>
    <row r="7996" s="29" customFormat="1" x14ac:dyDescent="0.25"/>
    <row r="7997" s="29" customFormat="1" x14ac:dyDescent="0.25"/>
    <row r="7998" s="29" customFormat="1" x14ac:dyDescent="0.25"/>
    <row r="7999" s="29" customFormat="1" x14ac:dyDescent="0.25"/>
    <row r="8000" s="29" customFormat="1" x14ac:dyDescent="0.25"/>
    <row r="8001" s="29" customFormat="1" x14ac:dyDescent="0.25"/>
    <row r="8002" s="29" customFormat="1" x14ac:dyDescent="0.25"/>
    <row r="8003" s="29" customFormat="1" x14ac:dyDescent="0.25"/>
    <row r="8004" s="29" customFormat="1" x14ac:dyDescent="0.25"/>
    <row r="8005" s="29" customFormat="1" x14ac:dyDescent="0.25"/>
    <row r="8006" s="29" customFormat="1" x14ac:dyDescent="0.25"/>
    <row r="8007" s="29" customFormat="1" x14ac:dyDescent="0.25"/>
    <row r="8008" s="29" customFormat="1" x14ac:dyDescent="0.25"/>
    <row r="8009" s="29" customFormat="1" x14ac:dyDescent="0.25"/>
    <row r="8010" s="29" customFormat="1" x14ac:dyDescent="0.25"/>
    <row r="8011" s="29" customFormat="1" x14ac:dyDescent="0.25"/>
    <row r="8012" s="29" customFormat="1" x14ac:dyDescent="0.25"/>
    <row r="8013" s="29" customFormat="1" x14ac:dyDescent="0.25"/>
    <row r="8014" s="29" customFormat="1" x14ac:dyDescent="0.25"/>
    <row r="8015" s="29" customFormat="1" x14ac:dyDescent="0.25"/>
    <row r="8016" s="29" customFormat="1" x14ac:dyDescent="0.25"/>
    <row r="8017" s="29" customFormat="1" x14ac:dyDescent="0.25"/>
    <row r="8018" s="29" customFormat="1" x14ac:dyDescent="0.25"/>
    <row r="8019" s="29" customFormat="1" x14ac:dyDescent="0.25"/>
    <row r="8020" s="29" customFormat="1" x14ac:dyDescent="0.25"/>
    <row r="8021" s="29" customFormat="1" x14ac:dyDescent="0.25"/>
    <row r="8022" s="29" customFormat="1" x14ac:dyDescent="0.25"/>
    <row r="8023" s="29" customFormat="1" x14ac:dyDescent="0.25"/>
    <row r="8024" s="29" customFormat="1" x14ac:dyDescent="0.25"/>
    <row r="8025" s="29" customFormat="1" x14ac:dyDescent="0.25"/>
    <row r="8026" s="29" customFormat="1" x14ac:dyDescent="0.25"/>
    <row r="8027" s="29" customFormat="1" x14ac:dyDescent="0.25"/>
    <row r="8028" s="29" customFormat="1" x14ac:dyDescent="0.25"/>
    <row r="8029" s="29" customFormat="1" x14ac:dyDescent="0.25"/>
    <row r="8030" s="29" customFormat="1" x14ac:dyDescent="0.25"/>
    <row r="8031" s="29" customFormat="1" x14ac:dyDescent="0.25"/>
    <row r="8032" s="29" customFormat="1" x14ac:dyDescent="0.25"/>
    <row r="8033" s="29" customFormat="1" x14ac:dyDescent="0.25"/>
    <row r="8034" s="29" customFormat="1" x14ac:dyDescent="0.25"/>
    <row r="8035" s="29" customFormat="1" x14ac:dyDescent="0.25"/>
    <row r="8036" s="29" customFormat="1" x14ac:dyDescent="0.25"/>
    <row r="8037" s="29" customFormat="1" x14ac:dyDescent="0.25"/>
    <row r="8038" s="29" customFormat="1" x14ac:dyDescent="0.25"/>
    <row r="8039" s="29" customFormat="1" x14ac:dyDescent="0.25"/>
    <row r="8040" s="29" customFormat="1" x14ac:dyDescent="0.25"/>
    <row r="8041" s="29" customFormat="1" x14ac:dyDescent="0.25"/>
    <row r="8042" s="29" customFormat="1" x14ac:dyDescent="0.25"/>
    <row r="8043" s="29" customFormat="1" x14ac:dyDescent="0.25"/>
    <row r="8044" s="29" customFormat="1" x14ac:dyDescent="0.25"/>
    <row r="8045" s="29" customFormat="1" x14ac:dyDescent="0.25"/>
    <row r="8046" s="29" customFormat="1" x14ac:dyDescent="0.25"/>
    <row r="8047" s="29" customFormat="1" x14ac:dyDescent="0.25"/>
    <row r="8048" s="29" customFormat="1" x14ac:dyDescent="0.25"/>
    <row r="8049" s="29" customFormat="1" x14ac:dyDescent="0.25"/>
    <row r="8050" s="29" customFormat="1" x14ac:dyDescent="0.25"/>
    <row r="8051" s="29" customFormat="1" x14ac:dyDescent="0.25"/>
    <row r="8052" s="29" customFormat="1" x14ac:dyDescent="0.25"/>
    <row r="8053" s="29" customFormat="1" x14ac:dyDescent="0.25"/>
    <row r="8054" s="29" customFormat="1" x14ac:dyDescent="0.25"/>
    <row r="8055" s="29" customFormat="1" x14ac:dyDescent="0.25"/>
    <row r="8056" s="29" customFormat="1" x14ac:dyDescent="0.25"/>
    <row r="8057" s="29" customFormat="1" x14ac:dyDescent="0.25"/>
    <row r="8058" s="29" customFormat="1" x14ac:dyDescent="0.25"/>
    <row r="8059" s="29" customFormat="1" x14ac:dyDescent="0.25"/>
    <row r="8060" s="29" customFormat="1" x14ac:dyDescent="0.25"/>
    <row r="8061" s="29" customFormat="1" x14ac:dyDescent="0.25"/>
    <row r="8062" s="29" customFormat="1" x14ac:dyDescent="0.25"/>
    <row r="8063" s="29" customFormat="1" x14ac:dyDescent="0.25"/>
    <row r="8064" s="29" customFormat="1" x14ac:dyDescent="0.25"/>
    <row r="8065" s="29" customFormat="1" x14ac:dyDescent="0.25"/>
    <row r="8066" s="29" customFormat="1" x14ac:dyDescent="0.25"/>
    <row r="8067" s="29" customFormat="1" x14ac:dyDescent="0.25"/>
    <row r="8068" s="29" customFormat="1" x14ac:dyDescent="0.25"/>
    <row r="8069" s="29" customFormat="1" x14ac:dyDescent="0.25"/>
    <row r="8070" s="29" customFormat="1" x14ac:dyDescent="0.25"/>
    <row r="8071" s="29" customFormat="1" x14ac:dyDescent="0.25"/>
    <row r="8072" s="29" customFormat="1" x14ac:dyDescent="0.25"/>
    <row r="8073" s="29" customFormat="1" x14ac:dyDescent="0.25"/>
    <row r="8074" s="29" customFormat="1" x14ac:dyDescent="0.25"/>
    <row r="8075" s="29" customFormat="1" x14ac:dyDescent="0.25"/>
    <row r="8076" s="29" customFormat="1" x14ac:dyDescent="0.25"/>
    <row r="8077" s="29" customFormat="1" x14ac:dyDescent="0.25"/>
    <row r="8078" s="29" customFormat="1" x14ac:dyDescent="0.25"/>
    <row r="8079" s="29" customFormat="1" x14ac:dyDescent="0.25"/>
    <row r="8080" s="29" customFormat="1" x14ac:dyDescent="0.25"/>
    <row r="8081" s="29" customFormat="1" x14ac:dyDescent="0.25"/>
    <row r="8082" s="29" customFormat="1" x14ac:dyDescent="0.25"/>
    <row r="8083" s="29" customFormat="1" x14ac:dyDescent="0.25"/>
    <row r="8084" s="29" customFormat="1" x14ac:dyDescent="0.25"/>
    <row r="8085" s="29" customFormat="1" x14ac:dyDescent="0.25"/>
    <row r="8086" s="29" customFormat="1" x14ac:dyDescent="0.25"/>
    <row r="8087" s="29" customFormat="1" x14ac:dyDescent="0.25"/>
    <row r="8088" s="29" customFormat="1" x14ac:dyDescent="0.25"/>
    <row r="8089" s="29" customFormat="1" x14ac:dyDescent="0.25"/>
    <row r="8090" s="29" customFormat="1" x14ac:dyDescent="0.25"/>
    <row r="8091" s="29" customFormat="1" x14ac:dyDescent="0.25"/>
    <row r="8092" s="29" customFormat="1" x14ac:dyDescent="0.25"/>
    <row r="8093" s="29" customFormat="1" x14ac:dyDescent="0.25"/>
    <row r="8094" s="29" customFormat="1" x14ac:dyDescent="0.25"/>
    <row r="8095" s="29" customFormat="1" x14ac:dyDescent="0.25"/>
    <row r="8096" s="29" customFormat="1" x14ac:dyDescent="0.25"/>
    <row r="8097" s="29" customFormat="1" x14ac:dyDescent="0.25"/>
    <row r="8098" s="29" customFormat="1" x14ac:dyDescent="0.25"/>
    <row r="8099" s="29" customFormat="1" x14ac:dyDescent="0.25"/>
    <row r="8100" s="29" customFormat="1" x14ac:dyDescent="0.25"/>
    <row r="8101" s="29" customFormat="1" x14ac:dyDescent="0.25"/>
    <row r="8102" s="29" customFormat="1" x14ac:dyDescent="0.25"/>
    <row r="8103" s="29" customFormat="1" x14ac:dyDescent="0.25"/>
    <row r="8104" s="29" customFormat="1" x14ac:dyDescent="0.25"/>
    <row r="8105" s="29" customFormat="1" x14ac:dyDescent="0.25"/>
    <row r="8106" s="29" customFormat="1" x14ac:dyDescent="0.25"/>
    <row r="8107" s="29" customFormat="1" x14ac:dyDescent="0.25"/>
    <row r="8108" s="29" customFormat="1" x14ac:dyDescent="0.25"/>
    <row r="8109" s="29" customFormat="1" x14ac:dyDescent="0.25"/>
    <row r="8110" s="29" customFormat="1" x14ac:dyDescent="0.25"/>
    <row r="8111" s="29" customFormat="1" x14ac:dyDescent="0.25"/>
    <row r="8112" s="29" customFormat="1" x14ac:dyDescent="0.25"/>
    <row r="8113" s="29" customFormat="1" x14ac:dyDescent="0.25"/>
    <row r="8114" s="29" customFormat="1" x14ac:dyDescent="0.25"/>
    <row r="8115" s="29" customFormat="1" x14ac:dyDescent="0.25"/>
    <row r="8116" s="29" customFormat="1" x14ac:dyDescent="0.25"/>
    <row r="8117" s="29" customFormat="1" x14ac:dyDescent="0.25"/>
    <row r="8118" s="29" customFormat="1" x14ac:dyDescent="0.25"/>
    <row r="8119" s="29" customFormat="1" x14ac:dyDescent="0.25"/>
    <row r="8120" s="29" customFormat="1" x14ac:dyDescent="0.25"/>
    <row r="8121" s="29" customFormat="1" x14ac:dyDescent="0.25"/>
    <row r="8122" s="29" customFormat="1" x14ac:dyDescent="0.25"/>
    <row r="8123" s="29" customFormat="1" x14ac:dyDescent="0.25"/>
    <row r="8124" s="29" customFormat="1" x14ac:dyDescent="0.25"/>
    <row r="8125" s="29" customFormat="1" x14ac:dyDescent="0.25"/>
    <row r="8126" s="29" customFormat="1" x14ac:dyDescent="0.25"/>
    <row r="8127" s="29" customFormat="1" x14ac:dyDescent="0.25"/>
    <row r="8128" s="29" customFormat="1" x14ac:dyDescent="0.25"/>
    <row r="8129" s="29" customFormat="1" x14ac:dyDescent="0.25"/>
    <row r="8130" s="29" customFormat="1" x14ac:dyDescent="0.25"/>
    <row r="8131" s="29" customFormat="1" x14ac:dyDescent="0.25"/>
    <row r="8132" s="29" customFormat="1" x14ac:dyDescent="0.25"/>
    <row r="8133" s="29" customFormat="1" x14ac:dyDescent="0.25"/>
    <row r="8134" s="29" customFormat="1" x14ac:dyDescent="0.25"/>
    <row r="8135" s="29" customFormat="1" x14ac:dyDescent="0.25"/>
    <row r="8136" s="29" customFormat="1" x14ac:dyDescent="0.25"/>
    <row r="8137" s="29" customFormat="1" x14ac:dyDescent="0.25"/>
    <row r="8138" s="29" customFormat="1" x14ac:dyDescent="0.25"/>
    <row r="8139" s="29" customFormat="1" x14ac:dyDescent="0.25"/>
    <row r="8140" s="29" customFormat="1" x14ac:dyDescent="0.25"/>
    <row r="8141" s="29" customFormat="1" x14ac:dyDescent="0.25"/>
    <row r="8142" s="29" customFormat="1" x14ac:dyDescent="0.25"/>
    <row r="8143" s="29" customFormat="1" x14ac:dyDescent="0.25"/>
    <row r="8144" s="29" customFormat="1" x14ac:dyDescent="0.25"/>
    <row r="8145" s="29" customFormat="1" x14ac:dyDescent="0.25"/>
    <row r="8146" s="29" customFormat="1" x14ac:dyDescent="0.25"/>
    <row r="8147" s="29" customFormat="1" x14ac:dyDescent="0.25"/>
    <row r="8148" s="29" customFormat="1" x14ac:dyDescent="0.25"/>
    <row r="8149" s="29" customFormat="1" x14ac:dyDescent="0.25"/>
    <row r="8150" s="29" customFormat="1" x14ac:dyDescent="0.25"/>
    <row r="8151" s="29" customFormat="1" x14ac:dyDescent="0.25"/>
    <row r="8152" s="29" customFormat="1" x14ac:dyDescent="0.25"/>
    <row r="8153" s="29" customFormat="1" x14ac:dyDescent="0.25"/>
    <row r="8154" s="29" customFormat="1" x14ac:dyDescent="0.25"/>
    <row r="8155" s="29" customFormat="1" x14ac:dyDescent="0.25"/>
    <row r="8156" s="29" customFormat="1" x14ac:dyDescent="0.25"/>
    <row r="8157" s="29" customFormat="1" x14ac:dyDescent="0.25"/>
    <row r="8158" s="29" customFormat="1" x14ac:dyDescent="0.25"/>
    <row r="8159" s="29" customFormat="1" x14ac:dyDescent="0.25"/>
    <row r="8160" s="29" customFormat="1" x14ac:dyDescent="0.25"/>
    <row r="8161" s="29" customFormat="1" x14ac:dyDescent="0.25"/>
    <row r="8162" s="29" customFormat="1" x14ac:dyDescent="0.25"/>
    <row r="8163" s="29" customFormat="1" x14ac:dyDescent="0.25"/>
    <row r="8164" s="29" customFormat="1" x14ac:dyDescent="0.25"/>
    <row r="8165" s="29" customFormat="1" x14ac:dyDescent="0.25"/>
    <row r="8166" s="29" customFormat="1" x14ac:dyDescent="0.25"/>
    <row r="8167" s="29" customFormat="1" x14ac:dyDescent="0.25"/>
    <row r="8168" s="29" customFormat="1" x14ac:dyDescent="0.25"/>
    <row r="8169" s="29" customFormat="1" x14ac:dyDescent="0.25"/>
    <row r="8170" s="29" customFormat="1" x14ac:dyDescent="0.25"/>
    <row r="8171" s="29" customFormat="1" x14ac:dyDescent="0.25"/>
    <row r="8172" s="29" customFormat="1" x14ac:dyDescent="0.25"/>
    <row r="8173" s="29" customFormat="1" x14ac:dyDescent="0.25"/>
    <row r="8174" s="29" customFormat="1" x14ac:dyDescent="0.25"/>
    <row r="8175" s="29" customFormat="1" x14ac:dyDescent="0.25"/>
    <row r="8176" s="29" customFormat="1" x14ac:dyDescent="0.25"/>
    <row r="8177" s="29" customFormat="1" x14ac:dyDescent="0.25"/>
    <row r="8178" s="29" customFormat="1" x14ac:dyDescent="0.25"/>
    <row r="8179" s="29" customFormat="1" x14ac:dyDescent="0.25"/>
    <row r="8180" s="29" customFormat="1" x14ac:dyDescent="0.25"/>
    <row r="8181" s="29" customFormat="1" x14ac:dyDescent="0.25"/>
    <row r="8182" s="29" customFormat="1" x14ac:dyDescent="0.25"/>
    <row r="8183" s="29" customFormat="1" x14ac:dyDescent="0.25"/>
    <row r="8184" s="29" customFormat="1" x14ac:dyDescent="0.25"/>
    <row r="8185" s="29" customFormat="1" x14ac:dyDescent="0.25"/>
    <row r="8186" s="29" customFormat="1" x14ac:dyDescent="0.25"/>
    <row r="8187" s="29" customFormat="1" x14ac:dyDescent="0.25"/>
    <row r="8188" s="29" customFormat="1" x14ac:dyDescent="0.25"/>
    <row r="8189" s="29" customFormat="1" x14ac:dyDescent="0.25"/>
    <row r="8190" s="29" customFormat="1" x14ac:dyDescent="0.25"/>
    <row r="8191" s="29" customFormat="1" x14ac:dyDescent="0.25"/>
    <row r="8192" s="29" customFormat="1" x14ac:dyDescent="0.25"/>
    <row r="8193" s="29" customFormat="1" x14ac:dyDescent="0.25"/>
    <row r="8194" s="29" customFormat="1" x14ac:dyDescent="0.25"/>
    <row r="8195" s="29" customFormat="1" x14ac:dyDescent="0.25"/>
    <row r="8196" s="29" customFormat="1" x14ac:dyDescent="0.25"/>
    <row r="8197" s="29" customFormat="1" x14ac:dyDescent="0.25"/>
    <row r="8198" s="29" customFormat="1" x14ac:dyDescent="0.25"/>
    <row r="8199" s="29" customFormat="1" x14ac:dyDescent="0.25"/>
    <row r="8200" s="29" customFormat="1" x14ac:dyDescent="0.25"/>
    <row r="8201" s="29" customFormat="1" x14ac:dyDescent="0.25"/>
    <row r="8202" s="29" customFormat="1" x14ac:dyDescent="0.25"/>
    <row r="8203" s="29" customFormat="1" x14ac:dyDescent="0.25"/>
    <row r="8204" s="29" customFormat="1" x14ac:dyDescent="0.25"/>
    <row r="8205" s="29" customFormat="1" x14ac:dyDescent="0.25"/>
    <row r="8206" s="29" customFormat="1" x14ac:dyDescent="0.25"/>
    <row r="8207" s="29" customFormat="1" x14ac:dyDescent="0.25"/>
    <row r="8208" s="29" customFormat="1" x14ac:dyDescent="0.25"/>
    <row r="8209" s="29" customFormat="1" x14ac:dyDescent="0.25"/>
    <row r="8210" s="29" customFormat="1" x14ac:dyDescent="0.25"/>
    <row r="8211" s="29" customFormat="1" x14ac:dyDescent="0.25"/>
    <row r="8212" s="29" customFormat="1" x14ac:dyDescent="0.25"/>
    <row r="8213" s="29" customFormat="1" x14ac:dyDescent="0.25"/>
    <row r="8214" s="29" customFormat="1" x14ac:dyDescent="0.25"/>
    <row r="8215" s="29" customFormat="1" x14ac:dyDescent="0.25"/>
    <row r="8216" s="29" customFormat="1" x14ac:dyDescent="0.25"/>
    <row r="8217" s="29" customFormat="1" x14ac:dyDescent="0.25"/>
    <row r="8218" s="29" customFormat="1" x14ac:dyDescent="0.25"/>
    <row r="8219" s="29" customFormat="1" x14ac:dyDescent="0.25"/>
    <row r="8220" s="29" customFormat="1" x14ac:dyDescent="0.25"/>
    <row r="8221" s="29" customFormat="1" x14ac:dyDescent="0.25"/>
    <row r="8222" s="29" customFormat="1" x14ac:dyDescent="0.25"/>
    <row r="8223" s="29" customFormat="1" x14ac:dyDescent="0.25"/>
    <row r="8224" s="29" customFormat="1" x14ac:dyDescent="0.25"/>
    <row r="8225" s="29" customFormat="1" x14ac:dyDescent="0.25"/>
    <row r="8226" s="29" customFormat="1" x14ac:dyDescent="0.25"/>
    <row r="8227" s="29" customFormat="1" x14ac:dyDescent="0.25"/>
    <row r="8228" s="29" customFormat="1" x14ac:dyDescent="0.25"/>
    <row r="8229" s="29" customFormat="1" x14ac:dyDescent="0.25"/>
    <row r="8230" s="29" customFormat="1" x14ac:dyDescent="0.25"/>
    <row r="8231" s="29" customFormat="1" x14ac:dyDescent="0.25"/>
    <row r="8232" s="29" customFormat="1" x14ac:dyDescent="0.25"/>
    <row r="8233" s="29" customFormat="1" x14ac:dyDescent="0.25"/>
    <row r="8234" s="29" customFormat="1" x14ac:dyDescent="0.25"/>
    <row r="8235" s="29" customFormat="1" x14ac:dyDescent="0.25"/>
    <row r="8236" s="29" customFormat="1" x14ac:dyDescent="0.25"/>
    <row r="8237" s="29" customFormat="1" x14ac:dyDescent="0.25"/>
    <row r="8238" s="29" customFormat="1" x14ac:dyDescent="0.25"/>
    <row r="8239" s="29" customFormat="1" x14ac:dyDescent="0.25"/>
    <row r="8240" s="29" customFormat="1" x14ac:dyDescent="0.25"/>
    <row r="8241" s="29" customFormat="1" x14ac:dyDescent="0.25"/>
    <row r="8242" s="29" customFormat="1" x14ac:dyDescent="0.25"/>
    <row r="8243" s="29" customFormat="1" x14ac:dyDescent="0.25"/>
    <row r="8244" s="29" customFormat="1" x14ac:dyDescent="0.25"/>
    <row r="8245" s="29" customFormat="1" x14ac:dyDescent="0.25"/>
    <row r="8246" s="29" customFormat="1" x14ac:dyDescent="0.25"/>
    <row r="8247" s="29" customFormat="1" x14ac:dyDescent="0.25"/>
    <row r="8248" s="29" customFormat="1" x14ac:dyDescent="0.25"/>
    <row r="8249" s="29" customFormat="1" x14ac:dyDescent="0.25"/>
    <row r="8250" s="29" customFormat="1" x14ac:dyDescent="0.25"/>
    <row r="8251" s="29" customFormat="1" x14ac:dyDescent="0.25"/>
    <row r="8252" s="29" customFormat="1" x14ac:dyDescent="0.25"/>
    <row r="8253" s="29" customFormat="1" x14ac:dyDescent="0.25"/>
    <row r="8254" s="29" customFormat="1" x14ac:dyDescent="0.25"/>
    <row r="8255" s="29" customFormat="1" x14ac:dyDescent="0.25"/>
    <row r="8256" s="29" customFormat="1" x14ac:dyDescent="0.25"/>
    <row r="8257" s="29" customFormat="1" x14ac:dyDescent="0.25"/>
    <row r="8258" s="29" customFormat="1" x14ac:dyDescent="0.25"/>
    <row r="8259" s="29" customFormat="1" x14ac:dyDescent="0.25"/>
    <row r="8260" s="29" customFormat="1" x14ac:dyDescent="0.25"/>
    <row r="8261" s="29" customFormat="1" x14ac:dyDescent="0.25"/>
    <row r="8262" s="29" customFormat="1" x14ac:dyDescent="0.25"/>
    <row r="8263" s="29" customFormat="1" x14ac:dyDescent="0.25"/>
    <row r="8264" s="29" customFormat="1" x14ac:dyDescent="0.25"/>
    <row r="8265" s="29" customFormat="1" x14ac:dyDescent="0.25"/>
    <row r="8266" s="29" customFormat="1" x14ac:dyDescent="0.25"/>
    <row r="8267" s="29" customFormat="1" x14ac:dyDescent="0.25"/>
    <row r="8268" s="29" customFormat="1" x14ac:dyDescent="0.25"/>
    <row r="8269" s="29" customFormat="1" x14ac:dyDescent="0.25"/>
    <row r="8270" s="29" customFormat="1" x14ac:dyDescent="0.25"/>
    <row r="8271" s="29" customFormat="1" x14ac:dyDescent="0.25"/>
    <row r="8272" s="29" customFormat="1" x14ac:dyDescent="0.25"/>
    <row r="8273" s="29" customFormat="1" x14ac:dyDescent="0.25"/>
    <row r="8274" s="29" customFormat="1" x14ac:dyDescent="0.25"/>
    <row r="8275" s="29" customFormat="1" x14ac:dyDescent="0.25"/>
    <row r="8276" s="29" customFormat="1" x14ac:dyDescent="0.25"/>
    <row r="8277" s="29" customFormat="1" x14ac:dyDescent="0.25"/>
    <row r="8278" s="29" customFormat="1" x14ac:dyDescent="0.25"/>
    <row r="8279" s="29" customFormat="1" x14ac:dyDescent="0.25"/>
    <row r="8280" s="29" customFormat="1" x14ac:dyDescent="0.25"/>
    <row r="8281" s="29" customFormat="1" x14ac:dyDescent="0.25"/>
    <row r="8282" s="29" customFormat="1" x14ac:dyDescent="0.25"/>
    <row r="8283" s="29" customFormat="1" x14ac:dyDescent="0.25"/>
    <row r="8284" s="29" customFormat="1" x14ac:dyDescent="0.25"/>
    <row r="8285" s="29" customFormat="1" x14ac:dyDescent="0.25"/>
    <row r="8286" s="29" customFormat="1" x14ac:dyDescent="0.25"/>
    <row r="8287" s="29" customFormat="1" x14ac:dyDescent="0.25"/>
    <row r="8288" s="29" customFormat="1" x14ac:dyDescent="0.25"/>
    <row r="8289" s="29" customFormat="1" x14ac:dyDescent="0.25"/>
    <row r="8290" s="29" customFormat="1" x14ac:dyDescent="0.25"/>
    <row r="8291" s="29" customFormat="1" x14ac:dyDescent="0.25"/>
    <row r="8292" s="29" customFormat="1" x14ac:dyDescent="0.25"/>
    <row r="8293" s="29" customFormat="1" x14ac:dyDescent="0.25"/>
    <row r="8294" s="29" customFormat="1" x14ac:dyDescent="0.25"/>
    <row r="8295" s="29" customFormat="1" x14ac:dyDescent="0.25"/>
    <row r="8296" s="29" customFormat="1" x14ac:dyDescent="0.25"/>
    <row r="8297" s="29" customFormat="1" x14ac:dyDescent="0.25"/>
    <row r="8298" s="29" customFormat="1" x14ac:dyDescent="0.25"/>
    <row r="8299" s="29" customFormat="1" x14ac:dyDescent="0.25"/>
    <row r="8300" s="29" customFormat="1" x14ac:dyDescent="0.25"/>
    <row r="8301" s="29" customFormat="1" x14ac:dyDescent="0.25"/>
    <row r="8302" s="29" customFormat="1" x14ac:dyDescent="0.25"/>
    <row r="8303" s="29" customFormat="1" x14ac:dyDescent="0.25"/>
    <row r="8304" s="29" customFormat="1" x14ac:dyDescent="0.25"/>
    <row r="8305" s="29" customFormat="1" x14ac:dyDescent="0.25"/>
    <row r="8306" s="29" customFormat="1" x14ac:dyDescent="0.25"/>
    <row r="8307" s="29" customFormat="1" x14ac:dyDescent="0.25"/>
    <row r="8308" s="29" customFormat="1" x14ac:dyDescent="0.25"/>
    <row r="8309" s="29" customFormat="1" x14ac:dyDescent="0.25"/>
    <row r="8310" s="29" customFormat="1" x14ac:dyDescent="0.25"/>
    <row r="8311" s="29" customFormat="1" x14ac:dyDescent="0.25"/>
    <row r="8312" s="29" customFormat="1" x14ac:dyDescent="0.25"/>
    <row r="8313" s="29" customFormat="1" x14ac:dyDescent="0.25"/>
    <row r="8314" s="29" customFormat="1" x14ac:dyDescent="0.25"/>
    <row r="8315" s="29" customFormat="1" x14ac:dyDescent="0.25"/>
    <row r="8316" s="29" customFormat="1" x14ac:dyDescent="0.25"/>
    <row r="8317" s="29" customFormat="1" x14ac:dyDescent="0.25"/>
    <row r="8318" s="29" customFormat="1" x14ac:dyDescent="0.25"/>
    <row r="8319" s="29" customFormat="1" x14ac:dyDescent="0.25"/>
    <row r="8320" s="29" customFormat="1" x14ac:dyDescent="0.25"/>
    <row r="8321" s="29" customFormat="1" x14ac:dyDescent="0.25"/>
    <row r="8322" s="29" customFormat="1" x14ac:dyDescent="0.25"/>
    <row r="8323" s="29" customFormat="1" x14ac:dyDescent="0.25"/>
    <row r="8324" s="29" customFormat="1" x14ac:dyDescent="0.25"/>
    <row r="8325" s="29" customFormat="1" x14ac:dyDescent="0.25"/>
    <row r="8326" s="29" customFormat="1" x14ac:dyDescent="0.25"/>
    <row r="8327" s="29" customFormat="1" x14ac:dyDescent="0.25"/>
    <row r="8328" s="29" customFormat="1" x14ac:dyDescent="0.25"/>
    <row r="8329" s="29" customFormat="1" x14ac:dyDescent="0.25"/>
    <row r="8330" s="29" customFormat="1" x14ac:dyDescent="0.25"/>
    <row r="8331" s="29" customFormat="1" x14ac:dyDescent="0.25"/>
    <row r="8332" s="29" customFormat="1" x14ac:dyDescent="0.25"/>
    <row r="8333" s="29" customFormat="1" x14ac:dyDescent="0.25"/>
    <row r="8334" s="29" customFormat="1" x14ac:dyDescent="0.25"/>
    <row r="8335" s="29" customFormat="1" x14ac:dyDescent="0.25"/>
    <row r="8336" s="29" customFormat="1" x14ac:dyDescent="0.25"/>
    <row r="8337" s="29" customFormat="1" x14ac:dyDescent="0.25"/>
    <row r="8338" s="29" customFormat="1" x14ac:dyDescent="0.25"/>
    <row r="8339" s="29" customFormat="1" x14ac:dyDescent="0.25"/>
    <row r="8340" s="29" customFormat="1" x14ac:dyDescent="0.25"/>
    <row r="8341" s="29" customFormat="1" x14ac:dyDescent="0.25"/>
    <row r="8342" s="29" customFormat="1" x14ac:dyDescent="0.25"/>
    <row r="8343" s="29" customFormat="1" x14ac:dyDescent="0.25"/>
    <row r="8344" s="29" customFormat="1" x14ac:dyDescent="0.25"/>
    <row r="8345" s="29" customFormat="1" x14ac:dyDescent="0.25"/>
    <row r="8346" s="29" customFormat="1" x14ac:dyDescent="0.25"/>
    <row r="8347" s="29" customFormat="1" x14ac:dyDescent="0.25"/>
    <row r="8348" s="29" customFormat="1" x14ac:dyDescent="0.25"/>
    <row r="8349" s="29" customFormat="1" x14ac:dyDescent="0.25"/>
    <row r="8350" s="29" customFormat="1" x14ac:dyDescent="0.25"/>
    <row r="8351" s="29" customFormat="1" x14ac:dyDescent="0.25"/>
    <row r="8352" s="29" customFormat="1" x14ac:dyDescent="0.25"/>
    <row r="8353" s="29" customFormat="1" x14ac:dyDescent="0.25"/>
    <row r="8354" s="29" customFormat="1" x14ac:dyDescent="0.25"/>
    <row r="8355" s="29" customFormat="1" x14ac:dyDescent="0.25"/>
    <row r="8356" s="29" customFormat="1" x14ac:dyDescent="0.25"/>
    <row r="8357" s="29" customFormat="1" x14ac:dyDescent="0.25"/>
    <row r="8358" s="29" customFormat="1" x14ac:dyDescent="0.25"/>
    <row r="8359" s="29" customFormat="1" x14ac:dyDescent="0.25"/>
    <row r="8360" s="29" customFormat="1" x14ac:dyDescent="0.25"/>
    <row r="8361" s="29" customFormat="1" x14ac:dyDescent="0.25"/>
    <row r="8362" s="29" customFormat="1" x14ac:dyDescent="0.25"/>
    <row r="8363" s="29" customFormat="1" x14ac:dyDescent="0.25"/>
    <row r="8364" s="29" customFormat="1" x14ac:dyDescent="0.25"/>
    <row r="8365" s="29" customFormat="1" x14ac:dyDescent="0.25"/>
    <row r="8366" s="29" customFormat="1" x14ac:dyDescent="0.25"/>
    <row r="8367" s="29" customFormat="1" x14ac:dyDescent="0.25"/>
    <row r="8368" s="29" customFormat="1" x14ac:dyDescent="0.25"/>
    <row r="8369" s="29" customFormat="1" x14ac:dyDescent="0.25"/>
    <row r="8370" s="29" customFormat="1" x14ac:dyDescent="0.25"/>
    <row r="8371" s="29" customFormat="1" x14ac:dyDescent="0.25"/>
    <row r="8372" s="29" customFormat="1" x14ac:dyDescent="0.25"/>
    <row r="8373" s="29" customFormat="1" x14ac:dyDescent="0.25"/>
    <row r="8374" s="29" customFormat="1" x14ac:dyDescent="0.25"/>
    <row r="8375" s="29" customFormat="1" x14ac:dyDescent="0.25"/>
    <row r="8376" s="29" customFormat="1" x14ac:dyDescent="0.25"/>
    <row r="8377" s="29" customFormat="1" x14ac:dyDescent="0.25"/>
    <row r="8378" s="29" customFormat="1" x14ac:dyDescent="0.25"/>
    <row r="8379" s="29" customFormat="1" x14ac:dyDescent="0.25"/>
    <row r="8380" s="29" customFormat="1" x14ac:dyDescent="0.25"/>
    <row r="8381" s="29" customFormat="1" x14ac:dyDescent="0.25"/>
    <row r="8382" s="29" customFormat="1" x14ac:dyDescent="0.25"/>
    <row r="8383" s="29" customFormat="1" x14ac:dyDescent="0.25"/>
    <row r="8384" s="29" customFormat="1" x14ac:dyDescent="0.25"/>
    <row r="8385" s="29" customFormat="1" x14ac:dyDescent="0.25"/>
    <row r="8386" s="29" customFormat="1" x14ac:dyDescent="0.25"/>
    <row r="8387" s="29" customFormat="1" x14ac:dyDescent="0.25"/>
    <row r="8388" s="29" customFormat="1" x14ac:dyDescent="0.25"/>
    <row r="8389" s="29" customFormat="1" x14ac:dyDescent="0.25"/>
    <row r="8390" s="29" customFormat="1" x14ac:dyDescent="0.25"/>
    <row r="8391" s="29" customFormat="1" x14ac:dyDescent="0.25"/>
    <row r="8392" s="29" customFormat="1" x14ac:dyDescent="0.25"/>
    <row r="8393" s="29" customFormat="1" x14ac:dyDescent="0.25"/>
    <row r="8394" s="29" customFormat="1" x14ac:dyDescent="0.25"/>
    <row r="8395" s="29" customFormat="1" x14ac:dyDescent="0.25"/>
    <row r="8396" s="29" customFormat="1" x14ac:dyDescent="0.25"/>
    <row r="8397" s="29" customFormat="1" x14ac:dyDescent="0.25"/>
    <row r="8398" s="29" customFormat="1" x14ac:dyDescent="0.25"/>
    <row r="8399" s="29" customFormat="1" x14ac:dyDescent="0.25"/>
    <row r="8400" s="29" customFormat="1" x14ac:dyDescent="0.25"/>
    <row r="8401" s="29" customFormat="1" x14ac:dyDescent="0.25"/>
    <row r="8402" s="29" customFormat="1" x14ac:dyDescent="0.25"/>
    <row r="8403" s="29" customFormat="1" x14ac:dyDescent="0.25"/>
    <row r="8404" s="29" customFormat="1" x14ac:dyDescent="0.25"/>
    <row r="8405" s="29" customFormat="1" x14ac:dyDescent="0.25"/>
    <row r="8406" s="29" customFormat="1" x14ac:dyDescent="0.25"/>
    <row r="8407" s="29" customFormat="1" x14ac:dyDescent="0.25"/>
    <row r="8408" s="29" customFormat="1" x14ac:dyDescent="0.25"/>
    <row r="8409" s="29" customFormat="1" x14ac:dyDescent="0.25"/>
    <row r="8410" s="29" customFormat="1" x14ac:dyDescent="0.25"/>
    <row r="8411" s="29" customFormat="1" x14ac:dyDescent="0.25"/>
    <row r="8412" s="29" customFormat="1" x14ac:dyDescent="0.25"/>
    <row r="8413" s="29" customFormat="1" x14ac:dyDescent="0.25"/>
    <row r="8414" s="29" customFormat="1" x14ac:dyDescent="0.25"/>
    <row r="8415" s="29" customFormat="1" x14ac:dyDescent="0.25"/>
    <row r="8416" s="29" customFormat="1" x14ac:dyDescent="0.25"/>
    <row r="8417" s="29" customFormat="1" x14ac:dyDescent="0.25"/>
    <row r="8418" s="29" customFormat="1" x14ac:dyDescent="0.25"/>
    <row r="8419" s="29" customFormat="1" x14ac:dyDescent="0.25"/>
    <row r="8420" s="29" customFormat="1" x14ac:dyDescent="0.25"/>
    <row r="8421" s="29" customFormat="1" x14ac:dyDescent="0.25"/>
    <row r="8422" s="29" customFormat="1" x14ac:dyDescent="0.25"/>
    <row r="8423" s="29" customFormat="1" x14ac:dyDescent="0.25"/>
    <row r="8424" s="29" customFormat="1" x14ac:dyDescent="0.25"/>
    <row r="8425" s="29" customFormat="1" x14ac:dyDescent="0.25"/>
    <row r="8426" s="29" customFormat="1" x14ac:dyDescent="0.25"/>
    <row r="8427" s="29" customFormat="1" x14ac:dyDescent="0.25"/>
    <row r="8428" s="29" customFormat="1" x14ac:dyDescent="0.25"/>
    <row r="8429" s="29" customFormat="1" x14ac:dyDescent="0.25"/>
    <row r="8430" s="29" customFormat="1" x14ac:dyDescent="0.25"/>
    <row r="8431" s="29" customFormat="1" x14ac:dyDescent="0.25"/>
    <row r="8432" s="29" customFormat="1" x14ac:dyDescent="0.25"/>
    <row r="8433" s="29" customFormat="1" x14ac:dyDescent="0.25"/>
    <row r="8434" s="29" customFormat="1" x14ac:dyDescent="0.25"/>
    <row r="8435" s="29" customFormat="1" x14ac:dyDescent="0.25"/>
    <row r="8436" s="29" customFormat="1" x14ac:dyDescent="0.25"/>
    <row r="8437" s="29" customFormat="1" x14ac:dyDescent="0.25"/>
    <row r="8438" s="29" customFormat="1" x14ac:dyDescent="0.25"/>
    <row r="8439" s="29" customFormat="1" x14ac:dyDescent="0.25"/>
    <row r="8440" s="29" customFormat="1" x14ac:dyDescent="0.25"/>
    <row r="8441" s="29" customFormat="1" x14ac:dyDescent="0.25"/>
    <row r="8442" s="29" customFormat="1" x14ac:dyDescent="0.25"/>
    <row r="8443" s="29" customFormat="1" x14ac:dyDescent="0.25"/>
    <row r="8444" s="29" customFormat="1" x14ac:dyDescent="0.25"/>
    <row r="8445" s="29" customFormat="1" x14ac:dyDescent="0.25"/>
    <row r="8446" s="29" customFormat="1" x14ac:dyDescent="0.25"/>
    <row r="8447" s="29" customFormat="1" x14ac:dyDescent="0.25"/>
    <row r="8448" s="29" customFormat="1" x14ac:dyDescent="0.25"/>
    <row r="8449" s="29" customFormat="1" x14ac:dyDescent="0.25"/>
    <row r="8450" s="29" customFormat="1" x14ac:dyDescent="0.25"/>
    <row r="8451" s="29" customFormat="1" x14ac:dyDescent="0.25"/>
    <row r="8452" s="29" customFormat="1" x14ac:dyDescent="0.25"/>
    <row r="8453" s="29" customFormat="1" x14ac:dyDescent="0.25"/>
    <row r="8454" s="29" customFormat="1" x14ac:dyDescent="0.25"/>
    <row r="8455" s="29" customFormat="1" x14ac:dyDescent="0.25"/>
    <row r="8456" s="29" customFormat="1" x14ac:dyDescent="0.25"/>
    <row r="8457" s="29" customFormat="1" x14ac:dyDescent="0.25"/>
    <row r="8458" s="29" customFormat="1" x14ac:dyDescent="0.25"/>
    <row r="8459" s="29" customFormat="1" x14ac:dyDescent="0.25"/>
    <row r="8460" s="29" customFormat="1" x14ac:dyDescent="0.25"/>
    <row r="8461" s="29" customFormat="1" x14ac:dyDescent="0.25"/>
    <row r="8462" s="29" customFormat="1" x14ac:dyDescent="0.25"/>
    <row r="8463" s="29" customFormat="1" x14ac:dyDescent="0.25"/>
    <row r="8464" s="29" customFormat="1" x14ac:dyDescent="0.25"/>
    <row r="8465" s="29" customFormat="1" x14ac:dyDescent="0.25"/>
    <row r="8466" s="29" customFormat="1" x14ac:dyDescent="0.25"/>
    <row r="8467" s="29" customFormat="1" x14ac:dyDescent="0.25"/>
    <row r="8468" s="29" customFormat="1" x14ac:dyDescent="0.25"/>
    <row r="8469" s="29" customFormat="1" x14ac:dyDescent="0.25"/>
    <row r="8470" s="29" customFormat="1" x14ac:dyDescent="0.25"/>
    <row r="8471" s="29" customFormat="1" x14ac:dyDescent="0.25"/>
    <row r="8472" s="29" customFormat="1" x14ac:dyDescent="0.25"/>
    <row r="8473" s="29" customFormat="1" x14ac:dyDescent="0.25"/>
    <row r="8474" s="29" customFormat="1" x14ac:dyDescent="0.25"/>
    <row r="8475" s="29" customFormat="1" x14ac:dyDescent="0.25"/>
    <row r="8476" s="29" customFormat="1" x14ac:dyDescent="0.25"/>
    <row r="8477" s="29" customFormat="1" x14ac:dyDescent="0.25"/>
    <row r="8478" s="29" customFormat="1" x14ac:dyDescent="0.25"/>
    <row r="8479" s="29" customFormat="1" x14ac:dyDescent="0.25"/>
    <row r="8480" s="29" customFormat="1" x14ac:dyDescent="0.25"/>
    <row r="8481" s="29" customFormat="1" x14ac:dyDescent="0.25"/>
    <row r="8482" s="29" customFormat="1" x14ac:dyDescent="0.25"/>
    <row r="8483" s="29" customFormat="1" x14ac:dyDescent="0.25"/>
    <row r="8484" s="29" customFormat="1" x14ac:dyDescent="0.25"/>
    <row r="8485" s="29" customFormat="1" x14ac:dyDescent="0.25"/>
    <row r="8486" s="29" customFormat="1" x14ac:dyDescent="0.25"/>
    <row r="8487" s="29" customFormat="1" x14ac:dyDescent="0.25"/>
    <row r="8488" s="29" customFormat="1" x14ac:dyDescent="0.25"/>
    <row r="8489" s="29" customFormat="1" x14ac:dyDescent="0.25"/>
    <row r="8490" s="29" customFormat="1" x14ac:dyDescent="0.25"/>
    <row r="8491" s="29" customFormat="1" x14ac:dyDescent="0.25"/>
    <row r="8492" s="29" customFormat="1" x14ac:dyDescent="0.25"/>
    <row r="8493" s="29" customFormat="1" x14ac:dyDescent="0.25"/>
    <row r="8494" s="29" customFormat="1" x14ac:dyDescent="0.25"/>
    <row r="8495" s="29" customFormat="1" x14ac:dyDescent="0.25"/>
    <row r="8496" s="29" customFormat="1" x14ac:dyDescent="0.25"/>
    <row r="8497" s="29" customFormat="1" x14ac:dyDescent="0.25"/>
    <row r="8498" s="29" customFormat="1" x14ac:dyDescent="0.25"/>
    <row r="8499" s="29" customFormat="1" x14ac:dyDescent="0.25"/>
    <row r="8500" s="29" customFormat="1" x14ac:dyDescent="0.25"/>
    <row r="8501" s="29" customFormat="1" x14ac:dyDescent="0.25"/>
    <row r="8502" s="29" customFormat="1" x14ac:dyDescent="0.25"/>
    <row r="8503" s="29" customFormat="1" x14ac:dyDescent="0.25"/>
    <row r="8504" s="29" customFormat="1" x14ac:dyDescent="0.25"/>
    <row r="8505" s="29" customFormat="1" x14ac:dyDescent="0.25"/>
    <row r="8506" s="29" customFormat="1" x14ac:dyDescent="0.25"/>
    <row r="8507" s="29" customFormat="1" x14ac:dyDescent="0.25"/>
    <row r="8508" s="29" customFormat="1" x14ac:dyDescent="0.25"/>
    <row r="8509" s="29" customFormat="1" x14ac:dyDescent="0.25"/>
    <row r="8510" s="29" customFormat="1" x14ac:dyDescent="0.25"/>
    <row r="8511" s="29" customFormat="1" x14ac:dyDescent="0.25"/>
    <row r="8512" s="29" customFormat="1" x14ac:dyDescent="0.25"/>
    <row r="8513" s="29" customFormat="1" x14ac:dyDescent="0.25"/>
    <row r="8514" s="29" customFormat="1" x14ac:dyDescent="0.25"/>
    <row r="8515" s="29" customFormat="1" x14ac:dyDescent="0.25"/>
    <row r="8516" s="29" customFormat="1" x14ac:dyDescent="0.25"/>
    <row r="8517" s="29" customFormat="1" x14ac:dyDescent="0.25"/>
    <row r="8518" s="29" customFormat="1" x14ac:dyDescent="0.25"/>
    <row r="8519" s="29" customFormat="1" x14ac:dyDescent="0.25"/>
    <row r="8520" s="29" customFormat="1" x14ac:dyDescent="0.25"/>
    <row r="8521" s="29" customFormat="1" x14ac:dyDescent="0.25"/>
    <row r="8522" s="29" customFormat="1" x14ac:dyDescent="0.25"/>
    <row r="8523" s="29" customFormat="1" x14ac:dyDescent="0.25"/>
    <row r="8524" s="29" customFormat="1" x14ac:dyDescent="0.25"/>
    <row r="8525" s="29" customFormat="1" x14ac:dyDescent="0.25"/>
    <row r="8526" s="29" customFormat="1" x14ac:dyDescent="0.25"/>
    <row r="8527" s="29" customFormat="1" x14ac:dyDescent="0.25"/>
    <row r="8528" s="29" customFormat="1" x14ac:dyDescent="0.25"/>
    <row r="8529" s="29" customFormat="1" x14ac:dyDescent="0.25"/>
    <row r="8530" s="29" customFormat="1" x14ac:dyDescent="0.25"/>
    <row r="8531" s="29" customFormat="1" x14ac:dyDescent="0.25"/>
    <row r="8532" s="29" customFormat="1" x14ac:dyDescent="0.25"/>
    <row r="8533" s="29" customFormat="1" x14ac:dyDescent="0.25"/>
    <row r="8534" s="29" customFormat="1" x14ac:dyDescent="0.25"/>
    <row r="8535" s="29" customFormat="1" x14ac:dyDescent="0.25"/>
    <row r="8536" s="29" customFormat="1" x14ac:dyDescent="0.25"/>
    <row r="8537" s="29" customFormat="1" x14ac:dyDescent="0.25"/>
    <row r="8538" s="29" customFormat="1" x14ac:dyDescent="0.25"/>
    <row r="8539" s="29" customFormat="1" x14ac:dyDescent="0.25"/>
    <row r="8540" s="29" customFormat="1" x14ac:dyDescent="0.25"/>
    <row r="8541" s="29" customFormat="1" x14ac:dyDescent="0.25"/>
    <row r="8542" s="29" customFormat="1" x14ac:dyDescent="0.25"/>
    <row r="8543" s="29" customFormat="1" x14ac:dyDescent="0.25"/>
    <row r="8544" s="29" customFormat="1" x14ac:dyDescent="0.25"/>
    <row r="8545" s="29" customFormat="1" x14ac:dyDescent="0.25"/>
    <row r="8546" s="29" customFormat="1" x14ac:dyDescent="0.25"/>
    <row r="8547" s="29" customFormat="1" x14ac:dyDescent="0.25"/>
    <row r="8548" s="29" customFormat="1" x14ac:dyDescent="0.25"/>
    <row r="8549" s="29" customFormat="1" x14ac:dyDescent="0.25"/>
    <row r="8550" s="29" customFormat="1" x14ac:dyDescent="0.25"/>
    <row r="8551" s="29" customFormat="1" x14ac:dyDescent="0.25"/>
    <row r="8552" s="29" customFormat="1" x14ac:dyDescent="0.25"/>
    <row r="8553" s="29" customFormat="1" x14ac:dyDescent="0.25"/>
    <row r="8554" s="29" customFormat="1" x14ac:dyDescent="0.25"/>
    <row r="8555" s="29" customFormat="1" x14ac:dyDescent="0.25"/>
    <row r="8556" s="29" customFormat="1" x14ac:dyDescent="0.25"/>
    <row r="8557" s="29" customFormat="1" x14ac:dyDescent="0.25"/>
    <row r="8558" s="29" customFormat="1" x14ac:dyDescent="0.25"/>
    <row r="8559" s="29" customFormat="1" x14ac:dyDescent="0.25"/>
    <row r="8560" s="29" customFormat="1" x14ac:dyDescent="0.25"/>
    <row r="8561" s="29" customFormat="1" x14ac:dyDescent="0.25"/>
    <row r="8562" s="29" customFormat="1" x14ac:dyDescent="0.25"/>
    <row r="8563" s="29" customFormat="1" x14ac:dyDescent="0.25"/>
    <row r="8564" s="29" customFormat="1" x14ac:dyDescent="0.25"/>
    <row r="8565" s="29" customFormat="1" x14ac:dyDescent="0.25"/>
    <row r="8566" s="29" customFormat="1" x14ac:dyDescent="0.25"/>
    <row r="8567" s="29" customFormat="1" x14ac:dyDescent="0.25"/>
    <row r="8568" s="29" customFormat="1" x14ac:dyDescent="0.25"/>
    <row r="8569" s="29" customFormat="1" x14ac:dyDescent="0.25"/>
    <row r="8570" s="29" customFormat="1" x14ac:dyDescent="0.25"/>
    <row r="8571" s="29" customFormat="1" x14ac:dyDescent="0.25"/>
    <row r="8572" s="29" customFormat="1" x14ac:dyDescent="0.25"/>
    <row r="8573" s="29" customFormat="1" x14ac:dyDescent="0.25"/>
    <row r="8574" s="29" customFormat="1" x14ac:dyDescent="0.25"/>
    <row r="8575" s="29" customFormat="1" x14ac:dyDescent="0.25"/>
    <row r="8576" s="29" customFormat="1" x14ac:dyDescent="0.25"/>
    <row r="8577" s="29" customFormat="1" x14ac:dyDescent="0.25"/>
    <row r="8578" s="29" customFormat="1" x14ac:dyDescent="0.25"/>
    <row r="8579" s="29" customFormat="1" x14ac:dyDescent="0.25"/>
    <row r="8580" s="29" customFormat="1" x14ac:dyDescent="0.25"/>
    <row r="8581" s="29" customFormat="1" x14ac:dyDescent="0.25"/>
    <row r="8582" s="29" customFormat="1" x14ac:dyDescent="0.25"/>
    <row r="8583" s="29" customFormat="1" x14ac:dyDescent="0.25"/>
    <row r="8584" s="29" customFormat="1" x14ac:dyDescent="0.25"/>
    <row r="8585" s="29" customFormat="1" x14ac:dyDescent="0.25"/>
    <row r="8586" s="29" customFormat="1" x14ac:dyDescent="0.25"/>
    <row r="8587" s="29" customFormat="1" x14ac:dyDescent="0.25"/>
    <row r="8588" s="29" customFormat="1" x14ac:dyDescent="0.25"/>
    <row r="8589" s="29" customFormat="1" x14ac:dyDescent="0.25"/>
    <row r="8590" s="29" customFormat="1" x14ac:dyDescent="0.25"/>
    <row r="8591" s="29" customFormat="1" x14ac:dyDescent="0.25"/>
    <row r="8592" s="29" customFormat="1" x14ac:dyDescent="0.25"/>
    <row r="8593" s="29" customFormat="1" x14ac:dyDescent="0.25"/>
    <row r="8594" s="29" customFormat="1" x14ac:dyDescent="0.25"/>
    <row r="8595" s="29" customFormat="1" x14ac:dyDescent="0.25"/>
    <row r="8596" s="29" customFormat="1" x14ac:dyDescent="0.25"/>
    <row r="8597" s="29" customFormat="1" x14ac:dyDescent="0.25"/>
    <row r="8598" s="29" customFormat="1" x14ac:dyDescent="0.25"/>
    <row r="8599" s="29" customFormat="1" x14ac:dyDescent="0.25"/>
    <row r="8600" s="29" customFormat="1" x14ac:dyDescent="0.25"/>
    <row r="8601" s="29" customFormat="1" x14ac:dyDescent="0.25"/>
    <row r="8602" s="29" customFormat="1" x14ac:dyDescent="0.25"/>
    <row r="8603" s="29" customFormat="1" x14ac:dyDescent="0.25"/>
    <row r="8604" s="29" customFormat="1" x14ac:dyDescent="0.25"/>
    <row r="8605" s="29" customFormat="1" x14ac:dyDescent="0.25"/>
    <row r="8606" s="29" customFormat="1" x14ac:dyDescent="0.25"/>
    <row r="8607" s="29" customFormat="1" x14ac:dyDescent="0.25"/>
    <row r="8608" s="29" customFormat="1" x14ac:dyDescent="0.25"/>
    <row r="8609" s="29" customFormat="1" x14ac:dyDescent="0.25"/>
    <row r="8610" s="29" customFormat="1" x14ac:dyDescent="0.25"/>
    <row r="8611" s="29" customFormat="1" x14ac:dyDescent="0.25"/>
    <row r="8612" s="29" customFormat="1" x14ac:dyDescent="0.25"/>
    <row r="8613" s="29" customFormat="1" x14ac:dyDescent="0.25"/>
    <row r="8614" s="29" customFormat="1" x14ac:dyDescent="0.25"/>
    <row r="8615" s="29" customFormat="1" x14ac:dyDescent="0.25"/>
    <row r="8616" s="29" customFormat="1" x14ac:dyDescent="0.25"/>
    <row r="8617" s="29" customFormat="1" x14ac:dyDescent="0.25"/>
    <row r="8618" s="29" customFormat="1" x14ac:dyDescent="0.25"/>
    <row r="8619" s="29" customFormat="1" x14ac:dyDescent="0.25"/>
    <row r="8620" s="29" customFormat="1" x14ac:dyDescent="0.25"/>
    <row r="8621" s="29" customFormat="1" x14ac:dyDescent="0.25"/>
    <row r="8622" s="29" customFormat="1" x14ac:dyDescent="0.25"/>
    <row r="8623" s="29" customFormat="1" x14ac:dyDescent="0.25"/>
    <row r="8624" s="29" customFormat="1" x14ac:dyDescent="0.25"/>
    <row r="8625" s="29" customFormat="1" x14ac:dyDescent="0.25"/>
    <row r="8626" s="29" customFormat="1" x14ac:dyDescent="0.25"/>
    <row r="8627" s="29" customFormat="1" x14ac:dyDescent="0.25"/>
    <row r="8628" s="29" customFormat="1" x14ac:dyDescent="0.25"/>
    <row r="8629" s="29" customFormat="1" x14ac:dyDescent="0.25"/>
    <row r="8630" s="29" customFormat="1" x14ac:dyDescent="0.25"/>
    <row r="8631" s="29" customFormat="1" x14ac:dyDescent="0.25"/>
    <row r="8632" s="29" customFormat="1" x14ac:dyDescent="0.25"/>
    <row r="8633" s="29" customFormat="1" x14ac:dyDescent="0.25"/>
    <row r="8634" s="29" customFormat="1" x14ac:dyDescent="0.25"/>
    <row r="8635" s="29" customFormat="1" x14ac:dyDescent="0.25"/>
    <row r="8636" s="29" customFormat="1" x14ac:dyDescent="0.25"/>
    <row r="8637" s="29" customFormat="1" x14ac:dyDescent="0.25"/>
    <row r="8638" s="29" customFormat="1" x14ac:dyDescent="0.25"/>
    <row r="8639" s="29" customFormat="1" x14ac:dyDescent="0.25"/>
    <row r="8640" s="29" customFormat="1" x14ac:dyDescent="0.25"/>
    <row r="8641" s="29" customFormat="1" x14ac:dyDescent="0.25"/>
    <row r="8642" s="29" customFormat="1" x14ac:dyDescent="0.25"/>
    <row r="8643" s="29" customFormat="1" x14ac:dyDescent="0.25"/>
    <row r="8644" s="29" customFormat="1" x14ac:dyDescent="0.25"/>
    <row r="8645" s="29" customFormat="1" x14ac:dyDescent="0.25"/>
    <row r="8646" s="29" customFormat="1" x14ac:dyDescent="0.25"/>
    <row r="8647" s="29" customFormat="1" x14ac:dyDescent="0.25"/>
    <row r="8648" s="29" customFormat="1" x14ac:dyDescent="0.25"/>
    <row r="8649" s="29" customFormat="1" x14ac:dyDescent="0.25"/>
    <row r="8650" s="29" customFormat="1" x14ac:dyDescent="0.25"/>
    <row r="8651" s="29" customFormat="1" x14ac:dyDescent="0.25"/>
    <row r="8652" s="29" customFormat="1" x14ac:dyDescent="0.25"/>
    <row r="8653" s="29" customFormat="1" x14ac:dyDescent="0.25"/>
    <row r="8654" s="29" customFormat="1" x14ac:dyDescent="0.25"/>
    <row r="8655" s="29" customFormat="1" x14ac:dyDescent="0.25"/>
    <row r="8656" s="29" customFormat="1" x14ac:dyDescent="0.25"/>
    <row r="8657" s="29" customFormat="1" x14ac:dyDescent="0.25"/>
    <row r="8658" s="29" customFormat="1" x14ac:dyDescent="0.25"/>
    <row r="8659" s="29" customFormat="1" x14ac:dyDescent="0.25"/>
    <row r="8660" s="29" customFormat="1" x14ac:dyDescent="0.25"/>
    <row r="8661" s="29" customFormat="1" x14ac:dyDescent="0.25"/>
    <row r="8662" s="29" customFormat="1" x14ac:dyDescent="0.25"/>
    <row r="8663" s="29" customFormat="1" x14ac:dyDescent="0.25"/>
    <row r="8664" s="29" customFormat="1" x14ac:dyDescent="0.25"/>
    <row r="8665" s="29" customFormat="1" x14ac:dyDescent="0.25"/>
    <row r="8666" s="29" customFormat="1" x14ac:dyDescent="0.25"/>
    <row r="8667" s="29" customFormat="1" x14ac:dyDescent="0.25"/>
    <row r="8668" s="29" customFormat="1" x14ac:dyDescent="0.25"/>
    <row r="8669" s="29" customFormat="1" x14ac:dyDescent="0.25"/>
    <row r="8670" s="29" customFormat="1" x14ac:dyDescent="0.25"/>
    <row r="8671" s="29" customFormat="1" x14ac:dyDescent="0.25"/>
    <row r="8672" s="29" customFormat="1" x14ac:dyDescent="0.25"/>
    <row r="8673" s="29" customFormat="1" x14ac:dyDescent="0.25"/>
    <row r="8674" s="29" customFormat="1" x14ac:dyDescent="0.25"/>
    <row r="8675" s="29" customFormat="1" x14ac:dyDescent="0.25"/>
    <row r="8676" s="29" customFormat="1" x14ac:dyDescent="0.25"/>
    <row r="8677" s="29" customFormat="1" x14ac:dyDescent="0.25"/>
    <row r="8678" s="29" customFormat="1" x14ac:dyDescent="0.25"/>
    <row r="8679" s="29" customFormat="1" x14ac:dyDescent="0.25"/>
    <row r="8680" s="29" customFormat="1" x14ac:dyDescent="0.25"/>
    <row r="8681" s="29" customFormat="1" x14ac:dyDescent="0.25"/>
    <row r="8682" s="29" customFormat="1" x14ac:dyDescent="0.25"/>
    <row r="8683" s="29" customFormat="1" x14ac:dyDescent="0.25"/>
    <row r="8684" s="29" customFormat="1" x14ac:dyDescent="0.25"/>
    <row r="8685" s="29" customFormat="1" x14ac:dyDescent="0.25"/>
    <row r="8686" s="29" customFormat="1" x14ac:dyDescent="0.25"/>
    <row r="8687" s="29" customFormat="1" x14ac:dyDescent="0.25"/>
    <row r="8688" s="29" customFormat="1" x14ac:dyDescent="0.25"/>
    <row r="8689" s="29" customFormat="1" x14ac:dyDescent="0.25"/>
    <row r="8690" s="29" customFormat="1" x14ac:dyDescent="0.25"/>
    <row r="8691" s="29" customFormat="1" x14ac:dyDescent="0.25"/>
    <row r="8692" s="29" customFormat="1" x14ac:dyDescent="0.25"/>
    <row r="8693" s="29" customFormat="1" x14ac:dyDescent="0.25"/>
    <row r="8694" s="29" customFormat="1" x14ac:dyDescent="0.25"/>
    <row r="8695" s="29" customFormat="1" x14ac:dyDescent="0.25"/>
    <row r="8696" s="29" customFormat="1" x14ac:dyDescent="0.25"/>
    <row r="8697" s="29" customFormat="1" x14ac:dyDescent="0.25"/>
    <row r="8698" s="29" customFormat="1" x14ac:dyDescent="0.25"/>
    <row r="8699" s="29" customFormat="1" x14ac:dyDescent="0.25"/>
    <row r="8700" s="29" customFormat="1" x14ac:dyDescent="0.25"/>
    <row r="8701" s="29" customFormat="1" x14ac:dyDescent="0.25"/>
    <row r="8702" s="29" customFormat="1" x14ac:dyDescent="0.25"/>
    <row r="8703" s="29" customFormat="1" x14ac:dyDescent="0.25"/>
    <row r="8704" s="29" customFormat="1" x14ac:dyDescent="0.25"/>
    <row r="8705" s="29" customFormat="1" x14ac:dyDescent="0.25"/>
    <row r="8706" s="29" customFormat="1" x14ac:dyDescent="0.25"/>
    <row r="8707" s="29" customFormat="1" x14ac:dyDescent="0.25"/>
    <row r="8708" s="29" customFormat="1" x14ac:dyDescent="0.25"/>
    <row r="8709" s="29" customFormat="1" x14ac:dyDescent="0.25"/>
    <row r="8710" s="29" customFormat="1" x14ac:dyDescent="0.25"/>
    <row r="8711" s="29" customFormat="1" x14ac:dyDescent="0.25"/>
    <row r="8712" s="29" customFormat="1" x14ac:dyDescent="0.25"/>
    <row r="8713" s="29" customFormat="1" x14ac:dyDescent="0.25"/>
    <row r="8714" s="29" customFormat="1" x14ac:dyDescent="0.25"/>
    <row r="8715" s="29" customFormat="1" x14ac:dyDescent="0.25"/>
    <row r="8716" s="29" customFormat="1" x14ac:dyDescent="0.25"/>
    <row r="8717" s="29" customFormat="1" x14ac:dyDescent="0.25"/>
    <row r="8718" s="29" customFormat="1" x14ac:dyDescent="0.25"/>
    <row r="8719" s="29" customFormat="1" x14ac:dyDescent="0.25"/>
    <row r="8720" s="29" customFormat="1" x14ac:dyDescent="0.25"/>
    <row r="8721" s="29" customFormat="1" x14ac:dyDescent="0.25"/>
    <row r="8722" s="29" customFormat="1" x14ac:dyDescent="0.25"/>
    <row r="8723" s="29" customFormat="1" x14ac:dyDescent="0.25"/>
    <row r="8724" s="29" customFormat="1" x14ac:dyDescent="0.25"/>
    <row r="8725" s="29" customFormat="1" x14ac:dyDescent="0.25"/>
    <row r="8726" s="29" customFormat="1" x14ac:dyDescent="0.25"/>
    <row r="8727" s="29" customFormat="1" x14ac:dyDescent="0.25"/>
    <row r="8728" s="29" customFormat="1" x14ac:dyDescent="0.25"/>
    <row r="8729" s="29" customFormat="1" x14ac:dyDescent="0.25"/>
    <row r="8730" s="29" customFormat="1" x14ac:dyDescent="0.25"/>
    <row r="8731" s="29" customFormat="1" x14ac:dyDescent="0.25"/>
    <row r="8732" s="29" customFormat="1" x14ac:dyDescent="0.25"/>
    <row r="8733" s="29" customFormat="1" x14ac:dyDescent="0.25"/>
    <row r="8734" s="29" customFormat="1" x14ac:dyDescent="0.25"/>
    <row r="8735" s="29" customFormat="1" x14ac:dyDescent="0.25"/>
    <row r="8736" s="29" customFormat="1" x14ac:dyDescent="0.25"/>
    <row r="8737" s="29" customFormat="1" x14ac:dyDescent="0.25"/>
    <row r="8738" s="29" customFormat="1" x14ac:dyDescent="0.25"/>
    <row r="8739" s="29" customFormat="1" x14ac:dyDescent="0.25"/>
    <row r="8740" s="29" customFormat="1" x14ac:dyDescent="0.25"/>
    <row r="8741" s="29" customFormat="1" x14ac:dyDescent="0.25"/>
    <row r="8742" s="29" customFormat="1" x14ac:dyDescent="0.25"/>
    <row r="8743" s="29" customFormat="1" x14ac:dyDescent="0.25"/>
    <row r="8744" s="29" customFormat="1" x14ac:dyDescent="0.25"/>
    <row r="8745" s="29" customFormat="1" x14ac:dyDescent="0.25"/>
    <row r="8746" s="29" customFormat="1" x14ac:dyDescent="0.25"/>
    <row r="8747" s="29" customFormat="1" x14ac:dyDescent="0.25"/>
    <row r="8748" s="29" customFormat="1" x14ac:dyDescent="0.25"/>
    <row r="8749" s="29" customFormat="1" x14ac:dyDescent="0.25"/>
    <row r="8750" s="29" customFormat="1" x14ac:dyDescent="0.25"/>
    <row r="8751" s="29" customFormat="1" x14ac:dyDescent="0.25"/>
    <row r="8752" s="29" customFormat="1" x14ac:dyDescent="0.25"/>
    <row r="8753" s="29" customFormat="1" x14ac:dyDescent="0.25"/>
    <row r="8754" s="29" customFormat="1" x14ac:dyDescent="0.25"/>
    <row r="8755" s="29" customFormat="1" x14ac:dyDescent="0.25"/>
    <row r="8756" s="29" customFormat="1" x14ac:dyDescent="0.25"/>
    <row r="8757" s="29" customFormat="1" x14ac:dyDescent="0.25"/>
    <row r="8758" s="29" customFormat="1" x14ac:dyDescent="0.25"/>
    <row r="8759" s="29" customFormat="1" x14ac:dyDescent="0.25"/>
    <row r="8760" s="29" customFormat="1" x14ac:dyDescent="0.25"/>
    <row r="8761" s="29" customFormat="1" x14ac:dyDescent="0.25"/>
    <row r="8762" s="29" customFormat="1" x14ac:dyDescent="0.25"/>
    <row r="8763" s="29" customFormat="1" x14ac:dyDescent="0.25"/>
    <row r="8764" s="29" customFormat="1" x14ac:dyDescent="0.25"/>
    <row r="8765" s="29" customFormat="1" x14ac:dyDescent="0.25"/>
    <row r="8766" s="29" customFormat="1" x14ac:dyDescent="0.25"/>
    <row r="8767" s="29" customFormat="1" x14ac:dyDescent="0.25"/>
    <row r="8768" s="29" customFormat="1" x14ac:dyDescent="0.25"/>
    <row r="8769" s="29" customFormat="1" x14ac:dyDescent="0.25"/>
    <row r="8770" s="29" customFormat="1" x14ac:dyDescent="0.25"/>
    <row r="8771" s="29" customFormat="1" x14ac:dyDescent="0.25"/>
    <row r="8772" s="29" customFormat="1" x14ac:dyDescent="0.25"/>
    <row r="8773" s="29" customFormat="1" x14ac:dyDescent="0.25"/>
    <row r="8774" s="29" customFormat="1" x14ac:dyDescent="0.25"/>
    <row r="8775" s="29" customFormat="1" x14ac:dyDescent="0.25"/>
    <row r="8776" s="29" customFormat="1" x14ac:dyDescent="0.25"/>
    <row r="8777" s="29" customFormat="1" x14ac:dyDescent="0.25"/>
    <row r="8778" s="29" customFormat="1" x14ac:dyDescent="0.25"/>
    <row r="8779" s="29" customFormat="1" x14ac:dyDescent="0.25"/>
    <row r="8780" s="29" customFormat="1" x14ac:dyDescent="0.25"/>
    <row r="8781" s="29" customFormat="1" x14ac:dyDescent="0.25"/>
    <row r="8782" s="29" customFormat="1" x14ac:dyDescent="0.25"/>
    <row r="8783" s="29" customFormat="1" x14ac:dyDescent="0.25"/>
    <row r="8784" s="29" customFormat="1" x14ac:dyDescent="0.25"/>
    <row r="8785" s="29" customFormat="1" x14ac:dyDescent="0.25"/>
    <row r="8786" s="29" customFormat="1" x14ac:dyDescent="0.25"/>
    <row r="8787" s="29" customFormat="1" x14ac:dyDescent="0.25"/>
    <row r="8788" s="29" customFormat="1" x14ac:dyDescent="0.25"/>
    <row r="8789" s="29" customFormat="1" x14ac:dyDescent="0.25"/>
    <row r="8790" s="29" customFormat="1" x14ac:dyDescent="0.25"/>
    <row r="8791" s="29" customFormat="1" x14ac:dyDescent="0.25"/>
    <row r="8792" s="29" customFormat="1" x14ac:dyDescent="0.25"/>
    <row r="8793" s="29" customFormat="1" x14ac:dyDescent="0.25"/>
    <row r="8794" s="29" customFormat="1" x14ac:dyDescent="0.25"/>
    <row r="8795" s="29" customFormat="1" x14ac:dyDescent="0.25"/>
    <row r="8796" s="29" customFormat="1" x14ac:dyDescent="0.25"/>
    <row r="8797" s="29" customFormat="1" x14ac:dyDescent="0.25"/>
    <row r="8798" s="29" customFormat="1" x14ac:dyDescent="0.25"/>
    <row r="8799" s="29" customFormat="1" x14ac:dyDescent="0.25"/>
    <row r="8800" s="29" customFormat="1" x14ac:dyDescent="0.25"/>
    <row r="8801" s="29" customFormat="1" x14ac:dyDescent="0.25"/>
    <row r="8802" s="29" customFormat="1" x14ac:dyDescent="0.25"/>
    <row r="8803" s="29" customFormat="1" x14ac:dyDescent="0.25"/>
    <row r="8804" s="29" customFormat="1" x14ac:dyDescent="0.25"/>
    <row r="8805" s="29" customFormat="1" x14ac:dyDescent="0.25"/>
    <row r="8806" s="29" customFormat="1" x14ac:dyDescent="0.25"/>
    <row r="8807" s="29" customFormat="1" x14ac:dyDescent="0.25"/>
    <row r="8808" s="29" customFormat="1" x14ac:dyDescent="0.25"/>
    <row r="8809" s="29" customFormat="1" x14ac:dyDescent="0.25"/>
    <row r="8810" s="29" customFormat="1" x14ac:dyDescent="0.25"/>
    <row r="8811" s="29" customFormat="1" x14ac:dyDescent="0.25"/>
    <row r="8812" s="29" customFormat="1" x14ac:dyDescent="0.25"/>
    <row r="8813" s="29" customFormat="1" x14ac:dyDescent="0.25"/>
    <row r="8814" s="29" customFormat="1" x14ac:dyDescent="0.25"/>
    <row r="8815" s="29" customFormat="1" x14ac:dyDescent="0.25"/>
    <row r="8816" s="29" customFormat="1" x14ac:dyDescent="0.25"/>
    <row r="8817" s="29" customFormat="1" x14ac:dyDescent="0.25"/>
    <row r="8818" s="29" customFormat="1" x14ac:dyDescent="0.25"/>
    <row r="8819" s="29" customFormat="1" x14ac:dyDescent="0.25"/>
    <row r="8820" s="29" customFormat="1" x14ac:dyDescent="0.25"/>
    <row r="8821" s="29" customFormat="1" x14ac:dyDescent="0.25"/>
    <row r="8822" s="29" customFormat="1" x14ac:dyDescent="0.25"/>
    <row r="8823" s="29" customFormat="1" x14ac:dyDescent="0.25"/>
    <row r="8824" s="29" customFormat="1" x14ac:dyDescent="0.25"/>
    <row r="8825" s="29" customFormat="1" x14ac:dyDescent="0.25"/>
    <row r="8826" s="29" customFormat="1" x14ac:dyDescent="0.25"/>
    <row r="8827" s="29" customFormat="1" x14ac:dyDescent="0.25"/>
    <row r="8828" s="29" customFormat="1" x14ac:dyDescent="0.25"/>
    <row r="8829" s="29" customFormat="1" x14ac:dyDescent="0.25"/>
    <row r="8830" s="29" customFormat="1" x14ac:dyDescent="0.25"/>
    <row r="8831" s="29" customFormat="1" x14ac:dyDescent="0.25"/>
    <row r="8832" s="29" customFormat="1" x14ac:dyDescent="0.25"/>
    <row r="8833" s="29" customFormat="1" x14ac:dyDescent="0.25"/>
    <row r="8834" s="29" customFormat="1" x14ac:dyDescent="0.25"/>
    <row r="8835" s="29" customFormat="1" x14ac:dyDescent="0.25"/>
    <row r="8836" s="29" customFormat="1" x14ac:dyDescent="0.25"/>
    <row r="8837" s="29" customFormat="1" x14ac:dyDescent="0.25"/>
    <row r="8838" s="29" customFormat="1" x14ac:dyDescent="0.25"/>
    <row r="8839" s="29" customFormat="1" x14ac:dyDescent="0.25"/>
    <row r="8840" s="29" customFormat="1" x14ac:dyDescent="0.25"/>
    <row r="8841" s="29" customFormat="1" x14ac:dyDescent="0.25"/>
    <row r="8842" s="29" customFormat="1" x14ac:dyDescent="0.25"/>
    <row r="8843" s="29" customFormat="1" x14ac:dyDescent="0.25"/>
    <row r="8844" s="29" customFormat="1" x14ac:dyDescent="0.25"/>
    <row r="8845" s="29" customFormat="1" x14ac:dyDescent="0.25"/>
    <row r="8846" s="29" customFormat="1" x14ac:dyDescent="0.25"/>
    <row r="8847" s="29" customFormat="1" x14ac:dyDescent="0.25"/>
    <row r="8848" s="29" customFormat="1" x14ac:dyDescent="0.25"/>
    <row r="8849" s="29" customFormat="1" x14ac:dyDescent="0.25"/>
    <row r="8850" s="29" customFormat="1" x14ac:dyDescent="0.25"/>
    <row r="8851" s="29" customFormat="1" x14ac:dyDescent="0.25"/>
    <row r="8852" s="29" customFormat="1" x14ac:dyDescent="0.25"/>
    <row r="8853" s="29" customFormat="1" x14ac:dyDescent="0.25"/>
    <row r="8854" s="29" customFormat="1" x14ac:dyDescent="0.25"/>
    <row r="8855" s="29" customFormat="1" x14ac:dyDescent="0.25"/>
    <row r="8856" s="29" customFormat="1" x14ac:dyDescent="0.25"/>
    <row r="8857" s="29" customFormat="1" x14ac:dyDescent="0.25"/>
    <row r="8858" s="29" customFormat="1" x14ac:dyDescent="0.25"/>
    <row r="8859" s="29" customFormat="1" x14ac:dyDescent="0.25"/>
    <row r="8860" s="29" customFormat="1" x14ac:dyDescent="0.25"/>
    <row r="8861" s="29" customFormat="1" x14ac:dyDescent="0.25"/>
    <row r="8862" s="29" customFormat="1" x14ac:dyDescent="0.25"/>
    <row r="8863" s="29" customFormat="1" x14ac:dyDescent="0.25"/>
    <row r="8864" s="29" customFormat="1" x14ac:dyDescent="0.25"/>
    <row r="8865" s="29" customFormat="1" x14ac:dyDescent="0.25"/>
    <row r="8866" s="29" customFormat="1" x14ac:dyDescent="0.25"/>
    <row r="8867" s="29" customFormat="1" x14ac:dyDescent="0.25"/>
    <row r="8868" s="29" customFormat="1" x14ac:dyDescent="0.25"/>
    <row r="8869" s="29" customFormat="1" x14ac:dyDescent="0.25"/>
    <row r="8870" s="29" customFormat="1" x14ac:dyDescent="0.25"/>
    <row r="8871" s="29" customFormat="1" x14ac:dyDescent="0.25"/>
    <row r="8872" s="29" customFormat="1" x14ac:dyDescent="0.25"/>
    <row r="8873" s="29" customFormat="1" x14ac:dyDescent="0.25"/>
    <row r="8874" s="29" customFormat="1" x14ac:dyDescent="0.25"/>
    <row r="8875" s="29" customFormat="1" x14ac:dyDescent="0.25"/>
    <row r="8876" s="29" customFormat="1" x14ac:dyDescent="0.25"/>
    <row r="8877" s="29" customFormat="1" x14ac:dyDescent="0.25"/>
    <row r="8878" s="29" customFormat="1" x14ac:dyDescent="0.25"/>
    <row r="8879" s="29" customFormat="1" x14ac:dyDescent="0.25"/>
    <row r="8880" s="29" customFormat="1" x14ac:dyDescent="0.25"/>
    <row r="8881" s="29" customFormat="1" x14ac:dyDescent="0.25"/>
    <row r="8882" s="29" customFormat="1" x14ac:dyDescent="0.25"/>
    <row r="8883" s="29" customFormat="1" x14ac:dyDescent="0.25"/>
    <row r="8884" s="29" customFormat="1" x14ac:dyDescent="0.25"/>
    <row r="8885" s="29" customFormat="1" x14ac:dyDescent="0.25"/>
    <row r="8886" s="29" customFormat="1" x14ac:dyDescent="0.25"/>
    <row r="8887" s="29" customFormat="1" x14ac:dyDescent="0.25"/>
    <row r="8888" s="29" customFormat="1" x14ac:dyDescent="0.25"/>
    <row r="8889" s="29" customFormat="1" x14ac:dyDescent="0.25"/>
    <row r="8890" s="29" customFormat="1" x14ac:dyDescent="0.25"/>
    <row r="8891" s="29" customFormat="1" x14ac:dyDescent="0.25"/>
    <row r="8892" s="29" customFormat="1" x14ac:dyDescent="0.25"/>
    <row r="8893" s="29" customFormat="1" x14ac:dyDescent="0.25"/>
    <row r="8894" s="29" customFormat="1" x14ac:dyDescent="0.25"/>
    <row r="8895" s="29" customFormat="1" x14ac:dyDescent="0.25"/>
    <row r="8896" s="29" customFormat="1" x14ac:dyDescent="0.25"/>
    <row r="8897" s="29" customFormat="1" x14ac:dyDescent="0.25"/>
    <row r="8898" s="29" customFormat="1" x14ac:dyDescent="0.25"/>
    <row r="8899" s="29" customFormat="1" x14ac:dyDescent="0.25"/>
    <row r="8900" s="29" customFormat="1" x14ac:dyDescent="0.25"/>
    <row r="8901" s="29" customFormat="1" x14ac:dyDescent="0.25"/>
    <row r="8902" s="29" customFormat="1" x14ac:dyDescent="0.25"/>
    <row r="8903" s="29" customFormat="1" x14ac:dyDescent="0.25"/>
    <row r="8904" s="29" customFormat="1" x14ac:dyDescent="0.25"/>
    <row r="8905" s="29" customFormat="1" x14ac:dyDescent="0.25"/>
    <row r="8906" s="29" customFormat="1" x14ac:dyDescent="0.25"/>
    <row r="8907" s="29" customFormat="1" x14ac:dyDescent="0.25"/>
    <row r="8908" s="29" customFormat="1" x14ac:dyDescent="0.25"/>
    <row r="8909" s="29" customFormat="1" x14ac:dyDescent="0.25"/>
    <row r="8910" s="29" customFormat="1" x14ac:dyDescent="0.25"/>
    <row r="8911" s="29" customFormat="1" x14ac:dyDescent="0.25"/>
    <row r="8912" s="29" customFormat="1" x14ac:dyDescent="0.25"/>
    <row r="8913" s="29" customFormat="1" x14ac:dyDescent="0.25"/>
    <row r="8914" s="29" customFormat="1" x14ac:dyDescent="0.25"/>
    <row r="8915" s="29" customFormat="1" x14ac:dyDescent="0.25"/>
    <row r="8916" s="29" customFormat="1" x14ac:dyDescent="0.25"/>
    <row r="8917" s="29" customFormat="1" x14ac:dyDescent="0.25"/>
    <row r="8918" s="29" customFormat="1" x14ac:dyDescent="0.25"/>
    <row r="8919" s="29" customFormat="1" x14ac:dyDescent="0.25"/>
    <row r="8920" s="29" customFormat="1" x14ac:dyDescent="0.25"/>
    <row r="8921" s="29" customFormat="1" x14ac:dyDescent="0.25"/>
    <row r="8922" s="29" customFormat="1" x14ac:dyDescent="0.25"/>
    <row r="8923" s="29" customFormat="1" x14ac:dyDescent="0.25"/>
    <row r="8924" s="29" customFormat="1" x14ac:dyDescent="0.25"/>
    <row r="8925" s="29" customFormat="1" x14ac:dyDescent="0.25"/>
    <row r="8926" s="29" customFormat="1" x14ac:dyDescent="0.25"/>
    <row r="8927" s="29" customFormat="1" x14ac:dyDescent="0.25"/>
    <row r="8928" s="29" customFormat="1" x14ac:dyDescent="0.25"/>
    <row r="8929" s="29" customFormat="1" x14ac:dyDescent="0.25"/>
    <row r="8930" s="29" customFormat="1" x14ac:dyDescent="0.25"/>
    <row r="8931" s="29" customFormat="1" x14ac:dyDescent="0.25"/>
    <row r="8932" s="29" customFormat="1" x14ac:dyDescent="0.25"/>
    <row r="8933" s="29" customFormat="1" x14ac:dyDescent="0.25"/>
    <row r="8934" s="29" customFormat="1" x14ac:dyDescent="0.25"/>
    <row r="8935" s="29" customFormat="1" x14ac:dyDescent="0.25"/>
    <row r="8936" s="29" customFormat="1" x14ac:dyDescent="0.25"/>
    <row r="8937" s="29" customFormat="1" x14ac:dyDescent="0.25"/>
    <row r="8938" s="29" customFormat="1" x14ac:dyDescent="0.25"/>
    <row r="8939" s="29" customFormat="1" x14ac:dyDescent="0.25"/>
    <row r="8940" s="29" customFormat="1" x14ac:dyDescent="0.25"/>
    <row r="8941" s="29" customFormat="1" x14ac:dyDescent="0.25"/>
    <row r="8942" s="29" customFormat="1" x14ac:dyDescent="0.25"/>
    <row r="8943" s="29" customFormat="1" x14ac:dyDescent="0.25"/>
    <row r="8944" s="29" customFormat="1" x14ac:dyDescent="0.25"/>
    <row r="8945" s="29" customFormat="1" x14ac:dyDescent="0.25"/>
    <row r="8946" s="29" customFormat="1" x14ac:dyDescent="0.25"/>
    <row r="8947" s="29" customFormat="1" x14ac:dyDescent="0.25"/>
    <row r="8948" s="29" customFormat="1" x14ac:dyDescent="0.25"/>
    <row r="8949" s="29" customFormat="1" x14ac:dyDescent="0.25"/>
    <row r="8950" s="29" customFormat="1" x14ac:dyDescent="0.25"/>
    <row r="8951" s="29" customFormat="1" x14ac:dyDescent="0.25"/>
    <row r="8952" s="29" customFormat="1" x14ac:dyDescent="0.25"/>
    <row r="8953" s="29" customFormat="1" x14ac:dyDescent="0.25"/>
    <row r="8954" s="29" customFormat="1" x14ac:dyDescent="0.25"/>
    <row r="8955" s="29" customFormat="1" x14ac:dyDescent="0.25"/>
    <row r="8956" s="29" customFormat="1" x14ac:dyDescent="0.25"/>
    <row r="8957" s="29" customFormat="1" x14ac:dyDescent="0.25"/>
    <row r="8958" s="29" customFormat="1" x14ac:dyDescent="0.25"/>
    <row r="8959" s="29" customFormat="1" x14ac:dyDescent="0.25"/>
    <row r="8960" s="29" customFormat="1" x14ac:dyDescent="0.25"/>
    <row r="8961" s="29" customFormat="1" x14ac:dyDescent="0.25"/>
    <row r="8962" s="29" customFormat="1" x14ac:dyDescent="0.25"/>
    <row r="8963" s="29" customFormat="1" x14ac:dyDescent="0.25"/>
    <row r="8964" s="29" customFormat="1" x14ac:dyDescent="0.25"/>
    <row r="8965" s="29" customFormat="1" x14ac:dyDescent="0.25"/>
    <row r="8966" s="29" customFormat="1" x14ac:dyDescent="0.25"/>
    <row r="8967" s="29" customFormat="1" x14ac:dyDescent="0.25"/>
    <row r="8968" s="29" customFormat="1" x14ac:dyDescent="0.25"/>
    <row r="8969" s="29" customFormat="1" x14ac:dyDescent="0.25"/>
    <row r="8970" s="29" customFormat="1" x14ac:dyDescent="0.25"/>
    <row r="8971" s="29" customFormat="1" x14ac:dyDescent="0.25"/>
    <row r="8972" s="29" customFormat="1" x14ac:dyDescent="0.25"/>
    <row r="8973" s="29" customFormat="1" x14ac:dyDescent="0.25"/>
    <row r="8974" s="29" customFormat="1" x14ac:dyDescent="0.25"/>
    <row r="8975" s="29" customFormat="1" x14ac:dyDescent="0.25"/>
    <row r="8976" s="29" customFormat="1" x14ac:dyDescent="0.25"/>
    <row r="8977" s="29" customFormat="1" x14ac:dyDescent="0.25"/>
    <row r="8978" s="29" customFormat="1" x14ac:dyDescent="0.25"/>
    <row r="8979" s="29" customFormat="1" x14ac:dyDescent="0.25"/>
    <row r="8980" s="29" customFormat="1" x14ac:dyDescent="0.25"/>
    <row r="8981" s="29" customFormat="1" x14ac:dyDescent="0.25"/>
    <row r="8982" s="29" customFormat="1" x14ac:dyDescent="0.25"/>
    <row r="8983" s="29" customFormat="1" x14ac:dyDescent="0.25"/>
    <row r="8984" s="29" customFormat="1" x14ac:dyDescent="0.25"/>
    <row r="8985" s="29" customFormat="1" x14ac:dyDescent="0.25"/>
    <row r="8986" s="29" customFormat="1" x14ac:dyDescent="0.25"/>
    <row r="8987" s="29" customFormat="1" x14ac:dyDescent="0.25"/>
    <row r="8988" s="29" customFormat="1" x14ac:dyDescent="0.25"/>
    <row r="8989" s="29" customFormat="1" x14ac:dyDescent="0.25"/>
    <row r="8990" s="29" customFormat="1" x14ac:dyDescent="0.25"/>
    <row r="8991" s="29" customFormat="1" x14ac:dyDescent="0.25"/>
    <row r="8992" s="29" customFormat="1" x14ac:dyDescent="0.25"/>
    <row r="8993" s="29" customFormat="1" x14ac:dyDescent="0.25"/>
    <row r="8994" s="29" customFormat="1" x14ac:dyDescent="0.25"/>
    <row r="8995" s="29" customFormat="1" x14ac:dyDescent="0.25"/>
    <row r="8996" s="29" customFormat="1" x14ac:dyDescent="0.25"/>
    <row r="8997" s="29" customFormat="1" x14ac:dyDescent="0.25"/>
    <row r="8998" s="29" customFormat="1" x14ac:dyDescent="0.25"/>
    <row r="8999" s="29" customFormat="1" x14ac:dyDescent="0.25"/>
    <row r="9000" s="29" customFormat="1" x14ac:dyDescent="0.25"/>
    <row r="9001" s="29" customFormat="1" x14ac:dyDescent="0.25"/>
    <row r="9002" s="29" customFormat="1" x14ac:dyDescent="0.25"/>
    <row r="9003" s="29" customFormat="1" x14ac:dyDescent="0.25"/>
    <row r="9004" s="29" customFormat="1" x14ac:dyDescent="0.25"/>
    <row r="9005" s="29" customFormat="1" x14ac:dyDescent="0.25"/>
    <row r="9006" s="29" customFormat="1" x14ac:dyDescent="0.25"/>
    <row r="9007" s="29" customFormat="1" x14ac:dyDescent="0.25"/>
    <row r="9008" s="29" customFormat="1" x14ac:dyDescent="0.25"/>
    <row r="9009" s="29" customFormat="1" x14ac:dyDescent="0.25"/>
    <row r="9010" s="29" customFormat="1" x14ac:dyDescent="0.25"/>
    <row r="9011" s="29" customFormat="1" x14ac:dyDescent="0.25"/>
    <row r="9012" s="29" customFormat="1" x14ac:dyDescent="0.25"/>
    <row r="9013" s="29" customFormat="1" x14ac:dyDescent="0.25"/>
    <row r="9014" s="29" customFormat="1" x14ac:dyDescent="0.25"/>
    <row r="9015" s="29" customFormat="1" x14ac:dyDescent="0.25"/>
    <row r="9016" s="29" customFormat="1" x14ac:dyDescent="0.25"/>
    <row r="9017" s="29" customFormat="1" x14ac:dyDescent="0.25"/>
    <row r="9018" s="29" customFormat="1" x14ac:dyDescent="0.25"/>
    <row r="9019" s="29" customFormat="1" x14ac:dyDescent="0.25"/>
    <row r="9020" s="29" customFormat="1" x14ac:dyDescent="0.25"/>
    <row r="9021" s="29" customFormat="1" x14ac:dyDescent="0.25"/>
    <row r="9022" s="29" customFormat="1" x14ac:dyDescent="0.25"/>
    <row r="9023" s="29" customFormat="1" x14ac:dyDescent="0.25"/>
    <row r="9024" s="29" customFormat="1" x14ac:dyDescent="0.25"/>
    <row r="9025" s="29" customFormat="1" x14ac:dyDescent="0.25"/>
    <row r="9026" s="29" customFormat="1" x14ac:dyDescent="0.25"/>
    <row r="9027" s="29" customFormat="1" x14ac:dyDescent="0.25"/>
    <row r="9028" s="29" customFormat="1" x14ac:dyDescent="0.25"/>
    <row r="9029" s="29" customFormat="1" x14ac:dyDescent="0.25"/>
    <row r="9030" s="29" customFormat="1" x14ac:dyDescent="0.25"/>
    <row r="9031" s="29" customFormat="1" x14ac:dyDescent="0.25"/>
    <row r="9032" s="29" customFormat="1" x14ac:dyDescent="0.25"/>
    <row r="9033" s="29" customFormat="1" x14ac:dyDescent="0.25"/>
    <row r="9034" s="29" customFormat="1" x14ac:dyDescent="0.25"/>
    <row r="9035" s="29" customFormat="1" x14ac:dyDescent="0.25"/>
    <row r="9036" s="29" customFormat="1" x14ac:dyDescent="0.25"/>
    <row r="9037" s="29" customFormat="1" x14ac:dyDescent="0.25"/>
    <row r="9038" s="29" customFormat="1" x14ac:dyDescent="0.25"/>
    <row r="9039" s="29" customFormat="1" x14ac:dyDescent="0.25"/>
    <row r="9040" s="29" customFormat="1" x14ac:dyDescent="0.25"/>
    <row r="9041" s="29" customFormat="1" x14ac:dyDescent="0.25"/>
    <row r="9042" s="29" customFormat="1" x14ac:dyDescent="0.25"/>
    <row r="9043" s="29" customFormat="1" x14ac:dyDescent="0.25"/>
    <row r="9044" s="29" customFormat="1" x14ac:dyDescent="0.25"/>
    <row r="9045" s="29" customFormat="1" x14ac:dyDescent="0.25"/>
    <row r="9046" s="29" customFormat="1" x14ac:dyDescent="0.25"/>
    <row r="9047" s="29" customFormat="1" x14ac:dyDescent="0.25"/>
    <row r="9048" s="29" customFormat="1" x14ac:dyDescent="0.25"/>
    <row r="9049" s="29" customFormat="1" x14ac:dyDescent="0.25"/>
    <row r="9050" s="29" customFormat="1" x14ac:dyDescent="0.25"/>
    <row r="9051" s="29" customFormat="1" x14ac:dyDescent="0.25"/>
    <row r="9052" s="29" customFormat="1" x14ac:dyDescent="0.25"/>
    <row r="9053" s="29" customFormat="1" x14ac:dyDescent="0.25"/>
    <row r="9054" s="29" customFormat="1" x14ac:dyDescent="0.25"/>
    <row r="9055" s="29" customFormat="1" x14ac:dyDescent="0.25"/>
    <row r="9056" s="29" customFormat="1" x14ac:dyDescent="0.25"/>
    <row r="9057" s="29" customFormat="1" x14ac:dyDescent="0.25"/>
    <row r="9058" s="29" customFormat="1" x14ac:dyDescent="0.25"/>
    <row r="9059" s="29" customFormat="1" x14ac:dyDescent="0.25"/>
    <row r="9060" s="29" customFormat="1" x14ac:dyDescent="0.25"/>
    <row r="9061" s="29" customFormat="1" x14ac:dyDescent="0.25"/>
    <row r="9062" s="29" customFormat="1" x14ac:dyDescent="0.25"/>
    <row r="9063" s="29" customFormat="1" x14ac:dyDescent="0.25"/>
    <row r="9064" s="29" customFormat="1" x14ac:dyDescent="0.25"/>
    <row r="9065" s="29" customFormat="1" x14ac:dyDescent="0.25"/>
    <row r="9066" s="29" customFormat="1" x14ac:dyDescent="0.25"/>
    <row r="9067" s="29" customFormat="1" x14ac:dyDescent="0.25"/>
    <row r="9068" s="29" customFormat="1" x14ac:dyDescent="0.25"/>
    <row r="9069" s="29" customFormat="1" x14ac:dyDescent="0.25"/>
    <row r="9070" s="29" customFormat="1" x14ac:dyDescent="0.25"/>
    <row r="9071" s="29" customFormat="1" x14ac:dyDescent="0.25"/>
    <row r="9072" s="29" customFormat="1" x14ac:dyDescent="0.25"/>
    <row r="9073" s="29" customFormat="1" x14ac:dyDescent="0.25"/>
    <row r="9074" s="29" customFormat="1" x14ac:dyDescent="0.25"/>
    <row r="9075" s="29" customFormat="1" x14ac:dyDescent="0.25"/>
    <row r="9076" s="29" customFormat="1" x14ac:dyDescent="0.25"/>
    <row r="9077" s="29" customFormat="1" x14ac:dyDescent="0.25"/>
    <row r="9078" s="29" customFormat="1" x14ac:dyDescent="0.25"/>
    <row r="9079" s="29" customFormat="1" x14ac:dyDescent="0.25"/>
    <row r="9080" s="29" customFormat="1" x14ac:dyDescent="0.25"/>
    <row r="9081" s="29" customFormat="1" x14ac:dyDescent="0.25"/>
    <row r="9082" s="29" customFormat="1" x14ac:dyDescent="0.25"/>
    <row r="9083" s="29" customFormat="1" x14ac:dyDescent="0.25"/>
    <row r="9084" s="29" customFormat="1" x14ac:dyDescent="0.25"/>
    <row r="9085" s="29" customFormat="1" x14ac:dyDescent="0.25"/>
    <row r="9086" s="29" customFormat="1" x14ac:dyDescent="0.25"/>
    <row r="9087" s="29" customFormat="1" x14ac:dyDescent="0.25"/>
    <row r="9088" s="29" customFormat="1" x14ac:dyDescent="0.25"/>
    <row r="9089" s="29" customFormat="1" x14ac:dyDescent="0.25"/>
    <row r="9090" s="29" customFormat="1" x14ac:dyDescent="0.25"/>
    <row r="9091" s="29" customFormat="1" x14ac:dyDescent="0.25"/>
    <row r="9092" s="29" customFormat="1" x14ac:dyDescent="0.25"/>
    <row r="9093" s="29" customFormat="1" x14ac:dyDescent="0.25"/>
    <row r="9094" s="29" customFormat="1" x14ac:dyDescent="0.25"/>
    <row r="9095" s="29" customFormat="1" x14ac:dyDescent="0.25"/>
    <row r="9096" s="29" customFormat="1" x14ac:dyDescent="0.25"/>
    <row r="9097" s="29" customFormat="1" x14ac:dyDescent="0.25"/>
    <row r="9098" s="29" customFormat="1" x14ac:dyDescent="0.25"/>
    <row r="9099" s="29" customFormat="1" x14ac:dyDescent="0.25"/>
    <row r="9100" s="29" customFormat="1" x14ac:dyDescent="0.25"/>
    <row r="9101" s="29" customFormat="1" x14ac:dyDescent="0.25"/>
    <row r="9102" s="29" customFormat="1" x14ac:dyDescent="0.25"/>
    <row r="9103" s="29" customFormat="1" x14ac:dyDescent="0.25"/>
    <row r="9104" s="29" customFormat="1" x14ac:dyDescent="0.25"/>
    <row r="9105" s="29" customFormat="1" x14ac:dyDescent="0.25"/>
    <row r="9106" s="29" customFormat="1" x14ac:dyDescent="0.25"/>
    <row r="9107" s="29" customFormat="1" x14ac:dyDescent="0.25"/>
    <row r="9108" s="29" customFormat="1" x14ac:dyDescent="0.25"/>
    <row r="9109" s="29" customFormat="1" x14ac:dyDescent="0.25"/>
    <row r="9110" s="29" customFormat="1" x14ac:dyDescent="0.25"/>
    <row r="9111" s="29" customFormat="1" x14ac:dyDescent="0.25"/>
    <row r="9112" s="29" customFormat="1" x14ac:dyDescent="0.25"/>
    <row r="9113" s="29" customFormat="1" x14ac:dyDescent="0.25"/>
    <row r="9114" s="29" customFormat="1" x14ac:dyDescent="0.25"/>
    <row r="9115" s="29" customFormat="1" x14ac:dyDescent="0.25"/>
    <row r="9116" s="29" customFormat="1" x14ac:dyDescent="0.25"/>
    <row r="9117" s="29" customFormat="1" x14ac:dyDescent="0.25"/>
    <row r="9118" s="29" customFormat="1" x14ac:dyDescent="0.25"/>
    <row r="9119" s="29" customFormat="1" x14ac:dyDescent="0.25"/>
    <row r="9120" s="29" customFormat="1" x14ac:dyDescent="0.25"/>
    <row r="9121" s="29" customFormat="1" x14ac:dyDescent="0.25"/>
    <row r="9122" s="29" customFormat="1" x14ac:dyDescent="0.25"/>
    <row r="9123" s="29" customFormat="1" x14ac:dyDescent="0.25"/>
    <row r="9124" s="29" customFormat="1" x14ac:dyDescent="0.25"/>
    <row r="9125" s="29" customFormat="1" x14ac:dyDescent="0.25"/>
    <row r="9126" s="29" customFormat="1" x14ac:dyDescent="0.25"/>
    <row r="9127" s="29" customFormat="1" x14ac:dyDescent="0.25"/>
    <row r="9128" s="29" customFormat="1" x14ac:dyDescent="0.25"/>
    <row r="9129" s="29" customFormat="1" x14ac:dyDescent="0.25"/>
    <row r="9130" s="29" customFormat="1" x14ac:dyDescent="0.25"/>
    <row r="9131" s="29" customFormat="1" x14ac:dyDescent="0.25"/>
    <row r="9132" s="29" customFormat="1" x14ac:dyDescent="0.25"/>
    <row r="9133" s="29" customFormat="1" x14ac:dyDescent="0.25"/>
    <row r="9134" s="29" customFormat="1" x14ac:dyDescent="0.25"/>
    <row r="9135" s="29" customFormat="1" x14ac:dyDescent="0.25"/>
    <row r="9136" s="29" customFormat="1" x14ac:dyDescent="0.25"/>
    <row r="9137" s="29" customFormat="1" x14ac:dyDescent="0.25"/>
    <row r="9138" s="29" customFormat="1" x14ac:dyDescent="0.25"/>
    <row r="9139" s="29" customFormat="1" x14ac:dyDescent="0.25"/>
    <row r="9140" s="29" customFormat="1" x14ac:dyDescent="0.25"/>
    <row r="9141" s="29" customFormat="1" x14ac:dyDescent="0.25"/>
    <row r="9142" s="29" customFormat="1" x14ac:dyDescent="0.25"/>
    <row r="9143" s="29" customFormat="1" x14ac:dyDescent="0.25"/>
    <row r="9144" s="29" customFormat="1" x14ac:dyDescent="0.25"/>
    <row r="9145" s="29" customFormat="1" x14ac:dyDescent="0.25"/>
    <row r="9146" s="29" customFormat="1" x14ac:dyDescent="0.25"/>
    <row r="9147" s="29" customFormat="1" x14ac:dyDescent="0.25"/>
    <row r="9148" s="29" customFormat="1" x14ac:dyDescent="0.25"/>
    <row r="9149" s="29" customFormat="1" x14ac:dyDescent="0.25"/>
    <row r="9150" s="29" customFormat="1" x14ac:dyDescent="0.25"/>
    <row r="9151" s="29" customFormat="1" x14ac:dyDescent="0.25"/>
    <row r="9152" s="29" customFormat="1" x14ac:dyDescent="0.25"/>
    <row r="9153" s="29" customFormat="1" x14ac:dyDescent="0.25"/>
    <row r="9154" s="29" customFormat="1" x14ac:dyDescent="0.25"/>
    <row r="9155" s="29" customFormat="1" x14ac:dyDescent="0.25"/>
    <row r="9156" s="29" customFormat="1" x14ac:dyDescent="0.25"/>
    <row r="9157" s="29" customFormat="1" x14ac:dyDescent="0.25"/>
    <row r="9158" s="29" customFormat="1" x14ac:dyDescent="0.25"/>
    <row r="9159" s="29" customFormat="1" x14ac:dyDescent="0.25"/>
    <row r="9160" s="29" customFormat="1" x14ac:dyDescent="0.25"/>
    <row r="9161" s="29" customFormat="1" x14ac:dyDescent="0.25"/>
    <row r="9162" s="29" customFormat="1" x14ac:dyDescent="0.25"/>
    <row r="9163" s="29" customFormat="1" x14ac:dyDescent="0.25"/>
    <row r="9164" s="29" customFormat="1" x14ac:dyDescent="0.25"/>
    <row r="9165" s="29" customFormat="1" x14ac:dyDescent="0.25"/>
    <row r="9166" s="29" customFormat="1" x14ac:dyDescent="0.25"/>
    <row r="9167" s="29" customFormat="1" x14ac:dyDescent="0.25"/>
    <row r="9168" s="29" customFormat="1" x14ac:dyDescent="0.25"/>
    <row r="9169" s="29" customFormat="1" x14ac:dyDescent="0.25"/>
    <row r="9170" s="29" customFormat="1" x14ac:dyDescent="0.25"/>
    <row r="9171" s="29" customFormat="1" x14ac:dyDescent="0.25"/>
    <row r="9172" s="29" customFormat="1" x14ac:dyDescent="0.25"/>
    <row r="9173" s="29" customFormat="1" x14ac:dyDescent="0.25"/>
    <row r="9174" s="29" customFormat="1" x14ac:dyDescent="0.25"/>
    <row r="9175" s="29" customFormat="1" x14ac:dyDescent="0.25"/>
    <row r="9176" s="29" customFormat="1" x14ac:dyDescent="0.25"/>
    <row r="9177" s="29" customFormat="1" x14ac:dyDescent="0.25"/>
    <row r="9178" s="29" customFormat="1" x14ac:dyDescent="0.25"/>
    <row r="9179" s="29" customFormat="1" x14ac:dyDescent="0.25"/>
    <row r="9180" s="29" customFormat="1" x14ac:dyDescent="0.25"/>
    <row r="9181" s="29" customFormat="1" x14ac:dyDescent="0.25"/>
    <row r="9182" s="29" customFormat="1" x14ac:dyDescent="0.25"/>
    <row r="9183" s="29" customFormat="1" x14ac:dyDescent="0.25"/>
    <row r="9184" s="29" customFormat="1" x14ac:dyDescent="0.25"/>
    <row r="9185" s="29" customFormat="1" x14ac:dyDescent="0.25"/>
    <row r="9186" s="29" customFormat="1" x14ac:dyDescent="0.25"/>
    <row r="9187" s="29" customFormat="1" x14ac:dyDescent="0.25"/>
    <row r="9188" s="29" customFormat="1" x14ac:dyDescent="0.25"/>
    <row r="9189" s="29" customFormat="1" x14ac:dyDescent="0.25"/>
    <row r="9190" s="29" customFormat="1" x14ac:dyDescent="0.25"/>
    <row r="9191" s="29" customFormat="1" x14ac:dyDescent="0.25"/>
    <row r="9192" s="29" customFormat="1" x14ac:dyDescent="0.25"/>
    <row r="9193" s="29" customFormat="1" x14ac:dyDescent="0.25"/>
    <row r="9194" s="29" customFormat="1" x14ac:dyDescent="0.25"/>
    <row r="9195" s="29" customFormat="1" x14ac:dyDescent="0.25"/>
    <row r="9196" s="29" customFormat="1" x14ac:dyDescent="0.25"/>
    <row r="9197" s="29" customFormat="1" x14ac:dyDescent="0.25"/>
    <row r="9198" s="29" customFormat="1" x14ac:dyDescent="0.25"/>
    <row r="9199" s="29" customFormat="1" x14ac:dyDescent="0.25"/>
    <row r="9200" s="29" customFormat="1" x14ac:dyDescent="0.25"/>
    <row r="9201" s="29" customFormat="1" x14ac:dyDescent="0.25"/>
    <row r="9202" s="29" customFormat="1" x14ac:dyDescent="0.25"/>
    <row r="9203" s="29" customFormat="1" x14ac:dyDescent="0.25"/>
    <row r="9204" s="29" customFormat="1" x14ac:dyDescent="0.25"/>
    <row r="9205" s="29" customFormat="1" x14ac:dyDescent="0.25"/>
    <row r="9206" s="29" customFormat="1" x14ac:dyDescent="0.25"/>
    <row r="9207" s="29" customFormat="1" x14ac:dyDescent="0.25"/>
    <row r="9208" s="29" customFormat="1" x14ac:dyDescent="0.25"/>
    <row r="9209" s="29" customFormat="1" x14ac:dyDescent="0.25"/>
    <row r="9210" s="29" customFormat="1" x14ac:dyDescent="0.25"/>
    <row r="9211" s="29" customFormat="1" x14ac:dyDescent="0.25"/>
    <row r="9212" s="29" customFormat="1" x14ac:dyDescent="0.25"/>
    <row r="9213" s="29" customFormat="1" x14ac:dyDescent="0.25"/>
    <row r="9214" s="29" customFormat="1" x14ac:dyDescent="0.25"/>
    <row r="9215" s="29" customFormat="1" x14ac:dyDescent="0.25"/>
    <row r="9216" s="29" customFormat="1" x14ac:dyDescent="0.25"/>
    <row r="9217" s="29" customFormat="1" x14ac:dyDescent="0.25"/>
    <row r="9218" s="29" customFormat="1" x14ac:dyDescent="0.25"/>
    <row r="9219" s="29" customFormat="1" x14ac:dyDescent="0.25"/>
    <row r="9220" s="29" customFormat="1" x14ac:dyDescent="0.25"/>
    <row r="9221" s="29" customFormat="1" x14ac:dyDescent="0.25"/>
    <row r="9222" s="29" customFormat="1" x14ac:dyDescent="0.25"/>
    <row r="9223" s="29" customFormat="1" x14ac:dyDescent="0.25"/>
    <row r="9224" s="29" customFormat="1" x14ac:dyDescent="0.25"/>
    <row r="9225" s="29" customFormat="1" x14ac:dyDescent="0.25"/>
    <row r="9226" s="29" customFormat="1" x14ac:dyDescent="0.25"/>
    <row r="9227" s="29" customFormat="1" x14ac:dyDescent="0.25"/>
    <row r="9228" s="29" customFormat="1" x14ac:dyDescent="0.25"/>
    <row r="9229" s="29" customFormat="1" x14ac:dyDescent="0.25"/>
    <row r="9230" s="29" customFormat="1" x14ac:dyDescent="0.25"/>
    <row r="9231" s="29" customFormat="1" x14ac:dyDescent="0.25"/>
    <row r="9232" s="29" customFormat="1" x14ac:dyDescent="0.25"/>
    <row r="9233" s="29" customFormat="1" x14ac:dyDescent="0.25"/>
    <row r="9234" s="29" customFormat="1" x14ac:dyDescent="0.25"/>
    <row r="9235" s="29" customFormat="1" x14ac:dyDescent="0.25"/>
    <row r="9236" s="29" customFormat="1" x14ac:dyDescent="0.25"/>
    <row r="9237" s="29" customFormat="1" x14ac:dyDescent="0.25"/>
    <row r="9238" s="29" customFormat="1" x14ac:dyDescent="0.25"/>
    <row r="9239" s="29" customFormat="1" x14ac:dyDescent="0.25"/>
    <row r="9240" s="29" customFormat="1" x14ac:dyDescent="0.25"/>
    <row r="9241" s="29" customFormat="1" x14ac:dyDescent="0.25"/>
    <row r="9242" s="29" customFormat="1" x14ac:dyDescent="0.25"/>
    <row r="9243" s="29" customFormat="1" x14ac:dyDescent="0.25"/>
    <row r="9244" s="29" customFormat="1" x14ac:dyDescent="0.25"/>
    <row r="9245" s="29" customFormat="1" x14ac:dyDescent="0.25"/>
    <row r="9246" s="29" customFormat="1" x14ac:dyDescent="0.25"/>
    <row r="9247" s="29" customFormat="1" x14ac:dyDescent="0.25"/>
    <row r="9248" s="29" customFormat="1" x14ac:dyDescent="0.25"/>
    <row r="9249" s="29" customFormat="1" x14ac:dyDescent="0.25"/>
    <row r="9250" s="29" customFormat="1" x14ac:dyDescent="0.25"/>
    <row r="9251" s="29" customFormat="1" x14ac:dyDescent="0.25"/>
    <row r="9252" s="29" customFormat="1" x14ac:dyDescent="0.25"/>
    <row r="9253" s="29" customFormat="1" x14ac:dyDescent="0.25"/>
    <row r="9254" s="29" customFormat="1" x14ac:dyDescent="0.25"/>
    <row r="9255" s="29" customFormat="1" x14ac:dyDescent="0.25"/>
    <row r="9256" s="29" customFormat="1" x14ac:dyDescent="0.25"/>
    <row r="9257" s="29" customFormat="1" x14ac:dyDescent="0.25"/>
    <row r="9258" s="29" customFormat="1" x14ac:dyDescent="0.25"/>
    <row r="9259" s="29" customFormat="1" x14ac:dyDescent="0.25"/>
    <row r="9260" s="29" customFormat="1" x14ac:dyDescent="0.25"/>
    <row r="9261" s="29" customFormat="1" x14ac:dyDescent="0.25"/>
    <row r="9262" s="29" customFormat="1" x14ac:dyDescent="0.25"/>
    <row r="9263" s="29" customFormat="1" x14ac:dyDescent="0.25"/>
    <row r="9264" s="29" customFormat="1" x14ac:dyDescent="0.25"/>
    <row r="9265" s="29" customFormat="1" x14ac:dyDescent="0.25"/>
    <row r="9266" s="29" customFormat="1" x14ac:dyDescent="0.25"/>
    <row r="9267" s="29" customFormat="1" x14ac:dyDescent="0.25"/>
    <row r="9268" s="29" customFormat="1" x14ac:dyDescent="0.25"/>
    <row r="9269" s="29" customFormat="1" x14ac:dyDescent="0.25"/>
    <row r="9270" s="29" customFormat="1" x14ac:dyDescent="0.25"/>
    <row r="9271" s="29" customFormat="1" x14ac:dyDescent="0.25"/>
    <row r="9272" s="29" customFormat="1" x14ac:dyDescent="0.25"/>
    <row r="9273" s="29" customFormat="1" x14ac:dyDescent="0.25"/>
    <row r="9274" s="29" customFormat="1" x14ac:dyDescent="0.25"/>
    <row r="9275" s="29" customFormat="1" x14ac:dyDescent="0.25"/>
    <row r="9276" s="29" customFormat="1" x14ac:dyDescent="0.25"/>
    <row r="9277" s="29" customFormat="1" x14ac:dyDescent="0.25"/>
    <row r="9278" s="29" customFormat="1" x14ac:dyDescent="0.25"/>
    <row r="9279" s="29" customFormat="1" x14ac:dyDescent="0.25"/>
    <row r="9280" s="29" customFormat="1" x14ac:dyDescent="0.25"/>
    <row r="9281" s="29" customFormat="1" x14ac:dyDescent="0.25"/>
    <row r="9282" s="29" customFormat="1" x14ac:dyDescent="0.25"/>
    <row r="9283" s="29" customFormat="1" x14ac:dyDescent="0.25"/>
    <row r="9284" s="29" customFormat="1" x14ac:dyDescent="0.25"/>
    <row r="9285" s="29" customFormat="1" x14ac:dyDescent="0.25"/>
    <row r="9286" s="29" customFormat="1" x14ac:dyDescent="0.25"/>
    <row r="9287" s="29" customFormat="1" x14ac:dyDescent="0.25"/>
    <row r="9288" s="29" customFormat="1" x14ac:dyDescent="0.25"/>
    <row r="9289" s="29" customFormat="1" x14ac:dyDescent="0.25"/>
    <row r="9290" s="29" customFormat="1" x14ac:dyDescent="0.25"/>
    <row r="9291" s="29" customFormat="1" x14ac:dyDescent="0.25"/>
    <row r="9292" s="29" customFormat="1" x14ac:dyDescent="0.25"/>
    <row r="9293" s="29" customFormat="1" x14ac:dyDescent="0.25"/>
    <row r="9294" s="29" customFormat="1" x14ac:dyDescent="0.25"/>
    <row r="9295" s="29" customFormat="1" x14ac:dyDescent="0.25"/>
    <row r="9296" s="29" customFormat="1" x14ac:dyDescent="0.25"/>
    <row r="9297" s="29" customFormat="1" x14ac:dyDescent="0.25"/>
    <row r="9298" s="29" customFormat="1" x14ac:dyDescent="0.25"/>
    <row r="9299" s="29" customFormat="1" x14ac:dyDescent="0.25"/>
    <row r="9300" s="29" customFormat="1" x14ac:dyDescent="0.25"/>
    <row r="9301" s="29" customFormat="1" x14ac:dyDescent="0.25"/>
    <row r="9302" s="29" customFormat="1" x14ac:dyDescent="0.25"/>
    <row r="9303" s="29" customFormat="1" x14ac:dyDescent="0.25"/>
    <row r="9304" s="29" customFormat="1" x14ac:dyDescent="0.25"/>
    <row r="9305" s="29" customFormat="1" x14ac:dyDescent="0.25"/>
    <row r="9306" s="29" customFormat="1" x14ac:dyDescent="0.25"/>
    <row r="9307" s="29" customFormat="1" x14ac:dyDescent="0.25"/>
    <row r="9308" s="29" customFormat="1" x14ac:dyDescent="0.25"/>
    <row r="9309" s="29" customFormat="1" x14ac:dyDescent="0.25"/>
    <row r="9310" s="29" customFormat="1" x14ac:dyDescent="0.25"/>
    <row r="9311" s="29" customFormat="1" x14ac:dyDescent="0.25"/>
    <row r="9312" s="29" customFormat="1" x14ac:dyDescent="0.25"/>
    <row r="9313" s="29" customFormat="1" x14ac:dyDescent="0.25"/>
    <row r="9314" s="29" customFormat="1" x14ac:dyDescent="0.25"/>
    <row r="9315" s="29" customFormat="1" x14ac:dyDescent="0.25"/>
    <row r="9316" s="29" customFormat="1" x14ac:dyDescent="0.25"/>
    <row r="9317" s="29" customFormat="1" x14ac:dyDescent="0.25"/>
    <row r="9318" s="29" customFormat="1" x14ac:dyDescent="0.25"/>
    <row r="9319" s="29" customFormat="1" x14ac:dyDescent="0.25"/>
    <row r="9320" s="29" customFormat="1" x14ac:dyDescent="0.25"/>
    <row r="9321" s="29" customFormat="1" x14ac:dyDescent="0.25"/>
    <row r="9322" s="29" customFormat="1" x14ac:dyDescent="0.25"/>
    <row r="9323" s="29" customFormat="1" x14ac:dyDescent="0.25"/>
    <row r="9324" s="29" customFormat="1" x14ac:dyDescent="0.25"/>
    <row r="9325" s="29" customFormat="1" x14ac:dyDescent="0.25"/>
    <row r="9326" s="29" customFormat="1" x14ac:dyDescent="0.25"/>
    <row r="9327" s="29" customFormat="1" x14ac:dyDescent="0.25"/>
    <row r="9328" s="29" customFormat="1" x14ac:dyDescent="0.25"/>
    <row r="9329" s="29" customFormat="1" x14ac:dyDescent="0.25"/>
    <row r="9330" s="29" customFormat="1" x14ac:dyDescent="0.25"/>
    <row r="9331" s="29" customFormat="1" x14ac:dyDescent="0.25"/>
    <row r="9332" s="29" customFormat="1" x14ac:dyDescent="0.25"/>
    <row r="9333" s="29" customFormat="1" x14ac:dyDescent="0.25"/>
    <row r="9334" s="29" customFormat="1" x14ac:dyDescent="0.25"/>
    <row r="9335" s="29" customFormat="1" x14ac:dyDescent="0.25"/>
    <row r="9336" s="29" customFormat="1" x14ac:dyDescent="0.25"/>
    <row r="9337" s="29" customFormat="1" x14ac:dyDescent="0.25"/>
    <row r="9338" s="29" customFormat="1" x14ac:dyDescent="0.25"/>
    <row r="9339" s="29" customFormat="1" x14ac:dyDescent="0.25"/>
    <row r="9340" s="29" customFormat="1" x14ac:dyDescent="0.25"/>
    <row r="9341" s="29" customFormat="1" x14ac:dyDescent="0.25"/>
    <row r="9342" s="29" customFormat="1" x14ac:dyDescent="0.25"/>
    <row r="9343" s="29" customFormat="1" x14ac:dyDescent="0.25"/>
    <row r="9344" s="29" customFormat="1" x14ac:dyDescent="0.25"/>
    <row r="9345" s="29" customFormat="1" x14ac:dyDescent="0.25"/>
    <row r="9346" s="29" customFormat="1" x14ac:dyDescent="0.25"/>
    <row r="9347" s="29" customFormat="1" x14ac:dyDescent="0.25"/>
    <row r="9348" s="29" customFormat="1" x14ac:dyDescent="0.25"/>
    <row r="9349" s="29" customFormat="1" x14ac:dyDescent="0.25"/>
    <row r="9350" s="29" customFormat="1" x14ac:dyDescent="0.25"/>
    <row r="9351" s="29" customFormat="1" x14ac:dyDescent="0.25"/>
    <row r="9352" s="29" customFormat="1" x14ac:dyDescent="0.25"/>
    <row r="9353" s="29" customFormat="1" x14ac:dyDescent="0.25"/>
    <row r="9354" s="29" customFormat="1" x14ac:dyDescent="0.25"/>
    <row r="9355" s="29" customFormat="1" x14ac:dyDescent="0.25"/>
    <row r="9356" s="29" customFormat="1" x14ac:dyDescent="0.25"/>
    <row r="9357" s="29" customFormat="1" x14ac:dyDescent="0.25"/>
    <row r="9358" s="29" customFormat="1" x14ac:dyDescent="0.25"/>
    <row r="9359" s="29" customFormat="1" x14ac:dyDescent="0.25"/>
    <row r="9360" s="29" customFormat="1" x14ac:dyDescent="0.25"/>
    <row r="9361" s="29" customFormat="1" x14ac:dyDescent="0.25"/>
    <row r="9362" s="29" customFormat="1" x14ac:dyDescent="0.25"/>
    <row r="9363" s="29" customFormat="1" x14ac:dyDescent="0.25"/>
    <row r="9364" s="29" customFormat="1" x14ac:dyDescent="0.25"/>
    <row r="9365" s="29" customFormat="1" x14ac:dyDescent="0.25"/>
    <row r="9366" s="29" customFormat="1" x14ac:dyDescent="0.25"/>
    <row r="9367" s="29" customFormat="1" x14ac:dyDescent="0.25"/>
    <row r="9368" s="29" customFormat="1" x14ac:dyDescent="0.25"/>
    <row r="9369" s="29" customFormat="1" x14ac:dyDescent="0.25"/>
    <row r="9370" s="29" customFormat="1" x14ac:dyDescent="0.25"/>
    <row r="9371" s="29" customFormat="1" x14ac:dyDescent="0.25"/>
    <row r="9372" s="29" customFormat="1" x14ac:dyDescent="0.25"/>
    <row r="9373" s="29" customFormat="1" x14ac:dyDescent="0.25"/>
    <row r="9374" s="29" customFormat="1" x14ac:dyDescent="0.25"/>
    <row r="9375" s="29" customFormat="1" x14ac:dyDescent="0.25"/>
    <row r="9376" s="29" customFormat="1" x14ac:dyDescent="0.25"/>
    <row r="9377" s="29" customFormat="1" x14ac:dyDescent="0.25"/>
    <row r="9378" s="29" customFormat="1" x14ac:dyDescent="0.25"/>
    <row r="9379" s="29" customFormat="1" x14ac:dyDescent="0.25"/>
    <row r="9380" s="29" customFormat="1" x14ac:dyDescent="0.25"/>
    <row r="9381" s="29" customFormat="1" x14ac:dyDescent="0.25"/>
    <row r="9382" s="29" customFormat="1" x14ac:dyDescent="0.25"/>
    <row r="9383" s="29" customFormat="1" x14ac:dyDescent="0.25"/>
    <row r="9384" s="29" customFormat="1" x14ac:dyDescent="0.25"/>
    <row r="9385" s="29" customFormat="1" x14ac:dyDescent="0.25"/>
    <row r="9386" s="29" customFormat="1" x14ac:dyDescent="0.25"/>
    <row r="9387" s="29" customFormat="1" x14ac:dyDescent="0.25"/>
    <row r="9388" s="29" customFormat="1" x14ac:dyDescent="0.25"/>
    <row r="9389" s="29" customFormat="1" x14ac:dyDescent="0.25"/>
    <row r="9390" s="29" customFormat="1" x14ac:dyDescent="0.25"/>
    <row r="9391" s="29" customFormat="1" x14ac:dyDescent="0.25"/>
    <row r="9392" s="29" customFormat="1" x14ac:dyDescent="0.25"/>
    <row r="9393" s="29" customFormat="1" x14ac:dyDescent="0.25"/>
    <row r="9394" s="29" customFormat="1" x14ac:dyDescent="0.25"/>
    <row r="9395" s="29" customFormat="1" x14ac:dyDescent="0.25"/>
    <row r="9396" s="29" customFormat="1" x14ac:dyDescent="0.25"/>
    <row r="9397" s="29" customFormat="1" x14ac:dyDescent="0.25"/>
    <row r="9398" s="29" customFormat="1" x14ac:dyDescent="0.25"/>
    <row r="9399" s="29" customFormat="1" x14ac:dyDescent="0.25"/>
    <row r="9400" s="29" customFormat="1" x14ac:dyDescent="0.25"/>
    <row r="9401" s="29" customFormat="1" x14ac:dyDescent="0.25"/>
    <row r="9402" s="29" customFormat="1" x14ac:dyDescent="0.25"/>
    <row r="9403" s="29" customFormat="1" x14ac:dyDescent="0.25"/>
    <row r="9404" s="29" customFormat="1" x14ac:dyDescent="0.25"/>
    <row r="9405" s="29" customFormat="1" x14ac:dyDescent="0.25"/>
    <row r="9406" s="29" customFormat="1" x14ac:dyDescent="0.25"/>
    <row r="9407" s="29" customFormat="1" x14ac:dyDescent="0.25"/>
    <row r="9408" s="29" customFormat="1" x14ac:dyDescent="0.25"/>
    <row r="9409" s="29" customFormat="1" x14ac:dyDescent="0.25"/>
    <row r="9410" s="29" customFormat="1" x14ac:dyDescent="0.25"/>
    <row r="9411" s="29" customFormat="1" x14ac:dyDescent="0.25"/>
    <row r="9412" s="29" customFormat="1" x14ac:dyDescent="0.25"/>
    <row r="9413" s="29" customFormat="1" x14ac:dyDescent="0.25"/>
    <row r="9414" s="29" customFormat="1" x14ac:dyDescent="0.25"/>
    <row r="9415" s="29" customFormat="1" x14ac:dyDescent="0.25"/>
    <row r="9416" s="29" customFormat="1" x14ac:dyDescent="0.25"/>
    <row r="9417" s="29" customFormat="1" x14ac:dyDescent="0.25"/>
    <row r="9418" s="29" customFormat="1" x14ac:dyDescent="0.25"/>
    <row r="9419" s="29" customFormat="1" x14ac:dyDescent="0.25"/>
    <row r="9420" s="29" customFormat="1" x14ac:dyDescent="0.25"/>
    <row r="9421" s="29" customFormat="1" x14ac:dyDescent="0.25"/>
    <row r="9422" s="29" customFormat="1" x14ac:dyDescent="0.25"/>
    <row r="9423" s="29" customFormat="1" x14ac:dyDescent="0.25"/>
    <row r="9424" s="29" customFormat="1" x14ac:dyDescent="0.25"/>
    <row r="9425" s="29" customFormat="1" x14ac:dyDescent="0.25"/>
    <row r="9426" s="29" customFormat="1" x14ac:dyDescent="0.25"/>
    <row r="9427" s="29" customFormat="1" x14ac:dyDescent="0.25"/>
    <row r="9428" s="29" customFormat="1" x14ac:dyDescent="0.25"/>
    <row r="9429" s="29" customFormat="1" x14ac:dyDescent="0.25"/>
    <row r="9430" s="29" customFormat="1" x14ac:dyDescent="0.25"/>
    <row r="9431" s="29" customFormat="1" x14ac:dyDescent="0.25"/>
    <row r="9432" s="29" customFormat="1" x14ac:dyDescent="0.25"/>
    <row r="9433" s="29" customFormat="1" x14ac:dyDescent="0.25"/>
    <row r="9434" s="29" customFormat="1" x14ac:dyDescent="0.25"/>
    <row r="9435" s="29" customFormat="1" x14ac:dyDescent="0.25"/>
    <row r="9436" s="29" customFormat="1" x14ac:dyDescent="0.25"/>
    <row r="9437" s="29" customFormat="1" x14ac:dyDescent="0.25"/>
    <row r="9438" s="29" customFormat="1" x14ac:dyDescent="0.25"/>
    <row r="9439" s="29" customFormat="1" x14ac:dyDescent="0.25"/>
    <row r="9440" s="29" customFormat="1" x14ac:dyDescent="0.25"/>
    <row r="9441" s="29" customFormat="1" x14ac:dyDescent="0.25"/>
    <row r="9442" s="29" customFormat="1" x14ac:dyDescent="0.25"/>
    <row r="9443" s="29" customFormat="1" x14ac:dyDescent="0.25"/>
    <row r="9444" s="29" customFormat="1" x14ac:dyDescent="0.25"/>
    <row r="9445" s="29" customFormat="1" x14ac:dyDescent="0.25"/>
    <row r="9446" s="29" customFormat="1" x14ac:dyDescent="0.25"/>
    <row r="9447" s="29" customFormat="1" x14ac:dyDescent="0.25"/>
    <row r="9448" s="29" customFormat="1" x14ac:dyDescent="0.25"/>
    <row r="9449" s="29" customFormat="1" x14ac:dyDescent="0.25"/>
    <row r="9450" s="29" customFormat="1" x14ac:dyDescent="0.25"/>
    <row r="9451" s="29" customFormat="1" x14ac:dyDescent="0.25"/>
    <row r="9452" s="29" customFormat="1" x14ac:dyDescent="0.25"/>
    <row r="9453" s="29" customFormat="1" x14ac:dyDescent="0.25"/>
    <row r="9454" s="29" customFormat="1" x14ac:dyDescent="0.25"/>
    <row r="9455" s="29" customFormat="1" x14ac:dyDescent="0.25"/>
    <row r="9456" s="29" customFormat="1" x14ac:dyDescent="0.25"/>
    <row r="9457" s="29" customFormat="1" x14ac:dyDescent="0.25"/>
    <row r="9458" s="29" customFormat="1" x14ac:dyDescent="0.25"/>
    <row r="9459" s="29" customFormat="1" x14ac:dyDescent="0.25"/>
    <row r="9460" s="29" customFormat="1" x14ac:dyDescent="0.25"/>
    <row r="9461" s="29" customFormat="1" x14ac:dyDescent="0.25"/>
    <row r="9462" s="29" customFormat="1" x14ac:dyDescent="0.25"/>
    <row r="9463" s="29" customFormat="1" x14ac:dyDescent="0.25"/>
    <row r="9464" s="29" customFormat="1" x14ac:dyDescent="0.25"/>
    <row r="9465" s="29" customFormat="1" x14ac:dyDescent="0.25"/>
    <row r="9466" s="29" customFormat="1" x14ac:dyDescent="0.25"/>
    <row r="9467" s="29" customFormat="1" x14ac:dyDescent="0.25"/>
    <row r="9468" s="29" customFormat="1" x14ac:dyDescent="0.25"/>
    <row r="9469" s="29" customFormat="1" x14ac:dyDescent="0.25"/>
    <row r="9470" s="29" customFormat="1" x14ac:dyDescent="0.25"/>
    <row r="9471" s="29" customFormat="1" x14ac:dyDescent="0.25"/>
    <row r="9472" s="29" customFormat="1" x14ac:dyDescent="0.25"/>
    <row r="9473" s="29" customFormat="1" x14ac:dyDescent="0.25"/>
    <row r="9474" s="29" customFormat="1" x14ac:dyDescent="0.25"/>
    <row r="9475" s="29" customFormat="1" x14ac:dyDescent="0.25"/>
    <row r="9476" s="29" customFormat="1" x14ac:dyDescent="0.25"/>
    <row r="9477" s="29" customFormat="1" x14ac:dyDescent="0.25"/>
    <row r="9478" s="29" customFormat="1" x14ac:dyDescent="0.25"/>
    <row r="9479" s="29" customFormat="1" x14ac:dyDescent="0.25"/>
    <row r="9480" s="29" customFormat="1" x14ac:dyDescent="0.25"/>
    <row r="9481" s="29" customFormat="1" x14ac:dyDescent="0.25"/>
    <row r="9482" s="29" customFormat="1" x14ac:dyDescent="0.25"/>
    <row r="9483" s="29" customFormat="1" x14ac:dyDescent="0.25"/>
    <row r="9484" s="29" customFormat="1" x14ac:dyDescent="0.25"/>
    <row r="9485" s="29" customFormat="1" x14ac:dyDescent="0.25"/>
    <row r="9486" s="29" customFormat="1" x14ac:dyDescent="0.25"/>
    <row r="9487" s="29" customFormat="1" x14ac:dyDescent="0.25"/>
    <row r="9488" s="29" customFormat="1" x14ac:dyDescent="0.25"/>
    <row r="9489" s="29" customFormat="1" x14ac:dyDescent="0.25"/>
    <row r="9490" s="29" customFormat="1" x14ac:dyDescent="0.25"/>
    <row r="9491" s="29" customFormat="1" x14ac:dyDescent="0.25"/>
    <row r="9492" s="29" customFormat="1" x14ac:dyDescent="0.25"/>
    <row r="9493" s="29" customFormat="1" x14ac:dyDescent="0.25"/>
    <row r="9494" s="29" customFormat="1" x14ac:dyDescent="0.25"/>
    <row r="9495" s="29" customFormat="1" x14ac:dyDescent="0.25"/>
    <row r="9496" s="29" customFormat="1" x14ac:dyDescent="0.25"/>
    <row r="9497" s="29" customFormat="1" x14ac:dyDescent="0.25"/>
    <row r="9498" s="29" customFormat="1" x14ac:dyDescent="0.25"/>
    <row r="9499" s="29" customFormat="1" x14ac:dyDescent="0.25"/>
    <row r="9500" s="29" customFormat="1" x14ac:dyDescent="0.25"/>
    <row r="9501" s="29" customFormat="1" x14ac:dyDescent="0.25"/>
    <row r="9502" s="29" customFormat="1" x14ac:dyDescent="0.25"/>
    <row r="9503" s="29" customFormat="1" x14ac:dyDescent="0.25"/>
    <row r="9504" s="29" customFormat="1" x14ac:dyDescent="0.25"/>
    <row r="9505" s="29" customFormat="1" x14ac:dyDescent="0.25"/>
    <row r="9506" s="29" customFormat="1" x14ac:dyDescent="0.25"/>
    <row r="9507" s="29" customFormat="1" x14ac:dyDescent="0.25"/>
    <row r="9508" s="29" customFormat="1" x14ac:dyDescent="0.25"/>
    <row r="9509" s="29" customFormat="1" x14ac:dyDescent="0.25"/>
    <row r="9510" s="29" customFormat="1" x14ac:dyDescent="0.25"/>
    <row r="9511" s="29" customFormat="1" x14ac:dyDescent="0.25"/>
    <row r="9512" s="29" customFormat="1" x14ac:dyDescent="0.25"/>
    <row r="9513" s="29" customFormat="1" x14ac:dyDescent="0.25"/>
    <row r="9514" s="29" customFormat="1" x14ac:dyDescent="0.25"/>
    <row r="9515" s="29" customFormat="1" x14ac:dyDescent="0.25"/>
    <row r="9516" s="29" customFormat="1" x14ac:dyDescent="0.25"/>
    <row r="9517" s="29" customFormat="1" x14ac:dyDescent="0.25"/>
    <row r="9518" s="29" customFormat="1" x14ac:dyDescent="0.25"/>
    <row r="9519" s="29" customFormat="1" x14ac:dyDescent="0.25"/>
    <row r="9520" s="29" customFormat="1" x14ac:dyDescent="0.25"/>
    <row r="9521" s="29" customFormat="1" x14ac:dyDescent="0.25"/>
    <row r="9522" s="29" customFormat="1" x14ac:dyDescent="0.25"/>
    <row r="9523" s="29" customFormat="1" x14ac:dyDescent="0.25"/>
    <row r="9524" s="29" customFormat="1" x14ac:dyDescent="0.25"/>
    <row r="9525" s="29" customFormat="1" x14ac:dyDescent="0.25"/>
    <row r="9526" s="29" customFormat="1" x14ac:dyDescent="0.25"/>
    <row r="9527" s="29" customFormat="1" x14ac:dyDescent="0.25"/>
    <row r="9528" s="29" customFormat="1" x14ac:dyDescent="0.25"/>
    <row r="9529" s="29" customFormat="1" x14ac:dyDescent="0.25"/>
    <row r="9530" s="29" customFormat="1" x14ac:dyDescent="0.25"/>
    <row r="9531" s="29" customFormat="1" x14ac:dyDescent="0.25"/>
    <row r="9532" s="29" customFormat="1" x14ac:dyDescent="0.25"/>
    <row r="9533" s="29" customFormat="1" x14ac:dyDescent="0.25"/>
    <row r="9534" s="29" customFormat="1" x14ac:dyDescent="0.25"/>
    <row r="9535" s="29" customFormat="1" x14ac:dyDescent="0.25"/>
    <row r="9536" s="29" customFormat="1" x14ac:dyDescent="0.25"/>
    <row r="9537" s="29" customFormat="1" x14ac:dyDescent="0.25"/>
    <row r="9538" s="29" customFormat="1" x14ac:dyDescent="0.25"/>
    <row r="9539" s="29" customFormat="1" x14ac:dyDescent="0.25"/>
    <row r="9540" s="29" customFormat="1" x14ac:dyDescent="0.25"/>
    <row r="9541" s="29" customFormat="1" x14ac:dyDescent="0.25"/>
    <row r="9542" s="29" customFormat="1" x14ac:dyDescent="0.25"/>
    <row r="9543" s="29" customFormat="1" x14ac:dyDescent="0.25"/>
    <row r="9544" s="29" customFormat="1" x14ac:dyDescent="0.25"/>
    <row r="9545" s="29" customFormat="1" x14ac:dyDescent="0.25"/>
    <row r="9546" s="29" customFormat="1" x14ac:dyDescent="0.25"/>
    <row r="9547" s="29" customFormat="1" x14ac:dyDescent="0.25"/>
    <row r="9548" s="29" customFormat="1" x14ac:dyDescent="0.25"/>
    <row r="9549" s="29" customFormat="1" x14ac:dyDescent="0.25"/>
    <row r="9550" s="29" customFormat="1" x14ac:dyDescent="0.25"/>
    <row r="9551" s="29" customFormat="1" x14ac:dyDescent="0.25"/>
    <row r="9552" s="29" customFormat="1" x14ac:dyDescent="0.25"/>
    <row r="9553" s="29" customFormat="1" x14ac:dyDescent="0.25"/>
    <row r="9554" s="29" customFormat="1" x14ac:dyDescent="0.25"/>
    <row r="9555" s="29" customFormat="1" x14ac:dyDescent="0.25"/>
    <row r="9556" s="29" customFormat="1" x14ac:dyDescent="0.25"/>
    <row r="9557" s="29" customFormat="1" x14ac:dyDescent="0.25"/>
    <row r="9558" s="29" customFormat="1" x14ac:dyDescent="0.25"/>
    <row r="9559" s="29" customFormat="1" x14ac:dyDescent="0.25"/>
    <row r="9560" s="29" customFormat="1" x14ac:dyDescent="0.25"/>
    <row r="9561" s="29" customFormat="1" x14ac:dyDescent="0.25"/>
    <row r="9562" s="29" customFormat="1" x14ac:dyDescent="0.25"/>
    <row r="9563" s="29" customFormat="1" x14ac:dyDescent="0.25"/>
    <row r="9564" s="29" customFormat="1" x14ac:dyDescent="0.25"/>
    <row r="9565" s="29" customFormat="1" x14ac:dyDescent="0.25"/>
    <row r="9566" s="29" customFormat="1" x14ac:dyDescent="0.25"/>
    <row r="9567" s="29" customFormat="1" x14ac:dyDescent="0.25"/>
    <row r="9568" s="29" customFormat="1" x14ac:dyDescent="0.25"/>
    <row r="9569" s="29" customFormat="1" x14ac:dyDescent="0.25"/>
    <row r="9570" s="29" customFormat="1" x14ac:dyDescent="0.25"/>
    <row r="9571" s="29" customFormat="1" x14ac:dyDescent="0.25"/>
    <row r="9572" s="29" customFormat="1" x14ac:dyDescent="0.25"/>
    <row r="9573" s="29" customFormat="1" x14ac:dyDescent="0.25"/>
    <row r="9574" s="29" customFormat="1" x14ac:dyDescent="0.25"/>
    <row r="9575" s="29" customFormat="1" x14ac:dyDescent="0.25"/>
    <row r="9576" s="29" customFormat="1" x14ac:dyDescent="0.25"/>
    <row r="9577" s="29" customFormat="1" x14ac:dyDescent="0.25"/>
    <row r="9578" s="29" customFormat="1" x14ac:dyDescent="0.25"/>
    <row r="9579" s="29" customFormat="1" x14ac:dyDescent="0.25"/>
    <row r="9580" s="29" customFormat="1" x14ac:dyDescent="0.25"/>
    <row r="9581" s="29" customFormat="1" x14ac:dyDescent="0.25"/>
    <row r="9582" s="29" customFormat="1" x14ac:dyDescent="0.25"/>
    <row r="9583" s="29" customFormat="1" x14ac:dyDescent="0.25"/>
    <row r="9584" s="29" customFormat="1" x14ac:dyDescent="0.25"/>
    <row r="9585" s="29" customFormat="1" x14ac:dyDescent="0.25"/>
    <row r="9586" s="29" customFormat="1" x14ac:dyDescent="0.25"/>
    <row r="9587" s="29" customFormat="1" x14ac:dyDescent="0.25"/>
    <row r="9588" s="29" customFormat="1" x14ac:dyDescent="0.25"/>
    <row r="9589" s="29" customFormat="1" x14ac:dyDescent="0.25"/>
    <row r="9590" s="29" customFormat="1" x14ac:dyDescent="0.25"/>
    <row r="9591" s="29" customFormat="1" x14ac:dyDescent="0.25"/>
    <row r="9592" s="29" customFormat="1" x14ac:dyDescent="0.25"/>
    <row r="9593" s="29" customFormat="1" x14ac:dyDescent="0.25"/>
    <row r="9594" s="29" customFormat="1" x14ac:dyDescent="0.25"/>
    <row r="9595" s="29" customFormat="1" x14ac:dyDescent="0.25"/>
    <row r="9596" s="29" customFormat="1" x14ac:dyDescent="0.25"/>
    <row r="9597" s="29" customFormat="1" x14ac:dyDescent="0.25"/>
    <row r="9598" s="29" customFormat="1" x14ac:dyDescent="0.25"/>
    <row r="9599" s="29" customFormat="1" x14ac:dyDescent="0.25"/>
    <row r="9600" s="29" customFormat="1" x14ac:dyDescent="0.25"/>
    <row r="9601" s="29" customFormat="1" x14ac:dyDescent="0.25"/>
    <row r="9602" s="29" customFormat="1" x14ac:dyDescent="0.25"/>
    <row r="9603" s="29" customFormat="1" x14ac:dyDescent="0.25"/>
    <row r="9604" s="29" customFormat="1" x14ac:dyDescent="0.25"/>
    <row r="9605" s="29" customFormat="1" x14ac:dyDescent="0.25"/>
    <row r="9606" s="29" customFormat="1" x14ac:dyDescent="0.25"/>
    <row r="9607" s="29" customFormat="1" x14ac:dyDescent="0.25"/>
    <row r="9608" s="29" customFormat="1" x14ac:dyDescent="0.25"/>
    <row r="9609" s="29" customFormat="1" x14ac:dyDescent="0.25"/>
    <row r="9610" s="29" customFormat="1" x14ac:dyDescent="0.25"/>
    <row r="9611" s="29" customFormat="1" x14ac:dyDescent="0.25"/>
    <row r="9612" s="29" customFormat="1" x14ac:dyDescent="0.25"/>
    <row r="9613" s="29" customFormat="1" x14ac:dyDescent="0.25"/>
    <row r="9614" s="29" customFormat="1" x14ac:dyDescent="0.25"/>
    <row r="9615" s="29" customFormat="1" x14ac:dyDescent="0.25"/>
    <row r="9616" s="29" customFormat="1" x14ac:dyDescent="0.25"/>
    <row r="9617" s="29" customFormat="1" x14ac:dyDescent="0.25"/>
    <row r="9618" s="29" customFormat="1" x14ac:dyDescent="0.25"/>
    <row r="9619" s="29" customFormat="1" x14ac:dyDescent="0.25"/>
    <row r="9620" s="29" customFormat="1" x14ac:dyDescent="0.25"/>
    <row r="9621" s="29" customFormat="1" x14ac:dyDescent="0.25"/>
    <row r="9622" s="29" customFormat="1" x14ac:dyDescent="0.25"/>
    <row r="9623" s="29" customFormat="1" x14ac:dyDescent="0.25"/>
    <row r="9624" s="29" customFormat="1" x14ac:dyDescent="0.25"/>
    <row r="9625" s="29" customFormat="1" x14ac:dyDescent="0.25"/>
    <row r="9626" s="29" customFormat="1" x14ac:dyDescent="0.25"/>
    <row r="9627" s="29" customFormat="1" x14ac:dyDescent="0.25"/>
    <row r="9628" s="29" customFormat="1" x14ac:dyDescent="0.25"/>
    <row r="9629" s="29" customFormat="1" x14ac:dyDescent="0.25"/>
    <row r="9630" s="29" customFormat="1" x14ac:dyDescent="0.25"/>
    <row r="9631" s="29" customFormat="1" x14ac:dyDescent="0.25"/>
    <row r="9632" s="29" customFormat="1" x14ac:dyDescent="0.25"/>
    <row r="9633" s="29" customFormat="1" x14ac:dyDescent="0.25"/>
    <row r="9634" s="29" customFormat="1" x14ac:dyDescent="0.25"/>
    <row r="9635" s="29" customFormat="1" x14ac:dyDescent="0.25"/>
    <row r="9636" s="29" customFormat="1" x14ac:dyDescent="0.25"/>
    <row r="9637" s="29" customFormat="1" x14ac:dyDescent="0.25"/>
    <row r="9638" s="29" customFormat="1" x14ac:dyDescent="0.25"/>
    <row r="9639" s="29" customFormat="1" x14ac:dyDescent="0.25"/>
    <row r="9640" s="29" customFormat="1" x14ac:dyDescent="0.25"/>
    <row r="9641" s="29" customFormat="1" x14ac:dyDescent="0.25"/>
    <row r="9642" s="29" customFormat="1" x14ac:dyDescent="0.25"/>
    <row r="9643" s="29" customFormat="1" x14ac:dyDescent="0.25"/>
    <row r="9644" s="29" customFormat="1" x14ac:dyDescent="0.25"/>
    <row r="9645" s="29" customFormat="1" x14ac:dyDescent="0.25"/>
    <row r="9646" s="29" customFormat="1" x14ac:dyDescent="0.25"/>
    <row r="9647" s="29" customFormat="1" x14ac:dyDescent="0.25"/>
    <row r="9648" s="29" customFormat="1" x14ac:dyDescent="0.25"/>
    <row r="9649" s="29" customFormat="1" x14ac:dyDescent="0.25"/>
    <row r="9650" s="29" customFormat="1" x14ac:dyDescent="0.25"/>
    <row r="9651" s="29" customFormat="1" x14ac:dyDescent="0.25"/>
    <row r="9652" s="29" customFormat="1" x14ac:dyDescent="0.25"/>
    <row r="9653" s="29" customFormat="1" x14ac:dyDescent="0.25"/>
    <row r="9654" s="29" customFormat="1" x14ac:dyDescent="0.25"/>
    <row r="9655" s="29" customFormat="1" x14ac:dyDescent="0.25"/>
    <row r="9656" s="29" customFormat="1" x14ac:dyDescent="0.25"/>
    <row r="9657" s="29" customFormat="1" x14ac:dyDescent="0.25"/>
    <row r="9658" s="29" customFormat="1" x14ac:dyDescent="0.25"/>
    <row r="9659" s="29" customFormat="1" x14ac:dyDescent="0.25"/>
    <row r="9660" s="29" customFormat="1" x14ac:dyDescent="0.25"/>
    <row r="9661" s="29" customFormat="1" x14ac:dyDescent="0.25"/>
    <row r="9662" s="29" customFormat="1" x14ac:dyDescent="0.25"/>
    <row r="9663" s="29" customFormat="1" x14ac:dyDescent="0.25"/>
    <row r="9664" s="29" customFormat="1" x14ac:dyDescent="0.25"/>
    <row r="9665" s="29" customFormat="1" x14ac:dyDescent="0.25"/>
    <row r="9666" s="29" customFormat="1" x14ac:dyDescent="0.25"/>
    <row r="9667" s="29" customFormat="1" x14ac:dyDescent="0.25"/>
    <row r="9668" s="29" customFormat="1" x14ac:dyDescent="0.25"/>
    <row r="9669" s="29" customFormat="1" x14ac:dyDescent="0.25"/>
    <row r="9670" s="29" customFormat="1" x14ac:dyDescent="0.25"/>
    <row r="9671" s="29" customFormat="1" x14ac:dyDescent="0.25"/>
    <row r="9672" s="29" customFormat="1" x14ac:dyDescent="0.25"/>
    <row r="9673" s="29" customFormat="1" x14ac:dyDescent="0.25"/>
    <row r="9674" s="29" customFormat="1" x14ac:dyDescent="0.25"/>
    <row r="9675" s="29" customFormat="1" x14ac:dyDescent="0.25"/>
    <row r="9676" s="29" customFormat="1" x14ac:dyDescent="0.25"/>
    <row r="9677" s="29" customFormat="1" x14ac:dyDescent="0.25"/>
    <row r="9678" s="29" customFormat="1" x14ac:dyDescent="0.25"/>
    <row r="9679" s="29" customFormat="1" x14ac:dyDescent="0.25"/>
    <row r="9680" s="29" customFormat="1" x14ac:dyDescent="0.25"/>
    <row r="9681" s="29" customFormat="1" x14ac:dyDescent="0.25"/>
    <row r="9682" s="29" customFormat="1" x14ac:dyDescent="0.25"/>
    <row r="9683" s="29" customFormat="1" x14ac:dyDescent="0.25"/>
    <row r="9684" s="29" customFormat="1" x14ac:dyDescent="0.25"/>
    <row r="9685" s="29" customFormat="1" x14ac:dyDescent="0.25"/>
    <row r="9686" s="29" customFormat="1" x14ac:dyDescent="0.25"/>
    <row r="9687" s="29" customFormat="1" x14ac:dyDescent="0.25"/>
    <row r="9688" s="29" customFormat="1" x14ac:dyDescent="0.25"/>
    <row r="9689" s="29" customFormat="1" x14ac:dyDescent="0.25"/>
    <row r="9690" s="29" customFormat="1" x14ac:dyDescent="0.25"/>
    <row r="9691" s="29" customFormat="1" x14ac:dyDescent="0.25"/>
    <row r="9692" s="29" customFormat="1" x14ac:dyDescent="0.25"/>
    <row r="9693" s="29" customFormat="1" x14ac:dyDescent="0.25"/>
    <row r="9694" s="29" customFormat="1" x14ac:dyDescent="0.25"/>
    <row r="9695" s="29" customFormat="1" x14ac:dyDescent="0.25"/>
    <row r="9696" s="29" customFormat="1" x14ac:dyDescent="0.25"/>
    <row r="9697" s="29" customFormat="1" x14ac:dyDescent="0.25"/>
    <row r="9698" s="29" customFormat="1" x14ac:dyDescent="0.25"/>
    <row r="9699" s="29" customFormat="1" x14ac:dyDescent="0.25"/>
    <row r="9700" s="29" customFormat="1" x14ac:dyDescent="0.25"/>
    <row r="9701" s="29" customFormat="1" x14ac:dyDescent="0.25"/>
    <row r="9702" s="29" customFormat="1" x14ac:dyDescent="0.25"/>
    <row r="9703" s="29" customFormat="1" x14ac:dyDescent="0.25"/>
    <row r="9704" s="29" customFormat="1" x14ac:dyDescent="0.25"/>
    <row r="9705" s="29" customFormat="1" x14ac:dyDescent="0.25"/>
    <row r="9706" s="29" customFormat="1" x14ac:dyDescent="0.25"/>
    <row r="9707" s="29" customFormat="1" x14ac:dyDescent="0.25"/>
    <row r="9708" s="29" customFormat="1" x14ac:dyDescent="0.25"/>
    <row r="9709" s="29" customFormat="1" x14ac:dyDescent="0.25"/>
    <row r="9710" s="29" customFormat="1" x14ac:dyDescent="0.25"/>
    <row r="9711" s="29" customFormat="1" x14ac:dyDescent="0.25"/>
    <row r="9712" s="29" customFormat="1" x14ac:dyDescent="0.25"/>
    <row r="9713" s="29" customFormat="1" x14ac:dyDescent="0.25"/>
    <row r="9714" s="29" customFormat="1" x14ac:dyDescent="0.25"/>
    <row r="9715" s="29" customFormat="1" x14ac:dyDescent="0.25"/>
    <row r="9716" s="29" customFormat="1" x14ac:dyDescent="0.25"/>
    <row r="9717" s="29" customFormat="1" x14ac:dyDescent="0.25"/>
    <row r="9718" s="29" customFormat="1" x14ac:dyDescent="0.25"/>
    <row r="9719" s="29" customFormat="1" x14ac:dyDescent="0.25"/>
    <row r="9720" s="29" customFormat="1" x14ac:dyDescent="0.25"/>
    <row r="9721" s="29" customFormat="1" x14ac:dyDescent="0.25"/>
    <row r="9722" s="29" customFormat="1" x14ac:dyDescent="0.25"/>
    <row r="9723" s="29" customFormat="1" x14ac:dyDescent="0.25"/>
    <row r="9724" s="29" customFormat="1" x14ac:dyDescent="0.25"/>
    <row r="9725" s="29" customFormat="1" x14ac:dyDescent="0.25"/>
    <row r="9726" s="29" customFormat="1" x14ac:dyDescent="0.25"/>
    <row r="9727" s="29" customFormat="1" x14ac:dyDescent="0.25"/>
    <row r="9728" s="29" customFormat="1" x14ac:dyDescent="0.25"/>
    <row r="9729" s="29" customFormat="1" x14ac:dyDescent="0.25"/>
    <row r="9730" s="29" customFormat="1" x14ac:dyDescent="0.25"/>
    <row r="9731" s="29" customFormat="1" x14ac:dyDescent="0.25"/>
    <row r="9732" s="29" customFormat="1" x14ac:dyDescent="0.25"/>
    <row r="9733" s="29" customFormat="1" x14ac:dyDescent="0.25"/>
    <row r="9734" s="29" customFormat="1" x14ac:dyDescent="0.25"/>
    <row r="9735" s="29" customFormat="1" x14ac:dyDescent="0.25"/>
    <row r="9736" s="29" customFormat="1" x14ac:dyDescent="0.25"/>
    <row r="9737" s="29" customFormat="1" x14ac:dyDescent="0.25"/>
    <row r="9738" s="29" customFormat="1" x14ac:dyDescent="0.25"/>
    <row r="9739" s="29" customFormat="1" x14ac:dyDescent="0.25"/>
    <row r="9740" s="29" customFormat="1" x14ac:dyDescent="0.25"/>
    <row r="9741" s="29" customFormat="1" x14ac:dyDescent="0.25"/>
    <row r="9742" s="29" customFormat="1" x14ac:dyDescent="0.25"/>
    <row r="9743" s="29" customFormat="1" x14ac:dyDescent="0.25"/>
    <row r="9744" s="29" customFormat="1" x14ac:dyDescent="0.25"/>
    <row r="9745" s="29" customFormat="1" x14ac:dyDescent="0.25"/>
    <row r="9746" s="29" customFormat="1" x14ac:dyDescent="0.25"/>
    <row r="9747" s="29" customFormat="1" x14ac:dyDescent="0.25"/>
    <row r="9748" s="29" customFormat="1" x14ac:dyDescent="0.25"/>
    <row r="9749" s="29" customFormat="1" x14ac:dyDescent="0.25"/>
    <row r="9750" s="29" customFormat="1" x14ac:dyDescent="0.25"/>
    <row r="9751" s="29" customFormat="1" x14ac:dyDescent="0.25"/>
    <row r="9752" s="29" customFormat="1" x14ac:dyDescent="0.25"/>
    <row r="9753" s="29" customFormat="1" x14ac:dyDescent="0.25"/>
    <row r="9754" s="29" customFormat="1" x14ac:dyDescent="0.25"/>
    <row r="9755" s="29" customFormat="1" x14ac:dyDescent="0.25"/>
    <row r="9756" s="29" customFormat="1" x14ac:dyDescent="0.25"/>
    <row r="9757" s="29" customFormat="1" x14ac:dyDescent="0.25"/>
    <row r="9758" s="29" customFormat="1" x14ac:dyDescent="0.25"/>
    <row r="9759" s="29" customFormat="1" x14ac:dyDescent="0.25"/>
    <row r="9760" s="29" customFormat="1" x14ac:dyDescent="0.25"/>
    <row r="9761" s="29" customFormat="1" x14ac:dyDescent="0.25"/>
    <row r="9762" s="29" customFormat="1" x14ac:dyDescent="0.25"/>
    <row r="9763" s="29" customFormat="1" x14ac:dyDescent="0.25"/>
    <row r="9764" s="29" customFormat="1" x14ac:dyDescent="0.25"/>
    <row r="9765" s="29" customFormat="1" x14ac:dyDescent="0.25"/>
    <row r="9766" s="29" customFormat="1" x14ac:dyDescent="0.25"/>
    <row r="9767" s="29" customFormat="1" x14ac:dyDescent="0.25"/>
    <row r="9768" s="29" customFormat="1" x14ac:dyDescent="0.25"/>
    <row r="9769" s="29" customFormat="1" x14ac:dyDescent="0.25"/>
    <row r="9770" s="29" customFormat="1" x14ac:dyDescent="0.25"/>
    <row r="9771" s="29" customFormat="1" x14ac:dyDescent="0.25"/>
    <row r="9772" s="29" customFormat="1" x14ac:dyDescent="0.25"/>
    <row r="9773" s="29" customFormat="1" x14ac:dyDescent="0.25"/>
    <row r="9774" s="29" customFormat="1" x14ac:dyDescent="0.25"/>
    <row r="9775" s="29" customFormat="1" x14ac:dyDescent="0.25"/>
    <row r="9776" s="29" customFormat="1" x14ac:dyDescent="0.25"/>
    <row r="9777" s="29" customFormat="1" x14ac:dyDescent="0.25"/>
    <row r="9778" s="29" customFormat="1" x14ac:dyDescent="0.25"/>
    <row r="9779" s="29" customFormat="1" x14ac:dyDescent="0.25"/>
    <row r="9780" s="29" customFormat="1" x14ac:dyDescent="0.25"/>
    <row r="9781" s="29" customFormat="1" x14ac:dyDescent="0.25"/>
    <row r="9782" s="29" customFormat="1" x14ac:dyDescent="0.25"/>
    <row r="9783" s="29" customFormat="1" x14ac:dyDescent="0.25"/>
    <row r="9784" s="29" customFormat="1" x14ac:dyDescent="0.25"/>
    <row r="9785" s="29" customFormat="1" x14ac:dyDescent="0.25"/>
    <row r="9786" s="29" customFormat="1" x14ac:dyDescent="0.25"/>
    <row r="9787" s="29" customFormat="1" x14ac:dyDescent="0.25"/>
    <row r="9788" s="29" customFormat="1" x14ac:dyDescent="0.25"/>
    <row r="9789" s="29" customFormat="1" x14ac:dyDescent="0.25"/>
    <row r="9790" s="29" customFormat="1" x14ac:dyDescent="0.25"/>
    <row r="9791" s="29" customFormat="1" x14ac:dyDescent="0.25"/>
    <row r="9792" s="29" customFormat="1" x14ac:dyDescent="0.25"/>
    <row r="9793" s="29" customFormat="1" x14ac:dyDescent="0.25"/>
    <row r="9794" s="29" customFormat="1" x14ac:dyDescent="0.25"/>
    <row r="9795" s="29" customFormat="1" x14ac:dyDescent="0.25"/>
    <row r="9796" s="29" customFormat="1" x14ac:dyDescent="0.25"/>
    <row r="9797" s="29" customFormat="1" x14ac:dyDescent="0.25"/>
    <row r="9798" s="29" customFormat="1" x14ac:dyDescent="0.25"/>
    <row r="9799" s="29" customFormat="1" x14ac:dyDescent="0.25"/>
    <row r="9800" s="29" customFormat="1" x14ac:dyDescent="0.25"/>
    <row r="9801" s="29" customFormat="1" x14ac:dyDescent="0.25"/>
    <row r="9802" s="29" customFormat="1" x14ac:dyDescent="0.25"/>
    <row r="9803" s="29" customFormat="1" x14ac:dyDescent="0.25"/>
    <row r="9804" s="29" customFormat="1" x14ac:dyDescent="0.25"/>
    <row r="9805" s="29" customFormat="1" x14ac:dyDescent="0.25"/>
    <row r="9806" s="29" customFormat="1" x14ac:dyDescent="0.25"/>
    <row r="9807" s="29" customFormat="1" x14ac:dyDescent="0.25"/>
    <row r="9808" s="29" customFormat="1" x14ac:dyDescent="0.25"/>
    <row r="9809" s="29" customFormat="1" x14ac:dyDescent="0.25"/>
    <row r="9810" s="29" customFormat="1" x14ac:dyDescent="0.25"/>
    <row r="9811" s="29" customFormat="1" x14ac:dyDescent="0.25"/>
    <row r="9812" s="29" customFormat="1" x14ac:dyDescent="0.25"/>
    <row r="9813" s="29" customFormat="1" x14ac:dyDescent="0.25"/>
    <row r="9814" s="29" customFormat="1" x14ac:dyDescent="0.25"/>
    <row r="9815" s="29" customFormat="1" x14ac:dyDescent="0.25"/>
    <row r="9816" s="29" customFormat="1" x14ac:dyDescent="0.25"/>
    <row r="9817" s="29" customFormat="1" x14ac:dyDescent="0.25"/>
    <row r="9818" s="29" customFormat="1" x14ac:dyDescent="0.25"/>
    <row r="9819" s="29" customFormat="1" x14ac:dyDescent="0.25"/>
    <row r="9820" s="29" customFormat="1" x14ac:dyDescent="0.25"/>
    <row r="9821" s="29" customFormat="1" x14ac:dyDescent="0.25"/>
    <row r="9822" s="29" customFormat="1" x14ac:dyDescent="0.25"/>
    <row r="9823" s="29" customFormat="1" x14ac:dyDescent="0.25"/>
    <row r="9824" s="29" customFormat="1" x14ac:dyDescent="0.25"/>
    <row r="9825" s="29" customFormat="1" x14ac:dyDescent="0.25"/>
    <row r="9826" s="29" customFormat="1" x14ac:dyDescent="0.25"/>
    <row r="9827" s="29" customFormat="1" x14ac:dyDescent="0.25"/>
    <row r="9828" s="29" customFormat="1" x14ac:dyDescent="0.25"/>
    <row r="9829" s="29" customFormat="1" x14ac:dyDescent="0.25"/>
    <row r="9830" s="29" customFormat="1" x14ac:dyDescent="0.25"/>
    <row r="9831" s="29" customFormat="1" x14ac:dyDescent="0.25"/>
    <row r="9832" s="29" customFormat="1" x14ac:dyDescent="0.25"/>
    <row r="9833" s="29" customFormat="1" x14ac:dyDescent="0.25"/>
    <row r="9834" s="29" customFormat="1" x14ac:dyDescent="0.25"/>
    <row r="9835" s="29" customFormat="1" x14ac:dyDescent="0.25"/>
    <row r="9836" s="29" customFormat="1" x14ac:dyDescent="0.25"/>
    <row r="9837" s="29" customFormat="1" x14ac:dyDescent="0.25"/>
    <row r="9838" s="29" customFormat="1" x14ac:dyDescent="0.25"/>
    <row r="9839" s="29" customFormat="1" x14ac:dyDescent="0.25"/>
    <row r="9840" s="29" customFormat="1" x14ac:dyDescent="0.25"/>
    <row r="9841" s="29" customFormat="1" x14ac:dyDescent="0.25"/>
    <row r="9842" s="29" customFormat="1" x14ac:dyDescent="0.25"/>
    <row r="9843" s="29" customFormat="1" x14ac:dyDescent="0.25"/>
    <row r="9844" s="29" customFormat="1" x14ac:dyDescent="0.25"/>
    <row r="9845" s="29" customFormat="1" x14ac:dyDescent="0.25"/>
    <row r="9846" s="29" customFormat="1" x14ac:dyDescent="0.25"/>
    <row r="9847" s="29" customFormat="1" x14ac:dyDescent="0.25"/>
    <row r="9848" s="29" customFormat="1" x14ac:dyDescent="0.25"/>
    <row r="9849" s="29" customFormat="1" x14ac:dyDescent="0.25"/>
    <row r="9850" s="29" customFormat="1" x14ac:dyDescent="0.25"/>
    <row r="9851" s="29" customFormat="1" x14ac:dyDescent="0.25"/>
    <row r="9852" s="29" customFormat="1" x14ac:dyDescent="0.25"/>
    <row r="9853" s="29" customFormat="1" x14ac:dyDescent="0.25"/>
    <row r="9854" s="29" customFormat="1" x14ac:dyDescent="0.25"/>
    <row r="9855" s="29" customFormat="1" x14ac:dyDescent="0.25"/>
    <row r="9856" s="29" customFormat="1" x14ac:dyDescent="0.25"/>
    <row r="9857" s="29" customFormat="1" x14ac:dyDescent="0.25"/>
    <row r="9858" s="29" customFormat="1" x14ac:dyDescent="0.25"/>
    <row r="9859" s="29" customFormat="1" x14ac:dyDescent="0.25"/>
    <row r="9860" s="29" customFormat="1" x14ac:dyDescent="0.25"/>
    <row r="9861" s="29" customFormat="1" x14ac:dyDescent="0.25"/>
    <row r="9862" s="29" customFormat="1" x14ac:dyDescent="0.25"/>
    <row r="9863" s="29" customFormat="1" x14ac:dyDescent="0.25"/>
    <row r="9864" s="29" customFormat="1" x14ac:dyDescent="0.25"/>
    <row r="9865" s="29" customFormat="1" x14ac:dyDescent="0.25"/>
    <row r="9866" s="29" customFormat="1" x14ac:dyDescent="0.25"/>
    <row r="9867" s="29" customFormat="1" x14ac:dyDescent="0.25"/>
    <row r="9868" s="29" customFormat="1" x14ac:dyDescent="0.25"/>
    <row r="9869" s="29" customFormat="1" x14ac:dyDescent="0.25"/>
    <row r="9870" s="29" customFormat="1" x14ac:dyDescent="0.25"/>
    <row r="9871" s="29" customFormat="1" x14ac:dyDescent="0.25"/>
    <row r="9872" s="29" customFormat="1" x14ac:dyDescent="0.25"/>
    <row r="9873" s="29" customFormat="1" x14ac:dyDescent="0.25"/>
    <row r="9874" s="29" customFormat="1" x14ac:dyDescent="0.25"/>
    <row r="9875" s="29" customFormat="1" x14ac:dyDescent="0.25"/>
    <row r="9876" s="29" customFormat="1" x14ac:dyDescent="0.25"/>
    <row r="9877" s="29" customFormat="1" x14ac:dyDescent="0.25"/>
    <row r="9878" s="29" customFormat="1" x14ac:dyDescent="0.25"/>
    <row r="9879" s="29" customFormat="1" x14ac:dyDescent="0.25"/>
    <row r="9880" s="29" customFormat="1" x14ac:dyDescent="0.25"/>
    <row r="9881" s="29" customFormat="1" x14ac:dyDescent="0.25"/>
    <row r="9882" s="29" customFormat="1" x14ac:dyDescent="0.25"/>
    <row r="9883" s="29" customFormat="1" x14ac:dyDescent="0.25"/>
    <row r="9884" s="29" customFormat="1" x14ac:dyDescent="0.25"/>
    <row r="9885" s="29" customFormat="1" x14ac:dyDescent="0.25"/>
    <row r="9886" s="29" customFormat="1" x14ac:dyDescent="0.25"/>
    <row r="9887" s="29" customFormat="1" x14ac:dyDescent="0.25"/>
    <row r="9888" s="29" customFormat="1" x14ac:dyDescent="0.25"/>
    <row r="9889" s="29" customFormat="1" x14ac:dyDescent="0.25"/>
    <row r="9890" s="29" customFormat="1" x14ac:dyDescent="0.25"/>
    <row r="9891" s="29" customFormat="1" x14ac:dyDescent="0.25"/>
    <row r="9892" s="29" customFormat="1" x14ac:dyDescent="0.25"/>
    <row r="9893" s="29" customFormat="1" x14ac:dyDescent="0.25"/>
    <row r="9894" s="29" customFormat="1" x14ac:dyDescent="0.25"/>
    <row r="9895" s="29" customFormat="1" x14ac:dyDescent="0.25"/>
    <row r="9896" s="29" customFormat="1" x14ac:dyDescent="0.25"/>
    <row r="9897" s="29" customFormat="1" x14ac:dyDescent="0.25"/>
    <row r="9898" s="29" customFormat="1" x14ac:dyDescent="0.25"/>
    <row r="9899" s="29" customFormat="1" x14ac:dyDescent="0.25"/>
    <row r="9900" s="29" customFormat="1" x14ac:dyDescent="0.25"/>
    <row r="9901" s="29" customFormat="1" x14ac:dyDescent="0.25"/>
    <row r="9902" s="29" customFormat="1" x14ac:dyDescent="0.25"/>
    <row r="9903" s="29" customFormat="1" x14ac:dyDescent="0.25"/>
    <row r="9904" s="29" customFormat="1" x14ac:dyDescent="0.25"/>
    <row r="9905" s="29" customFormat="1" x14ac:dyDescent="0.25"/>
    <row r="9906" s="29" customFormat="1" x14ac:dyDescent="0.25"/>
    <row r="9907" s="29" customFormat="1" x14ac:dyDescent="0.25"/>
    <row r="9908" s="29" customFormat="1" x14ac:dyDescent="0.25"/>
    <row r="9909" s="29" customFormat="1" x14ac:dyDescent="0.25"/>
    <row r="9910" s="29" customFormat="1" x14ac:dyDescent="0.25"/>
    <row r="9911" s="29" customFormat="1" x14ac:dyDescent="0.25"/>
    <row r="9912" s="29" customFormat="1" x14ac:dyDescent="0.25"/>
    <row r="9913" s="29" customFormat="1" x14ac:dyDescent="0.25"/>
    <row r="9914" s="29" customFormat="1" x14ac:dyDescent="0.25"/>
    <row r="9915" s="29" customFormat="1" x14ac:dyDescent="0.25"/>
    <row r="9916" s="29" customFormat="1" x14ac:dyDescent="0.25"/>
    <row r="9917" s="29" customFormat="1" x14ac:dyDescent="0.25"/>
    <row r="9918" s="29" customFormat="1" x14ac:dyDescent="0.25"/>
    <row r="9919" s="29" customFormat="1" x14ac:dyDescent="0.25"/>
    <row r="9920" s="29" customFormat="1" x14ac:dyDescent="0.25"/>
    <row r="9921" s="29" customFormat="1" x14ac:dyDescent="0.25"/>
    <row r="9922" s="29" customFormat="1" x14ac:dyDescent="0.25"/>
    <row r="9923" s="29" customFormat="1" x14ac:dyDescent="0.25"/>
    <row r="9924" s="29" customFormat="1" x14ac:dyDescent="0.25"/>
    <row r="9925" s="29" customFormat="1" x14ac:dyDescent="0.25"/>
    <row r="9926" s="29" customFormat="1" x14ac:dyDescent="0.25"/>
    <row r="9927" s="29" customFormat="1" x14ac:dyDescent="0.25"/>
    <row r="9928" s="29" customFormat="1" x14ac:dyDescent="0.25"/>
    <row r="9929" s="29" customFormat="1" x14ac:dyDescent="0.25"/>
    <row r="9930" s="29" customFormat="1" x14ac:dyDescent="0.25"/>
    <row r="9931" s="29" customFormat="1" x14ac:dyDescent="0.25"/>
    <row r="9932" s="29" customFormat="1" x14ac:dyDescent="0.25"/>
    <row r="9933" s="29" customFormat="1" x14ac:dyDescent="0.25"/>
    <row r="9934" s="29" customFormat="1" x14ac:dyDescent="0.25"/>
    <row r="9935" s="29" customFormat="1" x14ac:dyDescent="0.25"/>
    <row r="9936" s="29" customFormat="1" x14ac:dyDescent="0.25"/>
    <row r="9937" s="29" customFormat="1" x14ac:dyDescent="0.25"/>
    <row r="9938" s="29" customFormat="1" x14ac:dyDescent="0.25"/>
    <row r="9939" s="29" customFormat="1" x14ac:dyDescent="0.25"/>
    <row r="9940" s="29" customFormat="1" x14ac:dyDescent="0.25"/>
    <row r="9941" s="29" customFormat="1" x14ac:dyDescent="0.25"/>
    <row r="9942" s="29" customFormat="1" x14ac:dyDescent="0.25"/>
    <row r="9943" s="29" customFormat="1" x14ac:dyDescent="0.25"/>
    <row r="9944" s="29" customFormat="1" x14ac:dyDescent="0.25"/>
    <row r="9945" s="29" customFormat="1" x14ac:dyDescent="0.25"/>
    <row r="9946" s="29" customFormat="1" x14ac:dyDescent="0.25"/>
    <row r="9947" s="29" customFormat="1" x14ac:dyDescent="0.25"/>
    <row r="9948" s="29" customFormat="1" x14ac:dyDescent="0.25"/>
    <row r="9949" s="29" customFormat="1" x14ac:dyDescent="0.25"/>
    <row r="9950" s="29" customFormat="1" x14ac:dyDescent="0.25"/>
    <row r="9951" s="29" customFormat="1" x14ac:dyDescent="0.25"/>
    <row r="9952" s="29" customFormat="1" x14ac:dyDescent="0.25"/>
    <row r="9953" s="29" customFormat="1" x14ac:dyDescent="0.25"/>
    <row r="9954" s="29" customFormat="1" x14ac:dyDescent="0.25"/>
    <row r="9955" s="29" customFormat="1" x14ac:dyDescent="0.25"/>
    <row r="9956" s="29" customFormat="1" x14ac:dyDescent="0.25"/>
    <row r="9957" s="29" customFormat="1" x14ac:dyDescent="0.25"/>
    <row r="9958" s="29" customFormat="1" x14ac:dyDescent="0.25"/>
    <row r="9959" s="29" customFormat="1" x14ac:dyDescent="0.25"/>
    <row r="9960" s="29" customFormat="1" x14ac:dyDescent="0.25"/>
    <row r="9961" s="29" customFormat="1" x14ac:dyDescent="0.25"/>
    <row r="9962" s="29" customFormat="1" x14ac:dyDescent="0.25"/>
    <row r="9963" s="29" customFormat="1" x14ac:dyDescent="0.25"/>
    <row r="9964" s="29" customFormat="1" x14ac:dyDescent="0.25"/>
    <row r="9965" s="29" customFormat="1" x14ac:dyDescent="0.25"/>
    <row r="9966" s="29" customFormat="1" x14ac:dyDescent="0.25"/>
    <row r="9967" s="29" customFormat="1" x14ac:dyDescent="0.25"/>
    <row r="9968" s="29" customFormat="1" x14ac:dyDescent="0.25"/>
    <row r="9969" s="29" customFormat="1" x14ac:dyDescent="0.25"/>
    <row r="9970" s="29" customFormat="1" x14ac:dyDescent="0.25"/>
    <row r="9971" s="29" customFormat="1" x14ac:dyDescent="0.25"/>
    <row r="9972" s="29" customFormat="1" x14ac:dyDescent="0.25"/>
    <row r="9973" s="29" customFormat="1" x14ac:dyDescent="0.25"/>
    <row r="9974" s="29" customFormat="1" x14ac:dyDescent="0.25"/>
    <row r="9975" s="29" customFormat="1" x14ac:dyDescent="0.25"/>
    <row r="9976" s="29" customFormat="1" x14ac:dyDescent="0.25"/>
    <row r="9977" s="29" customFormat="1" x14ac:dyDescent="0.25"/>
    <row r="9978" s="29" customFormat="1" x14ac:dyDescent="0.25"/>
    <row r="9979" s="29" customFormat="1" x14ac:dyDescent="0.25"/>
    <row r="9980" s="29" customFormat="1" x14ac:dyDescent="0.25"/>
    <row r="9981" s="29" customFormat="1" x14ac:dyDescent="0.25"/>
    <row r="9982" s="29" customFormat="1" x14ac:dyDescent="0.25"/>
    <row r="9983" s="29" customFormat="1" x14ac:dyDescent="0.25"/>
    <row r="9984" s="29" customFormat="1" x14ac:dyDescent="0.25"/>
    <row r="9985" s="29" customFormat="1" x14ac:dyDescent="0.25"/>
    <row r="9986" s="29" customFormat="1" x14ac:dyDescent="0.25"/>
    <row r="9987" s="29" customFormat="1" x14ac:dyDescent="0.25"/>
    <row r="9988" s="29" customFormat="1" x14ac:dyDescent="0.25"/>
    <row r="9989" s="29" customFormat="1" x14ac:dyDescent="0.25"/>
    <row r="9990" s="29" customFormat="1" x14ac:dyDescent="0.25"/>
    <row r="9991" s="29" customFormat="1" x14ac:dyDescent="0.25"/>
    <row r="9992" s="29" customFormat="1" x14ac:dyDescent="0.25"/>
    <row r="9993" s="29" customFormat="1" x14ac:dyDescent="0.25"/>
    <row r="9994" s="29" customFormat="1" x14ac:dyDescent="0.25"/>
    <row r="9995" s="29" customFormat="1" x14ac:dyDescent="0.25"/>
    <row r="9996" s="29" customFormat="1" x14ac:dyDescent="0.25"/>
    <row r="9997" s="29" customFormat="1" x14ac:dyDescent="0.25"/>
    <row r="9998" s="29" customFormat="1" x14ac:dyDescent="0.25"/>
    <row r="9999" s="29" customFormat="1" x14ac:dyDescent="0.25"/>
    <row r="10000" s="29" customFormat="1" x14ac:dyDescent="0.25"/>
    <row r="10001" s="29" customFormat="1" x14ac:dyDescent="0.25"/>
    <row r="10002" s="29" customFormat="1" x14ac:dyDescent="0.25"/>
    <row r="10003" s="29" customFormat="1" x14ac:dyDescent="0.25"/>
    <row r="10004" s="29" customFormat="1" x14ac:dyDescent="0.25"/>
    <row r="10005" s="29" customFormat="1" x14ac:dyDescent="0.25"/>
    <row r="10006" s="29" customFormat="1" x14ac:dyDescent="0.25"/>
    <row r="10007" s="29" customFormat="1" x14ac:dyDescent="0.25"/>
    <row r="10008" s="29" customFormat="1" x14ac:dyDescent="0.25"/>
    <row r="10009" s="29" customFormat="1" x14ac:dyDescent="0.25"/>
    <row r="10010" s="29" customFormat="1" x14ac:dyDescent="0.25"/>
    <row r="10011" s="29" customFormat="1" x14ac:dyDescent="0.25"/>
    <row r="10012" s="29" customFormat="1" x14ac:dyDescent="0.25"/>
    <row r="10013" s="29" customFormat="1" x14ac:dyDescent="0.25"/>
    <row r="10014" s="29" customFormat="1" x14ac:dyDescent="0.25"/>
    <row r="10015" s="29" customFormat="1" x14ac:dyDescent="0.25"/>
    <row r="10016" s="29" customFormat="1" x14ac:dyDescent="0.25"/>
    <row r="10017" s="29" customFormat="1" x14ac:dyDescent="0.25"/>
    <row r="10018" s="29" customFormat="1" x14ac:dyDescent="0.25"/>
    <row r="10019" s="29" customFormat="1" x14ac:dyDescent="0.25"/>
    <row r="10020" s="29" customFormat="1" x14ac:dyDescent="0.25"/>
    <row r="10021" s="29" customFormat="1" x14ac:dyDescent="0.25"/>
    <row r="10022" s="29" customFormat="1" x14ac:dyDescent="0.25"/>
    <row r="10023" s="29" customFormat="1" x14ac:dyDescent="0.25"/>
    <row r="10024" s="29" customFormat="1" x14ac:dyDescent="0.25"/>
    <row r="10025" s="29" customFormat="1" x14ac:dyDescent="0.25"/>
    <row r="10026" s="29" customFormat="1" x14ac:dyDescent="0.25"/>
    <row r="10027" s="29" customFormat="1" x14ac:dyDescent="0.25"/>
    <row r="10028" s="29" customFormat="1" x14ac:dyDescent="0.25"/>
    <row r="10029" s="29" customFormat="1" x14ac:dyDescent="0.25"/>
    <row r="10030" s="29" customFormat="1" x14ac:dyDescent="0.25"/>
    <row r="10031" s="29" customFormat="1" x14ac:dyDescent="0.25"/>
    <row r="10032" s="29" customFormat="1" x14ac:dyDescent="0.25"/>
    <row r="10033" s="29" customFormat="1" x14ac:dyDescent="0.25"/>
    <row r="10034" s="29" customFormat="1" x14ac:dyDescent="0.25"/>
    <row r="10035" s="29" customFormat="1" x14ac:dyDescent="0.25"/>
    <row r="10036" s="29" customFormat="1" x14ac:dyDescent="0.25"/>
    <row r="10037" s="29" customFormat="1" x14ac:dyDescent="0.25"/>
    <row r="10038" s="29" customFormat="1" x14ac:dyDescent="0.25"/>
    <row r="10039" s="29" customFormat="1" x14ac:dyDescent="0.25"/>
    <row r="10040" s="29" customFormat="1" x14ac:dyDescent="0.25"/>
    <row r="10041" s="29" customFormat="1" x14ac:dyDescent="0.25"/>
    <row r="10042" s="29" customFormat="1" x14ac:dyDescent="0.25"/>
    <row r="10043" s="29" customFormat="1" x14ac:dyDescent="0.25"/>
    <row r="10044" s="29" customFormat="1" x14ac:dyDescent="0.25"/>
    <row r="10045" s="29" customFormat="1" x14ac:dyDescent="0.25"/>
    <row r="10046" s="29" customFormat="1" x14ac:dyDescent="0.25"/>
    <row r="10047" s="29" customFormat="1" x14ac:dyDescent="0.25"/>
    <row r="10048" s="29" customFormat="1" x14ac:dyDescent="0.25"/>
    <row r="10049" s="29" customFormat="1" x14ac:dyDescent="0.25"/>
    <row r="10050" s="29" customFormat="1" x14ac:dyDescent="0.25"/>
    <row r="10051" s="29" customFormat="1" x14ac:dyDescent="0.25"/>
    <row r="10052" s="29" customFormat="1" x14ac:dyDescent="0.25"/>
    <row r="10053" s="29" customFormat="1" x14ac:dyDescent="0.25"/>
    <row r="10054" s="29" customFormat="1" x14ac:dyDescent="0.25"/>
    <row r="10055" s="29" customFormat="1" x14ac:dyDescent="0.25"/>
    <row r="10056" s="29" customFormat="1" x14ac:dyDescent="0.25"/>
    <row r="10057" s="29" customFormat="1" x14ac:dyDescent="0.25"/>
    <row r="10058" s="29" customFormat="1" x14ac:dyDescent="0.25"/>
    <row r="10059" s="29" customFormat="1" x14ac:dyDescent="0.25"/>
    <row r="10060" s="29" customFormat="1" x14ac:dyDescent="0.25"/>
    <row r="10061" s="29" customFormat="1" x14ac:dyDescent="0.25"/>
    <row r="10062" s="29" customFormat="1" x14ac:dyDescent="0.25"/>
    <row r="10063" s="29" customFormat="1" x14ac:dyDescent="0.25"/>
    <row r="10064" s="29" customFormat="1" x14ac:dyDescent="0.25"/>
    <row r="10065" s="29" customFormat="1" x14ac:dyDescent="0.25"/>
    <row r="10066" s="29" customFormat="1" x14ac:dyDescent="0.25"/>
    <row r="10067" s="29" customFormat="1" x14ac:dyDescent="0.25"/>
    <row r="10068" s="29" customFormat="1" x14ac:dyDescent="0.25"/>
    <row r="10069" s="29" customFormat="1" x14ac:dyDescent="0.25"/>
    <row r="10070" s="29" customFormat="1" x14ac:dyDescent="0.25"/>
    <row r="10071" s="29" customFormat="1" x14ac:dyDescent="0.25"/>
    <row r="10072" s="29" customFormat="1" x14ac:dyDescent="0.25"/>
    <row r="10073" s="29" customFormat="1" x14ac:dyDescent="0.25"/>
    <row r="10074" s="29" customFormat="1" x14ac:dyDescent="0.25"/>
    <row r="10075" s="29" customFormat="1" x14ac:dyDescent="0.25"/>
    <row r="10076" s="29" customFormat="1" x14ac:dyDescent="0.25"/>
    <row r="10077" s="29" customFormat="1" x14ac:dyDescent="0.25"/>
    <row r="10078" s="29" customFormat="1" x14ac:dyDescent="0.25"/>
    <row r="10079" s="29" customFormat="1" x14ac:dyDescent="0.25"/>
    <row r="10080" s="29" customFormat="1" x14ac:dyDescent="0.25"/>
    <row r="10081" s="29" customFormat="1" x14ac:dyDescent="0.25"/>
    <row r="10082" s="29" customFormat="1" x14ac:dyDescent="0.25"/>
    <row r="10083" s="29" customFormat="1" x14ac:dyDescent="0.25"/>
    <row r="10084" s="29" customFormat="1" x14ac:dyDescent="0.25"/>
    <row r="10085" s="29" customFormat="1" x14ac:dyDescent="0.25"/>
    <row r="10086" s="29" customFormat="1" x14ac:dyDescent="0.25"/>
    <row r="10087" s="29" customFormat="1" x14ac:dyDescent="0.25"/>
    <row r="10088" s="29" customFormat="1" x14ac:dyDescent="0.25"/>
    <row r="10089" s="29" customFormat="1" x14ac:dyDescent="0.25"/>
    <row r="10090" s="29" customFormat="1" x14ac:dyDescent="0.25"/>
    <row r="10091" s="29" customFormat="1" x14ac:dyDescent="0.25"/>
    <row r="10092" s="29" customFormat="1" x14ac:dyDescent="0.25"/>
    <row r="10093" s="29" customFormat="1" x14ac:dyDescent="0.25"/>
    <row r="10094" s="29" customFormat="1" x14ac:dyDescent="0.25"/>
    <row r="10095" s="29" customFormat="1" x14ac:dyDescent="0.25"/>
    <row r="10096" s="29" customFormat="1" x14ac:dyDescent="0.25"/>
    <row r="10097" s="29" customFormat="1" x14ac:dyDescent="0.25"/>
    <row r="10098" s="29" customFormat="1" x14ac:dyDescent="0.25"/>
    <row r="10099" s="29" customFormat="1" x14ac:dyDescent="0.25"/>
    <row r="10100" s="29" customFormat="1" x14ac:dyDescent="0.25"/>
    <row r="10101" s="29" customFormat="1" x14ac:dyDescent="0.25"/>
    <row r="10102" s="29" customFormat="1" x14ac:dyDescent="0.25"/>
    <row r="10103" s="29" customFormat="1" x14ac:dyDescent="0.25"/>
    <row r="10104" s="29" customFormat="1" x14ac:dyDescent="0.25"/>
    <row r="10105" s="29" customFormat="1" x14ac:dyDescent="0.25"/>
    <row r="10106" s="29" customFormat="1" x14ac:dyDescent="0.25"/>
    <row r="10107" s="29" customFormat="1" x14ac:dyDescent="0.25"/>
    <row r="10108" s="29" customFormat="1" x14ac:dyDescent="0.25"/>
    <row r="10109" s="29" customFormat="1" x14ac:dyDescent="0.25"/>
    <row r="10110" s="29" customFormat="1" x14ac:dyDescent="0.25"/>
    <row r="10111" s="29" customFormat="1" x14ac:dyDescent="0.25"/>
    <row r="10112" s="29" customFormat="1" x14ac:dyDescent="0.25"/>
    <row r="10113" s="29" customFormat="1" x14ac:dyDescent="0.25"/>
    <row r="10114" s="29" customFormat="1" x14ac:dyDescent="0.25"/>
    <row r="10115" s="29" customFormat="1" x14ac:dyDescent="0.25"/>
    <row r="10116" s="29" customFormat="1" x14ac:dyDescent="0.25"/>
    <row r="10117" s="29" customFormat="1" x14ac:dyDescent="0.25"/>
    <row r="10118" s="29" customFormat="1" x14ac:dyDescent="0.25"/>
    <row r="10119" s="29" customFormat="1" x14ac:dyDescent="0.25"/>
    <row r="10120" s="29" customFormat="1" x14ac:dyDescent="0.25"/>
    <row r="10121" s="29" customFormat="1" x14ac:dyDescent="0.25"/>
    <row r="10122" s="29" customFormat="1" x14ac:dyDescent="0.25"/>
    <row r="10123" s="29" customFormat="1" x14ac:dyDescent="0.25"/>
    <row r="10124" s="29" customFormat="1" x14ac:dyDescent="0.25"/>
    <row r="10125" s="29" customFormat="1" x14ac:dyDescent="0.25"/>
    <row r="10126" s="29" customFormat="1" x14ac:dyDescent="0.25"/>
    <row r="10127" s="29" customFormat="1" x14ac:dyDescent="0.25"/>
    <row r="10128" s="29" customFormat="1" x14ac:dyDescent="0.25"/>
    <row r="10129" s="29" customFormat="1" x14ac:dyDescent="0.25"/>
    <row r="10130" s="29" customFormat="1" x14ac:dyDescent="0.25"/>
    <row r="10131" s="29" customFormat="1" x14ac:dyDescent="0.25"/>
    <row r="10132" s="29" customFormat="1" x14ac:dyDescent="0.25"/>
    <row r="10133" s="29" customFormat="1" x14ac:dyDescent="0.25"/>
    <row r="10134" s="29" customFormat="1" x14ac:dyDescent="0.25"/>
    <row r="10135" s="29" customFormat="1" x14ac:dyDescent="0.25"/>
    <row r="10136" s="29" customFormat="1" x14ac:dyDescent="0.25"/>
    <row r="10137" s="29" customFormat="1" x14ac:dyDescent="0.25"/>
    <row r="10138" s="29" customFormat="1" x14ac:dyDescent="0.25"/>
    <row r="10139" s="29" customFormat="1" x14ac:dyDescent="0.25"/>
    <row r="10140" s="29" customFormat="1" x14ac:dyDescent="0.25"/>
    <row r="10141" s="29" customFormat="1" x14ac:dyDescent="0.25"/>
    <row r="10142" s="29" customFormat="1" x14ac:dyDescent="0.25"/>
    <row r="10143" s="29" customFormat="1" x14ac:dyDescent="0.25"/>
    <row r="10144" s="29" customFormat="1" x14ac:dyDescent="0.25"/>
    <row r="10145" s="29" customFormat="1" x14ac:dyDescent="0.25"/>
    <row r="10146" s="29" customFormat="1" x14ac:dyDescent="0.25"/>
    <row r="10147" s="29" customFormat="1" x14ac:dyDescent="0.25"/>
    <row r="10148" s="29" customFormat="1" x14ac:dyDescent="0.25"/>
    <row r="10149" s="29" customFormat="1" x14ac:dyDescent="0.25"/>
    <row r="10150" s="29" customFormat="1" x14ac:dyDescent="0.25"/>
    <row r="10151" s="29" customFormat="1" x14ac:dyDescent="0.25"/>
    <row r="10152" s="29" customFormat="1" x14ac:dyDescent="0.25"/>
    <row r="10153" s="29" customFormat="1" x14ac:dyDescent="0.25"/>
    <row r="10154" s="29" customFormat="1" x14ac:dyDescent="0.25"/>
    <row r="10155" s="29" customFormat="1" x14ac:dyDescent="0.25"/>
    <row r="10156" s="29" customFormat="1" x14ac:dyDescent="0.25"/>
    <row r="10157" s="29" customFormat="1" x14ac:dyDescent="0.25"/>
    <row r="10158" s="29" customFormat="1" x14ac:dyDescent="0.25"/>
    <row r="10159" s="29" customFormat="1" x14ac:dyDescent="0.25"/>
    <row r="10160" s="29" customFormat="1" x14ac:dyDescent="0.25"/>
    <row r="10161" s="29" customFormat="1" x14ac:dyDescent="0.25"/>
    <row r="10162" s="29" customFormat="1" x14ac:dyDescent="0.25"/>
    <row r="10163" s="29" customFormat="1" x14ac:dyDescent="0.25"/>
    <row r="10164" s="29" customFormat="1" x14ac:dyDescent="0.25"/>
    <row r="10165" s="29" customFormat="1" x14ac:dyDescent="0.25"/>
    <row r="10166" s="29" customFormat="1" x14ac:dyDescent="0.25"/>
    <row r="10167" s="29" customFormat="1" x14ac:dyDescent="0.25"/>
    <row r="10168" s="29" customFormat="1" x14ac:dyDescent="0.25"/>
    <row r="10169" s="29" customFormat="1" x14ac:dyDescent="0.25"/>
    <row r="10170" s="29" customFormat="1" x14ac:dyDescent="0.25"/>
    <row r="10171" s="29" customFormat="1" x14ac:dyDescent="0.25"/>
    <row r="10172" s="29" customFormat="1" x14ac:dyDescent="0.25"/>
    <row r="10173" s="29" customFormat="1" x14ac:dyDescent="0.25"/>
    <row r="10174" s="29" customFormat="1" x14ac:dyDescent="0.25"/>
    <row r="10175" s="29" customFormat="1" x14ac:dyDescent="0.25"/>
    <row r="10176" s="29" customFormat="1" x14ac:dyDescent="0.25"/>
    <row r="10177" s="29" customFormat="1" x14ac:dyDescent="0.25"/>
    <row r="10178" s="29" customFormat="1" x14ac:dyDescent="0.25"/>
    <row r="10179" s="29" customFormat="1" x14ac:dyDescent="0.25"/>
    <row r="10180" s="29" customFormat="1" x14ac:dyDescent="0.25"/>
    <row r="10181" s="29" customFormat="1" x14ac:dyDescent="0.25"/>
    <row r="10182" s="29" customFormat="1" x14ac:dyDescent="0.25"/>
    <row r="10183" s="29" customFormat="1" x14ac:dyDescent="0.25"/>
    <row r="10184" s="29" customFormat="1" x14ac:dyDescent="0.25"/>
    <row r="10185" s="29" customFormat="1" x14ac:dyDescent="0.25"/>
    <row r="10186" s="29" customFormat="1" x14ac:dyDescent="0.25"/>
    <row r="10187" s="29" customFormat="1" x14ac:dyDescent="0.25"/>
    <row r="10188" s="29" customFormat="1" x14ac:dyDescent="0.25"/>
    <row r="10189" s="29" customFormat="1" x14ac:dyDescent="0.25"/>
    <row r="10190" s="29" customFormat="1" x14ac:dyDescent="0.25"/>
    <row r="10191" s="29" customFormat="1" x14ac:dyDescent="0.25"/>
    <row r="10192" s="29" customFormat="1" x14ac:dyDescent="0.25"/>
    <row r="10193" s="29" customFormat="1" x14ac:dyDescent="0.25"/>
    <row r="10194" s="29" customFormat="1" x14ac:dyDescent="0.25"/>
    <row r="10195" s="29" customFormat="1" x14ac:dyDescent="0.25"/>
    <row r="10196" s="29" customFormat="1" x14ac:dyDescent="0.25"/>
    <row r="10197" s="29" customFormat="1" x14ac:dyDescent="0.25"/>
    <row r="10198" s="29" customFormat="1" x14ac:dyDescent="0.25"/>
    <row r="10199" s="29" customFormat="1" x14ac:dyDescent="0.25"/>
    <row r="10200" s="29" customFormat="1" x14ac:dyDescent="0.25"/>
    <row r="10201" s="29" customFormat="1" x14ac:dyDescent="0.25"/>
    <row r="10202" s="29" customFormat="1" x14ac:dyDescent="0.25"/>
    <row r="10203" s="29" customFormat="1" x14ac:dyDescent="0.25"/>
    <row r="10204" s="29" customFormat="1" x14ac:dyDescent="0.25"/>
    <row r="10205" s="29" customFormat="1" x14ac:dyDescent="0.25"/>
    <row r="10206" s="29" customFormat="1" x14ac:dyDescent="0.25"/>
    <row r="10207" s="29" customFormat="1" x14ac:dyDescent="0.25"/>
    <row r="10208" s="29" customFormat="1" x14ac:dyDescent="0.25"/>
    <row r="10209" s="29" customFormat="1" x14ac:dyDescent="0.25"/>
    <row r="10210" s="29" customFormat="1" x14ac:dyDescent="0.25"/>
    <row r="10211" s="29" customFormat="1" x14ac:dyDescent="0.25"/>
    <row r="10212" s="29" customFormat="1" x14ac:dyDescent="0.25"/>
    <row r="10213" s="29" customFormat="1" x14ac:dyDescent="0.25"/>
    <row r="10214" s="29" customFormat="1" x14ac:dyDescent="0.25"/>
    <row r="10215" s="29" customFormat="1" x14ac:dyDescent="0.25"/>
    <row r="10216" s="29" customFormat="1" x14ac:dyDescent="0.25"/>
    <row r="10217" s="29" customFormat="1" x14ac:dyDescent="0.25"/>
    <row r="10218" s="29" customFormat="1" x14ac:dyDescent="0.25"/>
    <row r="10219" s="29" customFormat="1" x14ac:dyDescent="0.25"/>
    <row r="10220" s="29" customFormat="1" x14ac:dyDescent="0.25"/>
    <row r="10221" s="29" customFormat="1" x14ac:dyDescent="0.25"/>
    <row r="10222" s="29" customFormat="1" x14ac:dyDescent="0.25"/>
    <row r="10223" s="29" customFormat="1" x14ac:dyDescent="0.25"/>
    <row r="10224" s="29" customFormat="1" x14ac:dyDescent="0.25"/>
    <row r="10225" s="29" customFormat="1" x14ac:dyDescent="0.25"/>
    <row r="10226" s="29" customFormat="1" x14ac:dyDescent="0.25"/>
    <row r="10227" s="29" customFormat="1" x14ac:dyDescent="0.25"/>
    <row r="10228" s="29" customFormat="1" x14ac:dyDescent="0.25"/>
    <row r="10229" s="29" customFormat="1" x14ac:dyDescent="0.25"/>
    <row r="10230" s="29" customFormat="1" x14ac:dyDescent="0.25"/>
    <row r="10231" s="29" customFormat="1" x14ac:dyDescent="0.25"/>
    <row r="10232" s="29" customFormat="1" x14ac:dyDescent="0.25"/>
    <row r="10233" s="29" customFormat="1" x14ac:dyDescent="0.25"/>
    <row r="10234" s="29" customFormat="1" x14ac:dyDescent="0.25"/>
    <row r="10235" s="29" customFormat="1" x14ac:dyDescent="0.25"/>
    <row r="10236" s="29" customFormat="1" x14ac:dyDescent="0.25"/>
    <row r="10237" s="29" customFormat="1" x14ac:dyDescent="0.25"/>
    <row r="10238" s="29" customFormat="1" x14ac:dyDescent="0.25"/>
    <row r="10239" s="29" customFormat="1" x14ac:dyDescent="0.25"/>
    <row r="10240" s="29" customFormat="1" x14ac:dyDescent="0.25"/>
    <row r="10241" s="29" customFormat="1" x14ac:dyDescent="0.25"/>
    <row r="10242" s="29" customFormat="1" x14ac:dyDescent="0.25"/>
    <row r="10243" s="29" customFormat="1" x14ac:dyDescent="0.25"/>
    <row r="10244" s="29" customFormat="1" x14ac:dyDescent="0.25"/>
    <row r="10245" s="29" customFormat="1" x14ac:dyDescent="0.25"/>
    <row r="10246" s="29" customFormat="1" x14ac:dyDescent="0.25"/>
    <row r="10247" s="29" customFormat="1" x14ac:dyDescent="0.25"/>
    <row r="10248" s="29" customFormat="1" x14ac:dyDescent="0.25"/>
    <row r="10249" s="29" customFormat="1" x14ac:dyDescent="0.25"/>
    <row r="10250" s="29" customFormat="1" x14ac:dyDescent="0.25"/>
    <row r="10251" s="29" customFormat="1" x14ac:dyDescent="0.25"/>
    <row r="10252" s="29" customFormat="1" x14ac:dyDescent="0.25"/>
    <row r="10253" s="29" customFormat="1" x14ac:dyDescent="0.25"/>
    <row r="10254" s="29" customFormat="1" x14ac:dyDescent="0.25"/>
    <row r="10255" s="29" customFormat="1" x14ac:dyDescent="0.25"/>
    <row r="10256" s="29" customFormat="1" x14ac:dyDescent="0.25"/>
    <row r="10257" s="29" customFormat="1" x14ac:dyDescent="0.25"/>
    <row r="10258" s="29" customFormat="1" x14ac:dyDescent="0.25"/>
    <row r="10259" s="29" customFormat="1" x14ac:dyDescent="0.25"/>
    <row r="10260" s="29" customFormat="1" x14ac:dyDescent="0.25"/>
    <row r="10261" s="29" customFormat="1" x14ac:dyDescent="0.25"/>
    <row r="10262" s="29" customFormat="1" x14ac:dyDescent="0.25"/>
    <row r="10263" s="29" customFormat="1" x14ac:dyDescent="0.25"/>
    <row r="10264" s="29" customFormat="1" x14ac:dyDescent="0.25"/>
    <row r="10265" s="29" customFormat="1" x14ac:dyDescent="0.25"/>
    <row r="10266" s="29" customFormat="1" x14ac:dyDescent="0.25"/>
    <row r="10267" s="29" customFormat="1" x14ac:dyDescent="0.25"/>
    <row r="10268" s="29" customFormat="1" x14ac:dyDescent="0.25"/>
    <row r="10269" s="29" customFormat="1" x14ac:dyDescent="0.25"/>
    <row r="10270" s="29" customFormat="1" x14ac:dyDescent="0.25"/>
    <row r="10271" s="29" customFormat="1" x14ac:dyDescent="0.25"/>
    <row r="10272" s="29" customFormat="1" x14ac:dyDescent="0.25"/>
    <row r="10273" s="29" customFormat="1" x14ac:dyDescent="0.25"/>
    <row r="10274" s="29" customFormat="1" x14ac:dyDescent="0.25"/>
    <row r="10275" s="29" customFormat="1" x14ac:dyDescent="0.25"/>
    <row r="10276" s="29" customFormat="1" x14ac:dyDescent="0.25"/>
    <row r="10277" s="29" customFormat="1" x14ac:dyDescent="0.25"/>
    <row r="10278" s="29" customFormat="1" x14ac:dyDescent="0.25"/>
    <row r="10279" s="29" customFormat="1" x14ac:dyDescent="0.25"/>
    <row r="10280" s="29" customFormat="1" x14ac:dyDescent="0.25"/>
    <row r="10281" s="29" customFormat="1" x14ac:dyDescent="0.25"/>
    <row r="10282" s="29" customFormat="1" x14ac:dyDescent="0.25"/>
    <row r="10283" s="29" customFormat="1" x14ac:dyDescent="0.25"/>
    <row r="10284" s="29" customFormat="1" x14ac:dyDescent="0.25"/>
    <row r="10285" s="29" customFormat="1" x14ac:dyDescent="0.25"/>
    <row r="10286" s="29" customFormat="1" x14ac:dyDescent="0.25"/>
    <row r="10287" s="29" customFormat="1" x14ac:dyDescent="0.25"/>
    <row r="10288" s="29" customFormat="1" x14ac:dyDescent="0.25"/>
    <row r="10289" s="29" customFormat="1" x14ac:dyDescent="0.25"/>
    <row r="10290" s="29" customFormat="1" x14ac:dyDescent="0.25"/>
    <row r="10291" s="29" customFormat="1" x14ac:dyDescent="0.25"/>
    <row r="10292" s="29" customFormat="1" x14ac:dyDescent="0.25"/>
    <row r="10293" s="29" customFormat="1" x14ac:dyDescent="0.25"/>
    <row r="10294" s="29" customFormat="1" x14ac:dyDescent="0.25"/>
    <row r="10295" s="29" customFormat="1" x14ac:dyDescent="0.25"/>
    <row r="10296" s="29" customFormat="1" x14ac:dyDescent="0.25"/>
    <row r="10297" s="29" customFormat="1" x14ac:dyDescent="0.25"/>
    <row r="10298" s="29" customFormat="1" x14ac:dyDescent="0.25"/>
    <row r="10299" s="29" customFormat="1" x14ac:dyDescent="0.25"/>
    <row r="10300" s="29" customFormat="1" x14ac:dyDescent="0.25"/>
    <row r="10301" s="29" customFormat="1" x14ac:dyDescent="0.25"/>
    <row r="10302" s="29" customFormat="1" x14ac:dyDescent="0.25"/>
    <row r="10303" s="29" customFormat="1" x14ac:dyDescent="0.25"/>
    <row r="10304" s="29" customFormat="1" x14ac:dyDescent="0.25"/>
    <row r="10305" s="29" customFormat="1" x14ac:dyDescent="0.25"/>
    <row r="10306" s="29" customFormat="1" x14ac:dyDescent="0.25"/>
    <row r="10307" s="29" customFormat="1" x14ac:dyDescent="0.25"/>
    <row r="10308" s="29" customFormat="1" x14ac:dyDescent="0.25"/>
    <row r="10309" s="29" customFormat="1" x14ac:dyDescent="0.25"/>
    <row r="10310" s="29" customFormat="1" x14ac:dyDescent="0.25"/>
    <row r="10311" s="29" customFormat="1" x14ac:dyDescent="0.25"/>
    <row r="10312" s="29" customFormat="1" x14ac:dyDescent="0.25"/>
    <row r="10313" s="29" customFormat="1" x14ac:dyDescent="0.25"/>
    <row r="10314" s="29" customFormat="1" x14ac:dyDescent="0.25"/>
    <row r="10315" s="29" customFormat="1" x14ac:dyDescent="0.25"/>
    <row r="10316" s="29" customFormat="1" x14ac:dyDescent="0.25"/>
    <row r="10317" s="29" customFormat="1" x14ac:dyDescent="0.25"/>
    <row r="10318" s="29" customFormat="1" x14ac:dyDescent="0.25"/>
    <row r="10319" s="29" customFormat="1" x14ac:dyDescent="0.25"/>
    <row r="10320" s="29" customFormat="1" x14ac:dyDescent="0.25"/>
    <row r="10321" s="29" customFormat="1" x14ac:dyDescent="0.25"/>
    <row r="10322" s="29" customFormat="1" x14ac:dyDescent="0.25"/>
    <row r="10323" s="29" customFormat="1" x14ac:dyDescent="0.25"/>
    <row r="10324" s="29" customFormat="1" x14ac:dyDescent="0.25"/>
    <row r="10325" s="29" customFormat="1" x14ac:dyDescent="0.25"/>
    <row r="10326" s="29" customFormat="1" x14ac:dyDescent="0.25"/>
    <row r="10327" s="29" customFormat="1" x14ac:dyDescent="0.25"/>
    <row r="10328" s="29" customFormat="1" x14ac:dyDescent="0.25"/>
    <row r="10329" s="29" customFormat="1" x14ac:dyDescent="0.25"/>
    <row r="10330" s="29" customFormat="1" x14ac:dyDescent="0.25"/>
    <row r="10331" s="29" customFormat="1" x14ac:dyDescent="0.25"/>
    <row r="10332" s="29" customFormat="1" x14ac:dyDescent="0.25"/>
    <row r="10333" s="29" customFormat="1" x14ac:dyDescent="0.25"/>
    <row r="10334" s="29" customFormat="1" x14ac:dyDescent="0.25"/>
    <row r="10335" s="29" customFormat="1" x14ac:dyDescent="0.25"/>
    <row r="10336" s="29" customFormat="1" x14ac:dyDescent="0.25"/>
    <row r="10337" s="29" customFormat="1" x14ac:dyDescent="0.25"/>
    <row r="10338" s="29" customFormat="1" x14ac:dyDescent="0.25"/>
    <row r="10339" s="29" customFormat="1" x14ac:dyDescent="0.25"/>
    <row r="10340" s="29" customFormat="1" x14ac:dyDescent="0.25"/>
    <row r="10341" s="29" customFormat="1" x14ac:dyDescent="0.25"/>
    <row r="10342" s="29" customFormat="1" x14ac:dyDescent="0.25"/>
    <row r="10343" s="29" customFormat="1" x14ac:dyDescent="0.25"/>
    <row r="10344" s="29" customFormat="1" x14ac:dyDescent="0.25"/>
    <row r="10345" s="29" customFormat="1" x14ac:dyDescent="0.25"/>
    <row r="10346" s="29" customFormat="1" x14ac:dyDescent="0.25"/>
    <row r="10347" s="29" customFormat="1" x14ac:dyDescent="0.25"/>
    <row r="10348" s="29" customFormat="1" x14ac:dyDescent="0.25"/>
    <row r="10349" s="29" customFormat="1" x14ac:dyDescent="0.25"/>
    <row r="10350" s="29" customFormat="1" x14ac:dyDescent="0.25"/>
    <row r="10351" s="29" customFormat="1" x14ac:dyDescent="0.25"/>
    <row r="10352" s="29" customFormat="1" x14ac:dyDescent="0.25"/>
    <row r="10353" s="29" customFormat="1" x14ac:dyDescent="0.25"/>
    <row r="10354" s="29" customFormat="1" x14ac:dyDescent="0.25"/>
    <row r="10355" s="29" customFormat="1" x14ac:dyDescent="0.25"/>
    <row r="10356" s="29" customFormat="1" x14ac:dyDescent="0.25"/>
    <row r="10357" s="29" customFormat="1" x14ac:dyDescent="0.25"/>
    <row r="10358" s="29" customFormat="1" x14ac:dyDescent="0.25"/>
    <row r="10359" s="29" customFormat="1" x14ac:dyDescent="0.25"/>
    <row r="10360" s="29" customFormat="1" x14ac:dyDescent="0.25"/>
    <row r="10361" s="29" customFormat="1" x14ac:dyDescent="0.25"/>
    <row r="10362" s="29" customFormat="1" x14ac:dyDescent="0.25"/>
    <row r="10363" s="29" customFormat="1" x14ac:dyDescent="0.25"/>
    <row r="10364" s="29" customFormat="1" x14ac:dyDescent="0.25"/>
    <row r="10365" s="29" customFormat="1" x14ac:dyDescent="0.25"/>
    <row r="10366" s="29" customFormat="1" x14ac:dyDescent="0.25"/>
    <row r="10367" s="29" customFormat="1" x14ac:dyDescent="0.25"/>
    <row r="10368" s="29" customFormat="1" x14ac:dyDescent="0.25"/>
    <row r="10369" s="29" customFormat="1" x14ac:dyDescent="0.25"/>
    <row r="10370" s="29" customFormat="1" x14ac:dyDescent="0.25"/>
    <row r="10371" s="29" customFormat="1" x14ac:dyDescent="0.25"/>
    <row r="10372" s="29" customFormat="1" x14ac:dyDescent="0.25"/>
    <row r="10373" s="29" customFormat="1" x14ac:dyDescent="0.25"/>
    <row r="10374" s="29" customFormat="1" x14ac:dyDescent="0.25"/>
    <row r="10375" s="29" customFormat="1" x14ac:dyDescent="0.25"/>
    <row r="10376" s="29" customFormat="1" x14ac:dyDescent="0.25"/>
    <row r="10377" s="29" customFormat="1" x14ac:dyDescent="0.25"/>
    <row r="10378" s="29" customFormat="1" x14ac:dyDescent="0.25"/>
    <row r="10379" s="29" customFormat="1" x14ac:dyDescent="0.25"/>
    <row r="10380" s="29" customFormat="1" x14ac:dyDescent="0.25"/>
    <row r="10381" s="29" customFormat="1" x14ac:dyDescent="0.25"/>
    <row r="10382" s="29" customFormat="1" x14ac:dyDescent="0.25"/>
    <row r="10383" s="29" customFormat="1" x14ac:dyDescent="0.25"/>
    <row r="10384" s="29" customFormat="1" x14ac:dyDescent="0.25"/>
    <row r="10385" s="29" customFormat="1" x14ac:dyDescent="0.25"/>
    <row r="10386" s="29" customFormat="1" x14ac:dyDescent="0.25"/>
    <row r="10387" s="29" customFormat="1" x14ac:dyDescent="0.25"/>
    <row r="10388" s="29" customFormat="1" x14ac:dyDescent="0.25"/>
    <row r="10389" s="29" customFormat="1" x14ac:dyDescent="0.25"/>
    <row r="10390" s="29" customFormat="1" x14ac:dyDescent="0.25"/>
    <row r="10391" s="29" customFormat="1" x14ac:dyDescent="0.25"/>
    <row r="10392" s="29" customFormat="1" x14ac:dyDescent="0.25"/>
    <row r="10393" s="29" customFormat="1" x14ac:dyDescent="0.25"/>
    <row r="10394" s="29" customFormat="1" x14ac:dyDescent="0.25"/>
    <row r="10395" s="29" customFormat="1" x14ac:dyDescent="0.25"/>
    <row r="10396" s="29" customFormat="1" x14ac:dyDescent="0.25"/>
    <row r="10397" s="29" customFormat="1" x14ac:dyDescent="0.25"/>
    <row r="10398" s="29" customFormat="1" x14ac:dyDescent="0.25"/>
    <row r="10399" s="29" customFormat="1" x14ac:dyDescent="0.25"/>
    <row r="10400" s="29" customFormat="1" x14ac:dyDescent="0.25"/>
    <row r="10401" s="29" customFormat="1" x14ac:dyDescent="0.25"/>
    <row r="10402" s="29" customFormat="1" x14ac:dyDescent="0.25"/>
    <row r="10403" s="29" customFormat="1" x14ac:dyDescent="0.25"/>
    <row r="10404" s="29" customFormat="1" x14ac:dyDescent="0.25"/>
    <row r="10405" s="29" customFormat="1" x14ac:dyDescent="0.25"/>
    <row r="10406" s="29" customFormat="1" x14ac:dyDescent="0.25"/>
    <row r="10407" s="29" customFormat="1" x14ac:dyDescent="0.25"/>
    <row r="10408" s="29" customFormat="1" x14ac:dyDescent="0.25"/>
    <row r="10409" s="29" customFormat="1" x14ac:dyDescent="0.25"/>
    <row r="10410" s="29" customFormat="1" x14ac:dyDescent="0.25"/>
    <row r="10411" s="29" customFormat="1" x14ac:dyDescent="0.25"/>
    <row r="10412" s="29" customFormat="1" x14ac:dyDescent="0.25"/>
    <row r="10413" s="29" customFormat="1" x14ac:dyDescent="0.25"/>
    <row r="10414" s="29" customFormat="1" x14ac:dyDescent="0.25"/>
    <row r="10415" s="29" customFormat="1" x14ac:dyDescent="0.25"/>
    <row r="10416" s="29" customFormat="1" x14ac:dyDescent="0.25"/>
    <row r="10417" s="29" customFormat="1" x14ac:dyDescent="0.25"/>
    <row r="10418" s="29" customFormat="1" x14ac:dyDescent="0.25"/>
    <row r="10419" s="29" customFormat="1" x14ac:dyDescent="0.25"/>
    <row r="10420" s="29" customFormat="1" x14ac:dyDescent="0.25"/>
    <row r="10421" s="29" customFormat="1" x14ac:dyDescent="0.25"/>
    <row r="10422" s="29" customFormat="1" x14ac:dyDescent="0.25"/>
    <row r="10423" s="29" customFormat="1" x14ac:dyDescent="0.25"/>
    <row r="10424" s="29" customFormat="1" x14ac:dyDescent="0.25"/>
    <row r="10425" s="29" customFormat="1" x14ac:dyDescent="0.25"/>
    <row r="10426" s="29" customFormat="1" x14ac:dyDescent="0.25"/>
    <row r="10427" s="29" customFormat="1" x14ac:dyDescent="0.25"/>
    <row r="10428" s="29" customFormat="1" x14ac:dyDescent="0.25"/>
    <row r="10429" s="29" customFormat="1" x14ac:dyDescent="0.25"/>
    <row r="10430" s="29" customFormat="1" x14ac:dyDescent="0.25"/>
    <row r="10431" s="29" customFormat="1" x14ac:dyDescent="0.25"/>
    <row r="10432" s="29" customFormat="1" x14ac:dyDescent="0.25"/>
    <row r="10433" s="29" customFormat="1" x14ac:dyDescent="0.25"/>
    <row r="10434" s="29" customFormat="1" x14ac:dyDescent="0.25"/>
    <row r="10435" s="29" customFormat="1" x14ac:dyDescent="0.25"/>
    <row r="10436" s="29" customFormat="1" x14ac:dyDescent="0.25"/>
    <row r="10437" s="29" customFormat="1" x14ac:dyDescent="0.25"/>
    <row r="10438" s="29" customFormat="1" x14ac:dyDescent="0.25"/>
    <row r="10439" s="29" customFormat="1" x14ac:dyDescent="0.25"/>
    <row r="10440" s="29" customFormat="1" x14ac:dyDescent="0.25"/>
    <row r="10441" s="29" customFormat="1" x14ac:dyDescent="0.25"/>
    <row r="10442" s="29" customFormat="1" x14ac:dyDescent="0.25"/>
    <row r="10443" s="29" customFormat="1" x14ac:dyDescent="0.25"/>
    <row r="10444" s="29" customFormat="1" x14ac:dyDescent="0.25"/>
    <row r="10445" s="29" customFormat="1" x14ac:dyDescent="0.25"/>
    <row r="10446" s="29" customFormat="1" x14ac:dyDescent="0.25"/>
    <row r="10447" s="29" customFormat="1" x14ac:dyDescent="0.25"/>
    <row r="10448" s="29" customFormat="1" x14ac:dyDescent="0.25"/>
    <row r="10449" s="29" customFormat="1" x14ac:dyDescent="0.25"/>
    <row r="10450" s="29" customFormat="1" x14ac:dyDescent="0.25"/>
    <row r="10451" s="29" customFormat="1" x14ac:dyDescent="0.25"/>
    <row r="10452" s="29" customFormat="1" x14ac:dyDescent="0.25"/>
    <row r="10453" s="29" customFormat="1" x14ac:dyDescent="0.25"/>
    <row r="10454" s="29" customFormat="1" x14ac:dyDescent="0.25"/>
    <row r="10455" s="29" customFormat="1" x14ac:dyDescent="0.25"/>
    <row r="10456" s="29" customFormat="1" x14ac:dyDescent="0.25"/>
    <row r="10457" s="29" customFormat="1" x14ac:dyDescent="0.25"/>
    <row r="10458" s="29" customFormat="1" x14ac:dyDescent="0.25"/>
    <row r="10459" s="29" customFormat="1" x14ac:dyDescent="0.25"/>
    <row r="10460" s="29" customFormat="1" x14ac:dyDescent="0.25"/>
    <row r="10461" s="29" customFormat="1" x14ac:dyDescent="0.25"/>
    <row r="10462" s="29" customFormat="1" x14ac:dyDescent="0.25"/>
    <row r="10463" s="29" customFormat="1" x14ac:dyDescent="0.25"/>
    <row r="10464" s="29" customFormat="1" x14ac:dyDescent="0.25"/>
    <row r="10465" s="29" customFormat="1" x14ac:dyDescent="0.25"/>
    <row r="10466" s="29" customFormat="1" x14ac:dyDescent="0.25"/>
    <row r="10467" s="29" customFormat="1" x14ac:dyDescent="0.25"/>
    <row r="10468" s="29" customFormat="1" x14ac:dyDescent="0.25"/>
    <row r="10469" s="29" customFormat="1" x14ac:dyDescent="0.25"/>
    <row r="10470" s="29" customFormat="1" x14ac:dyDescent="0.25"/>
    <row r="10471" s="29" customFormat="1" x14ac:dyDescent="0.25"/>
    <row r="10472" s="29" customFormat="1" x14ac:dyDescent="0.25"/>
    <row r="10473" s="29" customFormat="1" x14ac:dyDescent="0.25"/>
    <row r="10474" s="29" customFormat="1" x14ac:dyDescent="0.25"/>
    <row r="10475" s="29" customFormat="1" x14ac:dyDescent="0.25"/>
    <row r="10476" s="29" customFormat="1" x14ac:dyDescent="0.25"/>
    <row r="10477" s="29" customFormat="1" x14ac:dyDescent="0.25"/>
    <row r="10478" s="29" customFormat="1" x14ac:dyDescent="0.25"/>
    <row r="10479" s="29" customFormat="1" x14ac:dyDescent="0.25"/>
    <row r="10480" s="29" customFormat="1" x14ac:dyDescent="0.25"/>
    <row r="10481" s="29" customFormat="1" x14ac:dyDescent="0.25"/>
    <row r="10482" s="29" customFormat="1" x14ac:dyDescent="0.25"/>
    <row r="10483" s="29" customFormat="1" x14ac:dyDescent="0.25"/>
    <row r="10484" s="29" customFormat="1" x14ac:dyDescent="0.25"/>
    <row r="10485" s="29" customFormat="1" x14ac:dyDescent="0.25"/>
    <row r="10486" s="29" customFormat="1" x14ac:dyDescent="0.25"/>
    <row r="10487" s="29" customFormat="1" x14ac:dyDescent="0.25"/>
    <row r="10488" s="29" customFormat="1" x14ac:dyDescent="0.25"/>
    <row r="10489" s="29" customFormat="1" x14ac:dyDescent="0.25"/>
    <row r="10490" s="29" customFormat="1" x14ac:dyDescent="0.25"/>
    <row r="10491" s="29" customFormat="1" x14ac:dyDescent="0.25"/>
    <row r="10492" s="29" customFormat="1" x14ac:dyDescent="0.25"/>
    <row r="10493" s="29" customFormat="1" x14ac:dyDescent="0.25"/>
    <row r="10494" s="29" customFormat="1" x14ac:dyDescent="0.25"/>
    <row r="10495" s="29" customFormat="1" x14ac:dyDescent="0.25"/>
    <row r="10496" s="29" customFormat="1" x14ac:dyDescent="0.25"/>
    <row r="10497" s="29" customFormat="1" x14ac:dyDescent="0.25"/>
    <row r="10498" s="29" customFormat="1" x14ac:dyDescent="0.25"/>
    <row r="10499" s="29" customFormat="1" x14ac:dyDescent="0.25"/>
    <row r="10500" s="29" customFormat="1" x14ac:dyDescent="0.25"/>
    <row r="10501" s="29" customFormat="1" x14ac:dyDescent="0.25"/>
    <row r="10502" s="29" customFormat="1" x14ac:dyDescent="0.25"/>
    <row r="10503" s="29" customFormat="1" x14ac:dyDescent="0.25"/>
    <row r="10504" s="29" customFormat="1" x14ac:dyDescent="0.25"/>
    <row r="10505" s="29" customFormat="1" x14ac:dyDescent="0.25"/>
    <row r="10506" s="29" customFormat="1" x14ac:dyDescent="0.25"/>
    <row r="10507" s="29" customFormat="1" x14ac:dyDescent="0.25"/>
    <row r="10508" s="29" customFormat="1" x14ac:dyDescent="0.25"/>
    <row r="10509" s="29" customFormat="1" x14ac:dyDescent="0.25"/>
    <row r="10510" s="29" customFormat="1" x14ac:dyDescent="0.25"/>
    <row r="10511" s="29" customFormat="1" x14ac:dyDescent="0.25"/>
    <row r="10512" s="29" customFormat="1" x14ac:dyDescent="0.25"/>
    <row r="10513" s="29" customFormat="1" x14ac:dyDescent="0.25"/>
    <row r="10514" s="29" customFormat="1" x14ac:dyDescent="0.25"/>
    <row r="10515" s="29" customFormat="1" x14ac:dyDescent="0.25"/>
    <row r="10516" s="29" customFormat="1" x14ac:dyDescent="0.25"/>
    <row r="10517" s="29" customFormat="1" x14ac:dyDescent="0.25"/>
    <row r="10518" s="29" customFormat="1" x14ac:dyDescent="0.25"/>
    <row r="10519" s="29" customFormat="1" x14ac:dyDescent="0.25"/>
    <row r="10520" s="29" customFormat="1" x14ac:dyDescent="0.25"/>
    <row r="10521" s="29" customFormat="1" x14ac:dyDescent="0.25"/>
    <row r="10522" s="29" customFormat="1" x14ac:dyDescent="0.25"/>
    <row r="10523" s="29" customFormat="1" x14ac:dyDescent="0.25"/>
    <row r="10524" s="29" customFormat="1" x14ac:dyDescent="0.25"/>
    <row r="10525" s="29" customFormat="1" x14ac:dyDescent="0.25"/>
    <row r="10526" s="29" customFormat="1" x14ac:dyDescent="0.25"/>
    <row r="10527" s="29" customFormat="1" x14ac:dyDescent="0.25"/>
    <row r="10528" s="29" customFormat="1" x14ac:dyDescent="0.25"/>
    <row r="10529" s="29" customFormat="1" x14ac:dyDescent="0.25"/>
    <row r="10530" s="29" customFormat="1" x14ac:dyDescent="0.25"/>
    <row r="10531" s="29" customFormat="1" x14ac:dyDescent="0.25"/>
    <row r="10532" s="29" customFormat="1" x14ac:dyDescent="0.25"/>
    <row r="10533" s="29" customFormat="1" x14ac:dyDescent="0.25"/>
    <row r="10534" s="29" customFormat="1" x14ac:dyDescent="0.25"/>
    <row r="10535" s="29" customFormat="1" x14ac:dyDescent="0.25"/>
    <row r="10536" s="29" customFormat="1" x14ac:dyDescent="0.25"/>
    <row r="10537" s="29" customFormat="1" x14ac:dyDescent="0.25"/>
    <row r="10538" s="29" customFormat="1" x14ac:dyDescent="0.25"/>
    <row r="10539" s="29" customFormat="1" x14ac:dyDescent="0.25"/>
    <row r="10540" s="29" customFormat="1" x14ac:dyDescent="0.25"/>
    <row r="10541" s="29" customFormat="1" x14ac:dyDescent="0.25"/>
    <row r="10542" s="29" customFormat="1" x14ac:dyDescent="0.25"/>
    <row r="10543" s="29" customFormat="1" x14ac:dyDescent="0.25"/>
    <row r="10544" s="29" customFormat="1" x14ac:dyDescent="0.25"/>
    <row r="10545" s="29" customFormat="1" x14ac:dyDescent="0.25"/>
    <row r="10546" s="29" customFormat="1" x14ac:dyDescent="0.25"/>
    <row r="10547" s="29" customFormat="1" x14ac:dyDescent="0.25"/>
    <row r="10548" s="29" customFormat="1" x14ac:dyDescent="0.25"/>
    <row r="10549" s="29" customFormat="1" x14ac:dyDescent="0.25"/>
    <row r="10550" s="29" customFormat="1" x14ac:dyDescent="0.25"/>
    <row r="10551" s="29" customFormat="1" x14ac:dyDescent="0.25"/>
    <row r="10552" s="29" customFormat="1" x14ac:dyDescent="0.25"/>
    <row r="10553" s="29" customFormat="1" x14ac:dyDescent="0.25"/>
    <row r="10554" s="29" customFormat="1" x14ac:dyDescent="0.25"/>
    <row r="10555" s="29" customFormat="1" x14ac:dyDescent="0.25"/>
    <row r="10556" s="29" customFormat="1" x14ac:dyDescent="0.25"/>
    <row r="10557" s="29" customFormat="1" x14ac:dyDescent="0.25"/>
    <row r="10558" s="29" customFormat="1" x14ac:dyDescent="0.25"/>
    <row r="10559" s="29" customFormat="1" x14ac:dyDescent="0.25"/>
    <row r="10560" s="29" customFormat="1" x14ac:dyDescent="0.25"/>
    <row r="10561" s="29" customFormat="1" x14ac:dyDescent="0.25"/>
    <row r="10562" s="29" customFormat="1" x14ac:dyDescent="0.25"/>
    <row r="10563" s="29" customFormat="1" x14ac:dyDescent="0.25"/>
    <row r="10564" s="29" customFormat="1" x14ac:dyDescent="0.25"/>
    <row r="10565" s="29" customFormat="1" x14ac:dyDescent="0.25"/>
    <row r="10566" s="29" customFormat="1" x14ac:dyDescent="0.25"/>
    <row r="10567" s="29" customFormat="1" x14ac:dyDescent="0.25"/>
    <row r="10568" s="29" customFormat="1" x14ac:dyDescent="0.25"/>
    <row r="10569" s="29" customFormat="1" x14ac:dyDescent="0.25"/>
    <row r="10570" s="29" customFormat="1" x14ac:dyDescent="0.25"/>
    <row r="10571" s="29" customFormat="1" x14ac:dyDescent="0.25"/>
    <row r="10572" s="29" customFormat="1" x14ac:dyDescent="0.25"/>
    <row r="10573" s="29" customFormat="1" x14ac:dyDescent="0.25"/>
    <row r="10574" s="29" customFormat="1" x14ac:dyDescent="0.25"/>
    <row r="10575" s="29" customFormat="1" x14ac:dyDescent="0.25"/>
    <row r="10576" s="29" customFormat="1" x14ac:dyDescent="0.25"/>
    <row r="10577" s="29" customFormat="1" x14ac:dyDescent="0.25"/>
    <row r="10578" s="29" customFormat="1" x14ac:dyDescent="0.25"/>
    <row r="10579" s="29" customFormat="1" x14ac:dyDescent="0.25"/>
    <row r="10580" s="29" customFormat="1" x14ac:dyDescent="0.25"/>
    <row r="10581" s="29" customFormat="1" x14ac:dyDescent="0.25"/>
    <row r="10582" s="29" customFormat="1" x14ac:dyDescent="0.25"/>
    <row r="10583" s="29" customFormat="1" x14ac:dyDescent="0.25"/>
    <row r="10584" s="29" customFormat="1" x14ac:dyDescent="0.25"/>
    <row r="10585" s="29" customFormat="1" x14ac:dyDescent="0.25"/>
    <row r="10586" s="29" customFormat="1" x14ac:dyDescent="0.25"/>
    <row r="10587" s="29" customFormat="1" x14ac:dyDescent="0.25"/>
    <row r="10588" s="29" customFormat="1" x14ac:dyDescent="0.25"/>
    <row r="10589" s="29" customFormat="1" x14ac:dyDescent="0.25"/>
    <row r="10590" s="29" customFormat="1" x14ac:dyDescent="0.25"/>
    <row r="10591" s="29" customFormat="1" x14ac:dyDescent="0.25"/>
    <row r="10592" s="29" customFormat="1" x14ac:dyDescent="0.25"/>
    <row r="10593" s="29" customFormat="1" x14ac:dyDescent="0.25"/>
    <row r="10594" s="29" customFormat="1" x14ac:dyDescent="0.25"/>
    <row r="10595" s="29" customFormat="1" x14ac:dyDescent="0.25"/>
    <row r="10596" s="29" customFormat="1" x14ac:dyDescent="0.25"/>
    <row r="10597" s="29" customFormat="1" x14ac:dyDescent="0.25"/>
    <row r="10598" s="29" customFormat="1" x14ac:dyDescent="0.25"/>
    <row r="10599" s="29" customFormat="1" x14ac:dyDescent="0.25"/>
    <row r="10600" s="29" customFormat="1" x14ac:dyDescent="0.25"/>
    <row r="10601" s="29" customFormat="1" x14ac:dyDescent="0.25"/>
    <row r="10602" s="29" customFormat="1" x14ac:dyDescent="0.25"/>
    <row r="10603" s="29" customFormat="1" x14ac:dyDescent="0.25"/>
    <row r="10604" s="29" customFormat="1" x14ac:dyDescent="0.25"/>
    <row r="10605" s="29" customFormat="1" x14ac:dyDescent="0.25"/>
    <row r="10606" s="29" customFormat="1" x14ac:dyDescent="0.25"/>
    <row r="10607" s="29" customFormat="1" x14ac:dyDescent="0.25"/>
    <row r="10608" s="29" customFormat="1" x14ac:dyDescent="0.25"/>
    <row r="10609" s="29" customFormat="1" x14ac:dyDescent="0.25"/>
    <row r="10610" s="29" customFormat="1" x14ac:dyDescent="0.25"/>
    <row r="10611" s="29" customFormat="1" x14ac:dyDescent="0.25"/>
    <row r="10612" s="29" customFormat="1" x14ac:dyDescent="0.25"/>
    <row r="10613" s="29" customFormat="1" x14ac:dyDescent="0.25"/>
    <row r="10614" s="29" customFormat="1" x14ac:dyDescent="0.25"/>
    <row r="10615" s="29" customFormat="1" x14ac:dyDescent="0.25"/>
    <row r="10616" s="29" customFormat="1" x14ac:dyDescent="0.25"/>
    <row r="10617" s="29" customFormat="1" x14ac:dyDescent="0.25"/>
    <row r="10618" s="29" customFormat="1" x14ac:dyDescent="0.25"/>
    <row r="10619" s="29" customFormat="1" x14ac:dyDescent="0.25"/>
    <row r="10620" s="29" customFormat="1" x14ac:dyDescent="0.25"/>
    <row r="10621" s="29" customFormat="1" x14ac:dyDescent="0.25"/>
    <row r="10622" s="29" customFormat="1" x14ac:dyDescent="0.25"/>
    <row r="10623" s="29" customFormat="1" x14ac:dyDescent="0.25"/>
    <row r="10624" s="29" customFormat="1" x14ac:dyDescent="0.25"/>
    <row r="10625" s="29" customFormat="1" x14ac:dyDescent="0.25"/>
    <row r="10626" s="29" customFormat="1" x14ac:dyDescent="0.25"/>
    <row r="10627" s="29" customFormat="1" x14ac:dyDescent="0.25"/>
    <row r="10628" s="29" customFormat="1" x14ac:dyDescent="0.25"/>
    <row r="10629" s="29" customFormat="1" x14ac:dyDescent="0.25"/>
    <row r="10630" s="29" customFormat="1" x14ac:dyDescent="0.25"/>
    <row r="10631" s="29" customFormat="1" x14ac:dyDescent="0.25"/>
    <row r="10632" s="29" customFormat="1" x14ac:dyDescent="0.25"/>
    <row r="10633" s="29" customFormat="1" x14ac:dyDescent="0.25"/>
    <row r="10634" s="29" customFormat="1" x14ac:dyDescent="0.25"/>
    <row r="10635" s="29" customFormat="1" x14ac:dyDescent="0.25"/>
    <row r="10636" s="29" customFormat="1" x14ac:dyDescent="0.25"/>
    <row r="10637" s="29" customFormat="1" x14ac:dyDescent="0.25"/>
    <row r="10638" s="29" customFormat="1" x14ac:dyDescent="0.25"/>
    <row r="10639" s="29" customFormat="1" x14ac:dyDescent="0.25"/>
    <row r="10640" s="29" customFormat="1" x14ac:dyDescent="0.25"/>
    <row r="10641" s="29" customFormat="1" x14ac:dyDescent="0.25"/>
    <row r="10642" s="29" customFormat="1" x14ac:dyDescent="0.25"/>
    <row r="10643" s="29" customFormat="1" x14ac:dyDescent="0.25"/>
    <row r="10644" s="29" customFormat="1" x14ac:dyDescent="0.25"/>
    <row r="10645" s="29" customFormat="1" x14ac:dyDescent="0.25"/>
    <row r="10646" s="29" customFormat="1" x14ac:dyDescent="0.25"/>
    <row r="10647" s="29" customFormat="1" x14ac:dyDescent="0.25"/>
    <row r="10648" s="29" customFormat="1" x14ac:dyDescent="0.25"/>
    <row r="10649" s="29" customFormat="1" x14ac:dyDescent="0.25"/>
    <row r="10650" s="29" customFormat="1" x14ac:dyDescent="0.25"/>
    <row r="10651" s="29" customFormat="1" x14ac:dyDescent="0.25"/>
    <row r="10652" s="29" customFormat="1" x14ac:dyDescent="0.25"/>
    <row r="10653" s="29" customFormat="1" x14ac:dyDescent="0.25"/>
    <row r="10654" s="29" customFormat="1" x14ac:dyDescent="0.25"/>
    <row r="10655" s="29" customFormat="1" x14ac:dyDescent="0.25"/>
    <row r="10656" s="29" customFormat="1" x14ac:dyDescent="0.25"/>
    <row r="10657" s="29" customFormat="1" x14ac:dyDescent="0.25"/>
    <row r="10658" s="29" customFormat="1" x14ac:dyDescent="0.25"/>
    <row r="10659" s="29" customFormat="1" x14ac:dyDescent="0.25"/>
    <row r="10660" s="29" customFormat="1" x14ac:dyDescent="0.25"/>
    <row r="10661" s="29" customFormat="1" x14ac:dyDescent="0.25"/>
    <row r="10662" s="29" customFormat="1" x14ac:dyDescent="0.25"/>
    <row r="10663" s="29" customFormat="1" x14ac:dyDescent="0.25"/>
    <row r="10664" s="29" customFormat="1" x14ac:dyDescent="0.25"/>
    <row r="10665" s="29" customFormat="1" x14ac:dyDescent="0.25"/>
    <row r="10666" s="29" customFormat="1" x14ac:dyDescent="0.25"/>
    <row r="10667" s="29" customFormat="1" x14ac:dyDescent="0.25"/>
    <row r="10668" s="29" customFormat="1" x14ac:dyDescent="0.25"/>
    <row r="10669" s="29" customFormat="1" x14ac:dyDescent="0.25"/>
    <row r="10670" s="29" customFormat="1" x14ac:dyDescent="0.25"/>
    <row r="10671" s="29" customFormat="1" x14ac:dyDescent="0.25"/>
    <row r="10672" s="29" customFormat="1" x14ac:dyDescent="0.25"/>
    <row r="10673" s="29" customFormat="1" x14ac:dyDescent="0.25"/>
    <row r="10674" s="29" customFormat="1" x14ac:dyDescent="0.25"/>
    <row r="10675" s="29" customFormat="1" x14ac:dyDescent="0.25"/>
    <row r="10676" s="29" customFormat="1" x14ac:dyDescent="0.25"/>
    <row r="10677" s="29" customFormat="1" x14ac:dyDescent="0.25"/>
    <row r="10678" s="29" customFormat="1" x14ac:dyDescent="0.25"/>
    <row r="10679" s="29" customFormat="1" x14ac:dyDescent="0.25"/>
    <row r="10680" s="29" customFormat="1" x14ac:dyDescent="0.25"/>
    <row r="10681" s="29" customFormat="1" x14ac:dyDescent="0.25"/>
    <row r="10682" s="29" customFormat="1" x14ac:dyDescent="0.25"/>
    <row r="10683" s="29" customFormat="1" x14ac:dyDescent="0.25"/>
    <row r="10684" s="29" customFormat="1" x14ac:dyDescent="0.25"/>
    <row r="10685" s="29" customFormat="1" x14ac:dyDescent="0.25"/>
    <row r="10686" s="29" customFormat="1" x14ac:dyDescent="0.25"/>
    <row r="10687" s="29" customFormat="1" x14ac:dyDescent="0.25"/>
    <row r="10688" s="29" customFormat="1" x14ac:dyDescent="0.25"/>
    <row r="10689" s="29" customFormat="1" x14ac:dyDescent="0.25"/>
    <row r="10690" s="29" customFormat="1" x14ac:dyDescent="0.25"/>
    <row r="10691" s="29" customFormat="1" x14ac:dyDescent="0.25"/>
    <row r="10692" s="29" customFormat="1" x14ac:dyDescent="0.25"/>
    <row r="10693" s="29" customFormat="1" x14ac:dyDescent="0.25"/>
    <row r="10694" s="29" customFormat="1" x14ac:dyDescent="0.25"/>
    <row r="10695" s="29" customFormat="1" x14ac:dyDescent="0.25"/>
    <row r="10696" s="29" customFormat="1" x14ac:dyDescent="0.25"/>
    <row r="10697" s="29" customFormat="1" x14ac:dyDescent="0.25"/>
    <row r="10698" s="29" customFormat="1" x14ac:dyDescent="0.25"/>
    <row r="10699" s="29" customFormat="1" x14ac:dyDescent="0.25"/>
    <row r="10700" s="29" customFormat="1" x14ac:dyDescent="0.25"/>
    <row r="10701" s="29" customFormat="1" x14ac:dyDescent="0.25"/>
    <row r="10702" s="29" customFormat="1" x14ac:dyDescent="0.25"/>
    <row r="10703" s="29" customFormat="1" x14ac:dyDescent="0.25"/>
    <row r="10704" s="29" customFormat="1" x14ac:dyDescent="0.25"/>
    <row r="10705" s="29" customFormat="1" x14ac:dyDescent="0.25"/>
    <row r="10706" s="29" customFormat="1" x14ac:dyDescent="0.25"/>
    <row r="10707" s="29" customFormat="1" x14ac:dyDescent="0.25"/>
    <row r="10708" s="29" customFormat="1" x14ac:dyDescent="0.25"/>
    <row r="10709" s="29" customFormat="1" x14ac:dyDescent="0.25"/>
    <row r="10710" s="29" customFormat="1" x14ac:dyDescent="0.25"/>
    <row r="10711" s="29" customFormat="1" x14ac:dyDescent="0.25"/>
    <row r="10712" s="29" customFormat="1" x14ac:dyDescent="0.25"/>
    <row r="10713" s="29" customFormat="1" x14ac:dyDescent="0.25"/>
    <row r="10714" s="29" customFormat="1" x14ac:dyDescent="0.25"/>
    <row r="10715" s="29" customFormat="1" x14ac:dyDescent="0.25"/>
    <row r="10716" s="29" customFormat="1" x14ac:dyDescent="0.25"/>
    <row r="10717" s="29" customFormat="1" x14ac:dyDescent="0.25"/>
    <row r="10718" s="29" customFormat="1" x14ac:dyDescent="0.25"/>
    <row r="10719" s="29" customFormat="1" x14ac:dyDescent="0.25"/>
    <row r="10720" s="29" customFormat="1" x14ac:dyDescent="0.25"/>
    <row r="10721" s="29" customFormat="1" x14ac:dyDescent="0.25"/>
    <row r="10722" s="29" customFormat="1" x14ac:dyDescent="0.25"/>
    <row r="10723" s="29" customFormat="1" x14ac:dyDescent="0.25"/>
    <row r="10724" s="29" customFormat="1" x14ac:dyDescent="0.25"/>
    <row r="10725" s="29" customFormat="1" x14ac:dyDescent="0.25"/>
    <row r="10726" s="29" customFormat="1" x14ac:dyDescent="0.25"/>
    <row r="10727" s="29" customFormat="1" x14ac:dyDescent="0.25"/>
    <row r="10728" s="29" customFormat="1" x14ac:dyDescent="0.25"/>
    <row r="10729" s="29" customFormat="1" x14ac:dyDescent="0.25"/>
    <row r="10730" s="29" customFormat="1" x14ac:dyDescent="0.25"/>
    <row r="10731" s="29" customFormat="1" x14ac:dyDescent="0.25"/>
    <row r="10732" s="29" customFormat="1" x14ac:dyDescent="0.25"/>
    <row r="10733" s="29" customFormat="1" x14ac:dyDescent="0.25"/>
    <row r="10734" s="29" customFormat="1" x14ac:dyDescent="0.25"/>
    <row r="10735" s="29" customFormat="1" x14ac:dyDescent="0.25"/>
    <row r="10736" s="29" customFormat="1" x14ac:dyDescent="0.25"/>
    <row r="10737" s="29" customFormat="1" x14ac:dyDescent="0.25"/>
    <row r="10738" s="29" customFormat="1" x14ac:dyDescent="0.25"/>
    <row r="10739" s="29" customFormat="1" x14ac:dyDescent="0.25"/>
    <row r="10740" s="29" customFormat="1" x14ac:dyDescent="0.25"/>
    <row r="10741" s="29" customFormat="1" x14ac:dyDescent="0.25"/>
    <row r="10742" s="29" customFormat="1" x14ac:dyDescent="0.25"/>
    <row r="10743" s="29" customFormat="1" x14ac:dyDescent="0.25"/>
    <row r="10744" s="29" customFormat="1" x14ac:dyDescent="0.25"/>
    <row r="10745" s="29" customFormat="1" x14ac:dyDescent="0.25"/>
    <row r="10746" s="29" customFormat="1" x14ac:dyDescent="0.25"/>
    <row r="10747" s="29" customFormat="1" x14ac:dyDescent="0.25"/>
    <row r="10748" s="29" customFormat="1" x14ac:dyDescent="0.25"/>
    <row r="10749" s="29" customFormat="1" x14ac:dyDescent="0.25"/>
    <row r="10750" s="29" customFormat="1" x14ac:dyDescent="0.25"/>
    <row r="10751" s="29" customFormat="1" x14ac:dyDescent="0.25"/>
    <row r="10752" s="29" customFormat="1" x14ac:dyDescent="0.25"/>
    <row r="10753" s="29" customFormat="1" x14ac:dyDescent="0.25"/>
    <row r="10754" s="29" customFormat="1" x14ac:dyDescent="0.25"/>
    <row r="10755" s="29" customFormat="1" x14ac:dyDescent="0.25"/>
    <row r="10756" s="29" customFormat="1" x14ac:dyDescent="0.25"/>
    <row r="10757" s="29" customFormat="1" x14ac:dyDescent="0.25"/>
    <row r="10758" s="29" customFormat="1" x14ac:dyDescent="0.25"/>
    <row r="10759" s="29" customFormat="1" x14ac:dyDescent="0.25"/>
    <row r="10760" s="29" customFormat="1" x14ac:dyDescent="0.25"/>
    <row r="10761" s="29" customFormat="1" x14ac:dyDescent="0.25"/>
    <row r="10762" s="29" customFormat="1" x14ac:dyDescent="0.25"/>
    <row r="10763" s="29" customFormat="1" x14ac:dyDescent="0.25"/>
    <row r="10764" s="29" customFormat="1" x14ac:dyDescent="0.25"/>
    <row r="10765" s="29" customFormat="1" x14ac:dyDescent="0.25"/>
    <row r="10766" s="29" customFormat="1" x14ac:dyDescent="0.25"/>
    <row r="10767" s="29" customFormat="1" x14ac:dyDescent="0.25"/>
    <row r="10768" s="29" customFormat="1" x14ac:dyDescent="0.25"/>
    <row r="10769" s="29" customFormat="1" x14ac:dyDescent="0.25"/>
    <row r="10770" s="29" customFormat="1" x14ac:dyDescent="0.25"/>
    <row r="10771" s="29" customFormat="1" x14ac:dyDescent="0.25"/>
    <row r="10772" s="29" customFormat="1" x14ac:dyDescent="0.25"/>
    <row r="10773" s="29" customFormat="1" x14ac:dyDescent="0.25"/>
    <row r="10774" s="29" customFormat="1" x14ac:dyDescent="0.25"/>
    <row r="10775" s="29" customFormat="1" x14ac:dyDescent="0.25"/>
    <row r="10776" s="29" customFormat="1" x14ac:dyDescent="0.25"/>
    <row r="10777" s="29" customFormat="1" x14ac:dyDescent="0.25"/>
    <row r="10778" s="29" customFormat="1" x14ac:dyDescent="0.25"/>
    <row r="10779" s="29" customFormat="1" x14ac:dyDescent="0.25"/>
    <row r="10780" s="29" customFormat="1" x14ac:dyDescent="0.25"/>
    <row r="10781" s="29" customFormat="1" x14ac:dyDescent="0.25"/>
    <row r="10782" s="29" customFormat="1" x14ac:dyDescent="0.25"/>
    <row r="10783" s="29" customFormat="1" x14ac:dyDescent="0.25"/>
    <row r="10784" s="29" customFormat="1" x14ac:dyDescent="0.25"/>
    <row r="10785" s="29" customFormat="1" x14ac:dyDescent="0.25"/>
    <row r="10786" s="29" customFormat="1" x14ac:dyDescent="0.25"/>
    <row r="10787" s="29" customFormat="1" x14ac:dyDescent="0.25"/>
    <row r="10788" s="29" customFormat="1" x14ac:dyDescent="0.25"/>
    <row r="10789" s="29" customFormat="1" x14ac:dyDescent="0.25"/>
    <row r="10790" s="29" customFormat="1" x14ac:dyDescent="0.25"/>
    <row r="10791" s="29" customFormat="1" x14ac:dyDescent="0.25"/>
    <row r="10792" s="29" customFormat="1" x14ac:dyDescent="0.25"/>
    <row r="10793" s="29" customFormat="1" x14ac:dyDescent="0.25"/>
    <row r="10794" s="29" customFormat="1" x14ac:dyDescent="0.25"/>
    <row r="10795" s="29" customFormat="1" x14ac:dyDescent="0.25"/>
    <row r="10796" s="29" customFormat="1" x14ac:dyDescent="0.25"/>
    <row r="10797" s="29" customFormat="1" x14ac:dyDescent="0.25"/>
    <row r="10798" s="29" customFormat="1" x14ac:dyDescent="0.25"/>
    <row r="10799" s="29" customFormat="1" x14ac:dyDescent="0.25"/>
    <row r="10800" s="29" customFormat="1" x14ac:dyDescent="0.25"/>
    <row r="10801" s="29" customFormat="1" x14ac:dyDescent="0.25"/>
    <row r="10802" s="29" customFormat="1" x14ac:dyDescent="0.25"/>
    <row r="10803" s="29" customFormat="1" x14ac:dyDescent="0.25"/>
    <row r="10804" s="29" customFormat="1" x14ac:dyDescent="0.25"/>
    <row r="10805" s="29" customFormat="1" x14ac:dyDescent="0.25"/>
    <row r="10806" s="29" customFormat="1" x14ac:dyDescent="0.25"/>
    <row r="10807" s="29" customFormat="1" x14ac:dyDescent="0.25"/>
    <row r="10808" s="29" customFormat="1" x14ac:dyDescent="0.25"/>
    <row r="10809" s="29" customFormat="1" x14ac:dyDescent="0.25"/>
    <row r="10810" s="29" customFormat="1" x14ac:dyDescent="0.25"/>
    <row r="10811" s="29" customFormat="1" x14ac:dyDescent="0.25"/>
    <row r="10812" s="29" customFormat="1" x14ac:dyDescent="0.25"/>
    <row r="10813" s="29" customFormat="1" x14ac:dyDescent="0.25"/>
    <row r="10814" s="29" customFormat="1" x14ac:dyDescent="0.25"/>
    <row r="10815" s="29" customFormat="1" x14ac:dyDescent="0.25"/>
    <row r="10816" s="29" customFormat="1" x14ac:dyDescent="0.25"/>
    <row r="10817" s="29" customFormat="1" x14ac:dyDescent="0.25"/>
    <row r="10818" s="29" customFormat="1" x14ac:dyDescent="0.25"/>
    <row r="10819" s="29" customFormat="1" x14ac:dyDescent="0.25"/>
    <row r="10820" s="29" customFormat="1" x14ac:dyDescent="0.25"/>
    <row r="10821" s="29" customFormat="1" x14ac:dyDescent="0.25"/>
    <row r="10822" s="29" customFormat="1" x14ac:dyDescent="0.25"/>
    <row r="10823" s="29" customFormat="1" x14ac:dyDescent="0.25"/>
    <row r="10824" s="29" customFormat="1" x14ac:dyDescent="0.25"/>
    <row r="10825" s="29" customFormat="1" x14ac:dyDescent="0.25"/>
    <row r="10826" s="29" customFormat="1" x14ac:dyDescent="0.25"/>
    <row r="10827" s="29" customFormat="1" x14ac:dyDescent="0.25"/>
    <row r="10828" s="29" customFormat="1" x14ac:dyDescent="0.25"/>
    <row r="10829" s="29" customFormat="1" x14ac:dyDescent="0.25"/>
    <row r="10830" s="29" customFormat="1" x14ac:dyDescent="0.25"/>
    <row r="10831" s="29" customFormat="1" x14ac:dyDescent="0.25"/>
    <row r="10832" s="29" customFormat="1" x14ac:dyDescent="0.25"/>
    <row r="10833" s="29" customFormat="1" x14ac:dyDescent="0.25"/>
    <row r="10834" s="29" customFormat="1" x14ac:dyDescent="0.25"/>
    <row r="10835" s="29" customFormat="1" x14ac:dyDescent="0.25"/>
    <row r="10836" s="29" customFormat="1" x14ac:dyDescent="0.25"/>
    <row r="10837" s="29" customFormat="1" x14ac:dyDescent="0.25"/>
    <row r="10838" s="29" customFormat="1" x14ac:dyDescent="0.25"/>
    <row r="10839" s="29" customFormat="1" x14ac:dyDescent="0.25"/>
    <row r="10840" s="29" customFormat="1" x14ac:dyDescent="0.25"/>
    <row r="10841" s="29" customFormat="1" x14ac:dyDescent="0.25"/>
    <row r="10842" s="29" customFormat="1" x14ac:dyDescent="0.25"/>
    <row r="10843" s="29" customFormat="1" x14ac:dyDescent="0.25"/>
    <row r="10844" s="29" customFormat="1" x14ac:dyDescent="0.25"/>
    <row r="10845" s="29" customFormat="1" x14ac:dyDescent="0.25"/>
    <row r="10846" s="29" customFormat="1" x14ac:dyDescent="0.25"/>
    <row r="10847" s="29" customFormat="1" x14ac:dyDescent="0.25"/>
    <row r="10848" s="29" customFormat="1" x14ac:dyDescent="0.25"/>
    <row r="10849" s="29" customFormat="1" x14ac:dyDescent="0.25"/>
    <row r="10850" s="29" customFormat="1" x14ac:dyDescent="0.25"/>
    <row r="10851" s="29" customFormat="1" x14ac:dyDescent="0.25"/>
    <row r="10852" s="29" customFormat="1" x14ac:dyDescent="0.25"/>
    <row r="10853" s="29" customFormat="1" x14ac:dyDescent="0.25"/>
    <row r="10854" s="29" customFormat="1" x14ac:dyDescent="0.25"/>
    <row r="10855" s="29" customFormat="1" x14ac:dyDescent="0.25"/>
    <row r="10856" s="29" customFormat="1" x14ac:dyDescent="0.25"/>
    <row r="10857" s="29" customFormat="1" x14ac:dyDescent="0.25"/>
    <row r="10858" s="29" customFormat="1" x14ac:dyDescent="0.25"/>
    <row r="10859" s="29" customFormat="1" x14ac:dyDescent="0.25"/>
    <row r="10860" s="29" customFormat="1" x14ac:dyDescent="0.25"/>
    <row r="10861" s="29" customFormat="1" x14ac:dyDescent="0.25"/>
    <row r="10862" s="29" customFormat="1" x14ac:dyDescent="0.25"/>
    <row r="10863" s="29" customFormat="1" x14ac:dyDescent="0.25"/>
    <row r="10864" s="29" customFormat="1" x14ac:dyDescent="0.25"/>
    <row r="10865" s="29" customFormat="1" x14ac:dyDescent="0.25"/>
    <row r="10866" s="29" customFormat="1" x14ac:dyDescent="0.25"/>
    <row r="10867" s="29" customFormat="1" x14ac:dyDescent="0.25"/>
    <row r="10868" s="29" customFormat="1" x14ac:dyDescent="0.25"/>
    <row r="10869" s="29" customFormat="1" x14ac:dyDescent="0.25"/>
    <row r="10870" s="29" customFormat="1" x14ac:dyDescent="0.25"/>
    <row r="10871" s="29" customFormat="1" x14ac:dyDescent="0.25"/>
    <row r="10872" s="29" customFormat="1" x14ac:dyDescent="0.25"/>
    <row r="10873" s="29" customFormat="1" x14ac:dyDescent="0.25"/>
    <row r="10874" s="29" customFormat="1" x14ac:dyDescent="0.25"/>
    <row r="10875" s="29" customFormat="1" x14ac:dyDescent="0.25"/>
    <row r="10876" s="29" customFormat="1" x14ac:dyDescent="0.25"/>
    <row r="10877" s="29" customFormat="1" x14ac:dyDescent="0.25"/>
    <row r="10878" s="29" customFormat="1" x14ac:dyDescent="0.25"/>
    <row r="10879" s="29" customFormat="1" x14ac:dyDescent="0.25"/>
    <row r="10880" s="29" customFormat="1" x14ac:dyDescent="0.25"/>
    <row r="10881" s="29" customFormat="1" x14ac:dyDescent="0.25"/>
    <row r="10882" s="29" customFormat="1" x14ac:dyDescent="0.25"/>
    <row r="10883" s="29" customFormat="1" x14ac:dyDescent="0.25"/>
    <row r="10884" s="29" customFormat="1" x14ac:dyDescent="0.25"/>
    <row r="10885" s="29" customFormat="1" x14ac:dyDescent="0.25"/>
    <row r="10886" s="29" customFormat="1" x14ac:dyDescent="0.25"/>
    <row r="10887" s="29" customFormat="1" x14ac:dyDescent="0.25"/>
    <row r="10888" s="29" customFormat="1" x14ac:dyDescent="0.25"/>
    <row r="10889" s="29" customFormat="1" x14ac:dyDescent="0.25"/>
    <row r="10890" s="29" customFormat="1" x14ac:dyDescent="0.25"/>
    <row r="10891" s="29" customFormat="1" x14ac:dyDescent="0.25"/>
    <row r="10892" s="29" customFormat="1" x14ac:dyDescent="0.25"/>
    <row r="10893" s="29" customFormat="1" x14ac:dyDescent="0.25"/>
    <row r="10894" s="29" customFormat="1" x14ac:dyDescent="0.25"/>
    <row r="10895" s="29" customFormat="1" x14ac:dyDescent="0.25"/>
    <row r="10896" s="29" customFormat="1" x14ac:dyDescent="0.25"/>
    <row r="10897" s="29" customFormat="1" x14ac:dyDescent="0.25"/>
    <row r="10898" s="29" customFormat="1" x14ac:dyDescent="0.25"/>
    <row r="10899" s="29" customFormat="1" x14ac:dyDescent="0.25"/>
    <row r="10900" s="29" customFormat="1" x14ac:dyDescent="0.25"/>
    <row r="10901" s="29" customFormat="1" x14ac:dyDescent="0.25"/>
    <row r="10902" s="29" customFormat="1" x14ac:dyDescent="0.25"/>
    <row r="10903" s="29" customFormat="1" x14ac:dyDescent="0.25"/>
    <row r="10904" s="29" customFormat="1" x14ac:dyDescent="0.25"/>
    <row r="10905" s="29" customFormat="1" x14ac:dyDescent="0.25"/>
    <row r="10906" s="29" customFormat="1" x14ac:dyDescent="0.25"/>
    <row r="10907" s="29" customFormat="1" x14ac:dyDescent="0.25"/>
    <row r="10908" s="29" customFormat="1" x14ac:dyDescent="0.25"/>
    <row r="10909" s="29" customFormat="1" x14ac:dyDescent="0.25"/>
    <row r="10910" s="29" customFormat="1" x14ac:dyDescent="0.25"/>
    <row r="10911" s="29" customFormat="1" x14ac:dyDescent="0.25"/>
    <row r="10912" s="29" customFormat="1" x14ac:dyDescent="0.25"/>
    <row r="10913" s="29" customFormat="1" x14ac:dyDescent="0.25"/>
    <row r="10914" s="29" customFormat="1" x14ac:dyDescent="0.25"/>
    <row r="10915" s="29" customFormat="1" x14ac:dyDescent="0.25"/>
    <row r="10916" s="29" customFormat="1" x14ac:dyDescent="0.25"/>
    <row r="10917" s="29" customFormat="1" x14ac:dyDescent="0.25"/>
    <row r="10918" s="29" customFormat="1" x14ac:dyDescent="0.25"/>
    <row r="10919" s="29" customFormat="1" x14ac:dyDescent="0.25"/>
    <row r="10920" s="29" customFormat="1" x14ac:dyDescent="0.25"/>
    <row r="10921" s="29" customFormat="1" x14ac:dyDescent="0.25"/>
    <row r="10922" s="29" customFormat="1" x14ac:dyDescent="0.25"/>
    <row r="10923" s="29" customFormat="1" x14ac:dyDescent="0.25"/>
    <row r="10924" s="29" customFormat="1" x14ac:dyDescent="0.25"/>
    <row r="10925" s="29" customFormat="1" x14ac:dyDescent="0.25"/>
    <row r="10926" s="29" customFormat="1" x14ac:dyDescent="0.25"/>
    <row r="10927" s="29" customFormat="1" x14ac:dyDescent="0.25"/>
    <row r="10928" s="29" customFormat="1" x14ac:dyDescent="0.25"/>
    <row r="10929" s="29" customFormat="1" x14ac:dyDescent="0.25"/>
    <row r="10930" s="29" customFormat="1" x14ac:dyDescent="0.25"/>
    <row r="10931" s="29" customFormat="1" x14ac:dyDescent="0.25"/>
    <row r="10932" s="29" customFormat="1" x14ac:dyDescent="0.25"/>
    <row r="10933" s="29" customFormat="1" x14ac:dyDescent="0.25"/>
    <row r="10934" s="29" customFormat="1" x14ac:dyDescent="0.25"/>
    <row r="10935" s="29" customFormat="1" x14ac:dyDescent="0.25"/>
    <row r="10936" s="29" customFormat="1" x14ac:dyDescent="0.25"/>
    <row r="10937" s="29" customFormat="1" x14ac:dyDescent="0.25"/>
    <row r="10938" s="29" customFormat="1" x14ac:dyDescent="0.25"/>
    <row r="10939" s="29" customFormat="1" x14ac:dyDescent="0.25"/>
    <row r="10940" s="29" customFormat="1" x14ac:dyDescent="0.25"/>
    <row r="10941" s="29" customFormat="1" x14ac:dyDescent="0.25"/>
    <row r="10942" s="29" customFormat="1" x14ac:dyDescent="0.25"/>
    <row r="10943" s="29" customFormat="1" x14ac:dyDescent="0.25"/>
    <row r="10944" s="29" customFormat="1" x14ac:dyDescent="0.25"/>
    <row r="10945" s="29" customFormat="1" x14ac:dyDescent="0.25"/>
    <row r="10946" s="29" customFormat="1" x14ac:dyDescent="0.25"/>
    <row r="10947" s="29" customFormat="1" x14ac:dyDescent="0.25"/>
    <row r="10948" s="29" customFormat="1" x14ac:dyDescent="0.25"/>
    <row r="10949" s="29" customFormat="1" x14ac:dyDescent="0.25"/>
    <row r="10950" s="29" customFormat="1" x14ac:dyDescent="0.25"/>
    <row r="10951" s="29" customFormat="1" x14ac:dyDescent="0.25"/>
    <row r="10952" s="29" customFormat="1" x14ac:dyDescent="0.25"/>
    <row r="10953" s="29" customFormat="1" x14ac:dyDescent="0.25"/>
    <row r="10954" s="29" customFormat="1" x14ac:dyDescent="0.25"/>
    <row r="10955" s="29" customFormat="1" x14ac:dyDescent="0.25"/>
    <row r="10956" s="29" customFormat="1" x14ac:dyDescent="0.25"/>
    <row r="10957" s="29" customFormat="1" x14ac:dyDescent="0.25"/>
    <row r="10958" s="29" customFormat="1" x14ac:dyDescent="0.25"/>
    <row r="10959" s="29" customFormat="1" x14ac:dyDescent="0.25"/>
    <row r="10960" s="29" customFormat="1" x14ac:dyDescent="0.25"/>
    <row r="10961" s="29" customFormat="1" x14ac:dyDescent="0.25"/>
    <row r="10962" s="29" customFormat="1" x14ac:dyDescent="0.25"/>
    <row r="10963" s="29" customFormat="1" x14ac:dyDescent="0.25"/>
    <row r="10964" s="29" customFormat="1" x14ac:dyDescent="0.25"/>
    <row r="10965" s="29" customFormat="1" x14ac:dyDescent="0.25"/>
    <row r="10966" s="29" customFormat="1" x14ac:dyDescent="0.25"/>
    <row r="10967" s="29" customFormat="1" x14ac:dyDescent="0.25"/>
    <row r="10968" s="29" customFormat="1" x14ac:dyDescent="0.25"/>
    <row r="10969" s="29" customFormat="1" x14ac:dyDescent="0.25"/>
    <row r="10970" s="29" customFormat="1" x14ac:dyDescent="0.25"/>
    <row r="10971" s="29" customFormat="1" x14ac:dyDescent="0.25"/>
    <row r="10972" s="29" customFormat="1" x14ac:dyDescent="0.25"/>
    <row r="10973" s="29" customFormat="1" x14ac:dyDescent="0.25"/>
    <row r="10974" s="29" customFormat="1" x14ac:dyDescent="0.25"/>
    <row r="10975" s="29" customFormat="1" x14ac:dyDescent="0.25"/>
    <row r="10976" s="29" customFormat="1" x14ac:dyDescent="0.25"/>
    <row r="10977" s="29" customFormat="1" x14ac:dyDescent="0.25"/>
    <row r="10978" s="29" customFormat="1" x14ac:dyDescent="0.25"/>
    <row r="10979" s="29" customFormat="1" x14ac:dyDescent="0.25"/>
    <row r="10980" s="29" customFormat="1" x14ac:dyDescent="0.25"/>
    <row r="10981" s="29" customFormat="1" x14ac:dyDescent="0.25"/>
    <row r="10982" s="29" customFormat="1" x14ac:dyDescent="0.25"/>
    <row r="10983" s="29" customFormat="1" x14ac:dyDescent="0.25"/>
    <row r="10984" s="29" customFormat="1" x14ac:dyDescent="0.25"/>
    <row r="10985" s="29" customFormat="1" x14ac:dyDescent="0.25"/>
    <row r="10986" s="29" customFormat="1" x14ac:dyDescent="0.25"/>
    <row r="10987" s="29" customFormat="1" x14ac:dyDescent="0.25"/>
    <row r="10988" s="29" customFormat="1" x14ac:dyDescent="0.25"/>
    <row r="10989" s="29" customFormat="1" x14ac:dyDescent="0.25"/>
    <row r="10990" s="29" customFormat="1" x14ac:dyDescent="0.25"/>
    <row r="10991" s="29" customFormat="1" x14ac:dyDescent="0.25"/>
    <row r="10992" s="29" customFormat="1" x14ac:dyDescent="0.25"/>
    <row r="10993" s="29" customFormat="1" x14ac:dyDescent="0.25"/>
    <row r="10994" s="29" customFormat="1" x14ac:dyDescent="0.25"/>
    <row r="10995" s="29" customFormat="1" x14ac:dyDescent="0.25"/>
    <row r="10996" s="29" customFormat="1" x14ac:dyDescent="0.25"/>
    <row r="10997" s="29" customFormat="1" x14ac:dyDescent="0.25"/>
    <row r="10998" s="29" customFormat="1" x14ac:dyDescent="0.25"/>
    <row r="10999" s="29" customFormat="1" x14ac:dyDescent="0.25"/>
    <row r="11000" s="29" customFormat="1" x14ac:dyDescent="0.25"/>
    <row r="11001" s="29" customFormat="1" x14ac:dyDescent="0.25"/>
    <row r="11002" s="29" customFormat="1" x14ac:dyDescent="0.25"/>
    <row r="11003" s="29" customFormat="1" x14ac:dyDescent="0.25"/>
    <row r="11004" s="29" customFormat="1" x14ac:dyDescent="0.25"/>
    <row r="11005" s="29" customFormat="1" x14ac:dyDescent="0.25"/>
    <row r="11006" s="29" customFormat="1" x14ac:dyDescent="0.25"/>
    <row r="11007" s="29" customFormat="1" x14ac:dyDescent="0.25"/>
    <row r="11008" s="29" customFormat="1" x14ac:dyDescent="0.25"/>
    <row r="11009" s="29" customFormat="1" x14ac:dyDescent="0.25"/>
    <row r="11010" s="29" customFormat="1" x14ac:dyDescent="0.25"/>
    <row r="11011" s="29" customFormat="1" x14ac:dyDescent="0.25"/>
    <row r="11012" s="29" customFormat="1" x14ac:dyDescent="0.25"/>
    <row r="11013" s="29" customFormat="1" x14ac:dyDescent="0.25"/>
    <row r="11014" s="29" customFormat="1" x14ac:dyDescent="0.25"/>
    <row r="11015" s="29" customFormat="1" x14ac:dyDescent="0.25"/>
    <row r="11016" s="29" customFormat="1" x14ac:dyDescent="0.25"/>
    <row r="11017" s="29" customFormat="1" x14ac:dyDescent="0.25"/>
    <row r="11018" s="29" customFormat="1" x14ac:dyDescent="0.25"/>
    <row r="11019" s="29" customFormat="1" x14ac:dyDescent="0.25"/>
    <row r="11020" s="29" customFormat="1" x14ac:dyDescent="0.25"/>
    <row r="11021" s="29" customFormat="1" x14ac:dyDescent="0.25"/>
    <row r="11022" s="29" customFormat="1" x14ac:dyDescent="0.25"/>
    <row r="11023" s="29" customFormat="1" x14ac:dyDescent="0.25"/>
    <row r="11024" s="29" customFormat="1" x14ac:dyDescent="0.25"/>
    <row r="11025" s="29" customFormat="1" x14ac:dyDescent="0.25"/>
    <row r="11026" s="29" customFormat="1" x14ac:dyDescent="0.25"/>
    <row r="11027" s="29" customFormat="1" x14ac:dyDescent="0.25"/>
    <row r="11028" s="29" customFormat="1" x14ac:dyDescent="0.25"/>
    <row r="11029" s="29" customFormat="1" x14ac:dyDescent="0.25"/>
    <row r="11030" s="29" customFormat="1" x14ac:dyDescent="0.25"/>
    <row r="11031" s="29" customFormat="1" x14ac:dyDescent="0.25"/>
    <row r="11032" s="29" customFormat="1" x14ac:dyDescent="0.25"/>
    <row r="11033" s="29" customFormat="1" x14ac:dyDescent="0.25"/>
    <row r="11034" s="29" customFormat="1" x14ac:dyDescent="0.25"/>
    <row r="11035" s="29" customFormat="1" x14ac:dyDescent="0.25"/>
    <row r="11036" s="29" customFormat="1" x14ac:dyDescent="0.25"/>
    <row r="11037" s="29" customFormat="1" x14ac:dyDescent="0.25"/>
    <row r="11038" s="29" customFormat="1" x14ac:dyDescent="0.25"/>
    <row r="11039" s="29" customFormat="1" x14ac:dyDescent="0.25"/>
    <row r="11040" s="29" customFormat="1" x14ac:dyDescent="0.25"/>
    <row r="11041" s="29" customFormat="1" x14ac:dyDescent="0.25"/>
    <row r="11042" s="29" customFormat="1" x14ac:dyDescent="0.25"/>
    <row r="11043" s="29" customFormat="1" x14ac:dyDescent="0.25"/>
    <row r="11044" s="29" customFormat="1" x14ac:dyDescent="0.25"/>
    <row r="11045" s="29" customFormat="1" x14ac:dyDescent="0.25"/>
    <row r="11046" s="29" customFormat="1" x14ac:dyDescent="0.25"/>
    <row r="11047" s="29" customFormat="1" x14ac:dyDescent="0.25"/>
    <row r="11048" s="29" customFormat="1" x14ac:dyDescent="0.25"/>
    <row r="11049" s="29" customFormat="1" x14ac:dyDescent="0.25"/>
    <row r="11050" s="29" customFormat="1" x14ac:dyDescent="0.25"/>
    <row r="11051" s="29" customFormat="1" x14ac:dyDescent="0.25"/>
    <row r="11052" s="29" customFormat="1" x14ac:dyDescent="0.25"/>
    <row r="11053" s="29" customFormat="1" x14ac:dyDescent="0.25"/>
    <row r="11054" s="29" customFormat="1" x14ac:dyDescent="0.25"/>
    <row r="11055" s="29" customFormat="1" x14ac:dyDescent="0.25"/>
    <row r="11056" s="29" customFormat="1" x14ac:dyDescent="0.25"/>
    <row r="11057" s="29" customFormat="1" x14ac:dyDescent="0.25"/>
    <row r="11058" s="29" customFormat="1" x14ac:dyDescent="0.25"/>
    <row r="11059" s="29" customFormat="1" x14ac:dyDescent="0.25"/>
    <row r="11060" s="29" customFormat="1" x14ac:dyDescent="0.25"/>
    <row r="11061" s="29" customFormat="1" x14ac:dyDescent="0.25"/>
    <row r="11062" s="29" customFormat="1" x14ac:dyDescent="0.25"/>
    <row r="11063" s="29" customFormat="1" x14ac:dyDescent="0.25"/>
    <row r="11064" s="29" customFormat="1" x14ac:dyDescent="0.25"/>
    <row r="11065" s="29" customFormat="1" x14ac:dyDescent="0.25"/>
    <row r="11066" s="29" customFormat="1" x14ac:dyDescent="0.25"/>
    <row r="11067" s="29" customFormat="1" x14ac:dyDescent="0.25"/>
    <row r="11068" s="29" customFormat="1" x14ac:dyDescent="0.25"/>
    <row r="11069" s="29" customFormat="1" x14ac:dyDescent="0.25"/>
    <row r="11070" s="29" customFormat="1" x14ac:dyDescent="0.25"/>
    <row r="11071" s="29" customFormat="1" x14ac:dyDescent="0.25"/>
    <row r="11072" s="29" customFormat="1" x14ac:dyDescent="0.25"/>
    <row r="11073" s="29" customFormat="1" x14ac:dyDescent="0.25"/>
    <row r="11074" s="29" customFormat="1" x14ac:dyDescent="0.25"/>
    <row r="11075" s="29" customFormat="1" x14ac:dyDescent="0.25"/>
    <row r="11076" s="29" customFormat="1" x14ac:dyDescent="0.25"/>
    <row r="11077" s="29" customFormat="1" x14ac:dyDescent="0.25"/>
    <row r="11078" s="29" customFormat="1" x14ac:dyDescent="0.25"/>
    <row r="11079" s="29" customFormat="1" x14ac:dyDescent="0.25"/>
    <row r="11080" s="29" customFormat="1" x14ac:dyDescent="0.25"/>
    <row r="11081" s="29" customFormat="1" x14ac:dyDescent="0.25"/>
    <row r="11082" s="29" customFormat="1" x14ac:dyDescent="0.25"/>
    <row r="11083" s="29" customFormat="1" x14ac:dyDescent="0.25"/>
    <row r="11084" s="29" customFormat="1" x14ac:dyDescent="0.25"/>
    <row r="11085" s="29" customFormat="1" x14ac:dyDescent="0.25"/>
    <row r="11086" s="29" customFormat="1" x14ac:dyDescent="0.25"/>
    <row r="11087" s="29" customFormat="1" x14ac:dyDescent="0.25"/>
    <row r="11088" s="29" customFormat="1" x14ac:dyDescent="0.25"/>
    <row r="11089" s="29" customFormat="1" x14ac:dyDescent="0.25"/>
    <row r="11090" s="29" customFormat="1" x14ac:dyDescent="0.25"/>
    <row r="11091" s="29" customFormat="1" x14ac:dyDescent="0.25"/>
    <row r="11092" s="29" customFormat="1" x14ac:dyDescent="0.25"/>
    <row r="11093" s="29" customFormat="1" x14ac:dyDescent="0.25"/>
    <row r="11094" s="29" customFormat="1" x14ac:dyDescent="0.25"/>
    <row r="11095" s="29" customFormat="1" x14ac:dyDescent="0.25"/>
    <row r="11096" s="29" customFormat="1" x14ac:dyDescent="0.25"/>
    <row r="11097" s="29" customFormat="1" x14ac:dyDescent="0.25"/>
    <row r="11098" s="29" customFormat="1" x14ac:dyDescent="0.25"/>
    <row r="11099" s="29" customFormat="1" x14ac:dyDescent="0.25"/>
    <row r="11100" s="29" customFormat="1" x14ac:dyDescent="0.25"/>
    <row r="11101" s="29" customFormat="1" x14ac:dyDescent="0.25"/>
    <row r="11102" s="29" customFormat="1" x14ac:dyDescent="0.25"/>
    <row r="11103" s="29" customFormat="1" x14ac:dyDescent="0.25"/>
    <row r="11104" s="29" customFormat="1" x14ac:dyDescent="0.25"/>
    <row r="11105" s="29" customFormat="1" x14ac:dyDescent="0.25"/>
    <row r="11106" s="29" customFormat="1" x14ac:dyDescent="0.25"/>
    <row r="11107" s="29" customFormat="1" x14ac:dyDescent="0.25"/>
    <row r="11108" s="29" customFormat="1" x14ac:dyDescent="0.25"/>
    <row r="11109" s="29" customFormat="1" x14ac:dyDescent="0.25"/>
    <row r="11110" s="29" customFormat="1" x14ac:dyDescent="0.25"/>
    <row r="11111" s="29" customFormat="1" x14ac:dyDescent="0.25"/>
    <row r="11112" s="29" customFormat="1" x14ac:dyDescent="0.25"/>
    <row r="11113" s="29" customFormat="1" x14ac:dyDescent="0.25"/>
    <row r="11114" s="29" customFormat="1" x14ac:dyDescent="0.25"/>
    <row r="11115" s="29" customFormat="1" x14ac:dyDescent="0.25"/>
    <row r="11116" s="29" customFormat="1" x14ac:dyDescent="0.25"/>
    <row r="11117" s="29" customFormat="1" x14ac:dyDescent="0.25"/>
    <row r="11118" s="29" customFormat="1" x14ac:dyDescent="0.25"/>
    <row r="11119" s="29" customFormat="1" x14ac:dyDescent="0.25"/>
    <row r="11120" s="29" customFormat="1" x14ac:dyDescent="0.25"/>
    <row r="11121" s="29" customFormat="1" x14ac:dyDescent="0.25"/>
    <row r="11122" s="29" customFormat="1" x14ac:dyDescent="0.25"/>
    <row r="11123" s="29" customFormat="1" x14ac:dyDescent="0.25"/>
    <row r="11124" s="29" customFormat="1" x14ac:dyDescent="0.25"/>
    <row r="11125" s="29" customFormat="1" x14ac:dyDescent="0.25"/>
    <row r="11126" s="29" customFormat="1" x14ac:dyDescent="0.25"/>
    <row r="11127" s="29" customFormat="1" x14ac:dyDescent="0.25"/>
    <row r="11128" s="29" customFormat="1" x14ac:dyDescent="0.25"/>
    <row r="11129" s="29" customFormat="1" x14ac:dyDescent="0.25"/>
    <row r="11130" s="29" customFormat="1" x14ac:dyDescent="0.25"/>
    <row r="11131" s="29" customFormat="1" x14ac:dyDescent="0.25"/>
    <row r="11132" s="29" customFormat="1" x14ac:dyDescent="0.25"/>
    <row r="11133" s="29" customFormat="1" x14ac:dyDescent="0.25"/>
    <row r="11134" s="29" customFormat="1" x14ac:dyDescent="0.25"/>
    <row r="11135" s="29" customFormat="1" x14ac:dyDescent="0.25"/>
    <row r="11136" s="29" customFormat="1" x14ac:dyDescent="0.25"/>
    <row r="11137" s="29" customFormat="1" x14ac:dyDescent="0.25"/>
    <row r="11138" s="29" customFormat="1" x14ac:dyDescent="0.25"/>
    <row r="11139" s="29" customFormat="1" x14ac:dyDescent="0.25"/>
    <row r="11140" s="29" customFormat="1" x14ac:dyDescent="0.25"/>
    <row r="11141" s="29" customFormat="1" x14ac:dyDescent="0.25"/>
    <row r="11142" s="29" customFormat="1" x14ac:dyDescent="0.25"/>
    <row r="11143" s="29" customFormat="1" x14ac:dyDescent="0.25"/>
    <row r="11144" s="29" customFormat="1" x14ac:dyDescent="0.25"/>
    <row r="11145" s="29" customFormat="1" x14ac:dyDescent="0.25"/>
    <row r="11146" s="29" customFormat="1" x14ac:dyDescent="0.25"/>
    <row r="11147" s="29" customFormat="1" x14ac:dyDescent="0.25"/>
    <row r="11148" s="29" customFormat="1" x14ac:dyDescent="0.25"/>
    <row r="11149" s="29" customFormat="1" x14ac:dyDescent="0.25"/>
    <row r="11150" s="29" customFormat="1" x14ac:dyDescent="0.25"/>
    <row r="11151" s="29" customFormat="1" x14ac:dyDescent="0.25"/>
    <row r="11152" s="29" customFormat="1" x14ac:dyDescent="0.25"/>
    <row r="11153" s="29" customFormat="1" x14ac:dyDescent="0.25"/>
    <row r="11154" s="29" customFormat="1" x14ac:dyDescent="0.25"/>
    <row r="11155" s="29" customFormat="1" x14ac:dyDescent="0.25"/>
    <row r="11156" s="29" customFormat="1" x14ac:dyDescent="0.25"/>
    <row r="11157" s="29" customFormat="1" x14ac:dyDescent="0.25"/>
    <row r="11158" s="29" customFormat="1" x14ac:dyDescent="0.25"/>
    <row r="11159" s="29" customFormat="1" x14ac:dyDescent="0.25"/>
    <row r="11160" s="29" customFormat="1" x14ac:dyDescent="0.25"/>
    <row r="11161" s="29" customFormat="1" x14ac:dyDescent="0.25"/>
    <row r="11162" s="29" customFormat="1" x14ac:dyDescent="0.25"/>
    <row r="11163" s="29" customFormat="1" x14ac:dyDescent="0.25"/>
    <row r="11164" s="29" customFormat="1" x14ac:dyDescent="0.25"/>
    <row r="11165" s="29" customFormat="1" x14ac:dyDescent="0.25"/>
    <row r="11166" s="29" customFormat="1" x14ac:dyDescent="0.25"/>
    <row r="11167" s="29" customFormat="1" x14ac:dyDescent="0.25"/>
    <row r="11168" s="29" customFormat="1" x14ac:dyDescent="0.25"/>
    <row r="11169" s="29" customFormat="1" x14ac:dyDescent="0.25"/>
    <row r="11170" s="29" customFormat="1" x14ac:dyDescent="0.25"/>
    <row r="11171" s="29" customFormat="1" x14ac:dyDescent="0.25"/>
    <row r="11172" s="29" customFormat="1" x14ac:dyDescent="0.25"/>
    <row r="11173" s="29" customFormat="1" x14ac:dyDescent="0.25"/>
    <row r="11174" s="29" customFormat="1" x14ac:dyDescent="0.25"/>
    <row r="11175" s="29" customFormat="1" x14ac:dyDescent="0.25"/>
    <row r="11176" s="29" customFormat="1" x14ac:dyDescent="0.25"/>
    <row r="11177" s="29" customFormat="1" x14ac:dyDescent="0.25"/>
    <row r="11178" s="29" customFormat="1" x14ac:dyDescent="0.25"/>
    <row r="11179" s="29" customFormat="1" x14ac:dyDescent="0.25"/>
    <row r="11180" s="29" customFormat="1" x14ac:dyDescent="0.25"/>
    <row r="11181" s="29" customFormat="1" x14ac:dyDescent="0.25"/>
    <row r="11182" s="29" customFormat="1" x14ac:dyDescent="0.25"/>
    <row r="11183" s="29" customFormat="1" x14ac:dyDescent="0.25"/>
    <row r="11184" s="29" customFormat="1" x14ac:dyDescent="0.25"/>
    <row r="11185" s="29" customFormat="1" x14ac:dyDescent="0.25"/>
    <row r="11186" s="29" customFormat="1" x14ac:dyDescent="0.25"/>
    <row r="11187" s="29" customFormat="1" x14ac:dyDescent="0.25"/>
    <row r="11188" s="29" customFormat="1" x14ac:dyDescent="0.25"/>
    <row r="11189" s="29" customFormat="1" x14ac:dyDescent="0.25"/>
    <row r="11190" s="29" customFormat="1" x14ac:dyDescent="0.25"/>
    <row r="11191" s="29" customFormat="1" x14ac:dyDescent="0.25"/>
    <row r="11192" s="29" customFormat="1" x14ac:dyDescent="0.25"/>
    <row r="11193" s="29" customFormat="1" x14ac:dyDescent="0.25"/>
    <row r="11194" s="29" customFormat="1" x14ac:dyDescent="0.25"/>
    <row r="11195" s="29" customFormat="1" x14ac:dyDescent="0.25"/>
    <row r="11196" s="29" customFormat="1" x14ac:dyDescent="0.25"/>
    <row r="11197" s="29" customFormat="1" x14ac:dyDescent="0.25"/>
    <row r="11198" s="29" customFormat="1" x14ac:dyDescent="0.25"/>
    <row r="11199" s="29" customFormat="1" x14ac:dyDescent="0.25"/>
    <row r="11200" s="29" customFormat="1" x14ac:dyDescent="0.25"/>
    <row r="11201" s="29" customFormat="1" x14ac:dyDescent="0.25"/>
    <row r="11202" s="29" customFormat="1" x14ac:dyDescent="0.25"/>
    <row r="11203" s="29" customFormat="1" x14ac:dyDescent="0.25"/>
    <row r="11204" s="29" customFormat="1" x14ac:dyDescent="0.25"/>
    <row r="11205" s="29" customFormat="1" x14ac:dyDescent="0.25"/>
    <row r="11206" s="29" customFormat="1" x14ac:dyDescent="0.25"/>
    <row r="11207" s="29" customFormat="1" x14ac:dyDescent="0.25"/>
    <row r="11208" s="29" customFormat="1" x14ac:dyDescent="0.25"/>
    <row r="11209" s="29" customFormat="1" x14ac:dyDescent="0.25"/>
    <row r="11210" s="29" customFormat="1" x14ac:dyDescent="0.25"/>
    <row r="11211" s="29" customFormat="1" x14ac:dyDescent="0.25"/>
    <row r="11212" s="29" customFormat="1" x14ac:dyDescent="0.25"/>
    <row r="11213" s="29" customFormat="1" x14ac:dyDescent="0.25"/>
    <row r="11214" s="29" customFormat="1" x14ac:dyDescent="0.25"/>
    <row r="11215" s="29" customFormat="1" x14ac:dyDescent="0.25"/>
    <row r="11216" s="29" customFormat="1" x14ac:dyDescent="0.25"/>
    <row r="11217" s="29" customFormat="1" x14ac:dyDescent="0.25"/>
    <row r="11218" s="29" customFormat="1" x14ac:dyDescent="0.25"/>
    <row r="11219" s="29" customFormat="1" x14ac:dyDescent="0.25"/>
    <row r="11220" s="29" customFormat="1" x14ac:dyDescent="0.25"/>
    <row r="11221" s="29" customFormat="1" x14ac:dyDescent="0.25"/>
    <row r="11222" s="29" customFormat="1" x14ac:dyDescent="0.25"/>
    <row r="11223" s="29" customFormat="1" x14ac:dyDescent="0.25"/>
    <row r="11224" s="29" customFormat="1" x14ac:dyDescent="0.25"/>
    <row r="11225" s="29" customFormat="1" x14ac:dyDescent="0.25"/>
    <row r="11226" s="29" customFormat="1" x14ac:dyDescent="0.25"/>
    <row r="11227" s="29" customFormat="1" x14ac:dyDescent="0.25"/>
    <row r="11228" s="29" customFormat="1" x14ac:dyDescent="0.25"/>
    <row r="11229" s="29" customFormat="1" x14ac:dyDescent="0.25"/>
    <row r="11230" s="29" customFormat="1" x14ac:dyDescent="0.25"/>
    <row r="11231" s="29" customFormat="1" x14ac:dyDescent="0.25"/>
    <row r="11232" s="29" customFormat="1" x14ac:dyDescent="0.25"/>
    <row r="11233" s="29" customFormat="1" x14ac:dyDescent="0.25"/>
    <row r="11234" s="29" customFormat="1" x14ac:dyDescent="0.25"/>
    <row r="11235" s="29" customFormat="1" x14ac:dyDescent="0.25"/>
    <row r="11236" s="29" customFormat="1" x14ac:dyDescent="0.25"/>
    <row r="11237" s="29" customFormat="1" x14ac:dyDescent="0.25"/>
    <row r="11238" s="29" customFormat="1" x14ac:dyDescent="0.25"/>
    <row r="11239" s="29" customFormat="1" x14ac:dyDescent="0.25"/>
    <row r="11240" s="29" customFormat="1" x14ac:dyDescent="0.25"/>
    <row r="11241" s="29" customFormat="1" x14ac:dyDescent="0.25"/>
    <row r="11242" s="29" customFormat="1" x14ac:dyDescent="0.25"/>
    <row r="11243" s="29" customFormat="1" x14ac:dyDescent="0.25"/>
    <row r="11244" s="29" customFormat="1" x14ac:dyDescent="0.25"/>
    <row r="11245" s="29" customFormat="1" x14ac:dyDescent="0.25"/>
    <row r="11246" s="29" customFormat="1" x14ac:dyDescent="0.25"/>
    <row r="11247" s="29" customFormat="1" x14ac:dyDescent="0.25"/>
    <row r="11248" s="29" customFormat="1" x14ac:dyDescent="0.25"/>
    <row r="11249" s="29" customFormat="1" x14ac:dyDescent="0.25"/>
    <row r="11250" s="29" customFormat="1" x14ac:dyDescent="0.25"/>
    <row r="11251" s="29" customFormat="1" x14ac:dyDescent="0.25"/>
    <row r="11252" s="29" customFormat="1" x14ac:dyDescent="0.25"/>
    <row r="11253" s="29" customFormat="1" x14ac:dyDescent="0.25"/>
    <row r="11254" s="29" customFormat="1" x14ac:dyDescent="0.25"/>
    <row r="11255" s="29" customFormat="1" x14ac:dyDescent="0.25"/>
    <row r="11256" s="29" customFormat="1" x14ac:dyDescent="0.25"/>
    <row r="11257" s="29" customFormat="1" x14ac:dyDescent="0.25"/>
    <row r="11258" s="29" customFormat="1" x14ac:dyDescent="0.25"/>
    <row r="11259" s="29" customFormat="1" x14ac:dyDescent="0.25"/>
    <row r="11260" s="29" customFormat="1" x14ac:dyDescent="0.25"/>
    <row r="11261" s="29" customFormat="1" x14ac:dyDescent="0.25"/>
    <row r="11262" s="29" customFormat="1" x14ac:dyDescent="0.25"/>
    <row r="11263" s="29" customFormat="1" x14ac:dyDescent="0.25"/>
    <row r="11264" s="29" customFormat="1" x14ac:dyDescent="0.25"/>
    <row r="11265" s="29" customFormat="1" x14ac:dyDescent="0.25"/>
    <row r="11266" s="29" customFormat="1" x14ac:dyDescent="0.25"/>
    <row r="11267" s="29" customFormat="1" x14ac:dyDescent="0.25"/>
    <row r="11268" s="29" customFormat="1" x14ac:dyDescent="0.25"/>
    <row r="11269" s="29" customFormat="1" x14ac:dyDescent="0.25"/>
    <row r="11270" s="29" customFormat="1" x14ac:dyDescent="0.25"/>
    <row r="11271" s="29" customFormat="1" x14ac:dyDescent="0.25"/>
    <row r="11272" s="29" customFormat="1" x14ac:dyDescent="0.25"/>
    <row r="11273" s="29" customFormat="1" x14ac:dyDescent="0.25"/>
    <row r="11274" s="29" customFormat="1" x14ac:dyDescent="0.25"/>
    <row r="11275" s="29" customFormat="1" x14ac:dyDescent="0.25"/>
    <row r="11276" s="29" customFormat="1" x14ac:dyDescent="0.25"/>
    <row r="11277" s="29" customFormat="1" x14ac:dyDescent="0.25"/>
    <row r="11278" s="29" customFormat="1" x14ac:dyDescent="0.25"/>
    <row r="11279" s="29" customFormat="1" x14ac:dyDescent="0.25"/>
    <row r="11280" s="29" customFormat="1" x14ac:dyDescent="0.25"/>
    <row r="11281" s="29" customFormat="1" x14ac:dyDescent="0.25"/>
    <row r="11282" s="29" customFormat="1" x14ac:dyDescent="0.25"/>
    <row r="11283" s="29" customFormat="1" x14ac:dyDescent="0.25"/>
    <row r="11284" s="29" customFormat="1" x14ac:dyDescent="0.25"/>
    <row r="11285" s="29" customFormat="1" x14ac:dyDescent="0.25"/>
    <row r="11286" s="29" customFormat="1" x14ac:dyDescent="0.25"/>
    <row r="11287" s="29" customFormat="1" x14ac:dyDescent="0.25"/>
    <row r="11288" s="29" customFormat="1" x14ac:dyDescent="0.25"/>
    <row r="11289" s="29" customFormat="1" x14ac:dyDescent="0.25"/>
    <row r="11290" s="29" customFormat="1" x14ac:dyDescent="0.25"/>
    <row r="11291" s="29" customFormat="1" x14ac:dyDescent="0.25"/>
    <row r="11292" s="29" customFormat="1" x14ac:dyDescent="0.25"/>
    <row r="11293" s="29" customFormat="1" x14ac:dyDescent="0.25"/>
    <row r="11294" s="29" customFormat="1" x14ac:dyDescent="0.25"/>
    <row r="11295" s="29" customFormat="1" x14ac:dyDescent="0.25"/>
    <row r="11296" s="29" customFormat="1" x14ac:dyDescent="0.25"/>
    <row r="11297" s="29" customFormat="1" x14ac:dyDescent="0.25"/>
    <row r="11298" s="29" customFormat="1" x14ac:dyDescent="0.25"/>
    <row r="11299" s="29" customFormat="1" x14ac:dyDescent="0.25"/>
    <row r="11300" s="29" customFormat="1" x14ac:dyDescent="0.25"/>
    <row r="11301" s="29" customFormat="1" x14ac:dyDescent="0.25"/>
    <row r="11302" s="29" customFormat="1" x14ac:dyDescent="0.25"/>
    <row r="11303" s="29" customFormat="1" x14ac:dyDescent="0.25"/>
    <row r="11304" s="29" customFormat="1" x14ac:dyDescent="0.25"/>
    <row r="11305" s="29" customFormat="1" x14ac:dyDescent="0.25"/>
    <row r="11306" s="29" customFormat="1" x14ac:dyDescent="0.25"/>
    <row r="11307" s="29" customFormat="1" x14ac:dyDescent="0.25"/>
    <row r="11308" s="29" customFormat="1" x14ac:dyDescent="0.25"/>
    <row r="11309" s="29" customFormat="1" x14ac:dyDescent="0.25"/>
    <row r="11310" s="29" customFormat="1" x14ac:dyDescent="0.25"/>
    <row r="11311" s="29" customFormat="1" x14ac:dyDescent="0.25"/>
    <row r="11312" s="29" customFormat="1" x14ac:dyDescent="0.25"/>
    <row r="11313" s="29" customFormat="1" x14ac:dyDescent="0.25"/>
    <row r="11314" s="29" customFormat="1" x14ac:dyDescent="0.25"/>
    <row r="11315" s="29" customFormat="1" x14ac:dyDescent="0.25"/>
    <row r="11316" s="29" customFormat="1" x14ac:dyDescent="0.25"/>
    <row r="11317" s="29" customFormat="1" x14ac:dyDescent="0.25"/>
    <row r="11318" s="29" customFormat="1" x14ac:dyDescent="0.25"/>
    <row r="11319" s="29" customFormat="1" x14ac:dyDescent="0.25"/>
    <row r="11320" s="29" customFormat="1" x14ac:dyDescent="0.25"/>
    <row r="11321" s="29" customFormat="1" x14ac:dyDescent="0.25"/>
    <row r="11322" s="29" customFormat="1" x14ac:dyDescent="0.25"/>
    <row r="11323" s="29" customFormat="1" x14ac:dyDescent="0.25"/>
    <row r="11324" s="29" customFormat="1" x14ac:dyDescent="0.25"/>
    <row r="11325" s="29" customFormat="1" x14ac:dyDescent="0.25"/>
    <row r="11326" s="29" customFormat="1" x14ac:dyDescent="0.25"/>
    <row r="11327" s="29" customFormat="1" x14ac:dyDescent="0.25"/>
    <row r="11328" s="29" customFormat="1" x14ac:dyDescent="0.25"/>
    <row r="11329" s="29" customFormat="1" x14ac:dyDescent="0.25"/>
    <row r="11330" s="29" customFormat="1" x14ac:dyDescent="0.25"/>
    <row r="11331" s="29" customFormat="1" x14ac:dyDescent="0.25"/>
    <row r="11332" s="29" customFormat="1" x14ac:dyDescent="0.25"/>
    <row r="11333" s="29" customFormat="1" x14ac:dyDescent="0.25"/>
    <row r="11334" s="29" customFormat="1" x14ac:dyDescent="0.25"/>
    <row r="11335" s="29" customFormat="1" x14ac:dyDescent="0.25"/>
    <row r="11336" s="29" customFormat="1" x14ac:dyDescent="0.25"/>
    <row r="11337" s="29" customFormat="1" x14ac:dyDescent="0.25"/>
    <row r="11338" s="29" customFormat="1" x14ac:dyDescent="0.25"/>
    <row r="11339" s="29" customFormat="1" x14ac:dyDescent="0.25"/>
    <row r="11340" s="29" customFormat="1" x14ac:dyDescent="0.25"/>
    <row r="11341" s="29" customFormat="1" x14ac:dyDescent="0.25"/>
    <row r="11342" s="29" customFormat="1" x14ac:dyDescent="0.25"/>
    <row r="11343" s="29" customFormat="1" x14ac:dyDescent="0.25"/>
    <row r="11344" s="29" customFormat="1" x14ac:dyDescent="0.25"/>
    <row r="11345" s="29" customFormat="1" x14ac:dyDescent="0.25"/>
    <row r="11346" s="29" customFormat="1" x14ac:dyDescent="0.25"/>
    <row r="11347" s="29" customFormat="1" x14ac:dyDescent="0.25"/>
    <row r="11348" s="29" customFormat="1" x14ac:dyDescent="0.25"/>
    <row r="11349" s="29" customFormat="1" x14ac:dyDescent="0.25"/>
    <row r="11350" s="29" customFormat="1" x14ac:dyDescent="0.25"/>
    <row r="11351" s="29" customFormat="1" x14ac:dyDescent="0.25"/>
    <row r="11352" s="29" customFormat="1" x14ac:dyDescent="0.25"/>
    <row r="11353" s="29" customFormat="1" x14ac:dyDescent="0.25"/>
    <row r="11354" s="29" customFormat="1" x14ac:dyDescent="0.25"/>
    <row r="11355" s="29" customFormat="1" x14ac:dyDescent="0.25"/>
    <row r="11356" s="29" customFormat="1" x14ac:dyDescent="0.25"/>
    <row r="11357" s="29" customFormat="1" x14ac:dyDescent="0.25"/>
    <row r="11358" s="29" customFormat="1" x14ac:dyDescent="0.25"/>
    <row r="11359" s="29" customFormat="1" x14ac:dyDescent="0.25"/>
    <row r="11360" s="29" customFormat="1" x14ac:dyDescent="0.25"/>
    <row r="11361" s="29" customFormat="1" x14ac:dyDescent="0.25"/>
    <row r="11362" s="29" customFormat="1" x14ac:dyDescent="0.25"/>
    <row r="11363" s="29" customFormat="1" x14ac:dyDescent="0.25"/>
    <row r="11364" s="29" customFormat="1" x14ac:dyDescent="0.25"/>
    <row r="11365" s="29" customFormat="1" x14ac:dyDescent="0.25"/>
    <row r="11366" s="29" customFormat="1" x14ac:dyDescent="0.25"/>
    <row r="11367" s="29" customFormat="1" x14ac:dyDescent="0.25"/>
    <row r="11368" s="29" customFormat="1" x14ac:dyDescent="0.25"/>
    <row r="11369" s="29" customFormat="1" x14ac:dyDescent="0.25"/>
    <row r="11370" s="29" customFormat="1" x14ac:dyDescent="0.25"/>
    <row r="11371" s="29" customFormat="1" x14ac:dyDescent="0.25"/>
    <row r="11372" s="29" customFormat="1" x14ac:dyDescent="0.25"/>
    <row r="11373" s="29" customFormat="1" x14ac:dyDescent="0.25"/>
    <row r="11374" s="29" customFormat="1" x14ac:dyDescent="0.25"/>
    <row r="11375" s="29" customFormat="1" x14ac:dyDescent="0.25"/>
    <row r="11376" s="29" customFormat="1" x14ac:dyDescent="0.25"/>
    <row r="11377" s="29" customFormat="1" x14ac:dyDescent="0.25"/>
    <row r="11378" s="29" customFormat="1" x14ac:dyDescent="0.25"/>
    <row r="11379" s="29" customFormat="1" x14ac:dyDescent="0.25"/>
    <row r="11380" s="29" customFormat="1" x14ac:dyDescent="0.25"/>
    <row r="11381" s="29" customFormat="1" x14ac:dyDescent="0.25"/>
    <row r="11382" s="29" customFormat="1" x14ac:dyDescent="0.25"/>
    <row r="11383" s="29" customFormat="1" x14ac:dyDescent="0.25"/>
    <row r="11384" s="29" customFormat="1" x14ac:dyDescent="0.25"/>
    <row r="11385" s="29" customFormat="1" x14ac:dyDescent="0.25"/>
    <row r="11386" s="29" customFormat="1" x14ac:dyDescent="0.25"/>
    <row r="11387" s="29" customFormat="1" x14ac:dyDescent="0.25"/>
    <row r="11388" s="29" customFormat="1" x14ac:dyDescent="0.25"/>
    <row r="11389" s="29" customFormat="1" x14ac:dyDescent="0.25"/>
    <row r="11390" s="29" customFormat="1" x14ac:dyDescent="0.25"/>
    <row r="11391" s="29" customFormat="1" x14ac:dyDescent="0.25"/>
    <row r="11392" s="29" customFormat="1" x14ac:dyDescent="0.25"/>
    <row r="11393" s="29" customFormat="1" x14ac:dyDescent="0.25"/>
    <row r="11394" s="29" customFormat="1" x14ac:dyDescent="0.25"/>
    <row r="11395" s="29" customFormat="1" x14ac:dyDescent="0.25"/>
    <row r="11396" s="29" customFormat="1" x14ac:dyDescent="0.25"/>
    <row r="11397" s="29" customFormat="1" x14ac:dyDescent="0.25"/>
    <row r="11398" s="29" customFormat="1" x14ac:dyDescent="0.25"/>
    <row r="11399" s="29" customFormat="1" x14ac:dyDescent="0.25"/>
    <row r="11400" s="29" customFormat="1" x14ac:dyDescent="0.25"/>
    <row r="11401" s="29" customFormat="1" x14ac:dyDescent="0.25"/>
    <row r="11402" s="29" customFormat="1" x14ac:dyDescent="0.25"/>
    <row r="11403" s="29" customFormat="1" x14ac:dyDescent="0.25"/>
    <row r="11404" s="29" customFormat="1" x14ac:dyDescent="0.25"/>
    <row r="11405" s="29" customFormat="1" x14ac:dyDescent="0.25"/>
    <row r="11406" s="29" customFormat="1" x14ac:dyDescent="0.25"/>
    <row r="11407" s="29" customFormat="1" x14ac:dyDescent="0.25"/>
    <row r="11408" s="29" customFormat="1" x14ac:dyDescent="0.25"/>
    <row r="11409" s="29" customFormat="1" x14ac:dyDescent="0.25"/>
    <row r="11410" s="29" customFormat="1" x14ac:dyDescent="0.25"/>
    <row r="11411" s="29" customFormat="1" x14ac:dyDescent="0.25"/>
    <row r="11412" s="29" customFormat="1" x14ac:dyDescent="0.25"/>
    <row r="11413" s="29" customFormat="1" x14ac:dyDescent="0.25"/>
    <row r="11414" s="29" customFormat="1" x14ac:dyDescent="0.25"/>
    <row r="11415" s="29" customFormat="1" x14ac:dyDescent="0.25"/>
    <row r="11416" s="29" customFormat="1" x14ac:dyDescent="0.25"/>
    <row r="11417" s="29" customFormat="1" x14ac:dyDescent="0.25"/>
    <row r="11418" s="29" customFormat="1" x14ac:dyDescent="0.25"/>
    <row r="11419" s="29" customFormat="1" x14ac:dyDescent="0.25"/>
    <row r="11420" s="29" customFormat="1" x14ac:dyDescent="0.25"/>
    <row r="11421" s="29" customFormat="1" x14ac:dyDescent="0.25"/>
    <row r="11422" s="29" customFormat="1" x14ac:dyDescent="0.25"/>
    <row r="11423" s="29" customFormat="1" x14ac:dyDescent="0.25"/>
    <row r="11424" s="29" customFormat="1" x14ac:dyDescent="0.25"/>
    <row r="11425" s="29" customFormat="1" x14ac:dyDescent="0.25"/>
    <row r="11426" s="29" customFormat="1" x14ac:dyDescent="0.25"/>
    <row r="11427" s="29" customFormat="1" x14ac:dyDescent="0.25"/>
    <row r="11428" s="29" customFormat="1" x14ac:dyDescent="0.25"/>
    <row r="11429" s="29" customFormat="1" x14ac:dyDescent="0.25"/>
    <row r="11430" s="29" customFormat="1" x14ac:dyDescent="0.25"/>
    <row r="11431" s="29" customFormat="1" x14ac:dyDescent="0.25"/>
    <row r="11432" s="29" customFormat="1" x14ac:dyDescent="0.25"/>
    <row r="11433" s="29" customFormat="1" x14ac:dyDescent="0.25"/>
    <row r="11434" s="29" customFormat="1" x14ac:dyDescent="0.25"/>
    <row r="11435" s="29" customFormat="1" x14ac:dyDescent="0.25"/>
    <row r="11436" s="29" customFormat="1" x14ac:dyDescent="0.25"/>
    <row r="11437" s="29" customFormat="1" x14ac:dyDescent="0.25"/>
    <row r="11438" s="29" customFormat="1" x14ac:dyDescent="0.25"/>
    <row r="11439" s="29" customFormat="1" x14ac:dyDescent="0.25"/>
    <row r="11440" s="29" customFormat="1" x14ac:dyDescent="0.25"/>
    <row r="11441" s="29" customFormat="1" x14ac:dyDescent="0.25"/>
    <row r="11442" s="29" customFormat="1" x14ac:dyDescent="0.25"/>
    <row r="11443" s="29" customFormat="1" x14ac:dyDescent="0.25"/>
    <row r="11444" s="29" customFormat="1" x14ac:dyDescent="0.25"/>
    <row r="11445" s="29" customFormat="1" x14ac:dyDescent="0.25"/>
    <row r="11446" s="29" customFormat="1" x14ac:dyDescent="0.25"/>
    <row r="11447" s="29" customFormat="1" x14ac:dyDescent="0.25"/>
    <row r="11448" s="29" customFormat="1" x14ac:dyDescent="0.25"/>
    <row r="11449" s="29" customFormat="1" x14ac:dyDescent="0.25"/>
    <row r="11450" s="29" customFormat="1" x14ac:dyDescent="0.25"/>
    <row r="11451" s="29" customFormat="1" x14ac:dyDescent="0.25"/>
    <row r="11452" s="29" customFormat="1" x14ac:dyDescent="0.25"/>
    <row r="11453" s="29" customFormat="1" x14ac:dyDescent="0.25"/>
    <row r="11454" s="29" customFormat="1" x14ac:dyDescent="0.25"/>
    <row r="11455" s="29" customFormat="1" x14ac:dyDescent="0.25"/>
    <row r="11456" s="29" customFormat="1" x14ac:dyDescent="0.25"/>
    <row r="11457" s="29" customFormat="1" x14ac:dyDescent="0.25"/>
    <row r="11458" s="29" customFormat="1" x14ac:dyDescent="0.25"/>
    <row r="11459" s="29" customFormat="1" x14ac:dyDescent="0.25"/>
    <row r="11460" s="29" customFormat="1" x14ac:dyDescent="0.25"/>
    <row r="11461" s="29" customFormat="1" x14ac:dyDescent="0.25"/>
    <row r="11462" s="29" customFormat="1" x14ac:dyDescent="0.25"/>
    <row r="11463" s="29" customFormat="1" x14ac:dyDescent="0.25"/>
    <row r="11464" s="29" customFormat="1" x14ac:dyDescent="0.25"/>
    <row r="11465" s="29" customFormat="1" x14ac:dyDescent="0.25"/>
    <row r="11466" s="29" customFormat="1" x14ac:dyDescent="0.25"/>
    <row r="11467" s="29" customFormat="1" x14ac:dyDescent="0.25"/>
    <row r="11468" s="29" customFormat="1" x14ac:dyDescent="0.25"/>
    <row r="11469" s="29" customFormat="1" x14ac:dyDescent="0.25"/>
    <row r="11470" s="29" customFormat="1" x14ac:dyDescent="0.25"/>
    <row r="11471" s="29" customFormat="1" x14ac:dyDescent="0.25"/>
    <row r="11472" s="29" customFormat="1" x14ac:dyDescent="0.25"/>
    <row r="11473" s="29" customFormat="1" x14ac:dyDescent="0.25"/>
    <row r="11474" s="29" customFormat="1" x14ac:dyDescent="0.25"/>
    <row r="11475" s="29" customFormat="1" x14ac:dyDescent="0.25"/>
    <row r="11476" s="29" customFormat="1" x14ac:dyDescent="0.25"/>
    <row r="11477" s="29" customFormat="1" x14ac:dyDescent="0.25"/>
    <row r="11478" s="29" customFormat="1" x14ac:dyDescent="0.25"/>
    <row r="11479" s="29" customFormat="1" x14ac:dyDescent="0.25"/>
    <row r="11480" s="29" customFormat="1" x14ac:dyDescent="0.25"/>
    <row r="11481" s="29" customFormat="1" x14ac:dyDescent="0.25"/>
    <row r="11482" s="29" customFormat="1" x14ac:dyDescent="0.25"/>
    <row r="11483" s="29" customFormat="1" x14ac:dyDescent="0.25"/>
    <row r="11484" s="29" customFormat="1" x14ac:dyDescent="0.25"/>
    <row r="11485" s="29" customFormat="1" x14ac:dyDescent="0.25"/>
    <row r="11486" s="29" customFormat="1" x14ac:dyDescent="0.25"/>
    <row r="11487" s="29" customFormat="1" x14ac:dyDescent="0.25"/>
    <row r="11488" s="29" customFormat="1" x14ac:dyDescent="0.25"/>
    <row r="11489" s="29" customFormat="1" x14ac:dyDescent="0.25"/>
    <row r="11490" s="29" customFormat="1" x14ac:dyDescent="0.25"/>
    <row r="11491" s="29" customFormat="1" x14ac:dyDescent="0.25"/>
    <row r="11492" s="29" customFormat="1" x14ac:dyDescent="0.25"/>
    <row r="11493" s="29" customFormat="1" x14ac:dyDescent="0.25"/>
    <row r="11494" s="29" customFormat="1" x14ac:dyDescent="0.25"/>
    <row r="11495" s="29" customFormat="1" x14ac:dyDescent="0.25"/>
    <row r="11496" s="29" customFormat="1" x14ac:dyDescent="0.25"/>
    <row r="11497" s="29" customFormat="1" x14ac:dyDescent="0.25"/>
    <row r="11498" s="29" customFormat="1" x14ac:dyDescent="0.25"/>
    <row r="11499" s="29" customFormat="1" x14ac:dyDescent="0.25"/>
    <row r="11500" s="29" customFormat="1" x14ac:dyDescent="0.25"/>
    <row r="11501" s="29" customFormat="1" x14ac:dyDescent="0.25"/>
    <row r="11502" s="29" customFormat="1" x14ac:dyDescent="0.25"/>
    <row r="11503" s="29" customFormat="1" x14ac:dyDescent="0.25"/>
    <row r="11504" s="29" customFormat="1" x14ac:dyDescent="0.25"/>
    <row r="11505" s="29" customFormat="1" x14ac:dyDescent="0.25"/>
    <row r="11506" s="29" customFormat="1" x14ac:dyDescent="0.25"/>
    <row r="11507" s="29" customFormat="1" x14ac:dyDescent="0.25"/>
    <row r="11508" s="29" customFormat="1" x14ac:dyDescent="0.25"/>
    <row r="11509" s="29" customFormat="1" x14ac:dyDescent="0.25"/>
    <row r="11510" s="29" customFormat="1" x14ac:dyDescent="0.25"/>
    <row r="11511" s="29" customFormat="1" x14ac:dyDescent="0.25"/>
    <row r="11512" s="29" customFormat="1" x14ac:dyDescent="0.25"/>
    <row r="11513" s="29" customFormat="1" x14ac:dyDescent="0.25"/>
    <row r="11514" s="29" customFormat="1" x14ac:dyDescent="0.25"/>
    <row r="11515" s="29" customFormat="1" x14ac:dyDescent="0.25"/>
    <row r="11516" s="29" customFormat="1" x14ac:dyDescent="0.25"/>
    <row r="11517" s="29" customFormat="1" x14ac:dyDescent="0.25"/>
    <row r="11518" s="29" customFormat="1" x14ac:dyDescent="0.25"/>
    <row r="11519" s="29" customFormat="1" x14ac:dyDescent="0.25"/>
    <row r="11520" s="29" customFormat="1" x14ac:dyDescent="0.25"/>
    <row r="11521" s="29" customFormat="1" x14ac:dyDescent="0.25"/>
    <row r="11522" s="29" customFormat="1" x14ac:dyDescent="0.25"/>
    <row r="11523" s="29" customFormat="1" x14ac:dyDescent="0.25"/>
    <row r="11524" s="29" customFormat="1" x14ac:dyDescent="0.25"/>
    <row r="11525" s="29" customFormat="1" x14ac:dyDescent="0.25"/>
    <row r="11526" s="29" customFormat="1" x14ac:dyDescent="0.25"/>
    <row r="11527" s="29" customFormat="1" x14ac:dyDescent="0.25"/>
    <row r="11528" s="29" customFormat="1" x14ac:dyDescent="0.25"/>
    <row r="11529" s="29" customFormat="1" x14ac:dyDescent="0.25"/>
    <row r="11530" s="29" customFormat="1" x14ac:dyDescent="0.25"/>
    <row r="11531" s="29" customFormat="1" x14ac:dyDescent="0.25"/>
    <row r="11532" s="29" customFormat="1" x14ac:dyDescent="0.25"/>
    <row r="11533" s="29" customFormat="1" x14ac:dyDescent="0.25"/>
    <row r="11534" s="29" customFormat="1" x14ac:dyDescent="0.25"/>
    <row r="11535" s="29" customFormat="1" x14ac:dyDescent="0.25"/>
    <row r="11536" s="29" customFormat="1" x14ac:dyDescent="0.25"/>
    <row r="11537" s="29" customFormat="1" x14ac:dyDescent="0.25"/>
    <row r="11538" s="29" customFormat="1" x14ac:dyDescent="0.25"/>
    <row r="11539" s="29" customFormat="1" x14ac:dyDescent="0.25"/>
    <row r="11540" s="29" customFormat="1" x14ac:dyDescent="0.25"/>
    <row r="11541" s="29" customFormat="1" x14ac:dyDescent="0.25"/>
    <row r="11542" s="29" customFormat="1" x14ac:dyDescent="0.25"/>
    <row r="11543" s="29" customFormat="1" x14ac:dyDescent="0.25"/>
    <row r="11544" s="29" customFormat="1" x14ac:dyDescent="0.25"/>
    <row r="11545" s="29" customFormat="1" x14ac:dyDescent="0.25"/>
    <row r="11546" s="29" customFormat="1" x14ac:dyDescent="0.25"/>
    <row r="11547" s="29" customFormat="1" x14ac:dyDescent="0.25"/>
    <row r="11548" s="29" customFormat="1" x14ac:dyDescent="0.25"/>
    <row r="11549" s="29" customFormat="1" x14ac:dyDescent="0.25"/>
    <row r="11550" s="29" customFormat="1" x14ac:dyDescent="0.25"/>
    <row r="11551" s="29" customFormat="1" x14ac:dyDescent="0.25"/>
    <row r="11552" s="29" customFormat="1" x14ac:dyDescent="0.25"/>
    <row r="11553" s="29" customFormat="1" x14ac:dyDescent="0.25"/>
    <row r="11554" s="29" customFormat="1" x14ac:dyDescent="0.25"/>
    <row r="11555" s="29" customFormat="1" x14ac:dyDescent="0.25"/>
    <row r="11556" s="29" customFormat="1" x14ac:dyDescent="0.25"/>
    <row r="11557" s="29" customFormat="1" x14ac:dyDescent="0.25"/>
    <row r="11558" s="29" customFormat="1" x14ac:dyDescent="0.25"/>
    <row r="11559" s="29" customFormat="1" x14ac:dyDescent="0.25"/>
    <row r="11560" s="29" customFormat="1" x14ac:dyDescent="0.25"/>
    <row r="11561" s="29" customFormat="1" x14ac:dyDescent="0.25"/>
    <row r="11562" s="29" customFormat="1" x14ac:dyDescent="0.25"/>
    <row r="11563" s="29" customFormat="1" x14ac:dyDescent="0.25"/>
    <row r="11564" s="29" customFormat="1" x14ac:dyDescent="0.25"/>
    <row r="11565" s="29" customFormat="1" x14ac:dyDescent="0.25"/>
    <row r="11566" s="29" customFormat="1" x14ac:dyDescent="0.25"/>
    <row r="11567" s="29" customFormat="1" x14ac:dyDescent="0.25"/>
    <row r="11568" s="29" customFormat="1" x14ac:dyDescent="0.25"/>
    <row r="11569" s="29" customFormat="1" x14ac:dyDescent="0.25"/>
    <row r="11570" s="29" customFormat="1" x14ac:dyDescent="0.25"/>
    <row r="11571" s="29" customFormat="1" x14ac:dyDescent="0.25"/>
    <row r="11572" s="29" customFormat="1" x14ac:dyDescent="0.25"/>
    <row r="11573" s="29" customFormat="1" x14ac:dyDescent="0.25"/>
    <row r="11574" s="29" customFormat="1" x14ac:dyDescent="0.25"/>
    <row r="11575" s="29" customFormat="1" x14ac:dyDescent="0.25"/>
    <row r="11576" s="29" customFormat="1" x14ac:dyDescent="0.25"/>
    <row r="11577" s="29" customFormat="1" x14ac:dyDescent="0.25"/>
    <row r="11578" s="29" customFormat="1" x14ac:dyDescent="0.25"/>
    <row r="11579" s="29" customFormat="1" x14ac:dyDescent="0.25"/>
    <row r="11580" s="29" customFormat="1" x14ac:dyDescent="0.25"/>
    <row r="11581" s="29" customFormat="1" x14ac:dyDescent="0.25"/>
    <row r="11582" s="29" customFormat="1" x14ac:dyDescent="0.25"/>
    <row r="11583" s="29" customFormat="1" x14ac:dyDescent="0.25"/>
    <row r="11584" s="29" customFormat="1" x14ac:dyDescent="0.25"/>
    <row r="11585" s="29" customFormat="1" x14ac:dyDescent="0.25"/>
    <row r="11586" s="29" customFormat="1" x14ac:dyDescent="0.25"/>
    <row r="11587" s="29" customFormat="1" x14ac:dyDescent="0.25"/>
    <row r="11588" s="29" customFormat="1" x14ac:dyDescent="0.25"/>
    <row r="11589" s="29" customFormat="1" x14ac:dyDescent="0.25"/>
    <row r="11590" s="29" customFormat="1" x14ac:dyDescent="0.25"/>
    <row r="11591" s="29" customFormat="1" x14ac:dyDescent="0.25"/>
    <row r="11592" s="29" customFormat="1" x14ac:dyDescent="0.25"/>
    <row r="11593" s="29" customFormat="1" x14ac:dyDescent="0.25"/>
    <row r="11594" s="29" customFormat="1" x14ac:dyDescent="0.25"/>
    <row r="11595" s="29" customFormat="1" x14ac:dyDescent="0.25"/>
    <row r="11596" s="29" customFormat="1" x14ac:dyDescent="0.25"/>
    <row r="11597" s="29" customFormat="1" x14ac:dyDescent="0.25"/>
    <row r="11598" s="29" customFormat="1" x14ac:dyDescent="0.25"/>
    <row r="11599" s="29" customFormat="1" x14ac:dyDescent="0.25"/>
    <row r="11600" s="29" customFormat="1" x14ac:dyDescent="0.25"/>
    <row r="11601" s="29" customFormat="1" x14ac:dyDescent="0.25"/>
    <row r="11602" s="29" customFormat="1" x14ac:dyDescent="0.25"/>
    <row r="11603" s="29" customFormat="1" x14ac:dyDescent="0.25"/>
    <row r="11604" s="29" customFormat="1" x14ac:dyDescent="0.25"/>
    <row r="11605" s="29" customFormat="1" x14ac:dyDescent="0.25"/>
    <row r="11606" s="29" customFormat="1" x14ac:dyDescent="0.25"/>
    <row r="11607" s="29" customFormat="1" x14ac:dyDescent="0.25"/>
    <row r="11608" s="29" customFormat="1" x14ac:dyDescent="0.25"/>
    <row r="11609" s="29" customFormat="1" x14ac:dyDescent="0.25"/>
    <row r="11610" s="29" customFormat="1" x14ac:dyDescent="0.25"/>
    <row r="11611" s="29" customFormat="1" x14ac:dyDescent="0.25"/>
    <row r="11612" s="29" customFormat="1" x14ac:dyDescent="0.25"/>
    <row r="11613" s="29" customFormat="1" x14ac:dyDescent="0.25"/>
    <row r="11614" s="29" customFormat="1" x14ac:dyDescent="0.25"/>
    <row r="11615" s="29" customFormat="1" x14ac:dyDescent="0.25"/>
    <row r="11616" s="29" customFormat="1" x14ac:dyDescent="0.25"/>
    <row r="11617" s="29" customFormat="1" x14ac:dyDescent="0.25"/>
    <row r="11618" s="29" customFormat="1" x14ac:dyDescent="0.25"/>
    <row r="11619" s="29" customFormat="1" x14ac:dyDescent="0.25"/>
    <row r="11620" s="29" customFormat="1" x14ac:dyDescent="0.25"/>
    <row r="11621" s="29" customFormat="1" x14ac:dyDescent="0.25"/>
    <row r="11622" s="29" customFormat="1" x14ac:dyDescent="0.25"/>
    <row r="11623" s="29" customFormat="1" x14ac:dyDescent="0.25"/>
    <row r="11624" s="29" customFormat="1" x14ac:dyDescent="0.25"/>
    <row r="11625" s="29" customFormat="1" x14ac:dyDescent="0.25"/>
    <row r="11626" s="29" customFormat="1" x14ac:dyDescent="0.25"/>
    <row r="11627" s="29" customFormat="1" x14ac:dyDescent="0.25"/>
    <row r="11628" s="29" customFormat="1" x14ac:dyDescent="0.25"/>
    <row r="11629" s="29" customFormat="1" x14ac:dyDescent="0.25"/>
    <row r="11630" s="29" customFormat="1" x14ac:dyDescent="0.25"/>
    <row r="11631" s="29" customFormat="1" x14ac:dyDescent="0.25"/>
    <row r="11632" s="29" customFormat="1" x14ac:dyDescent="0.25"/>
    <row r="11633" s="29" customFormat="1" x14ac:dyDescent="0.25"/>
    <row r="11634" s="29" customFormat="1" x14ac:dyDescent="0.25"/>
    <row r="11635" s="29" customFormat="1" x14ac:dyDescent="0.25"/>
    <row r="11636" s="29" customFormat="1" x14ac:dyDescent="0.25"/>
    <row r="11637" s="29" customFormat="1" x14ac:dyDescent="0.25"/>
    <row r="11638" s="29" customFormat="1" x14ac:dyDescent="0.25"/>
    <row r="11639" s="29" customFormat="1" x14ac:dyDescent="0.25"/>
    <row r="11640" s="29" customFormat="1" x14ac:dyDescent="0.25"/>
    <row r="11641" s="29" customFormat="1" x14ac:dyDescent="0.25"/>
    <row r="11642" s="29" customFormat="1" x14ac:dyDescent="0.25"/>
    <row r="11643" s="29" customFormat="1" x14ac:dyDescent="0.25"/>
    <row r="11644" s="29" customFormat="1" x14ac:dyDescent="0.25"/>
    <row r="11645" s="29" customFormat="1" x14ac:dyDescent="0.25"/>
    <row r="11646" s="29" customFormat="1" x14ac:dyDescent="0.25"/>
    <row r="11647" s="29" customFormat="1" x14ac:dyDescent="0.25"/>
    <row r="11648" s="29" customFormat="1" x14ac:dyDescent="0.25"/>
    <row r="11649" s="29" customFormat="1" x14ac:dyDescent="0.25"/>
    <row r="11650" s="29" customFormat="1" x14ac:dyDescent="0.25"/>
    <row r="11651" s="29" customFormat="1" x14ac:dyDescent="0.25"/>
    <row r="11652" s="29" customFormat="1" x14ac:dyDescent="0.25"/>
    <row r="11653" s="29" customFormat="1" x14ac:dyDescent="0.25"/>
    <row r="11654" s="29" customFormat="1" x14ac:dyDescent="0.25"/>
    <row r="11655" s="29" customFormat="1" x14ac:dyDescent="0.25"/>
    <row r="11656" s="29" customFormat="1" x14ac:dyDescent="0.25"/>
    <row r="11657" s="29" customFormat="1" x14ac:dyDescent="0.25"/>
    <row r="11658" s="29" customFormat="1" x14ac:dyDescent="0.25"/>
    <row r="11659" s="29" customFormat="1" x14ac:dyDescent="0.25"/>
    <row r="11660" s="29" customFormat="1" x14ac:dyDescent="0.25"/>
    <row r="11661" s="29" customFormat="1" x14ac:dyDescent="0.25"/>
    <row r="11662" s="29" customFormat="1" x14ac:dyDescent="0.25"/>
    <row r="11663" s="29" customFormat="1" x14ac:dyDescent="0.25"/>
    <row r="11664" s="29" customFormat="1" x14ac:dyDescent="0.25"/>
    <row r="11665" s="29" customFormat="1" x14ac:dyDescent="0.25"/>
    <row r="11666" s="29" customFormat="1" x14ac:dyDescent="0.25"/>
    <row r="11667" s="29" customFormat="1" x14ac:dyDescent="0.25"/>
    <row r="11668" s="29" customFormat="1" x14ac:dyDescent="0.25"/>
    <row r="11669" s="29" customFormat="1" x14ac:dyDescent="0.25"/>
    <row r="11670" s="29" customFormat="1" x14ac:dyDescent="0.25"/>
    <row r="11671" s="29" customFormat="1" x14ac:dyDescent="0.25"/>
    <row r="11672" s="29" customFormat="1" x14ac:dyDescent="0.25"/>
    <row r="11673" s="29" customFormat="1" x14ac:dyDescent="0.25"/>
    <row r="11674" s="29" customFormat="1" x14ac:dyDescent="0.25"/>
    <row r="11675" s="29" customFormat="1" x14ac:dyDescent="0.25"/>
    <row r="11676" s="29" customFormat="1" x14ac:dyDescent="0.25"/>
    <row r="11677" s="29" customFormat="1" x14ac:dyDescent="0.25"/>
    <row r="11678" s="29" customFormat="1" x14ac:dyDescent="0.25"/>
    <row r="11679" s="29" customFormat="1" x14ac:dyDescent="0.25"/>
    <row r="11680" s="29" customFormat="1" x14ac:dyDescent="0.25"/>
    <row r="11681" s="29" customFormat="1" x14ac:dyDescent="0.25"/>
    <row r="11682" s="29" customFormat="1" x14ac:dyDescent="0.25"/>
    <row r="11683" s="29" customFormat="1" x14ac:dyDescent="0.25"/>
    <row r="11684" s="29" customFormat="1" x14ac:dyDescent="0.25"/>
    <row r="11685" s="29" customFormat="1" x14ac:dyDescent="0.25"/>
    <row r="11686" s="29" customFormat="1" x14ac:dyDescent="0.25"/>
    <row r="11687" s="29" customFormat="1" x14ac:dyDescent="0.25"/>
    <row r="11688" s="29" customFormat="1" x14ac:dyDescent="0.25"/>
    <row r="11689" s="29" customFormat="1" x14ac:dyDescent="0.25"/>
    <row r="11690" s="29" customFormat="1" x14ac:dyDescent="0.25"/>
    <row r="11691" s="29" customFormat="1" x14ac:dyDescent="0.25"/>
    <row r="11692" s="29" customFormat="1" x14ac:dyDescent="0.25"/>
    <row r="11693" s="29" customFormat="1" x14ac:dyDescent="0.25"/>
    <row r="11694" s="29" customFormat="1" x14ac:dyDescent="0.25"/>
    <row r="11695" s="29" customFormat="1" x14ac:dyDescent="0.25"/>
    <row r="11696" s="29" customFormat="1" x14ac:dyDescent="0.25"/>
    <row r="11697" s="29" customFormat="1" x14ac:dyDescent="0.25"/>
    <row r="11698" s="29" customFormat="1" x14ac:dyDescent="0.25"/>
    <row r="11699" s="29" customFormat="1" x14ac:dyDescent="0.25"/>
    <row r="11700" s="29" customFormat="1" x14ac:dyDescent="0.25"/>
    <row r="11701" s="29" customFormat="1" x14ac:dyDescent="0.25"/>
    <row r="11702" s="29" customFormat="1" x14ac:dyDescent="0.25"/>
    <row r="11703" s="29" customFormat="1" x14ac:dyDescent="0.25"/>
    <row r="11704" s="29" customFormat="1" x14ac:dyDescent="0.25"/>
    <row r="11705" s="29" customFormat="1" x14ac:dyDescent="0.25"/>
    <row r="11706" s="29" customFormat="1" x14ac:dyDescent="0.25"/>
    <row r="11707" s="29" customFormat="1" x14ac:dyDescent="0.25"/>
    <row r="11708" s="29" customFormat="1" x14ac:dyDescent="0.25"/>
    <row r="11709" s="29" customFormat="1" x14ac:dyDescent="0.25"/>
    <row r="11710" s="29" customFormat="1" x14ac:dyDescent="0.25"/>
    <row r="11711" s="29" customFormat="1" x14ac:dyDescent="0.25"/>
    <row r="11712" s="29" customFormat="1" x14ac:dyDescent="0.25"/>
    <row r="11713" s="29" customFormat="1" x14ac:dyDescent="0.25"/>
    <row r="11714" s="29" customFormat="1" x14ac:dyDescent="0.25"/>
    <row r="11715" s="29" customFormat="1" x14ac:dyDescent="0.25"/>
    <row r="11716" s="29" customFormat="1" x14ac:dyDescent="0.25"/>
    <row r="11717" s="29" customFormat="1" x14ac:dyDescent="0.25"/>
    <row r="11718" s="29" customFormat="1" x14ac:dyDescent="0.25"/>
    <row r="11719" s="29" customFormat="1" x14ac:dyDescent="0.25"/>
    <row r="11720" s="29" customFormat="1" x14ac:dyDescent="0.25"/>
    <row r="11721" s="29" customFormat="1" x14ac:dyDescent="0.25"/>
    <row r="11722" s="29" customFormat="1" x14ac:dyDescent="0.25"/>
    <row r="11723" s="29" customFormat="1" x14ac:dyDescent="0.25"/>
    <row r="11724" s="29" customFormat="1" x14ac:dyDescent="0.25"/>
    <row r="11725" s="29" customFormat="1" x14ac:dyDescent="0.25"/>
    <row r="11726" s="29" customFormat="1" x14ac:dyDescent="0.25"/>
    <row r="11727" s="29" customFormat="1" x14ac:dyDescent="0.25"/>
    <row r="11728" s="29" customFormat="1" x14ac:dyDescent="0.25"/>
    <row r="11729" s="29" customFormat="1" x14ac:dyDescent="0.25"/>
    <row r="11730" s="29" customFormat="1" x14ac:dyDescent="0.25"/>
    <row r="11731" s="29" customFormat="1" x14ac:dyDescent="0.25"/>
    <row r="11732" s="29" customFormat="1" x14ac:dyDescent="0.25"/>
    <row r="11733" s="29" customFormat="1" x14ac:dyDescent="0.25"/>
    <row r="11734" s="29" customFormat="1" x14ac:dyDescent="0.25"/>
    <row r="11735" s="29" customFormat="1" x14ac:dyDescent="0.25"/>
    <row r="11736" s="29" customFormat="1" x14ac:dyDescent="0.25"/>
    <row r="11737" s="29" customFormat="1" x14ac:dyDescent="0.25"/>
    <row r="11738" s="29" customFormat="1" x14ac:dyDescent="0.25"/>
    <row r="11739" s="29" customFormat="1" x14ac:dyDescent="0.25"/>
    <row r="11740" s="29" customFormat="1" x14ac:dyDescent="0.25"/>
    <row r="11741" s="29" customFormat="1" x14ac:dyDescent="0.25"/>
    <row r="11742" s="29" customFormat="1" x14ac:dyDescent="0.25"/>
    <row r="11743" s="29" customFormat="1" x14ac:dyDescent="0.25"/>
    <row r="11744" s="29" customFormat="1" x14ac:dyDescent="0.25"/>
    <row r="11745" s="29" customFormat="1" x14ac:dyDescent="0.25"/>
    <row r="11746" s="29" customFormat="1" x14ac:dyDescent="0.25"/>
    <row r="11747" s="29" customFormat="1" x14ac:dyDescent="0.25"/>
    <row r="11748" s="29" customFormat="1" x14ac:dyDescent="0.25"/>
    <row r="11749" s="29" customFormat="1" x14ac:dyDescent="0.25"/>
    <row r="11750" s="29" customFormat="1" x14ac:dyDescent="0.25"/>
    <row r="11751" s="29" customFormat="1" x14ac:dyDescent="0.25"/>
    <row r="11752" s="29" customFormat="1" x14ac:dyDescent="0.25"/>
    <row r="11753" s="29" customFormat="1" x14ac:dyDescent="0.25"/>
    <row r="11754" s="29" customFormat="1" x14ac:dyDescent="0.25"/>
    <row r="11755" s="29" customFormat="1" x14ac:dyDescent="0.25"/>
    <row r="11756" s="29" customFormat="1" x14ac:dyDescent="0.25"/>
    <row r="11757" s="29" customFormat="1" x14ac:dyDescent="0.25"/>
    <row r="11758" s="29" customFormat="1" x14ac:dyDescent="0.25"/>
    <row r="11759" s="29" customFormat="1" x14ac:dyDescent="0.25"/>
    <row r="11760" s="29" customFormat="1" x14ac:dyDescent="0.25"/>
    <row r="11761" s="29" customFormat="1" x14ac:dyDescent="0.25"/>
    <row r="11762" s="29" customFormat="1" x14ac:dyDescent="0.25"/>
    <row r="11763" s="29" customFormat="1" x14ac:dyDescent="0.25"/>
    <row r="11764" s="29" customFormat="1" x14ac:dyDescent="0.25"/>
    <row r="11765" s="29" customFormat="1" x14ac:dyDescent="0.25"/>
    <row r="11766" s="29" customFormat="1" x14ac:dyDescent="0.25"/>
    <row r="11767" s="29" customFormat="1" x14ac:dyDescent="0.25"/>
    <row r="11768" s="29" customFormat="1" x14ac:dyDescent="0.25"/>
    <row r="11769" s="29" customFormat="1" x14ac:dyDescent="0.25"/>
    <row r="11770" s="29" customFormat="1" x14ac:dyDescent="0.25"/>
    <row r="11771" s="29" customFormat="1" x14ac:dyDescent="0.25"/>
    <row r="11772" s="29" customFormat="1" x14ac:dyDescent="0.25"/>
    <row r="11773" s="29" customFormat="1" x14ac:dyDescent="0.25"/>
    <row r="11774" s="29" customFormat="1" x14ac:dyDescent="0.25"/>
    <row r="11775" s="29" customFormat="1" x14ac:dyDescent="0.25"/>
    <row r="11776" s="29" customFormat="1" x14ac:dyDescent="0.25"/>
    <row r="11777" s="29" customFormat="1" x14ac:dyDescent="0.25"/>
    <row r="11778" s="29" customFormat="1" x14ac:dyDescent="0.25"/>
    <row r="11779" s="29" customFormat="1" x14ac:dyDescent="0.25"/>
    <row r="11780" s="29" customFormat="1" x14ac:dyDescent="0.25"/>
    <row r="11781" s="29" customFormat="1" x14ac:dyDescent="0.25"/>
    <row r="11782" s="29" customFormat="1" x14ac:dyDescent="0.25"/>
    <row r="11783" s="29" customFormat="1" x14ac:dyDescent="0.25"/>
    <row r="11784" s="29" customFormat="1" x14ac:dyDescent="0.25"/>
    <row r="11785" s="29" customFormat="1" x14ac:dyDescent="0.25"/>
    <row r="11786" s="29" customFormat="1" x14ac:dyDescent="0.25"/>
    <row r="11787" s="29" customFormat="1" x14ac:dyDescent="0.25"/>
    <row r="11788" s="29" customFormat="1" x14ac:dyDescent="0.25"/>
    <row r="11789" s="29" customFormat="1" x14ac:dyDescent="0.25"/>
    <row r="11790" s="29" customFormat="1" x14ac:dyDescent="0.25"/>
    <row r="11791" s="29" customFormat="1" x14ac:dyDescent="0.25"/>
    <row r="11792" s="29" customFormat="1" x14ac:dyDescent="0.25"/>
    <row r="11793" s="29" customFormat="1" x14ac:dyDescent="0.25"/>
    <row r="11794" s="29" customFormat="1" x14ac:dyDescent="0.25"/>
    <row r="11795" s="29" customFormat="1" x14ac:dyDescent="0.25"/>
    <row r="11796" s="29" customFormat="1" x14ac:dyDescent="0.25"/>
    <row r="11797" s="29" customFormat="1" x14ac:dyDescent="0.25"/>
    <row r="11798" s="29" customFormat="1" x14ac:dyDescent="0.25"/>
    <row r="11799" s="29" customFormat="1" x14ac:dyDescent="0.25"/>
    <row r="11800" s="29" customFormat="1" x14ac:dyDescent="0.25"/>
    <row r="11801" s="29" customFormat="1" x14ac:dyDescent="0.25"/>
    <row r="11802" s="29" customFormat="1" x14ac:dyDescent="0.25"/>
    <row r="11803" s="29" customFormat="1" x14ac:dyDescent="0.25"/>
    <row r="11804" s="29" customFormat="1" x14ac:dyDescent="0.25"/>
    <row r="11805" s="29" customFormat="1" x14ac:dyDescent="0.25"/>
    <row r="11806" s="29" customFormat="1" x14ac:dyDescent="0.25"/>
    <row r="11807" s="29" customFormat="1" x14ac:dyDescent="0.25"/>
    <row r="11808" s="29" customFormat="1" x14ac:dyDescent="0.25"/>
    <row r="11809" s="29" customFormat="1" x14ac:dyDescent="0.25"/>
    <row r="11810" s="29" customFormat="1" x14ac:dyDescent="0.25"/>
    <row r="11811" s="29" customFormat="1" x14ac:dyDescent="0.25"/>
    <row r="11812" s="29" customFormat="1" x14ac:dyDescent="0.25"/>
    <row r="11813" s="29" customFormat="1" x14ac:dyDescent="0.25"/>
    <row r="11814" s="29" customFormat="1" x14ac:dyDescent="0.25"/>
    <row r="11815" s="29" customFormat="1" x14ac:dyDescent="0.25"/>
    <row r="11816" s="29" customFormat="1" x14ac:dyDescent="0.25"/>
    <row r="11817" s="29" customFormat="1" x14ac:dyDescent="0.25"/>
    <row r="11818" s="29" customFormat="1" x14ac:dyDescent="0.25"/>
    <row r="11819" s="29" customFormat="1" x14ac:dyDescent="0.25"/>
    <row r="11820" s="29" customFormat="1" x14ac:dyDescent="0.25"/>
    <row r="11821" s="29" customFormat="1" x14ac:dyDescent="0.25"/>
    <row r="11822" s="29" customFormat="1" x14ac:dyDescent="0.25"/>
    <row r="11823" s="29" customFormat="1" x14ac:dyDescent="0.25"/>
    <row r="11824" s="29" customFormat="1" x14ac:dyDescent="0.25"/>
    <row r="11825" s="29" customFormat="1" x14ac:dyDescent="0.25"/>
    <row r="11826" s="29" customFormat="1" x14ac:dyDescent="0.25"/>
    <row r="11827" s="29" customFormat="1" x14ac:dyDescent="0.25"/>
    <row r="11828" s="29" customFormat="1" x14ac:dyDescent="0.25"/>
    <row r="11829" s="29" customFormat="1" x14ac:dyDescent="0.25"/>
    <row r="11830" s="29" customFormat="1" x14ac:dyDescent="0.25"/>
    <row r="11831" s="29" customFormat="1" x14ac:dyDescent="0.25"/>
    <row r="11832" s="29" customFormat="1" x14ac:dyDescent="0.25"/>
    <row r="11833" s="29" customFormat="1" x14ac:dyDescent="0.25"/>
    <row r="11834" s="29" customFormat="1" x14ac:dyDescent="0.25"/>
    <row r="11835" s="29" customFormat="1" x14ac:dyDescent="0.25"/>
    <row r="11836" s="29" customFormat="1" x14ac:dyDescent="0.25"/>
    <row r="11837" s="29" customFormat="1" x14ac:dyDescent="0.25"/>
    <row r="11838" s="29" customFormat="1" x14ac:dyDescent="0.25"/>
    <row r="11839" s="29" customFormat="1" x14ac:dyDescent="0.25"/>
    <row r="11840" s="29" customFormat="1" x14ac:dyDescent="0.25"/>
    <row r="11841" s="29" customFormat="1" x14ac:dyDescent="0.25"/>
    <row r="11842" s="29" customFormat="1" x14ac:dyDescent="0.25"/>
    <row r="11843" s="29" customFormat="1" x14ac:dyDescent="0.25"/>
    <row r="11844" s="29" customFormat="1" x14ac:dyDescent="0.25"/>
    <row r="11845" s="29" customFormat="1" x14ac:dyDescent="0.25"/>
    <row r="11846" s="29" customFormat="1" x14ac:dyDescent="0.25"/>
    <row r="11847" s="29" customFormat="1" x14ac:dyDescent="0.25"/>
    <row r="11848" s="29" customFormat="1" x14ac:dyDescent="0.25"/>
    <row r="11849" s="29" customFormat="1" x14ac:dyDescent="0.25"/>
    <row r="11850" s="29" customFormat="1" x14ac:dyDescent="0.25"/>
    <row r="11851" s="29" customFormat="1" x14ac:dyDescent="0.25"/>
    <row r="11852" s="29" customFormat="1" x14ac:dyDescent="0.25"/>
    <row r="11853" s="29" customFormat="1" x14ac:dyDescent="0.25"/>
    <row r="11854" s="29" customFormat="1" x14ac:dyDescent="0.25"/>
    <row r="11855" s="29" customFormat="1" x14ac:dyDescent="0.25"/>
    <row r="11856" s="29" customFormat="1" x14ac:dyDescent="0.25"/>
    <row r="11857" s="29" customFormat="1" x14ac:dyDescent="0.25"/>
    <row r="11858" s="29" customFormat="1" x14ac:dyDescent="0.25"/>
    <row r="11859" s="29" customFormat="1" x14ac:dyDescent="0.25"/>
    <row r="11860" s="29" customFormat="1" x14ac:dyDescent="0.25"/>
    <row r="11861" s="29" customFormat="1" x14ac:dyDescent="0.25"/>
    <row r="11862" s="29" customFormat="1" x14ac:dyDescent="0.25"/>
    <row r="11863" s="29" customFormat="1" x14ac:dyDescent="0.25"/>
    <row r="11864" s="29" customFormat="1" x14ac:dyDescent="0.25"/>
    <row r="11865" s="29" customFormat="1" x14ac:dyDescent="0.25"/>
    <row r="11866" s="29" customFormat="1" x14ac:dyDescent="0.25"/>
    <row r="11867" s="29" customFormat="1" x14ac:dyDescent="0.25"/>
    <row r="11868" s="29" customFormat="1" x14ac:dyDescent="0.25"/>
    <row r="11869" s="29" customFormat="1" x14ac:dyDescent="0.25"/>
    <row r="11870" s="29" customFormat="1" x14ac:dyDescent="0.25"/>
    <row r="11871" s="29" customFormat="1" x14ac:dyDescent="0.25"/>
    <row r="11872" s="29" customFormat="1" x14ac:dyDescent="0.25"/>
    <row r="11873" s="29" customFormat="1" x14ac:dyDescent="0.25"/>
    <row r="11874" s="29" customFormat="1" x14ac:dyDescent="0.25"/>
    <row r="11875" s="29" customFormat="1" x14ac:dyDescent="0.25"/>
    <row r="11876" s="29" customFormat="1" x14ac:dyDescent="0.25"/>
    <row r="11877" s="29" customFormat="1" x14ac:dyDescent="0.25"/>
    <row r="11878" s="29" customFormat="1" x14ac:dyDescent="0.25"/>
    <row r="11879" s="29" customFormat="1" x14ac:dyDescent="0.25"/>
    <row r="11880" s="29" customFormat="1" x14ac:dyDescent="0.25"/>
    <row r="11881" s="29" customFormat="1" x14ac:dyDescent="0.25"/>
    <row r="11882" s="29" customFormat="1" x14ac:dyDescent="0.25"/>
    <row r="11883" s="29" customFormat="1" x14ac:dyDescent="0.25"/>
    <row r="11884" s="29" customFormat="1" x14ac:dyDescent="0.25"/>
    <row r="11885" s="29" customFormat="1" x14ac:dyDescent="0.25"/>
    <row r="11886" s="29" customFormat="1" x14ac:dyDescent="0.25"/>
    <row r="11887" s="29" customFormat="1" x14ac:dyDescent="0.25"/>
    <row r="11888" s="29" customFormat="1" x14ac:dyDescent="0.25"/>
    <row r="11889" s="29" customFormat="1" x14ac:dyDescent="0.25"/>
    <row r="11890" s="29" customFormat="1" x14ac:dyDescent="0.25"/>
    <row r="11891" s="29" customFormat="1" x14ac:dyDescent="0.25"/>
    <row r="11892" s="29" customFormat="1" x14ac:dyDescent="0.25"/>
    <row r="11893" s="29" customFormat="1" x14ac:dyDescent="0.25"/>
    <row r="11894" s="29" customFormat="1" x14ac:dyDescent="0.25"/>
    <row r="11895" s="29" customFormat="1" x14ac:dyDescent="0.25"/>
    <row r="11896" s="29" customFormat="1" x14ac:dyDescent="0.25"/>
    <row r="11897" s="29" customFormat="1" x14ac:dyDescent="0.25"/>
    <row r="11898" s="29" customFormat="1" x14ac:dyDescent="0.25"/>
    <row r="11899" s="29" customFormat="1" x14ac:dyDescent="0.25"/>
    <row r="11900" s="29" customFormat="1" x14ac:dyDescent="0.25"/>
    <row r="11901" s="29" customFormat="1" x14ac:dyDescent="0.25"/>
    <row r="11902" s="29" customFormat="1" x14ac:dyDescent="0.25"/>
    <row r="11903" s="29" customFormat="1" x14ac:dyDescent="0.25"/>
    <row r="11904" s="29" customFormat="1" x14ac:dyDescent="0.25"/>
    <row r="11905" s="29" customFormat="1" x14ac:dyDescent="0.25"/>
    <row r="11906" s="29" customFormat="1" x14ac:dyDescent="0.25"/>
    <row r="11907" s="29" customFormat="1" x14ac:dyDescent="0.25"/>
    <row r="11908" s="29" customFormat="1" x14ac:dyDescent="0.25"/>
    <row r="11909" s="29" customFormat="1" x14ac:dyDescent="0.25"/>
    <row r="11910" s="29" customFormat="1" x14ac:dyDescent="0.25"/>
    <row r="11911" s="29" customFormat="1" x14ac:dyDescent="0.25"/>
    <row r="11912" s="29" customFormat="1" x14ac:dyDescent="0.25"/>
    <row r="11913" s="29" customFormat="1" x14ac:dyDescent="0.25"/>
    <row r="11914" s="29" customFormat="1" x14ac:dyDescent="0.25"/>
    <row r="11915" s="29" customFormat="1" x14ac:dyDescent="0.25"/>
    <row r="11916" s="29" customFormat="1" x14ac:dyDescent="0.25"/>
    <row r="11917" s="29" customFormat="1" x14ac:dyDescent="0.25"/>
    <row r="11918" s="29" customFormat="1" x14ac:dyDescent="0.25"/>
    <row r="11919" s="29" customFormat="1" x14ac:dyDescent="0.25"/>
    <row r="11920" s="29" customFormat="1" x14ac:dyDescent="0.25"/>
    <row r="11921" s="29" customFormat="1" x14ac:dyDescent="0.25"/>
    <row r="11922" s="29" customFormat="1" x14ac:dyDescent="0.25"/>
    <row r="11923" s="29" customFormat="1" x14ac:dyDescent="0.25"/>
    <row r="11924" s="29" customFormat="1" x14ac:dyDescent="0.25"/>
    <row r="11925" s="29" customFormat="1" x14ac:dyDescent="0.25"/>
    <row r="11926" s="29" customFormat="1" x14ac:dyDescent="0.25"/>
    <row r="11927" s="29" customFormat="1" x14ac:dyDescent="0.25"/>
    <row r="11928" s="29" customFormat="1" x14ac:dyDescent="0.25"/>
    <row r="11929" s="29" customFormat="1" x14ac:dyDescent="0.25"/>
    <row r="11930" s="29" customFormat="1" x14ac:dyDescent="0.25"/>
    <row r="11931" s="29" customFormat="1" x14ac:dyDescent="0.25"/>
    <row r="11932" s="29" customFormat="1" x14ac:dyDescent="0.25"/>
    <row r="11933" s="29" customFormat="1" x14ac:dyDescent="0.25"/>
    <row r="11934" s="29" customFormat="1" x14ac:dyDescent="0.25"/>
    <row r="11935" s="29" customFormat="1" x14ac:dyDescent="0.25"/>
    <row r="11936" s="29" customFormat="1" x14ac:dyDescent="0.25"/>
    <row r="11937" s="29" customFormat="1" x14ac:dyDescent="0.25"/>
    <row r="11938" s="29" customFormat="1" x14ac:dyDescent="0.25"/>
    <row r="11939" s="29" customFormat="1" x14ac:dyDescent="0.25"/>
    <row r="11940" s="29" customFormat="1" x14ac:dyDescent="0.25"/>
    <row r="11941" s="29" customFormat="1" x14ac:dyDescent="0.25"/>
    <row r="11942" s="29" customFormat="1" x14ac:dyDescent="0.25"/>
    <row r="11943" s="29" customFormat="1" x14ac:dyDescent="0.25"/>
    <row r="11944" s="29" customFormat="1" x14ac:dyDescent="0.25"/>
    <row r="11945" s="29" customFormat="1" x14ac:dyDescent="0.25"/>
    <row r="11946" s="29" customFormat="1" x14ac:dyDescent="0.25"/>
    <row r="11947" s="29" customFormat="1" x14ac:dyDescent="0.25"/>
    <row r="11948" s="29" customFormat="1" x14ac:dyDescent="0.25"/>
    <row r="11949" s="29" customFormat="1" x14ac:dyDescent="0.25"/>
    <row r="11950" s="29" customFormat="1" x14ac:dyDescent="0.25"/>
    <row r="11951" s="29" customFormat="1" x14ac:dyDescent="0.25"/>
    <row r="11952" s="29" customFormat="1" x14ac:dyDescent="0.25"/>
    <row r="11953" s="29" customFormat="1" x14ac:dyDescent="0.25"/>
    <row r="11954" s="29" customFormat="1" x14ac:dyDescent="0.25"/>
    <row r="11955" s="29" customFormat="1" x14ac:dyDescent="0.25"/>
    <row r="11956" s="29" customFormat="1" x14ac:dyDescent="0.25"/>
    <row r="11957" s="29" customFormat="1" x14ac:dyDescent="0.25"/>
    <row r="11958" s="29" customFormat="1" x14ac:dyDescent="0.25"/>
    <row r="11959" s="29" customFormat="1" x14ac:dyDescent="0.25"/>
    <row r="11960" s="29" customFormat="1" x14ac:dyDescent="0.25"/>
    <row r="11961" s="29" customFormat="1" x14ac:dyDescent="0.25"/>
    <row r="11962" s="29" customFormat="1" x14ac:dyDescent="0.25"/>
    <row r="11963" s="29" customFormat="1" x14ac:dyDescent="0.25"/>
    <row r="11964" s="29" customFormat="1" x14ac:dyDescent="0.25"/>
    <row r="11965" s="29" customFormat="1" x14ac:dyDescent="0.25"/>
    <row r="11966" s="29" customFormat="1" x14ac:dyDescent="0.25"/>
    <row r="11967" s="29" customFormat="1" x14ac:dyDescent="0.25"/>
    <row r="11968" s="29" customFormat="1" x14ac:dyDescent="0.25"/>
    <row r="11969" s="29" customFormat="1" x14ac:dyDescent="0.25"/>
    <row r="11970" s="29" customFormat="1" x14ac:dyDescent="0.25"/>
    <row r="11971" s="29" customFormat="1" x14ac:dyDescent="0.25"/>
    <row r="11972" s="29" customFormat="1" x14ac:dyDescent="0.25"/>
    <row r="11973" s="29" customFormat="1" x14ac:dyDescent="0.25"/>
    <row r="11974" s="29" customFormat="1" x14ac:dyDescent="0.25"/>
    <row r="11975" s="29" customFormat="1" x14ac:dyDescent="0.25"/>
    <row r="11976" s="29" customFormat="1" x14ac:dyDescent="0.25"/>
    <row r="11977" s="29" customFormat="1" x14ac:dyDescent="0.25"/>
    <row r="11978" s="29" customFormat="1" x14ac:dyDescent="0.25"/>
    <row r="11979" s="29" customFormat="1" x14ac:dyDescent="0.25"/>
    <row r="11980" s="29" customFormat="1" x14ac:dyDescent="0.25"/>
    <row r="11981" s="29" customFormat="1" x14ac:dyDescent="0.25"/>
    <row r="11982" s="29" customFormat="1" x14ac:dyDescent="0.25"/>
    <row r="11983" s="29" customFormat="1" x14ac:dyDescent="0.25"/>
    <row r="11984" s="29" customFormat="1" x14ac:dyDescent="0.25"/>
    <row r="11985" s="29" customFormat="1" x14ac:dyDescent="0.25"/>
    <row r="11986" s="29" customFormat="1" x14ac:dyDescent="0.25"/>
    <row r="11987" s="29" customFormat="1" x14ac:dyDescent="0.25"/>
    <row r="11988" s="29" customFormat="1" x14ac:dyDescent="0.25"/>
    <row r="11989" s="29" customFormat="1" x14ac:dyDescent="0.25"/>
    <row r="11990" s="29" customFormat="1" x14ac:dyDescent="0.25"/>
    <row r="11991" s="29" customFormat="1" x14ac:dyDescent="0.25"/>
    <row r="11992" s="29" customFormat="1" x14ac:dyDescent="0.25"/>
    <row r="11993" s="29" customFormat="1" x14ac:dyDescent="0.25"/>
    <row r="11994" s="29" customFormat="1" x14ac:dyDescent="0.25"/>
    <row r="11995" s="29" customFormat="1" x14ac:dyDescent="0.25"/>
    <row r="11996" s="29" customFormat="1" x14ac:dyDescent="0.25"/>
    <row r="11997" s="29" customFormat="1" x14ac:dyDescent="0.25"/>
    <row r="11998" s="29" customFormat="1" x14ac:dyDescent="0.25"/>
    <row r="11999" s="29" customFormat="1" x14ac:dyDescent="0.25"/>
    <row r="12000" s="29" customFormat="1" x14ac:dyDescent="0.25"/>
    <row r="12001" s="29" customFormat="1" x14ac:dyDescent="0.25"/>
    <row r="12002" s="29" customFormat="1" x14ac:dyDescent="0.25"/>
    <row r="12003" s="29" customFormat="1" x14ac:dyDescent="0.25"/>
    <row r="12004" s="29" customFormat="1" x14ac:dyDescent="0.25"/>
    <row r="12005" s="29" customFormat="1" x14ac:dyDescent="0.25"/>
    <row r="12006" s="29" customFormat="1" x14ac:dyDescent="0.25"/>
    <row r="12007" s="29" customFormat="1" x14ac:dyDescent="0.25"/>
    <row r="12008" s="29" customFormat="1" x14ac:dyDescent="0.25"/>
    <row r="12009" s="29" customFormat="1" x14ac:dyDescent="0.25"/>
    <row r="12010" s="29" customFormat="1" x14ac:dyDescent="0.25"/>
    <row r="12011" s="29" customFormat="1" x14ac:dyDescent="0.25"/>
    <row r="12012" s="29" customFormat="1" x14ac:dyDescent="0.25"/>
    <row r="12013" s="29" customFormat="1" x14ac:dyDescent="0.25"/>
    <row r="12014" s="29" customFormat="1" x14ac:dyDescent="0.25"/>
    <row r="12015" s="29" customFormat="1" x14ac:dyDescent="0.25"/>
    <row r="12016" s="29" customFormat="1" x14ac:dyDescent="0.25"/>
    <row r="12017" s="29" customFormat="1" x14ac:dyDescent="0.25"/>
    <row r="12018" s="29" customFormat="1" x14ac:dyDescent="0.25"/>
    <row r="12019" s="29" customFormat="1" x14ac:dyDescent="0.25"/>
    <row r="12020" s="29" customFormat="1" x14ac:dyDescent="0.25"/>
    <row r="12021" s="29" customFormat="1" x14ac:dyDescent="0.25"/>
    <row r="12022" s="29" customFormat="1" x14ac:dyDescent="0.25"/>
    <row r="12023" s="29" customFormat="1" x14ac:dyDescent="0.25"/>
    <row r="12024" s="29" customFormat="1" x14ac:dyDescent="0.25"/>
    <row r="12025" s="29" customFormat="1" x14ac:dyDescent="0.25"/>
    <row r="12026" s="29" customFormat="1" x14ac:dyDescent="0.25"/>
    <row r="12027" s="29" customFormat="1" x14ac:dyDescent="0.25"/>
    <row r="12028" s="29" customFormat="1" x14ac:dyDescent="0.25"/>
    <row r="12029" s="29" customFormat="1" x14ac:dyDescent="0.25"/>
    <row r="12030" s="29" customFormat="1" x14ac:dyDescent="0.25"/>
    <row r="12031" s="29" customFormat="1" x14ac:dyDescent="0.25"/>
    <row r="12032" s="29" customFormat="1" x14ac:dyDescent="0.25"/>
    <row r="12033" s="29" customFormat="1" x14ac:dyDescent="0.25"/>
    <row r="12034" s="29" customFormat="1" x14ac:dyDescent="0.25"/>
    <row r="12035" s="29" customFormat="1" x14ac:dyDescent="0.25"/>
    <row r="12036" s="29" customFormat="1" x14ac:dyDescent="0.25"/>
    <row r="12037" s="29" customFormat="1" x14ac:dyDescent="0.25"/>
    <row r="12038" s="29" customFormat="1" x14ac:dyDescent="0.25"/>
    <row r="12039" s="29" customFormat="1" x14ac:dyDescent="0.25"/>
    <row r="12040" s="29" customFormat="1" x14ac:dyDescent="0.25"/>
    <row r="12041" s="29" customFormat="1" x14ac:dyDescent="0.25"/>
    <row r="12042" s="29" customFormat="1" x14ac:dyDescent="0.25"/>
    <row r="12043" s="29" customFormat="1" x14ac:dyDescent="0.25"/>
    <row r="12044" s="29" customFormat="1" x14ac:dyDescent="0.25"/>
    <row r="12045" s="29" customFormat="1" x14ac:dyDescent="0.25"/>
    <row r="12046" s="29" customFormat="1" x14ac:dyDescent="0.25"/>
    <row r="12047" s="29" customFormat="1" x14ac:dyDescent="0.25"/>
    <row r="12048" s="29" customFormat="1" x14ac:dyDescent="0.25"/>
    <row r="12049" s="29" customFormat="1" x14ac:dyDescent="0.25"/>
    <row r="12050" s="29" customFormat="1" x14ac:dyDescent="0.25"/>
    <row r="12051" s="29" customFormat="1" x14ac:dyDescent="0.25"/>
    <row r="12052" s="29" customFormat="1" x14ac:dyDescent="0.25"/>
    <row r="12053" s="29" customFormat="1" x14ac:dyDescent="0.25"/>
    <row r="12054" s="29" customFormat="1" x14ac:dyDescent="0.25"/>
    <row r="12055" s="29" customFormat="1" x14ac:dyDescent="0.25"/>
    <row r="12056" s="29" customFormat="1" x14ac:dyDescent="0.25"/>
    <row r="12057" s="29" customFormat="1" x14ac:dyDescent="0.25"/>
    <row r="12058" s="29" customFormat="1" x14ac:dyDescent="0.25"/>
    <row r="12059" s="29" customFormat="1" x14ac:dyDescent="0.25"/>
    <row r="12060" s="29" customFormat="1" x14ac:dyDescent="0.25"/>
    <row r="12061" s="29" customFormat="1" x14ac:dyDescent="0.25"/>
    <row r="12062" s="29" customFormat="1" x14ac:dyDescent="0.25"/>
    <row r="12063" s="29" customFormat="1" x14ac:dyDescent="0.25"/>
    <row r="12064" s="29" customFormat="1" x14ac:dyDescent="0.25"/>
    <row r="12065" s="29" customFormat="1" x14ac:dyDescent="0.25"/>
    <row r="12066" s="29" customFormat="1" x14ac:dyDescent="0.25"/>
    <row r="12067" s="29" customFormat="1" x14ac:dyDescent="0.25"/>
    <row r="12068" s="29" customFormat="1" x14ac:dyDescent="0.25"/>
    <row r="12069" s="29" customFormat="1" x14ac:dyDescent="0.25"/>
    <row r="12070" s="29" customFormat="1" x14ac:dyDescent="0.25"/>
    <row r="12071" s="29" customFormat="1" x14ac:dyDescent="0.25"/>
    <row r="12072" s="29" customFormat="1" x14ac:dyDescent="0.25"/>
    <row r="12073" s="29" customFormat="1" x14ac:dyDescent="0.25"/>
    <row r="12074" s="29" customFormat="1" x14ac:dyDescent="0.25"/>
    <row r="12075" s="29" customFormat="1" x14ac:dyDescent="0.25"/>
    <row r="12076" s="29" customFormat="1" x14ac:dyDescent="0.25"/>
    <row r="12077" s="29" customFormat="1" x14ac:dyDescent="0.25"/>
    <row r="12078" s="29" customFormat="1" x14ac:dyDescent="0.25"/>
    <row r="12079" s="29" customFormat="1" x14ac:dyDescent="0.25"/>
    <row r="12080" s="29" customFormat="1" x14ac:dyDescent="0.25"/>
    <row r="12081" s="29" customFormat="1" x14ac:dyDescent="0.25"/>
    <row r="12082" s="29" customFormat="1" x14ac:dyDescent="0.25"/>
    <row r="12083" s="29" customFormat="1" x14ac:dyDescent="0.25"/>
    <row r="12084" s="29" customFormat="1" x14ac:dyDescent="0.25"/>
    <row r="12085" s="29" customFormat="1" x14ac:dyDescent="0.25"/>
    <row r="12086" s="29" customFormat="1" x14ac:dyDescent="0.25"/>
    <row r="12087" s="29" customFormat="1" x14ac:dyDescent="0.25"/>
    <row r="12088" s="29" customFormat="1" x14ac:dyDescent="0.25"/>
    <row r="12089" s="29" customFormat="1" x14ac:dyDescent="0.25"/>
    <row r="12090" s="29" customFormat="1" x14ac:dyDescent="0.25"/>
    <row r="12091" s="29" customFormat="1" x14ac:dyDescent="0.25"/>
    <row r="12092" s="29" customFormat="1" x14ac:dyDescent="0.25"/>
    <row r="12093" s="29" customFormat="1" x14ac:dyDescent="0.25"/>
    <row r="12094" s="29" customFormat="1" x14ac:dyDescent="0.25"/>
    <row r="12095" s="29" customFormat="1" x14ac:dyDescent="0.25"/>
    <row r="12096" s="29" customFormat="1" x14ac:dyDescent="0.25"/>
    <row r="12097" s="29" customFormat="1" x14ac:dyDescent="0.25"/>
    <row r="12098" s="29" customFormat="1" x14ac:dyDescent="0.25"/>
    <row r="12099" s="29" customFormat="1" x14ac:dyDescent="0.25"/>
    <row r="12100" s="29" customFormat="1" x14ac:dyDescent="0.25"/>
    <row r="12101" s="29" customFormat="1" x14ac:dyDescent="0.25"/>
    <row r="12102" s="29" customFormat="1" x14ac:dyDescent="0.25"/>
    <row r="12103" s="29" customFormat="1" x14ac:dyDescent="0.25"/>
    <row r="12104" s="29" customFormat="1" x14ac:dyDescent="0.25"/>
    <row r="12105" s="29" customFormat="1" x14ac:dyDescent="0.25"/>
    <row r="12106" s="29" customFormat="1" x14ac:dyDescent="0.25"/>
    <row r="12107" s="29" customFormat="1" x14ac:dyDescent="0.25"/>
    <row r="12108" s="29" customFormat="1" x14ac:dyDescent="0.25"/>
    <row r="12109" s="29" customFormat="1" x14ac:dyDescent="0.25"/>
    <row r="12110" s="29" customFormat="1" x14ac:dyDescent="0.25"/>
    <row r="12111" s="29" customFormat="1" x14ac:dyDescent="0.25"/>
    <row r="12112" s="29" customFormat="1" x14ac:dyDescent="0.25"/>
    <row r="12113" s="29" customFormat="1" x14ac:dyDescent="0.25"/>
    <row r="12114" s="29" customFormat="1" x14ac:dyDescent="0.25"/>
    <row r="12115" s="29" customFormat="1" x14ac:dyDescent="0.25"/>
    <row r="12116" s="29" customFormat="1" x14ac:dyDescent="0.25"/>
    <row r="12117" s="29" customFormat="1" x14ac:dyDescent="0.25"/>
    <row r="12118" s="29" customFormat="1" x14ac:dyDescent="0.25"/>
    <row r="12119" s="29" customFormat="1" x14ac:dyDescent="0.25"/>
    <row r="12120" s="29" customFormat="1" x14ac:dyDescent="0.25"/>
    <row r="12121" s="29" customFormat="1" x14ac:dyDescent="0.25"/>
    <row r="12122" s="29" customFormat="1" x14ac:dyDescent="0.25"/>
    <row r="12123" s="29" customFormat="1" x14ac:dyDescent="0.25"/>
    <row r="12124" s="29" customFormat="1" x14ac:dyDescent="0.25"/>
    <row r="12125" s="29" customFormat="1" x14ac:dyDescent="0.25"/>
    <row r="12126" s="29" customFormat="1" x14ac:dyDescent="0.25"/>
    <row r="12127" s="29" customFormat="1" x14ac:dyDescent="0.25"/>
    <row r="12128" s="29" customFormat="1" x14ac:dyDescent="0.25"/>
    <row r="12129" s="29" customFormat="1" x14ac:dyDescent="0.25"/>
    <row r="12130" s="29" customFormat="1" x14ac:dyDescent="0.25"/>
    <row r="12131" s="29" customFormat="1" x14ac:dyDescent="0.25"/>
    <row r="12132" s="29" customFormat="1" x14ac:dyDescent="0.25"/>
    <row r="12133" s="29" customFormat="1" x14ac:dyDescent="0.25"/>
    <row r="12134" s="29" customFormat="1" x14ac:dyDescent="0.25"/>
    <row r="12135" s="29" customFormat="1" x14ac:dyDescent="0.25"/>
    <row r="12136" s="29" customFormat="1" x14ac:dyDescent="0.25"/>
    <row r="12137" s="29" customFormat="1" x14ac:dyDescent="0.25"/>
    <row r="12138" s="29" customFormat="1" x14ac:dyDescent="0.25"/>
    <row r="12139" s="29" customFormat="1" x14ac:dyDescent="0.25"/>
    <row r="12140" s="29" customFormat="1" x14ac:dyDescent="0.25"/>
    <row r="12141" s="29" customFormat="1" x14ac:dyDescent="0.25"/>
    <row r="12142" s="29" customFormat="1" x14ac:dyDescent="0.25"/>
    <row r="12143" s="29" customFormat="1" x14ac:dyDescent="0.25"/>
    <row r="12144" s="29" customFormat="1" x14ac:dyDescent="0.25"/>
    <row r="12145" s="29" customFormat="1" x14ac:dyDescent="0.25"/>
    <row r="12146" s="29" customFormat="1" x14ac:dyDescent="0.25"/>
    <row r="12147" s="29" customFormat="1" x14ac:dyDescent="0.25"/>
    <row r="12148" s="29" customFormat="1" x14ac:dyDescent="0.25"/>
    <row r="12149" s="29" customFormat="1" x14ac:dyDescent="0.25"/>
    <row r="12150" s="29" customFormat="1" x14ac:dyDescent="0.25"/>
    <row r="12151" s="29" customFormat="1" x14ac:dyDescent="0.25"/>
    <row r="12152" s="29" customFormat="1" x14ac:dyDescent="0.25"/>
    <row r="12153" s="29" customFormat="1" x14ac:dyDescent="0.25"/>
    <row r="12154" s="29" customFormat="1" x14ac:dyDescent="0.25"/>
    <row r="12155" s="29" customFormat="1" x14ac:dyDescent="0.25"/>
    <row r="12156" s="29" customFormat="1" x14ac:dyDescent="0.25"/>
    <row r="12157" s="29" customFormat="1" x14ac:dyDescent="0.25"/>
    <row r="12158" s="29" customFormat="1" x14ac:dyDescent="0.25"/>
    <row r="12159" s="29" customFormat="1" x14ac:dyDescent="0.25"/>
    <row r="12160" s="29" customFormat="1" x14ac:dyDescent="0.25"/>
    <row r="12161" s="29" customFormat="1" x14ac:dyDescent="0.25"/>
    <row r="12162" s="29" customFormat="1" x14ac:dyDescent="0.25"/>
    <row r="12163" s="29" customFormat="1" x14ac:dyDescent="0.25"/>
    <row r="12164" s="29" customFormat="1" x14ac:dyDescent="0.25"/>
    <row r="12165" s="29" customFormat="1" x14ac:dyDescent="0.25"/>
    <row r="12166" s="29" customFormat="1" x14ac:dyDescent="0.25"/>
    <row r="12167" s="29" customFormat="1" x14ac:dyDescent="0.25"/>
    <row r="12168" s="29" customFormat="1" x14ac:dyDescent="0.25"/>
    <row r="12169" s="29" customFormat="1" x14ac:dyDescent="0.25"/>
    <row r="12170" s="29" customFormat="1" x14ac:dyDescent="0.25"/>
    <row r="12171" s="29" customFormat="1" x14ac:dyDescent="0.25"/>
    <row r="12172" s="29" customFormat="1" x14ac:dyDescent="0.25"/>
    <row r="12173" s="29" customFormat="1" x14ac:dyDescent="0.25"/>
    <row r="12174" s="29" customFormat="1" x14ac:dyDescent="0.25"/>
    <row r="12175" s="29" customFormat="1" x14ac:dyDescent="0.25"/>
    <row r="12176" s="29" customFormat="1" x14ac:dyDescent="0.25"/>
    <row r="12177" s="29" customFormat="1" x14ac:dyDescent="0.25"/>
    <row r="12178" s="29" customFormat="1" x14ac:dyDescent="0.25"/>
    <row r="12179" s="29" customFormat="1" x14ac:dyDescent="0.25"/>
    <row r="12180" s="29" customFormat="1" x14ac:dyDescent="0.25"/>
    <row r="12181" s="29" customFormat="1" x14ac:dyDescent="0.25"/>
    <row r="12182" s="29" customFormat="1" x14ac:dyDescent="0.25"/>
    <row r="12183" s="29" customFormat="1" x14ac:dyDescent="0.25"/>
    <row r="12184" s="29" customFormat="1" x14ac:dyDescent="0.25"/>
    <row r="12185" s="29" customFormat="1" x14ac:dyDescent="0.25"/>
    <row r="12186" s="29" customFormat="1" x14ac:dyDescent="0.25"/>
    <row r="12187" s="29" customFormat="1" x14ac:dyDescent="0.25"/>
    <row r="12188" s="29" customFormat="1" x14ac:dyDescent="0.25"/>
    <row r="12189" s="29" customFormat="1" x14ac:dyDescent="0.25"/>
    <row r="12190" s="29" customFormat="1" x14ac:dyDescent="0.25"/>
    <row r="12191" s="29" customFormat="1" x14ac:dyDescent="0.25"/>
    <row r="12192" s="29" customFormat="1" x14ac:dyDescent="0.25"/>
    <row r="12193" s="29" customFormat="1" x14ac:dyDescent="0.25"/>
    <row r="12194" s="29" customFormat="1" x14ac:dyDescent="0.25"/>
    <row r="12195" s="29" customFormat="1" x14ac:dyDescent="0.25"/>
    <row r="12196" s="29" customFormat="1" x14ac:dyDescent="0.25"/>
    <row r="12197" s="29" customFormat="1" x14ac:dyDescent="0.25"/>
    <row r="12198" s="29" customFormat="1" x14ac:dyDescent="0.25"/>
    <row r="12199" s="29" customFormat="1" x14ac:dyDescent="0.25"/>
    <row r="12200" s="29" customFormat="1" x14ac:dyDescent="0.25"/>
    <row r="12201" s="29" customFormat="1" x14ac:dyDescent="0.25"/>
    <row r="12202" s="29" customFormat="1" x14ac:dyDescent="0.25"/>
    <row r="12203" s="29" customFormat="1" x14ac:dyDescent="0.25"/>
    <row r="12204" s="29" customFormat="1" x14ac:dyDescent="0.25"/>
    <row r="12205" s="29" customFormat="1" x14ac:dyDescent="0.25"/>
    <row r="12206" s="29" customFormat="1" x14ac:dyDescent="0.25"/>
    <row r="12207" s="29" customFormat="1" x14ac:dyDescent="0.25"/>
    <row r="12208" s="29" customFormat="1" x14ac:dyDescent="0.25"/>
    <row r="12209" s="29" customFormat="1" x14ac:dyDescent="0.25"/>
    <row r="12210" s="29" customFormat="1" x14ac:dyDescent="0.25"/>
    <row r="12211" s="29" customFormat="1" x14ac:dyDescent="0.25"/>
    <row r="12212" s="29" customFormat="1" x14ac:dyDescent="0.25"/>
    <row r="12213" s="29" customFormat="1" x14ac:dyDescent="0.25"/>
    <row r="12214" s="29" customFormat="1" x14ac:dyDescent="0.25"/>
    <row r="12215" s="29" customFormat="1" x14ac:dyDescent="0.25"/>
    <row r="12216" s="29" customFormat="1" x14ac:dyDescent="0.25"/>
    <row r="12217" s="29" customFormat="1" x14ac:dyDescent="0.25"/>
    <row r="12218" s="29" customFormat="1" x14ac:dyDescent="0.25"/>
    <row r="12219" s="29" customFormat="1" x14ac:dyDescent="0.25"/>
    <row r="12220" s="29" customFormat="1" x14ac:dyDescent="0.25"/>
    <row r="12221" s="29" customFormat="1" x14ac:dyDescent="0.25"/>
    <row r="12222" s="29" customFormat="1" x14ac:dyDescent="0.25"/>
    <row r="12223" s="29" customFormat="1" x14ac:dyDescent="0.25"/>
    <row r="12224" s="29" customFormat="1" x14ac:dyDescent="0.25"/>
    <row r="12225" s="29" customFormat="1" x14ac:dyDescent="0.25"/>
    <row r="12226" s="29" customFormat="1" x14ac:dyDescent="0.25"/>
    <row r="12227" s="29" customFormat="1" x14ac:dyDescent="0.25"/>
    <row r="12228" s="29" customFormat="1" x14ac:dyDescent="0.25"/>
    <row r="12229" s="29" customFormat="1" x14ac:dyDescent="0.25"/>
    <row r="12230" s="29" customFormat="1" x14ac:dyDescent="0.25"/>
    <row r="12231" s="29" customFormat="1" x14ac:dyDescent="0.25"/>
    <row r="12232" s="29" customFormat="1" x14ac:dyDescent="0.25"/>
    <row r="12233" s="29" customFormat="1" x14ac:dyDescent="0.25"/>
    <row r="12234" s="29" customFormat="1" x14ac:dyDescent="0.25"/>
    <row r="12235" s="29" customFormat="1" x14ac:dyDescent="0.25"/>
    <row r="12236" s="29" customFormat="1" x14ac:dyDescent="0.25"/>
    <row r="12237" s="29" customFormat="1" x14ac:dyDescent="0.25"/>
    <row r="12238" s="29" customFormat="1" x14ac:dyDescent="0.25"/>
    <row r="12239" s="29" customFormat="1" x14ac:dyDescent="0.25"/>
    <row r="12240" s="29" customFormat="1" x14ac:dyDescent="0.25"/>
    <row r="12241" s="29" customFormat="1" x14ac:dyDescent="0.25"/>
    <row r="12242" s="29" customFormat="1" x14ac:dyDescent="0.25"/>
    <row r="12243" s="29" customFormat="1" x14ac:dyDescent="0.25"/>
    <row r="12244" s="29" customFormat="1" x14ac:dyDescent="0.25"/>
    <row r="12245" s="29" customFormat="1" x14ac:dyDescent="0.25"/>
    <row r="12246" s="29" customFormat="1" x14ac:dyDescent="0.25"/>
    <row r="12247" s="29" customFormat="1" x14ac:dyDescent="0.25"/>
    <row r="12248" s="29" customFormat="1" x14ac:dyDescent="0.25"/>
    <row r="12249" s="29" customFormat="1" x14ac:dyDescent="0.25"/>
    <row r="12250" s="29" customFormat="1" x14ac:dyDescent="0.25"/>
    <row r="12251" s="29" customFormat="1" x14ac:dyDescent="0.25"/>
    <row r="12252" s="29" customFormat="1" x14ac:dyDescent="0.25"/>
    <row r="12253" s="29" customFormat="1" x14ac:dyDescent="0.25"/>
    <row r="12254" s="29" customFormat="1" x14ac:dyDescent="0.25"/>
    <row r="12255" s="29" customFormat="1" x14ac:dyDescent="0.25"/>
    <row r="12256" s="29" customFormat="1" x14ac:dyDescent="0.25"/>
    <row r="12257" s="29" customFormat="1" x14ac:dyDescent="0.25"/>
    <row r="12258" s="29" customFormat="1" x14ac:dyDescent="0.25"/>
    <row r="12259" s="29" customFormat="1" x14ac:dyDescent="0.25"/>
    <row r="12260" s="29" customFormat="1" x14ac:dyDescent="0.25"/>
    <row r="12261" s="29" customFormat="1" x14ac:dyDescent="0.25"/>
    <row r="12262" s="29" customFormat="1" x14ac:dyDescent="0.25"/>
    <row r="12263" s="29" customFormat="1" x14ac:dyDescent="0.25"/>
    <row r="12264" s="29" customFormat="1" x14ac:dyDescent="0.25"/>
    <row r="12265" s="29" customFormat="1" x14ac:dyDescent="0.25"/>
    <row r="12266" s="29" customFormat="1" x14ac:dyDescent="0.25"/>
    <row r="12267" s="29" customFormat="1" x14ac:dyDescent="0.25"/>
    <row r="12268" s="29" customFormat="1" x14ac:dyDescent="0.25"/>
    <row r="12269" s="29" customFormat="1" x14ac:dyDescent="0.25"/>
    <row r="12270" s="29" customFormat="1" x14ac:dyDescent="0.25"/>
    <row r="12271" s="29" customFormat="1" x14ac:dyDescent="0.25"/>
    <row r="12272" s="29" customFormat="1" x14ac:dyDescent="0.25"/>
    <row r="12273" s="29" customFormat="1" x14ac:dyDescent="0.25"/>
    <row r="12274" s="29" customFormat="1" x14ac:dyDescent="0.25"/>
    <row r="12275" s="29" customFormat="1" x14ac:dyDescent="0.25"/>
    <row r="12276" s="29" customFormat="1" x14ac:dyDescent="0.25"/>
    <row r="12277" s="29" customFormat="1" x14ac:dyDescent="0.25"/>
    <row r="12278" s="29" customFormat="1" x14ac:dyDescent="0.25"/>
    <row r="12279" s="29" customFormat="1" x14ac:dyDescent="0.25"/>
    <row r="12280" s="29" customFormat="1" x14ac:dyDescent="0.25"/>
    <row r="12281" s="29" customFormat="1" x14ac:dyDescent="0.25"/>
    <row r="12282" s="29" customFormat="1" x14ac:dyDescent="0.25"/>
    <row r="12283" s="29" customFormat="1" x14ac:dyDescent="0.25"/>
    <row r="12284" s="29" customFormat="1" x14ac:dyDescent="0.25"/>
    <row r="12285" s="29" customFormat="1" x14ac:dyDescent="0.25"/>
    <row r="12286" s="29" customFormat="1" x14ac:dyDescent="0.25"/>
    <row r="12287" s="29" customFormat="1" x14ac:dyDescent="0.25"/>
    <row r="12288" s="29" customFormat="1" x14ac:dyDescent="0.25"/>
    <row r="12289" s="29" customFormat="1" x14ac:dyDescent="0.25"/>
    <row r="12290" s="29" customFormat="1" x14ac:dyDescent="0.25"/>
    <row r="12291" s="29" customFormat="1" x14ac:dyDescent="0.25"/>
    <row r="12292" s="29" customFormat="1" x14ac:dyDescent="0.25"/>
    <row r="12293" s="29" customFormat="1" x14ac:dyDescent="0.25"/>
    <row r="12294" s="29" customFormat="1" x14ac:dyDescent="0.25"/>
    <row r="12295" s="29" customFormat="1" x14ac:dyDescent="0.25"/>
    <row r="12296" s="29" customFormat="1" x14ac:dyDescent="0.25"/>
    <row r="12297" s="29" customFormat="1" x14ac:dyDescent="0.25"/>
    <row r="12298" s="29" customFormat="1" x14ac:dyDescent="0.25"/>
    <row r="12299" s="29" customFormat="1" x14ac:dyDescent="0.25"/>
    <row r="12300" s="29" customFormat="1" x14ac:dyDescent="0.25"/>
    <row r="12301" s="29" customFormat="1" x14ac:dyDescent="0.25"/>
    <row r="12302" s="29" customFormat="1" x14ac:dyDescent="0.25"/>
    <row r="12303" s="29" customFormat="1" x14ac:dyDescent="0.25"/>
    <row r="12304" s="29" customFormat="1" x14ac:dyDescent="0.25"/>
    <row r="12305" s="29" customFormat="1" x14ac:dyDescent="0.25"/>
    <row r="12306" s="29" customFormat="1" x14ac:dyDescent="0.25"/>
    <row r="12307" s="29" customFormat="1" x14ac:dyDescent="0.25"/>
    <row r="12308" s="29" customFormat="1" x14ac:dyDescent="0.25"/>
    <row r="12309" s="29" customFormat="1" x14ac:dyDescent="0.25"/>
    <row r="12310" s="29" customFormat="1" x14ac:dyDescent="0.25"/>
    <row r="12311" s="29" customFormat="1" x14ac:dyDescent="0.25"/>
    <row r="12312" s="29" customFormat="1" x14ac:dyDescent="0.25"/>
    <row r="12313" s="29" customFormat="1" x14ac:dyDescent="0.25"/>
    <row r="12314" s="29" customFormat="1" x14ac:dyDescent="0.25"/>
    <row r="12315" s="29" customFormat="1" x14ac:dyDescent="0.25"/>
    <row r="12316" s="29" customFormat="1" x14ac:dyDescent="0.25"/>
    <row r="12317" s="29" customFormat="1" x14ac:dyDescent="0.25"/>
    <row r="12318" s="29" customFormat="1" x14ac:dyDescent="0.25"/>
    <row r="12319" s="29" customFormat="1" x14ac:dyDescent="0.25"/>
    <row r="12320" s="29" customFormat="1" x14ac:dyDescent="0.25"/>
    <row r="12321" s="29" customFormat="1" x14ac:dyDescent="0.25"/>
    <row r="12322" s="29" customFormat="1" x14ac:dyDescent="0.25"/>
    <row r="12323" s="29" customFormat="1" x14ac:dyDescent="0.25"/>
    <row r="12324" s="29" customFormat="1" x14ac:dyDescent="0.25"/>
    <row r="12325" s="29" customFormat="1" x14ac:dyDescent="0.25"/>
    <row r="12326" s="29" customFormat="1" x14ac:dyDescent="0.25"/>
    <row r="12327" s="29" customFormat="1" x14ac:dyDescent="0.25"/>
    <row r="12328" s="29" customFormat="1" x14ac:dyDescent="0.25"/>
    <row r="12329" s="29" customFormat="1" x14ac:dyDescent="0.25"/>
    <row r="12330" s="29" customFormat="1" x14ac:dyDescent="0.25"/>
    <row r="12331" s="29" customFormat="1" x14ac:dyDescent="0.25"/>
    <row r="12332" s="29" customFormat="1" x14ac:dyDescent="0.25"/>
    <row r="12333" s="29" customFormat="1" x14ac:dyDescent="0.25"/>
    <row r="12334" s="29" customFormat="1" x14ac:dyDescent="0.25"/>
    <row r="12335" s="29" customFormat="1" x14ac:dyDescent="0.25"/>
    <row r="12336" s="29" customFormat="1" x14ac:dyDescent="0.25"/>
    <row r="12337" s="29" customFormat="1" x14ac:dyDescent="0.25"/>
    <row r="12338" s="29" customFormat="1" x14ac:dyDescent="0.25"/>
    <row r="12339" s="29" customFormat="1" x14ac:dyDescent="0.25"/>
    <row r="12340" s="29" customFormat="1" x14ac:dyDescent="0.25"/>
    <row r="12341" s="29" customFormat="1" x14ac:dyDescent="0.25"/>
    <row r="12342" s="29" customFormat="1" x14ac:dyDescent="0.25"/>
    <row r="12343" s="29" customFormat="1" x14ac:dyDescent="0.25"/>
    <row r="12344" s="29" customFormat="1" x14ac:dyDescent="0.25"/>
    <row r="12345" s="29" customFormat="1" x14ac:dyDescent="0.25"/>
    <row r="12346" s="29" customFormat="1" x14ac:dyDescent="0.25"/>
    <row r="12347" s="29" customFormat="1" x14ac:dyDescent="0.25"/>
    <row r="12348" s="29" customFormat="1" x14ac:dyDescent="0.25"/>
    <row r="12349" s="29" customFormat="1" x14ac:dyDescent="0.25"/>
    <row r="12350" s="29" customFormat="1" x14ac:dyDescent="0.25"/>
    <row r="12351" s="29" customFormat="1" x14ac:dyDescent="0.25"/>
    <row r="12352" s="29" customFormat="1" x14ac:dyDescent="0.25"/>
    <row r="12353" s="29" customFormat="1" x14ac:dyDescent="0.25"/>
    <row r="12354" s="29" customFormat="1" x14ac:dyDescent="0.25"/>
    <row r="12355" s="29" customFormat="1" x14ac:dyDescent="0.25"/>
    <row r="12356" s="29" customFormat="1" x14ac:dyDescent="0.25"/>
    <row r="12357" s="29" customFormat="1" x14ac:dyDescent="0.25"/>
    <row r="12358" s="29" customFormat="1" x14ac:dyDescent="0.25"/>
    <row r="12359" s="29" customFormat="1" x14ac:dyDescent="0.25"/>
    <row r="12360" s="29" customFormat="1" x14ac:dyDescent="0.25"/>
    <row r="12361" s="29" customFormat="1" x14ac:dyDescent="0.25"/>
    <row r="12362" s="29" customFormat="1" x14ac:dyDescent="0.25"/>
    <row r="12363" s="29" customFormat="1" x14ac:dyDescent="0.25"/>
    <row r="12364" s="29" customFormat="1" x14ac:dyDescent="0.25"/>
    <row r="12365" s="29" customFormat="1" x14ac:dyDescent="0.25"/>
    <row r="12366" s="29" customFormat="1" x14ac:dyDescent="0.25"/>
    <row r="12367" s="29" customFormat="1" x14ac:dyDescent="0.25"/>
    <row r="12368" s="29" customFormat="1" x14ac:dyDescent="0.25"/>
    <row r="12369" s="29" customFormat="1" x14ac:dyDescent="0.25"/>
    <row r="12370" s="29" customFormat="1" x14ac:dyDescent="0.25"/>
    <row r="12371" s="29" customFormat="1" x14ac:dyDescent="0.25"/>
    <row r="12372" s="29" customFormat="1" x14ac:dyDescent="0.25"/>
    <row r="12373" s="29" customFormat="1" x14ac:dyDescent="0.25"/>
    <row r="12374" s="29" customFormat="1" x14ac:dyDescent="0.25"/>
    <row r="12375" s="29" customFormat="1" x14ac:dyDescent="0.25"/>
    <row r="12376" s="29" customFormat="1" x14ac:dyDescent="0.25"/>
    <row r="12377" s="29" customFormat="1" x14ac:dyDescent="0.25"/>
    <row r="12378" s="29" customFormat="1" x14ac:dyDescent="0.25"/>
    <row r="12379" s="29" customFormat="1" x14ac:dyDescent="0.25"/>
    <row r="12380" s="29" customFormat="1" x14ac:dyDescent="0.25"/>
    <row r="12381" s="29" customFormat="1" x14ac:dyDescent="0.25"/>
    <row r="12382" s="29" customFormat="1" x14ac:dyDescent="0.25"/>
    <row r="12383" s="29" customFormat="1" x14ac:dyDescent="0.25"/>
    <row r="12384" s="29" customFormat="1" x14ac:dyDescent="0.25"/>
    <row r="12385" s="29" customFormat="1" x14ac:dyDescent="0.25"/>
    <row r="12386" s="29" customFormat="1" x14ac:dyDescent="0.25"/>
    <row r="12387" s="29" customFormat="1" x14ac:dyDescent="0.25"/>
    <row r="12388" s="29" customFormat="1" x14ac:dyDescent="0.25"/>
    <row r="12389" s="29" customFormat="1" x14ac:dyDescent="0.25"/>
    <row r="12390" s="29" customFormat="1" x14ac:dyDescent="0.25"/>
    <row r="12391" s="29" customFormat="1" x14ac:dyDescent="0.25"/>
    <row r="12392" s="29" customFormat="1" x14ac:dyDescent="0.25"/>
    <row r="12393" s="29" customFormat="1" x14ac:dyDescent="0.25"/>
    <row r="12394" s="29" customFormat="1" x14ac:dyDescent="0.25"/>
    <row r="12395" s="29" customFormat="1" x14ac:dyDescent="0.25"/>
    <row r="12396" s="29" customFormat="1" x14ac:dyDescent="0.25"/>
    <row r="12397" s="29" customFormat="1" x14ac:dyDescent="0.25"/>
    <row r="12398" s="29" customFormat="1" x14ac:dyDescent="0.25"/>
    <row r="12399" s="29" customFormat="1" x14ac:dyDescent="0.25"/>
    <row r="12400" s="29" customFormat="1" x14ac:dyDescent="0.25"/>
    <row r="12401" s="29" customFormat="1" x14ac:dyDescent="0.25"/>
    <row r="12402" s="29" customFormat="1" x14ac:dyDescent="0.25"/>
    <row r="12403" s="29" customFormat="1" x14ac:dyDescent="0.25"/>
    <row r="12404" s="29" customFormat="1" x14ac:dyDescent="0.25"/>
    <row r="12405" s="29" customFormat="1" x14ac:dyDescent="0.25"/>
    <row r="12406" s="29" customFormat="1" x14ac:dyDescent="0.25"/>
    <row r="12407" s="29" customFormat="1" x14ac:dyDescent="0.25"/>
    <row r="12408" s="29" customFormat="1" x14ac:dyDescent="0.25"/>
    <row r="12409" s="29" customFormat="1" x14ac:dyDescent="0.25"/>
    <row r="12410" s="29" customFormat="1" x14ac:dyDescent="0.25"/>
    <row r="12411" s="29" customFormat="1" x14ac:dyDescent="0.25"/>
    <row r="12412" s="29" customFormat="1" x14ac:dyDescent="0.25"/>
    <row r="12413" s="29" customFormat="1" x14ac:dyDescent="0.25"/>
    <row r="12414" s="29" customFormat="1" x14ac:dyDescent="0.25"/>
    <row r="12415" s="29" customFormat="1" x14ac:dyDescent="0.25"/>
    <row r="12416" s="29" customFormat="1" x14ac:dyDescent="0.25"/>
    <row r="12417" s="29" customFormat="1" x14ac:dyDescent="0.25"/>
    <row r="12418" s="29" customFormat="1" x14ac:dyDescent="0.25"/>
    <row r="12419" s="29" customFormat="1" x14ac:dyDescent="0.25"/>
    <row r="12420" s="29" customFormat="1" x14ac:dyDescent="0.25"/>
    <row r="12421" s="29" customFormat="1" x14ac:dyDescent="0.25"/>
    <row r="12422" s="29" customFormat="1" x14ac:dyDescent="0.25"/>
    <row r="12423" s="29" customFormat="1" x14ac:dyDescent="0.25"/>
    <row r="12424" s="29" customFormat="1" x14ac:dyDescent="0.25"/>
    <row r="12425" s="29" customFormat="1" x14ac:dyDescent="0.25"/>
    <row r="12426" s="29" customFormat="1" x14ac:dyDescent="0.25"/>
    <row r="12427" s="29" customFormat="1" x14ac:dyDescent="0.25"/>
    <row r="12428" s="29" customFormat="1" x14ac:dyDescent="0.25"/>
    <row r="12429" s="29" customFormat="1" x14ac:dyDescent="0.25"/>
    <row r="12430" s="29" customFormat="1" x14ac:dyDescent="0.25"/>
    <row r="12431" s="29" customFormat="1" x14ac:dyDescent="0.25"/>
    <row r="12432" s="29" customFormat="1" x14ac:dyDescent="0.25"/>
    <row r="12433" s="29" customFormat="1" x14ac:dyDescent="0.25"/>
    <row r="12434" s="29" customFormat="1" x14ac:dyDescent="0.25"/>
    <row r="12435" s="29" customFormat="1" x14ac:dyDescent="0.25"/>
    <row r="12436" s="29" customFormat="1" x14ac:dyDescent="0.25"/>
    <row r="12437" s="29" customFormat="1" x14ac:dyDescent="0.25"/>
    <row r="12438" s="29" customFormat="1" x14ac:dyDescent="0.25"/>
    <row r="12439" s="29" customFormat="1" x14ac:dyDescent="0.25"/>
    <row r="12440" s="29" customFormat="1" x14ac:dyDescent="0.25"/>
    <row r="12441" s="29" customFormat="1" x14ac:dyDescent="0.25"/>
    <row r="12442" s="29" customFormat="1" x14ac:dyDescent="0.25"/>
    <row r="12443" s="29" customFormat="1" x14ac:dyDescent="0.25"/>
    <row r="12444" s="29" customFormat="1" x14ac:dyDescent="0.25"/>
    <row r="12445" s="29" customFormat="1" x14ac:dyDescent="0.25"/>
    <row r="12446" s="29" customFormat="1" x14ac:dyDescent="0.25"/>
    <row r="12447" s="29" customFormat="1" x14ac:dyDescent="0.25"/>
    <row r="12448" s="29" customFormat="1" x14ac:dyDescent="0.25"/>
    <row r="12449" s="29" customFormat="1" x14ac:dyDescent="0.25"/>
    <row r="12450" s="29" customFormat="1" x14ac:dyDescent="0.25"/>
    <row r="12451" s="29" customFormat="1" x14ac:dyDescent="0.25"/>
    <row r="12452" s="29" customFormat="1" x14ac:dyDescent="0.25"/>
    <row r="12453" s="29" customFormat="1" x14ac:dyDescent="0.25"/>
    <row r="12454" s="29" customFormat="1" x14ac:dyDescent="0.25"/>
    <row r="12455" s="29" customFormat="1" x14ac:dyDescent="0.25"/>
    <row r="12456" s="29" customFormat="1" x14ac:dyDescent="0.25"/>
    <row r="12457" s="29" customFormat="1" x14ac:dyDescent="0.25"/>
    <row r="12458" s="29" customFormat="1" x14ac:dyDescent="0.25"/>
    <row r="12459" s="29" customFormat="1" x14ac:dyDescent="0.25"/>
    <row r="12460" s="29" customFormat="1" x14ac:dyDescent="0.25"/>
    <row r="12461" s="29" customFormat="1" x14ac:dyDescent="0.25"/>
    <row r="12462" s="29" customFormat="1" x14ac:dyDescent="0.25"/>
    <row r="12463" s="29" customFormat="1" x14ac:dyDescent="0.25"/>
    <row r="12464" s="29" customFormat="1" x14ac:dyDescent="0.25"/>
    <row r="12465" s="29" customFormat="1" x14ac:dyDescent="0.25"/>
    <row r="12466" s="29" customFormat="1" x14ac:dyDescent="0.25"/>
    <row r="12467" s="29" customFormat="1" x14ac:dyDescent="0.25"/>
    <row r="12468" s="29" customFormat="1" x14ac:dyDescent="0.25"/>
    <row r="12469" s="29" customFormat="1" x14ac:dyDescent="0.25"/>
    <row r="12470" s="29" customFormat="1" x14ac:dyDescent="0.25"/>
    <row r="12471" s="29" customFormat="1" x14ac:dyDescent="0.25"/>
    <row r="12472" s="29" customFormat="1" x14ac:dyDescent="0.25"/>
    <row r="12473" s="29" customFormat="1" x14ac:dyDescent="0.25"/>
    <row r="12474" s="29" customFormat="1" x14ac:dyDescent="0.25"/>
    <row r="12475" s="29" customFormat="1" x14ac:dyDescent="0.25"/>
    <row r="12476" s="29" customFormat="1" x14ac:dyDescent="0.25"/>
    <row r="12477" s="29" customFormat="1" x14ac:dyDescent="0.25"/>
    <row r="12478" s="29" customFormat="1" x14ac:dyDescent="0.25"/>
    <row r="12479" s="29" customFormat="1" x14ac:dyDescent="0.25"/>
    <row r="12480" s="29" customFormat="1" x14ac:dyDescent="0.25"/>
    <row r="12481" s="29" customFormat="1" x14ac:dyDescent="0.25"/>
    <row r="12482" s="29" customFormat="1" x14ac:dyDescent="0.25"/>
    <row r="12483" s="29" customFormat="1" x14ac:dyDescent="0.25"/>
    <row r="12484" s="29" customFormat="1" x14ac:dyDescent="0.25"/>
    <row r="12485" s="29" customFormat="1" x14ac:dyDescent="0.25"/>
    <row r="12486" s="29" customFormat="1" x14ac:dyDescent="0.25"/>
    <row r="12487" s="29" customFormat="1" x14ac:dyDescent="0.25"/>
    <row r="12488" s="29" customFormat="1" x14ac:dyDescent="0.25"/>
    <row r="12489" s="29" customFormat="1" x14ac:dyDescent="0.25"/>
    <row r="12490" s="29" customFormat="1" x14ac:dyDescent="0.25"/>
    <row r="12491" s="29" customFormat="1" x14ac:dyDescent="0.25"/>
    <row r="12492" s="29" customFormat="1" x14ac:dyDescent="0.25"/>
    <row r="12493" s="29" customFormat="1" x14ac:dyDescent="0.25"/>
    <row r="12494" s="29" customFormat="1" x14ac:dyDescent="0.25"/>
    <row r="12495" s="29" customFormat="1" x14ac:dyDescent="0.25"/>
    <row r="12496" s="29" customFormat="1" x14ac:dyDescent="0.25"/>
    <row r="12497" s="29" customFormat="1" x14ac:dyDescent="0.25"/>
    <row r="12498" s="29" customFormat="1" x14ac:dyDescent="0.25"/>
    <row r="12499" s="29" customFormat="1" x14ac:dyDescent="0.25"/>
    <row r="12500" s="29" customFormat="1" x14ac:dyDescent="0.25"/>
    <row r="12501" s="29" customFormat="1" x14ac:dyDescent="0.25"/>
    <row r="12502" s="29" customFormat="1" x14ac:dyDescent="0.25"/>
    <row r="12503" s="29" customFormat="1" x14ac:dyDescent="0.25"/>
    <row r="12504" s="29" customFormat="1" x14ac:dyDescent="0.25"/>
    <row r="12505" s="29" customFormat="1" x14ac:dyDescent="0.25"/>
    <row r="12506" s="29" customFormat="1" x14ac:dyDescent="0.25"/>
    <row r="12507" s="29" customFormat="1" x14ac:dyDescent="0.25"/>
    <row r="12508" s="29" customFormat="1" x14ac:dyDescent="0.25"/>
    <row r="12509" s="29" customFormat="1" x14ac:dyDescent="0.25"/>
    <row r="12510" s="29" customFormat="1" x14ac:dyDescent="0.25"/>
    <row r="12511" s="29" customFormat="1" x14ac:dyDescent="0.25"/>
    <row r="12512" s="29" customFormat="1" x14ac:dyDescent="0.25"/>
    <row r="12513" s="29" customFormat="1" x14ac:dyDescent="0.25"/>
    <row r="12514" s="29" customFormat="1" x14ac:dyDescent="0.25"/>
    <row r="12515" s="29" customFormat="1" x14ac:dyDescent="0.25"/>
    <row r="12516" s="29" customFormat="1" x14ac:dyDescent="0.25"/>
    <row r="12517" s="29" customFormat="1" x14ac:dyDescent="0.25"/>
    <row r="12518" s="29" customFormat="1" x14ac:dyDescent="0.25"/>
    <row r="12519" s="29" customFormat="1" x14ac:dyDescent="0.25"/>
    <row r="12520" s="29" customFormat="1" x14ac:dyDescent="0.25"/>
    <row r="12521" s="29" customFormat="1" x14ac:dyDescent="0.25"/>
    <row r="12522" s="29" customFormat="1" x14ac:dyDescent="0.25"/>
    <row r="12523" s="29" customFormat="1" x14ac:dyDescent="0.25"/>
    <row r="12524" s="29" customFormat="1" x14ac:dyDescent="0.25"/>
    <row r="12525" s="29" customFormat="1" x14ac:dyDescent="0.25"/>
    <row r="12526" s="29" customFormat="1" x14ac:dyDescent="0.25"/>
    <row r="12527" s="29" customFormat="1" x14ac:dyDescent="0.25"/>
    <row r="12528" s="29" customFormat="1" x14ac:dyDescent="0.25"/>
    <row r="12529" s="29" customFormat="1" x14ac:dyDescent="0.25"/>
    <row r="12530" s="29" customFormat="1" x14ac:dyDescent="0.25"/>
    <row r="12531" s="29" customFormat="1" x14ac:dyDescent="0.25"/>
    <row r="12532" s="29" customFormat="1" x14ac:dyDescent="0.25"/>
    <row r="12533" s="29" customFormat="1" x14ac:dyDescent="0.25"/>
    <row r="12534" s="29" customFormat="1" x14ac:dyDescent="0.25"/>
    <row r="12535" s="29" customFormat="1" x14ac:dyDescent="0.25"/>
    <row r="12536" s="29" customFormat="1" x14ac:dyDescent="0.25"/>
    <row r="12537" s="29" customFormat="1" x14ac:dyDescent="0.25"/>
    <row r="12538" s="29" customFormat="1" x14ac:dyDescent="0.25"/>
    <row r="12539" s="29" customFormat="1" x14ac:dyDescent="0.25"/>
    <row r="12540" s="29" customFormat="1" x14ac:dyDescent="0.25"/>
    <row r="12541" s="29" customFormat="1" x14ac:dyDescent="0.25"/>
    <row r="12542" s="29" customFormat="1" x14ac:dyDescent="0.25"/>
    <row r="12543" s="29" customFormat="1" x14ac:dyDescent="0.25"/>
    <row r="12544" s="29" customFormat="1" x14ac:dyDescent="0.25"/>
    <row r="12545" s="29" customFormat="1" x14ac:dyDescent="0.25"/>
    <row r="12546" s="29" customFormat="1" x14ac:dyDescent="0.25"/>
    <row r="12547" s="29" customFormat="1" x14ac:dyDescent="0.25"/>
    <row r="12548" s="29" customFormat="1" x14ac:dyDescent="0.25"/>
    <row r="12549" s="29" customFormat="1" x14ac:dyDescent="0.25"/>
    <row r="12550" s="29" customFormat="1" x14ac:dyDescent="0.25"/>
    <row r="12551" s="29" customFormat="1" x14ac:dyDescent="0.25"/>
    <row r="12552" s="29" customFormat="1" x14ac:dyDescent="0.25"/>
    <row r="12553" s="29" customFormat="1" x14ac:dyDescent="0.25"/>
    <row r="12554" s="29" customFormat="1" x14ac:dyDescent="0.25"/>
    <row r="12555" s="29" customFormat="1" x14ac:dyDescent="0.25"/>
    <row r="12556" s="29" customFormat="1" x14ac:dyDescent="0.25"/>
    <row r="12557" s="29" customFormat="1" x14ac:dyDescent="0.25"/>
    <row r="12558" s="29" customFormat="1" x14ac:dyDescent="0.25"/>
    <row r="12559" s="29" customFormat="1" x14ac:dyDescent="0.25"/>
    <row r="12560" s="29" customFormat="1" x14ac:dyDescent="0.25"/>
    <row r="12561" s="29" customFormat="1" x14ac:dyDescent="0.25"/>
    <row r="12562" s="29" customFormat="1" x14ac:dyDescent="0.25"/>
    <row r="12563" s="29" customFormat="1" x14ac:dyDescent="0.25"/>
    <row r="12564" s="29" customFormat="1" x14ac:dyDescent="0.25"/>
    <row r="12565" s="29" customFormat="1" x14ac:dyDescent="0.25"/>
    <row r="12566" s="29" customFormat="1" x14ac:dyDescent="0.25"/>
    <row r="12567" s="29" customFormat="1" x14ac:dyDescent="0.25"/>
    <row r="12568" s="29" customFormat="1" x14ac:dyDescent="0.25"/>
    <row r="12569" s="29" customFormat="1" x14ac:dyDescent="0.25"/>
    <row r="12570" s="29" customFormat="1" x14ac:dyDescent="0.25"/>
    <row r="12571" s="29" customFormat="1" x14ac:dyDescent="0.25"/>
    <row r="12572" s="29" customFormat="1" x14ac:dyDescent="0.25"/>
    <row r="12573" s="29" customFormat="1" x14ac:dyDescent="0.25"/>
    <row r="12574" s="29" customFormat="1" x14ac:dyDescent="0.25"/>
    <row r="12575" s="29" customFormat="1" x14ac:dyDescent="0.25"/>
    <row r="12576" s="29" customFormat="1" x14ac:dyDescent="0.25"/>
    <row r="12577" s="29" customFormat="1" x14ac:dyDescent="0.25"/>
    <row r="12578" s="29" customFormat="1" x14ac:dyDescent="0.25"/>
    <row r="12579" s="29" customFormat="1" x14ac:dyDescent="0.25"/>
    <row r="12580" s="29" customFormat="1" x14ac:dyDescent="0.25"/>
    <row r="12581" s="29" customFormat="1" x14ac:dyDescent="0.25"/>
    <row r="12582" s="29" customFormat="1" x14ac:dyDescent="0.25"/>
    <row r="12583" s="29" customFormat="1" x14ac:dyDescent="0.25"/>
    <row r="12584" s="29" customFormat="1" x14ac:dyDescent="0.25"/>
    <row r="12585" s="29" customFormat="1" x14ac:dyDescent="0.25"/>
    <row r="12586" s="29" customFormat="1" x14ac:dyDescent="0.25"/>
    <row r="12587" s="29" customFormat="1" x14ac:dyDescent="0.25"/>
    <row r="12588" s="29" customFormat="1" x14ac:dyDescent="0.25"/>
    <row r="12589" s="29" customFormat="1" x14ac:dyDescent="0.25"/>
    <row r="12590" s="29" customFormat="1" x14ac:dyDescent="0.25"/>
    <row r="12591" s="29" customFormat="1" x14ac:dyDescent="0.25"/>
    <row r="12592" s="29" customFormat="1" x14ac:dyDescent="0.25"/>
    <row r="12593" s="29" customFormat="1" x14ac:dyDescent="0.25"/>
    <row r="12594" s="29" customFormat="1" x14ac:dyDescent="0.25"/>
    <row r="12595" s="29" customFormat="1" x14ac:dyDescent="0.25"/>
    <row r="12596" s="29" customFormat="1" x14ac:dyDescent="0.25"/>
    <row r="12597" s="29" customFormat="1" x14ac:dyDescent="0.25"/>
    <row r="12598" s="29" customFormat="1" x14ac:dyDescent="0.25"/>
    <row r="12599" s="29" customFormat="1" x14ac:dyDescent="0.25"/>
    <row r="12600" s="29" customFormat="1" x14ac:dyDescent="0.25"/>
    <row r="12601" s="29" customFormat="1" x14ac:dyDescent="0.25"/>
    <row r="12602" s="29" customFormat="1" x14ac:dyDescent="0.25"/>
    <row r="12603" s="29" customFormat="1" x14ac:dyDescent="0.25"/>
    <row r="12604" s="29" customFormat="1" x14ac:dyDescent="0.25"/>
    <row r="12605" s="29" customFormat="1" x14ac:dyDescent="0.25"/>
    <row r="12606" s="29" customFormat="1" x14ac:dyDescent="0.25"/>
    <row r="12607" s="29" customFormat="1" x14ac:dyDescent="0.25"/>
    <row r="12608" s="29" customFormat="1" x14ac:dyDescent="0.25"/>
    <row r="12609" s="29" customFormat="1" x14ac:dyDescent="0.25"/>
    <row r="12610" s="29" customFormat="1" x14ac:dyDescent="0.25"/>
    <row r="12611" s="29" customFormat="1" x14ac:dyDescent="0.25"/>
    <row r="12612" s="29" customFormat="1" x14ac:dyDescent="0.25"/>
    <row r="12613" s="29" customFormat="1" x14ac:dyDescent="0.25"/>
    <row r="12614" s="29" customFormat="1" x14ac:dyDescent="0.25"/>
    <row r="12615" s="29" customFormat="1" x14ac:dyDescent="0.25"/>
    <row r="12616" s="29" customFormat="1" x14ac:dyDescent="0.25"/>
    <row r="12617" s="29" customFormat="1" x14ac:dyDescent="0.25"/>
    <row r="12618" s="29" customFormat="1" x14ac:dyDescent="0.25"/>
    <row r="12619" s="29" customFormat="1" x14ac:dyDescent="0.25"/>
    <row r="12620" s="29" customFormat="1" x14ac:dyDescent="0.25"/>
    <row r="12621" s="29" customFormat="1" x14ac:dyDescent="0.25"/>
    <row r="12622" s="29" customFormat="1" x14ac:dyDescent="0.25"/>
    <row r="12623" s="29" customFormat="1" x14ac:dyDescent="0.25"/>
    <row r="12624" s="29" customFormat="1" x14ac:dyDescent="0.25"/>
    <row r="12625" s="29" customFormat="1" x14ac:dyDescent="0.25"/>
    <row r="12626" s="29" customFormat="1" x14ac:dyDescent="0.25"/>
    <row r="12627" s="29" customFormat="1" x14ac:dyDescent="0.25"/>
    <row r="12628" s="29" customFormat="1" x14ac:dyDescent="0.25"/>
    <row r="12629" s="29" customFormat="1" x14ac:dyDescent="0.25"/>
    <row r="12630" s="29" customFormat="1" x14ac:dyDescent="0.25"/>
    <row r="12631" s="29" customFormat="1" x14ac:dyDescent="0.25"/>
    <row r="12632" s="29" customFormat="1" x14ac:dyDescent="0.25"/>
    <row r="12633" s="29" customFormat="1" x14ac:dyDescent="0.25"/>
    <row r="12634" s="29" customFormat="1" x14ac:dyDescent="0.25"/>
    <row r="12635" s="29" customFormat="1" x14ac:dyDescent="0.25"/>
    <row r="12636" s="29" customFormat="1" x14ac:dyDescent="0.25"/>
    <row r="12637" s="29" customFormat="1" x14ac:dyDescent="0.25"/>
    <row r="12638" s="29" customFormat="1" x14ac:dyDescent="0.25"/>
    <row r="12639" s="29" customFormat="1" x14ac:dyDescent="0.25"/>
    <row r="12640" s="29" customFormat="1" x14ac:dyDescent="0.25"/>
    <row r="12641" s="29" customFormat="1" x14ac:dyDescent="0.25"/>
    <row r="12642" s="29" customFormat="1" x14ac:dyDescent="0.25"/>
    <row r="12643" s="29" customFormat="1" x14ac:dyDescent="0.25"/>
    <row r="12644" s="29" customFormat="1" x14ac:dyDescent="0.25"/>
    <row r="12645" s="29" customFormat="1" x14ac:dyDescent="0.25"/>
    <row r="12646" s="29" customFormat="1" x14ac:dyDescent="0.25"/>
    <row r="12647" s="29" customFormat="1" x14ac:dyDescent="0.25"/>
    <row r="12648" s="29" customFormat="1" x14ac:dyDescent="0.25"/>
    <row r="12649" s="29" customFormat="1" x14ac:dyDescent="0.25"/>
    <row r="12650" s="29" customFormat="1" x14ac:dyDescent="0.25"/>
    <row r="12651" s="29" customFormat="1" x14ac:dyDescent="0.25"/>
    <row r="12652" s="29" customFormat="1" x14ac:dyDescent="0.25"/>
    <row r="12653" s="29" customFormat="1" x14ac:dyDescent="0.25"/>
    <row r="12654" s="29" customFormat="1" x14ac:dyDescent="0.25"/>
    <row r="12655" s="29" customFormat="1" x14ac:dyDescent="0.25"/>
    <row r="12656" s="29" customFormat="1" x14ac:dyDescent="0.25"/>
    <row r="12657" s="29" customFormat="1" x14ac:dyDescent="0.25"/>
    <row r="12658" s="29" customFormat="1" x14ac:dyDescent="0.25"/>
    <row r="12659" s="29" customFormat="1" x14ac:dyDescent="0.25"/>
    <row r="12660" s="29" customFormat="1" x14ac:dyDescent="0.25"/>
    <row r="12661" s="29" customFormat="1" x14ac:dyDescent="0.25"/>
    <row r="12662" s="29" customFormat="1" x14ac:dyDescent="0.25"/>
    <row r="12663" s="29" customFormat="1" x14ac:dyDescent="0.25"/>
    <row r="12664" s="29" customFormat="1" x14ac:dyDescent="0.25"/>
    <row r="12665" s="29" customFormat="1" x14ac:dyDescent="0.25"/>
    <row r="12666" s="29" customFormat="1" x14ac:dyDescent="0.25"/>
    <row r="12667" s="29" customFormat="1" x14ac:dyDescent="0.25"/>
    <row r="12668" s="29" customFormat="1" x14ac:dyDescent="0.25"/>
    <row r="12669" s="29" customFormat="1" x14ac:dyDescent="0.25"/>
    <row r="12670" s="29" customFormat="1" x14ac:dyDescent="0.25"/>
    <row r="12671" s="29" customFormat="1" x14ac:dyDescent="0.25"/>
    <row r="12672" s="29" customFormat="1" x14ac:dyDescent="0.25"/>
    <row r="12673" s="29" customFormat="1" x14ac:dyDescent="0.25"/>
    <row r="12674" s="29" customFormat="1" x14ac:dyDescent="0.25"/>
    <row r="12675" s="29" customFormat="1" x14ac:dyDescent="0.25"/>
    <row r="12676" s="29" customFormat="1" x14ac:dyDescent="0.25"/>
    <row r="12677" s="29" customFormat="1" x14ac:dyDescent="0.25"/>
    <row r="12678" s="29" customFormat="1" x14ac:dyDescent="0.25"/>
    <row r="12679" s="29" customFormat="1" x14ac:dyDescent="0.25"/>
    <row r="12680" s="29" customFormat="1" x14ac:dyDescent="0.25"/>
    <row r="12681" s="29" customFormat="1" x14ac:dyDescent="0.25"/>
    <row r="12682" s="29" customFormat="1" x14ac:dyDescent="0.25"/>
    <row r="12683" s="29" customFormat="1" x14ac:dyDescent="0.25"/>
    <row r="12684" s="29" customFormat="1" x14ac:dyDescent="0.25"/>
    <row r="12685" s="29" customFormat="1" x14ac:dyDescent="0.25"/>
    <row r="12686" s="29" customFormat="1" x14ac:dyDescent="0.25"/>
    <row r="12687" s="29" customFormat="1" x14ac:dyDescent="0.25"/>
    <row r="12688" s="29" customFormat="1" x14ac:dyDescent="0.25"/>
    <row r="12689" s="29" customFormat="1" x14ac:dyDescent="0.25"/>
    <row r="12690" s="29" customFormat="1" x14ac:dyDescent="0.25"/>
    <row r="12691" s="29" customFormat="1" x14ac:dyDescent="0.25"/>
    <row r="12692" s="29" customFormat="1" x14ac:dyDescent="0.25"/>
    <row r="12693" s="29" customFormat="1" x14ac:dyDescent="0.25"/>
    <row r="12694" s="29" customFormat="1" x14ac:dyDescent="0.25"/>
    <row r="12695" s="29" customFormat="1" x14ac:dyDescent="0.25"/>
    <row r="12696" s="29" customFormat="1" x14ac:dyDescent="0.25"/>
    <row r="12697" s="29" customFormat="1" x14ac:dyDescent="0.25"/>
    <row r="12698" s="29" customFormat="1" x14ac:dyDescent="0.25"/>
    <row r="12699" s="29" customFormat="1" x14ac:dyDescent="0.25"/>
    <row r="12700" s="29" customFormat="1" x14ac:dyDescent="0.25"/>
    <row r="12701" s="29" customFormat="1" x14ac:dyDescent="0.25"/>
    <row r="12702" s="29" customFormat="1" x14ac:dyDescent="0.25"/>
    <row r="12703" s="29" customFormat="1" x14ac:dyDescent="0.25"/>
    <row r="12704" s="29" customFormat="1" x14ac:dyDescent="0.25"/>
    <row r="12705" s="29" customFormat="1" x14ac:dyDescent="0.25"/>
    <row r="12706" s="29" customFormat="1" x14ac:dyDescent="0.25"/>
    <row r="12707" s="29" customFormat="1" x14ac:dyDescent="0.25"/>
    <row r="12708" s="29" customFormat="1" x14ac:dyDescent="0.25"/>
    <row r="12709" s="29" customFormat="1" x14ac:dyDescent="0.25"/>
    <row r="12710" s="29" customFormat="1" x14ac:dyDescent="0.25"/>
    <row r="12711" s="29" customFormat="1" x14ac:dyDescent="0.25"/>
    <row r="12712" s="29" customFormat="1" x14ac:dyDescent="0.25"/>
    <row r="12713" s="29" customFormat="1" x14ac:dyDescent="0.25"/>
    <row r="12714" s="29" customFormat="1" x14ac:dyDescent="0.25"/>
    <row r="12715" s="29" customFormat="1" x14ac:dyDescent="0.25"/>
    <row r="12716" s="29" customFormat="1" x14ac:dyDescent="0.25"/>
    <row r="12717" s="29" customFormat="1" x14ac:dyDescent="0.25"/>
    <row r="12718" s="29" customFormat="1" x14ac:dyDescent="0.25"/>
    <row r="12719" s="29" customFormat="1" x14ac:dyDescent="0.25"/>
    <row r="12720" s="29" customFormat="1" x14ac:dyDescent="0.25"/>
    <row r="12721" s="29" customFormat="1" x14ac:dyDescent="0.25"/>
    <row r="12722" s="29" customFormat="1" x14ac:dyDescent="0.25"/>
    <row r="12723" s="29" customFormat="1" x14ac:dyDescent="0.25"/>
    <row r="12724" s="29" customFormat="1" x14ac:dyDescent="0.25"/>
    <row r="12725" s="29" customFormat="1" x14ac:dyDescent="0.25"/>
    <row r="12726" s="29" customFormat="1" x14ac:dyDescent="0.25"/>
    <row r="12727" s="29" customFormat="1" x14ac:dyDescent="0.25"/>
    <row r="12728" s="29" customFormat="1" x14ac:dyDescent="0.25"/>
    <row r="12729" s="29" customFormat="1" x14ac:dyDescent="0.25"/>
    <row r="12730" s="29" customFormat="1" x14ac:dyDescent="0.25"/>
    <row r="12731" s="29" customFormat="1" x14ac:dyDescent="0.25"/>
    <row r="12732" s="29" customFormat="1" x14ac:dyDescent="0.25"/>
    <row r="12733" s="29" customFormat="1" x14ac:dyDescent="0.25"/>
    <row r="12734" s="29" customFormat="1" x14ac:dyDescent="0.25"/>
    <row r="12735" s="29" customFormat="1" x14ac:dyDescent="0.25"/>
    <row r="12736" s="29" customFormat="1" x14ac:dyDescent="0.25"/>
    <row r="12737" s="29" customFormat="1" x14ac:dyDescent="0.25"/>
    <row r="12738" s="29" customFormat="1" x14ac:dyDescent="0.25"/>
    <row r="12739" s="29" customFormat="1" x14ac:dyDescent="0.25"/>
    <row r="12740" s="29" customFormat="1" x14ac:dyDescent="0.25"/>
    <row r="12741" s="29" customFormat="1" x14ac:dyDescent="0.25"/>
    <row r="12742" s="29" customFormat="1" x14ac:dyDescent="0.25"/>
    <row r="12743" s="29" customFormat="1" x14ac:dyDescent="0.25"/>
    <row r="12744" s="29" customFormat="1" x14ac:dyDescent="0.25"/>
    <row r="12745" s="29" customFormat="1" x14ac:dyDescent="0.25"/>
    <row r="12746" s="29" customFormat="1" x14ac:dyDescent="0.25"/>
    <row r="12747" s="29" customFormat="1" x14ac:dyDescent="0.25"/>
    <row r="12748" s="29" customFormat="1" x14ac:dyDescent="0.25"/>
    <row r="12749" s="29" customFormat="1" x14ac:dyDescent="0.25"/>
    <row r="12750" s="29" customFormat="1" x14ac:dyDescent="0.25"/>
    <row r="12751" s="29" customFormat="1" x14ac:dyDescent="0.25"/>
    <row r="12752" s="29" customFormat="1" x14ac:dyDescent="0.25"/>
    <row r="12753" s="29" customFormat="1" x14ac:dyDescent="0.25"/>
    <row r="12754" s="29" customFormat="1" x14ac:dyDescent="0.25"/>
    <row r="12755" s="29" customFormat="1" x14ac:dyDescent="0.25"/>
    <row r="12756" s="29" customFormat="1" x14ac:dyDescent="0.25"/>
    <row r="12757" s="29" customFormat="1" x14ac:dyDescent="0.25"/>
    <row r="12758" s="29" customFormat="1" x14ac:dyDescent="0.25"/>
    <row r="12759" s="29" customFormat="1" x14ac:dyDescent="0.25"/>
    <row r="12760" s="29" customFormat="1" x14ac:dyDescent="0.25"/>
    <row r="12761" s="29" customFormat="1" x14ac:dyDescent="0.25"/>
    <row r="12762" s="29" customFormat="1" x14ac:dyDescent="0.25"/>
    <row r="12763" s="29" customFormat="1" x14ac:dyDescent="0.25"/>
    <row r="12764" s="29" customFormat="1" x14ac:dyDescent="0.25"/>
    <row r="12765" s="29" customFormat="1" x14ac:dyDescent="0.25"/>
    <row r="12766" s="29" customFormat="1" x14ac:dyDescent="0.25"/>
    <row r="12767" s="29" customFormat="1" x14ac:dyDescent="0.25"/>
    <row r="12768" s="29" customFormat="1" x14ac:dyDescent="0.25"/>
    <row r="12769" s="29" customFormat="1" x14ac:dyDescent="0.25"/>
    <row r="12770" s="29" customFormat="1" x14ac:dyDescent="0.25"/>
    <row r="12771" s="29" customFormat="1" x14ac:dyDescent="0.25"/>
    <row r="12772" s="29" customFormat="1" x14ac:dyDescent="0.25"/>
    <row r="12773" s="29" customFormat="1" x14ac:dyDescent="0.25"/>
    <row r="12774" s="29" customFormat="1" x14ac:dyDescent="0.25"/>
    <row r="12775" s="29" customFormat="1" x14ac:dyDescent="0.25"/>
    <row r="12776" s="29" customFormat="1" x14ac:dyDescent="0.25"/>
    <row r="12777" s="29" customFormat="1" x14ac:dyDescent="0.25"/>
    <row r="12778" s="29" customFormat="1" x14ac:dyDescent="0.25"/>
    <row r="12779" s="29" customFormat="1" x14ac:dyDescent="0.25"/>
    <row r="12780" s="29" customFormat="1" x14ac:dyDescent="0.25"/>
    <row r="12781" s="29" customFormat="1" x14ac:dyDescent="0.25"/>
    <row r="12782" s="29" customFormat="1" x14ac:dyDescent="0.25"/>
    <row r="12783" s="29" customFormat="1" x14ac:dyDescent="0.25"/>
    <row r="12784" s="29" customFormat="1" x14ac:dyDescent="0.25"/>
    <row r="12785" s="29" customFormat="1" x14ac:dyDescent="0.25"/>
    <row r="12786" s="29" customFormat="1" x14ac:dyDescent="0.25"/>
    <row r="12787" s="29" customFormat="1" x14ac:dyDescent="0.25"/>
    <row r="12788" s="29" customFormat="1" x14ac:dyDescent="0.25"/>
    <row r="12789" s="29" customFormat="1" x14ac:dyDescent="0.25"/>
    <row r="12790" s="29" customFormat="1" x14ac:dyDescent="0.25"/>
    <row r="12791" s="29" customFormat="1" x14ac:dyDescent="0.25"/>
    <row r="12792" s="29" customFormat="1" x14ac:dyDescent="0.25"/>
    <row r="12793" s="29" customFormat="1" x14ac:dyDescent="0.25"/>
    <row r="12794" s="29" customFormat="1" x14ac:dyDescent="0.25"/>
    <row r="12795" s="29" customFormat="1" x14ac:dyDescent="0.25"/>
    <row r="12796" s="29" customFormat="1" x14ac:dyDescent="0.25"/>
    <row r="12797" s="29" customFormat="1" x14ac:dyDescent="0.25"/>
    <row r="12798" s="29" customFormat="1" x14ac:dyDescent="0.25"/>
    <row r="12799" s="29" customFormat="1" x14ac:dyDescent="0.25"/>
    <row r="12800" s="29" customFormat="1" x14ac:dyDescent="0.25"/>
    <row r="12801" s="29" customFormat="1" x14ac:dyDescent="0.25"/>
    <row r="12802" s="29" customFormat="1" x14ac:dyDescent="0.25"/>
    <row r="12803" s="29" customFormat="1" x14ac:dyDescent="0.25"/>
    <row r="12804" s="29" customFormat="1" x14ac:dyDescent="0.25"/>
    <row r="12805" s="29" customFormat="1" x14ac:dyDescent="0.25"/>
    <row r="12806" s="29" customFormat="1" x14ac:dyDescent="0.25"/>
    <row r="12807" s="29" customFormat="1" x14ac:dyDescent="0.25"/>
    <row r="12808" s="29" customFormat="1" x14ac:dyDescent="0.25"/>
    <row r="12809" s="29" customFormat="1" x14ac:dyDescent="0.25"/>
    <row r="12810" s="29" customFormat="1" x14ac:dyDescent="0.25"/>
    <row r="12811" s="29" customFormat="1" x14ac:dyDescent="0.25"/>
    <row r="12812" s="29" customFormat="1" x14ac:dyDescent="0.25"/>
    <row r="12813" s="29" customFormat="1" x14ac:dyDescent="0.25"/>
    <row r="12814" s="29" customFormat="1" x14ac:dyDescent="0.25"/>
    <row r="12815" s="29" customFormat="1" x14ac:dyDescent="0.25"/>
    <row r="12816" s="29" customFormat="1" x14ac:dyDescent="0.25"/>
    <row r="12817" s="29" customFormat="1" x14ac:dyDescent="0.25"/>
    <row r="12818" s="29" customFormat="1" x14ac:dyDescent="0.25"/>
    <row r="12819" s="29" customFormat="1" x14ac:dyDescent="0.25"/>
    <row r="12820" s="29" customFormat="1" x14ac:dyDescent="0.25"/>
    <row r="12821" s="29" customFormat="1" x14ac:dyDescent="0.25"/>
    <row r="12822" s="29" customFormat="1" x14ac:dyDescent="0.25"/>
    <row r="12823" s="29" customFormat="1" x14ac:dyDescent="0.25"/>
    <row r="12824" s="29" customFormat="1" x14ac:dyDescent="0.25"/>
    <row r="12825" s="29" customFormat="1" x14ac:dyDescent="0.25"/>
    <row r="12826" s="29" customFormat="1" x14ac:dyDescent="0.25"/>
    <row r="12827" s="29" customFormat="1" x14ac:dyDescent="0.25"/>
    <row r="12828" s="29" customFormat="1" x14ac:dyDescent="0.25"/>
    <row r="12829" s="29" customFormat="1" x14ac:dyDescent="0.25"/>
    <row r="12830" s="29" customFormat="1" x14ac:dyDescent="0.25"/>
    <row r="12831" s="29" customFormat="1" x14ac:dyDescent="0.25"/>
    <row r="12832" s="29" customFormat="1" x14ac:dyDescent="0.25"/>
    <row r="12833" s="29" customFormat="1" x14ac:dyDescent="0.25"/>
    <row r="12834" s="29" customFormat="1" x14ac:dyDescent="0.25"/>
    <row r="12835" s="29" customFormat="1" x14ac:dyDescent="0.25"/>
    <row r="12836" s="29" customFormat="1" x14ac:dyDescent="0.25"/>
    <row r="12837" s="29" customFormat="1" x14ac:dyDescent="0.25"/>
    <row r="12838" s="29" customFormat="1" x14ac:dyDescent="0.25"/>
    <row r="12839" s="29" customFormat="1" x14ac:dyDescent="0.25"/>
    <row r="12840" s="29" customFormat="1" x14ac:dyDescent="0.25"/>
    <row r="12841" s="29" customFormat="1" x14ac:dyDescent="0.25"/>
    <row r="12842" s="29" customFormat="1" x14ac:dyDescent="0.25"/>
    <row r="12843" s="29" customFormat="1" x14ac:dyDescent="0.25"/>
    <row r="12844" s="29" customFormat="1" x14ac:dyDescent="0.25"/>
    <row r="12845" s="29" customFormat="1" x14ac:dyDescent="0.25"/>
    <row r="12846" s="29" customFormat="1" x14ac:dyDescent="0.25"/>
    <row r="12847" s="29" customFormat="1" x14ac:dyDescent="0.25"/>
    <row r="12848" s="29" customFormat="1" x14ac:dyDescent="0.25"/>
    <row r="12849" s="29" customFormat="1" x14ac:dyDescent="0.25"/>
    <row r="12850" s="29" customFormat="1" x14ac:dyDescent="0.25"/>
    <row r="12851" s="29" customFormat="1" x14ac:dyDescent="0.25"/>
    <row r="12852" s="29" customFormat="1" x14ac:dyDescent="0.25"/>
    <row r="12853" s="29" customFormat="1" x14ac:dyDescent="0.25"/>
    <row r="12854" s="29" customFormat="1" x14ac:dyDescent="0.25"/>
    <row r="12855" s="29" customFormat="1" x14ac:dyDescent="0.25"/>
    <row r="12856" s="29" customFormat="1" x14ac:dyDescent="0.25"/>
    <row r="12857" s="29" customFormat="1" x14ac:dyDescent="0.25"/>
    <row r="12858" s="29" customFormat="1" x14ac:dyDescent="0.25"/>
    <row r="12859" s="29" customFormat="1" x14ac:dyDescent="0.25"/>
    <row r="12860" s="29" customFormat="1" x14ac:dyDescent="0.25"/>
    <row r="12861" s="29" customFormat="1" x14ac:dyDescent="0.25"/>
    <row r="12862" s="29" customFormat="1" x14ac:dyDescent="0.25"/>
    <row r="12863" s="29" customFormat="1" x14ac:dyDescent="0.25"/>
    <row r="12864" s="29" customFormat="1" x14ac:dyDescent="0.25"/>
    <row r="12865" s="29" customFormat="1" x14ac:dyDescent="0.25"/>
    <row r="12866" s="29" customFormat="1" x14ac:dyDescent="0.25"/>
    <row r="12867" s="29" customFormat="1" x14ac:dyDescent="0.25"/>
    <row r="12868" s="29" customFormat="1" x14ac:dyDescent="0.25"/>
    <row r="12869" s="29" customFormat="1" x14ac:dyDescent="0.25"/>
    <row r="12870" s="29" customFormat="1" x14ac:dyDescent="0.25"/>
    <row r="12871" s="29" customFormat="1" x14ac:dyDescent="0.25"/>
    <row r="12872" s="29" customFormat="1" x14ac:dyDescent="0.25"/>
    <row r="12873" s="29" customFormat="1" x14ac:dyDescent="0.25"/>
    <row r="12874" s="29" customFormat="1" x14ac:dyDescent="0.25"/>
    <row r="12875" s="29" customFormat="1" x14ac:dyDescent="0.25"/>
    <row r="12876" s="29" customFormat="1" x14ac:dyDescent="0.25"/>
    <row r="12877" s="29" customFormat="1" x14ac:dyDescent="0.25"/>
    <row r="12878" s="29" customFormat="1" x14ac:dyDescent="0.25"/>
    <row r="12879" s="29" customFormat="1" x14ac:dyDescent="0.25"/>
    <row r="12880" s="29" customFormat="1" x14ac:dyDescent="0.25"/>
    <row r="12881" s="29" customFormat="1" x14ac:dyDescent="0.25"/>
    <row r="12882" s="29" customFormat="1" x14ac:dyDescent="0.25"/>
    <row r="12883" s="29" customFormat="1" x14ac:dyDescent="0.25"/>
    <row r="12884" s="29" customFormat="1" x14ac:dyDescent="0.25"/>
    <row r="12885" s="29" customFormat="1" x14ac:dyDescent="0.25"/>
    <row r="12886" s="29" customFormat="1" x14ac:dyDescent="0.25"/>
    <row r="12887" s="29" customFormat="1" x14ac:dyDescent="0.25"/>
    <row r="12888" s="29" customFormat="1" x14ac:dyDescent="0.25"/>
    <row r="12889" s="29" customFormat="1" x14ac:dyDescent="0.25"/>
    <row r="12890" s="29" customFormat="1" x14ac:dyDescent="0.25"/>
    <row r="12891" s="29" customFormat="1" x14ac:dyDescent="0.25"/>
    <row r="12892" s="29" customFormat="1" x14ac:dyDescent="0.25"/>
    <row r="12893" s="29" customFormat="1" x14ac:dyDescent="0.25"/>
    <row r="12894" s="29" customFormat="1" x14ac:dyDescent="0.25"/>
    <row r="12895" s="29" customFormat="1" x14ac:dyDescent="0.25"/>
    <row r="12896" s="29" customFormat="1" x14ac:dyDescent="0.25"/>
    <row r="12897" s="29" customFormat="1" x14ac:dyDescent="0.25"/>
    <row r="12898" s="29" customFormat="1" x14ac:dyDescent="0.25"/>
    <row r="12899" s="29" customFormat="1" x14ac:dyDescent="0.25"/>
    <row r="12900" s="29" customFormat="1" x14ac:dyDescent="0.25"/>
    <row r="12901" s="29" customFormat="1" x14ac:dyDescent="0.25"/>
    <row r="12902" s="29" customFormat="1" x14ac:dyDescent="0.25"/>
    <row r="12903" s="29" customFormat="1" x14ac:dyDescent="0.25"/>
    <row r="12904" s="29" customFormat="1" x14ac:dyDescent="0.25"/>
    <row r="12905" s="29" customFormat="1" x14ac:dyDescent="0.25"/>
    <row r="12906" s="29" customFormat="1" x14ac:dyDescent="0.25"/>
    <row r="12907" s="29" customFormat="1" x14ac:dyDescent="0.25"/>
    <row r="12908" s="29" customFormat="1" x14ac:dyDescent="0.25"/>
    <row r="12909" s="29" customFormat="1" x14ac:dyDescent="0.25"/>
    <row r="12910" s="29" customFormat="1" x14ac:dyDescent="0.25"/>
    <row r="12911" s="29" customFormat="1" x14ac:dyDescent="0.25"/>
    <row r="12912" s="29" customFormat="1" x14ac:dyDescent="0.25"/>
    <row r="12913" s="29" customFormat="1" x14ac:dyDescent="0.25"/>
    <row r="12914" s="29" customFormat="1" x14ac:dyDescent="0.25"/>
    <row r="12915" s="29" customFormat="1" x14ac:dyDescent="0.25"/>
    <row r="12916" s="29" customFormat="1" x14ac:dyDescent="0.25"/>
    <row r="12917" s="29" customFormat="1" x14ac:dyDescent="0.25"/>
    <row r="12918" s="29" customFormat="1" x14ac:dyDescent="0.25"/>
    <row r="12919" s="29" customFormat="1" x14ac:dyDescent="0.25"/>
    <row r="12920" s="29" customFormat="1" x14ac:dyDescent="0.25"/>
    <row r="12921" s="29" customFormat="1" x14ac:dyDescent="0.25"/>
    <row r="12922" s="29" customFormat="1" x14ac:dyDescent="0.25"/>
    <row r="12923" s="29" customFormat="1" x14ac:dyDescent="0.25"/>
    <row r="12924" s="29" customFormat="1" x14ac:dyDescent="0.25"/>
    <row r="12925" s="29" customFormat="1" x14ac:dyDescent="0.25"/>
    <row r="12926" s="29" customFormat="1" x14ac:dyDescent="0.25"/>
    <row r="12927" s="29" customFormat="1" x14ac:dyDescent="0.25"/>
    <row r="12928" s="29" customFormat="1" x14ac:dyDescent="0.25"/>
    <row r="12929" s="29" customFormat="1" x14ac:dyDescent="0.25"/>
    <row r="12930" s="29" customFormat="1" x14ac:dyDescent="0.25"/>
    <row r="12931" s="29" customFormat="1" x14ac:dyDescent="0.25"/>
    <row r="12932" s="29" customFormat="1" x14ac:dyDescent="0.25"/>
    <row r="12933" s="29" customFormat="1" x14ac:dyDescent="0.25"/>
    <row r="12934" s="29" customFormat="1" x14ac:dyDescent="0.25"/>
    <row r="12935" s="29" customFormat="1" x14ac:dyDescent="0.25"/>
    <row r="12936" s="29" customFormat="1" x14ac:dyDescent="0.25"/>
    <row r="12937" s="29" customFormat="1" x14ac:dyDescent="0.25"/>
    <row r="12938" s="29" customFormat="1" x14ac:dyDescent="0.25"/>
    <row r="12939" s="29" customFormat="1" x14ac:dyDescent="0.25"/>
    <row r="12940" s="29" customFormat="1" x14ac:dyDescent="0.25"/>
    <row r="12941" s="29" customFormat="1" x14ac:dyDescent="0.25"/>
    <row r="12942" s="29" customFormat="1" x14ac:dyDescent="0.25"/>
    <row r="12943" s="29" customFormat="1" x14ac:dyDescent="0.25"/>
    <row r="12944" s="29" customFormat="1" x14ac:dyDescent="0.25"/>
    <row r="12945" s="29" customFormat="1" x14ac:dyDescent="0.25"/>
    <row r="12946" s="29" customFormat="1" x14ac:dyDescent="0.25"/>
    <row r="12947" s="29" customFormat="1" x14ac:dyDescent="0.25"/>
    <row r="12948" s="29" customFormat="1" x14ac:dyDescent="0.25"/>
    <row r="12949" s="29" customFormat="1" x14ac:dyDescent="0.25"/>
    <row r="12950" s="29" customFormat="1" x14ac:dyDescent="0.25"/>
    <row r="12951" s="29" customFormat="1" x14ac:dyDescent="0.25"/>
    <row r="12952" s="29" customFormat="1" x14ac:dyDescent="0.25"/>
    <row r="12953" s="29" customFormat="1" x14ac:dyDescent="0.25"/>
    <row r="12954" s="29" customFormat="1" x14ac:dyDescent="0.25"/>
    <row r="12955" s="29" customFormat="1" x14ac:dyDescent="0.25"/>
    <row r="12956" s="29" customFormat="1" x14ac:dyDescent="0.25"/>
    <row r="12957" s="29" customFormat="1" x14ac:dyDescent="0.25"/>
    <row r="12958" s="29" customFormat="1" x14ac:dyDescent="0.25"/>
    <row r="12959" s="29" customFormat="1" x14ac:dyDescent="0.25"/>
    <row r="12960" s="29" customFormat="1" x14ac:dyDescent="0.25"/>
    <row r="12961" s="29" customFormat="1" x14ac:dyDescent="0.25"/>
    <row r="12962" s="29" customFormat="1" x14ac:dyDescent="0.25"/>
    <row r="12963" s="29" customFormat="1" x14ac:dyDescent="0.25"/>
    <row r="12964" s="29" customFormat="1" x14ac:dyDescent="0.25"/>
    <row r="12965" s="29" customFormat="1" x14ac:dyDescent="0.25"/>
    <row r="12966" s="29" customFormat="1" x14ac:dyDescent="0.25"/>
    <row r="12967" s="29" customFormat="1" x14ac:dyDescent="0.25"/>
    <row r="12968" s="29" customFormat="1" x14ac:dyDescent="0.25"/>
    <row r="12969" s="29" customFormat="1" x14ac:dyDescent="0.25"/>
    <row r="12970" s="29" customFormat="1" x14ac:dyDescent="0.25"/>
    <row r="12971" s="29" customFormat="1" x14ac:dyDescent="0.25"/>
    <row r="12972" s="29" customFormat="1" x14ac:dyDescent="0.25"/>
    <row r="12973" s="29" customFormat="1" x14ac:dyDescent="0.25"/>
    <row r="12974" s="29" customFormat="1" x14ac:dyDescent="0.25"/>
    <row r="12975" s="29" customFormat="1" x14ac:dyDescent="0.25"/>
    <row r="12976" s="29" customFormat="1" x14ac:dyDescent="0.25"/>
    <row r="12977" s="29" customFormat="1" x14ac:dyDescent="0.25"/>
    <row r="12978" s="29" customFormat="1" x14ac:dyDescent="0.25"/>
    <row r="12979" s="29" customFormat="1" x14ac:dyDescent="0.25"/>
    <row r="12980" s="29" customFormat="1" x14ac:dyDescent="0.25"/>
    <row r="12981" s="29" customFormat="1" x14ac:dyDescent="0.25"/>
    <row r="12982" s="29" customFormat="1" x14ac:dyDescent="0.25"/>
    <row r="12983" s="29" customFormat="1" x14ac:dyDescent="0.25"/>
    <row r="12984" s="29" customFormat="1" x14ac:dyDescent="0.25"/>
    <row r="12985" s="29" customFormat="1" x14ac:dyDescent="0.25"/>
    <row r="12986" s="29" customFormat="1" x14ac:dyDescent="0.25"/>
    <row r="12987" s="29" customFormat="1" x14ac:dyDescent="0.25"/>
    <row r="12988" s="29" customFormat="1" x14ac:dyDescent="0.25"/>
    <row r="12989" s="29" customFormat="1" x14ac:dyDescent="0.25"/>
    <row r="12990" s="29" customFormat="1" x14ac:dyDescent="0.25"/>
    <row r="12991" s="29" customFormat="1" x14ac:dyDescent="0.25"/>
    <row r="12992" s="29" customFormat="1" x14ac:dyDescent="0.25"/>
    <row r="12993" s="29" customFormat="1" x14ac:dyDescent="0.25"/>
    <row r="12994" s="29" customFormat="1" x14ac:dyDescent="0.25"/>
    <row r="12995" s="29" customFormat="1" x14ac:dyDescent="0.25"/>
    <row r="12996" s="29" customFormat="1" x14ac:dyDescent="0.25"/>
    <row r="12997" s="29" customFormat="1" x14ac:dyDescent="0.25"/>
    <row r="12998" s="29" customFormat="1" x14ac:dyDescent="0.25"/>
    <row r="12999" s="29" customFormat="1" x14ac:dyDescent="0.25"/>
    <row r="13000" s="29" customFormat="1" x14ac:dyDescent="0.25"/>
    <row r="13001" s="29" customFormat="1" x14ac:dyDescent="0.25"/>
    <row r="13002" s="29" customFormat="1" x14ac:dyDescent="0.25"/>
    <row r="13003" s="29" customFormat="1" x14ac:dyDescent="0.25"/>
    <row r="13004" s="29" customFormat="1" x14ac:dyDescent="0.25"/>
    <row r="13005" s="29" customFormat="1" x14ac:dyDescent="0.25"/>
    <row r="13006" s="29" customFormat="1" x14ac:dyDescent="0.25"/>
    <row r="13007" s="29" customFormat="1" x14ac:dyDescent="0.25"/>
    <row r="13008" s="29" customFormat="1" x14ac:dyDescent="0.25"/>
    <row r="13009" s="29" customFormat="1" x14ac:dyDescent="0.25"/>
    <row r="13010" s="29" customFormat="1" x14ac:dyDescent="0.25"/>
    <row r="13011" s="29" customFormat="1" x14ac:dyDescent="0.25"/>
    <row r="13012" s="29" customFormat="1" x14ac:dyDescent="0.25"/>
    <row r="13013" s="29" customFormat="1" x14ac:dyDescent="0.25"/>
    <row r="13014" s="29" customFormat="1" x14ac:dyDescent="0.25"/>
    <row r="13015" s="29" customFormat="1" x14ac:dyDescent="0.25"/>
    <row r="13016" s="29" customFormat="1" x14ac:dyDescent="0.25"/>
    <row r="13017" s="29" customFormat="1" x14ac:dyDescent="0.25"/>
    <row r="13018" s="29" customFormat="1" x14ac:dyDescent="0.25"/>
    <row r="13019" s="29" customFormat="1" x14ac:dyDescent="0.25"/>
    <row r="13020" s="29" customFormat="1" x14ac:dyDescent="0.25"/>
    <row r="13021" s="29" customFormat="1" x14ac:dyDescent="0.25"/>
    <row r="13022" s="29" customFormat="1" x14ac:dyDescent="0.25"/>
    <row r="13023" s="29" customFormat="1" x14ac:dyDescent="0.25"/>
    <row r="13024" s="29" customFormat="1" x14ac:dyDescent="0.25"/>
    <row r="13025" s="29" customFormat="1" x14ac:dyDescent="0.25"/>
    <row r="13026" s="29" customFormat="1" x14ac:dyDescent="0.25"/>
    <row r="13027" s="29" customFormat="1" x14ac:dyDescent="0.25"/>
    <row r="13028" s="29" customFormat="1" x14ac:dyDescent="0.25"/>
    <row r="13029" s="29" customFormat="1" x14ac:dyDescent="0.25"/>
    <row r="13030" s="29" customFormat="1" x14ac:dyDescent="0.25"/>
    <row r="13031" s="29" customFormat="1" x14ac:dyDescent="0.25"/>
    <row r="13032" s="29" customFormat="1" x14ac:dyDescent="0.25"/>
    <row r="13033" s="29" customFormat="1" x14ac:dyDescent="0.25"/>
    <row r="13034" s="29" customFormat="1" x14ac:dyDescent="0.25"/>
    <row r="13035" s="29" customFormat="1" x14ac:dyDescent="0.25"/>
    <row r="13036" s="29" customFormat="1" x14ac:dyDescent="0.25"/>
    <row r="13037" s="29" customFormat="1" x14ac:dyDescent="0.25"/>
    <row r="13038" s="29" customFormat="1" x14ac:dyDescent="0.25"/>
    <row r="13039" s="29" customFormat="1" x14ac:dyDescent="0.25"/>
    <row r="13040" s="29" customFormat="1" x14ac:dyDescent="0.25"/>
    <row r="13041" s="29" customFormat="1" x14ac:dyDescent="0.25"/>
    <row r="13042" s="29" customFormat="1" x14ac:dyDescent="0.25"/>
    <row r="13043" s="29" customFormat="1" x14ac:dyDescent="0.25"/>
    <row r="13044" s="29" customFormat="1" x14ac:dyDescent="0.25"/>
    <row r="13045" s="29" customFormat="1" x14ac:dyDescent="0.25"/>
    <row r="13046" s="29" customFormat="1" x14ac:dyDescent="0.25"/>
    <row r="13047" s="29" customFormat="1" x14ac:dyDescent="0.25"/>
    <row r="13048" s="29" customFormat="1" x14ac:dyDescent="0.25"/>
    <row r="13049" s="29" customFormat="1" x14ac:dyDescent="0.25"/>
    <row r="13050" s="29" customFormat="1" x14ac:dyDescent="0.25"/>
    <row r="13051" s="29" customFormat="1" x14ac:dyDescent="0.25"/>
    <row r="13052" s="29" customFormat="1" x14ac:dyDescent="0.25"/>
    <row r="13053" s="29" customFormat="1" x14ac:dyDescent="0.25"/>
    <row r="13054" s="29" customFormat="1" x14ac:dyDescent="0.25"/>
    <row r="13055" s="29" customFormat="1" x14ac:dyDescent="0.25"/>
    <row r="13056" s="29" customFormat="1" x14ac:dyDescent="0.25"/>
    <row r="13057" s="29" customFormat="1" x14ac:dyDescent="0.25"/>
    <row r="13058" s="29" customFormat="1" x14ac:dyDescent="0.25"/>
    <row r="13059" s="29" customFormat="1" x14ac:dyDescent="0.25"/>
    <row r="13060" s="29" customFormat="1" x14ac:dyDescent="0.25"/>
    <row r="13061" s="29" customFormat="1" x14ac:dyDescent="0.25"/>
    <row r="13062" s="29" customFormat="1" x14ac:dyDescent="0.25"/>
    <row r="13063" s="29" customFormat="1" x14ac:dyDescent="0.25"/>
    <row r="13064" s="29" customFormat="1" x14ac:dyDescent="0.25"/>
    <row r="13065" s="29" customFormat="1" x14ac:dyDescent="0.25"/>
    <row r="13066" s="29" customFormat="1" x14ac:dyDescent="0.25"/>
    <row r="13067" s="29" customFormat="1" x14ac:dyDescent="0.25"/>
    <row r="13068" s="29" customFormat="1" x14ac:dyDescent="0.25"/>
    <row r="13069" s="29" customFormat="1" x14ac:dyDescent="0.25"/>
    <row r="13070" s="29" customFormat="1" x14ac:dyDescent="0.25"/>
    <row r="13071" s="29" customFormat="1" x14ac:dyDescent="0.25"/>
    <row r="13072" s="29" customFormat="1" x14ac:dyDescent="0.25"/>
    <row r="13073" s="29" customFormat="1" x14ac:dyDescent="0.25"/>
    <row r="13074" s="29" customFormat="1" x14ac:dyDescent="0.25"/>
    <row r="13075" s="29" customFormat="1" x14ac:dyDescent="0.25"/>
    <row r="13076" s="29" customFormat="1" x14ac:dyDescent="0.25"/>
    <row r="13077" s="29" customFormat="1" x14ac:dyDescent="0.25"/>
    <row r="13078" s="29" customFormat="1" x14ac:dyDescent="0.25"/>
    <row r="13079" s="29" customFormat="1" x14ac:dyDescent="0.25"/>
    <row r="13080" s="29" customFormat="1" x14ac:dyDescent="0.25"/>
    <row r="13081" s="29" customFormat="1" x14ac:dyDescent="0.25"/>
    <row r="13082" s="29" customFormat="1" x14ac:dyDescent="0.25"/>
    <row r="13083" s="29" customFormat="1" x14ac:dyDescent="0.25"/>
    <row r="13084" s="29" customFormat="1" x14ac:dyDescent="0.25"/>
    <row r="13085" s="29" customFormat="1" x14ac:dyDescent="0.25"/>
    <row r="13086" s="29" customFormat="1" x14ac:dyDescent="0.25"/>
    <row r="13087" s="29" customFormat="1" x14ac:dyDescent="0.25"/>
    <row r="13088" s="29" customFormat="1" x14ac:dyDescent="0.25"/>
    <row r="13089" s="29" customFormat="1" x14ac:dyDescent="0.25"/>
    <row r="13090" s="29" customFormat="1" x14ac:dyDescent="0.25"/>
    <row r="13091" s="29" customFormat="1" x14ac:dyDescent="0.25"/>
    <row r="13092" s="29" customFormat="1" x14ac:dyDescent="0.25"/>
    <row r="13093" s="29" customFormat="1" x14ac:dyDescent="0.25"/>
    <row r="13094" s="29" customFormat="1" x14ac:dyDescent="0.25"/>
    <row r="13095" s="29" customFormat="1" x14ac:dyDescent="0.25"/>
    <row r="13096" s="29" customFormat="1" x14ac:dyDescent="0.25"/>
    <row r="13097" s="29" customFormat="1" x14ac:dyDescent="0.25"/>
    <row r="13098" s="29" customFormat="1" x14ac:dyDescent="0.25"/>
    <row r="13099" s="29" customFormat="1" x14ac:dyDescent="0.25"/>
    <row r="13100" s="29" customFormat="1" x14ac:dyDescent="0.25"/>
    <row r="13101" s="29" customFormat="1" x14ac:dyDescent="0.25"/>
    <row r="13102" s="29" customFormat="1" x14ac:dyDescent="0.25"/>
    <row r="13103" s="29" customFormat="1" x14ac:dyDescent="0.25"/>
    <row r="13104" s="29" customFormat="1" x14ac:dyDescent="0.25"/>
    <row r="13105" s="29" customFormat="1" x14ac:dyDescent="0.25"/>
    <row r="13106" s="29" customFormat="1" x14ac:dyDescent="0.25"/>
    <row r="13107" s="29" customFormat="1" x14ac:dyDescent="0.25"/>
    <row r="13108" s="29" customFormat="1" x14ac:dyDescent="0.25"/>
    <row r="13109" s="29" customFormat="1" x14ac:dyDescent="0.25"/>
    <row r="13110" s="29" customFormat="1" x14ac:dyDescent="0.25"/>
    <row r="13111" s="29" customFormat="1" x14ac:dyDescent="0.25"/>
    <row r="13112" s="29" customFormat="1" x14ac:dyDescent="0.25"/>
    <row r="13113" s="29" customFormat="1" x14ac:dyDescent="0.25"/>
    <row r="13114" s="29" customFormat="1" x14ac:dyDescent="0.25"/>
    <row r="13115" s="29" customFormat="1" x14ac:dyDescent="0.25"/>
    <row r="13116" s="29" customFormat="1" x14ac:dyDescent="0.25"/>
    <row r="13117" s="29" customFormat="1" x14ac:dyDescent="0.25"/>
    <row r="13118" s="29" customFormat="1" x14ac:dyDescent="0.25"/>
    <row r="13119" s="29" customFormat="1" x14ac:dyDescent="0.25"/>
    <row r="13120" s="29" customFormat="1" x14ac:dyDescent="0.25"/>
    <row r="13121" s="29" customFormat="1" x14ac:dyDescent="0.25"/>
    <row r="13122" s="29" customFormat="1" x14ac:dyDescent="0.25"/>
    <row r="13123" s="29" customFormat="1" x14ac:dyDescent="0.25"/>
    <row r="13124" s="29" customFormat="1" x14ac:dyDescent="0.25"/>
    <row r="13125" s="29" customFormat="1" x14ac:dyDescent="0.25"/>
    <row r="13126" s="29" customFormat="1" x14ac:dyDescent="0.25"/>
    <row r="13127" s="29" customFormat="1" x14ac:dyDescent="0.25"/>
    <row r="13128" s="29" customFormat="1" x14ac:dyDescent="0.25"/>
    <row r="13129" s="29" customFormat="1" x14ac:dyDescent="0.25"/>
    <row r="13130" s="29" customFormat="1" x14ac:dyDescent="0.25"/>
    <row r="13131" s="29" customFormat="1" x14ac:dyDescent="0.25"/>
    <row r="13132" s="29" customFormat="1" x14ac:dyDescent="0.25"/>
    <row r="13133" s="29" customFormat="1" x14ac:dyDescent="0.25"/>
    <row r="13134" s="29" customFormat="1" x14ac:dyDescent="0.25"/>
    <row r="13135" s="29" customFormat="1" x14ac:dyDescent="0.25"/>
    <row r="13136" s="29" customFormat="1" x14ac:dyDescent="0.25"/>
    <row r="13137" s="29" customFormat="1" x14ac:dyDescent="0.25"/>
    <row r="13138" s="29" customFormat="1" x14ac:dyDescent="0.25"/>
    <row r="13139" s="29" customFormat="1" x14ac:dyDescent="0.25"/>
    <row r="13140" s="29" customFormat="1" x14ac:dyDescent="0.25"/>
    <row r="13141" s="29" customFormat="1" x14ac:dyDescent="0.25"/>
    <row r="13142" s="29" customFormat="1" x14ac:dyDescent="0.25"/>
    <row r="13143" s="29" customFormat="1" x14ac:dyDescent="0.25"/>
    <row r="13144" s="29" customFormat="1" x14ac:dyDescent="0.25"/>
    <row r="13145" s="29" customFormat="1" x14ac:dyDescent="0.25"/>
    <row r="13146" s="29" customFormat="1" x14ac:dyDescent="0.25"/>
    <row r="13147" s="29" customFormat="1" x14ac:dyDescent="0.25"/>
    <row r="13148" s="29" customFormat="1" x14ac:dyDescent="0.25"/>
    <row r="13149" s="29" customFormat="1" x14ac:dyDescent="0.25"/>
    <row r="13150" s="29" customFormat="1" x14ac:dyDescent="0.25"/>
    <row r="13151" s="29" customFormat="1" x14ac:dyDescent="0.25"/>
    <row r="13152" s="29" customFormat="1" x14ac:dyDescent="0.25"/>
    <row r="13153" s="29" customFormat="1" x14ac:dyDescent="0.25"/>
    <row r="13154" s="29" customFormat="1" x14ac:dyDescent="0.25"/>
    <row r="13155" s="29" customFormat="1" x14ac:dyDescent="0.25"/>
    <row r="13156" s="29" customFormat="1" x14ac:dyDescent="0.25"/>
    <row r="13157" s="29" customFormat="1" x14ac:dyDescent="0.25"/>
    <row r="13158" s="29" customFormat="1" x14ac:dyDescent="0.25"/>
    <row r="13159" s="29" customFormat="1" x14ac:dyDescent="0.25"/>
    <row r="13160" s="29" customFormat="1" x14ac:dyDescent="0.25"/>
    <row r="13161" s="29" customFormat="1" x14ac:dyDescent="0.25"/>
    <row r="13162" s="29" customFormat="1" x14ac:dyDescent="0.25"/>
    <row r="13163" s="29" customFormat="1" x14ac:dyDescent="0.25"/>
    <row r="13164" s="29" customFormat="1" x14ac:dyDescent="0.25"/>
    <row r="13165" s="29" customFormat="1" x14ac:dyDescent="0.25"/>
    <row r="13166" s="29" customFormat="1" x14ac:dyDescent="0.25"/>
    <row r="13167" s="29" customFormat="1" x14ac:dyDescent="0.25"/>
    <row r="13168" s="29" customFormat="1" x14ac:dyDescent="0.25"/>
    <row r="13169" s="29" customFormat="1" x14ac:dyDescent="0.25"/>
    <row r="13170" s="29" customFormat="1" x14ac:dyDescent="0.25"/>
    <row r="13171" s="29" customFormat="1" x14ac:dyDescent="0.25"/>
    <row r="13172" s="29" customFormat="1" x14ac:dyDescent="0.25"/>
    <row r="13173" s="29" customFormat="1" x14ac:dyDescent="0.25"/>
    <row r="13174" s="29" customFormat="1" x14ac:dyDescent="0.25"/>
    <row r="13175" s="29" customFormat="1" x14ac:dyDescent="0.25"/>
    <row r="13176" s="29" customFormat="1" x14ac:dyDescent="0.25"/>
    <row r="13177" s="29" customFormat="1" x14ac:dyDescent="0.25"/>
    <row r="13178" s="29" customFormat="1" x14ac:dyDescent="0.25"/>
    <row r="13179" s="29" customFormat="1" x14ac:dyDescent="0.25"/>
    <row r="13180" s="29" customFormat="1" x14ac:dyDescent="0.25"/>
    <row r="13181" s="29" customFormat="1" x14ac:dyDescent="0.25"/>
    <row r="13182" s="29" customFormat="1" x14ac:dyDescent="0.25"/>
    <row r="13183" s="29" customFormat="1" x14ac:dyDescent="0.25"/>
    <row r="13184" s="29" customFormat="1" x14ac:dyDescent="0.25"/>
    <row r="13185" s="29" customFormat="1" x14ac:dyDescent="0.25"/>
    <row r="13186" s="29" customFormat="1" x14ac:dyDescent="0.25"/>
    <row r="13187" s="29" customFormat="1" x14ac:dyDescent="0.25"/>
    <row r="13188" s="29" customFormat="1" x14ac:dyDescent="0.25"/>
    <row r="13189" s="29" customFormat="1" x14ac:dyDescent="0.25"/>
    <row r="13190" s="29" customFormat="1" x14ac:dyDescent="0.25"/>
    <row r="13191" s="29" customFormat="1" x14ac:dyDescent="0.25"/>
    <row r="13192" s="29" customFormat="1" x14ac:dyDescent="0.25"/>
    <row r="13193" s="29" customFormat="1" x14ac:dyDescent="0.25"/>
    <row r="13194" s="29" customFormat="1" x14ac:dyDescent="0.25"/>
    <row r="13195" s="29" customFormat="1" x14ac:dyDescent="0.25"/>
    <row r="13196" s="29" customFormat="1" x14ac:dyDescent="0.25"/>
    <row r="13197" s="29" customFormat="1" x14ac:dyDescent="0.25"/>
    <row r="13198" s="29" customFormat="1" x14ac:dyDescent="0.25"/>
    <row r="13199" s="29" customFormat="1" x14ac:dyDescent="0.25"/>
    <row r="13200" s="29" customFormat="1" x14ac:dyDescent="0.25"/>
    <row r="13201" s="29" customFormat="1" x14ac:dyDescent="0.25"/>
    <row r="13202" s="29" customFormat="1" x14ac:dyDescent="0.25"/>
    <row r="13203" s="29" customFormat="1" x14ac:dyDescent="0.25"/>
    <row r="13204" s="29" customFormat="1" x14ac:dyDescent="0.25"/>
    <row r="13205" s="29" customFormat="1" x14ac:dyDescent="0.25"/>
    <row r="13206" s="29" customFormat="1" x14ac:dyDescent="0.25"/>
    <row r="13207" s="29" customFormat="1" x14ac:dyDescent="0.25"/>
    <row r="13208" s="29" customFormat="1" x14ac:dyDescent="0.25"/>
    <row r="13209" s="29" customFormat="1" x14ac:dyDescent="0.25"/>
    <row r="13210" s="29" customFormat="1" x14ac:dyDescent="0.25"/>
    <row r="13211" s="29" customFormat="1" x14ac:dyDescent="0.25"/>
    <row r="13212" s="29" customFormat="1" x14ac:dyDescent="0.25"/>
    <row r="13213" s="29" customFormat="1" x14ac:dyDescent="0.25"/>
    <row r="13214" s="29" customFormat="1" x14ac:dyDescent="0.25"/>
    <row r="13215" s="29" customFormat="1" x14ac:dyDescent="0.25"/>
    <row r="13216" s="29" customFormat="1" x14ac:dyDescent="0.25"/>
    <row r="13217" s="29" customFormat="1" x14ac:dyDescent="0.25"/>
    <row r="13218" s="29" customFormat="1" x14ac:dyDescent="0.25"/>
    <row r="13219" s="29" customFormat="1" x14ac:dyDescent="0.25"/>
    <row r="13220" s="29" customFormat="1" x14ac:dyDescent="0.25"/>
    <row r="13221" s="29" customFormat="1" x14ac:dyDescent="0.25"/>
    <row r="13222" s="29" customFormat="1" x14ac:dyDescent="0.25"/>
    <row r="13223" s="29" customFormat="1" x14ac:dyDescent="0.25"/>
    <row r="13224" s="29" customFormat="1" x14ac:dyDescent="0.25"/>
    <row r="13225" s="29" customFormat="1" x14ac:dyDescent="0.25"/>
    <row r="13226" s="29" customFormat="1" x14ac:dyDescent="0.25"/>
    <row r="13227" s="29" customFormat="1" x14ac:dyDescent="0.25"/>
    <row r="13228" s="29" customFormat="1" x14ac:dyDescent="0.25"/>
    <row r="13229" s="29" customFormat="1" x14ac:dyDescent="0.25"/>
    <row r="13230" s="29" customFormat="1" x14ac:dyDescent="0.25"/>
    <row r="13231" s="29" customFormat="1" x14ac:dyDescent="0.25"/>
    <row r="13232" s="29" customFormat="1" x14ac:dyDescent="0.25"/>
    <row r="13233" s="29" customFormat="1" x14ac:dyDescent="0.25"/>
    <row r="13234" s="29" customFormat="1" x14ac:dyDescent="0.25"/>
    <row r="13235" s="29" customFormat="1" x14ac:dyDescent="0.25"/>
    <row r="13236" s="29" customFormat="1" x14ac:dyDescent="0.25"/>
    <row r="13237" s="29" customFormat="1" x14ac:dyDescent="0.25"/>
    <row r="13238" s="29" customFormat="1" x14ac:dyDescent="0.25"/>
    <row r="13239" s="29" customFormat="1" x14ac:dyDescent="0.25"/>
    <row r="13240" s="29" customFormat="1" x14ac:dyDescent="0.25"/>
    <row r="13241" s="29" customFormat="1" x14ac:dyDescent="0.25"/>
    <row r="13242" s="29" customFormat="1" x14ac:dyDescent="0.25"/>
    <row r="13243" s="29" customFormat="1" x14ac:dyDescent="0.25"/>
    <row r="13244" s="29" customFormat="1" x14ac:dyDescent="0.25"/>
    <row r="13245" s="29" customFormat="1" x14ac:dyDescent="0.25"/>
    <row r="13246" s="29" customFormat="1" x14ac:dyDescent="0.25"/>
    <row r="13247" s="29" customFormat="1" x14ac:dyDescent="0.25"/>
    <row r="13248" s="29" customFormat="1" x14ac:dyDescent="0.25"/>
    <row r="13249" s="29" customFormat="1" x14ac:dyDescent="0.25"/>
    <row r="13250" s="29" customFormat="1" x14ac:dyDescent="0.25"/>
    <row r="13251" s="29" customFormat="1" x14ac:dyDescent="0.25"/>
    <row r="13252" s="29" customFormat="1" x14ac:dyDescent="0.25"/>
    <row r="13253" s="29" customFormat="1" x14ac:dyDescent="0.25"/>
    <row r="13254" s="29" customFormat="1" x14ac:dyDescent="0.25"/>
    <row r="13255" s="29" customFormat="1" x14ac:dyDescent="0.25"/>
    <row r="13256" s="29" customFormat="1" x14ac:dyDescent="0.25"/>
    <row r="13257" s="29" customFormat="1" x14ac:dyDescent="0.25"/>
    <row r="13258" s="29" customFormat="1" x14ac:dyDescent="0.25"/>
    <row r="13259" s="29" customFormat="1" x14ac:dyDescent="0.25"/>
    <row r="13260" s="29" customFormat="1" x14ac:dyDescent="0.25"/>
    <row r="13261" s="29" customFormat="1" x14ac:dyDescent="0.25"/>
    <row r="13262" s="29" customFormat="1" x14ac:dyDescent="0.25"/>
    <row r="13263" s="29" customFormat="1" x14ac:dyDescent="0.25"/>
    <row r="13264" s="29" customFormat="1" x14ac:dyDescent="0.25"/>
    <row r="13265" s="29" customFormat="1" x14ac:dyDescent="0.25"/>
    <row r="13266" s="29" customFormat="1" x14ac:dyDescent="0.25"/>
    <row r="13267" s="29" customFormat="1" x14ac:dyDescent="0.25"/>
    <row r="13268" s="29" customFormat="1" x14ac:dyDescent="0.25"/>
    <row r="13269" s="29" customFormat="1" x14ac:dyDescent="0.25"/>
    <row r="13270" s="29" customFormat="1" x14ac:dyDescent="0.25"/>
    <row r="13271" s="29" customFormat="1" x14ac:dyDescent="0.25"/>
    <row r="13272" s="29" customFormat="1" x14ac:dyDescent="0.25"/>
    <row r="13273" s="29" customFormat="1" x14ac:dyDescent="0.25"/>
    <row r="13274" s="29" customFormat="1" x14ac:dyDescent="0.25"/>
    <row r="13275" s="29" customFormat="1" x14ac:dyDescent="0.25"/>
    <row r="13276" s="29" customFormat="1" x14ac:dyDescent="0.25"/>
    <row r="13277" s="29" customFormat="1" x14ac:dyDescent="0.25"/>
    <row r="13278" s="29" customFormat="1" x14ac:dyDescent="0.25"/>
    <row r="13279" s="29" customFormat="1" x14ac:dyDescent="0.25"/>
    <row r="13280" s="29" customFormat="1" x14ac:dyDescent="0.25"/>
    <row r="13281" s="29" customFormat="1" x14ac:dyDescent="0.25"/>
    <row r="13282" s="29" customFormat="1" x14ac:dyDescent="0.25"/>
    <row r="13283" s="29" customFormat="1" x14ac:dyDescent="0.25"/>
    <row r="13284" s="29" customFormat="1" x14ac:dyDescent="0.25"/>
    <row r="13285" s="29" customFormat="1" x14ac:dyDescent="0.25"/>
    <row r="13286" s="29" customFormat="1" x14ac:dyDescent="0.25"/>
    <row r="13287" s="29" customFormat="1" x14ac:dyDescent="0.25"/>
    <row r="13288" s="29" customFormat="1" x14ac:dyDescent="0.25"/>
    <row r="13289" s="29" customFormat="1" x14ac:dyDescent="0.25"/>
    <row r="13290" s="29" customFormat="1" x14ac:dyDescent="0.25"/>
    <row r="13291" s="29" customFormat="1" x14ac:dyDescent="0.25"/>
    <row r="13292" s="29" customFormat="1" x14ac:dyDescent="0.25"/>
    <row r="13293" s="29" customFormat="1" x14ac:dyDescent="0.25"/>
    <row r="13294" s="29" customFormat="1" x14ac:dyDescent="0.25"/>
    <row r="13295" s="29" customFormat="1" x14ac:dyDescent="0.25"/>
    <row r="13296" s="29" customFormat="1" x14ac:dyDescent="0.25"/>
    <row r="13297" s="29" customFormat="1" x14ac:dyDescent="0.25"/>
    <row r="13298" s="29" customFormat="1" x14ac:dyDescent="0.25"/>
    <row r="13299" s="29" customFormat="1" x14ac:dyDescent="0.25"/>
    <row r="13300" s="29" customFormat="1" x14ac:dyDescent="0.25"/>
    <row r="13301" s="29" customFormat="1" x14ac:dyDescent="0.25"/>
    <row r="13302" s="29" customFormat="1" x14ac:dyDescent="0.25"/>
    <row r="13303" s="29" customFormat="1" x14ac:dyDescent="0.25"/>
    <row r="13304" s="29" customFormat="1" x14ac:dyDescent="0.25"/>
    <row r="13305" s="29" customFormat="1" x14ac:dyDescent="0.25"/>
    <row r="13306" s="29" customFormat="1" x14ac:dyDescent="0.25"/>
    <row r="13307" s="29" customFormat="1" x14ac:dyDescent="0.25"/>
    <row r="13308" s="29" customFormat="1" x14ac:dyDescent="0.25"/>
    <row r="13309" s="29" customFormat="1" x14ac:dyDescent="0.25"/>
    <row r="13310" s="29" customFormat="1" x14ac:dyDescent="0.25"/>
    <row r="13311" s="29" customFormat="1" x14ac:dyDescent="0.25"/>
    <row r="13312" s="29" customFormat="1" x14ac:dyDescent="0.25"/>
    <row r="13313" s="29" customFormat="1" x14ac:dyDescent="0.25"/>
    <row r="13314" s="29" customFormat="1" x14ac:dyDescent="0.25"/>
    <row r="13315" s="29" customFormat="1" x14ac:dyDescent="0.25"/>
    <row r="13316" s="29" customFormat="1" x14ac:dyDescent="0.25"/>
    <row r="13317" s="29" customFormat="1" x14ac:dyDescent="0.25"/>
    <row r="13318" s="29" customFormat="1" x14ac:dyDescent="0.25"/>
    <row r="13319" s="29" customFormat="1" x14ac:dyDescent="0.25"/>
    <row r="13320" s="29" customFormat="1" x14ac:dyDescent="0.25"/>
    <row r="13321" s="29" customFormat="1" x14ac:dyDescent="0.25"/>
    <row r="13322" s="29" customFormat="1" x14ac:dyDescent="0.25"/>
    <row r="13323" s="29" customFormat="1" x14ac:dyDescent="0.25"/>
    <row r="13324" s="29" customFormat="1" x14ac:dyDescent="0.25"/>
    <row r="13325" s="29" customFormat="1" x14ac:dyDescent="0.25"/>
    <row r="13326" s="29" customFormat="1" x14ac:dyDescent="0.25"/>
    <row r="13327" s="29" customFormat="1" x14ac:dyDescent="0.25"/>
    <row r="13328" s="29" customFormat="1" x14ac:dyDescent="0.25"/>
    <row r="13329" s="29" customFormat="1" x14ac:dyDescent="0.25"/>
    <row r="13330" s="29" customFormat="1" x14ac:dyDescent="0.25"/>
    <row r="13331" s="29" customFormat="1" x14ac:dyDescent="0.25"/>
    <row r="13332" s="29" customFormat="1" x14ac:dyDescent="0.25"/>
    <row r="13333" s="29" customFormat="1" x14ac:dyDescent="0.25"/>
    <row r="13334" s="29" customFormat="1" x14ac:dyDescent="0.25"/>
    <row r="13335" s="29" customFormat="1" x14ac:dyDescent="0.25"/>
    <row r="13336" s="29" customFormat="1" x14ac:dyDescent="0.25"/>
    <row r="13337" s="29" customFormat="1" x14ac:dyDescent="0.25"/>
    <row r="13338" s="29" customFormat="1" x14ac:dyDescent="0.25"/>
    <row r="13339" s="29" customFormat="1" x14ac:dyDescent="0.25"/>
    <row r="13340" s="29" customFormat="1" x14ac:dyDescent="0.25"/>
    <row r="13341" s="29" customFormat="1" x14ac:dyDescent="0.25"/>
    <row r="13342" s="29" customFormat="1" x14ac:dyDescent="0.25"/>
    <row r="13343" s="29" customFormat="1" x14ac:dyDescent="0.25"/>
    <row r="13344" s="29" customFormat="1" x14ac:dyDescent="0.25"/>
    <row r="13345" s="29" customFormat="1" x14ac:dyDescent="0.25"/>
    <row r="13346" s="29" customFormat="1" x14ac:dyDescent="0.25"/>
    <row r="13347" s="29" customFormat="1" x14ac:dyDescent="0.25"/>
    <row r="13348" s="29" customFormat="1" x14ac:dyDescent="0.25"/>
    <row r="13349" s="29" customFormat="1" x14ac:dyDescent="0.25"/>
    <row r="13350" s="29" customFormat="1" x14ac:dyDescent="0.25"/>
    <row r="13351" s="29" customFormat="1" x14ac:dyDescent="0.25"/>
    <row r="13352" s="29" customFormat="1" x14ac:dyDescent="0.25"/>
    <row r="13353" s="29" customFormat="1" x14ac:dyDescent="0.25"/>
    <row r="13354" s="29" customFormat="1" x14ac:dyDescent="0.25"/>
    <row r="13355" s="29" customFormat="1" x14ac:dyDescent="0.25"/>
    <row r="13356" s="29" customFormat="1" x14ac:dyDescent="0.25"/>
    <row r="13357" s="29" customFormat="1" x14ac:dyDescent="0.25"/>
    <row r="13358" s="29" customFormat="1" x14ac:dyDescent="0.25"/>
    <row r="13359" s="29" customFormat="1" x14ac:dyDescent="0.25"/>
    <row r="13360" s="29" customFormat="1" x14ac:dyDescent="0.25"/>
    <row r="13361" s="29" customFormat="1" x14ac:dyDescent="0.25"/>
    <row r="13362" s="29" customFormat="1" x14ac:dyDescent="0.25"/>
    <row r="13363" s="29" customFormat="1" x14ac:dyDescent="0.25"/>
    <row r="13364" s="29" customFormat="1" x14ac:dyDescent="0.25"/>
    <row r="13365" s="29" customFormat="1" x14ac:dyDescent="0.25"/>
    <row r="13366" s="29" customFormat="1" x14ac:dyDescent="0.25"/>
    <row r="13367" s="29" customFormat="1" x14ac:dyDescent="0.25"/>
    <row r="13368" s="29" customFormat="1" x14ac:dyDescent="0.25"/>
    <row r="13369" s="29" customFormat="1" x14ac:dyDescent="0.25"/>
    <row r="13370" s="29" customFormat="1" x14ac:dyDescent="0.25"/>
    <row r="13371" s="29" customFormat="1" x14ac:dyDescent="0.25"/>
    <row r="13372" s="29" customFormat="1" x14ac:dyDescent="0.25"/>
    <row r="13373" s="29" customFormat="1" x14ac:dyDescent="0.25"/>
    <row r="13374" s="29" customFormat="1" x14ac:dyDescent="0.25"/>
    <row r="13375" s="29" customFormat="1" x14ac:dyDescent="0.25"/>
    <row r="13376" s="29" customFormat="1" x14ac:dyDescent="0.25"/>
    <row r="13377" s="29" customFormat="1" x14ac:dyDescent="0.25"/>
    <row r="13378" s="29" customFormat="1" x14ac:dyDescent="0.25"/>
    <row r="13379" s="29" customFormat="1" x14ac:dyDescent="0.25"/>
    <row r="13380" s="29" customFormat="1" x14ac:dyDescent="0.25"/>
    <row r="13381" s="29" customFormat="1" x14ac:dyDescent="0.25"/>
    <row r="13382" s="29" customFormat="1" x14ac:dyDescent="0.25"/>
    <row r="13383" s="29" customFormat="1" x14ac:dyDescent="0.25"/>
    <row r="13384" s="29" customFormat="1" x14ac:dyDescent="0.25"/>
    <row r="13385" s="29" customFormat="1" x14ac:dyDescent="0.25"/>
    <row r="13386" s="29" customFormat="1" x14ac:dyDescent="0.25"/>
    <row r="13387" s="29" customFormat="1" x14ac:dyDescent="0.25"/>
    <row r="13388" s="29" customFormat="1" x14ac:dyDescent="0.25"/>
    <row r="13389" s="29" customFormat="1" x14ac:dyDescent="0.25"/>
    <row r="13390" s="29" customFormat="1" x14ac:dyDescent="0.25"/>
    <row r="13391" s="29" customFormat="1" x14ac:dyDescent="0.25"/>
    <row r="13392" s="29" customFormat="1" x14ac:dyDescent="0.25"/>
    <row r="13393" s="29" customFormat="1" x14ac:dyDescent="0.25"/>
    <row r="13394" s="29" customFormat="1" x14ac:dyDescent="0.25"/>
    <row r="13395" s="29" customFormat="1" x14ac:dyDescent="0.25"/>
    <row r="13396" s="29" customFormat="1" x14ac:dyDescent="0.25"/>
    <row r="13397" s="29" customFormat="1" x14ac:dyDescent="0.25"/>
    <row r="13398" s="29" customFormat="1" x14ac:dyDescent="0.25"/>
    <row r="13399" s="29" customFormat="1" x14ac:dyDescent="0.25"/>
    <row r="13400" s="29" customFormat="1" x14ac:dyDescent="0.25"/>
    <row r="13401" s="29" customFormat="1" x14ac:dyDescent="0.25"/>
    <row r="13402" s="29" customFormat="1" x14ac:dyDescent="0.25"/>
    <row r="13403" s="29" customFormat="1" x14ac:dyDescent="0.25"/>
    <row r="13404" s="29" customFormat="1" x14ac:dyDescent="0.25"/>
    <row r="13405" s="29" customFormat="1" x14ac:dyDescent="0.25"/>
    <row r="13406" s="29" customFormat="1" x14ac:dyDescent="0.25"/>
    <row r="13407" s="29" customFormat="1" x14ac:dyDescent="0.25"/>
    <row r="13408" s="29" customFormat="1" x14ac:dyDescent="0.25"/>
    <row r="13409" s="29" customFormat="1" x14ac:dyDescent="0.25"/>
    <row r="13410" s="29" customFormat="1" x14ac:dyDescent="0.25"/>
    <row r="13411" s="29" customFormat="1" x14ac:dyDescent="0.25"/>
    <row r="13412" s="29" customFormat="1" x14ac:dyDescent="0.25"/>
    <row r="13413" s="29" customFormat="1" x14ac:dyDescent="0.25"/>
    <row r="13414" s="29" customFormat="1" x14ac:dyDescent="0.25"/>
    <row r="13415" s="29" customFormat="1" x14ac:dyDescent="0.25"/>
    <row r="13416" s="29" customFormat="1" x14ac:dyDescent="0.25"/>
    <row r="13417" s="29" customFormat="1" x14ac:dyDescent="0.25"/>
    <row r="13418" s="29" customFormat="1" x14ac:dyDescent="0.25"/>
    <row r="13419" s="29" customFormat="1" x14ac:dyDescent="0.25"/>
    <row r="13420" s="29" customFormat="1" x14ac:dyDescent="0.25"/>
    <row r="13421" s="29" customFormat="1" x14ac:dyDescent="0.25"/>
    <row r="13422" s="29" customFormat="1" x14ac:dyDescent="0.25"/>
    <row r="13423" s="29" customFormat="1" x14ac:dyDescent="0.25"/>
    <row r="13424" s="29" customFormat="1" x14ac:dyDescent="0.25"/>
    <row r="13425" s="29" customFormat="1" x14ac:dyDescent="0.25"/>
    <row r="13426" s="29" customFormat="1" x14ac:dyDescent="0.25"/>
    <row r="13427" s="29" customFormat="1" x14ac:dyDescent="0.25"/>
    <row r="13428" s="29" customFormat="1" x14ac:dyDescent="0.25"/>
    <row r="13429" s="29" customFormat="1" x14ac:dyDescent="0.25"/>
    <row r="13430" s="29" customFormat="1" x14ac:dyDescent="0.25"/>
    <row r="13431" s="29" customFormat="1" x14ac:dyDescent="0.25"/>
    <row r="13432" s="29" customFormat="1" x14ac:dyDescent="0.25"/>
    <row r="13433" s="29" customFormat="1" x14ac:dyDescent="0.25"/>
    <row r="13434" s="29" customFormat="1" x14ac:dyDescent="0.25"/>
    <row r="13435" s="29" customFormat="1" x14ac:dyDescent="0.25"/>
    <row r="13436" s="29" customFormat="1" x14ac:dyDescent="0.25"/>
    <row r="13437" s="29" customFormat="1" x14ac:dyDescent="0.25"/>
    <row r="13438" s="29" customFormat="1" x14ac:dyDescent="0.25"/>
    <row r="13439" s="29" customFormat="1" x14ac:dyDescent="0.25"/>
    <row r="13440" s="29" customFormat="1" x14ac:dyDescent="0.25"/>
    <row r="13441" s="29" customFormat="1" x14ac:dyDescent="0.25"/>
    <row r="13442" s="29" customFormat="1" x14ac:dyDescent="0.25"/>
    <row r="13443" s="29" customFormat="1" x14ac:dyDescent="0.25"/>
    <row r="13444" s="29" customFormat="1" x14ac:dyDescent="0.25"/>
    <row r="13445" s="29" customFormat="1" x14ac:dyDescent="0.25"/>
    <row r="13446" s="29" customFormat="1" x14ac:dyDescent="0.25"/>
    <row r="13447" s="29" customFormat="1" x14ac:dyDescent="0.25"/>
    <row r="13448" s="29" customFormat="1" x14ac:dyDescent="0.25"/>
    <row r="13449" s="29" customFormat="1" x14ac:dyDescent="0.25"/>
    <row r="13450" s="29" customFormat="1" x14ac:dyDescent="0.25"/>
    <row r="13451" s="29" customFormat="1" x14ac:dyDescent="0.25"/>
    <row r="13452" s="29" customFormat="1" x14ac:dyDescent="0.25"/>
    <row r="13453" s="29" customFormat="1" x14ac:dyDescent="0.25"/>
    <row r="13454" s="29" customFormat="1" x14ac:dyDescent="0.25"/>
    <row r="13455" s="29" customFormat="1" x14ac:dyDescent="0.25"/>
    <row r="13456" s="29" customFormat="1" x14ac:dyDescent="0.25"/>
    <row r="13457" s="29" customFormat="1" x14ac:dyDescent="0.25"/>
    <row r="13458" s="29" customFormat="1" x14ac:dyDescent="0.25"/>
    <row r="13459" s="29" customFormat="1" x14ac:dyDescent="0.25"/>
    <row r="13460" s="29" customFormat="1" x14ac:dyDescent="0.25"/>
    <row r="13461" s="29" customFormat="1" x14ac:dyDescent="0.25"/>
    <row r="13462" s="29" customFormat="1" x14ac:dyDescent="0.25"/>
    <row r="13463" s="29" customFormat="1" x14ac:dyDescent="0.25"/>
    <row r="13464" s="29" customFormat="1" x14ac:dyDescent="0.25"/>
    <row r="13465" s="29" customFormat="1" x14ac:dyDescent="0.25"/>
    <row r="13466" s="29" customFormat="1" x14ac:dyDescent="0.25"/>
    <row r="13467" s="29" customFormat="1" x14ac:dyDescent="0.25"/>
    <row r="13468" s="29" customFormat="1" x14ac:dyDescent="0.25"/>
    <row r="13469" s="29" customFormat="1" x14ac:dyDescent="0.25"/>
    <row r="13470" s="29" customFormat="1" x14ac:dyDescent="0.25"/>
    <row r="13471" s="29" customFormat="1" x14ac:dyDescent="0.25"/>
    <row r="13472" s="29" customFormat="1" x14ac:dyDescent="0.25"/>
    <row r="13473" s="29" customFormat="1" x14ac:dyDescent="0.25"/>
    <row r="13474" s="29" customFormat="1" x14ac:dyDescent="0.25"/>
    <row r="13475" s="29" customFormat="1" x14ac:dyDescent="0.25"/>
    <row r="13476" s="29" customFormat="1" x14ac:dyDescent="0.25"/>
    <row r="13477" s="29" customFormat="1" x14ac:dyDescent="0.25"/>
    <row r="13478" s="29" customFormat="1" x14ac:dyDescent="0.25"/>
    <row r="13479" s="29" customFormat="1" x14ac:dyDescent="0.25"/>
    <row r="13480" s="29" customFormat="1" x14ac:dyDescent="0.25"/>
    <row r="13481" s="29" customFormat="1" x14ac:dyDescent="0.25"/>
    <row r="13482" s="29" customFormat="1" x14ac:dyDescent="0.25"/>
    <row r="13483" s="29" customFormat="1" x14ac:dyDescent="0.25"/>
    <row r="13484" s="29" customFormat="1" x14ac:dyDescent="0.25"/>
    <row r="13485" s="29" customFormat="1" x14ac:dyDescent="0.25"/>
    <row r="13486" s="29" customFormat="1" x14ac:dyDescent="0.25"/>
    <row r="13487" s="29" customFormat="1" x14ac:dyDescent="0.25"/>
    <row r="13488" s="29" customFormat="1" x14ac:dyDescent="0.25"/>
    <row r="13489" s="29" customFormat="1" x14ac:dyDescent="0.25"/>
    <row r="13490" s="29" customFormat="1" x14ac:dyDescent="0.25"/>
    <row r="13491" s="29" customFormat="1" x14ac:dyDescent="0.25"/>
    <row r="13492" s="29" customFormat="1" x14ac:dyDescent="0.25"/>
    <row r="13493" s="29" customFormat="1" x14ac:dyDescent="0.25"/>
    <row r="13494" s="29" customFormat="1" x14ac:dyDescent="0.25"/>
    <row r="13495" s="29" customFormat="1" x14ac:dyDescent="0.25"/>
    <row r="13496" s="29" customFormat="1" x14ac:dyDescent="0.25"/>
    <row r="13497" s="29" customFormat="1" x14ac:dyDescent="0.25"/>
    <row r="13498" s="29" customFormat="1" x14ac:dyDescent="0.25"/>
    <row r="13499" s="29" customFormat="1" x14ac:dyDescent="0.25"/>
    <row r="13500" s="29" customFormat="1" x14ac:dyDescent="0.25"/>
    <row r="13501" s="29" customFormat="1" x14ac:dyDescent="0.25"/>
    <row r="13502" s="29" customFormat="1" x14ac:dyDescent="0.25"/>
    <row r="13503" s="29" customFormat="1" x14ac:dyDescent="0.25"/>
    <row r="13504" s="29" customFormat="1" x14ac:dyDescent="0.25"/>
    <row r="13505" s="29" customFormat="1" x14ac:dyDescent="0.25"/>
    <row r="13506" s="29" customFormat="1" x14ac:dyDescent="0.25"/>
    <row r="13507" s="29" customFormat="1" x14ac:dyDescent="0.25"/>
    <row r="13508" s="29" customFormat="1" x14ac:dyDescent="0.25"/>
    <row r="13509" s="29" customFormat="1" x14ac:dyDescent="0.25"/>
    <row r="13510" s="29" customFormat="1" x14ac:dyDescent="0.25"/>
    <row r="13511" s="29" customFormat="1" x14ac:dyDescent="0.25"/>
    <row r="13512" s="29" customFormat="1" x14ac:dyDescent="0.25"/>
    <row r="13513" s="29" customFormat="1" x14ac:dyDescent="0.25"/>
    <row r="13514" s="29" customFormat="1" x14ac:dyDescent="0.25"/>
    <row r="13515" s="29" customFormat="1" x14ac:dyDescent="0.25"/>
    <row r="13516" s="29" customFormat="1" x14ac:dyDescent="0.25"/>
    <row r="13517" s="29" customFormat="1" x14ac:dyDescent="0.25"/>
    <row r="13518" s="29" customFormat="1" x14ac:dyDescent="0.25"/>
    <row r="13519" s="29" customFormat="1" x14ac:dyDescent="0.25"/>
    <row r="13520" s="29" customFormat="1" x14ac:dyDescent="0.25"/>
    <row r="13521" s="29" customFormat="1" x14ac:dyDescent="0.25"/>
    <row r="13522" s="29" customFormat="1" x14ac:dyDescent="0.25"/>
    <row r="13523" s="29" customFormat="1" x14ac:dyDescent="0.25"/>
    <row r="13524" s="29" customFormat="1" x14ac:dyDescent="0.25"/>
    <row r="13525" s="29" customFormat="1" x14ac:dyDescent="0.25"/>
    <row r="13526" s="29" customFormat="1" x14ac:dyDescent="0.25"/>
    <row r="13527" s="29" customFormat="1" x14ac:dyDescent="0.25"/>
    <row r="13528" s="29" customFormat="1" x14ac:dyDescent="0.25"/>
    <row r="13529" s="29" customFormat="1" x14ac:dyDescent="0.25"/>
    <row r="13530" s="29" customFormat="1" x14ac:dyDescent="0.25"/>
    <row r="13531" s="29" customFormat="1" x14ac:dyDescent="0.25"/>
    <row r="13532" s="29" customFormat="1" x14ac:dyDescent="0.25"/>
    <row r="13533" s="29" customFormat="1" x14ac:dyDescent="0.25"/>
    <row r="13534" s="29" customFormat="1" x14ac:dyDescent="0.25"/>
    <row r="13535" s="29" customFormat="1" x14ac:dyDescent="0.25"/>
    <row r="13536" s="29" customFormat="1" x14ac:dyDescent="0.25"/>
    <row r="13537" s="29" customFormat="1" x14ac:dyDescent="0.25"/>
    <row r="13538" s="29" customFormat="1" x14ac:dyDescent="0.25"/>
    <row r="13539" s="29" customFormat="1" x14ac:dyDescent="0.25"/>
    <row r="13540" s="29" customFormat="1" x14ac:dyDescent="0.25"/>
    <row r="13541" s="29" customFormat="1" x14ac:dyDescent="0.25"/>
    <row r="13542" s="29" customFormat="1" x14ac:dyDescent="0.25"/>
    <row r="13543" s="29" customFormat="1" x14ac:dyDescent="0.25"/>
    <row r="13544" s="29" customFormat="1" x14ac:dyDescent="0.25"/>
    <row r="13545" s="29" customFormat="1" x14ac:dyDescent="0.25"/>
    <row r="13546" s="29" customFormat="1" x14ac:dyDescent="0.25"/>
    <row r="13547" s="29" customFormat="1" x14ac:dyDescent="0.25"/>
    <row r="13548" s="29" customFormat="1" x14ac:dyDescent="0.25"/>
    <row r="13549" s="29" customFormat="1" x14ac:dyDescent="0.25"/>
    <row r="13550" s="29" customFormat="1" x14ac:dyDescent="0.25"/>
    <row r="13551" s="29" customFormat="1" x14ac:dyDescent="0.25"/>
    <row r="13552" s="29" customFormat="1" x14ac:dyDescent="0.25"/>
    <row r="13553" s="29" customFormat="1" x14ac:dyDescent="0.25"/>
    <row r="13554" s="29" customFormat="1" x14ac:dyDescent="0.25"/>
    <row r="13555" s="29" customFormat="1" x14ac:dyDescent="0.25"/>
    <row r="13556" s="29" customFormat="1" x14ac:dyDescent="0.25"/>
    <row r="13557" s="29" customFormat="1" x14ac:dyDescent="0.25"/>
    <row r="13558" s="29" customFormat="1" x14ac:dyDescent="0.25"/>
    <row r="13559" s="29" customFormat="1" x14ac:dyDescent="0.25"/>
    <row r="13560" s="29" customFormat="1" x14ac:dyDescent="0.25"/>
    <row r="13561" s="29" customFormat="1" x14ac:dyDescent="0.25"/>
    <row r="13562" s="29" customFormat="1" x14ac:dyDescent="0.25"/>
    <row r="13563" s="29" customFormat="1" x14ac:dyDescent="0.25"/>
    <row r="13564" s="29" customFormat="1" x14ac:dyDescent="0.25"/>
    <row r="13565" s="29" customFormat="1" x14ac:dyDescent="0.25"/>
    <row r="13566" s="29" customFormat="1" x14ac:dyDescent="0.25"/>
    <row r="13567" s="29" customFormat="1" x14ac:dyDescent="0.25"/>
    <row r="13568" s="29" customFormat="1" x14ac:dyDescent="0.25"/>
    <row r="13569" s="29" customFormat="1" x14ac:dyDescent="0.25"/>
    <row r="13570" s="29" customFormat="1" x14ac:dyDescent="0.25"/>
    <row r="13571" s="29" customFormat="1" x14ac:dyDescent="0.25"/>
    <row r="13572" s="29" customFormat="1" x14ac:dyDescent="0.25"/>
    <row r="13573" s="29" customFormat="1" x14ac:dyDescent="0.25"/>
    <row r="13574" s="29" customFormat="1" x14ac:dyDescent="0.25"/>
    <row r="13575" s="29" customFormat="1" x14ac:dyDescent="0.25"/>
    <row r="13576" s="29" customFormat="1" x14ac:dyDescent="0.25"/>
    <row r="13577" s="29" customFormat="1" x14ac:dyDescent="0.25"/>
    <row r="13578" s="29" customFormat="1" x14ac:dyDescent="0.25"/>
    <row r="13579" s="29" customFormat="1" x14ac:dyDescent="0.25"/>
    <row r="13580" s="29" customFormat="1" x14ac:dyDescent="0.25"/>
    <row r="13581" s="29" customFormat="1" x14ac:dyDescent="0.25"/>
    <row r="13582" s="29" customFormat="1" x14ac:dyDescent="0.25"/>
    <row r="13583" s="29" customFormat="1" x14ac:dyDescent="0.25"/>
    <row r="13584" s="29" customFormat="1" x14ac:dyDescent="0.25"/>
    <row r="13585" s="29" customFormat="1" x14ac:dyDescent="0.25"/>
    <row r="13586" s="29" customFormat="1" x14ac:dyDescent="0.25"/>
    <row r="13587" s="29" customFormat="1" x14ac:dyDescent="0.25"/>
    <row r="13588" s="29" customFormat="1" x14ac:dyDescent="0.25"/>
    <row r="13589" s="29" customFormat="1" x14ac:dyDescent="0.25"/>
    <row r="13590" s="29" customFormat="1" x14ac:dyDescent="0.25"/>
    <row r="13591" s="29" customFormat="1" x14ac:dyDescent="0.25"/>
    <row r="13592" s="29" customFormat="1" x14ac:dyDescent="0.25"/>
    <row r="13593" s="29" customFormat="1" x14ac:dyDescent="0.25"/>
    <row r="13594" s="29" customFormat="1" x14ac:dyDescent="0.25"/>
    <row r="13595" s="29" customFormat="1" x14ac:dyDescent="0.25"/>
    <row r="13596" s="29" customFormat="1" x14ac:dyDescent="0.25"/>
    <row r="13597" s="29" customFormat="1" x14ac:dyDescent="0.25"/>
    <row r="13598" s="29" customFormat="1" x14ac:dyDescent="0.25"/>
    <row r="13599" s="29" customFormat="1" x14ac:dyDescent="0.25"/>
    <row r="13600" s="29" customFormat="1" x14ac:dyDescent="0.25"/>
    <row r="13601" s="29" customFormat="1" x14ac:dyDescent="0.25"/>
    <row r="13602" s="29" customFormat="1" x14ac:dyDescent="0.25"/>
    <row r="13603" s="29" customFormat="1" x14ac:dyDescent="0.25"/>
    <row r="13604" s="29" customFormat="1" x14ac:dyDescent="0.25"/>
    <row r="13605" s="29" customFormat="1" x14ac:dyDescent="0.25"/>
    <row r="13606" s="29" customFormat="1" x14ac:dyDescent="0.25"/>
    <row r="13607" s="29" customFormat="1" x14ac:dyDescent="0.25"/>
    <row r="13608" s="29" customFormat="1" x14ac:dyDescent="0.25"/>
    <row r="13609" s="29" customFormat="1" x14ac:dyDescent="0.25"/>
    <row r="13610" s="29" customFormat="1" x14ac:dyDescent="0.25"/>
    <row r="13611" s="29" customFormat="1" x14ac:dyDescent="0.25"/>
    <row r="13612" s="29" customFormat="1" x14ac:dyDescent="0.25"/>
    <row r="13613" s="29" customFormat="1" x14ac:dyDescent="0.25"/>
    <row r="13614" s="29" customFormat="1" x14ac:dyDescent="0.25"/>
    <row r="13615" s="29" customFormat="1" x14ac:dyDescent="0.25"/>
    <row r="13616" s="29" customFormat="1" x14ac:dyDescent="0.25"/>
    <row r="13617" s="29" customFormat="1" x14ac:dyDescent="0.25"/>
    <row r="13618" s="29" customFormat="1" x14ac:dyDescent="0.25"/>
    <row r="13619" s="29" customFormat="1" x14ac:dyDescent="0.25"/>
    <row r="13620" s="29" customFormat="1" x14ac:dyDescent="0.25"/>
    <row r="13621" s="29" customFormat="1" x14ac:dyDescent="0.25"/>
    <row r="13622" s="29" customFormat="1" x14ac:dyDescent="0.25"/>
    <row r="13623" s="29" customFormat="1" x14ac:dyDescent="0.25"/>
    <row r="13624" s="29" customFormat="1" x14ac:dyDescent="0.25"/>
    <row r="13625" s="29" customFormat="1" x14ac:dyDescent="0.25"/>
    <row r="13626" s="29" customFormat="1" x14ac:dyDescent="0.25"/>
    <row r="13627" s="29" customFormat="1" x14ac:dyDescent="0.25"/>
    <row r="13628" s="29" customFormat="1" x14ac:dyDescent="0.25"/>
    <row r="13629" s="29" customFormat="1" x14ac:dyDescent="0.25"/>
    <row r="13630" s="29" customFormat="1" x14ac:dyDescent="0.25"/>
    <row r="13631" s="29" customFormat="1" x14ac:dyDescent="0.25"/>
    <row r="13632" s="29" customFormat="1" x14ac:dyDescent="0.25"/>
    <row r="13633" s="29" customFormat="1" x14ac:dyDescent="0.25"/>
    <row r="13634" s="29" customFormat="1" x14ac:dyDescent="0.25"/>
    <row r="13635" s="29" customFormat="1" x14ac:dyDescent="0.25"/>
    <row r="13636" s="29" customFormat="1" x14ac:dyDescent="0.25"/>
    <row r="13637" s="29" customFormat="1" x14ac:dyDescent="0.25"/>
    <row r="13638" s="29" customFormat="1" x14ac:dyDescent="0.25"/>
    <row r="13639" s="29" customFormat="1" x14ac:dyDescent="0.25"/>
    <row r="13640" s="29" customFormat="1" x14ac:dyDescent="0.25"/>
    <row r="13641" s="29" customFormat="1" x14ac:dyDescent="0.25"/>
    <row r="13642" s="29" customFormat="1" x14ac:dyDescent="0.25"/>
    <row r="13643" s="29" customFormat="1" x14ac:dyDescent="0.25"/>
    <row r="13644" s="29" customFormat="1" x14ac:dyDescent="0.25"/>
    <row r="13645" s="29" customFormat="1" x14ac:dyDescent="0.25"/>
    <row r="13646" s="29" customFormat="1" x14ac:dyDescent="0.25"/>
    <row r="13647" s="29" customFormat="1" x14ac:dyDescent="0.25"/>
    <row r="13648" s="29" customFormat="1" x14ac:dyDescent="0.25"/>
    <row r="13649" s="29" customFormat="1" x14ac:dyDescent="0.25"/>
    <row r="13650" s="29" customFormat="1" x14ac:dyDescent="0.25"/>
    <row r="13651" s="29" customFormat="1" x14ac:dyDescent="0.25"/>
    <row r="13652" s="29" customFormat="1" x14ac:dyDescent="0.25"/>
    <row r="13653" s="29" customFormat="1" x14ac:dyDescent="0.25"/>
    <row r="13654" s="29" customFormat="1" x14ac:dyDescent="0.25"/>
    <row r="13655" s="29" customFormat="1" x14ac:dyDescent="0.25"/>
    <row r="13656" s="29" customFormat="1" x14ac:dyDescent="0.25"/>
    <row r="13657" s="29" customFormat="1" x14ac:dyDescent="0.25"/>
    <row r="13658" s="29" customFormat="1" x14ac:dyDescent="0.25"/>
    <row r="13659" s="29" customFormat="1" x14ac:dyDescent="0.25"/>
    <row r="13660" s="29" customFormat="1" x14ac:dyDescent="0.25"/>
    <row r="13661" s="29" customFormat="1" x14ac:dyDescent="0.25"/>
    <row r="13662" s="29" customFormat="1" x14ac:dyDescent="0.25"/>
    <row r="13663" s="29" customFormat="1" x14ac:dyDescent="0.25"/>
    <row r="13664" s="29" customFormat="1" x14ac:dyDescent="0.25"/>
    <row r="13665" s="29" customFormat="1" x14ac:dyDescent="0.25"/>
    <row r="13666" s="29" customFormat="1" x14ac:dyDescent="0.25"/>
    <row r="13667" s="29" customFormat="1" x14ac:dyDescent="0.25"/>
    <row r="13668" s="29" customFormat="1" x14ac:dyDescent="0.25"/>
    <row r="13669" s="29" customFormat="1" x14ac:dyDescent="0.25"/>
    <row r="13670" s="29" customFormat="1" x14ac:dyDescent="0.25"/>
    <row r="13671" s="29" customFormat="1" x14ac:dyDescent="0.25"/>
    <row r="13672" s="29" customFormat="1" x14ac:dyDescent="0.25"/>
    <row r="13673" s="29" customFormat="1" x14ac:dyDescent="0.25"/>
    <row r="13674" s="29" customFormat="1" x14ac:dyDescent="0.25"/>
    <row r="13675" s="29" customFormat="1" x14ac:dyDescent="0.25"/>
    <row r="13676" s="29" customFormat="1" x14ac:dyDescent="0.25"/>
    <row r="13677" s="29" customFormat="1" x14ac:dyDescent="0.25"/>
    <row r="13678" s="29" customFormat="1" x14ac:dyDescent="0.25"/>
    <row r="13679" s="29" customFormat="1" x14ac:dyDescent="0.25"/>
    <row r="13680" s="29" customFormat="1" x14ac:dyDescent="0.25"/>
    <row r="13681" s="29" customFormat="1" x14ac:dyDescent="0.25"/>
    <row r="13682" s="29" customFormat="1" x14ac:dyDescent="0.25"/>
    <row r="13683" s="29" customFormat="1" x14ac:dyDescent="0.25"/>
    <row r="13684" s="29" customFormat="1" x14ac:dyDescent="0.25"/>
    <row r="13685" s="29" customFormat="1" x14ac:dyDescent="0.25"/>
    <row r="13686" s="29" customFormat="1" x14ac:dyDescent="0.25"/>
    <row r="13687" s="29" customFormat="1" x14ac:dyDescent="0.25"/>
    <row r="13688" s="29" customFormat="1" x14ac:dyDescent="0.25"/>
    <row r="13689" s="29" customFormat="1" x14ac:dyDescent="0.25"/>
    <row r="13690" s="29" customFormat="1" x14ac:dyDescent="0.25"/>
    <row r="13691" s="29" customFormat="1" x14ac:dyDescent="0.25"/>
    <row r="13692" s="29" customFormat="1" x14ac:dyDescent="0.25"/>
    <row r="13693" s="29" customFormat="1" x14ac:dyDescent="0.25"/>
    <row r="13694" s="29" customFormat="1" x14ac:dyDescent="0.25"/>
    <row r="13695" s="29" customFormat="1" x14ac:dyDescent="0.25"/>
    <row r="13696" s="29" customFormat="1" x14ac:dyDescent="0.25"/>
    <row r="13697" s="29" customFormat="1" x14ac:dyDescent="0.25"/>
    <row r="13698" s="29" customFormat="1" x14ac:dyDescent="0.25"/>
    <row r="13699" s="29" customFormat="1" x14ac:dyDescent="0.25"/>
    <row r="13700" s="29" customFormat="1" x14ac:dyDescent="0.25"/>
    <row r="13701" s="29" customFormat="1" x14ac:dyDescent="0.25"/>
    <row r="13702" s="29" customFormat="1" x14ac:dyDescent="0.25"/>
    <row r="13703" s="29" customFormat="1" x14ac:dyDescent="0.25"/>
    <row r="13704" s="29" customFormat="1" x14ac:dyDescent="0.25"/>
    <row r="13705" s="29" customFormat="1" x14ac:dyDescent="0.25"/>
    <row r="13706" s="29" customFormat="1" x14ac:dyDescent="0.25"/>
    <row r="13707" s="29" customFormat="1" x14ac:dyDescent="0.25"/>
    <row r="13708" s="29" customFormat="1" x14ac:dyDescent="0.25"/>
    <row r="13709" s="29" customFormat="1" x14ac:dyDescent="0.25"/>
    <row r="13710" s="29" customFormat="1" x14ac:dyDescent="0.25"/>
    <row r="13711" s="29" customFormat="1" x14ac:dyDescent="0.25"/>
    <row r="13712" s="29" customFormat="1" x14ac:dyDescent="0.25"/>
    <row r="13713" s="29" customFormat="1" x14ac:dyDescent="0.25"/>
    <row r="13714" s="29" customFormat="1" x14ac:dyDescent="0.25"/>
    <row r="13715" s="29" customFormat="1" x14ac:dyDescent="0.25"/>
    <row r="13716" s="29" customFormat="1" x14ac:dyDescent="0.25"/>
    <row r="13717" s="29" customFormat="1" x14ac:dyDescent="0.25"/>
    <row r="13718" s="29" customFormat="1" x14ac:dyDescent="0.25"/>
    <row r="13719" s="29" customFormat="1" x14ac:dyDescent="0.25"/>
    <row r="13720" s="29" customFormat="1" x14ac:dyDescent="0.25"/>
    <row r="13721" s="29" customFormat="1" x14ac:dyDescent="0.25"/>
    <row r="13722" s="29" customFormat="1" x14ac:dyDescent="0.25"/>
    <row r="13723" s="29" customFormat="1" x14ac:dyDescent="0.25"/>
    <row r="13724" s="29" customFormat="1" x14ac:dyDescent="0.25"/>
    <row r="13725" s="29" customFormat="1" x14ac:dyDescent="0.25"/>
    <row r="13726" s="29" customFormat="1" x14ac:dyDescent="0.25"/>
    <row r="13727" s="29" customFormat="1" x14ac:dyDescent="0.25"/>
    <row r="13728" s="29" customFormat="1" x14ac:dyDescent="0.25"/>
    <row r="13729" s="29" customFormat="1" x14ac:dyDescent="0.25"/>
    <row r="13730" s="29" customFormat="1" x14ac:dyDescent="0.25"/>
    <row r="13731" s="29" customFormat="1" x14ac:dyDescent="0.25"/>
    <row r="13732" s="29" customFormat="1" x14ac:dyDescent="0.25"/>
    <row r="13733" s="29" customFormat="1" x14ac:dyDescent="0.25"/>
    <row r="13734" s="29" customFormat="1" x14ac:dyDescent="0.25"/>
    <row r="13735" s="29" customFormat="1" x14ac:dyDescent="0.25"/>
    <row r="13736" s="29" customFormat="1" x14ac:dyDescent="0.25"/>
    <row r="13737" s="29" customFormat="1" x14ac:dyDescent="0.25"/>
    <row r="13738" s="29" customFormat="1" x14ac:dyDescent="0.25"/>
    <row r="13739" s="29" customFormat="1" x14ac:dyDescent="0.25"/>
    <row r="13740" s="29" customFormat="1" x14ac:dyDescent="0.25"/>
    <row r="13741" s="29" customFormat="1" x14ac:dyDescent="0.25"/>
    <row r="13742" s="29" customFormat="1" x14ac:dyDescent="0.25"/>
    <row r="13743" s="29" customFormat="1" x14ac:dyDescent="0.25"/>
    <row r="13744" s="29" customFormat="1" x14ac:dyDescent="0.25"/>
    <row r="13745" s="29" customFormat="1" x14ac:dyDescent="0.25"/>
    <row r="13746" s="29" customFormat="1" x14ac:dyDescent="0.25"/>
    <row r="13747" s="29" customFormat="1" x14ac:dyDescent="0.25"/>
    <row r="13748" s="29" customFormat="1" x14ac:dyDescent="0.25"/>
    <row r="13749" s="29" customFormat="1" x14ac:dyDescent="0.25"/>
    <row r="13750" s="29" customFormat="1" x14ac:dyDescent="0.25"/>
    <row r="13751" s="29" customFormat="1" x14ac:dyDescent="0.25"/>
    <row r="13752" s="29" customFormat="1" x14ac:dyDescent="0.25"/>
    <row r="13753" s="29" customFormat="1" x14ac:dyDescent="0.25"/>
    <row r="13754" s="29" customFormat="1" x14ac:dyDescent="0.25"/>
    <row r="13755" s="29" customFormat="1" x14ac:dyDescent="0.25"/>
    <row r="13756" s="29" customFormat="1" x14ac:dyDescent="0.25"/>
    <row r="13757" s="29" customFormat="1" x14ac:dyDescent="0.25"/>
    <row r="13758" s="29" customFormat="1" x14ac:dyDescent="0.25"/>
    <row r="13759" s="29" customFormat="1" x14ac:dyDescent="0.25"/>
    <row r="13760" s="29" customFormat="1" x14ac:dyDescent="0.25"/>
    <row r="13761" s="29" customFormat="1" x14ac:dyDescent="0.25"/>
    <row r="13762" s="29" customFormat="1" x14ac:dyDescent="0.25"/>
    <row r="13763" s="29" customFormat="1" x14ac:dyDescent="0.25"/>
    <row r="13764" s="29" customFormat="1" x14ac:dyDescent="0.25"/>
    <row r="13765" s="29" customFormat="1" x14ac:dyDescent="0.25"/>
    <row r="13766" s="29" customFormat="1" x14ac:dyDescent="0.25"/>
    <row r="13767" s="29" customFormat="1" x14ac:dyDescent="0.25"/>
    <row r="13768" s="29" customFormat="1" x14ac:dyDescent="0.25"/>
    <row r="13769" s="29" customFormat="1" x14ac:dyDescent="0.25"/>
    <row r="13770" s="29" customFormat="1" x14ac:dyDescent="0.25"/>
    <row r="13771" s="29" customFormat="1" x14ac:dyDescent="0.25"/>
    <row r="13772" s="29" customFormat="1" x14ac:dyDescent="0.25"/>
    <row r="13773" s="29" customFormat="1" x14ac:dyDescent="0.25"/>
    <row r="13774" s="29" customFormat="1" x14ac:dyDescent="0.25"/>
    <row r="13775" s="29" customFormat="1" x14ac:dyDescent="0.25"/>
    <row r="13776" s="29" customFormat="1" x14ac:dyDescent="0.25"/>
    <row r="13777" s="29" customFormat="1" x14ac:dyDescent="0.25"/>
    <row r="13778" s="29" customFormat="1" x14ac:dyDescent="0.25"/>
    <row r="13779" s="29" customFormat="1" x14ac:dyDescent="0.25"/>
    <row r="13780" s="29" customFormat="1" x14ac:dyDescent="0.25"/>
    <row r="13781" s="29" customFormat="1" x14ac:dyDescent="0.25"/>
    <row r="13782" s="29" customFormat="1" x14ac:dyDescent="0.25"/>
    <row r="13783" s="29" customFormat="1" x14ac:dyDescent="0.25"/>
    <row r="13784" s="29" customFormat="1" x14ac:dyDescent="0.25"/>
    <row r="13785" s="29" customFormat="1" x14ac:dyDescent="0.25"/>
    <row r="13786" s="29" customFormat="1" x14ac:dyDescent="0.25"/>
    <row r="13787" s="29" customFormat="1" x14ac:dyDescent="0.25"/>
    <row r="13788" s="29" customFormat="1" x14ac:dyDescent="0.25"/>
    <row r="13789" s="29" customFormat="1" x14ac:dyDescent="0.25"/>
    <row r="13790" s="29" customFormat="1" x14ac:dyDescent="0.25"/>
    <row r="13791" s="29" customFormat="1" x14ac:dyDescent="0.25"/>
    <row r="13792" s="29" customFormat="1" x14ac:dyDescent="0.25"/>
    <row r="13793" s="29" customFormat="1" x14ac:dyDescent="0.25"/>
    <row r="13794" s="29" customFormat="1" x14ac:dyDescent="0.25"/>
    <row r="13795" s="29" customFormat="1" x14ac:dyDescent="0.25"/>
    <row r="13796" s="29" customFormat="1" x14ac:dyDescent="0.25"/>
    <row r="13797" s="29" customFormat="1" x14ac:dyDescent="0.25"/>
    <row r="13798" s="29" customFormat="1" x14ac:dyDescent="0.25"/>
    <row r="13799" s="29" customFormat="1" x14ac:dyDescent="0.25"/>
    <row r="13800" s="29" customFormat="1" x14ac:dyDescent="0.25"/>
    <row r="13801" s="29" customFormat="1" x14ac:dyDescent="0.25"/>
    <row r="13802" s="29" customFormat="1" x14ac:dyDescent="0.25"/>
    <row r="13803" s="29" customFormat="1" x14ac:dyDescent="0.25"/>
    <row r="13804" s="29" customFormat="1" x14ac:dyDescent="0.25"/>
    <row r="13805" s="29" customFormat="1" x14ac:dyDescent="0.25"/>
    <row r="13806" s="29" customFormat="1" x14ac:dyDescent="0.25"/>
    <row r="13807" s="29" customFormat="1" x14ac:dyDescent="0.25"/>
    <row r="13808" s="29" customFormat="1" x14ac:dyDescent="0.25"/>
    <row r="13809" s="29" customFormat="1" x14ac:dyDescent="0.25"/>
    <row r="13810" s="29" customFormat="1" x14ac:dyDescent="0.25"/>
    <row r="13811" s="29" customFormat="1" x14ac:dyDescent="0.25"/>
    <row r="13812" s="29" customFormat="1" x14ac:dyDescent="0.25"/>
    <row r="13813" s="29" customFormat="1" x14ac:dyDescent="0.25"/>
    <row r="13814" s="29" customFormat="1" x14ac:dyDescent="0.25"/>
    <row r="13815" s="29" customFormat="1" x14ac:dyDescent="0.25"/>
    <row r="13816" s="29" customFormat="1" x14ac:dyDescent="0.25"/>
    <row r="13817" s="29" customFormat="1" x14ac:dyDescent="0.25"/>
    <row r="13818" s="29" customFormat="1" x14ac:dyDescent="0.25"/>
    <row r="13819" s="29" customFormat="1" x14ac:dyDescent="0.25"/>
    <row r="13820" s="29" customFormat="1" x14ac:dyDescent="0.25"/>
    <row r="13821" s="29" customFormat="1" x14ac:dyDescent="0.25"/>
    <row r="13822" s="29" customFormat="1" x14ac:dyDescent="0.25"/>
    <row r="13823" s="29" customFormat="1" x14ac:dyDescent="0.25"/>
    <row r="13824" s="29" customFormat="1" x14ac:dyDescent="0.25"/>
    <row r="13825" s="29" customFormat="1" x14ac:dyDescent="0.25"/>
    <row r="13826" s="29" customFormat="1" x14ac:dyDescent="0.25"/>
    <row r="13827" s="29" customFormat="1" x14ac:dyDescent="0.25"/>
    <row r="13828" s="29" customFormat="1" x14ac:dyDescent="0.25"/>
    <row r="13829" s="29" customFormat="1" x14ac:dyDescent="0.25"/>
    <row r="13830" s="29" customFormat="1" x14ac:dyDescent="0.25"/>
    <row r="13831" s="29" customFormat="1" x14ac:dyDescent="0.25"/>
    <row r="13832" s="29" customFormat="1" x14ac:dyDescent="0.25"/>
    <row r="13833" s="29" customFormat="1" x14ac:dyDescent="0.25"/>
    <row r="13834" s="29" customFormat="1" x14ac:dyDescent="0.25"/>
    <row r="13835" s="29" customFormat="1" x14ac:dyDescent="0.25"/>
    <row r="13836" s="29" customFormat="1" x14ac:dyDescent="0.25"/>
    <row r="13837" s="29" customFormat="1" x14ac:dyDescent="0.25"/>
    <row r="13838" s="29" customFormat="1" x14ac:dyDescent="0.25"/>
    <row r="13839" s="29" customFormat="1" x14ac:dyDescent="0.25"/>
    <row r="13840" s="29" customFormat="1" x14ac:dyDescent="0.25"/>
    <row r="13841" s="29" customFormat="1" x14ac:dyDescent="0.25"/>
    <row r="13842" s="29" customFormat="1" x14ac:dyDescent="0.25"/>
    <row r="13843" s="29" customFormat="1" x14ac:dyDescent="0.25"/>
    <row r="13844" s="29" customFormat="1" x14ac:dyDescent="0.25"/>
    <row r="13845" s="29" customFormat="1" x14ac:dyDescent="0.25"/>
    <row r="13846" s="29" customFormat="1" x14ac:dyDescent="0.25"/>
    <row r="13847" s="29" customFormat="1" x14ac:dyDescent="0.25"/>
    <row r="13848" s="29" customFormat="1" x14ac:dyDescent="0.25"/>
    <row r="13849" s="29" customFormat="1" x14ac:dyDescent="0.25"/>
    <row r="13850" s="29" customFormat="1" x14ac:dyDescent="0.25"/>
    <row r="13851" s="29" customFormat="1" x14ac:dyDescent="0.25"/>
    <row r="13852" s="29" customFormat="1" x14ac:dyDescent="0.25"/>
    <row r="13853" s="29" customFormat="1" x14ac:dyDescent="0.25"/>
    <row r="13854" s="29" customFormat="1" x14ac:dyDescent="0.25"/>
    <row r="13855" s="29" customFormat="1" x14ac:dyDescent="0.25"/>
    <row r="13856" s="29" customFormat="1" x14ac:dyDescent="0.25"/>
    <row r="13857" s="29" customFormat="1" x14ac:dyDescent="0.25"/>
    <row r="13858" s="29" customFormat="1" x14ac:dyDescent="0.25"/>
    <row r="13859" s="29" customFormat="1" x14ac:dyDescent="0.25"/>
    <row r="13860" s="29" customFormat="1" x14ac:dyDescent="0.25"/>
    <row r="13861" s="29" customFormat="1" x14ac:dyDescent="0.25"/>
    <row r="13862" s="29" customFormat="1" x14ac:dyDescent="0.25"/>
    <row r="13863" s="29" customFormat="1" x14ac:dyDescent="0.25"/>
    <row r="13864" s="29" customFormat="1" x14ac:dyDescent="0.25"/>
    <row r="13865" s="29" customFormat="1" x14ac:dyDescent="0.25"/>
    <row r="13866" s="29" customFormat="1" x14ac:dyDescent="0.25"/>
    <row r="13867" s="29" customFormat="1" x14ac:dyDescent="0.25"/>
    <row r="13868" s="29" customFormat="1" x14ac:dyDescent="0.25"/>
    <row r="13869" s="29" customFormat="1" x14ac:dyDescent="0.25"/>
    <row r="13870" s="29" customFormat="1" x14ac:dyDescent="0.25"/>
    <row r="13871" s="29" customFormat="1" x14ac:dyDescent="0.25"/>
    <row r="13872" s="29" customFormat="1" x14ac:dyDescent="0.25"/>
    <row r="13873" s="29" customFormat="1" x14ac:dyDescent="0.25"/>
    <row r="13874" s="29" customFormat="1" x14ac:dyDescent="0.25"/>
    <row r="13875" s="29" customFormat="1" x14ac:dyDescent="0.25"/>
    <row r="13876" s="29" customFormat="1" x14ac:dyDescent="0.25"/>
    <row r="13877" s="29" customFormat="1" x14ac:dyDescent="0.25"/>
    <row r="13878" s="29" customFormat="1" x14ac:dyDescent="0.25"/>
    <row r="13879" s="29" customFormat="1" x14ac:dyDescent="0.25"/>
    <row r="13880" s="29" customFormat="1" x14ac:dyDescent="0.25"/>
    <row r="13881" s="29" customFormat="1" x14ac:dyDescent="0.25"/>
    <row r="13882" s="29" customFormat="1" x14ac:dyDescent="0.25"/>
    <row r="13883" s="29" customFormat="1" x14ac:dyDescent="0.25"/>
    <row r="13884" s="29" customFormat="1" x14ac:dyDescent="0.25"/>
    <row r="13885" s="29" customFormat="1" x14ac:dyDescent="0.25"/>
    <row r="13886" s="29" customFormat="1" x14ac:dyDescent="0.25"/>
    <row r="13887" s="29" customFormat="1" x14ac:dyDescent="0.25"/>
    <row r="13888" s="29" customFormat="1" x14ac:dyDescent="0.25"/>
    <row r="13889" s="29" customFormat="1" x14ac:dyDescent="0.25"/>
    <row r="13890" s="29" customFormat="1" x14ac:dyDescent="0.25"/>
    <row r="13891" s="29" customFormat="1" x14ac:dyDescent="0.25"/>
    <row r="13892" s="29" customFormat="1" x14ac:dyDescent="0.25"/>
    <row r="13893" s="29" customFormat="1" x14ac:dyDescent="0.25"/>
    <row r="13894" s="29" customFormat="1" x14ac:dyDescent="0.25"/>
    <row r="13895" s="29" customFormat="1" x14ac:dyDescent="0.25"/>
    <row r="13896" s="29" customFormat="1" x14ac:dyDescent="0.25"/>
    <row r="13897" s="29" customFormat="1" x14ac:dyDescent="0.25"/>
    <row r="13898" s="29" customFormat="1" x14ac:dyDescent="0.25"/>
    <row r="13899" s="29" customFormat="1" x14ac:dyDescent="0.25"/>
    <row r="13900" s="29" customFormat="1" x14ac:dyDescent="0.25"/>
    <row r="13901" s="29" customFormat="1" x14ac:dyDescent="0.25"/>
    <row r="13902" s="29" customFormat="1" x14ac:dyDescent="0.25"/>
    <row r="13903" s="29" customFormat="1" x14ac:dyDescent="0.25"/>
    <row r="13904" s="29" customFormat="1" x14ac:dyDescent="0.25"/>
    <row r="13905" s="29" customFormat="1" x14ac:dyDescent="0.25"/>
    <row r="13906" s="29" customFormat="1" x14ac:dyDescent="0.25"/>
    <row r="13907" s="29" customFormat="1" x14ac:dyDescent="0.25"/>
    <row r="13908" s="29" customFormat="1" x14ac:dyDescent="0.25"/>
    <row r="13909" s="29" customFormat="1" x14ac:dyDescent="0.25"/>
    <row r="13910" s="29" customFormat="1" x14ac:dyDescent="0.25"/>
    <row r="13911" s="29" customFormat="1" x14ac:dyDescent="0.25"/>
    <row r="13912" s="29" customFormat="1" x14ac:dyDescent="0.25"/>
    <row r="13913" s="29" customFormat="1" x14ac:dyDescent="0.25"/>
    <row r="13914" s="29" customFormat="1" x14ac:dyDescent="0.25"/>
    <row r="13915" s="29" customFormat="1" x14ac:dyDescent="0.25"/>
    <row r="13916" s="29" customFormat="1" x14ac:dyDescent="0.25"/>
    <row r="13917" s="29" customFormat="1" x14ac:dyDescent="0.25"/>
    <row r="13918" s="29" customFormat="1" x14ac:dyDescent="0.25"/>
    <row r="13919" s="29" customFormat="1" x14ac:dyDescent="0.25"/>
    <row r="13920" s="29" customFormat="1" x14ac:dyDescent="0.25"/>
    <row r="13921" s="29" customFormat="1" x14ac:dyDescent="0.25"/>
    <row r="13922" s="29" customFormat="1" x14ac:dyDescent="0.25"/>
    <row r="13923" s="29" customFormat="1" x14ac:dyDescent="0.25"/>
    <row r="13924" s="29" customFormat="1" x14ac:dyDescent="0.25"/>
    <row r="13925" s="29" customFormat="1" x14ac:dyDescent="0.25"/>
    <row r="13926" s="29" customFormat="1" x14ac:dyDescent="0.25"/>
    <row r="13927" s="29" customFormat="1" x14ac:dyDescent="0.25"/>
    <row r="13928" s="29" customFormat="1" x14ac:dyDescent="0.25"/>
    <row r="13929" s="29" customFormat="1" x14ac:dyDescent="0.25"/>
    <row r="13930" s="29" customFormat="1" x14ac:dyDescent="0.25"/>
    <row r="13931" s="29" customFormat="1" x14ac:dyDescent="0.25"/>
    <row r="13932" s="29" customFormat="1" x14ac:dyDescent="0.25"/>
    <row r="13933" s="29" customFormat="1" x14ac:dyDescent="0.25"/>
    <row r="13934" s="29" customFormat="1" x14ac:dyDescent="0.25"/>
    <row r="13935" s="29" customFormat="1" x14ac:dyDescent="0.25"/>
    <row r="13936" s="29" customFormat="1" x14ac:dyDescent="0.25"/>
    <row r="13937" s="29" customFormat="1" x14ac:dyDescent="0.25"/>
    <row r="13938" s="29" customFormat="1" x14ac:dyDescent="0.25"/>
    <row r="13939" s="29" customFormat="1" x14ac:dyDescent="0.25"/>
    <row r="13940" s="29" customFormat="1" x14ac:dyDescent="0.25"/>
    <row r="13941" s="29" customFormat="1" x14ac:dyDescent="0.25"/>
    <row r="13942" s="29" customFormat="1" x14ac:dyDescent="0.25"/>
    <row r="13943" s="29" customFormat="1" x14ac:dyDescent="0.25"/>
    <row r="13944" s="29" customFormat="1" x14ac:dyDescent="0.25"/>
    <row r="13945" s="29" customFormat="1" x14ac:dyDescent="0.25"/>
    <row r="13946" s="29" customFormat="1" x14ac:dyDescent="0.25"/>
    <row r="13947" s="29" customFormat="1" x14ac:dyDescent="0.25"/>
    <row r="13948" s="29" customFormat="1" x14ac:dyDescent="0.25"/>
    <row r="13949" s="29" customFormat="1" x14ac:dyDescent="0.25"/>
    <row r="13950" s="29" customFormat="1" x14ac:dyDescent="0.25"/>
    <row r="13951" s="29" customFormat="1" x14ac:dyDescent="0.25"/>
    <row r="13952" s="29" customFormat="1" x14ac:dyDescent="0.25"/>
    <row r="13953" s="29" customFormat="1" x14ac:dyDescent="0.25"/>
    <row r="13954" s="29" customFormat="1" x14ac:dyDescent="0.25"/>
    <row r="13955" s="29" customFormat="1" x14ac:dyDescent="0.25"/>
    <row r="13956" s="29" customFormat="1" x14ac:dyDescent="0.25"/>
    <row r="13957" s="29" customFormat="1" x14ac:dyDescent="0.25"/>
    <row r="13958" s="29" customFormat="1" x14ac:dyDescent="0.25"/>
    <row r="13959" s="29" customFormat="1" x14ac:dyDescent="0.25"/>
    <row r="13960" s="29" customFormat="1" x14ac:dyDescent="0.25"/>
    <row r="13961" s="29" customFormat="1" x14ac:dyDescent="0.25"/>
    <row r="13962" s="29" customFormat="1" x14ac:dyDescent="0.25"/>
    <row r="13963" s="29" customFormat="1" x14ac:dyDescent="0.25"/>
    <row r="13964" s="29" customFormat="1" x14ac:dyDescent="0.25"/>
    <row r="13965" s="29" customFormat="1" x14ac:dyDescent="0.25"/>
    <row r="13966" s="29" customFormat="1" x14ac:dyDescent="0.25"/>
    <row r="13967" s="29" customFormat="1" x14ac:dyDescent="0.25"/>
    <row r="13968" s="29" customFormat="1" x14ac:dyDescent="0.25"/>
    <row r="13969" s="29" customFormat="1" x14ac:dyDescent="0.25"/>
    <row r="13970" s="29" customFormat="1" x14ac:dyDescent="0.25"/>
    <row r="13971" s="29" customFormat="1" x14ac:dyDescent="0.25"/>
    <row r="13972" s="29" customFormat="1" x14ac:dyDescent="0.25"/>
    <row r="13973" s="29" customFormat="1" x14ac:dyDescent="0.25"/>
    <row r="13974" s="29" customFormat="1" x14ac:dyDescent="0.25"/>
    <row r="13975" s="29" customFormat="1" x14ac:dyDescent="0.25"/>
    <row r="13976" s="29" customFormat="1" x14ac:dyDescent="0.25"/>
    <row r="13977" s="29" customFormat="1" x14ac:dyDescent="0.25"/>
    <row r="13978" s="29" customFormat="1" x14ac:dyDescent="0.25"/>
    <row r="13979" s="29" customFormat="1" x14ac:dyDescent="0.25"/>
    <row r="13980" s="29" customFormat="1" x14ac:dyDescent="0.25"/>
    <row r="13981" s="29" customFormat="1" x14ac:dyDescent="0.25"/>
    <row r="13982" s="29" customFormat="1" x14ac:dyDescent="0.25"/>
    <row r="13983" s="29" customFormat="1" x14ac:dyDescent="0.25"/>
    <row r="13984" s="29" customFormat="1" x14ac:dyDescent="0.25"/>
    <row r="13985" s="29" customFormat="1" x14ac:dyDescent="0.25"/>
    <row r="13986" s="29" customFormat="1" x14ac:dyDescent="0.25"/>
    <row r="13987" s="29" customFormat="1" x14ac:dyDescent="0.25"/>
    <row r="13988" s="29" customFormat="1" x14ac:dyDescent="0.25"/>
    <row r="13989" s="29" customFormat="1" x14ac:dyDescent="0.25"/>
    <row r="13990" s="29" customFormat="1" x14ac:dyDescent="0.25"/>
    <row r="13991" s="29" customFormat="1" x14ac:dyDescent="0.25"/>
    <row r="13992" s="29" customFormat="1" x14ac:dyDescent="0.25"/>
    <row r="13993" s="29" customFormat="1" x14ac:dyDescent="0.25"/>
    <row r="13994" s="29" customFormat="1" x14ac:dyDescent="0.25"/>
    <row r="13995" s="29" customFormat="1" x14ac:dyDescent="0.25"/>
    <row r="13996" s="29" customFormat="1" x14ac:dyDescent="0.25"/>
    <row r="13997" s="29" customFormat="1" x14ac:dyDescent="0.25"/>
    <row r="13998" s="29" customFormat="1" x14ac:dyDescent="0.25"/>
    <row r="13999" s="29" customFormat="1" x14ac:dyDescent="0.25"/>
    <row r="14000" s="29" customFormat="1" x14ac:dyDescent="0.25"/>
    <row r="14001" s="29" customFormat="1" x14ac:dyDescent="0.25"/>
    <row r="14002" s="29" customFormat="1" x14ac:dyDescent="0.25"/>
    <row r="14003" s="29" customFormat="1" x14ac:dyDescent="0.25"/>
    <row r="14004" s="29" customFormat="1" x14ac:dyDescent="0.25"/>
    <row r="14005" s="29" customFormat="1" x14ac:dyDescent="0.25"/>
    <row r="14006" s="29" customFormat="1" x14ac:dyDescent="0.25"/>
    <row r="14007" s="29" customFormat="1" x14ac:dyDescent="0.25"/>
    <row r="14008" s="29" customFormat="1" x14ac:dyDescent="0.25"/>
    <row r="14009" s="29" customFormat="1" x14ac:dyDescent="0.25"/>
    <row r="14010" s="29" customFormat="1" x14ac:dyDescent="0.25"/>
    <row r="14011" s="29" customFormat="1" x14ac:dyDescent="0.25"/>
    <row r="14012" s="29" customFormat="1" x14ac:dyDescent="0.25"/>
    <row r="14013" s="29" customFormat="1" x14ac:dyDescent="0.25"/>
    <row r="14014" s="29" customFormat="1" x14ac:dyDescent="0.25"/>
    <row r="14015" s="29" customFormat="1" x14ac:dyDescent="0.25"/>
    <row r="14016" s="29" customFormat="1" x14ac:dyDescent="0.25"/>
    <row r="14017" s="29" customFormat="1" x14ac:dyDescent="0.25"/>
    <row r="14018" s="29" customFormat="1" x14ac:dyDescent="0.25"/>
    <row r="14019" s="29" customFormat="1" x14ac:dyDescent="0.25"/>
    <row r="14020" s="29" customFormat="1" x14ac:dyDescent="0.25"/>
    <row r="14021" s="29" customFormat="1" x14ac:dyDescent="0.25"/>
    <row r="14022" s="29" customFormat="1" x14ac:dyDescent="0.25"/>
    <row r="14023" s="29" customFormat="1" x14ac:dyDescent="0.25"/>
    <row r="14024" s="29" customFormat="1" x14ac:dyDescent="0.25"/>
    <row r="14025" s="29" customFormat="1" x14ac:dyDescent="0.25"/>
    <row r="14026" s="29" customFormat="1" x14ac:dyDescent="0.25"/>
    <row r="14027" s="29" customFormat="1" x14ac:dyDescent="0.25"/>
    <row r="14028" s="29" customFormat="1" x14ac:dyDescent="0.25"/>
    <row r="14029" s="29" customFormat="1" x14ac:dyDescent="0.25"/>
    <row r="14030" s="29" customFormat="1" x14ac:dyDescent="0.25"/>
    <row r="14031" s="29" customFormat="1" x14ac:dyDescent="0.25"/>
    <row r="14032" s="29" customFormat="1" x14ac:dyDescent="0.25"/>
    <row r="14033" s="29" customFormat="1" x14ac:dyDescent="0.25"/>
    <row r="14034" s="29" customFormat="1" x14ac:dyDescent="0.25"/>
    <row r="14035" s="29" customFormat="1" x14ac:dyDescent="0.25"/>
    <row r="14036" s="29" customFormat="1" x14ac:dyDescent="0.25"/>
    <row r="14037" s="29" customFormat="1" x14ac:dyDescent="0.25"/>
    <row r="14038" s="29" customFormat="1" x14ac:dyDescent="0.25"/>
    <row r="14039" s="29" customFormat="1" x14ac:dyDescent="0.25"/>
    <row r="14040" s="29" customFormat="1" x14ac:dyDescent="0.25"/>
    <row r="14041" s="29" customFormat="1" x14ac:dyDescent="0.25"/>
    <row r="14042" s="29" customFormat="1" x14ac:dyDescent="0.25"/>
    <row r="14043" s="29" customFormat="1" x14ac:dyDescent="0.25"/>
    <row r="14044" s="29" customFormat="1" x14ac:dyDescent="0.25"/>
    <row r="14045" s="29" customFormat="1" x14ac:dyDescent="0.25"/>
    <row r="14046" s="29" customFormat="1" x14ac:dyDescent="0.25"/>
    <row r="14047" s="29" customFormat="1" x14ac:dyDescent="0.25"/>
    <row r="14048" s="29" customFormat="1" x14ac:dyDescent="0.25"/>
    <row r="14049" s="29" customFormat="1" x14ac:dyDescent="0.25"/>
    <row r="14050" s="29" customFormat="1" x14ac:dyDescent="0.25"/>
    <row r="14051" s="29" customFormat="1" x14ac:dyDescent="0.25"/>
    <row r="14052" s="29" customFormat="1" x14ac:dyDescent="0.25"/>
    <row r="14053" s="29" customFormat="1" x14ac:dyDescent="0.25"/>
    <row r="14054" s="29" customFormat="1" x14ac:dyDescent="0.25"/>
    <row r="14055" s="29" customFormat="1" x14ac:dyDescent="0.25"/>
    <row r="14056" s="29" customFormat="1" x14ac:dyDescent="0.25"/>
    <row r="14057" s="29" customFormat="1" x14ac:dyDescent="0.25"/>
    <row r="14058" s="29" customFormat="1" x14ac:dyDescent="0.25"/>
    <row r="14059" s="29" customFormat="1" x14ac:dyDescent="0.25"/>
    <row r="14060" s="29" customFormat="1" x14ac:dyDescent="0.25"/>
    <row r="14061" s="29" customFormat="1" x14ac:dyDescent="0.25"/>
    <row r="14062" s="29" customFormat="1" x14ac:dyDescent="0.25"/>
    <row r="14063" s="29" customFormat="1" x14ac:dyDescent="0.25"/>
    <row r="14064" s="29" customFormat="1" x14ac:dyDescent="0.25"/>
    <row r="14065" s="29" customFormat="1" x14ac:dyDescent="0.25"/>
    <row r="14066" s="29" customFormat="1" x14ac:dyDescent="0.25"/>
    <row r="14067" s="29" customFormat="1" x14ac:dyDescent="0.25"/>
    <row r="14068" s="29" customFormat="1" x14ac:dyDescent="0.25"/>
    <row r="14069" s="29" customFormat="1" x14ac:dyDescent="0.25"/>
    <row r="14070" s="29" customFormat="1" x14ac:dyDescent="0.25"/>
    <row r="14071" s="29" customFormat="1" x14ac:dyDescent="0.25"/>
    <row r="14072" s="29" customFormat="1" x14ac:dyDescent="0.25"/>
    <row r="14073" s="29" customFormat="1" x14ac:dyDescent="0.25"/>
    <row r="14074" s="29" customFormat="1" x14ac:dyDescent="0.25"/>
    <row r="14075" s="29" customFormat="1" x14ac:dyDescent="0.25"/>
    <row r="14076" s="29" customFormat="1" x14ac:dyDescent="0.25"/>
    <row r="14077" s="29" customFormat="1" x14ac:dyDescent="0.25"/>
    <row r="14078" s="29" customFormat="1" x14ac:dyDescent="0.25"/>
    <row r="14079" s="29" customFormat="1" x14ac:dyDescent="0.25"/>
    <row r="14080" s="29" customFormat="1" x14ac:dyDescent="0.25"/>
    <row r="14081" s="29" customFormat="1" x14ac:dyDescent="0.25"/>
    <row r="14082" s="29" customFormat="1" x14ac:dyDescent="0.25"/>
    <row r="14083" s="29" customFormat="1" x14ac:dyDescent="0.25"/>
    <row r="14084" s="29" customFormat="1" x14ac:dyDescent="0.25"/>
    <row r="14085" s="29" customFormat="1" x14ac:dyDescent="0.25"/>
    <row r="14086" s="29" customFormat="1" x14ac:dyDescent="0.25"/>
    <row r="14087" s="29" customFormat="1" x14ac:dyDescent="0.25"/>
    <row r="14088" s="29" customFormat="1" x14ac:dyDescent="0.25"/>
    <row r="14089" s="29" customFormat="1" x14ac:dyDescent="0.25"/>
    <row r="14090" s="29" customFormat="1" x14ac:dyDescent="0.25"/>
    <row r="14091" s="29" customFormat="1" x14ac:dyDescent="0.25"/>
    <row r="14092" s="29" customFormat="1" x14ac:dyDescent="0.25"/>
    <row r="14093" s="29" customFormat="1" x14ac:dyDescent="0.25"/>
    <row r="14094" s="29" customFormat="1" x14ac:dyDescent="0.25"/>
    <row r="14095" s="29" customFormat="1" x14ac:dyDescent="0.25"/>
    <row r="14096" s="29" customFormat="1" x14ac:dyDescent="0.25"/>
    <row r="14097" s="29" customFormat="1" x14ac:dyDescent="0.25"/>
    <row r="14098" s="29" customFormat="1" x14ac:dyDescent="0.25"/>
    <row r="14099" s="29" customFormat="1" x14ac:dyDescent="0.25"/>
    <row r="14100" s="29" customFormat="1" x14ac:dyDescent="0.25"/>
    <row r="14101" s="29" customFormat="1" x14ac:dyDescent="0.25"/>
    <row r="14102" s="29" customFormat="1" x14ac:dyDescent="0.25"/>
    <row r="14103" s="29" customFormat="1" x14ac:dyDescent="0.25"/>
    <row r="14104" s="29" customFormat="1" x14ac:dyDescent="0.25"/>
    <row r="14105" s="29" customFormat="1" x14ac:dyDescent="0.25"/>
    <row r="14106" s="29" customFormat="1" x14ac:dyDescent="0.25"/>
    <row r="14107" s="29" customFormat="1" x14ac:dyDescent="0.25"/>
    <row r="14108" s="29" customFormat="1" x14ac:dyDescent="0.25"/>
    <row r="14109" s="29" customFormat="1" x14ac:dyDescent="0.25"/>
    <row r="14110" s="29" customFormat="1" x14ac:dyDescent="0.25"/>
    <row r="14111" s="29" customFormat="1" x14ac:dyDescent="0.25"/>
    <row r="14112" s="29" customFormat="1" x14ac:dyDescent="0.25"/>
    <row r="14113" s="29" customFormat="1" x14ac:dyDescent="0.25"/>
    <row r="14114" s="29" customFormat="1" x14ac:dyDescent="0.25"/>
    <row r="14115" s="29" customFormat="1" x14ac:dyDescent="0.25"/>
    <row r="14116" s="29" customFormat="1" x14ac:dyDescent="0.25"/>
    <row r="14117" s="29" customFormat="1" x14ac:dyDescent="0.25"/>
    <row r="14118" s="29" customFormat="1" x14ac:dyDescent="0.25"/>
    <row r="14119" s="29" customFormat="1" x14ac:dyDescent="0.25"/>
    <row r="14120" s="29" customFormat="1" x14ac:dyDescent="0.25"/>
    <row r="14121" s="29" customFormat="1" x14ac:dyDescent="0.25"/>
    <row r="14122" s="29" customFormat="1" x14ac:dyDescent="0.25"/>
    <row r="14123" s="29" customFormat="1" x14ac:dyDescent="0.25"/>
    <row r="14124" s="29" customFormat="1" x14ac:dyDescent="0.25"/>
    <row r="14125" s="29" customFormat="1" x14ac:dyDescent="0.25"/>
    <row r="14126" s="29" customFormat="1" x14ac:dyDescent="0.25"/>
    <row r="14127" s="29" customFormat="1" x14ac:dyDescent="0.25"/>
    <row r="14128" s="29" customFormat="1" x14ac:dyDescent="0.25"/>
    <row r="14129" s="29" customFormat="1" x14ac:dyDescent="0.25"/>
    <row r="14130" s="29" customFormat="1" x14ac:dyDescent="0.25"/>
    <row r="14131" s="29" customFormat="1" x14ac:dyDescent="0.25"/>
    <row r="14132" s="29" customFormat="1" x14ac:dyDescent="0.25"/>
    <row r="14133" s="29" customFormat="1" x14ac:dyDescent="0.25"/>
    <row r="14134" s="29" customFormat="1" x14ac:dyDescent="0.25"/>
    <row r="14135" s="29" customFormat="1" x14ac:dyDescent="0.25"/>
    <row r="14136" s="29" customFormat="1" x14ac:dyDescent="0.25"/>
    <row r="14137" s="29" customFormat="1" x14ac:dyDescent="0.25"/>
    <row r="14138" s="29" customFormat="1" x14ac:dyDescent="0.25"/>
    <row r="14139" s="29" customFormat="1" x14ac:dyDescent="0.25"/>
    <row r="14140" s="29" customFormat="1" x14ac:dyDescent="0.25"/>
    <row r="14141" s="29" customFormat="1" x14ac:dyDescent="0.25"/>
    <row r="14142" s="29" customFormat="1" x14ac:dyDescent="0.25"/>
    <row r="14143" s="29" customFormat="1" x14ac:dyDescent="0.25"/>
    <row r="14144" s="29" customFormat="1" x14ac:dyDescent="0.25"/>
    <row r="14145" s="29" customFormat="1" x14ac:dyDescent="0.25"/>
    <row r="14146" s="29" customFormat="1" x14ac:dyDescent="0.25"/>
    <row r="14147" s="29" customFormat="1" x14ac:dyDescent="0.25"/>
    <row r="14148" s="29" customFormat="1" x14ac:dyDescent="0.25"/>
    <row r="14149" s="29" customFormat="1" x14ac:dyDescent="0.25"/>
    <row r="14150" s="29" customFormat="1" x14ac:dyDescent="0.25"/>
    <row r="14151" s="29" customFormat="1" x14ac:dyDescent="0.25"/>
    <row r="14152" s="29" customFormat="1" x14ac:dyDescent="0.25"/>
    <row r="14153" s="29" customFormat="1" x14ac:dyDescent="0.25"/>
    <row r="14154" s="29" customFormat="1" x14ac:dyDescent="0.25"/>
    <row r="14155" s="29" customFormat="1" x14ac:dyDescent="0.25"/>
    <row r="14156" s="29" customFormat="1" x14ac:dyDescent="0.25"/>
    <row r="14157" s="29" customFormat="1" x14ac:dyDescent="0.25"/>
    <row r="14158" s="29" customFormat="1" x14ac:dyDescent="0.25"/>
    <row r="14159" s="29" customFormat="1" x14ac:dyDescent="0.25"/>
    <row r="14160" s="29" customFormat="1" x14ac:dyDescent="0.25"/>
    <row r="14161" s="29" customFormat="1" x14ac:dyDescent="0.25"/>
    <row r="14162" s="29" customFormat="1" x14ac:dyDescent="0.25"/>
    <row r="14163" s="29" customFormat="1" x14ac:dyDescent="0.25"/>
    <row r="14164" s="29" customFormat="1" x14ac:dyDescent="0.25"/>
    <row r="14165" s="29" customFormat="1" x14ac:dyDescent="0.25"/>
    <row r="14166" s="29" customFormat="1" x14ac:dyDescent="0.25"/>
    <row r="14167" s="29" customFormat="1" x14ac:dyDescent="0.25"/>
    <row r="14168" s="29" customFormat="1" x14ac:dyDescent="0.25"/>
    <row r="14169" s="29" customFormat="1" x14ac:dyDescent="0.25"/>
    <row r="14170" s="29" customFormat="1" x14ac:dyDescent="0.25"/>
    <row r="14171" s="29" customFormat="1" x14ac:dyDescent="0.25"/>
    <row r="14172" s="29" customFormat="1" x14ac:dyDescent="0.25"/>
    <row r="14173" s="29" customFormat="1" x14ac:dyDescent="0.25"/>
    <row r="14174" s="29" customFormat="1" x14ac:dyDescent="0.25"/>
    <row r="14175" s="29" customFormat="1" x14ac:dyDescent="0.25"/>
    <row r="14176" s="29" customFormat="1" x14ac:dyDescent="0.25"/>
    <row r="14177" s="29" customFormat="1" x14ac:dyDescent="0.25"/>
    <row r="14178" s="29" customFormat="1" x14ac:dyDescent="0.25"/>
    <row r="14179" s="29" customFormat="1" x14ac:dyDescent="0.25"/>
    <row r="14180" s="29" customFormat="1" x14ac:dyDescent="0.25"/>
    <row r="14181" s="29" customFormat="1" x14ac:dyDescent="0.25"/>
    <row r="14182" s="29" customFormat="1" x14ac:dyDescent="0.25"/>
    <row r="14183" s="29" customFormat="1" x14ac:dyDescent="0.25"/>
    <row r="14184" s="29" customFormat="1" x14ac:dyDescent="0.25"/>
    <row r="14185" s="29" customFormat="1" x14ac:dyDescent="0.25"/>
    <row r="14186" s="29" customFormat="1" x14ac:dyDescent="0.25"/>
    <row r="14187" s="29" customFormat="1" x14ac:dyDescent="0.25"/>
    <row r="14188" s="29" customFormat="1" x14ac:dyDescent="0.25"/>
    <row r="14189" s="29" customFormat="1" x14ac:dyDescent="0.25"/>
    <row r="14190" s="29" customFormat="1" x14ac:dyDescent="0.25"/>
    <row r="14191" s="29" customFormat="1" x14ac:dyDescent="0.25"/>
    <row r="14192" s="29" customFormat="1" x14ac:dyDescent="0.25"/>
    <row r="14193" s="29" customFormat="1" x14ac:dyDescent="0.25"/>
    <row r="14194" s="29" customFormat="1" x14ac:dyDescent="0.25"/>
    <row r="14195" s="29" customFormat="1" x14ac:dyDescent="0.25"/>
    <row r="14196" s="29" customFormat="1" x14ac:dyDescent="0.25"/>
    <row r="14197" s="29" customFormat="1" x14ac:dyDescent="0.25"/>
    <row r="14198" s="29" customFormat="1" x14ac:dyDescent="0.25"/>
    <row r="14199" s="29" customFormat="1" x14ac:dyDescent="0.25"/>
    <row r="14200" s="29" customFormat="1" x14ac:dyDescent="0.25"/>
    <row r="14201" s="29" customFormat="1" x14ac:dyDescent="0.25"/>
    <row r="14202" s="29" customFormat="1" x14ac:dyDescent="0.25"/>
    <row r="14203" s="29" customFormat="1" x14ac:dyDescent="0.25"/>
    <row r="14204" s="29" customFormat="1" x14ac:dyDescent="0.25"/>
    <row r="14205" s="29" customFormat="1" x14ac:dyDescent="0.25"/>
    <row r="14206" s="29" customFormat="1" x14ac:dyDescent="0.25"/>
    <row r="14207" s="29" customFormat="1" x14ac:dyDescent="0.25"/>
    <row r="14208" s="29" customFormat="1" x14ac:dyDescent="0.25"/>
    <row r="14209" s="29" customFormat="1" x14ac:dyDescent="0.25"/>
    <row r="14210" s="29" customFormat="1" x14ac:dyDescent="0.25"/>
    <row r="14211" s="29" customFormat="1" x14ac:dyDescent="0.25"/>
    <row r="14212" s="29" customFormat="1" x14ac:dyDescent="0.25"/>
    <row r="14213" s="29" customFormat="1" x14ac:dyDescent="0.25"/>
    <row r="14214" s="29" customFormat="1" x14ac:dyDescent="0.25"/>
    <row r="14215" s="29" customFormat="1" x14ac:dyDescent="0.25"/>
    <row r="14216" s="29" customFormat="1" x14ac:dyDescent="0.25"/>
    <row r="14217" s="29" customFormat="1" x14ac:dyDescent="0.25"/>
    <row r="14218" s="29" customFormat="1" x14ac:dyDescent="0.25"/>
    <row r="14219" s="29" customFormat="1" x14ac:dyDescent="0.25"/>
    <row r="14220" s="29" customFormat="1" x14ac:dyDescent="0.25"/>
    <row r="14221" s="29" customFormat="1" x14ac:dyDescent="0.25"/>
    <row r="14222" s="29" customFormat="1" x14ac:dyDescent="0.25"/>
    <row r="14223" s="29" customFormat="1" x14ac:dyDescent="0.25"/>
    <row r="14224" s="29" customFormat="1" x14ac:dyDescent="0.25"/>
    <row r="14225" s="29" customFormat="1" x14ac:dyDescent="0.25"/>
    <row r="14226" s="29" customFormat="1" x14ac:dyDescent="0.25"/>
    <row r="14227" s="29" customFormat="1" x14ac:dyDescent="0.25"/>
    <row r="14228" s="29" customFormat="1" x14ac:dyDescent="0.25"/>
    <row r="14229" s="29" customFormat="1" x14ac:dyDescent="0.25"/>
    <row r="14230" s="29" customFormat="1" x14ac:dyDescent="0.25"/>
    <row r="14231" s="29" customFormat="1" x14ac:dyDescent="0.25"/>
    <row r="14232" s="29" customFormat="1" x14ac:dyDescent="0.25"/>
    <row r="14233" s="29" customFormat="1" x14ac:dyDescent="0.25"/>
    <row r="14234" s="29" customFormat="1" x14ac:dyDescent="0.25"/>
    <row r="14235" s="29" customFormat="1" x14ac:dyDescent="0.25"/>
    <row r="14236" s="29" customFormat="1" x14ac:dyDescent="0.25"/>
    <row r="14237" s="29" customFormat="1" x14ac:dyDescent="0.25"/>
    <row r="14238" s="29" customFormat="1" x14ac:dyDescent="0.25"/>
    <row r="14239" s="29" customFormat="1" x14ac:dyDescent="0.25"/>
    <row r="14240" s="29" customFormat="1" x14ac:dyDescent="0.25"/>
    <row r="14241" s="29" customFormat="1" x14ac:dyDescent="0.25"/>
    <row r="14242" s="29" customFormat="1" x14ac:dyDescent="0.25"/>
    <row r="14243" s="29" customFormat="1" x14ac:dyDescent="0.25"/>
    <row r="14244" s="29" customFormat="1" x14ac:dyDescent="0.25"/>
    <row r="14245" s="29" customFormat="1" x14ac:dyDescent="0.25"/>
    <row r="14246" s="29" customFormat="1" x14ac:dyDescent="0.25"/>
    <row r="14247" s="29" customFormat="1" x14ac:dyDescent="0.25"/>
    <row r="14248" s="29" customFormat="1" x14ac:dyDescent="0.25"/>
    <row r="14249" s="29" customFormat="1" x14ac:dyDescent="0.25"/>
    <row r="14250" s="29" customFormat="1" x14ac:dyDescent="0.25"/>
    <row r="14251" s="29" customFormat="1" x14ac:dyDescent="0.25"/>
    <row r="14252" s="29" customFormat="1" x14ac:dyDescent="0.25"/>
    <row r="14253" s="29" customFormat="1" x14ac:dyDescent="0.25"/>
    <row r="14254" s="29" customFormat="1" x14ac:dyDescent="0.25"/>
    <row r="14255" s="29" customFormat="1" x14ac:dyDescent="0.25"/>
    <row r="14256" s="29" customFormat="1" x14ac:dyDescent="0.25"/>
    <row r="14257" s="29" customFormat="1" x14ac:dyDescent="0.25"/>
    <row r="14258" s="29" customFormat="1" x14ac:dyDescent="0.25"/>
    <row r="14259" s="29" customFormat="1" x14ac:dyDescent="0.25"/>
    <row r="14260" s="29" customFormat="1" x14ac:dyDescent="0.25"/>
    <row r="14261" s="29" customFormat="1" x14ac:dyDescent="0.25"/>
    <row r="14262" s="29" customFormat="1" x14ac:dyDescent="0.25"/>
    <row r="14263" s="29" customFormat="1" x14ac:dyDescent="0.25"/>
    <row r="14264" s="29" customFormat="1" x14ac:dyDescent="0.25"/>
    <row r="14265" s="29" customFormat="1" x14ac:dyDescent="0.25"/>
    <row r="14266" s="29" customFormat="1" x14ac:dyDescent="0.25"/>
    <row r="14267" s="29" customFormat="1" x14ac:dyDescent="0.25"/>
    <row r="14268" s="29" customFormat="1" x14ac:dyDescent="0.25"/>
    <row r="14269" s="29" customFormat="1" x14ac:dyDescent="0.25"/>
    <row r="14270" s="29" customFormat="1" x14ac:dyDescent="0.25"/>
    <row r="14271" s="29" customFormat="1" x14ac:dyDescent="0.25"/>
    <row r="14272" s="29" customFormat="1" x14ac:dyDescent="0.25"/>
    <row r="14273" s="29" customFormat="1" x14ac:dyDescent="0.25"/>
    <row r="14274" s="29" customFormat="1" x14ac:dyDescent="0.25"/>
    <row r="14275" s="29" customFormat="1" x14ac:dyDescent="0.25"/>
    <row r="14276" s="29" customFormat="1" x14ac:dyDescent="0.25"/>
    <row r="14277" s="29" customFormat="1" x14ac:dyDescent="0.25"/>
    <row r="14278" s="29" customFormat="1" x14ac:dyDescent="0.25"/>
    <row r="14279" s="29" customFormat="1" x14ac:dyDescent="0.25"/>
    <row r="14280" s="29" customFormat="1" x14ac:dyDescent="0.25"/>
    <row r="14281" s="29" customFormat="1" x14ac:dyDescent="0.25"/>
    <row r="14282" s="29" customFormat="1" x14ac:dyDescent="0.25"/>
    <row r="14283" s="29" customFormat="1" x14ac:dyDescent="0.25"/>
    <row r="14284" s="29" customFormat="1" x14ac:dyDescent="0.25"/>
    <row r="14285" s="29" customFormat="1" x14ac:dyDescent="0.25"/>
    <row r="14286" s="29" customFormat="1" x14ac:dyDescent="0.25"/>
    <row r="14287" s="29" customFormat="1" x14ac:dyDescent="0.25"/>
    <row r="14288" s="29" customFormat="1" x14ac:dyDescent="0.25"/>
    <row r="14289" s="29" customFormat="1" x14ac:dyDescent="0.25"/>
    <row r="14290" s="29" customFormat="1" x14ac:dyDescent="0.25"/>
    <row r="14291" s="29" customFormat="1" x14ac:dyDescent="0.25"/>
    <row r="14292" s="29" customFormat="1" x14ac:dyDescent="0.25"/>
    <row r="14293" s="29" customFormat="1" x14ac:dyDescent="0.25"/>
    <row r="14294" s="29" customFormat="1" x14ac:dyDescent="0.25"/>
    <row r="14295" s="29" customFormat="1" x14ac:dyDescent="0.25"/>
    <row r="14296" s="29" customFormat="1" x14ac:dyDescent="0.25"/>
    <row r="14297" s="29" customFormat="1" x14ac:dyDescent="0.25"/>
    <row r="14298" s="29" customFormat="1" x14ac:dyDescent="0.25"/>
    <row r="14299" s="29" customFormat="1" x14ac:dyDescent="0.25"/>
    <row r="14300" s="29" customFormat="1" x14ac:dyDescent="0.25"/>
    <row r="14301" s="29" customFormat="1" x14ac:dyDescent="0.25"/>
    <row r="14302" s="29" customFormat="1" x14ac:dyDescent="0.25"/>
    <row r="14303" s="29" customFormat="1" x14ac:dyDescent="0.25"/>
    <row r="14304" s="29" customFormat="1" x14ac:dyDescent="0.25"/>
    <row r="14305" s="29" customFormat="1" x14ac:dyDescent="0.25"/>
    <row r="14306" s="29" customFormat="1" x14ac:dyDescent="0.25"/>
    <row r="14307" s="29" customFormat="1" x14ac:dyDescent="0.25"/>
    <row r="14308" s="29" customFormat="1" x14ac:dyDescent="0.25"/>
    <row r="14309" s="29" customFormat="1" x14ac:dyDescent="0.25"/>
    <row r="14310" s="29" customFormat="1" x14ac:dyDescent="0.25"/>
    <row r="14311" s="29" customFormat="1" x14ac:dyDescent="0.25"/>
    <row r="14312" s="29" customFormat="1" x14ac:dyDescent="0.25"/>
    <row r="14313" s="29" customFormat="1" x14ac:dyDescent="0.25"/>
    <row r="14314" s="29" customFormat="1" x14ac:dyDescent="0.25"/>
    <row r="14315" s="29" customFormat="1" x14ac:dyDescent="0.25"/>
    <row r="14316" s="29" customFormat="1" x14ac:dyDescent="0.25"/>
    <row r="14317" s="29" customFormat="1" x14ac:dyDescent="0.25"/>
    <row r="14318" s="29" customFormat="1" x14ac:dyDescent="0.25"/>
    <row r="14319" s="29" customFormat="1" x14ac:dyDescent="0.25"/>
    <row r="14320" s="29" customFormat="1" x14ac:dyDescent="0.25"/>
    <row r="14321" s="29" customFormat="1" x14ac:dyDescent="0.25"/>
    <row r="14322" s="29" customFormat="1" x14ac:dyDescent="0.25"/>
    <row r="14323" s="29" customFormat="1" x14ac:dyDescent="0.25"/>
    <row r="14324" s="29" customFormat="1" x14ac:dyDescent="0.25"/>
    <row r="14325" s="29" customFormat="1" x14ac:dyDescent="0.25"/>
    <row r="14326" s="29" customFormat="1" x14ac:dyDescent="0.25"/>
    <row r="14327" s="29" customFormat="1" x14ac:dyDescent="0.25"/>
    <row r="14328" s="29" customFormat="1" x14ac:dyDescent="0.25"/>
    <row r="14329" s="29" customFormat="1" x14ac:dyDescent="0.25"/>
    <row r="14330" s="29" customFormat="1" x14ac:dyDescent="0.25"/>
    <row r="14331" s="29" customFormat="1" x14ac:dyDescent="0.25"/>
    <row r="14332" s="29" customFormat="1" x14ac:dyDescent="0.25"/>
    <row r="14333" s="29" customFormat="1" x14ac:dyDescent="0.25"/>
    <row r="14334" s="29" customFormat="1" x14ac:dyDescent="0.25"/>
    <row r="14335" s="29" customFormat="1" x14ac:dyDescent="0.25"/>
    <row r="14336" s="29" customFormat="1" x14ac:dyDescent="0.25"/>
    <row r="14337" s="29" customFormat="1" x14ac:dyDescent="0.25"/>
    <row r="14338" s="29" customFormat="1" x14ac:dyDescent="0.25"/>
    <row r="14339" s="29" customFormat="1" x14ac:dyDescent="0.25"/>
    <row r="14340" s="29" customFormat="1" x14ac:dyDescent="0.25"/>
    <row r="14341" s="29" customFormat="1" x14ac:dyDescent="0.25"/>
    <row r="14342" s="29" customFormat="1" x14ac:dyDescent="0.25"/>
    <row r="14343" s="29" customFormat="1" x14ac:dyDescent="0.25"/>
    <row r="14344" s="29" customFormat="1" x14ac:dyDescent="0.25"/>
    <row r="14345" s="29" customFormat="1" x14ac:dyDescent="0.25"/>
    <row r="14346" s="29" customFormat="1" x14ac:dyDescent="0.25"/>
    <row r="14347" s="29" customFormat="1" x14ac:dyDescent="0.25"/>
    <row r="14348" s="29" customFormat="1" x14ac:dyDescent="0.25"/>
    <row r="14349" s="29" customFormat="1" x14ac:dyDescent="0.25"/>
    <row r="14350" s="29" customFormat="1" x14ac:dyDescent="0.25"/>
    <row r="14351" s="29" customFormat="1" x14ac:dyDescent="0.25"/>
    <row r="14352" s="29" customFormat="1" x14ac:dyDescent="0.25"/>
    <row r="14353" s="29" customFormat="1" x14ac:dyDescent="0.25"/>
    <row r="14354" s="29" customFormat="1" x14ac:dyDescent="0.25"/>
    <row r="14355" s="29" customFormat="1" x14ac:dyDescent="0.25"/>
    <row r="14356" s="29" customFormat="1" x14ac:dyDescent="0.25"/>
    <row r="14357" s="29" customFormat="1" x14ac:dyDescent="0.25"/>
    <row r="14358" s="29" customFormat="1" x14ac:dyDescent="0.25"/>
    <row r="14359" s="29" customFormat="1" x14ac:dyDescent="0.25"/>
    <row r="14360" s="29" customFormat="1" x14ac:dyDescent="0.25"/>
    <row r="14361" s="29" customFormat="1" x14ac:dyDescent="0.25"/>
    <row r="14362" s="29" customFormat="1" x14ac:dyDescent="0.25"/>
    <row r="14363" s="29" customFormat="1" x14ac:dyDescent="0.25"/>
    <row r="14364" s="29" customFormat="1" x14ac:dyDescent="0.25"/>
    <row r="14365" s="29" customFormat="1" x14ac:dyDescent="0.25"/>
    <row r="14366" s="29" customFormat="1" x14ac:dyDescent="0.25"/>
    <row r="14367" s="29" customFormat="1" x14ac:dyDescent="0.25"/>
    <row r="14368" s="29" customFormat="1" x14ac:dyDescent="0.25"/>
    <row r="14369" s="29" customFormat="1" x14ac:dyDescent="0.25"/>
    <row r="14370" s="29" customFormat="1" x14ac:dyDescent="0.25"/>
    <row r="14371" s="29" customFormat="1" x14ac:dyDescent="0.25"/>
    <row r="14372" s="29" customFormat="1" x14ac:dyDescent="0.25"/>
    <row r="14373" s="29" customFormat="1" x14ac:dyDescent="0.25"/>
    <row r="14374" s="29" customFormat="1" x14ac:dyDescent="0.25"/>
    <row r="14375" s="29" customFormat="1" x14ac:dyDescent="0.25"/>
    <row r="14376" s="29" customFormat="1" x14ac:dyDescent="0.25"/>
    <row r="14377" s="29" customFormat="1" x14ac:dyDescent="0.25"/>
    <row r="14378" s="29" customFormat="1" x14ac:dyDescent="0.25"/>
    <row r="14379" s="29" customFormat="1" x14ac:dyDescent="0.25"/>
    <row r="14380" s="29" customFormat="1" x14ac:dyDescent="0.25"/>
    <row r="14381" s="29" customFormat="1" x14ac:dyDescent="0.25"/>
    <row r="14382" s="29" customFormat="1" x14ac:dyDescent="0.25"/>
    <row r="14383" s="29" customFormat="1" x14ac:dyDescent="0.25"/>
    <row r="14384" s="29" customFormat="1" x14ac:dyDescent="0.25"/>
    <row r="14385" s="29" customFormat="1" x14ac:dyDescent="0.25"/>
    <row r="14386" s="29" customFormat="1" x14ac:dyDescent="0.25"/>
    <row r="14387" s="29" customFormat="1" x14ac:dyDescent="0.25"/>
    <row r="14388" s="29" customFormat="1" x14ac:dyDescent="0.25"/>
    <row r="14389" s="29" customFormat="1" x14ac:dyDescent="0.25"/>
    <row r="14390" s="29" customFormat="1" x14ac:dyDescent="0.25"/>
    <row r="14391" s="29" customFormat="1" x14ac:dyDescent="0.25"/>
    <row r="14392" s="29" customFormat="1" x14ac:dyDescent="0.25"/>
    <row r="14393" s="29" customFormat="1" x14ac:dyDescent="0.25"/>
    <row r="14394" s="29" customFormat="1" x14ac:dyDescent="0.25"/>
    <row r="14395" s="29" customFormat="1" x14ac:dyDescent="0.25"/>
    <row r="14396" s="29" customFormat="1" x14ac:dyDescent="0.25"/>
    <row r="14397" s="29" customFormat="1" x14ac:dyDescent="0.25"/>
    <row r="14398" s="29" customFormat="1" x14ac:dyDescent="0.25"/>
    <row r="14399" s="29" customFormat="1" x14ac:dyDescent="0.25"/>
    <row r="14400" s="29" customFormat="1" x14ac:dyDescent="0.25"/>
    <row r="14401" s="29" customFormat="1" x14ac:dyDescent="0.25"/>
    <row r="14402" s="29" customFormat="1" x14ac:dyDescent="0.25"/>
    <row r="14403" s="29" customFormat="1" x14ac:dyDescent="0.25"/>
    <row r="14404" s="29" customFormat="1" x14ac:dyDescent="0.25"/>
    <row r="14405" s="29" customFormat="1" x14ac:dyDescent="0.25"/>
    <row r="14406" s="29" customFormat="1" x14ac:dyDescent="0.25"/>
    <row r="14407" s="29" customFormat="1" x14ac:dyDescent="0.25"/>
    <row r="14408" s="29" customFormat="1" x14ac:dyDescent="0.25"/>
    <row r="14409" s="29" customFormat="1" x14ac:dyDescent="0.25"/>
    <row r="14410" s="29" customFormat="1" x14ac:dyDescent="0.25"/>
    <row r="14411" s="29" customFormat="1" x14ac:dyDescent="0.25"/>
    <row r="14412" s="29" customFormat="1" x14ac:dyDescent="0.25"/>
    <row r="14413" s="29" customFormat="1" x14ac:dyDescent="0.25"/>
    <row r="14414" s="29" customFormat="1" x14ac:dyDescent="0.25"/>
    <row r="14415" s="29" customFormat="1" x14ac:dyDescent="0.25"/>
    <row r="14416" s="29" customFormat="1" x14ac:dyDescent="0.25"/>
    <row r="14417" s="29" customFormat="1" x14ac:dyDescent="0.25"/>
    <row r="14418" s="29" customFormat="1" x14ac:dyDescent="0.25"/>
    <row r="14419" s="29" customFormat="1" x14ac:dyDescent="0.25"/>
    <row r="14420" s="29" customFormat="1" x14ac:dyDescent="0.25"/>
    <row r="14421" s="29" customFormat="1" x14ac:dyDescent="0.25"/>
    <row r="14422" s="29" customFormat="1" x14ac:dyDescent="0.25"/>
    <row r="14423" s="29" customFormat="1" x14ac:dyDescent="0.25"/>
    <row r="14424" s="29" customFormat="1" x14ac:dyDescent="0.25"/>
    <row r="14425" s="29" customFormat="1" x14ac:dyDescent="0.25"/>
    <row r="14426" s="29" customFormat="1" x14ac:dyDescent="0.25"/>
    <row r="14427" s="29" customFormat="1" x14ac:dyDescent="0.25"/>
    <row r="14428" s="29" customFormat="1" x14ac:dyDescent="0.25"/>
    <row r="14429" s="29" customFormat="1" x14ac:dyDescent="0.25"/>
    <row r="14430" s="29" customFormat="1" x14ac:dyDescent="0.25"/>
    <row r="14431" s="29" customFormat="1" x14ac:dyDescent="0.25"/>
    <row r="14432" s="29" customFormat="1" x14ac:dyDescent="0.25"/>
    <row r="14433" s="29" customFormat="1" x14ac:dyDescent="0.25"/>
    <row r="14434" s="29" customFormat="1" x14ac:dyDescent="0.25"/>
    <row r="14435" s="29" customFormat="1" x14ac:dyDescent="0.25"/>
    <row r="14436" s="29" customFormat="1" x14ac:dyDescent="0.25"/>
    <row r="14437" s="29" customFormat="1" x14ac:dyDescent="0.25"/>
    <row r="14438" s="29" customFormat="1" x14ac:dyDescent="0.25"/>
    <row r="14439" s="29" customFormat="1" x14ac:dyDescent="0.25"/>
    <row r="14440" s="29" customFormat="1" x14ac:dyDescent="0.25"/>
    <row r="14441" s="29" customFormat="1" x14ac:dyDescent="0.25"/>
    <row r="14442" s="29" customFormat="1" x14ac:dyDescent="0.25"/>
    <row r="14443" s="29" customFormat="1" x14ac:dyDescent="0.25"/>
    <row r="14444" s="29" customFormat="1" x14ac:dyDescent="0.25"/>
    <row r="14445" s="29" customFormat="1" x14ac:dyDescent="0.25"/>
    <row r="14446" s="29" customFormat="1" x14ac:dyDescent="0.25"/>
    <row r="14447" s="29" customFormat="1" x14ac:dyDescent="0.25"/>
    <row r="14448" s="29" customFormat="1" x14ac:dyDescent="0.25"/>
    <row r="14449" s="29" customFormat="1" x14ac:dyDescent="0.25"/>
    <row r="14450" s="29" customFormat="1" x14ac:dyDescent="0.25"/>
    <row r="14451" s="29" customFormat="1" x14ac:dyDescent="0.25"/>
    <row r="14452" s="29" customFormat="1" x14ac:dyDescent="0.25"/>
    <row r="14453" s="29" customFormat="1" x14ac:dyDescent="0.25"/>
    <row r="14454" s="29" customFormat="1" x14ac:dyDescent="0.25"/>
    <row r="14455" s="29" customFormat="1" x14ac:dyDescent="0.25"/>
    <row r="14456" s="29" customFormat="1" x14ac:dyDescent="0.25"/>
    <row r="14457" s="29" customFormat="1" x14ac:dyDescent="0.25"/>
    <row r="14458" s="29" customFormat="1" x14ac:dyDescent="0.25"/>
    <row r="14459" s="29" customFormat="1" x14ac:dyDescent="0.25"/>
    <row r="14460" s="29" customFormat="1" x14ac:dyDescent="0.25"/>
    <row r="14461" s="29" customFormat="1" x14ac:dyDescent="0.25"/>
    <row r="14462" s="29" customFormat="1" x14ac:dyDescent="0.25"/>
    <row r="14463" s="29" customFormat="1" x14ac:dyDescent="0.25"/>
    <row r="14464" s="29" customFormat="1" x14ac:dyDescent="0.25"/>
    <row r="14465" s="29" customFormat="1" x14ac:dyDescent="0.25"/>
    <row r="14466" s="29" customFormat="1" x14ac:dyDescent="0.25"/>
    <row r="14467" s="29" customFormat="1" x14ac:dyDescent="0.25"/>
    <row r="14468" s="29" customFormat="1" x14ac:dyDescent="0.25"/>
    <row r="14469" s="29" customFormat="1" x14ac:dyDescent="0.25"/>
    <row r="14470" s="29" customFormat="1" x14ac:dyDescent="0.25"/>
    <row r="14471" s="29" customFormat="1" x14ac:dyDescent="0.25"/>
    <row r="14472" s="29" customFormat="1" x14ac:dyDescent="0.25"/>
    <row r="14473" s="29" customFormat="1" x14ac:dyDescent="0.25"/>
    <row r="14474" s="29" customFormat="1" x14ac:dyDescent="0.25"/>
    <row r="14475" s="29" customFormat="1" x14ac:dyDescent="0.25"/>
    <row r="14476" s="29" customFormat="1" x14ac:dyDescent="0.25"/>
    <row r="14477" s="29" customFormat="1" x14ac:dyDescent="0.25"/>
    <row r="14478" s="29" customFormat="1" x14ac:dyDescent="0.25"/>
    <row r="14479" s="29" customFormat="1" x14ac:dyDescent="0.25"/>
    <row r="14480" s="29" customFormat="1" x14ac:dyDescent="0.25"/>
    <row r="14481" s="29" customFormat="1" x14ac:dyDescent="0.25"/>
    <row r="14482" s="29" customFormat="1" x14ac:dyDescent="0.25"/>
    <row r="14483" s="29" customFormat="1" x14ac:dyDescent="0.25"/>
    <row r="14484" s="29" customFormat="1" x14ac:dyDescent="0.25"/>
    <row r="14485" s="29" customFormat="1" x14ac:dyDescent="0.25"/>
    <row r="14486" s="29" customFormat="1" x14ac:dyDescent="0.25"/>
    <row r="14487" s="29" customFormat="1" x14ac:dyDescent="0.25"/>
    <row r="14488" s="29" customFormat="1" x14ac:dyDescent="0.25"/>
    <row r="14489" s="29" customFormat="1" x14ac:dyDescent="0.25"/>
    <row r="14490" s="29" customFormat="1" x14ac:dyDescent="0.25"/>
    <row r="14491" s="29" customFormat="1" x14ac:dyDescent="0.25"/>
    <row r="14492" s="29" customFormat="1" x14ac:dyDescent="0.25"/>
    <row r="14493" s="29" customFormat="1" x14ac:dyDescent="0.25"/>
    <row r="14494" s="29" customFormat="1" x14ac:dyDescent="0.25"/>
    <row r="14495" s="29" customFormat="1" x14ac:dyDescent="0.25"/>
    <row r="14496" s="29" customFormat="1" x14ac:dyDescent="0.25"/>
    <row r="14497" s="29" customFormat="1" x14ac:dyDescent="0.25"/>
    <row r="14498" s="29" customFormat="1" x14ac:dyDescent="0.25"/>
    <row r="14499" s="29" customFormat="1" x14ac:dyDescent="0.25"/>
    <row r="14500" s="29" customFormat="1" x14ac:dyDescent="0.25"/>
    <row r="14501" s="29" customFormat="1" x14ac:dyDescent="0.25"/>
    <row r="14502" s="29" customFormat="1" x14ac:dyDescent="0.25"/>
    <row r="14503" s="29" customFormat="1" x14ac:dyDescent="0.25"/>
    <row r="14504" s="29" customFormat="1" x14ac:dyDescent="0.25"/>
    <row r="14505" s="29" customFormat="1" x14ac:dyDescent="0.25"/>
    <row r="14506" s="29" customFormat="1" x14ac:dyDescent="0.25"/>
    <row r="14507" s="29" customFormat="1" x14ac:dyDescent="0.25"/>
    <row r="14508" s="29" customFormat="1" x14ac:dyDescent="0.25"/>
    <row r="14509" s="29" customFormat="1" x14ac:dyDescent="0.25"/>
    <row r="14510" s="29" customFormat="1" x14ac:dyDescent="0.25"/>
    <row r="14511" s="29" customFormat="1" x14ac:dyDescent="0.25"/>
    <row r="14512" s="29" customFormat="1" x14ac:dyDescent="0.25"/>
    <row r="14513" s="29" customFormat="1" x14ac:dyDescent="0.25"/>
    <row r="14514" s="29" customFormat="1" x14ac:dyDescent="0.25"/>
    <row r="14515" s="29" customFormat="1" x14ac:dyDescent="0.25"/>
    <row r="14516" s="29" customFormat="1" x14ac:dyDescent="0.25"/>
    <row r="14517" s="29" customFormat="1" x14ac:dyDescent="0.25"/>
    <row r="14518" s="29" customFormat="1" x14ac:dyDescent="0.25"/>
    <row r="14519" s="29" customFormat="1" x14ac:dyDescent="0.25"/>
    <row r="14520" s="29" customFormat="1" x14ac:dyDescent="0.25"/>
    <row r="14521" s="29" customFormat="1" x14ac:dyDescent="0.25"/>
    <row r="14522" s="29" customFormat="1" x14ac:dyDescent="0.25"/>
    <row r="14523" s="29" customFormat="1" x14ac:dyDescent="0.25"/>
    <row r="14524" s="29" customFormat="1" x14ac:dyDescent="0.25"/>
    <row r="14525" s="29" customFormat="1" x14ac:dyDescent="0.25"/>
    <row r="14526" s="29" customFormat="1" x14ac:dyDescent="0.25"/>
    <row r="14527" s="29" customFormat="1" x14ac:dyDescent="0.25"/>
    <row r="14528" s="29" customFormat="1" x14ac:dyDescent="0.25"/>
    <row r="14529" s="29" customFormat="1" x14ac:dyDescent="0.25"/>
    <row r="14530" s="29" customFormat="1" x14ac:dyDescent="0.25"/>
    <row r="14531" s="29" customFormat="1" x14ac:dyDescent="0.25"/>
    <row r="14532" s="29" customFormat="1" x14ac:dyDescent="0.25"/>
    <row r="14533" s="29" customFormat="1" x14ac:dyDescent="0.25"/>
    <row r="14534" s="29" customFormat="1" x14ac:dyDescent="0.25"/>
    <row r="14535" s="29" customFormat="1" x14ac:dyDescent="0.25"/>
    <row r="14536" s="29" customFormat="1" x14ac:dyDescent="0.25"/>
    <row r="14537" s="29" customFormat="1" x14ac:dyDescent="0.25"/>
    <row r="14538" s="29" customFormat="1" x14ac:dyDescent="0.25"/>
    <row r="14539" s="29" customFormat="1" x14ac:dyDescent="0.25"/>
    <row r="14540" s="29" customFormat="1" x14ac:dyDescent="0.25"/>
    <row r="14541" s="29" customFormat="1" x14ac:dyDescent="0.25"/>
    <row r="14542" s="29" customFormat="1" x14ac:dyDescent="0.25"/>
    <row r="14543" s="29" customFormat="1" x14ac:dyDescent="0.25"/>
    <row r="14544" s="29" customFormat="1" x14ac:dyDescent="0.25"/>
    <row r="14545" s="29" customFormat="1" x14ac:dyDescent="0.25"/>
    <row r="14546" s="29" customFormat="1" x14ac:dyDescent="0.25"/>
    <row r="14547" s="29" customFormat="1" x14ac:dyDescent="0.25"/>
    <row r="14548" s="29" customFormat="1" x14ac:dyDescent="0.25"/>
    <row r="14549" s="29" customFormat="1" x14ac:dyDescent="0.25"/>
    <row r="14550" s="29" customFormat="1" x14ac:dyDescent="0.25"/>
    <row r="14551" s="29" customFormat="1" x14ac:dyDescent="0.25"/>
    <row r="14552" s="29" customFormat="1" x14ac:dyDescent="0.25"/>
    <row r="14553" s="29" customFormat="1" x14ac:dyDescent="0.25"/>
    <row r="14554" s="29" customFormat="1" x14ac:dyDescent="0.25"/>
    <row r="14555" s="29" customFormat="1" x14ac:dyDescent="0.25"/>
    <row r="14556" s="29" customFormat="1" x14ac:dyDescent="0.25"/>
    <row r="14557" s="29" customFormat="1" x14ac:dyDescent="0.25"/>
    <row r="14558" s="29" customFormat="1" x14ac:dyDescent="0.25"/>
    <row r="14559" s="29" customFormat="1" x14ac:dyDescent="0.25"/>
    <row r="14560" s="29" customFormat="1" x14ac:dyDescent="0.25"/>
    <row r="14561" s="29" customFormat="1" x14ac:dyDescent="0.25"/>
    <row r="14562" s="29" customFormat="1" x14ac:dyDescent="0.25"/>
    <row r="14563" s="29" customFormat="1" x14ac:dyDescent="0.25"/>
    <row r="14564" s="29" customFormat="1" x14ac:dyDescent="0.25"/>
    <row r="14565" s="29" customFormat="1" x14ac:dyDescent="0.25"/>
    <row r="14566" s="29" customFormat="1" x14ac:dyDescent="0.25"/>
    <row r="14567" s="29" customFormat="1" x14ac:dyDescent="0.25"/>
    <row r="14568" s="29" customFormat="1" x14ac:dyDescent="0.25"/>
    <row r="14569" s="29" customFormat="1" x14ac:dyDescent="0.25"/>
    <row r="14570" s="29" customFormat="1" x14ac:dyDescent="0.25"/>
    <row r="14571" s="29" customFormat="1" x14ac:dyDescent="0.25"/>
    <row r="14572" s="29" customFormat="1" x14ac:dyDescent="0.25"/>
    <row r="14573" s="29" customFormat="1" x14ac:dyDescent="0.25"/>
    <row r="14574" s="29" customFormat="1" x14ac:dyDescent="0.25"/>
    <row r="14575" s="29" customFormat="1" x14ac:dyDescent="0.25"/>
    <row r="14576" s="29" customFormat="1" x14ac:dyDescent="0.25"/>
    <row r="14577" s="29" customFormat="1" x14ac:dyDescent="0.25"/>
    <row r="14578" s="29" customFormat="1" x14ac:dyDescent="0.25"/>
    <row r="14579" s="29" customFormat="1" x14ac:dyDescent="0.25"/>
    <row r="14580" s="29" customFormat="1" x14ac:dyDescent="0.25"/>
    <row r="14581" s="29" customFormat="1" x14ac:dyDescent="0.25"/>
    <row r="14582" s="29" customFormat="1" x14ac:dyDescent="0.25"/>
    <row r="14583" s="29" customFormat="1" x14ac:dyDescent="0.25"/>
    <row r="14584" s="29" customFormat="1" x14ac:dyDescent="0.25"/>
    <row r="14585" s="29" customFormat="1" x14ac:dyDescent="0.25"/>
    <row r="14586" s="29" customFormat="1" x14ac:dyDescent="0.25"/>
    <row r="14587" s="29" customFormat="1" x14ac:dyDescent="0.25"/>
    <row r="14588" s="29" customFormat="1" x14ac:dyDescent="0.25"/>
    <row r="14589" s="29" customFormat="1" x14ac:dyDescent="0.25"/>
    <row r="14590" s="29" customFormat="1" x14ac:dyDescent="0.25"/>
    <row r="14591" s="29" customFormat="1" x14ac:dyDescent="0.25"/>
    <row r="14592" s="29" customFormat="1" x14ac:dyDescent="0.25"/>
    <row r="14593" s="29" customFormat="1" x14ac:dyDescent="0.25"/>
    <row r="14594" s="29" customFormat="1" x14ac:dyDescent="0.25"/>
    <row r="14595" s="29" customFormat="1" x14ac:dyDescent="0.25"/>
    <row r="14596" s="29" customFormat="1" x14ac:dyDescent="0.25"/>
    <row r="14597" s="29" customFormat="1" x14ac:dyDescent="0.25"/>
    <row r="14598" s="29" customFormat="1" x14ac:dyDescent="0.25"/>
    <row r="14599" s="29" customFormat="1" x14ac:dyDescent="0.25"/>
    <row r="14600" s="29" customFormat="1" x14ac:dyDescent="0.25"/>
    <row r="14601" s="29" customFormat="1" x14ac:dyDescent="0.25"/>
    <row r="14602" s="29" customFormat="1" x14ac:dyDescent="0.25"/>
    <row r="14603" s="29" customFormat="1" x14ac:dyDescent="0.25"/>
    <row r="14604" s="29" customFormat="1" x14ac:dyDescent="0.25"/>
    <row r="14605" s="29" customFormat="1" x14ac:dyDescent="0.25"/>
    <row r="14606" s="29" customFormat="1" x14ac:dyDescent="0.25"/>
    <row r="14607" s="29" customFormat="1" x14ac:dyDescent="0.25"/>
    <row r="14608" s="29" customFormat="1" x14ac:dyDescent="0.25"/>
    <row r="14609" s="29" customFormat="1" x14ac:dyDescent="0.25"/>
    <row r="14610" s="29" customFormat="1" x14ac:dyDescent="0.25"/>
    <row r="14611" s="29" customFormat="1" x14ac:dyDescent="0.25"/>
    <row r="14612" s="29" customFormat="1" x14ac:dyDescent="0.25"/>
    <row r="14613" s="29" customFormat="1" x14ac:dyDescent="0.25"/>
    <row r="14614" s="29" customFormat="1" x14ac:dyDescent="0.25"/>
    <row r="14615" s="29" customFormat="1" x14ac:dyDescent="0.25"/>
    <row r="14616" s="29" customFormat="1" x14ac:dyDescent="0.25"/>
    <row r="14617" s="29" customFormat="1" x14ac:dyDescent="0.25"/>
    <row r="14618" s="29" customFormat="1" x14ac:dyDescent="0.25"/>
    <row r="14619" s="29" customFormat="1" x14ac:dyDescent="0.25"/>
    <row r="14620" s="29" customFormat="1" x14ac:dyDescent="0.25"/>
    <row r="14621" s="29" customFormat="1" x14ac:dyDescent="0.25"/>
    <row r="14622" s="29" customFormat="1" x14ac:dyDescent="0.25"/>
    <row r="14623" s="29" customFormat="1" x14ac:dyDescent="0.25"/>
    <row r="14624" s="29" customFormat="1" x14ac:dyDescent="0.25"/>
    <row r="14625" s="29" customFormat="1" x14ac:dyDescent="0.25"/>
    <row r="14626" s="29" customFormat="1" x14ac:dyDescent="0.25"/>
    <row r="14627" s="29" customFormat="1" x14ac:dyDescent="0.25"/>
    <row r="14628" s="29" customFormat="1" x14ac:dyDescent="0.25"/>
    <row r="14629" s="29" customFormat="1" x14ac:dyDescent="0.25"/>
    <row r="14630" s="29" customFormat="1" x14ac:dyDescent="0.25"/>
    <row r="14631" s="29" customFormat="1" x14ac:dyDescent="0.25"/>
    <row r="14632" s="29" customFormat="1" x14ac:dyDescent="0.25"/>
    <row r="14633" s="29" customFormat="1" x14ac:dyDescent="0.25"/>
    <row r="14634" s="29" customFormat="1" x14ac:dyDescent="0.25"/>
    <row r="14635" s="29" customFormat="1" x14ac:dyDescent="0.25"/>
    <row r="14636" s="29" customFormat="1" x14ac:dyDescent="0.25"/>
    <row r="14637" s="29" customFormat="1" x14ac:dyDescent="0.25"/>
    <row r="14638" s="29" customFormat="1" x14ac:dyDescent="0.25"/>
    <row r="14639" s="29" customFormat="1" x14ac:dyDescent="0.25"/>
    <row r="14640" s="29" customFormat="1" x14ac:dyDescent="0.25"/>
    <row r="14641" s="29" customFormat="1" x14ac:dyDescent="0.25"/>
    <row r="14642" s="29" customFormat="1" x14ac:dyDescent="0.25"/>
    <row r="14643" s="29" customFormat="1" x14ac:dyDescent="0.25"/>
    <row r="14644" s="29" customFormat="1" x14ac:dyDescent="0.25"/>
    <row r="14645" s="29" customFormat="1" x14ac:dyDescent="0.25"/>
    <row r="14646" s="29" customFormat="1" x14ac:dyDescent="0.25"/>
    <row r="14647" s="29" customFormat="1" x14ac:dyDescent="0.25"/>
    <row r="14648" s="29" customFormat="1" x14ac:dyDescent="0.25"/>
    <row r="14649" s="29" customFormat="1" x14ac:dyDescent="0.25"/>
    <row r="14650" s="29" customFormat="1" x14ac:dyDescent="0.25"/>
    <row r="14651" s="29" customFormat="1" x14ac:dyDescent="0.25"/>
    <row r="14652" s="29" customFormat="1" x14ac:dyDescent="0.25"/>
    <row r="14653" s="29" customFormat="1" x14ac:dyDescent="0.25"/>
    <row r="14654" s="29" customFormat="1" x14ac:dyDescent="0.25"/>
    <row r="14655" s="29" customFormat="1" x14ac:dyDescent="0.25"/>
    <row r="14656" s="29" customFormat="1" x14ac:dyDescent="0.25"/>
    <row r="14657" s="29" customFormat="1" x14ac:dyDescent="0.25"/>
    <row r="14658" s="29" customFormat="1" x14ac:dyDescent="0.25"/>
    <row r="14659" s="29" customFormat="1" x14ac:dyDescent="0.25"/>
    <row r="14660" s="29" customFormat="1" x14ac:dyDescent="0.25"/>
    <row r="14661" s="29" customFormat="1" x14ac:dyDescent="0.25"/>
    <row r="14662" s="29" customFormat="1" x14ac:dyDescent="0.25"/>
    <row r="14663" s="29" customFormat="1" x14ac:dyDescent="0.25"/>
    <row r="14664" s="29" customFormat="1" x14ac:dyDescent="0.25"/>
    <row r="14665" s="29" customFormat="1" x14ac:dyDescent="0.25"/>
    <row r="14666" s="29" customFormat="1" x14ac:dyDescent="0.25"/>
    <row r="14667" s="29" customFormat="1" x14ac:dyDescent="0.25"/>
    <row r="14668" s="29" customFormat="1" x14ac:dyDescent="0.25"/>
    <row r="14669" s="29" customFormat="1" x14ac:dyDescent="0.25"/>
    <row r="14670" s="29" customFormat="1" x14ac:dyDescent="0.25"/>
    <row r="14671" s="29" customFormat="1" x14ac:dyDescent="0.25"/>
    <row r="14672" s="29" customFormat="1" x14ac:dyDescent="0.25"/>
    <row r="14673" s="29" customFormat="1" x14ac:dyDescent="0.25"/>
    <row r="14674" s="29" customFormat="1" x14ac:dyDescent="0.25"/>
    <row r="14675" s="29" customFormat="1" x14ac:dyDescent="0.25"/>
    <row r="14676" s="29" customFormat="1" x14ac:dyDescent="0.25"/>
    <row r="14677" s="29" customFormat="1" x14ac:dyDescent="0.25"/>
    <row r="14678" s="29" customFormat="1" x14ac:dyDescent="0.25"/>
    <row r="14679" s="29" customFormat="1" x14ac:dyDescent="0.25"/>
    <row r="14680" s="29" customFormat="1" x14ac:dyDescent="0.25"/>
    <row r="14681" s="29" customFormat="1" x14ac:dyDescent="0.25"/>
    <row r="14682" s="29" customFormat="1" x14ac:dyDescent="0.25"/>
    <row r="14683" s="29" customFormat="1" x14ac:dyDescent="0.25"/>
    <row r="14684" s="29" customFormat="1" x14ac:dyDescent="0.25"/>
    <row r="14685" s="29" customFormat="1" x14ac:dyDescent="0.25"/>
    <row r="14686" s="29" customFormat="1" x14ac:dyDescent="0.25"/>
    <row r="14687" s="29" customFormat="1" x14ac:dyDescent="0.25"/>
    <row r="14688" s="29" customFormat="1" x14ac:dyDescent="0.25"/>
    <row r="14689" s="29" customFormat="1" x14ac:dyDescent="0.25"/>
    <row r="14690" s="29" customFormat="1" x14ac:dyDescent="0.25"/>
    <row r="14691" s="29" customFormat="1" x14ac:dyDescent="0.25"/>
    <row r="14692" s="29" customFormat="1" x14ac:dyDescent="0.25"/>
    <row r="14693" s="29" customFormat="1" x14ac:dyDescent="0.25"/>
    <row r="14694" s="29" customFormat="1" x14ac:dyDescent="0.25"/>
    <row r="14695" s="29" customFormat="1" x14ac:dyDescent="0.25"/>
    <row r="14696" s="29" customFormat="1" x14ac:dyDescent="0.25"/>
    <row r="14697" s="29" customFormat="1" x14ac:dyDescent="0.25"/>
    <row r="14698" s="29" customFormat="1" x14ac:dyDescent="0.25"/>
    <row r="14699" s="29" customFormat="1" x14ac:dyDescent="0.25"/>
    <row r="14700" s="29" customFormat="1" x14ac:dyDescent="0.25"/>
    <row r="14701" s="29" customFormat="1" x14ac:dyDescent="0.25"/>
    <row r="14702" s="29" customFormat="1" x14ac:dyDescent="0.25"/>
    <row r="14703" s="29" customFormat="1" x14ac:dyDescent="0.25"/>
    <row r="14704" s="29" customFormat="1" x14ac:dyDescent="0.25"/>
    <row r="14705" s="29" customFormat="1" x14ac:dyDescent="0.25"/>
    <row r="14706" s="29" customFormat="1" x14ac:dyDescent="0.25"/>
    <row r="14707" s="29" customFormat="1" x14ac:dyDescent="0.25"/>
    <row r="14708" s="29" customFormat="1" x14ac:dyDescent="0.25"/>
    <row r="14709" s="29" customFormat="1" x14ac:dyDescent="0.25"/>
    <row r="14710" s="29" customFormat="1" x14ac:dyDescent="0.25"/>
    <row r="14711" s="29" customFormat="1" x14ac:dyDescent="0.25"/>
    <row r="14712" s="29" customFormat="1" x14ac:dyDescent="0.25"/>
    <row r="14713" s="29" customFormat="1" x14ac:dyDescent="0.25"/>
    <row r="14714" s="29" customFormat="1" x14ac:dyDescent="0.25"/>
    <row r="14715" s="29" customFormat="1" x14ac:dyDescent="0.25"/>
    <row r="14716" s="29" customFormat="1" x14ac:dyDescent="0.25"/>
    <row r="14717" s="29" customFormat="1" x14ac:dyDescent="0.25"/>
    <row r="14718" s="29" customFormat="1" x14ac:dyDescent="0.25"/>
    <row r="14719" s="29" customFormat="1" x14ac:dyDescent="0.25"/>
    <row r="14720" s="29" customFormat="1" x14ac:dyDescent="0.25"/>
    <row r="14721" s="29" customFormat="1" x14ac:dyDescent="0.25"/>
    <row r="14722" s="29" customFormat="1" x14ac:dyDescent="0.25"/>
    <row r="14723" s="29" customFormat="1" x14ac:dyDescent="0.25"/>
    <row r="14724" s="29" customFormat="1" x14ac:dyDescent="0.25"/>
    <row r="14725" s="29" customFormat="1" x14ac:dyDescent="0.25"/>
    <row r="14726" s="29" customFormat="1" x14ac:dyDescent="0.25"/>
    <row r="14727" s="29" customFormat="1" x14ac:dyDescent="0.25"/>
    <row r="14728" s="29" customFormat="1" x14ac:dyDescent="0.25"/>
    <row r="14729" s="29" customFormat="1" x14ac:dyDescent="0.25"/>
    <row r="14730" s="29" customFormat="1" x14ac:dyDescent="0.25"/>
    <row r="14731" s="29" customFormat="1" x14ac:dyDescent="0.25"/>
    <row r="14732" s="29" customFormat="1" x14ac:dyDescent="0.25"/>
    <row r="14733" s="29" customFormat="1" x14ac:dyDescent="0.25"/>
    <row r="14734" s="29" customFormat="1" x14ac:dyDescent="0.25"/>
    <row r="14735" s="29" customFormat="1" x14ac:dyDescent="0.25"/>
    <row r="14736" s="29" customFormat="1" x14ac:dyDescent="0.25"/>
    <row r="14737" s="29" customFormat="1" x14ac:dyDescent="0.25"/>
    <row r="14738" s="29" customFormat="1" x14ac:dyDescent="0.25"/>
    <row r="14739" s="29" customFormat="1" x14ac:dyDescent="0.25"/>
    <row r="14740" s="29" customFormat="1" x14ac:dyDescent="0.25"/>
    <row r="14741" s="29" customFormat="1" x14ac:dyDescent="0.25"/>
    <row r="14742" s="29" customFormat="1" x14ac:dyDescent="0.25"/>
    <row r="14743" s="29" customFormat="1" x14ac:dyDescent="0.25"/>
    <row r="14744" s="29" customFormat="1" x14ac:dyDescent="0.25"/>
    <row r="14745" s="29" customFormat="1" x14ac:dyDescent="0.25"/>
    <row r="14746" s="29" customFormat="1" x14ac:dyDescent="0.25"/>
    <row r="14747" s="29" customFormat="1" x14ac:dyDescent="0.25"/>
    <row r="14748" s="29" customFormat="1" x14ac:dyDescent="0.25"/>
    <row r="14749" s="29" customFormat="1" x14ac:dyDescent="0.25"/>
    <row r="14750" s="29" customFormat="1" x14ac:dyDescent="0.25"/>
    <row r="14751" s="29" customFormat="1" x14ac:dyDescent="0.25"/>
    <row r="14752" s="29" customFormat="1" x14ac:dyDescent="0.25"/>
    <row r="14753" s="29" customFormat="1" x14ac:dyDescent="0.25"/>
    <row r="14754" s="29" customFormat="1" x14ac:dyDescent="0.25"/>
    <row r="14755" s="29" customFormat="1" x14ac:dyDescent="0.25"/>
    <row r="14756" s="29" customFormat="1" x14ac:dyDescent="0.25"/>
    <row r="14757" s="29" customFormat="1" x14ac:dyDescent="0.25"/>
    <row r="14758" s="29" customFormat="1" x14ac:dyDescent="0.25"/>
    <row r="14759" s="29" customFormat="1" x14ac:dyDescent="0.25"/>
    <row r="14760" s="29" customFormat="1" x14ac:dyDescent="0.25"/>
    <row r="14761" s="29" customFormat="1" x14ac:dyDescent="0.25"/>
    <row r="14762" s="29" customFormat="1" x14ac:dyDescent="0.25"/>
    <row r="14763" s="29" customFormat="1" x14ac:dyDescent="0.25"/>
    <row r="14764" s="29" customFormat="1" x14ac:dyDescent="0.25"/>
    <row r="14765" s="29" customFormat="1" x14ac:dyDescent="0.25"/>
    <row r="14766" s="29" customFormat="1" x14ac:dyDescent="0.25"/>
    <row r="14767" s="29" customFormat="1" x14ac:dyDescent="0.25"/>
    <row r="14768" s="29" customFormat="1" x14ac:dyDescent="0.25"/>
    <row r="14769" s="29" customFormat="1" x14ac:dyDescent="0.25"/>
    <row r="14770" s="29" customFormat="1" x14ac:dyDescent="0.25"/>
    <row r="14771" s="29" customFormat="1" x14ac:dyDescent="0.25"/>
    <row r="14772" s="29" customFormat="1" x14ac:dyDescent="0.25"/>
    <row r="14773" s="29" customFormat="1" x14ac:dyDescent="0.25"/>
    <row r="14774" s="29" customFormat="1" x14ac:dyDescent="0.25"/>
    <row r="14775" s="29" customFormat="1" x14ac:dyDescent="0.25"/>
    <row r="14776" s="29" customFormat="1" x14ac:dyDescent="0.25"/>
    <row r="14777" s="29" customFormat="1" x14ac:dyDescent="0.25"/>
    <row r="14778" s="29" customFormat="1" x14ac:dyDescent="0.25"/>
    <row r="14779" s="29" customFormat="1" x14ac:dyDescent="0.25"/>
    <row r="14780" s="29" customFormat="1" x14ac:dyDescent="0.25"/>
    <row r="14781" s="29" customFormat="1" x14ac:dyDescent="0.25"/>
    <row r="14782" s="29" customFormat="1" x14ac:dyDescent="0.25"/>
    <row r="14783" s="29" customFormat="1" x14ac:dyDescent="0.25"/>
    <row r="14784" s="29" customFormat="1" x14ac:dyDescent="0.25"/>
    <row r="14785" s="29" customFormat="1" x14ac:dyDescent="0.25"/>
    <row r="14786" s="29" customFormat="1" x14ac:dyDescent="0.25"/>
    <row r="14787" s="29" customFormat="1" x14ac:dyDescent="0.25"/>
    <row r="14788" s="29" customFormat="1" x14ac:dyDescent="0.25"/>
    <row r="14789" s="29" customFormat="1" x14ac:dyDescent="0.25"/>
    <row r="14790" s="29" customFormat="1" x14ac:dyDescent="0.25"/>
    <row r="14791" s="29" customFormat="1" x14ac:dyDescent="0.25"/>
    <row r="14792" s="29" customFormat="1" x14ac:dyDescent="0.25"/>
    <row r="14793" s="29" customFormat="1" x14ac:dyDescent="0.25"/>
    <row r="14794" s="29" customFormat="1" x14ac:dyDescent="0.25"/>
    <row r="14795" s="29" customFormat="1" x14ac:dyDescent="0.25"/>
    <row r="14796" s="29" customFormat="1" x14ac:dyDescent="0.25"/>
    <row r="14797" s="29" customFormat="1" x14ac:dyDescent="0.25"/>
    <row r="14798" s="29" customFormat="1" x14ac:dyDescent="0.25"/>
    <row r="14799" s="29" customFormat="1" x14ac:dyDescent="0.25"/>
    <row r="14800" s="29" customFormat="1" x14ac:dyDescent="0.25"/>
    <row r="14801" s="29" customFormat="1" x14ac:dyDescent="0.25"/>
    <row r="14802" s="29" customFormat="1" x14ac:dyDescent="0.25"/>
    <row r="14803" s="29" customFormat="1" x14ac:dyDescent="0.25"/>
    <row r="14804" s="29" customFormat="1" x14ac:dyDescent="0.25"/>
    <row r="14805" s="29" customFormat="1" x14ac:dyDescent="0.25"/>
    <row r="14806" s="29" customFormat="1" x14ac:dyDescent="0.25"/>
    <row r="14807" s="29" customFormat="1" x14ac:dyDescent="0.25"/>
    <row r="14808" s="29" customFormat="1" x14ac:dyDescent="0.25"/>
    <row r="14809" s="29" customFormat="1" x14ac:dyDescent="0.25"/>
    <row r="14810" s="29" customFormat="1" x14ac:dyDescent="0.25"/>
    <row r="14811" s="29" customFormat="1" x14ac:dyDescent="0.25"/>
    <row r="14812" s="29" customFormat="1" x14ac:dyDescent="0.25"/>
    <row r="14813" s="29" customFormat="1" x14ac:dyDescent="0.25"/>
    <row r="14814" s="29" customFormat="1" x14ac:dyDescent="0.25"/>
    <row r="14815" s="29" customFormat="1" x14ac:dyDescent="0.25"/>
    <row r="14816" s="29" customFormat="1" x14ac:dyDescent="0.25"/>
    <row r="14817" s="29" customFormat="1" x14ac:dyDescent="0.25"/>
    <row r="14818" s="29" customFormat="1" x14ac:dyDescent="0.25"/>
    <row r="14819" s="29" customFormat="1" x14ac:dyDescent="0.25"/>
    <row r="14820" s="29" customFormat="1" x14ac:dyDescent="0.25"/>
    <row r="14821" s="29" customFormat="1" x14ac:dyDescent="0.25"/>
    <row r="14822" s="29" customFormat="1" x14ac:dyDescent="0.25"/>
    <row r="14823" s="29" customFormat="1" x14ac:dyDescent="0.25"/>
    <row r="14824" s="29" customFormat="1" x14ac:dyDescent="0.25"/>
    <row r="14825" s="29" customFormat="1" x14ac:dyDescent="0.25"/>
    <row r="14826" s="29" customFormat="1" x14ac:dyDescent="0.25"/>
    <row r="14827" s="29" customFormat="1" x14ac:dyDescent="0.25"/>
    <row r="14828" s="29" customFormat="1" x14ac:dyDescent="0.25"/>
    <row r="14829" s="29" customFormat="1" x14ac:dyDescent="0.25"/>
    <row r="14830" s="29" customFormat="1" x14ac:dyDescent="0.25"/>
    <row r="14831" s="29" customFormat="1" x14ac:dyDescent="0.25"/>
    <row r="14832" s="29" customFormat="1" x14ac:dyDescent="0.25"/>
    <row r="14833" s="29" customFormat="1" x14ac:dyDescent="0.25"/>
    <row r="14834" s="29" customFormat="1" x14ac:dyDescent="0.25"/>
    <row r="14835" s="29" customFormat="1" x14ac:dyDescent="0.25"/>
    <row r="14836" s="29" customFormat="1" x14ac:dyDescent="0.25"/>
    <row r="14837" s="29" customFormat="1" x14ac:dyDescent="0.25"/>
    <row r="14838" s="29" customFormat="1" x14ac:dyDescent="0.25"/>
    <row r="14839" s="29" customFormat="1" x14ac:dyDescent="0.25"/>
    <row r="14840" s="29" customFormat="1" x14ac:dyDescent="0.25"/>
    <row r="14841" s="29" customFormat="1" x14ac:dyDescent="0.25"/>
    <row r="14842" s="29" customFormat="1" x14ac:dyDescent="0.25"/>
    <row r="14843" s="29" customFormat="1" x14ac:dyDescent="0.25"/>
    <row r="14844" s="29" customFormat="1" x14ac:dyDescent="0.25"/>
    <row r="14845" s="29" customFormat="1" x14ac:dyDescent="0.25"/>
    <row r="14846" s="29" customFormat="1" x14ac:dyDescent="0.25"/>
    <row r="14847" s="29" customFormat="1" x14ac:dyDescent="0.25"/>
    <row r="14848" s="29" customFormat="1" x14ac:dyDescent="0.25"/>
    <row r="14849" s="29" customFormat="1" x14ac:dyDescent="0.25"/>
    <row r="14850" s="29" customFormat="1" x14ac:dyDescent="0.25"/>
    <row r="14851" s="29" customFormat="1" x14ac:dyDescent="0.25"/>
    <row r="14852" s="29" customFormat="1" x14ac:dyDescent="0.25"/>
    <row r="14853" s="29" customFormat="1" x14ac:dyDescent="0.25"/>
    <row r="14854" s="29" customFormat="1" x14ac:dyDescent="0.25"/>
    <row r="14855" s="29" customFormat="1" x14ac:dyDescent="0.25"/>
    <row r="14856" s="29" customFormat="1" x14ac:dyDescent="0.25"/>
    <row r="14857" s="29" customFormat="1" x14ac:dyDescent="0.25"/>
    <row r="14858" s="29" customFormat="1" x14ac:dyDescent="0.25"/>
    <row r="14859" s="29" customFormat="1" x14ac:dyDescent="0.25"/>
    <row r="14860" s="29" customFormat="1" x14ac:dyDescent="0.25"/>
    <row r="14861" s="29" customFormat="1" x14ac:dyDescent="0.25"/>
    <row r="14862" s="29" customFormat="1" x14ac:dyDescent="0.25"/>
    <row r="14863" s="29" customFormat="1" x14ac:dyDescent="0.25"/>
    <row r="14864" s="29" customFormat="1" x14ac:dyDescent="0.25"/>
    <row r="14865" s="29" customFormat="1" x14ac:dyDescent="0.25"/>
    <row r="14866" s="29" customFormat="1" x14ac:dyDescent="0.25"/>
    <row r="14867" s="29" customFormat="1" x14ac:dyDescent="0.25"/>
    <row r="14868" s="29" customFormat="1" x14ac:dyDescent="0.25"/>
    <row r="14869" s="29" customFormat="1" x14ac:dyDescent="0.25"/>
    <row r="14870" s="29" customFormat="1" x14ac:dyDescent="0.25"/>
    <row r="14871" s="29" customFormat="1" x14ac:dyDescent="0.25"/>
    <row r="14872" s="29" customFormat="1" x14ac:dyDescent="0.25"/>
    <row r="14873" s="29" customFormat="1" x14ac:dyDescent="0.25"/>
    <row r="14874" s="29" customFormat="1" x14ac:dyDescent="0.25"/>
    <row r="14875" s="29" customFormat="1" x14ac:dyDescent="0.25"/>
    <row r="14876" s="29" customFormat="1" x14ac:dyDescent="0.25"/>
    <row r="14877" s="29" customFormat="1" x14ac:dyDescent="0.25"/>
    <row r="14878" s="29" customFormat="1" x14ac:dyDescent="0.25"/>
    <row r="14879" s="29" customFormat="1" x14ac:dyDescent="0.25"/>
    <row r="14880" s="29" customFormat="1" x14ac:dyDescent="0.25"/>
    <row r="14881" s="29" customFormat="1" x14ac:dyDescent="0.25"/>
    <row r="14882" s="29" customFormat="1" x14ac:dyDescent="0.25"/>
    <row r="14883" s="29" customFormat="1" x14ac:dyDescent="0.25"/>
    <row r="14884" s="29" customFormat="1" x14ac:dyDescent="0.25"/>
    <row r="14885" s="29" customFormat="1" x14ac:dyDescent="0.25"/>
    <row r="14886" s="29" customFormat="1" x14ac:dyDescent="0.25"/>
    <row r="14887" s="29" customFormat="1" x14ac:dyDescent="0.25"/>
    <row r="14888" s="29" customFormat="1" x14ac:dyDescent="0.25"/>
    <row r="14889" s="29" customFormat="1" x14ac:dyDescent="0.25"/>
    <row r="14890" s="29" customFormat="1" x14ac:dyDescent="0.25"/>
    <row r="14891" s="29" customFormat="1" x14ac:dyDescent="0.25"/>
    <row r="14892" s="29" customFormat="1" x14ac:dyDescent="0.25"/>
    <row r="14893" s="29" customFormat="1" x14ac:dyDescent="0.25"/>
    <row r="14894" s="29" customFormat="1" x14ac:dyDescent="0.25"/>
    <row r="14895" s="29" customFormat="1" x14ac:dyDescent="0.25"/>
    <row r="14896" s="29" customFormat="1" x14ac:dyDescent="0.25"/>
    <row r="14897" s="29" customFormat="1" x14ac:dyDescent="0.25"/>
    <row r="14898" s="29" customFormat="1" x14ac:dyDescent="0.25"/>
    <row r="14899" s="29" customFormat="1" x14ac:dyDescent="0.25"/>
    <row r="14900" s="29" customFormat="1" x14ac:dyDescent="0.25"/>
    <row r="14901" s="29" customFormat="1" x14ac:dyDescent="0.25"/>
    <row r="14902" s="29" customFormat="1" x14ac:dyDescent="0.25"/>
    <row r="14903" s="29" customFormat="1" x14ac:dyDescent="0.25"/>
    <row r="14904" s="29" customFormat="1" x14ac:dyDescent="0.25"/>
    <row r="14905" s="29" customFormat="1" x14ac:dyDescent="0.25"/>
    <row r="14906" s="29" customFormat="1" x14ac:dyDescent="0.25"/>
    <row r="14907" s="29" customFormat="1" x14ac:dyDescent="0.25"/>
    <row r="14908" s="29" customFormat="1" x14ac:dyDescent="0.25"/>
    <row r="14909" s="29" customFormat="1" x14ac:dyDescent="0.25"/>
    <row r="14910" s="29" customFormat="1" x14ac:dyDescent="0.25"/>
    <row r="14911" s="29" customFormat="1" x14ac:dyDescent="0.25"/>
    <row r="14912" s="29" customFormat="1" x14ac:dyDescent="0.25"/>
    <row r="14913" s="29" customFormat="1" x14ac:dyDescent="0.25"/>
    <row r="14914" s="29" customFormat="1" x14ac:dyDescent="0.25"/>
    <row r="14915" s="29" customFormat="1" x14ac:dyDescent="0.25"/>
    <row r="14916" s="29" customFormat="1" x14ac:dyDescent="0.25"/>
    <row r="14917" s="29" customFormat="1" x14ac:dyDescent="0.25"/>
    <row r="14918" s="29" customFormat="1" x14ac:dyDescent="0.25"/>
    <row r="14919" s="29" customFormat="1" x14ac:dyDescent="0.25"/>
    <row r="14920" s="29" customFormat="1" x14ac:dyDescent="0.25"/>
    <row r="14921" s="29" customFormat="1" x14ac:dyDescent="0.25"/>
    <row r="14922" s="29" customFormat="1" x14ac:dyDescent="0.25"/>
    <row r="14923" s="29" customFormat="1" x14ac:dyDescent="0.25"/>
    <row r="14924" s="29" customFormat="1" x14ac:dyDescent="0.25"/>
    <row r="14925" s="29" customFormat="1" x14ac:dyDescent="0.25"/>
    <row r="14926" s="29" customFormat="1" x14ac:dyDescent="0.25"/>
    <row r="14927" s="29" customFormat="1" x14ac:dyDescent="0.25"/>
    <row r="14928" s="29" customFormat="1" x14ac:dyDescent="0.25"/>
    <row r="14929" s="29" customFormat="1" x14ac:dyDescent="0.25"/>
    <row r="14930" s="29" customFormat="1" x14ac:dyDescent="0.25"/>
    <row r="14931" s="29" customFormat="1" x14ac:dyDescent="0.25"/>
    <row r="14932" s="29" customFormat="1" x14ac:dyDescent="0.25"/>
    <row r="14933" s="29" customFormat="1" x14ac:dyDescent="0.25"/>
    <row r="14934" s="29" customFormat="1" x14ac:dyDescent="0.25"/>
    <row r="14935" s="29" customFormat="1" x14ac:dyDescent="0.25"/>
    <row r="14936" s="29" customFormat="1" x14ac:dyDescent="0.25"/>
    <row r="14937" s="29" customFormat="1" x14ac:dyDescent="0.25"/>
    <row r="14938" s="29" customFormat="1" x14ac:dyDescent="0.25"/>
    <row r="14939" s="29" customFormat="1" x14ac:dyDescent="0.25"/>
    <row r="14940" s="29" customFormat="1" x14ac:dyDescent="0.25"/>
    <row r="14941" s="29" customFormat="1" x14ac:dyDescent="0.25"/>
    <row r="14942" s="29" customFormat="1" x14ac:dyDescent="0.25"/>
    <row r="14943" s="29" customFormat="1" x14ac:dyDescent="0.25"/>
    <row r="14944" s="29" customFormat="1" x14ac:dyDescent="0.25"/>
    <row r="14945" s="29" customFormat="1" x14ac:dyDescent="0.25"/>
    <row r="14946" s="29" customFormat="1" x14ac:dyDescent="0.25"/>
    <row r="14947" s="29" customFormat="1" x14ac:dyDescent="0.25"/>
    <row r="14948" s="29" customFormat="1" x14ac:dyDescent="0.25"/>
    <row r="14949" s="29" customFormat="1" x14ac:dyDescent="0.25"/>
    <row r="14950" s="29" customFormat="1" x14ac:dyDescent="0.25"/>
    <row r="14951" s="29" customFormat="1" x14ac:dyDescent="0.25"/>
    <row r="14952" s="29" customFormat="1" x14ac:dyDescent="0.25"/>
    <row r="14953" s="29" customFormat="1" x14ac:dyDescent="0.25"/>
    <row r="14954" s="29" customFormat="1" x14ac:dyDescent="0.25"/>
    <row r="14955" s="29" customFormat="1" x14ac:dyDescent="0.25"/>
    <row r="14956" s="29" customFormat="1" x14ac:dyDescent="0.25"/>
    <row r="14957" s="29" customFormat="1" x14ac:dyDescent="0.25"/>
    <row r="14958" s="29" customFormat="1" x14ac:dyDescent="0.25"/>
    <row r="14959" s="29" customFormat="1" x14ac:dyDescent="0.25"/>
    <row r="14960" s="29" customFormat="1" x14ac:dyDescent="0.25"/>
    <row r="14961" s="29" customFormat="1" x14ac:dyDescent="0.25"/>
    <row r="14962" s="29" customFormat="1" x14ac:dyDescent="0.25"/>
    <row r="14963" s="29" customFormat="1" x14ac:dyDescent="0.25"/>
    <row r="14964" s="29" customFormat="1" x14ac:dyDescent="0.25"/>
    <row r="14965" s="29" customFormat="1" x14ac:dyDescent="0.25"/>
    <row r="14966" s="29" customFormat="1" x14ac:dyDescent="0.25"/>
    <row r="14967" s="29" customFormat="1" x14ac:dyDescent="0.25"/>
    <row r="14968" s="29" customFormat="1" x14ac:dyDescent="0.25"/>
    <row r="14969" s="29" customFormat="1" x14ac:dyDescent="0.25"/>
    <row r="14970" s="29" customFormat="1" x14ac:dyDescent="0.25"/>
    <row r="14971" s="29" customFormat="1" x14ac:dyDescent="0.25"/>
    <row r="14972" s="29" customFormat="1" x14ac:dyDescent="0.25"/>
    <row r="14973" s="29" customFormat="1" x14ac:dyDescent="0.25"/>
    <row r="14974" s="29" customFormat="1" x14ac:dyDescent="0.25"/>
    <row r="14975" s="29" customFormat="1" x14ac:dyDescent="0.25"/>
    <row r="14976" s="29" customFormat="1" x14ac:dyDescent="0.25"/>
    <row r="14977" s="29" customFormat="1" x14ac:dyDescent="0.25"/>
    <row r="14978" s="29" customFormat="1" x14ac:dyDescent="0.25"/>
    <row r="14979" s="29" customFormat="1" x14ac:dyDescent="0.25"/>
    <row r="14980" s="29" customFormat="1" x14ac:dyDescent="0.25"/>
    <row r="14981" s="29" customFormat="1" x14ac:dyDescent="0.25"/>
    <row r="14982" s="29" customFormat="1" x14ac:dyDescent="0.25"/>
    <row r="14983" s="29" customFormat="1" x14ac:dyDescent="0.25"/>
    <row r="14984" s="29" customFormat="1" x14ac:dyDescent="0.25"/>
    <row r="14985" s="29" customFormat="1" x14ac:dyDescent="0.25"/>
    <row r="14986" s="29" customFormat="1" x14ac:dyDescent="0.25"/>
    <row r="14987" s="29" customFormat="1" x14ac:dyDescent="0.25"/>
    <row r="14988" s="29" customFormat="1" x14ac:dyDescent="0.25"/>
    <row r="14989" s="29" customFormat="1" x14ac:dyDescent="0.25"/>
    <row r="14990" s="29" customFormat="1" x14ac:dyDescent="0.25"/>
    <row r="14991" s="29" customFormat="1" x14ac:dyDescent="0.25"/>
    <row r="14992" s="29" customFormat="1" x14ac:dyDescent="0.25"/>
    <row r="14993" s="29" customFormat="1" x14ac:dyDescent="0.25"/>
    <row r="14994" s="29" customFormat="1" x14ac:dyDescent="0.25"/>
    <row r="14995" s="29" customFormat="1" x14ac:dyDescent="0.25"/>
    <row r="14996" s="29" customFormat="1" x14ac:dyDescent="0.25"/>
    <row r="14997" s="29" customFormat="1" x14ac:dyDescent="0.25"/>
    <row r="14998" s="29" customFormat="1" x14ac:dyDescent="0.25"/>
    <row r="14999" s="29" customFormat="1" x14ac:dyDescent="0.25"/>
    <row r="15000" s="29" customFormat="1" x14ac:dyDescent="0.25"/>
    <row r="15001" s="29" customFormat="1" x14ac:dyDescent="0.25"/>
    <row r="15002" s="29" customFormat="1" x14ac:dyDescent="0.25"/>
    <row r="15003" s="29" customFormat="1" x14ac:dyDescent="0.25"/>
    <row r="15004" s="29" customFormat="1" x14ac:dyDescent="0.25"/>
    <row r="15005" s="29" customFormat="1" x14ac:dyDescent="0.25"/>
    <row r="15006" s="29" customFormat="1" x14ac:dyDescent="0.25"/>
    <row r="15007" s="29" customFormat="1" x14ac:dyDescent="0.25"/>
    <row r="15008" s="29" customFormat="1" x14ac:dyDescent="0.25"/>
    <row r="15009" s="29" customFormat="1" x14ac:dyDescent="0.25"/>
    <row r="15010" s="29" customFormat="1" x14ac:dyDescent="0.25"/>
    <row r="15011" s="29" customFormat="1" x14ac:dyDescent="0.25"/>
    <row r="15012" s="29" customFormat="1" x14ac:dyDescent="0.25"/>
    <row r="15013" s="29" customFormat="1" x14ac:dyDescent="0.25"/>
    <row r="15014" s="29" customFormat="1" x14ac:dyDescent="0.25"/>
    <row r="15015" s="29" customFormat="1" x14ac:dyDescent="0.25"/>
    <row r="15016" s="29" customFormat="1" x14ac:dyDescent="0.25"/>
    <row r="15017" s="29" customFormat="1" x14ac:dyDescent="0.25"/>
    <row r="15018" s="29" customFormat="1" x14ac:dyDescent="0.25"/>
    <row r="15019" s="29" customFormat="1" x14ac:dyDescent="0.25"/>
    <row r="15020" s="29" customFormat="1" x14ac:dyDescent="0.25"/>
    <row r="15021" s="29" customFormat="1" x14ac:dyDescent="0.25"/>
    <row r="15022" s="29" customFormat="1" x14ac:dyDescent="0.25"/>
    <row r="15023" s="29" customFormat="1" x14ac:dyDescent="0.25"/>
    <row r="15024" s="29" customFormat="1" x14ac:dyDescent="0.25"/>
    <row r="15025" s="29" customFormat="1" x14ac:dyDescent="0.25"/>
    <row r="15026" s="29" customFormat="1" x14ac:dyDescent="0.25"/>
    <row r="15027" s="29" customFormat="1" x14ac:dyDescent="0.25"/>
    <row r="15028" s="29" customFormat="1" x14ac:dyDescent="0.25"/>
    <row r="15029" s="29" customFormat="1" x14ac:dyDescent="0.25"/>
    <row r="15030" s="29" customFormat="1" x14ac:dyDescent="0.25"/>
    <row r="15031" s="29" customFormat="1" x14ac:dyDescent="0.25"/>
    <row r="15032" s="29" customFormat="1" x14ac:dyDescent="0.25"/>
    <row r="15033" s="29" customFormat="1" x14ac:dyDescent="0.25"/>
    <row r="15034" s="29" customFormat="1" x14ac:dyDescent="0.25"/>
    <row r="15035" s="29" customFormat="1" x14ac:dyDescent="0.25"/>
    <row r="15036" s="29" customFormat="1" x14ac:dyDescent="0.25"/>
    <row r="15037" s="29" customFormat="1" x14ac:dyDescent="0.25"/>
    <row r="15038" s="29" customFormat="1" x14ac:dyDescent="0.25"/>
    <row r="15039" s="29" customFormat="1" x14ac:dyDescent="0.25"/>
    <row r="15040" s="29" customFormat="1" x14ac:dyDescent="0.25"/>
    <row r="15041" s="29" customFormat="1" x14ac:dyDescent="0.25"/>
    <row r="15042" s="29" customFormat="1" x14ac:dyDescent="0.25"/>
    <row r="15043" s="29" customFormat="1" x14ac:dyDescent="0.25"/>
    <row r="15044" s="29" customFormat="1" x14ac:dyDescent="0.25"/>
    <row r="15045" s="29" customFormat="1" x14ac:dyDescent="0.25"/>
    <row r="15046" s="29" customFormat="1" x14ac:dyDescent="0.25"/>
    <row r="15047" s="29" customFormat="1" x14ac:dyDescent="0.25"/>
    <row r="15048" s="29" customFormat="1" x14ac:dyDescent="0.25"/>
    <row r="15049" s="29" customFormat="1" x14ac:dyDescent="0.25"/>
    <row r="15050" s="29" customFormat="1" x14ac:dyDescent="0.25"/>
    <row r="15051" s="29" customFormat="1" x14ac:dyDescent="0.25"/>
    <row r="15052" s="29" customFormat="1" x14ac:dyDescent="0.25"/>
    <row r="15053" s="29" customFormat="1" x14ac:dyDescent="0.25"/>
    <row r="15054" s="29" customFormat="1" x14ac:dyDescent="0.25"/>
    <row r="15055" s="29" customFormat="1" x14ac:dyDescent="0.25"/>
    <row r="15056" s="29" customFormat="1" x14ac:dyDescent="0.25"/>
    <row r="15057" s="29" customFormat="1" x14ac:dyDescent="0.25"/>
    <row r="15058" s="29" customFormat="1" x14ac:dyDescent="0.25"/>
    <row r="15059" s="29" customFormat="1" x14ac:dyDescent="0.25"/>
    <row r="15060" s="29" customFormat="1" x14ac:dyDescent="0.25"/>
    <row r="15061" s="29" customFormat="1" x14ac:dyDescent="0.25"/>
    <row r="15062" s="29" customFormat="1" x14ac:dyDescent="0.25"/>
    <row r="15063" s="29" customFormat="1" x14ac:dyDescent="0.25"/>
    <row r="15064" s="29" customFormat="1" x14ac:dyDescent="0.25"/>
    <row r="15065" s="29" customFormat="1" x14ac:dyDescent="0.25"/>
    <row r="15066" s="29" customFormat="1" x14ac:dyDescent="0.25"/>
    <row r="15067" s="29" customFormat="1" x14ac:dyDescent="0.25"/>
    <row r="15068" s="29" customFormat="1" x14ac:dyDescent="0.25"/>
    <row r="15069" s="29" customFormat="1" x14ac:dyDescent="0.25"/>
    <row r="15070" s="29" customFormat="1" x14ac:dyDescent="0.25"/>
    <row r="15071" s="29" customFormat="1" x14ac:dyDescent="0.25"/>
    <row r="15072" s="29" customFormat="1" x14ac:dyDescent="0.25"/>
    <row r="15073" s="29" customFormat="1" x14ac:dyDescent="0.25"/>
    <row r="15074" s="29" customFormat="1" x14ac:dyDescent="0.25"/>
    <row r="15075" s="29" customFormat="1" x14ac:dyDescent="0.25"/>
    <row r="15076" s="29" customFormat="1" x14ac:dyDescent="0.25"/>
    <row r="15077" s="29" customFormat="1" x14ac:dyDescent="0.25"/>
    <row r="15078" s="29" customFormat="1" x14ac:dyDescent="0.25"/>
    <row r="15079" s="29" customFormat="1" x14ac:dyDescent="0.25"/>
    <row r="15080" s="29" customFormat="1" x14ac:dyDescent="0.25"/>
    <row r="15081" s="29" customFormat="1" x14ac:dyDescent="0.25"/>
    <row r="15082" s="29" customFormat="1" x14ac:dyDescent="0.25"/>
    <row r="15083" s="29" customFormat="1" x14ac:dyDescent="0.25"/>
    <row r="15084" s="29" customFormat="1" x14ac:dyDescent="0.25"/>
    <row r="15085" s="29" customFormat="1" x14ac:dyDescent="0.25"/>
    <row r="15086" s="29" customFormat="1" x14ac:dyDescent="0.25"/>
    <row r="15087" s="29" customFormat="1" x14ac:dyDescent="0.25"/>
    <row r="15088" s="29" customFormat="1" x14ac:dyDescent="0.25"/>
    <row r="15089" s="29" customFormat="1" x14ac:dyDescent="0.25"/>
    <row r="15090" s="29" customFormat="1" x14ac:dyDescent="0.25"/>
    <row r="15091" s="29" customFormat="1" x14ac:dyDescent="0.25"/>
    <row r="15092" s="29" customFormat="1" x14ac:dyDescent="0.25"/>
    <row r="15093" s="29" customFormat="1" x14ac:dyDescent="0.25"/>
    <row r="15094" s="29" customFormat="1" x14ac:dyDescent="0.25"/>
    <row r="15095" s="29" customFormat="1" x14ac:dyDescent="0.25"/>
    <row r="15096" s="29" customFormat="1" x14ac:dyDescent="0.25"/>
    <row r="15097" s="29" customFormat="1" x14ac:dyDescent="0.25"/>
    <row r="15098" s="29" customFormat="1" x14ac:dyDescent="0.25"/>
    <row r="15099" s="29" customFormat="1" x14ac:dyDescent="0.25"/>
    <row r="15100" s="29" customFormat="1" x14ac:dyDescent="0.25"/>
    <row r="15101" s="29" customFormat="1" x14ac:dyDescent="0.25"/>
    <row r="15102" s="29" customFormat="1" x14ac:dyDescent="0.25"/>
    <row r="15103" s="29" customFormat="1" x14ac:dyDescent="0.25"/>
    <row r="15104" s="29" customFormat="1" x14ac:dyDescent="0.25"/>
    <row r="15105" s="29" customFormat="1" x14ac:dyDescent="0.25"/>
    <row r="15106" s="29" customFormat="1" x14ac:dyDescent="0.25"/>
    <row r="15107" s="29" customFormat="1" x14ac:dyDescent="0.25"/>
    <row r="15108" s="29" customFormat="1" x14ac:dyDescent="0.25"/>
    <row r="15109" s="29" customFormat="1" x14ac:dyDescent="0.25"/>
    <row r="15110" s="29" customFormat="1" x14ac:dyDescent="0.25"/>
    <row r="15111" s="29" customFormat="1" x14ac:dyDescent="0.25"/>
    <row r="15112" s="29" customFormat="1" x14ac:dyDescent="0.25"/>
    <row r="15113" s="29" customFormat="1" x14ac:dyDescent="0.25"/>
    <row r="15114" s="29" customFormat="1" x14ac:dyDescent="0.25"/>
    <row r="15115" s="29" customFormat="1" x14ac:dyDescent="0.25"/>
    <row r="15116" s="29" customFormat="1" x14ac:dyDescent="0.25"/>
    <row r="15117" s="29" customFormat="1" x14ac:dyDescent="0.25"/>
    <row r="15118" s="29" customFormat="1" x14ac:dyDescent="0.25"/>
    <row r="15119" s="29" customFormat="1" x14ac:dyDescent="0.25"/>
    <row r="15120" s="29" customFormat="1" x14ac:dyDescent="0.25"/>
    <row r="15121" s="29" customFormat="1" x14ac:dyDescent="0.25"/>
    <row r="15122" s="29" customFormat="1" x14ac:dyDescent="0.25"/>
    <row r="15123" s="29" customFormat="1" x14ac:dyDescent="0.25"/>
    <row r="15124" s="29" customFormat="1" x14ac:dyDescent="0.25"/>
    <row r="15125" s="29" customFormat="1" x14ac:dyDescent="0.25"/>
    <row r="15126" s="29" customFormat="1" x14ac:dyDescent="0.25"/>
    <row r="15127" s="29" customFormat="1" x14ac:dyDescent="0.25"/>
    <row r="15128" s="29" customFormat="1" x14ac:dyDescent="0.25"/>
    <row r="15129" s="29" customFormat="1" x14ac:dyDescent="0.25"/>
    <row r="15130" s="29" customFormat="1" x14ac:dyDescent="0.25"/>
    <row r="15131" s="29" customFormat="1" x14ac:dyDescent="0.25"/>
    <row r="15132" s="29" customFormat="1" x14ac:dyDescent="0.25"/>
    <row r="15133" s="29" customFormat="1" x14ac:dyDescent="0.25"/>
    <row r="15134" s="29" customFormat="1" x14ac:dyDescent="0.25"/>
    <row r="15135" s="29" customFormat="1" x14ac:dyDescent="0.25"/>
    <row r="15136" s="29" customFormat="1" x14ac:dyDescent="0.25"/>
    <row r="15137" s="29" customFormat="1" x14ac:dyDescent="0.25"/>
    <row r="15138" s="29" customFormat="1" x14ac:dyDescent="0.25"/>
    <row r="15139" s="29" customFormat="1" x14ac:dyDescent="0.25"/>
    <row r="15140" s="29" customFormat="1" x14ac:dyDescent="0.25"/>
    <row r="15141" s="29" customFormat="1" x14ac:dyDescent="0.25"/>
    <row r="15142" s="29" customFormat="1" x14ac:dyDescent="0.25"/>
    <row r="15143" s="29" customFormat="1" x14ac:dyDescent="0.25"/>
    <row r="15144" s="29" customFormat="1" x14ac:dyDescent="0.25"/>
    <row r="15145" s="29" customFormat="1" x14ac:dyDescent="0.25"/>
    <row r="15146" s="29" customFormat="1" x14ac:dyDescent="0.25"/>
    <row r="15147" s="29" customFormat="1" x14ac:dyDescent="0.25"/>
    <row r="15148" s="29" customFormat="1" x14ac:dyDescent="0.25"/>
    <row r="15149" s="29" customFormat="1" x14ac:dyDescent="0.25"/>
    <row r="15150" s="29" customFormat="1" x14ac:dyDescent="0.25"/>
    <row r="15151" s="29" customFormat="1" x14ac:dyDescent="0.25"/>
    <row r="15152" s="29" customFormat="1" x14ac:dyDescent="0.25"/>
    <row r="15153" s="29" customFormat="1" x14ac:dyDescent="0.25"/>
    <row r="15154" s="29" customFormat="1" x14ac:dyDescent="0.25"/>
    <row r="15155" s="29" customFormat="1" x14ac:dyDescent="0.25"/>
    <row r="15156" s="29" customFormat="1" x14ac:dyDescent="0.25"/>
    <row r="15157" s="29" customFormat="1" x14ac:dyDescent="0.25"/>
    <row r="15158" s="29" customFormat="1" x14ac:dyDescent="0.25"/>
    <row r="15159" s="29" customFormat="1" x14ac:dyDescent="0.25"/>
    <row r="15160" s="29" customFormat="1" x14ac:dyDescent="0.25"/>
    <row r="15161" s="29" customFormat="1" x14ac:dyDescent="0.25"/>
    <row r="15162" s="29" customFormat="1" x14ac:dyDescent="0.25"/>
    <row r="15163" s="29" customFormat="1" x14ac:dyDescent="0.25"/>
    <row r="15164" s="29" customFormat="1" x14ac:dyDescent="0.25"/>
    <row r="15165" s="29" customFormat="1" x14ac:dyDescent="0.25"/>
    <row r="15166" s="29" customFormat="1" x14ac:dyDescent="0.25"/>
    <row r="15167" s="29" customFormat="1" x14ac:dyDescent="0.25"/>
    <row r="15168" s="29" customFormat="1" x14ac:dyDescent="0.25"/>
    <row r="15169" s="29" customFormat="1" x14ac:dyDescent="0.25"/>
    <row r="15170" s="29" customFormat="1" x14ac:dyDescent="0.25"/>
    <row r="15171" s="29" customFormat="1" x14ac:dyDescent="0.25"/>
    <row r="15172" s="29" customFormat="1" x14ac:dyDescent="0.25"/>
    <row r="15173" s="29" customFormat="1" x14ac:dyDescent="0.25"/>
    <row r="15174" s="29" customFormat="1" x14ac:dyDescent="0.25"/>
    <row r="15175" s="29" customFormat="1" x14ac:dyDescent="0.25"/>
    <row r="15176" s="29" customFormat="1" x14ac:dyDescent="0.25"/>
    <row r="15177" s="29" customFormat="1" x14ac:dyDescent="0.25"/>
    <row r="15178" s="29" customFormat="1" x14ac:dyDescent="0.25"/>
    <row r="15179" s="29" customFormat="1" x14ac:dyDescent="0.25"/>
    <row r="15180" s="29" customFormat="1" x14ac:dyDescent="0.25"/>
    <row r="15181" s="29" customFormat="1" x14ac:dyDescent="0.25"/>
    <row r="15182" s="29" customFormat="1" x14ac:dyDescent="0.25"/>
    <row r="15183" s="29" customFormat="1" x14ac:dyDescent="0.25"/>
    <row r="15184" s="29" customFormat="1" x14ac:dyDescent="0.25"/>
    <row r="15185" s="29" customFormat="1" x14ac:dyDescent="0.25"/>
    <row r="15186" s="29" customFormat="1" x14ac:dyDescent="0.25"/>
    <row r="15187" s="29" customFormat="1" x14ac:dyDescent="0.25"/>
    <row r="15188" s="29" customFormat="1" x14ac:dyDescent="0.25"/>
    <row r="15189" s="29" customFormat="1" x14ac:dyDescent="0.25"/>
    <row r="15190" s="29" customFormat="1" x14ac:dyDescent="0.25"/>
    <row r="15191" s="29" customFormat="1" x14ac:dyDescent="0.25"/>
    <row r="15192" s="29" customFormat="1" x14ac:dyDescent="0.25"/>
    <row r="15193" s="29" customFormat="1" x14ac:dyDescent="0.25"/>
    <row r="15194" s="29" customFormat="1" x14ac:dyDescent="0.25"/>
    <row r="15195" s="29" customFormat="1" x14ac:dyDescent="0.25"/>
    <row r="15196" s="29" customFormat="1" x14ac:dyDescent="0.25"/>
    <row r="15197" s="29" customFormat="1" x14ac:dyDescent="0.25"/>
    <row r="15198" s="29" customFormat="1" x14ac:dyDescent="0.25"/>
    <row r="15199" s="29" customFormat="1" x14ac:dyDescent="0.25"/>
    <row r="15200" s="29" customFormat="1" x14ac:dyDescent="0.25"/>
    <row r="15201" s="29" customFormat="1" x14ac:dyDescent="0.25"/>
    <row r="15202" s="29" customFormat="1" x14ac:dyDescent="0.25"/>
    <row r="15203" s="29" customFormat="1" x14ac:dyDescent="0.25"/>
    <row r="15204" s="29" customFormat="1" x14ac:dyDescent="0.25"/>
    <row r="15205" s="29" customFormat="1" x14ac:dyDescent="0.25"/>
    <row r="15206" s="29" customFormat="1" x14ac:dyDescent="0.25"/>
    <row r="15207" s="29" customFormat="1" x14ac:dyDescent="0.25"/>
    <row r="15208" s="29" customFormat="1" x14ac:dyDescent="0.25"/>
    <row r="15209" s="29" customFormat="1" x14ac:dyDescent="0.25"/>
    <row r="15210" s="29" customFormat="1" x14ac:dyDescent="0.25"/>
    <row r="15211" s="29" customFormat="1" x14ac:dyDescent="0.25"/>
    <row r="15212" s="29" customFormat="1" x14ac:dyDescent="0.25"/>
    <row r="15213" s="29" customFormat="1" x14ac:dyDescent="0.25"/>
    <row r="15214" s="29" customFormat="1" x14ac:dyDescent="0.25"/>
    <row r="15215" s="29" customFormat="1" x14ac:dyDescent="0.25"/>
    <row r="15216" s="29" customFormat="1" x14ac:dyDescent="0.25"/>
    <row r="15217" s="29" customFormat="1" x14ac:dyDescent="0.25"/>
    <row r="15218" s="29" customFormat="1" x14ac:dyDescent="0.25"/>
    <row r="15219" s="29" customFormat="1" x14ac:dyDescent="0.25"/>
    <row r="15220" s="29" customFormat="1" x14ac:dyDescent="0.25"/>
    <row r="15221" s="29" customFormat="1" x14ac:dyDescent="0.25"/>
    <row r="15222" s="29" customFormat="1" x14ac:dyDescent="0.25"/>
    <row r="15223" s="29" customFormat="1" x14ac:dyDescent="0.25"/>
    <row r="15224" s="29" customFormat="1" x14ac:dyDescent="0.25"/>
    <row r="15225" s="29" customFormat="1" x14ac:dyDescent="0.25"/>
    <row r="15226" s="29" customFormat="1" x14ac:dyDescent="0.25"/>
    <row r="15227" s="29" customFormat="1" x14ac:dyDescent="0.25"/>
    <row r="15228" s="29" customFormat="1" x14ac:dyDescent="0.25"/>
    <row r="15229" s="29" customFormat="1" x14ac:dyDescent="0.25"/>
    <row r="15230" s="29" customFormat="1" x14ac:dyDescent="0.25"/>
    <row r="15231" s="29" customFormat="1" x14ac:dyDescent="0.25"/>
    <row r="15232" s="29" customFormat="1" x14ac:dyDescent="0.25"/>
    <row r="15233" s="29" customFormat="1" x14ac:dyDescent="0.25"/>
    <row r="15234" s="29" customFormat="1" x14ac:dyDescent="0.25"/>
    <row r="15235" s="29" customFormat="1" x14ac:dyDescent="0.25"/>
    <row r="15236" s="29" customFormat="1" x14ac:dyDescent="0.25"/>
    <row r="15237" s="29" customFormat="1" x14ac:dyDescent="0.25"/>
    <row r="15238" s="29" customFormat="1" x14ac:dyDescent="0.25"/>
    <row r="15239" s="29" customFormat="1" x14ac:dyDescent="0.25"/>
    <row r="15240" s="29" customFormat="1" x14ac:dyDescent="0.25"/>
    <row r="15241" s="29" customFormat="1" x14ac:dyDescent="0.25"/>
    <row r="15242" s="29" customFormat="1" x14ac:dyDescent="0.25"/>
    <row r="15243" s="29" customFormat="1" x14ac:dyDescent="0.25"/>
    <row r="15244" s="29" customFormat="1" x14ac:dyDescent="0.25"/>
    <row r="15245" s="29" customFormat="1" x14ac:dyDescent="0.25"/>
    <row r="15246" s="29" customFormat="1" x14ac:dyDescent="0.25"/>
    <row r="15247" s="29" customFormat="1" x14ac:dyDescent="0.25"/>
    <row r="15248" s="29" customFormat="1" x14ac:dyDescent="0.25"/>
    <row r="15249" s="29" customFormat="1" x14ac:dyDescent="0.25"/>
    <row r="15250" s="29" customFormat="1" x14ac:dyDescent="0.25"/>
    <row r="15251" s="29" customFormat="1" x14ac:dyDescent="0.25"/>
    <row r="15252" s="29" customFormat="1" x14ac:dyDescent="0.25"/>
    <row r="15253" s="29" customFormat="1" x14ac:dyDescent="0.25"/>
    <row r="15254" s="29" customFormat="1" x14ac:dyDescent="0.25"/>
    <row r="15255" s="29" customFormat="1" x14ac:dyDescent="0.25"/>
    <row r="15256" s="29" customFormat="1" x14ac:dyDescent="0.25"/>
    <row r="15257" s="29" customFormat="1" x14ac:dyDescent="0.25"/>
    <row r="15258" s="29" customFormat="1" x14ac:dyDescent="0.25"/>
    <row r="15259" s="29" customFormat="1" x14ac:dyDescent="0.25"/>
    <row r="15260" s="29" customFormat="1" x14ac:dyDescent="0.25"/>
    <row r="15261" s="29" customFormat="1" x14ac:dyDescent="0.25"/>
    <row r="15262" s="29" customFormat="1" x14ac:dyDescent="0.25"/>
    <row r="15263" s="29" customFormat="1" x14ac:dyDescent="0.25"/>
    <row r="15264" s="29" customFormat="1" x14ac:dyDescent="0.25"/>
    <row r="15265" s="29" customFormat="1" x14ac:dyDescent="0.25"/>
    <row r="15266" s="29" customFormat="1" x14ac:dyDescent="0.25"/>
    <row r="15267" s="29" customFormat="1" x14ac:dyDescent="0.25"/>
    <row r="15268" s="29" customFormat="1" x14ac:dyDescent="0.25"/>
    <row r="15269" s="29" customFormat="1" x14ac:dyDescent="0.25"/>
    <row r="15270" s="29" customFormat="1" x14ac:dyDescent="0.25"/>
    <row r="15271" s="29" customFormat="1" x14ac:dyDescent="0.25"/>
    <row r="15272" s="29" customFormat="1" x14ac:dyDescent="0.25"/>
    <row r="15273" s="29" customFormat="1" x14ac:dyDescent="0.25"/>
    <row r="15274" s="29" customFormat="1" x14ac:dyDescent="0.25"/>
    <row r="15275" s="29" customFormat="1" x14ac:dyDescent="0.25"/>
    <row r="15276" s="29" customFormat="1" x14ac:dyDescent="0.25"/>
    <row r="15277" s="29" customFormat="1" x14ac:dyDescent="0.25"/>
    <row r="15278" s="29" customFormat="1" x14ac:dyDescent="0.25"/>
    <row r="15279" s="29" customFormat="1" x14ac:dyDescent="0.25"/>
    <row r="15280" s="29" customFormat="1" x14ac:dyDescent="0.25"/>
    <row r="15281" s="29" customFormat="1" x14ac:dyDescent="0.25"/>
    <row r="15282" s="29" customFormat="1" x14ac:dyDescent="0.25"/>
    <row r="15283" s="29" customFormat="1" x14ac:dyDescent="0.25"/>
    <row r="15284" s="29" customFormat="1" x14ac:dyDescent="0.25"/>
    <row r="15285" s="29" customFormat="1" x14ac:dyDescent="0.25"/>
    <row r="15286" s="29" customFormat="1" x14ac:dyDescent="0.25"/>
    <row r="15287" s="29" customFormat="1" x14ac:dyDescent="0.25"/>
    <row r="15288" s="29" customFormat="1" x14ac:dyDescent="0.25"/>
    <row r="15289" s="29" customFormat="1" x14ac:dyDescent="0.25"/>
    <row r="15290" s="29" customFormat="1" x14ac:dyDescent="0.25"/>
    <row r="15291" s="29" customFormat="1" x14ac:dyDescent="0.25"/>
    <row r="15292" s="29" customFormat="1" x14ac:dyDescent="0.25"/>
    <row r="15293" s="29" customFormat="1" x14ac:dyDescent="0.25"/>
    <row r="15294" s="29" customFormat="1" x14ac:dyDescent="0.25"/>
    <row r="15295" s="29" customFormat="1" x14ac:dyDescent="0.25"/>
    <row r="15296" s="29" customFormat="1" x14ac:dyDescent="0.25"/>
    <row r="15297" s="29" customFormat="1" x14ac:dyDescent="0.25"/>
    <row r="15298" s="29" customFormat="1" x14ac:dyDescent="0.25"/>
    <row r="15299" s="29" customFormat="1" x14ac:dyDescent="0.25"/>
    <row r="15300" s="29" customFormat="1" x14ac:dyDescent="0.25"/>
    <row r="15301" s="29" customFormat="1" x14ac:dyDescent="0.25"/>
    <row r="15302" s="29" customFormat="1" x14ac:dyDescent="0.25"/>
    <row r="15303" s="29" customFormat="1" x14ac:dyDescent="0.25"/>
    <row r="15304" s="29" customFormat="1" x14ac:dyDescent="0.25"/>
    <row r="15305" s="29" customFormat="1" x14ac:dyDescent="0.25"/>
    <row r="15306" s="29" customFormat="1" x14ac:dyDescent="0.25"/>
    <row r="15307" s="29" customFormat="1" x14ac:dyDescent="0.25"/>
    <row r="15308" s="29" customFormat="1" x14ac:dyDescent="0.25"/>
    <row r="15309" s="29" customFormat="1" x14ac:dyDescent="0.25"/>
    <row r="15310" s="29" customFormat="1" x14ac:dyDescent="0.25"/>
    <row r="15311" s="29" customFormat="1" x14ac:dyDescent="0.25"/>
    <row r="15312" s="29" customFormat="1" x14ac:dyDescent="0.25"/>
    <row r="15313" s="29" customFormat="1" x14ac:dyDescent="0.25"/>
    <row r="15314" s="29" customFormat="1" x14ac:dyDescent="0.25"/>
    <row r="15315" s="29" customFormat="1" x14ac:dyDescent="0.25"/>
    <row r="15316" s="29" customFormat="1" x14ac:dyDescent="0.25"/>
    <row r="15317" s="29" customFormat="1" x14ac:dyDescent="0.25"/>
    <row r="15318" s="29" customFormat="1" x14ac:dyDescent="0.25"/>
    <row r="15319" s="29" customFormat="1" x14ac:dyDescent="0.25"/>
    <row r="15320" s="29" customFormat="1" x14ac:dyDescent="0.25"/>
    <row r="15321" s="29" customFormat="1" x14ac:dyDescent="0.25"/>
    <row r="15322" s="29" customFormat="1" x14ac:dyDescent="0.25"/>
    <row r="15323" s="29" customFormat="1" x14ac:dyDescent="0.25"/>
    <row r="15324" s="29" customFormat="1" x14ac:dyDescent="0.25"/>
    <row r="15325" s="29" customFormat="1" x14ac:dyDescent="0.25"/>
    <row r="15326" s="29" customFormat="1" x14ac:dyDescent="0.25"/>
    <row r="15327" s="29" customFormat="1" x14ac:dyDescent="0.25"/>
    <row r="15328" s="29" customFormat="1" x14ac:dyDescent="0.25"/>
    <row r="15329" s="29" customFormat="1" x14ac:dyDescent="0.25"/>
    <row r="15330" s="29" customFormat="1" x14ac:dyDescent="0.25"/>
    <row r="15331" s="29" customFormat="1" x14ac:dyDescent="0.25"/>
    <row r="15332" s="29" customFormat="1" x14ac:dyDescent="0.25"/>
    <row r="15333" s="29" customFormat="1" x14ac:dyDescent="0.25"/>
    <row r="15334" s="29" customFormat="1" x14ac:dyDescent="0.25"/>
    <row r="15335" s="29" customFormat="1" x14ac:dyDescent="0.25"/>
    <row r="15336" s="29" customFormat="1" x14ac:dyDescent="0.25"/>
    <row r="15337" s="29" customFormat="1" x14ac:dyDescent="0.25"/>
    <row r="15338" s="29" customFormat="1" x14ac:dyDescent="0.25"/>
    <row r="15339" s="29" customFormat="1" x14ac:dyDescent="0.25"/>
    <row r="15340" s="29" customFormat="1" x14ac:dyDescent="0.25"/>
    <row r="15341" s="29" customFormat="1" x14ac:dyDescent="0.25"/>
    <row r="15342" s="29" customFormat="1" x14ac:dyDescent="0.25"/>
    <row r="15343" s="29" customFormat="1" x14ac:dyDescent="0.25"/>
    <row r="15344" s="29" customFormat="1" x14ac:dyDescent="0.25"/>
    <row r="15345" s="29" customFormat="1" x14ac:dyDescent="0.25"/>
    <row r="15346" s="29" customFormat="1" x14ac:dyDescent="0.25"/>
    <row r="15347" s="29" customFormat="1" x14ac:dyDescent="0.25"/>
    <row r="15348" s="29" customFormat="1" x14ac:dyDescent="0.25"/>
    <row r="15349" s="29" customFormat="1" x14ac:dyDescent="0.25"/>
    <row r="15350" s="29" customFormat="1" x14ac:dyDescent="0.25"/>
    <row r="15351" s="29" customFormat="1" x14ac:dyDescent="0.25"/>
    <row r="15352" s="29" customFormat="1" x14ac:dyDescent="0.25"/>
    <row r="15353" s="29" customFormat="1" x14ac:dyDescent="0.25"/>
    <row r="15354" s="29" customFormat="1" x14ac:dyDescent="0.25"/>
    <row r="15355" s="29" customFormat="1" x14ac:dyDescent="0.25"/>
    <row r="15356" s="29" customFormat="1" x14ac:dyDescent="0.25"/>
    <row r="15357" s="29" customFormat="1" x14ac:dyDescent="0.25"/>
    <row r="15358" s="29" customFormat="1" x14ac:dyDescent="0.25"/>
    <row r="15359" s="29" customFormat="1" x14ac:dyDescent="0.25"/>
    <row r="15360" s="29" customFormat="1" x14ac:dyDescent="0.25"/>
    <row r="15361" s="29" customFormat="1" x14ac:dyDescent="0.25"/>
    <row r="15362" s="29" customFormat="1" x14ac:dyDescent="0.25"/>
    <row r="15363" s="29" customFormat="1" x14ac:dyDescent="0.25"/>
    <row r="15364" s="29" customFormat="1" x14ac:dyDescent="0.25"/>
    <row r="15365" s="29" customFormat="1" x14ac:dyDescent="0.25"/>
    <row r="15366" s="29" customFormat="1" x14ac:dyDescent="0.25"/>
    <row r="15367" s="29" customFormat="1" x14ac:dyDescent="0.25"/>
    <row r="15368" s="29" customFormat="1" x14ac:dyDescent="0.25"/>
    <row r="15369" s="29" customFormat="1" x14ac:dyDescent="0.25"/>
    <row r="15370" s="29" customFormat="1" x14ac:dyDescent="0.25"/>
    <row r="15371" s="29" customFormat="1" x14ac:dyDescent="0.25"/>
    <row r="15372" s="29" customFormat="1" x14ac:dyDescent="0.25"/>
    <row r="15373" s="29" customFormat="1" x14ac:dyDescent="0.25"/>
    <row r="15374" s="29" customFormat="1" x14ac:dyDescent="0.25"/>
    <row r="15375" s="29" customFormat="1" x14ac:dyDescent="0.25"/>
    <row r="15376" s="29" customFormat="1" x14ac:dyDescent="0.25"/>
    <row r="15377" s="29" customFormat="1" x14ac:dyDescent="0.25"/>
    <row r="15378" s="29" customFormat="1" x14ac:dyDescent="0.25"/>
    <row r="15379" s="29" customFormat="1" x14ac:dyDescent="0.25"/>
    <row r="15380" s="29" customFormat="1" x14ac:dyDescent="0.25"/>
    <row r="15381" s="29" customFormat="1" x14ac:dyDescent="0.25"/>
    <row r="15382" s="29" customFormat="1" x14ac:dyDescent="0.25"/>
    <row r="15383" s="29" customFormat="1" x14ac:dyDescent="0.25"/>
    <row r="15384" s="29" customFormat="1" x14ac:dyDescent="0.25"/>
    <row r="15385" s="29" customFormat="1" x14ac:dyDescent="0.25"/>
    <row r="15386" s="29" customFormat="1" x14ac:dyDescent="0.25"/>
    <row r="15387" s="29" customFormat="1" x14ac:dyDescent="0.25"/>
    <row r="15388" s="29" customFormat="1" x14ac:dyDescent="0.25"/>
    <row r="15389" s="29" customFormat="1" x14ac:dyDescent="0.25"/>
    <row r="15390" s="29" customFormat="1" x14ac:dyDescent="0.25"/>
    <row r="15391" s="29" customFormat="1" x14ac:dyDescent="0.25"/>
    <row r="15392" s="29" customFormat="1" x14ac:dyDescent="0.25"/>
    <row r="15393" s="29" customFormat="1" x14ac:dyDescent="0.25"/>
    <row r="15394" s="29" customFormat="1" x14ac:dyDescent="0.25"/>
    <row r="15395" s="29" customFormat="1" x14ac:dyDescent="0.25"/>
    <row r="15396" s="29" customFormat="1" x14ac:dyDescent="0.25"/>
    <row r="15397" s="29" customFormat="1" x14ac:dyDescent="0.25"/>
    <row r="15398" s="29" customFormat="1" x14ac:dyDescent="0.25"/>
    <row r="15399" s="29" customFormat="1" x14ac:dyDescent="0.25"/>
    <row r="15400" s="29" customFormat="1" x14ac:dyDescent="0.25"/>
    <row r="15401" s="29" customFormat="1" x14ac:dyDescent="0.25"/>
    <row r="15402" s="29" customFormat="1" x14ac:dyDescent="0.25"/>
    <row r="15403" s="29" customFormat="1" x14ac:dyDescent="0.25"/>
    <row r="15404" s="29" customFormat="1" x14ac:dyDescent="0.25"/>
    <row r="15405" s="29" customFormat="1" x14ac:dyDescent="0.25"/>
    <row r="15406" s="29" customFormat="1" x14ac:dyDescent="0.25"/>
    <row r="15407" s="29" customFormat="1" x14ac:dyDescent="0.25"/>
    <row r="15408" s="29" customFormat="1" x14ac:dyDescent="0.25"/>
    <row r="15409" s="29" customFormat="1" x14ac:dyDescent="0.25"/>
    <row r="15410" s="29" customFormat="1" x14ac:dyDescent="0.25"/>
    <row r="15411" s="29" customFormat="1" x14ac:dyDescent="0.25"/>
    <row r="15412" s="29" customFormat="1" x14ac:dyDescent="0.25"/>
    <row r="15413" s="29" customFormat="1" x14ac:dyDescent="0.25"/>
    <row r="15414" s="29" customFormat="1" x14ac:dyDescent="0.25"/>
    <row r="15415" s="29" customFormat="1" x14ac:dyDescent="0.25"/>
    <row r="15416" s="29" customFormat="1" x14ac:dyDescent="0.25"/>
    <row r="15417" s="29" customFormat="1" x14ac:dyDescent="0.25"/>
    <row r="15418" s="29" customFormat="1" x14ac:dyDescent="0.25"/>
    <row r="15419" s="29" customFormat="1" x14ac:dyDescent="0.25"/>
    <row r="15420" s="29" customFormat="1" x14ac:dyDescent="0.25"/>
    <row r="15421" s="29" customFormat="1" x14ac:dyDescent="0.25"/>
    <row r="15422" s="29" customFormat="1" x14ac:dyDescent="0.25"/>
    <row r="15423" s="29" customFormat="1" x14ac:dyDescent="0.25"/>
    <row r="15424" s="29" customFormat="1" x14ac:dyDescent="0.25"/>
    <row r="15425" s="29" customFormat="1" x14ac:dyDescent="0.25"/>
    <row r="15426" s="29" customFormat="1" x14ac:dyDescent="0.25"/>
    <row r="15427" s="29" customFormat="1" x14ac:dyDescent="0.25"/>
    <row r="15428" s="29" customFormat="1" x14ac:dyDescent="0.25"/>
    <row r="15429" s="29" customFormat="1" x14ac:dyDescent="0.25"/>
    <row r="15430" s="29" customFormat="1" x14ac:dyDescent="0.25"/>
    <row r="15431" s="29" customFormat="1" x14ac:dyDescent="0.25"/>
    <row r="15432" s="29" customFormat="1" x14ac:dyDescent="0.25"/>
    <row r="15433" s="29" customFormat="1" x14ac:dyDescent="0.25"/>
    <row r="15434" s="29" customFormat="1" x14ac:dyDescent="0.25"/>
    <row r="15435" s="29" customFormat="1" x14ac:dyDescent="0.25"/>
    <row r="15436" s="29" customFormat="1" x14ac:dyDescent="0.25"/>
    <row r="15437" s="29" customFormat="1" x14ac:dyDescent="0.25"/>
    <row r="15438" s="29" customFormat="1" x14ac:dyDescent="0.25"/>
    <row r="15439" s="29" customFormat="1" x14ac:dyDescent="0.25"/>
    <row r="15440" s="29" customFormat="1" x14ac:dyDescent="0.25"/>
    <row r="15441" s="29" customFormat="1" x14ac:dyDescent="0.25"/>
    <row r="15442" s="29" customFormat="1" x14ac:dyDescent="0.25"/>
    <row r="15443" s="29" customFormat="1" x14ac:dyDescent="0.25"/>
    <row r="15444" s="29" customFormat="1" x14ac:dyDescent="0.25"/>
    <row r="15445" s="29" customFormat="1" x14ac:dyDescent="0.25"/>
    <row r="15446" s="29" customFormat="1" x14ac:dyDescent="0.25"/>
    <row r="15447" s="29" customFormat="1" x14ac:dyDescent="0.25"/>
    <row r="15448" s="29" customFormat="1" x14ac:dyDescent="0.25"/>
    <row r="15449" s="29" customFormat="1" x14ac:dyDescent="0.25"/>
    <row r="15450" s="29" customFormat="1" x14ac:dyDescent="0.25"/>
    <row r="15451" s="29" customFormat="1" x14ac:dyDescent="0.25"/>
    <row r="15452" s="29" customFormat="1" x14ac:dyDescent="0.25"/>
    <row r="15453" s="29" customFormat="1" x14ac:dyDescent="0.25"/>
    <row r="15454" s="29" customFormat="1" x14ac:dyDescent="0.25"/>
    <row r="15455" s="29" customFormat="1" x14ac:dyDescent="0.25"/>
    <row r="15456" s="29" customFormat="1" x14ac:dyDescent="0.25"/>
    <row r="15457" s="29" customFormat="1" x14ac:dyDescent="0.25"/>
    <row r="15458" s="29" customFormat="1" x14ac:dyDescent="0.25"/>
    <row r="15459" s="29" customFormat="1" x14ac:dyDescent="0.25"/>
    <row r="15460" s="29" customFormat="1" x14ac:dyDescent="0.25"/>
    <row r="15461" s="29" customFormat="1" x14ac:dyDescent="0.25"/>
    <row r="15462" s="29" customFormat="1" x14ac:dyDescent="0.25"/>
    <row r="15463" s="29" customFormat="1" x14ac:dyDescent="0.25"/>
    <row r="15464" s="29" customFormat="1" x14ac:dyDescent="0.25"/>
    <row r="15465" s="29" customFormat="1" x14ac:dyDescent="0.25"/>
    <row r="15466" s="29" customFormat="1" x14ac:dyDescent="0.25"/>
    <row r="15467" s="29" customFormat="1" x14ac:dyDescent="0.25"/>
    <row r="15468" s="29" customFormat="1" x14ac:dyDescent="0.25"/>
    <row r="15469" s="29" customFormat="1" x14ac:dyDescent="0.25"/>
    <row r="15470" s="29" customFormat="1" x14ac:dyDescent="0.25"/>
    <row r="15471" s="29" customFormat="1" x14ac:dyDescent="0.25"/>
    <row r="15472" s="29" customFormat="1" x14ac:dyDescent="0.25"/>
    <row r="15473" s="29" customFormat="1" x14ac:dyDescent="0.25"/>
    <row r="15474" s="29" customFormat="1" x14ac:dyDescent="0.25"/>
    <row r="15475" s="29" customFormat="1" x14ac:dyDescent="0.25"/>
    <row r="15476" s="29" customFormat="1" x14ac:dyDescent="0.25"/>
    <row r="15477" s="29" customFormat="1" x14ac:dyDescent="0.25"/>
    <row r="15478" s="29" customFormat="1" x14ac:dyDescent="0.25"/>
    <row r="15479" s="29" customFormat="1" x14ac:dyDescent="0.25"/>
    <row r="15480" s="29" customFormat="1" x14ac:dyDescent="0.25"/>
    <row r="15481" s="29" customFormat="1" x14ac:dyDescent="0.25"/>
    <row r="15482" s="29" customFormat="1" x14ac:dyDescent="0.25"/>
    <row r="15483" s="29" customFormat="1" x14ac:dyDescent="0.25"/>
    <row r="15484" s="29" customFormat="1" x14ac:dyDescent="0.25"/>
    <row r="15485" s="29" customFormat="1" x14ac:dyDescent="0.25"/>
    <row r="15486" s="29" customFormat="1" x14ac:dyDescent="0.25"/>
    <row r="15487" s="29" customFormat="1" x14ac:dyDescent="0.25"/>
    <row r="15488" s="29" customFormat="1" x14ac:dyDescent="0.25"/>
    <row r="15489" s="29" customFormat="1" x14ac:dyDescent="0.25"/>
    <row r="15490" s="29" customFormat="1" x14ac:dyDescent="0.25"/>
    <row r="15491" s="29" customFormat="1" x14ac:dyDescent="0.25"/>
    <row r="15492" s="29" customFormat="1" x14ac:dyDescent="0.25"/>
    <row r="15493" s="29" customFormat="1" x14ac:dyDescent="0.25"/>
    <row r="15494" s="29" customFormat="1" x14ac:dyDescent="0.25"/>
    <row r="15495" s="29" customFormat="1" x14ac:dyDescent="0.25"/>
    <row r="15496" s="29" customFormat="1" x14ac:dyDescent="0.25"/>
    <row r="15497" s="29" customFormat="1" x14ac:dyDescent="0.25"/>
    <row r="15498" s="29" customFormat="1" x14ac:dyDescent="0.25"/>
    <row r="15499" s="29" customFormat="1" x14ac:dyDescent="0.25"/>
    <row r="15500" s="29" customFormat="1" x14ac:dyDescent="0.25"/>
    <row r="15501" s="29" customFormat="1" x14ac:dyDescent="0.25"/>
    <row r="15502" s="29" customFormat="1" x14ac:dyDescent="0.25"/>
    <row r="15503" s="29" customFormat="1" x14ac:dyDescent="0.25"/>
    <row r="15504" s="29" customFormat="1" x14ac:dyDescent="0.25"/>
    <row r="15505" s="29" customFormat="1" x14ac:dyDescent="0.25"/>
    <row r="15506" s="29" customFormat="1" x14ac:dyDescent="0.25"/>
    <row r="15507" s="29" customFormat="1" x14ac:dyDescent="0.25"/>
    <row r="15508" s="29" customFormat="1" x14ac:dyDescent="0.25"/>
    <row r="15509" s="29" customFormat="1" x14ac:dyDescent="0.25"/>
    <row r="15510" s="29" customFormat="1" x14ac:dyDescent="0.25"/>
    <row r="15511" s="29" customFormat="1" x14ac:dyDescent="0.25"/>
    <row r="15512" s="29" customFormat="1" x14ac:dyDescent="0.25"/>
    <row r="15513" s="29" customFormat="1" x14ac:dyDescent="0.25"/>
    <row r="15514" s="29" customFormat="1" x14ac:dyDescent="0.25"/>
    <row r="15515" s="29" customFormat="1" x14ac:dyDescent="0.25"/>
    <row r="15516" s="29" customFormat="1" x14ac:dyDescent="0.25"/>
    <row r="15517" s="29" customFormat="1" x14ac:dyDescent="0.25"/>
    <row r="15518" s="29" customFormat="1" x14ac:dyDescent="0.25"/>
    <row r="15519" s="29" customFormat="1" x14ac:dyDescent="0.25"/>
    <row r="15520" s="29" customFormat="1" x14ac:dyDescent="0.25"/>
    <row r="15521" s="29" customFormat="1" x14ac:dyDescent="0.25"/>
    <row r="15522" s="29" customFormat="1" x14ac:dyDescent="0.25"/>
    <row r="15523" s="29" customFormat="1" x14ac:dyDescent="0.25"/>
    <row r="15524" s="29" customFormat="1" x14ac:dyDescent="0.25"/>
    <row r="15525" s="29" customFormat="1" x14ac:dyDescent="0.25"/>
    <row r="15526" s="29" customFormat="1" x14ac:dyDescent="0.25"/>
    <row r="15527" s="29" customFormat="1" x14ac:dyDescent="0.25"/>
    <row r="15528" s="29" customFormat="1" x14ac:dyDescent="0.25"/>
    <row r="15529" s="29" customFormat="1" x14ac:dyDescent="0.25"/>
    <row r="15530" s="29" customFormat="1" x14ac:dyDescent="0.25"/>
    <row r="15531" s="29" customFormat="1" x14ac:dyDescent="0.25"/>
    <row r="15532" s="29" customFormat="1" x14ac:dyDescent="0.25"/>
    <row r="15533" s="29" customFormat="1" x14ac:dyDescent="0.25"/>
    <row r="15534" s="29" customFormat="1" x14ac:dyDescent="0.25"/>
    <row r="15535" s="29" customFormat="1" x14ac:dyDescent="0.25"/>
    <row r="15536" s="29" customFormat="1" x14ac:dyDescent="0.25"/>
    <row r="15537" s="29" customFormat="1" x14ac:dyDescent="0.25"/>
    <row r="15538" s="29" customFormat="1" x14ac:dyDescent="0.25"/>
    <row r="15539" s="29" customFormat="1" x14ac:dyDescent="0.25"/>
    <row r="15540" s="29" customFormat="1" x14ac:dyDescent="0.25"/>
    <row r="15541" s="29" customFormat="1" x14ac:dyDescent="0.25"/>
    <row r="15542" s="29" customFormat="1" x14ac:dyDescent="0.25"/>
    <row r="15543" s="29" customFormat="1" x14ac:dyDescent="0.25"/>
    <row r="15544" s="29" customFormat="1" x14ac:dyDescent="0.25"/>
    <row r="15545" s="29" customFormat="1" x14ac:dyDescent="0.25"/>
    <row r="15546" s="29" customFormat="1" x14ac:dyDescent="0.25"/>
    <row r="15547" s="29" customFormat="1" x14ac:dyDescent="0.25"/>
    <row r="15548" s="29" customFormat="1" x14ac:dyDescent="0.25"/>
    <row r="15549" s="29" customFormat="1" x14ac:dyDescent="0.25"/>
    <row r="15550" s="29" customFormat="1" x14ac:dyDescent="0.25"/>
    <row r="15551" s="29" customFormat="1" x14ac:dyDescent="0.25"/>
    <row r="15552" s="29" customFormat="1" x14ac:dyDescent="0.25"/>
    <row r="15553" s="29" customFormat="1" x14ac:dyDescent="0.25"/>
    <row r="15554" s="29" customFormat="1" x14ac:dyDescent="0.25"/>
    <row r="15555" s="29" customFormat="1" x14ac:dyDescent="0.25"/>
    <row r="15556" s="29" customFormat="1" x14ac:dyDescent="0.25"/>
    <row r="15557" s="29" customFormat="1" x14ac:dyDescent="0.25"/>
    <row r="15558" s="29" customFormat="1" x14ac:dyDescent="0.25"/>
    <row r="15559" s="29" customFormat="1" x14ac:dyDescent="0.25"/>
    <row r="15560" s="29" customFormat="1" x14ac:dyDescent="0.25"/>
    <row r="15561" s="29" customFormat="1" x14ac:dyDescent="0.25"/>
    <row r="15562" s="29" customFormat="1" x14ac:dyDescent="0.25"/>
    <row r="15563" s="29" customFormat="1" x14ac:dyDescent="0.25"/>
    <row r="15564" s="29" customFormat="1" x14ac:dyDescent="0.25"/>
    <row r="15565" s="29" customFormat="1" x14ac:dyDescent="0.25"/>
    <row r="15566" s="29" customFormat="1" x14ac:dyDescent="0.25"/>
    <row r="15567" s="29" customFormat="1" x14ac:dyDescent="0.25"/>
    <row r="15568" s="29" customFormat="1" x14ac:dyDescent="0.25"/>
    <row r="15569" s="29" customFormat="1" x14ac:dyDescent="0.25"/>
    <row r="15570" s="29" customFormat="1" x14ac:dyDescent="0.25"/>
    <row r="15571" s="29" customFormat="1" x14ac:dyDescent="0.25"/>
    <row r="15572" s="29" customFormat="1" x14ac:dyDescent="0.25"/>
    <row r="15573" s="29" customFormat="1" x14ac:dyDescent="0.25"/>
    <row r="15574" s="29" customFormat="1" x14ac:dyDescent="0.25"/>
    <row r="15575" s="29" customFormat="1" x14ac:dyDescent="0.25"/>
    <row r="15576" s="29" customFormat="1" x14ac:dyDescent="0.25"/>
    <row r="15577" s="29" customFormat="1" x14ac:dyDescent="0.25"/>
    <row r="15578" s="29" customFormat="1" x14ac:dyDescent="0.25"/>
    <row r="15579" s="29" customFormat="1" x14ac:dyDescent="0.25"/>
    <row r="15580" s="29" customFormat="1" x14ac:dyDescent="0.25"/>
    <row r="15581" s="29" customFormat="1" x14ac:dyDescent="0.25"/>
    <row r="15582" s="29" customFormat="1" x14ac:dyDescent="0.25"/>
    <row r="15583" s="29" customFormat="1" x14ac:dyDescent="0.25"/>
    <row r="15584" s="29" customFormat="1" x14ac:dyDescent="0.25"/>
    <row r="15585" s="29" customFormat="1" x14ac:dyDescent="0.25"/>
    <row r="15586" s="29" customFormat="1" x14ac:dyDescent="0.25"/>
    <row r="15587" s="29" customFormat="1" x14ac:dyDescent="0.25"/>
    <row r="15588" s="29" customFormat="1" x14ac:dyDescent="0.25"/>
    <row r="15589" s="29" customFormat="1" x14ac:dyDescent="0.25"/>
    <row r="15590" s="29" customFormat="1" x14ac:dyDescent="0.25"/>
    <row r="15591" s="29" customFormat="1" x14ac:dyDescent="0.25"/>
    <row r="15592" s="29" customFormat="1" x14ac:dyDescent="0.25"/>
    <row r="15593" s="29" customFormat="1" x14ac:dyDescent="0.25"/>
    <row r="15594" s="29" customFormat="1" x14ac:dyDescent="0.25"/>
    <row r="15595" s="29" customFormat="1" x14ac:dyDescent="0.25"/>
    <row r="15596" s="29" customFormat="1" x14ac:dyDescent="0.25"/>
    <row r="15597" s="29" customFormat="1" x14ac:dyDescent="0.25"/>
    <row r="15598" s="29" customFormat="1" x14ac:dyDescent="0.25"/>
    <row r="15599" s="29" customFormat="1" x14ac:dyDescent="0.25"/>
    <row r="15600" s="29" customFormat="1" x14ac:dyDescent="0.25"/>
    <row r="15601" s="29" customFormat="1" x14ac:dyDescent="0.25"/>
    <row r="15602" s="29" customFormat="1" x14ac:dyDescent="0.25"/>
    <row r="15603" s="29" customFormat="1" x14ac:dyDescent="0.25"/>
    <row r="15604" s="29" customFormat="1" x14ac:dyDescent="0.25"/>
    <row r="15605" s="29" customFormat="1" x14ac:dyDescent="0.25"/>
    <row r="15606" s="29" customFormat="1" x14ac:dyDescent="0.25"/>
    <row r="15607" s="29" customFormat="1" x14ac:dyDescent="0.25"/>
    <row r="15608" s="29" customFormat="1" x14ac:dyDescent="0.25"/>
    <row r="15609" s="29" customFormat="1" x14ac:dyDescent="0.25"/>
    <row r="15610" s="29" customFormat="1" x14ac:dyDescent="0.25"/>
    <row r="15611" s="29" customFormat="1" x14ac:dyDescent="0.25"/>
    <row r="15612" s="29" customFormat="1" x14ac:dyDescent="0.25"/>
    <row r="15613" s="29" customFormat="1" x14ac:dyDescent="0.25"/>
    <row r="15614" s="29" customFormat="1" x14ac:dyDescent="0.25"/>
    <row r="15615" s="29" customFormat="1" x14ac:dyDescent="0.25"/>
    <row r="15616" s="29" customFormat="1" x14ac:dyDescent="0.25"/>
    <row r="15617" s="29" customFormat="1" x14ac:dyDescent="0.25"/>
    <row r="15618" s="29" customFormat="1" x14ac:dyDescent="0.25"/>
    <row r="15619" s="29" customFormat="1" x14ac:dyDescent="0.25"/>
    <row r="15620" s="29" customFormat="1" x14ac:dyDescent="0.25"/>
    <row r="15621" s="29" customFormat="1" x14ac:dyDescent="0.25"/>
    <row r="15622" s="29" customFormat="1" x14ac:dyDescent="0.25"/>
    <row r="15623" s="29" customFormat="1" x14ac:dyDescent="0.25"/>
    <row r="15624" s="29" customFormat="1" x14ac:dyDescent="0.25"/>
    <row r="15625" s="29" customFormat="1" x14ac:dyDescent="0.25"/>
    <row r="15626" s="29" customFormat="1" x14ac:dyDescent="0.25"/>
    <row r="15627" s="29" customFormat="1" x14ac:dyDescent="0.25"/>
    <row r="15628" s="29" customFormat="1" x14ac:dyDescent="0.25"/>
    <row r="15629" s="29" customFormat="1" x14ac:dyDescent="0.25"/>
    <row r="15630" s="29" customFormat="1" x14ac:dyDescent="0.25"/>
    <row r="15631" s="29" customFormat="1" x14ac:dyDescent="0.25"/>
    <row r="15632" s="29" customFormat="1" x14ac:dyDescent="0.25"/>
    <row r="15633" s="29" customFormat="1" x14ac:dyDescent="0.25"/>
    <row r="15634" s="29" customFormat="1" x14ac:dyDescent="0.25"/>
    <row r="15635" s="29" customFormat="1" x14ac:dyDescent="0.25"/>
    <row r="15636" s="29" customFormat="1" x14ac:dyDescent="0.25"/>
    <row r="15637" s="29" customFormat="1" x14ac:dyDescent="0.25"/>
    <row r="15638" s="29" customFormat="1" x14ac:dyDescent="0.25"/>
    <row r="15639" s="29" customFormat="1" x14ac:dyDescent="0.25"/>
    <row r="15640" s="29" customFormat="1" x14ac:dyDescent="0.25"/>
    <row r="15641" s="29" customFormat="1" x14ac:dyDescent="0.25"/>
    <row r="15642" s="29" customFormat="1" x14ac:dyDescent="0.25"/>
    <row r="15643" s="29" customFormat="1" x14ac:dyDescent="0.25"/>
    <row r="15644" s="29" customFormat="1" x14ac:dyDescent="0.25"/>
    <row r="15645" s="29" customFormat="1" x14ac:dyDescent="0.25"/>
    <row r="15646" s="29" customFormat="1" x14ac:dyDescent="0.25"/>
    <row r="15647" s="29" customFormat="1" x14ac:dyDescent="0.25"/>
    <row r="15648" s="29" customFormat="1" x14ac:dyDescent="0.25"/>
    <row r="15649" s="29" customFormat="1" x14ac:dyDescent="0.25"/>
    <row r="15650" s="29" customFormat="1" x14ac:dyDescent="0.25"/>
    <row r="15651" s="29" customFormat="1" x14ac:dyDescent="0.25"/>
    <row r="15652" s="29" customFormat="1" x14ac:dyDescent="0.25"/>
    <row r="15653" s="29" customFormat="1" x14ac:dyDescent="0.25"/>
    <row r="15654" s="29" customFormat="1" x14ac:dyDescent="0.25"/>
    <row r="15655" s="29" customFormat="1" x14ac:dyDescent="0.25"/>
    <row r="15656" s="29" customFormat="1" x14ac:dyDescent="0.25"/>
    <row r="15657" s="29" customFormat="1" x14ac:dyDescent="0.25"/>
    <row r="15658" s="29" customFormat="1" x14ac:dyDescent="0.25"/>
    <row r="15659" s="29" customFormat="1" x14ac:dyDescent="0.25"/>
    <row r="15660" s="29" customFormat="1" x14ac:dyDescent="0.25"/>
    <row r="15661" s="29" customFormat="1" x14ac:dyDescent="0.25"/>
    <row r="15662" s="29" customFormat="1" x14ac:dyDescent="0.25"/>
    <row r="15663" s="29" customFormat="1" x14ac:dyDescent="0.25"/>
    <row r="15664" s="29" customFormat="1" x14ac:dyDescent="0.25"/>
    <row r="15665" s="29" customFormat="1" x14ac:dyDescent="0.25"/>
    <row r="15666" s="29" customFormat="1" x14ac:dyDescent="0.25"/>
    <row r="15667" s="29" customFormat="1" x14ac:dyDescent="0.25"/>
    <row r="15668" s="29" customFormat="1" x14ac:dyDescent="0.25"/>
    <row r="15669" s="29" customFormat="1" x14ac:dyDescent="0.25"/>
    <row r="15670" s="29" customFormat="1" x14ac:dyDescent="0.25"/>
    <row r="15671" s="29" customFormat="1" x14ac:dyDescent="0.25"/>
    <row r="15672" s="29" customFormat="1" x14ac:dyDescent="0.25"/>
    <row r="15673" s="29" customFormat="1" x14ac:dyDescent="0.25"/>
    <row r="15674" s="29" customFormat="1" x14ac:dyDescent="0.25"/>
    <row r="15675" s="29" customFormat="1" x14ac:dyDescent="0.25"/>
    <row r="15676" s="29" customFormat="1" x14ac:dyDescent="0.25"/>
    <row r="15677" s="29" customFormat="1" x14ac:dyDescent="0.25"/>
    <row r="15678" s="29" customFormat="1" x14ac:dyDescent="0.25"/>
    <row r="15679" s="29" customFormat="1" x14ac:dyDescent="0.25"/>
    <row r="15680" s="29" customFormat="1" x14ac:dyDescent="0.25"/>
    <row r="15681" s="29" customFormat="1" x14ac:dyDescent="0.25"/>
    <row r="15682" s="29" customFormat="1" x14ac:dyDescent="0.25"/>
    <row r="15683" s="29" customFormat="1" x14ac:dyDescent="0.25"/>
    <row r="15684" s="29" customFormat="1" x14ac:dyDescent="0.25"/>
    <row r="15685" s="29" customFormat="1" x14ac:dyDescent="0.25"/>
    <row r="15686" s="29" customFormat="1" x14ac:dyDescent="0.25"/>
    <row r="15687" s="29" customFormat="1" x14ac:dyDescent="0.25"/>
    <row r="15688" s="29" customFormat="1" x14ac:dyDescent="0.25"/>
    <row r="15689" s="29" customFormat="1" x14ac:dyDescent="0.25"/>
    <row r="15690" s="29" customFormat="1" x14ac:dyDescent="0.25"/>
    <row r="15691" s="29" customFormat="1" x14ac:dyDescent="0.25"/>
    <row r="15692" s="29" customFormat="1" x14ac:dyDescent="0.25"/>
    <row r="15693" s="29" customFormat="1" x14ac:dyDescent="0.25"/>
    <row r="15694" s="29" customFormat="1" x14ac:dyDescent="0.25"/>
    <row r="15695" s="29" customFormat="1" x14ac:dyDescent="0.25"/>
    <row r="15696" s="29" customFormat="1" x14ac:dyDescent="0.25"/>
    <row r="15697" s="29" customFormat="1" x14ac:dyDescent="0.25"/>
    <row r="15698" s="29" customFormat="1" x14ac:dyDescent="0.25"/>
    <row r="15699" s="29" customFormat="1" x14ac:dyDescent="0.25"/>
    <row r="15700" s="29" customFormat="1" x14ac:dyDescent="0.25"/>
    <row r="15701" s="29" customFormat="1" x14ac:dyDescent="0.25"/>
    <row r="15702" s="29" customFormat="1" x14ac:dyDescent="0.25"/>
    <row r="15703" s="29" customFormat="1" x14ac:dyDescent="0.25"/>
    <row r="15704" s="29" customFormat="1" x14ac:dyDescent="0.25"/>
    <row r="15705" s="29" customFormat="1" x14ac:dyDescent="0.25"/>
    <row r="15706" s="29" customFormat="1" x14ac:dyDescent="0.25"/>
    <row r="15707" s="29" customFormat="1" x14ac:dyDescent="0.25"/>
    <row r="15708" s="29" customFormat="1" x14ac:dyDescent="0.25"/>
    <row r="15709" s="29" customFormat="1" x14ac:dyDescent="0.25"/>
    <row r="15710" s="29" customFormat="1" x14ac:dyDescent="0.25"/>
    <row r="15711" s="29" customFormat="1" x14ac:dyDescent="0.25"/>
    <row r="15712" s="29" customFormat="1" x14ac:dyDescent="0.25"/>
    <row r="15713" s="29" customFormat="1" x14ac:dyDescent="0.25"/>
    <row r="15714" s="29" customFormat="1" x14ac:dyDescent="0.25"/>
    <row r="15715" s="29" customFormat="1" x14ac:dyDescent="0.25"/>
    <row r="15716" s="29" customFormat="1" x14ac:dyDescent="0.25"/>
    <row r="15717" s="29" customFormat="1" x14ac:dyDescent="0.25"/>
    <row r="15718" s="29" customFormat="1" x14ac:dyDescent="0.25"/>
    <row r="15719" s="29" customFormat="1" x14ac:dyDescent="0.25"/>
    <row r="15720" s="29" customFormat="1" x14ac:dyDescent="0.25"/>
    <row r="15721" s="29" customFormat="1" x14ac:dyDescent="0.25"/>
    <row r="15722" s="29" customFormat="1" x14ac:dyDescent="0.25"/>
    <row r="15723" s="29" customFormat="1" x14ac:dyDescent="0.25"/>
    <row r="15724" s="29" customFormat="1" x14ac:dyDescent="0.25"/>
    <row r="15725" s="29" customFormat="1" x14ac:dyDescent="0.25"/>
    <row r="15726" s="29" customFormat="1" x14ac:dyDescent="0.25"/>
    <row r="15727" s="29" customFormat="1" x14ac:dyDescent="0.25"/>
    <row r="15728" s="29" customFormat="1" x14ac:dyDescent="0.25"/>
    <row r="15729" s="29" customFormat="1" x14ac:dyDescent="0.25"/>
    <row r="15730" s="29" customFormat="1" x14ac:dyDescent="0.25"/>
    <row r="15731" s="29" customFormat="1" x14ac:dyDescent="0.25"/>
    <row r="15732" s="29" customFormat="1" x14ac:dyDescent="0.25"/>
    <row r="15733" s="29" customFormat="1" x14ac:dyDescent="0.25"/>
    <row r="15734" s="29" customFormat="1" x14ac:dyDescent="0.25"/>
    <row r="15735" s="29" customFormat="1" x14ac:dyDescent="0.25"/>
    <row r="15736" s="29" customFormat="1" x14ac:dyDescent="0.25"/>
    <row r="15737" s="29" customFormat="1" x14ac:dyDescent="0.25"/>
    <row r="15738" s="29" customFormat="1" x14ac:dyDescent="0.25"/>
    <row r="15739" s="29" customFormat="1" x14ac:dyDescent="0.25"/>
    <row r="15740" s="29" customFormat="1" x14ac:dyDescent="0.25"/>
    <row r="15741" s="29" customFormat="1" x14ac:dyDescent="0.25"/>
    <row r="15742" s="29" customFormat="1" x14ac:dyDescent="0.25"/>
    <row r="15743" s="29" customFormat="1" x14ac:dyDescent="0.25"/>
    <row r="15744" s="29" customFormat="1" x14ac:dyDescent="0.25"/>
    <row r="15745" s="29" customFormat="1" x14ac:dyDescent="0.25"/>
    <row r="15746" s="29" customFormat="1" x14ac:dyDescent="0.25"/>
    <row r="15747" s="29" customFormat="1" x14ac:dyDescent="0.25"/>
    <row r="15748" s="29" customFormat="1" x14ac:dyDescent="0.25"/>
    <row r="15749" s="29" customFormat="1" x14ac:dyDescent="0.25"/>
    <row r="15750" s="29" customFormat="1" x14ac:dyDescent="0.25"/>
    <row r="15751" s="29" customFormat="1" x14ac:dyDescent="0.25"/>
    <row r="15752" s="29" customFormat="1" x14ac:dyDescent="0.25"/>
    <row r="15753" s="29" customFormat="1" x14ac:dyDescent="0.25"/>
    <row r="15754" s="29" customFormat="1" x14ac:dyDescent="0.25"/>
    <row r="15755" s="29" customFormat="1" x14ac:dyDescent="0.25"/>
    <row r="15756" s="29" customFormat="1" x14ac:dyDescent="0.25"/>
    <row r="15757" s="29" customFormat="1" x14ac:dyDescent="0.25"/>
    <row r="15758" s="29" customFormat="1" x14ac:dyDescent="0.25"/>
    <row r="15759" s="29" customFormat="1" x14ac:dyDescent="0.25"/>
    <row r="15760" s="29" customFormat="1" x14ac:dyDescent="0.25"/>
    <row r="15761" s="29" customFormat="1" x14ac:dyDescent="0.25"/>
    <row r="15762" s="29" customFormat="1" x14ac:dyDescent="0.25"/>
    <row r="15763" s="29" customFormat="1" x14ac:dyDescent="0.25"/>
    <row r="15764" s="29" customFormat="1" x14ac:dyDescent="0.25"/>
    <row r="15765" s="29" customFormat="1" x14ac:dyDescent="0.25"/>
    <row r="15766" s="29" customFormat="1" x14ac:dyDescent="0.25"/>
    <row r="15767" s="29" customFormat="1" x14ac:dyDescent="0.25"/>
    <row r="15768" s="29" customFormat="1" x14ac:dyDescent="0.25"/>
    <row r="15769" s="29" customFormat="1" x14ac:dyDescent="0.25"/>
    <row r="15770" s="29" customFormat="1" x14ac:dyDescent="0.25"/>
    <row r="15771" s="29" customFormat="1" x14ac:dyDescent="0.25"/>
    <row r="15772" s="29" customFormat="1" x14ac:dyDescent="0.25"/>
    <row r="15773" s="29" customFormat="1" x14ac:dyDescent="0.25"/>
    <row r="15774" s="29" customFormat="1" x14ac:dyDescent="0.25"/>
    <row r="15775" s="29" customFormat="1" x14ac:dyDescent="0.25"/>
    <row r="15776" s="29" customFormat="1" x14ac:dyDescent="0.25"/>
    <row r="15777" s="29" customFormat="1" x14ac:dyDescent="0.25"/>
    <row r="15778" s="29" customFormat="1" x14ac:dyDescent="0.25"/>
    <row r="15779" s="29" customFormat="1" x14ac:dyDescent="0.25"/>
    <row r="15780" s="29" customFormat="1" x14ac:dyDescent="0.25"/>
    <row r="15781" s="29" customFormat="1" x14ac:dyDescent="0.25"/>
    <row r="15782" s="29" customFormat="1" x14ac:dyDescent="0.25"/>
    <row r="15783" s="29" customFormat="1" x14ac:dyDescent="0.25"/>
    <row r="15784" s="29" customFormat="1" x14ac:dyDescent="0.25"/>
    <row r="15785" s="29" customFormat="1" x14ac:dyDescent="0.25"/>
    <row r="15786" s="29" customFormat="1" x14ac:dyDescent="0.25"/>
    <row r="15787" s="29" customFormat="1" x14ac:dyDescent="0.25"/>
    <row r="15788" s="29" customFormat="1" x14ac:dyDescent="0.25"/>
    <row r="15789" s="29" customFormat="1" x14ac:dyDescent="0.25"/>
    <row r="15790" s="29" customFormat="1" x14ac:dyDescent="0.25"/>
    <row r="15791" s="29" customFormat="1" x14ac:dyDescent="0.25"/>
    <row r="15792" s="29" customFormat="1" x14ac:dyDescent="0.25"/>
    <row r="15793" s="29" customFormat="1" x14ac:dyDescent="0.25"/>
    <row r="15794" s="29" customFormat="1" x14ac:dyDescent="0.25"/>
    <row r="15795" s="29" customFormat="1" x14ac:dyDescent="0.25"/>
    <row r="15796" s="29" customFormat="1" x14ac:dyDescent="0.25"/>
    <row r="15797" s="29" customFormat="1" x14ac:dyDescent="0.25"/>
    <row r="15798" s="29" customFormat="1" x14ac:dyDescent="0.25"/>
    <row r="15799" s="29" customFormat="1" x14ac:dyDescent="0.25"/>
    <row r="15800" s="29" customFormat="1" x14ac:dyDescent="0.25"/>
    <row r="15801" s="29" customFormat="1" x14ac:dyDescent="0.25"/>
    <row r="15802" s="29" customFormat="1" x14ac:dyDescent="0.25"/>
    <row r="15803" s="29" customFormat="1" x14ac:dyDescent="0.25"/>
    <row r="15804" s="29" customFormat="1" x14ac:dyDescent="0.25"/>
    <row r="15805" s="29" customFormat="1" x14ac:dyDescent="0.25"/>
    <row r="15806" s="29" customFormat="1" x14ac:dyDescent="0.25"/>
    <row r="15807" s="29" customFormat="1" x14ac:dyDescent="0.25"/>
    <row r="15808" s="29" customFormat="1" x14ac:dyDescent="0.25"/>
    <row r="15809" s="29" customFormat="1" x14ac:dyDescent="0.25"/>
    <row r="15810" s="29" customFormat="1" x14ac:dyDescent="0.25"/>
    <row r="15811" s="29" customFormat="1" x14ac:dyDescent="0.25"/>
    <row r="15812" s="29" customFormat="1" x14ac:dyDescent="0.25"/>
    <row r="15813" s="29" customFormat="1" x14ac:dyDescent="0.25"/>
    <row r="15814" s="29" customFormat="1" x14ac:dyDescent="0.25"/>
    <row r="15815" s="29" customFormat="1" x14ac:dyDescent="0.25"/>
    <row r="15816" s="29" customFormat="1" x14ac:dyDescent="0.25"/>
    <row r="15817" s="29" customFormat="1" x14ac:dyDescent="0.25"/>
    <row r="15818" s="29" customFormat="1" x14ac:dyDescent="0.25"/>
    <row r="15819" s="29" customFormat="1" x14ac:dyDescent="0.25"/>
    <row r="15820" s="29" customFormat="1" x14ac:dyDescent="0.25"/>
    <row r="15821" s="29" customFormat="1" x14ac:dyDescent="0.25"/>
    <row r="15822" s="29" customFormat="1" x14ac:dyDescent="0.25"/>
    <row r="15823" s="29" customFormat="1" x14ac:dyDescent="0.25"/>
    <row r="15824" s="29" customFormat="1" x14ac:dyDescent="0.25"/>
    <row r="15825" s="29" customFormat="1" x14ac:dyDescent="0.25"/>
    <row r="15826" s="29" customFormat="1" x14ac:dyDescent="0.25"/>
    <row r="15827" s="29" customFormat="1" x14ac:dyDescent="0.25"/>
    <row r="15828" s="29" customFormat="1" x14ac:dyDescent="0.25"/>
    <row r="15829" s="29" customFormat="1" x14ac:dyDescent="0.25"/>
    <row r="15830" s="29" customFormat="1" x14ac:dyDescent="0.25"/>
    <row r="15831" s="29" customFormat="1" x14ac:dyDescent="0.25"/>
    <row r="15832" s="29" customFormat="1" x14ac:dyDescent="0.25"/>
    <row r="15833" s="29" customFormat="1" x14ac:dyDescent="0.25"/>
    <row r="15834" s="29" customFormat="1" x14ac:dyDescent="0.25"/>
    <row r="15835" s="29" customFormat="1" x14ac:dyDescent="0.25"/>
    <row r="15836" s="29" customFormat="1" x14ac:dyDescent="0.25"/>
    <row r="15837" s="29" customFormat="1" x14ac:dyDescent="0.25"/>
    <row r="15838" s="29" customFormat="1" x14ac:dyDescent="0.25"/>
    <row r="15839" s="29" customFormat="1" x14ac:dyDescent="0.25"/>
    <row r="15840" s="29" customFormat="1" x14ac:dyDescent="0.25"/>
    <row r="15841" s="29" customFormat="1" x14ac:dyDescent="0.25"/>
    <row r="15842" s="29" customFormat="1" x14ac:dyDescent="0.25"/>
    <row r="15843" s="29" customFormat="1" x14ac:dyDescent="0.25"/>
    <row r="15844" s="29" customFormat="1" x14ac:dyDescent="0.25"/>
    <row r="15845" s="29" customFormat="1" x14ac:dyDescent="0.25"/>
    <row r="15846" s="29" customFormat="1" x14ac:dyDescent="0.25"/>
    <row r="15847" s="29" customFormat="1" x14ac:dyDescent="0.25"/>
    <row r="15848" s="29" customFormat="1" x14ac:dyDescent="0.25"/>
    <row r="15849" s="29" customFormat="1" x14ac:dyDescent="0.25"/>
    <row r="15850" s="29" customFormat="1" x14ac:dyDescent="0.25"/>
    <row r="15851" s="29" customFormat="1" x14ac:dyDescent="0.25"/>
    <row r="15852" s="29" customFormat="1" x14ac:dyDescent="0.25"/>
    <row r="15853" s="29" customFormat="1" x14ac:dyDescent="0.25"/>
    <row r="15854" s="29" customFormat="1" x14ac:dyDescent="0.25"/>
    <row r="15855" s="29" customFormat="1" x14ac:dyDescent="0.25"/>
    <row r="15856" s="29" customFormat="1" x14ac:dyDescent="0.25"/>
    <row r="15857" s="29" customFormat="1" x14ac:dyDescent="0.25"/>
    <row r="15858" s="29" customFormat="1" x14ac:dyDescent="0.25"/>
    <row r="15859" s="29" customFormat="1" x14ac:dyDescent="0.25"/>
    <row r="15860" s="29" customFormat="1" x14ac:dyDescent="0.25"/>
    <row r="15861" s="29" customFormat="1" x14ac:dyDescent="0.25"/>
    <row r="15862" s="29" customFormat="1" x14ac:dyDescent="0.25"/>
    <row r="15863" s="29" customFormat="1" x14ac:dyDescent="0.25"/>
    <row r="15864" s="29" customFormat="1" x14ac:dyDescent="0.25"/>
    <row r="15865" s="29" customFormat="1" x14ac:dyDescent="0.25"/>
    <row r="15866" s="29" customFormat="1" x14ac:dyDescent="0.25"/>
    <row r="15867" s="29" customFormat="1" x14ac:dyDescent="0.25"/>
    <row r="15868" s="29" customFormat="1" x14ac:dyDescent="0.25"/>
    <row r="15869" s="29" customFormat="1" x14ac:dyDescent="0.25"/>
    <row r="15870" s="29" customFormat="1" x14ac:dyDescent="0.25"/>
    <row r="15871" s="29" customFormat="1" x14ac:dyDescent="0.25"/>
    <row r="15872" s="29" customFormat="1" x14ac:dyDescent="0.25"/>
    <row r="15873" s="29" customFormat="1" x14ac:dyDescent="0.25"/>
    <row r="15874" s="29" customFormat="1" x14ac:dyDescent="0.25"/>
    <row r="15875" s="29" customFormat="1" x14ac:dyDescent="0.25"/>
    <row r="15876" s="29" customFormat="1" x14ac:dyDescent="0.25"/>
    <row r="15877" s="29" customFormat="1" x14ac:dyDescent="0.25"/>
    <row r="15878" s="29" customFormat="1" x14ac:dyDescent="0.25"/>
    <row r="15879" s="29" customFormat="1" x14ac:dyDescent="0.25"/>
    <row r="15880" s="29" customFormat="1" x14ac:dyDescent="0.25"/>
    <row r="15881" s="29" customFormat="1" x14ac:dyDescent="0.25"/>
    <row r="15882" s="29" customFormat="1" x14ac:dyDescent="0.25"/>
    <row r="15883" s="29" customFormat="1" x14ac:dyDescent="0.25"/>
    <row r="15884" s="29" customFormat="1" x14ac:dyDescent="0.25"/>
    <row r="15885" s="29" customFormat="1" x14ac:dyDescent="0.25"/>
    <row r="15886" s="29" customFormat="1" x14ac:dyDescent="0.25"/>
    <row r="15887" s="29" customFormat="1" x14ac:dyDescent="0.25"/>
    <row r="15888" s="29" customFormat="1" x14ac:dyDescent="0.25"/>
    <row r="15889" s="29" customFormat="1" x14ac:dyDescent="0.25"/>
    <row r="15890" s="29" customFormat="1" x14ac:dyDescent="0.25"/>
    <row r="15891" s="29" customFormat="1" x14ac:dyDescent="0.25"/>
    <row r="15892" s="29" customFormat="1" x14ac:dyDescent="0.25"/>
    <row r="15893" s="29" customFormat="1" x14ac:dyDescent="0.25"/>
    <row r="15894" s="29" customFormat="1" x14ac:dyDescent="0.25"/>
    <row r="15895" s="29" customFormat="1" x14ac:dyDescent="0.25"/>
    <row r="15896" s="29" customFormat="1" x14ac:dyDescent="0.25"/>
    <row r="15897" s="29" customFormat="1" x14ac:dyDescent="0.25"/>
    <row r="15898" s="29" customFormat="1" x14ac:dyDescent="0.25"/>
    <row r="15899" s="29" customFormat="1" x14ac:dyDescent="0.25"/>
    <row r="15900" s="29" customFormat="1" x14ac:dyDescent="0.25"/>
    <row r="15901" s="29" customFormat="1" x14ac:dyDescent="0.25"/>
    <row r="15902" s="29" customFormat="1" x14ac:dyDescent="0.25"/>
    <row r="15903" s="29" customFormat="1" x14ac:dyDescent="0.25"/>
    <row r="15904" s="29" customFormat="1" x14ac:dyDescent="0.25"/>
    <row r="15905" s="29" customFormat="1" x14ac:dyDescent="0.25"/>
    <row r="15906" s="29" customFormat="1" x14ac:dyDescent="0.25"/>
    <row r="15907" s="29" customFormat="1" x14ac:dyDescent="0.25"/>
    <row r="15908" s="29" customFormat="1" x14ac:dyDescent="0.25"/>
    <row r="15909" s="29" customFormat="1" x14ac:dyDescent="0.25"/>
    <row r="15910" s="29" customFormat="1" x14ac:dyDescent="0.25"/>
    <row r="15911" s="29" customFormat="1" x14ac:dyDescent="0.25"/>
    <row r="15912" s="29" customFormat="1" x14ac:dyDescent="0.25"/>
    <row r="15913" s="29" customFormat="1" x14ac:dyDescent="0.25"/>
    <row r="15914" s="29" customFormat="1" x14ac:dyDescent="0.25"/>
    <row r="15915" s="29" customFormat="1" x14ac:dyDescent="0.25"/>
    <row r="15916" s="29" customFormat="1" x14ac:dyDescent="0.25"/>
    <row r="15917" s="29" customFormat="1" x14ac:dyDescent="0.25"/>
    <row r="15918" s="29" customFormat="1" x14ac:dyDescent="0.25"/>
    <row r="15919" s="29" customFormat="1" x14ac:dyDescent="0.25"/>
    <row r="15920" s="29" customFormat="1" x14ac:dyDescent="0.25"/>
    <row r="15921" s="29" customFormat="1" x14ac:dyDescent="0.25"/>
    <row r="15922" s="29" customFormat="1" x14ac:dyDescent="0.25"/>
    <row r="15923" s="29" customFormat="1" x14ac:dyDescent="0.25"/>
    <row r="15924" s="29" customFormat="1" x14ac:dyDescent="0.25"/>
    <row r="15925" s="29" customFormat="1" x14ac:dyDescent="0.25"/>
    <row r="15926" s="29" customFormat="1" x14ac:dyDescent="0.25"/>
    <row r="15927" s="29" customFormat="1" x14ac:dyDescent="0.25"/>
    <row r="15928" s="29" customFormat="1" x14ac:dyDescent="0.25"/>
    <row r="15929" s="29" customFormat="1" x14ac:dyDescent="0.25"/>
    <row r="15930" s="29" customFormat="1" x14ac:dyDescent="0.25"/>
    <row r="15931" s="29" customFormat="1" x14ac:dyDescent="0.25"/>
    <row r="15932" s="29" customFormat="1" x14ac:dyDescent="0.25"/>
    <row r="15933" s="29" customFormat="1" x14ac:dyDescent="0.25"/>
    <row r="15934" s="29" customFormat="1" x14ac:dyDescent="0.25"/>
    <row r="15935" s="29" customFormat="1" x14ac:dyDescent="0.25"/>
    <row r="15936" s="29" customFormat="1" x14ac:dyDescent="0.25"/>
    <row r="15937" s="29" customFormat="1" x14ac:dyDescent="0.25"/>
    <row r="15938" s="29" customFormat="1" x14ac:dyDescent="0.25"/>
    <row r="15939" s="29" customFormat="1" x14ac:dyDescent="0.25"/>
    <row r="15940" s="29" customFormat="1" x14ac:dyDescent="0.25"/>
    <row r="15941" s="29" customFormat="1" x14ac:dyDescent="0.25"/>
    <row r="15942" s="29" customFormat="1" x14ac:dyDescent="0.25"/>
    <row r="15943" s="29" customFormat="1" x14ac:dyDescent="0.25"/>
    <row r="15944" s="29" customFormat="1" x14ac:dyDescent="0.25"/>
    <row r="15945" s="29" customFormat="1" x14ac:dyDescent="0.25"/>
    <row r="15946" s="29" customFormat="1" x14ac:dyDescent="0.25"/>
    <row r="15947" s="29" customFormat="1" x14ac:dyDescent="0.25"/>
    <row r="15948" s="29" customFormat="1" x14ac:dyDescent="0.25"/>
    <row r="15949" s="29" customFormat="1" x14ac:dyDescent="0.25"/>
    <row r="15950" s="29" customFormat="1" x14ac:dyDescent="0.25"/>
    <row r="15951" s="29" customFormat="1" x14ac:dyDescent="0.25"/>
    <row r="15952" s="29" customFormat="1" x14ac:dyDescent="0.25"/>
    <row r="15953" s="29" customFormat="1" x14ac:dyDescent="0.25"/>
    <row r="15954" s="29" customFormat="1" x14ac:dyDescent="0.25"/>
    <row r="15955" s="29" customFormat="1" x14ac:dyDescent="0.25"/>
    <row r="15956" s="29" customFormat="1" x14ac:dyDescent="0.25"/>
    <row r="15957" s="29" customFormat="1" x14ac:dyDescent="0.25"/>
    <row r="15958" s="29" customFormat="1" x14ac:dyDescent="0.25"/>
    <row r="15959" s="29" customFormat="1" x14ac:dyDescent="0.25"/>
    <row r="15960" s="29" customFormat="1" x14ac:dyDescent="0.25"/>
    <row r="15961" s="29" customFormat="1" x14ac:dyDescent="0.25"/>
    <row r="15962" s="29" customFormat="1" x14ac:dyDescent="0.25"/>
    <row r="15963" s="29" customFormat="1" x14ac:dyDescent="0.25"/>
    <row r="15964" s="29" customFormat="1" x14ac:dyDescent="0.25"/>
    <row r="15965" s="29" customFormat="1" x14ac:dyDescent="0.25"/>
    <row r="15966" s="29" customFormat="1" x14ac:dyDescent="0.25"/>
    <row r="15967" s="29" customFormat="1" x14ac:dyDescent="0.25"/>
    <row r="15968" s="29" customFormat="1" x14ac:dyDescent="0.25"/>
    <row r="15969" s="29" customFormat="1" x14ac:dyDescent="0.25"/>
    <row r="15970" s="29" customFormat="1" x14ac:dyDescent="0.25"/>
    <row r="15971" s="29" customFormat="1" x14ac:dyDescent="0.25"/>
    <row r="15972" s="29" customFormat="1" x14ac:dyDescent="0.25"/>
    <row r="15973" s="29" customFormat="1" x14ac:dyDescent="0.25"/>
    <row r="15974" s="29" customFormat="1" x14ac:dyDescent="0.25"/>
    <row r="15975" s="29" customFormat="1" x14ac:dyDescent="0.25"/>
    <row r="15976" s="29" customFormat="1" x14ac:dyDescent="0.25"/>
    <row r="15977" s="29" customFormat="1" x14ac:dyDescent="0.25"/>
    <row r="15978" s="29" customFormat="1" x14ac:dyDescent="0.25"/>
    <row r="15979" s="29" customFormat="1" x14ac:dyDescent="0.25"/>
    <row r="15980" s="29" customFormat="1" x14ac:dyDescent="0.25"/>
    <row r="15981" s="29" customFormat="1" x14ac:dyDescent="0.25"/>
    <row r="15982" s="29" customFormat="1" x14ac:dyDescent="0.25"/>
    <row r="15983" s="29" customFormat="1" x14ac:dyDescent="0.25"/>
    <row r="15984" s="29" customFormat="1" x14ac:dyDescent="0.25"/>
    <row r="15985" s="29" customFormat="1" x14ac:dyDescent="0.25"/>
    <row r="15986" s="29" customFormat="1" x14ac:dyDescent="0.25"/>
    <row r="15987" s="29" customFormat="1" x14ac:dyDescent="0.25"/>
    <row r="15988" s="29" customFormat="1" x14ac:dyDescent="0.25"/>
    <row r="15989" s="29" customFormat="1" x14ac:dyDescent="0.25"/>
    <row r="15990" s="29" customFormat="1" x14ac:dyDescent="0.25"/>
    <row r="15991" s="29" customFormat="1" x14ac:dyDescent="0.25"/>
    <row r="15992" s="29" customFormat="1" x14ac:dyDescent="0.25"/>
    <row r="15993" s="29" customFormat="1" x14ac:dyDescent="0.25"/>
    <row r="15994" s="29" customFormat="1" x14ac:dyDescent="0.25"/>
    <row r="15995" s="29" customFormat="1" x14ac:dyDescent="0.25"/>
    <row r="15996" s="29" customFormat="1" x14ac:dyDescent="0.25"/>
    <row r="15997" s="29" customFormat="1" x14ac:dyDescent="0.25"/>
    <row r="15998" s="29" customFormat="1" x14ac:dyDescent="0.25"/>
    <row r="15999" s="29" customFormat="1" x14ac:dyDescent="0.25"/>
    <row r="16000" s="29" customFormat="1" x14ac:dyDescent="0.25"/>
    <row r="16001" s="29" customFormat="1" x14ac:dyDescent="0.25"/>
    <row r="16002" s="29" customFormat="1" x14ac:dyDescent="0.25"/>
    <row r="16003" s="29" customFormat="1" x14ac:dyDescent="0.25"/>
    <row r="16004" s="29" customFormat="1" x14ac:dyDescent="0.25"/>
    <row r="16005" s="29" customFormat="1" x14ac:dyDescent="0.25"/>
    <row r="16006" s="29" customFormat="1" x14ac:dyDescent="0.25"/>
    <row r="16007" s="29" customFormat="1" x14ac:dyDescent="0.25"/>
    <row r="16008" s="29" customFormat="1" x14ac:dyDescent="0.25"/>
    <row r="16009" s="29" customFormat="1" x14ac:dyDescent="0.25"/>
    <row r="16010" s="29" customFormat="1" x14ac:dyDescent="0.25"/>
    <row r="16011" s="29" customFormat="1" x14ac:dyDescent="0.25"/>
    <row r="16012" s="29" customFormat="1" x14ac:dyDescent="0.25"/>
    <row r="16013" s="29" customFormat="1" x14ac:dyDescent="0.25"/>
    <row r="16014" s="29" customFormat="1" x14ac:dyDescent="0.25"/>
    <row r="16015" s="29" customFormat="1" x14ac:dyDescent="0.25"/>
    <row r="16016" s="29" customFormat="1" x14ac:dyDescent="0.25"/>
    <row r="16017" s="29" customFormat="1" x14ac:dyDescent="0.25"/>
    <row r="16018" s="29" customFormat="1" x14ac:dyDescent="0.25"/>
    <row r="16019" s="29" customFormat="1" x14ac:dyDescent="0.25"/>
    <row r="16020" s="29" customFormat="1" x14ac:dyDescent="0.25"/>
    <row r="16021" s="29" customFormat="1" x14ac:dyDescent="0.25"/>
    <row r="16022" s="29" customFormat="1" x14ac:dyDescent="0.25"/>
    <row r="16023" s="29" customFormat="1" x14ac:dyDescent="0.25"/>
    <row r="16024" s="29" customFormat="1" x14ac:dyDescent="0.25"/>
    <row r="16025" s="29" customFormat="1" x14ac:dyDescent="0.25"/>
    <row r="16026" s="29" customFormat="1" x14ac:dyDescent="0.25"/>
    <row r="16027" s="29" customFormat="1" x14ac:dyDescent="0.25"/>
    <row r="16028" s="29" customFormat="1" x14ac:dyDescent="0.25"/>
    <row r="16029" s="29" customFormat="1" x14ac:dyDescent="0.25"/>
    <row r="16030" s="29" customFormat="1" x14ac:dyDescent="0.25"/>
    <row r="16031" s="29" customFormat="1" x14ac:dyDescent="0.25"/>
    <row r="16032" s="29" customFormat="1" x14ac:dyDescent="0.25"/>
    <row r="16033" s="29" customFormat="1" x14ac:dyDescent="0.25"/>
    <row r="16034" s="29" customFormat="1" x14ac:dyDescent="0.25"/>
    <row r="16035" s="29" customFormat="1" x14ac:dyDescent="0.25"/>
    <row r="16036" s="29" customFormat="1" x14ac:dyDescent="0.25"/>
    <row r="16037" s="29" customFormat="1" x14ac:dyDescent="0.25"/>
    <row r="16038" s="29" customFormat="1" x14ac:dyDescent="0.25"/>
    <row r="16039" s="29" customFormat="1" x14ac:dyDescent="0.25"/>
    <row r="16040" s="29" customFormat="1" x14ac:dyDescent="0.25"/>
    <row r="16041" s="29" customFormat="1" x14ac:dyDescent="0.25"/>
    <row r="16042" s="29" customFormat="1" x14ac:dyDescent="0.25"/>
    <row r="16043" s="29" customFormat="1" x14ac:dyDescent="0.25"/>
    <row r="16044" s="29" customFormat="1" x14ac:dyDescent="0.25"/>
    <row r="16045" s="29" customFormat="1" x14ac:dyDescent="0.25"/>
    <row r="16046" s="29" customFormat="1" x14ac:dyDescent="0.25"/>
    <row r="16047" s="29" customFormat="1" x14ac:dyDescent="0.25"/>
    <row r="16048" s="29" customFormat="1" x14ac:dyDescent="0.25"/>
    <row r="16049" s="29" customFormat="1" x14ac:dyDescent="0.25"/>
    <row r="16050" s="29" customFormat="1" x14ac:dyDescent="0.25"/>
    <row r="16051" s="29" customFormat="1" x14ac:dyDescent="0.25"/>
    <row r="16052" s="29" customFormat="1" x14ac:dyDescent="0.25"/>
    <row r="16053" s="29" customFormat="1" x14ac:dyDescent="0.25"/>
    <row r="16054" s="29" customFormat="1" x14ac:dyDescent="0.25"/>
    <row r="16055" s="29" customFormat="1" x14ac:dyDescent="0.25"/>
    <row r="16056" s="29" customFormat="1" x14ac:dyDescent="0.25"/>
    <row r="16057" s="29" customFormat="1" x14ac:dyDescent="0.25"/>
    <row r="16058" s="29" customFormat="1" x14ac:dyDescent="0.25"/>
    <row r="16059" s="29" customFormat="1" x14ac:dyDescent="0.25"/>
    <row r="16060" s="29" customFormat="1" x14ac:dyDescent="0.25"/>
    <row r="16061" s="29" customFormat="1" x14ac:dyDescent="0.25"/>
    <row r="16062" s="29" customFormat="1" x14ac:dyDescent="0.25"/>
    <row r="16063" s="29" customFormat="1" x14ac:dyDescent="0.25"/>
    <row r="16064" s="29" customFormat="1" x14ac:dyDescent="0.25"/>
    <row r="16065" s="29" customFormat="1" x14ac:dyDescent="0.25"/>
    <row r="16066" s="29" customFormat="1" x14ac:dyDescent="0.25"/>
    <row r="16067" s="29" customFormat="1" x14ac:dyDescent="0.25"/>
    <row r="16068" s="29" customFormat="1" x14ac:dyDescent="0.25"/>
    <row r="16069" s="29" customFormat="1" x14ac:dyDescent="0.25"/>
    <row r="16070" s="29" customFormat="1" x14ac:dyDescent="0.25"/>
    <row r="16071" s="29" customFormat="1" x14ac:dyDescent="0.25"/>
    <row r="16072" s="29" customFormat="1" x14ac:dyDescent="0.25"/>
    <row r="16073" s="29" customFormat="1" x14ac:dyDescent="0.25"/>
    <row r="16074" s="29" customFormat="1" x14ac:dyDescent="0.25"/>
    <row r="16075" s="29" customFormat="1" x14ac:dyDescent="0.25"/>
    <row r="16076" s="29" customFormat="1" x14ac:dyDescent="0.25"/>
    <row r="16077" s="29" customFormat="1" x14ac:dyDescent="0.25"/>
    <row r="16078" s="29" customFormat="1" x14ac:dyDescent="0.25"/>
    <row r="16079" s="29" customFormat="1" x14ac:dyDescent="0.25"/>
    <row r="16080" s="29" customFormat="1" x14ac:dyDescent="0.25"/>
    <row r="16081" s="29" customFormat="1" x14ac:dyDescent="0.25"/>
    <row r="16082" s="29" customFormat="1" x14ac:dyDescent="0.25"/>
    <row r="16083" s="29" customFormat="1" x14ac:dyDescent="0.25"/>
    <row r="16084" s="29" customFormat="1" x14ac:dyDescent="0.25"/>
    <row r="16085" s="29" customFormat="1" x14ac:dyDescent="0.25"/>
    <row r="16086" s="29" customFormat="1" x14ac:dyDescent="0.25"/>
    <row r="16087" s="29" customFormat="1" x14ac:dyDescent="0.25"/>
    <row r="16088" s="29" customFormat="1" x14ac:dyDescent="0.25"/>
    <row r="16089" s="29" customFormat="1" x14ac:dyDescent="0.25"/>
    <row r="16090" s="29" customFormat="1" x14ac:dyDescent="0.25"/>
    <row r="16091" s="29" customFormat="1" x14ac:dyDescent="0.25"/>
    <row r="16092" s="29" customFormat="1" x14ac:dyDescent="0.25"/>
    <row r="16093" s="29" customFormat="1" x14ac:dyDescent="0.25"/>
    <row r="16094" s="29" customFormat="1" x14ac:dyDescent="0.25"/>
    <row r="16095" s="29" customFormat="1" x14ac:dyDescent="0.25"/>
    <row r="16096" s="29" customFormat="1" x14ac:dyDescent="0.25"/>
    <row r="16097" s="29" customFormat="1" x14ac:dyDescent="0.25"/>
    <row r="16098" s="29" customFormat="1" x14ac:dyDescent="0.25"/>
    <row r="16099" s="29" customFormat="1" x14ac:dyDescent="0.25"/>
    <row r="16100" s="29" customFormat="1" x14ac:dyDescent="0.25"/>
    <row r="16101" s="29" customFormat="1" x14ac:dyDescent="0.25"/>
    <row r="16102" s="29" customFormat="1" x14ac:dyDescent="0.25"/>
    <row r="16103" s="29" customFormat="1" x14ac:dyDescent="0.25"/>
    <row r="16104" s="29" customFormat="1" x14ac:dyDescent="0.25"/>
    <row r="16105" s="29" customFormat="1" x14ac:dyDescent="0.25"/>
    <row r="16106" s="29" customFormat="1" x14ac:dyDescent="0.25"/>
    <row r="16107" s="29" customFormat="1" x14ac:dyDescent="0.25"/>
    <row r="16108" s="29" customFormat="1" x14ac:dyDescent="0.25"/>
    <row r="16109" s="29" customFormat="1" x14ac:dyDescent="0.25"/>
    <row r="16110" s="29" customFormat="1" x14ac:dyDescent="0.25"/>
    <row r="16111" s="29" customFormat="1" x14ac:dyDescent="0.25"/>
    <row r="16112" s="29" customFormat="1" x14ac:dyDescent="0.25"/>
    <row r="16113" s="29" customFormat="1" x14ac:dyDescent="0.25"/>
    <row r="16114" s="29" customFormat="1" x14ac:dyDescent="0.25"/>
    <row r="16115" s="29" customFormat="1" x14ac:dyDescent="0.25"/>
    <row r="16116" s="29" customFormat="1" x14ac:dyDescent="0.25"/>
    <row r="16117" s="29" customFormat="1" x14ac:dyDescent="0.25"/>
    <row r="16118" s="29" customFormat="1" x14ac:dyDescent="0.25"/>
    <row r="16119" s="29" customFormat="1" x14ac:dyDescent="0.25"/>
    <row r="16120" s="29" customFormat="1" x14ac:dyDescent="0.25"/>
    <row r="16121" s="29" customFormat="1" x14ac:dyDescent="0.25"/>
    <row r="16122" s="29" customFormat="1" x14ac:dyDescent="0.25"/>
    <row r="16123" s="29" customFormat="1" x14ac:dyDescent="0.25"/>
    <row r="16124" s="29" customFormat="1" x14ac:dyDescent="0.25"/>
    <row r="16125" s="29" customFormat="1" x14ac:dyDescent="0.25"/>
    <row r="16126" s="29" customFormat="1" x14ac:dyDescent="0.25"/>
    <row r="16127" s="29" customFormat="1" x14ac:dyDescent="0.25"/>
    <row r="16128" s="29" customFormat="1" x14ac:dyDescent="0.25"/>
    <row r="16129" s="29" customFormat="1" x14ac:dyDescent="0.25"/>
    <row r="16130" s="29" customFormat="1" x14ac:dyDescent="0.25"/>
    <row r="16131" s="29" customFormat="1" x14ac:dyDescent="0.25"/>
    <row r="16132" s="29" customFormat="1" x14ac:dyDescent="0.25"/>
    <row r="16133" s="29" customFormat="1" x14ac:dyDescent="0.25"/>
    <row r="16134" s="29" customFormat="1" x14ac:dyDescent="0.25"/>
    <row r="16135" s="29" customFormat="1" x14ac:dyDescent="0.25"/>
    <row r="16136" s="29" customFormat="1" x14ac:dyDescent="0.25"/>
    <row r="16137" s="29" customFormat="1" x14ac:dyDescent="0.25"/>
    <row r="16138" s="29" customFormat="1" x14ac:dyDescent="0.25"/>
    <row r="16139" s="29" customFormat="1" x14ac:dyDescent="0.25"/>
    <row r="16140" s="29" customFormat="1" x14ac:dyDescent="0.25"/>
    <row r="16141" s="29" customFormat="1" x14ac:dyDescent="0.25"/>
    <row r="16142" s="29" customFormat="1" x14ac:dyDescent="0.25"/>
    <row r="16143" s="29" customFormat="1" x14ac:dyDescent="0.25"/>
    <row r="16144" s="29" customFormat="1" x14ac:dyDescent="0.25"/>
    <row r="16145" s="29" customFormat="1" x14ac:dyDescent="0.25"/>
    <row r="16146" s="29" customFormat="1" x14ac:dyDescent="0.25"/>
    <row r="16147" s="29" customFormat="1" x14ac:dyDescent="0.25"/>
    <row r="16148" s="29" customFormat="1" x14ac:dyDescent="0.25"/>
    <row r="16149" s="29" customFormat="1" x14ac:dyDescent="0.25"/>
    <row r="16150" s="29" customFormat="1" x14ac:dyDescent="0.25"/>
    <row r="16151" s="29" customFormat="1" x14ac:dyDescent="0.25"/>
    <row r="16152" s="29" customFormat="1" x14ac:dyDescent="0.25"/>
    <row r="16153" s="29" customFormat="1" x14ac:dyDescent="0.25"/>
    <row r="16154" s="29" customFormat="1" x14ac:dyDescent="0.25"/>
    <row r="16155" s="29" customFormat="1" x14ac:dyDescent="0.25"/>
    <row r="16156" s="29" customFormat="1" x14ac:dyDescent="0.25"/>
    <row r="16157" s="29" customFormat="1" x14ac:dyDescent="0.25"/>
    <row r="16158" s="29" customFormat="1" x14ac:dyDescent="0.25"/>
    <row r="16159" s="29" customFormat="1" x14ac:dyDescent="0.25"/>
    <row r="16160" s="29" customFormat="1" x14ac:dyDescent="0.25"/>
    <row r="16161" s="29" customFormat="1" x14ac:dyDescent="0.25"/>
    <row r="16162" s="29" customFormat="1" x14ac:dyDescent="0.25"/>
    <row r="16163" s="29" customFormat="1" x14ac:dyDescent="0.25"/>
    <row r="16164" s="29" customFormat="1" x14ac:dyDescent="0.25"/>
    <row r="16165" s="29" customFormat="1" x14ac:dyDescent="0.25"/>
    <row r="16166" s="29" customFormat="1" x14ac:dyDescent="0.25"/>
    <row r="16167" s="29" customFormat="1" x14ac:dyDescent="0.25"/>
    <row r="16168" s="29" customFormat="1" x14ac:dyDescent="0.25"/>
    <row r="16169" s="29" customFormat="1" x14ac:dyDescent="0.25"/>
    <row r="16170" s="29" customFormat="1" x14ac:dyDescent="0.25"/>
    <row r="16171" s="29" customFormat="1" x14ac:dyDescent="0.25"/>
    <row r="16172" s="29" customFormat="1" x14ac:dyDescent="0.25"/>
    <row r="16173" s="29" customFormat="1" x14ac:dyDescent="0.25"/>
    <row r="16174" s="29" customFormat="1" x14ac:dyDescent="0.25"/>
    <row r="16175" s="29" customFormat="1" x14ac:dyDescent="0.25"/>
    <row r="16176" s="29" customFormat="1" x14ac:dyDescent="0.25"/>
    <row r="16177" s="29" customFormat="1" x14ac:dyDescent="0.25"/>
    <row r="16178" s="29" customFormat="1" x14ac:dyDescent="0.25"/>
    <row r="16179" s="29" customFormat="1" x14ac:dyDescent="0.25"/>
    <row r="16180" s="29" customFormat="1" x14ac:dyDescent="0.25"/>
    <row r="16181" s="29" customFormat="1" x14ac:dyDescent="0.25"/>
    <row r="16182" s="29" customFormat="1" x14ac:dyDescent="0.25"/>
    <row r="16183" s="29" customFormat="1" x14ac:dyDescent="0.25"/>
    <row r="16184" s="29" customFormat="1" x14ac:dyDescent="0.25"/>
    <row r="16185" s="29" customFormat="1" x14ac:dyDescent="0.25"/>
    <row r="16186" s="29" customFormat="1" x14ac:dyDescent="0.25"/>
    <row r="16187" s="29" customFormat="1" x14ac:dyDescent="0.25"/>
    <row r="16188" s="29" customFormat="1" x14ac:dyDescent="0.25"/>
    <row r="16189" s="29" customFormat="1" x14ac:dyDescent="0.25"/>
    <row r="16190" s="29" customFormat="1" x14ac:dyDescent="0.25"/>
    <row r="16191" s="29" customFormat="1" x14ac:dyDescent="0.25"/>
    <row r="16192" s="29" customFormat="1" x14ac:dyDescent="0.25"/>
    <row r="16193" s="29" customFormat="1" x14ac:dyDescent="0.25"/>
    <row r="16194" s="29" customFormat="1" x14ac:dyDescent="0.25"/>
    <row r="16195" s="29" customFormat="1" x14ac:dyDescent="0.25"/>
    <row r="16196" s="29" customFormat="1" x14ac:dyDescent="0.25"/>
    <row r="16197" s="29" customFormat="1" x14ac:dyDescent="0.25"/>
    <row r="16198" s="29" customFormat="1" x14ac:dyDescent="0.25"/>
    <row r="16199" s="29" customFormat="1" x14ac:dyDescent="0.25"/>
    <row r="16200" s="29" customFormat="1" x14ac:dyDescent="0.25"/>
    <row r="16201" s="29" customFormat="1" x14ac:dyDescent="0.25"/>
    <row r="16202" s="29" customFormat="1" x14ac:dyDescent="0.25"/>
    <row r="16203" s="29" customFormat="1" x14ac:dyDescent="0.25"/>
    <row r="16204" s="29" customFormat="1" x14ac:dyDescent="0.25"/>
    <row r="16205" s="29" customFormat="1" x14ac:dyDescent="0.25"/>
    <row r="16206" s="29" customFormat="1" x14ac:dyDescent="0.25"/>
    <row r="16207" s="29" customFormat="1" x14ac:dyDescent="0.25"/>
    <row r="16208" s="29" customFormat="1" x14ac:dyDescent="0.25"/>
    <row r="16209" s="29" customFormat="1" x14ac:dyDescent="0.25"/>
    <row r="16210" s="29" customFormat="1" x14ac:dyDescent="0.25"/>
    <row r="16211" s="29" customFormat="1" x14ac:dyDescent="0.25"/>
    <row r="16212" s="29" customFormat="1" x14ac:dyDescent="0.25"/>
    <row r="16213" s="29" customFormat="1" x14ac:dyDescent="0.25"/>
    <row r="16214" s="29" customFormat="1" x14ac:dyDescent="0.25"/>
    <row r="16215" s="29" customFormat="1" x14ac:dyDescent="0.25"/>
    <row r="16216" s="29" customFormat="1" x14ac:dyDescent="0.25"/>
    <row r="16217" s="29" customFormat="1" x14ac:dyDescent="0.25"/>
    <row r="16218" s="29" customFormat="1" x14ac:dyDescent="0.25"/>
    <row r="16219" s="29" customFormat="1" x14ac:dyDescent="0.25"/>
    <row r="16220" s="29" customFormat="1" x14ac:dyDescent="0.25"/>
    <row r="16221" s="29" customFormat="1" x14ac:dyDescent="0.25"/>
    <row r="16222" s="29" customFormat="1" x14ac:dyDescent="0.25"/>
    <row r="16223" s="29" customFormat="1" x14ac:dyDescent="0.25"/>
    <row r="16224" s="29" customFormat="1" x14ac:dyDescent="0.25"/>
    <row r="16225" s="29" customFormat="1" x14ac:dyDescent="0.25"/>
    <row r="16226" s="29" customFormat="1" x14ac:dyDescent="0.25"/>
    <row r="16227" s="29" customFormat="1" x14ac:dyDescent="0.25"/>
    <row r="16228" s="29" customFormat="1" x14ac:dyDescent="0.25"/>
    <row r="16229" s="29" customFormat="1" x14ac:dyDescent="0.25"/>
    <row r="16230" s="29" customFormat="1" x14ac:dyDescent="0.25"/>
    <row r="16231" s="29" customFormat="1" x14ac:dyDescent="0.25"/>
    <row r="16232" s="29" customFormat="1" x14ac:dyDescent="0.25"/>
    <row r="16233" s="29" customFormat="1" x14ac:dyDescent="0.25"/>
    <row r="16234" s="29" customFormat="1" x14ac:dyDescent="0.25"/>
    <row r="16235" s="29" customFormat="1" x14ac:dyDescent="0.25"/>
    <row r="16236" s="29" customFormat="1" x14ac:dyDescent="0.25"/>
    <row r="16237" s="29" customFormat="1" x14ac:dyDescent="0.25"/>
    <row r="16238" s="29" customFormat="1" x14ac:dyDescent="0.25"/>
    <row r="16239" s="29" customFormat="1" x14ac:dyDescent="0.25"/>
    <row r="16240" s="29" customFormat="1" x14ac:dyDescent="0.25"/>
    <row r="16241" s="29" customFormat="1" x14ac:dyDescent="0.25"/>
    <row r="16242" s="29" customFormat="1" x14ac:dyDescent="0.25"/>
    <row r="16243" s="29" customFormat="1" x14ac:dyDescent="0.25"/>
    <row r="16244" s="29" customFormat="1" x14ac:dyDescent="0.25"/>
    <row r="16245" s="29" customFormat="1" x14ac:dyDescent="0.25"/>
    <row r="16246" s="29" customFormat="1" x14ac:dyDescent="0.25"/>
    <row r="16247" s="29" customFormat="1" x14ac:dyDescent="0.25"/>
    <row r="16248" s="29" customFormat="1" x14ac:dyDescent="0.25"/>
    <row r="16249" s="29" customFormat="1" x14ac:dyDescent="0.25"/>
    <row r="16250" s="29" customFormat="1" x14ac:dyDescent="0.25"/>
    <row r="16251" s="29" customFormat="1" x14ac:dyDescent="0.25"/>
    <row r="16252" s="29" customFormat="1" x14ac:dyDescent="0.25"/>
    <row r="16253" s="29" customFormat="1" x14ac:dyDescent="0.25"/>
    <row r="16254" s="29" customFormat="1" x14ac:dyDescent="0.25"/>
    <row r="16255" s="29" customFormat="1" x14ac:dyDescent="0.25"/>
    <row r="16256" s="29" customFormat="1" x14ac:dyDescent="0.25"/>
    <row r="16257" s="29" customFormat="1" x14ac:dyDescent="0.25"/>
    <row r="16258" s="29" customFormat="1" x14ac:dyDescent="0.25"/>
    <row r="16259" s="29" customFormat="1" x14ac:dyDescent="0.25"/>
    <row r="16260" s="29" customFormat="1" x14ac:dyDescent="0.25"/>
    <row r="16261" s="29" customFormat="1" x14ac:dyDescent="0.25"/>
    <row r="16262" s="29" customFormat="1" x14ac:dyDescent="0.25"/>
    <row r="16263" s="29" customFormat="1" x14ac:dyDescent="0.25"/>
    <row r="16264" s="29" customFormat="1" x14ac:dyDescent="0.25"/>
    <row r="16265" s="29" customFormat="1" x14ac:dyDescent="0.25"/>
    <row r="16266" s="29" customFormat="1" x14ac:dyDescent="0.25"/>
    <row r="16267" s="29" customFormat="1" x14ac:dyDescent="0.25"/>
    <row r="16268" s="29" customFormat="1" x14ac:dyDescent="0.25"/>
    <row r="16269" s="29" customFormat="1" x14ac:dyDescent="0.25"/>
    <row r="16270" s="29" customFormat="1" x14ac:dyDescent="0.25"/>
    <row r="16271" s="29" customFormat="1" x14ac:dyDescent="0.25"/>
    <row r="16272" s="29" customFormat="1" x14ac:dyDescent="0.25"/>
    <row r="16273" s="29" customFormat="1" x14ac:dyDescent="0.25"/>
    <row r="16274" s="29" customFormat="1" x14ac:dyDescent="0.25"/>
    <row r="16275" s="29" customFormat="1" x14ac:dyDescent="0.25"/>
    <row r="16276" s="29" customFormat="1" x14ac:dyDescent="0.25"/>
    <row r="16277" s="29" customFormat="1" x14ac:dyDescent="0.25"/>
    <row r="16278" s="29" customFormat="1" x14ac:dyDescent="0.25"/>
    <row r="16279" s="29" customFormat="1" x14ac:dyDescent="0.25"/>
    <row r="16280" s="29" customFormat="1" x14ac:dyDescent="0.25"/>
    <row r="16281" s="29" customFormat="1" x14ac:dyDescent="0.25"/>
    <row r="16282" s="29" customFormat="1" x14ac:dyDescent="0.25"/>
    <row r="16283" s="29" customFormat="1" x14ac:dyDescent="0.25"/>
    <row r="16284" s="29" customFormat="1" x14ac:dyDescent="0.25"/>
    <row r="16285" s="29" customFormat="1" x14ac:dyDescent="0.25"/>
    <row r="16286" s="29" customFormat="1" x14ac:dyDescent="0.25"/>
    <row r="16287" s="29" customFormat="1" x14ac:dyDescent="0.25"/>
    <row r="16288" s="29" customFormat="1" x14ac:dyDescent="0.25"/>
    <row r="16289" s="29" customFormat="1" x14ac:dyDescent="0.25"/>
    <row r="16290" s="29" customFormat="1" x14ac:dyDescent="0.25"/>
    <row r="16291" s="29" customFormat="1" x14ac:dyDescent="0.25"/>
    <row r="16292" s="29" customFormat="1" x14ac:dyDescent="0.25"/>
    <row r="16293" s="29" customFormat="1" x14ac:dyDescent="0.25"/>
    <row r="16294" s="29" customFormat="1" x14ac:dyDescent="0.25"/>
    <row r="16295" s="29" customFormat="1" x14ac:dyDescent="0.25"/>
    <row r="16296" s="29" customFormat="1" x14ac:dyDescent="0.25"/>
    <row r="16297" s="29" customFormat="1" x14ac:dyDescent="0.25"/>
    <row r="16298" s="29" customFormat="1" x14ac:dyDescent="0.25"/>
    <row r="16299" s="29" customFormat="1" x14ac:dyDescent="0.25"/>
    <row r="16300" s="29" customFormat="1" x14ac:dyDescent="0.25"/>
    <row r="16301" s="29" customFormat="1" x14ac:dyDescent="0.25"/>
    <row r="16302" s="29" customFormat="1" x14ac:dyDescent="0.25"/>
    <row r="16303" s="29" customFormat="1" x14ac:dyDescent="0.25"/>
    <row r="16304" s="29" customFormat="1" x14ac:dyDescent="0.25"/>
    <row r="16305" s="29" customFormat="1" x14ac:dyDescent="0.25"/>
    <row r="16306" s="29" customFormat="1" x14ac:dyDescent="0.25"/>
    <row r="16307" s="29" customFormat="1" x14ac:dyDescent="0.25"/>
    <row r="16308" s="29" customFormat="1" x14ac:dyDescent="0.25"/>
    <row r="16309" s="29" customFormat="1" x14ac:dyDescent="0.25"/>
    <row r="16310" s="29" customFormat="1" x14ac:dyDescent="0.25"/>
    <row r="16311" s="29" customFormat="1" x14ac:dyDescent="0.25"/>
    <row r="16312" s="29" customFormat="1" x14ac:dyDescent="0.25"/>
    <row r="16313" s="29" customFormat="1" x14ac:dyDescent="0.25"/>
    <row r="16314" s="29" customFormat="1" x14ac:dyDescent="0.25"/>
    <row r="16315" s="29" customFormat="1" x14ac:dyDescent="0.25"/>
    <row r="16316" s="29" customFormat="1" x14ac:dyDescent="0.25"/>
    <row r="16317" s="29" customFormat="1" x14ac:dyDescent="0.25"/>
    <row r="16318" s="29" customFormat="1" x14ac:dyDescent="0.25"/>
    <row r="16319" s="29" customFormat="1" x14ac:dyDescent="0.25"/>
    <row r="16320" s="29" customFormat="1" x14ac:dyDescent="0.25"/>
    <row r="16321" s="29" customFormat="1" x14ac:dyDescent="0.25"/>
    <row r="16322" s="29" customFormat="1" x14ac:dyDescent="0.25"/>
    <row r="16323" s="29" customFormat="1" x14ac:dyDescent="0.25"/>
    <row r="16324" s="29" customFormat="1" x14ac:dyDescent="0.25"/>
    <row r="16325" s="29" customFormat="1" x14ac:dyDescent="0.25"/>
    <row r="16326" s="29" customFormat="1" x14ac:dyDescent="0.25"/>
    <row r="16327" s="29" customFormat="1" x14ac:dyDescent="0.25"/>
    <row r="16328" s="29" customFormat="1" x14ac:dyDescent="0.25"/>
    <row r="16329" s="29" customFormat="1" x14ac:dyDescent="0.25"/>
    <row r="16330" s="29" customFormat="1" x14ac:dyDescent="0.25"/>
    <row r="16331" s="29" customFormat="1" x14ac:dyDescent="0.25"/>
    <row r="16332" s="29" customFormat="1" x14ac:dyDescent="0.25"/>
    <row r="16333" s="29" customFormat="1" x14ac:dyDescent="0.25"/>
    <row r="16334" s="29" customFormat="1" x14ac:dyDescent="0.25"/>
    <row r="16335" s="29" customFormat="1" x14ac:dyDescent="0.25"/>
    <row r="16336" s="29" customFormat="1" x14ac:dyDescent="0.25"/>
    <row r="16337" s="29" customFormat="1" x14ac:dyDescent="0.25"/>
    <row r="16338" s="29" customFormat="1" x14ac:dyDescent="0.25"/>
    <row r="16339" s="29" customFormat="1" x14ac:dyDescent="0.25"/>
    <row r="16340" s="29" customFormat="1" x14ac:dyDescent="0.25"/>
    <row r="16341" s="29" customFormat="1" x14ac:dyDescent="0.25"/>
    <row r="16342" s="29" customFormat="1" x14ac:dyDescent="0.25"/>
    <row r="16343" s="29" customFormat="1" x14ac:dyDescent="0.25"/>
    <row r="16344" s="29" customFormat="1" x14ac:dyDescent="0.25"/>
    <row r="16345" s="29" customFormat="1" x14ac:dyDescent="0.25"/>
    <row r="16346" s="29" customFormat="1" x14ac:dyDescent="0.25"/>
    <row r="16347" s="29" customFormat="1" x14ac:dyDescent="0.25"/>
    <row r="16348" s="29" customFormat="1" x14ac:dyDescent="0.25"/>
    <row r="16349" s="29" customFormat="1" x14ac:dyDescent="0.25"/>
    <row r="16350" s="29" customFormat="1" x14ac:dyDescent="0.25"/>
    <row r="16351" s="29" customFormat="1" x14ac:dyDescent="0.25"/>
    <row r="16352" s="29" customFormat="1" x14ac:dyDescent="0.25"/>
    <row r="16353" s="29" customFormat="1" x14ac:dyDescent="0.25"/>
    <row r="16354" s="29" customFormat="1" x14ac:dyDescent="0.25"/>
    <row r="16355" s="29" customFormat="1" x14ac:dyDescent="0.25"/>
    <row r="16356" s="29" customFormat="1" x14ac:dyDescent="0.25"/>
    <row r="16357" s="29" customFormat="1" x14ac:dyDescent="0.25"/>
    <row r="16358" s="29" customFormat="1" x14ac:dyDescent="0.25"/>
    <row r="16359" s="29" customFormat="1" x14ac:dyDescent="0.25"/>
    <row r="16360" s="29" customFormat="1" x14ac:dyDescent="0.25"/>
    <row r="16361" s="29" customFormat="1" x14ac:dyDescent="0.25"/>
    <row r="16362" s="29" customFormat="1" x14ac:dyDescent="0.25"/>
    <row r="16363" s="29" customFormat="1" x14ac:dyDescent="0.25"/>
    <row r="16364" s="29" customFormat="1" x14ac:dyDescent="0.25"/>
    <row r="16365" s="29" customFormat="1" x14ac:dyDescent="0.25"/>
    <row r="16366" s="29" customFormat="1" x14ac:dyDescent="0.25"/>
    <row r="16367" s="29" customFormat="1" x14ac:dyDescent="0.25"/>
    <row r="16368" s="29" customFormat="1" x14ac:dyDescent="0.25"/>
    <row r="16369" s="29" customFormat="1" x14ac:dyDescent="0.25"/>
    <row r="16370" s="29" customFormat="1" x14ac:dyDescent="0.25"/>
    <row r="16371" s="29" customFormat="1" x14ac:dyDescent="0.25"/>
    <row r="16372" s="29" customFormat="1" x14ac:dyDescent="0.25"/>
    <row r="16373" s="29" customFormat="1" x14ac:dyDescent="0.25"/>
    <row r="16374" s="29" customFormat="1" x14ac:dyDescent="0.25"/>
    <row r="16375" s="29" customFormat="1" x14ac:dyDescent="0.25"/>
    <row r="16376" s="29" customFormat="1" x14ac:dyDescent="0.25"/>
    <row r="16377" s="29" customFormat="1" x14ac:dyDescent="0.25"/>
    <row r="16378" s="29" customFormat="1" x14ac:dyDescent="0.25"/>
    <row r="16379" s="29" customFormat="1" x14ac:dyDescent="0.25"/>
    <row r="16380" s="29" customFormat="1" x14ac:dyDescent="0.25"/>
    <row r="16381" s="29" customFormat="1" x14ac:dyDescent="0.25"/>
    <row r="16382" s="29" customFormat="1" x14ac:dyDescent="0.25"/>
    <row r="16383" s="29" customFormat="1" x14ac:dyDescent="0.25"/>
    <row r="16384" s="29" customFormat="1" x14ac:dyDescent="0.25"/>
    <row r="16385" s="29" customFormat="1" x14ac:dyDescent="0.25"/>
    <row r="16386" s="29" customFormat="1" x14ac:dyDescent="0.25"/>
    <row r="16387" s="29" customFormat="1" x14ac:dyDescent="0.25"/>
    <row r="16388" s="29" customFormat="1" x14ac:dyDescent="0.25"/>
    <row r="16389" s="29" customFormat="1" x14ac:dyDescent="0.25"/>
    <row r="16390" s="29" customFormat="1" x14ac:dyDescent="0.25"/>
    <row r="16391" s="29" customFormat="1" x14ac:dyDescent="0.25"/>
    <row r="16392" s="29" customFormat="1" x14ac:dyDescent="0.25"/>
    <row r="16393" s="29" customFormat="1" x14ac:dyDescent="0.25"/>
    <row r="16394" s="29" customFormat="1" x14ac:dyDescent="0.25"/>
    <row r="16395" s="29" customFormat="1" x14ac:dyDescent="0.25"/>
    <row r="16396" s="29" customFormat="1" x14ac:dyDescent="0.25"/>
    <row r="16397" s="29" customFormat="1" x14ac:dyDescent="0.25"/>
    <row r="16398" s="29" customFormat="1" x14ac:dyDescent="0.25"/>
    <row r="16399" s="29" customFormat="1" x14ac:dyDescent="0.25"/>
    <row r="16400" s="29" customFormat="1" x14ac:dyDescent="0.25"/>
    <row r="16401" s="29" customFormat="1" x14ac:dyDescent="0.25"/>
    <row r="16402" s="29" customFormat="1" x14ac:dyDescent="0.25"/>
    <row r="16403" s="29" customFormat="1" x14ac:dyDescent="0.25"/>
    <row r="16404" s="29" customFormat="1" x14ac:dyDescent="0.25"/>
    <row r="16405" s="29" customFormat="1" x14ac:dyDescent="0.25"/>
    <row r="16406" s="29" customFormat="1" x14ac:dyDescent="0.25"/>
    <row r="16407" s="29" customFormat="1" x14ac:dyDescent="0.25"/>
    <row r="16408" s="29" customFormat="1" x14ac:dyDescent="0.25"/>
    <row r="16409" s="29" customFormat="1" x14ac:dyDescent="0.25"/>
    <row r="16410" s="29" customFormat="1" x14ac:dyDescent="0.25"/>
    <row r="16411" s="29" customFormat="1" x14ac:dyDescent="0.25"/>
    <row r="16412" s="29" customFormat="1" x14ac:dyDescent="0.25"/>
    <row r="16413" s="29" customFormat="1" x14ac:dyDescent="0.25"/>
    <row r="16414" s="29" customFormat="1" x14ac:dyDescent="0.25"/>
    <row r="16415" s="29" customFormat="1" x14ac:dyDescent="0.25"/>
    <row r="16416" s="29" customFormat="1" x14ac:dyDescent="0.25"/>
    <row r="16417" s="29" customFormat="1" x14ac:dyDescent="0.25"/>
    <row r="16418" s="29" customFormat="1" x14ac:dyDescent="0.25"/>
    <row r="16419" s="29" customFormat="1" x14ac:dyDescent="0.25"/>
    <row r="16420" s="29" customFormat="1" x14ac:dyDescent="0.25"/>
    <row r="16421" s="29" customFormat="1" x14ac:dyDescent="0.25"/>
    <row r="16422" s="29" customFormat="1" x14ac:dyDescent="0.25"/>
    <row r="16423" s="29" customFormat="1" x14ac:dyDescent="0.25"/>
    <row r="16424" s="29" customFormat="1" x14ac:dyDescent="0.25"/>
    <row r="16425" s="29" customFormat="1" x14ac:dyDescent="0.25"/>
    <row r="16426" s="29" customFormat="1" x14ac:dyDescent="0.25"/>
    <row r="16427" s="29" customFormat="1" x14ac:dyDescent="0.25"/>
    <row r="16428" s="29" customFormat="1" x14ac:dyDescent="0.25"/>
    <row r="16429" s="29" customFormat="1" x14ac:dyDescent="0.25"/>
    <row r="16430" s="29" customFormat="1" x14ac:dyDescent="0.25"/>
    <row r="16431" s="29" customFormat="1" x14ac:dyDescent="0.25"/>
    <row r="16432" s="29" customFormat="1" x14ac:dyDescent="0.25"/>
    <row r="16433" s="29" customFormat="1" x14ac:dyDescent="0.25"/>
    <row r="16434" s="29" customFormat="1" x14ac:dyDescent="0.25"/>
    <row r="16435" s="29" customFormat="1" x14ac:dyDescent="0.25"/>
    <row r="16436" s="29" customFormat="1" x14ac:dyDescent="0.25"/>
    <row r="16437" s="29" customFormat="1" x14ac:dyDescent="0.25"/>
    <row r="16438" s="29" customFormat="1" x14ac:dyDescent="0.25"/>
    <row r="16439" s="29" customFormat="1" x14ac:dyDescent="0.25"/>
    <row r="16440" s="29" customFormat="1" x14ac:dyDescent="0.25"/>
    <row r="16441" s="29" customFormat="1" x14ac:dyDescent="0.25"/>
    <row r="16442" s="29" customFormat="1" x14ac:dyDescent="0.25"/>
    <row r="16443" s="29" customFormat="1" x14ac:dyDescent="0.25"/>
    <row r="16444" s="29" customFormat="1" x14ac:dyDescent="0.25"/>
    <row r="16445" s="29" customFormat="1" x14ac:dyDescent="0.25"/>
    <row r="16446" s="29" customFormat="1" x14ac:dyDescent="0.25"/>
    <row r="16447" s="29" customFormat="1" x14ac:dyDescent="0.25"/>
    <row r="16448" s="29" customFormat="1" x14ac:dyDescent="0.25"/>
    <row r="16449" s="29" customFormat="1" x14ac:dyDescent="0.25"/>
    <row r="16450" s="29" customFormat="1" x14ac:dyDescent="0.25"/>
    <row r="16451" s="29" customFormat="1" x14ac:dyDescent="0.25"/>
    <row r="16452" s="29" customFormat="1" x14ac:dyDescent="0.25"/>
    <row r="16453" s="29" customFormat="1" x14ac:dyDescent="0.25"/>
    <row r="16454" s="29" customFormat="1" x14ac:dyDescent="0.25"/>
    <row r="16455" s="29" customFormat="1" x14ac:dyDescent="0.25"/>
    <row r="16456" s="29" customFormat="1" x14ac:dyDescent="0.25"/>
    <row r="16457" s="29" customFormat="1" x14ac:dyDescent="0.25"/>
    <row r="16458" s="29" customFormat="1" x14ac:dyDescent="0.25"/>
    <row r="16459" s="29" customFormat="1" x14ac:dyDescent="0.25"/>
    <row r="16460" s="29" customFormat="1" x14ac:dyDescent="0.25"/>
    <row r="16461" s="29" customFormat="1" x14ac:dyDescent="0.25"/>
    <row r="16462" s="29" customFormat="1" x14ac:dyDescent="0.25"/>
    <row r="16463" s="29" customFormat="1" x14ac:dyDescent="0.25"/>
    <row r="16464" s="29" customFormat="1" x14ac:dyDescent="0.25"/>
    <row r="16465" s="29" customFormat="1" x14ac:dyDescent="0.25"/>
    <row r="16466" s="29" customFormat="1" x14ac:dyDescent="0.25"/>
    <row r="16467" s="29" customFormat="1" x14ac:dyDescent="0.25"/>
    <row r="16468" s="29" customFormat="1" x14ac:dyDescent="0.25"/>
    <row r="16469" s="29" customFormat="1" x14ac:dyDescent="0.25"/>
    <row r="16470" s="29" customFormat="1" x14ac:dyDescent="0.25"/>
    <row r="16471" s="29" customFormat="1" x14ac:dyDescent="0.25"/>
    <row r="16472" s="29" customFormat="1" x14ac:dyDescent="0.25"/>
    <row r="16473" s="29" customFormat="1" x14ac:dyDescent="0.25"/>
    <row r="16474" s="29" customFormat="1" x14ac:dyDescent="0.25"/>
    <row r="16475" s="29" customFormat="1" x14ac:dyDescent="0.25"/>
    <row r="16476" s="29" customFormat="1" x14ac:dyDescent="0.25"/>
    <row r="16477" s="29" customFormat="1" x14ac:dyDescent="0.25"/>
    <row r="16478" s="29" customFormat="1" x14ac:dyDescent="0.25"/>
    <row r="16479" s="29" customFormat="1" x14ac:dyDescent="0.25"/>
    <row r="16480" s="29" customFormat="1" x14ac:dyDescent="0.25"/>
    <row r="16481" s="29" customFormat="1" x14ac:dyDescent="0.25"/>
    <row r="16482" s="29" customFormat="1" x14ac:dyDescent="0.25"/>
    <row r="16483" s="29" customFormat="1" x14ac:dyDescent="0.25"/>
    <row r="16484" s="29" customFormat="1" x14ac:dyDescent="0.25"/>
    <row r="16485" s="29" customFormat="1" x14ac:dyDescent="0.25"/>
    <row r="16486" s="29" customFormat="1" x14ac:dyDescent="0.25"/>
    <row r="16487" s="29" customFormat="1" x14ac:dyDescent="0.25"/>
    <row r="16488" s="29" customFormat="1" x14ac:dyDescent="0.25"/>
    <row r="16489" s="29" customFormat="1" x14ac:dyDescent="0.25"/>
    <row r="16490" s="29" customFormat="1" x14ac:dyDescent="0.25"/>
    <row r="16491" s="29" customFormat="1" x14ac:dyDescent="0.25"/>
    <row r="16492" s="29" customFormat="1" x14ac:dyDescent="0.25"/>
    <row r="16493" s="29" customFormat="1" x14ac:dyDescent="0.25"/>
    <row r="16494" s="29" customFormat="1" x14ac:dyDescent="0.25"/>
    <row r="16495" s="29" customFormat="1" x14ac:dyDescent="0.25"/>
    <row r="16496" s="29" customFormat="1" x14ac:dyDescent="0.25"/>
    <row r="16497" s="29" customFormat="1" x14ac:dyDescent="0.25"/>
    <row r="16498" s="29" customFormat="1" x14ac:dyDescent="0.25"/>
    <row r="16499" s="29" customFormat="1" x14ac:dyDescent="0.25"/>
    <row r="16500" s="29" customFormat="1" x14ac:dyDescent="0.25"/>
    <row r="16501" s="29" customFormat="1" x14ac:dyDescent="0.25"/>
    <row r="16502" s="29" customFormat="1" x14ac:dyDescent="0.25"/>
    <row r="16503" s="29" customFormat="1" x14ac:dyDescent="0.25"/>
    <row r="16504" s="29" customFormat="1" x14ac:dyDescent="0.25"/>
    <row r="16505" s="29" customFormat="1" x14ac:dyDescent="0.25"/>
    <row r="16506" s="29" customFormat="1" x14ac:dyDescent="0.25"/>
    <row r="16507" s="29" customFormat="1" x14ac:dyDescent="0.25"/>
    <row r="16508" s="29" customFormat="1" x14ac:dyDescent="0.25"/>
    <row r="16509" s="29" customFormat="1" x14ac:dyDescent="0.25"/>
    <row r="16510" s="29" customFormat="1" x14ac:dyDescent="0.25"/>
    <row r="16511" s="29" customFormat="1" x14ac:dyDescent="0.25"/>
    <row r="16512" s="29" customFormat="1" x14ac:dyDescent="0.25"/>
    <row r="16513" s="29" customFormat="1" x14ac:dyDescent="0.25"/>
    <row r="16514" s="29" customFormat="1" x14ac:dyDescent="0.25"/>
    <row r="16515" s="29" customFormat="1" x14ac:dyDescent="0.25"/>
    <row r="16516" s="29" customFormat="1" x14ac:dyDescent="0.25"/>
    <row r="16517" s="29" customFormat="1" x14ac:dyDescent="0.25"/>
    <row r="16518" s="29" customFormat="1" x14ac:dyDescent="0.25"/>
    <row r="16519" s="29" customFormat="1" x14ac:dyDescent="0.25"/>
    <row r="16520" s="29" customFormat="1" x14ac:dyDescent="0.25"/>
    <row r="16521" s="29" customFormat="1" x14ac:dyDescent="0.25"/>
    <row r="16522" s="29" customFormat="1" x14ac:dyDescent="0.25"/>
    <row r="16523" s="29" customFormat="1" x14ac:dyDescent="0.25"/>
    <row r="16524" s="29" customFormat="1" x14ac:dyDescent="0.25"/>
    <row r="16525" s="29" customFormat="1" x14ac:dyDescent="0.25"/>
    <row r="16526" s="29" customFormat="1" x14ac:dyDescent="0.25"/>
    <row r="16527" s="29" customFormat="1" x14ac:dyDescent="0.25"/>
    <row r="16528" s="29" customFormat="1" x14ac:dyDescent="0.25"/>
    <row r="16529" s="29" customFormat="1" x14ac:dyDescent="0.25"/>
    <row r="16530" s="29" customFormat="1" x14ac:dyDescent="0.25"/>
    <row r="16531" s="29" customFormat="1" x14ac:dyDescent="0.25"/>
    <row r="16532" s="29" customFormat="1" x14ac:dyDescent="0.25"/>
    <row r="16533" s="29" customFormat="1" x14ac:dyDescent="0.25"/>
    <row r="16534" s="29" customFormat="1" x14ac:dyDescent="0.25"/>
    <row r="16535" s="29" customFormat="1" x14ac:dyDescent="0.25"/>
    <row r="16536" s="29" customFormat="1" x14ac:dyDescent="0.25"/>
    <row r="16537" s="29" customFormat="1" x14ac:dyDescent="0.25"/>
    <row r="16538" s="29" customFormat="1" x14ac:dyDescent="0.25"/>
    <row r="16539" s="29" customFormat="1" x14ac:dyDescent="0.25"/>
    <row r="16540" s="29" customFormat="1" x14ac:dyDescent="0.25"/>
    <row r="16541" s="29" customFormat="1" x14ac:dyDescent="0.25"/>
    <row r="16542" s="29" customFormat="1" x14ac:dyDescent="0.25"/>
    <row r="16543" s="29" customFormat="1" x14ac:dyDescent="0.25"/>
    <row r="16544" s="29" customFormat="1" x14ac:dyDescent="0.25"/>
    <row r="16545" s="29" customFormat="1" x14ac:dyDescent="0.25"/>
    <row r="16546" s="29" customFormat="1" x14ac:dyDescent="0.25"/>
    <row r="16547" s="29" customFormat="1" x14ac:dyDescent="0.25"/>
    <row r="16548" s="29" customFormat="1" x14ac:dyDescent="0.25"/>
    <row r="16549" s="29" customFormat="1" x14ac:dyDescent="0.25"/>
    <row r="16550" s="29" customFormat="1" x14ac:dyDescent="0.25"/>
    <row r="16551" s="29" customFormat="1" x14ac:dyDescent="0.25"/>
    <row r="16552" s="29" customFormat="1" x14ac:dyDescent="0.25"/>
    <row r="16553" s="29" customFormat="1" x14ac:dyDescent="0.25"/>
    <row r="16554" s="29" customFormat="1" x14ac:dyDescent="0.25"/>
    <row r="16555" s="29" customFormat="1" x14ac:dyDescent="0.25"/>
    <row r="16556" s="29" customFormat="1" x14ac:dyDescent="0.25"/>
    <row r="16557" s="29" customFormat="1" x14ac:dyDescent="0.25"/>
    <row r="16558" s="29" customFormat="1" x14ac:dyDescent="0.25"/>
    <row r="16559" s="29" customFormat="1" x14ac:dyDescent="0.25"/>
    <row r="16560" s="29" customFormat="1" x14ac:dyDescent="0.25"/>
    <row r="16561" s="29" customFormat="1" x14ac:dyDescent="0.25"/>
    <row r="16562" s="29" customFormat="1" x14ac:dyDescent="0.25"/>
    <row r="16563" s="29" customFormat="1" x14ac:dyDescent="0.25"/>
    <row r="16564" s="29" customFormat="1" x14ac:dyDescent="0.25"/>
    <row r="16565" s="29" customFormat="1" x14ac:dyDescent="0.25"/>
    <row r="16566" s="29" customFormat="1" x14ac:dyDescent="0.25"/>
    <row r="16567" s="29" customFormat="1" x14ac:dyDescent="0.25"/>
    <row r="16568" s="29" customFormat="1" x14ac:dyDescent="0.25"/>
    <row r="16569" s="29" customFormat="1" x14ac:dyDescent="0.25"/>
    <row r="16570" s="29" customFormat="1" x14ac:dyDescent="0.25"/>
    <row r="16571" s="29" customFormat="1" x14ac:dyDescent="0.25"/>
    <row r="16572" s="29" customFormat="1" x14ac:dyDescent="0.25"/>
    <row r="16573" s="29" customFormat="1" x14ac:dyDescent="0.25"/>
    <row r="16574" s="29" customFormat="1" x14ac:dyDescent="0.25"/>
    <row r="16575" s="29" customFormat="1" x14ac:dyDescent="0.25"/>
    <row r="16576" s="29" customFormat="1" x14ac:dyDescent="0.25"/>
    <row r="16577" s="29" customFormat="1" x14ac:dyDescent="0.25"/>
    <row r="16578" s="29" customFormat="1" x14ac:dyDescent="0.25"/>
    <row r="16579" s="29" customFormat="1" x14ac:dyDescent="0.25"/>
    <row r="16580" s="29" customFormat="1" x14ac:dyDescent="0.25"/>
    <row r="16581" s="29" customFormat="1" x14ac:dyDescent="0.25"/>
    <row r="16582" s="29" customFormat="1" x14ac:dyDescent="0.25"/>
    <row r="16583" s="29" customFormat="1" x14ac:dyDescent="0.25"/>
    <row r="16584" s="29" customFormat="1" x14ac:dyDescent="0.25"/>
    <row r="16585" s="29" customFormat="1" x14ac:dyDescent="0.25"/>
    <row r="16586" s="29" customFormat="1" x14ac:dyDescent="0.25"/>
    <row r="16587" s="29" customFormat="1" x14ac:dyDescent="0.25"/>
    <row r="16588" s="29" customFormat="1" x14ac:dyDescent="0.25"/>
    <row r="16589" s="29" customFormat="1" x14ac:dyDescent="0.25"/>
    <row r="16590" s="29" customFormat="1" x14ac:dyDescent="0.25"/>
    <row r="16591" s="29" customFormat="1" x14ac:dyDescent="0.25"/>
    <row r="16592" s="29" customFormat="1" x14ac:dyDescent="0.25"/>
    <row r="16593" s="29" customFormat="1" x14ac:dyDescent="0.25"/>
    <row r="16594" s="29" customFormat="1" x14ac:dyDescent="0.25"/>
    <row r="16595" s="29" customFormat="1" x14ac:dyDescent="0.25"/>
    <row r="16596" s="29" customFormat="1" x14ac:dyDescent="0.25"/>
    <row r="16597" s="29" customFormat="1" x14ac:dyDescent="0.25"/>
    <row r="16598" s="29" customFormat="1" x14ac:dyDescent="0.25"/>
    <row r="16599" s="29" customFormat="1" x14ac:dyDescent="0.25"/>
    <row r="16600" s="29" customFormat="1" x14ac:dyDescent="0.25"/>
    <row r="16601" s="29" customFormat="1" x14ac:dyDescent="0.25"/>
    <row r="16602" s="29" customFormat="1" x14ac:dyDescent="0.25"/>
    <row r="16603" s="29" customFormat="1" x14ac:dyDescent="0.25"/>
    <row r="16604" s="29" customFormat="1" x14ac:dyDescent="0.25"/>
    <row r="16605" s="29" customFormat="1" x14ac:dyDescent="0.25"/>
    <row r="16606" s="29" customFormat="1" x14ac:dyDescent="0.25"/>
    <row r="16607" s="29" customFormat="1" x14ac:dyDescent="0.25"/>
    <row r="16608" s="29" customFormat="1" x14ac:dyDescent="0.25"/>
    <row r="16609" s="29" customFormat="1" x14ac:dyDescent="0.25"/>
    <row r="16610" s="29" customFormat="1" x14ac:dyDescent="0.25"/>
    <row r="16611" s="29" customFormat="1" x14ac:dyDescent="0.25"/>
    <row r="16612" s="29" customFormat="1" x14ac:dyDescent="0.25"/>
    <row r="16613" s="29" customFormat="1" x14ac:dyDescent="0.25"/>
    <row r="16614" s="29" customFormat="1" x14ac:dyDescent="0.25"/>
    <row r="16615" s="29" customFormat="1" x14ac:dyDescent="0.25"/>
    <row r="16616" s="29" customFormat="1" x14ac:dyDescent="0.25"/>
    <row r="16617" s="29" customFormat="1" x14ac:dyDescent="0.25"/>
    <row r="16618" s="29" customFormat="1" x14ac:dyDescent="0.25"/>
    <row r="16619" s="29" customFormat="1" x14ac:dyDescent="0.25"/>
    <row r="16620" s="29" customFormat="1" x14ac:dyDescent="0.25"/>
    <row r="16621" s="29" customFormat="1" x14ac:dyDescent="0.25"/>
    <row r="16622" s="29" customFormat="1" x14ac:dyDescent="0.25"/>
    <row r="16623" s="29" customFormat="1" x14ac:dyDescent="0.25"/>
    <row r="16624" s="29" customFormat="1" x14ac:dyDescent="0.25"/>
    <row r="16625" s="29" customFormat="1" x14ac:dyDescent="0.25"/>
    <row r="16626" s="29" customFormat="1" x14ac:dyDescent="0.25"/>
    <row r="16627" s="29" customFormat="1" x14ac:dyDescent="0.25"/>
    <row r="16628" s="29" customFormat="1" x14ac:dyDescent="0.25"/>
    <row r="16629" s="29" customFormat="1" x14ac:dyDescent="0.25"/>
    <row r="16630" s="29" customFormat="1" x14ac:dyDescent="0.25"/>
    <row r="16631" s="29" customFormat="1" x14ac:dyDescent="0.25"/>
    <row r="16632" s="29" customFormat="1" x14ac:dyDescent="0.25"/>
    <row r="16633" s="29" customFormat="1" x14ac:dyDescent="0.25"/>
    <row r="16634" s="29" customFormat="1" x14ac:dyDescent="0.25"/>
    <row r="16635" s="29" customFormat="1" x14ac:dyDescent="0.25"/>
    <row r="16636" s="29" customFormat="1" x14ac:dyDescent="0.25"/>
    <row r="16637" s="29" customFormat="1" x14ac:dyDescent="0.25"/>
    <row r="16638" s="29" customFormat="1" x14ac:dyDescent="0.25"/>
    <row r="16639" s="29" customFormat="1" x14ac:dyDescent="0.25"/>
    <row r="16640" s="29" customFormat="1" x14ac:dyDescent="0.25"/>
    <row r="16641" s="29" customFormat="1" x14ac:dyDescent="0.25"/>
    <row r="16642" s="29" customFormat="1" x14ac:dyDescent="0.25"/>
    <row r="16643" s="29" customFormat="1" x14ac:dyDescent="0.25"/>
    <row r="16644" s="29" customFormat="1" x14ac:dyDescent="0.25"/>
    <row r="16645" s="29" customFormat="1" x14ac:dyDescent="0.25"/>
    <row r="16646" s="29" customFormat="1" x14ac:dyDescent="0.25"/>
    <row r="16647" s="29" customFormat="1" x14ac:dyDescent="0.25"/>
    <row r="16648" s="29" customFormat="1" x14ac:dyDescent="0.25"/>
    <row r="16649" s="29" customFormat="1" x14ac:dyDescent="0.25"/>
    <row r="16650" s="29" customFormat="1" x14ac:dyDescent="0.25"/>
    <row r="16651" s="29" customFormat="1" x14ac:dyDescent="0.25"/>
    <row r="16652" s="29" customFormat="1" x14ac:dyDescent="0.25"/>
    <row r="16653" s="29" customFormat="1" x14ac:dyDescent="0.25"/>
    <row r="16654" s="29" customFormat="1" x14ac:dyDescent="0.25"/>
    <row r="16655" s="29" customFormat="1" x14ac:dyDescent="0.25"/>
    <row r="16656" s="29" customFormat="1" x14ac:dyDescent="0.25"/>
    <row r="16657" s="29" customFormat="1" x14ac:dyDescent="0.25"/>
    <row r="16658" s="29" customFormat="1" x14ac:dyDescent="0.25"/>
    <row r="16659" s="29" customFormat="1" x14ac:dyDescent="0.25"/>
    <row r="16660" s="29" customFormat="1" x14ac:dyDescent="0.25"/>
    <row r="16661" s="29" customFormat="1" x14ac:dyDescent="0.25"/>
    <row r="16662" s="29" customFormat="1" x14ac:dyDescent="0.25"/>
    <row r="16663" s="29" customFormat="1" x14ac:dyDescent="0.25"/>
    <row r="16664" s="29" customFormat="1" x14ac:dyDescent="0.25"/>
    <row r="16665" s="29" customFormat="1" x14ac:dyDescent="0.25"/>
    <row r="16666" s="29" customFormat="1" x14ac:dyDescent="0.25"/>
    <row r="16667" s="29" customFormat="1" x14ac:dyDescent="0.25"/>
    <row r="16668" s="29" customFormat="1" x14ac:dyDescent="0.25"/>
    <row r="16669" s="29" customFormat="1" x14ac:dyDescent="0.25"/>
    <row r="16670" s="29" customFormat="1" x14ac:dyDescent="0.25"/>
    <row r="16671" s="29" customFormat="1" x14ac:dyDescent="0.25"/>
    <row r="16672" s="29" customFormat="1" x14ac:dyDescent="0.25"/>
    <row r="16673" s="29" customFormat="1" x14ac:dyDescent="0.25"/>
    <row r="16674" s="29" customFormat="1" x14ac:dyDescent="0.25"/>
    <row r="16675" s="29" customFormat="1" x14ac:dyDescent="0.25"/>
    <row r="16676" s="29" customFormat="1" x14ac:dyDescent="0.25"/>
    <row r="16677" s="29" customFormat="1" x14ac:dyDescent="0.25"/>
    <row r="16678" s="29" customFormat="1" x14ac:dyDescent="0.25"/>
    <row r="16679" s="29" customFormat="1" x14ac:dyDescent="0.25"/>
    <row r="16680" s="29" customFormat="1" x14ac:dyDescent="0.25"/>
    <row r="16681" s="29" customFormat="1" x14ac:dyDescent="0.25"/>
    <row r="16682" s="29" customFormat="1" x14ac:dyDescent="0.25"/>
    <row r="16683" s="29" customFormat="1" x14ac:dyDescent="0.25"/>
    <row r="16684" s="29" customFormat="1" x14ac:dyDescent="0.25"/>
    <row r="16685" s="29" customFormat="1" x14ac:dyDescent="0.25"/>
    <row r="16686" s="29" customFormat="1" x14ac:dyDescent="0.25"/>
    <row r="16687" s="29" customFormat="1" x14ac:dyDescent="0.25"/>
    <row r="16688" s="29" customFormat="1" x14ac:dyDescent="0.25"/>
    <row r="16689" s="29" customFormat="1" x14ac:dyDescent="0.25"/>
    <row r="16690" s="29" customFormat="1" x14ac:dyDescent="0.25"/>
    <row r="16691" s="29" customFormat="1" x14ac:dyDescent="0.25"/>
    <row r="16692" s="29" customFormat="1" x14ac:dyDescent="0.25"/>
    <row r="16693" s="29" customFormat="1" x14ac:dyDescent="0.25"/>
    <row r="16694" s="29" customFormat="1" x14ac:dyDescent="0.25"/>
    <row r="16695" s="29" customFormat="1" x14ac:dyDescent="0.25"/>
    <row r="16696" s="29" customFormat="1" x14ac:dyDescent="0.25"/>
    <row r="16697" s="29" customFormat="1" x14ac:dyDescent="0.25"/>
    <row r="16698" s="29" customFormat="1" x14ac:dyDescent="0.25"/>
    <row r="16699" s="29" customFormat="1" x14ac:dyDescent="0.25"/>
    <row r="16700" s="29" customFormat="1" x14ac:dyDescent="0.25"/>
    <row r="16701" s="29" customFormat="1" x14ac:dyDescent="0.25"/>
    <row r="16702" s="29" customFormat="1" x14ac:dyDescent="0.25"/>
    <row r="16703" s="29" customFormat="1" x14ac:dyDescent="0.25"/>
    <row r="16704" s="29" customFormat="1" x14ac:dyDescent="0.25"/>
    <row r="16705" s="29" customFormat="1" x14ac:dyDescent="0.25"/>
    <row r="16706" s="29" customFormat="1" x14ac:dyDescent="0.25"/>
    <row r="16707" s="29" customFormat="1" x14ac:dyDescent="0.25"/>
    <row r="16708" s="29" customFormat="1" x14ac:dyDescent="0.25"/>
    <row r="16709" s="29" customFormat="1" x14ac:dyDescent="0.25"/>
    <row r="16710" s="29" customFormat="1" x14ac:dyDescent="0.25"/>
    <row r="16711" s="29" customFormat="1" x14ac:dyDescent="0.25"/>
    <row r="16712" s="29" customFormat="1" x14ac:dyDescent="0.25"/>
    <row r="16713" s="29" customFormat="1" x14ac:dyDescent="0.25"/>
    <row r="16714" s="29" customFormat="1" x14ac:dyDescent="0.25"/>
    <row r="16715" s="29" customFormat="1" x14ac:dyDescent="0.25"/>
    <row r="16716" s="29" customFormat="1" x14ac:dyDescent="0.25"/>
    <row r="16717" s="29" customFormat="1" x14ac:dyDescent="0.25"/>
    <row r="16718" s="29" customFormat="1" x14ac:dyDescent="0.25"/>
    <row r="16719" s="29" customFormat="1" x14ac:dyDescent="0.25"/>
    <row r="16720" s="29" customFormat="1" x14ac:dyDescent="0.25"/>
    <row r="16721" s="29" customFormat="1" x14ac:dyDescent="0.25"/>
    <row r="16722" s="29" customFormat="1" x14ac:dyDescent="0.25"/>
    <row r="16723" s="29" customFormat="1" x14ac:dyDescent="0.25"/>
    <row r="16724" s="29" customFormat="1" x14ac:dyDescent="0.25"/>
    <row r="16725" s="29" customFormat="1" x14ac:dyDescent="0.25"/>
    <row r="16726" s="29" customFormat="1" x14ac:dyDescent="0.25"/>
    <row r="16727" s="29" customFormat="1" x14ac:dyDescent="0.25"/>
    <row r="16728" s="29" customFormat="1" x14ac:dyDescent="0.25"/>
    <row r="16729" s="29" customFormat="1" x14ac:dyDescent="0.25"/>
    <row r="16730" s="29" customFormat="1" x14ac:dyDescent="0.25"/>
    <row r="16731" s="29" customFormat="1" x14ac:dyDescent="0.25"/>
    <row r="16732" s="29" customFormat="1" x14ac:dyDescent="0.25"/>
    <row r="16733" s="29" customFormat="1" x14ac:dyDescent="0.25"/>
    <row r="16734" s="29" customFormat="1" x14ac:dyDescent="0.25"/>
    <row r="16735" s="29" customFormat="1" x14ac:dyDescent="0.25"/>
    <row r="16736" s="29" customFormat="1" x14ac:dyDescent="0.25"/>
    <row r="16737" s="29" customFormat="1" x14ac:dyDescent="0.25"/>
    <row r="16738" s="29" customFormat="1" x14ac:dyDescent="0.25"/>
    <row r="16739" s="29" customFormat="1" x14ac:dyDescent="0.25"/>
    <row r="16740" s="29" customFormat="1" x14ac:dyDescent="0.25"/>
    <row r="16741" s="29" customFormat="1" x14ac:dyDescent="0.25"/>
    <row r="16742" s="29" customFormat="1" x14ac:dyDescent="0.25"/>
    <row r="16743" s="29" customFormat="1" x14ac:dyDescent="0.25"/>
    <row r="16744" s="29" customFormat="1" x14ac:dyDescent="0.25"/>
    <row r="16745" s="29" customFormat="1" x14ac:dyDescent="0.25"/>
    <row r="16746" s="29" customFormat="1" x14ac:dyDescent="0.25"/>
    <row r="16747" s="29" customFormat="1" x14ac:dyDescent="0.25"/>
    <row r="16748" s="29" customFormat="1" x14ac:dyDescent="0.25"/>
    <row r="16749" s="29" customFormat="1" x14ac:dyDescent="0.25"/>
    <row r="16750" s="29" customFormat="1" x14ac:dyDescent="0.25"/>
    <row r="16751" s="29" customFormat="1" x14ac:dyDescent="0.25"/>
    <row r="16752" s="29" customFormat="1" x14ac:dyDescent="0.25"/>
    <row r="16753" s="29" customFormat="1" x14ac:dyDescent="0.25"/>
    <row r="16754" s="29" customFormat="1" x14ac:dyDescent="0.25"/>
    <row r="16755" s="29" customFormat="1" x14ac:dyDescent="0.25"/>
    <row r="16756" s="29" customFormat="1" x14ac:dyDescent="0.25"/>
    <row r="16757" s="29" customFormat="1" x14ac:dyDescent="0.25"/>
    <row r="16758" s="29" customFormat="1" x14ac:dyDescent="0.25"/>
    <row r="16759" s="29" customFormat="1" x14ac:dyDescent="0.25"/>
    <row r="16760" s="29" customFormat="1" x14ac:dyDescent="0.25"/>
    <row r="16761" s="29" customFormat="1" x14ac:dyDescent="0.25"/>
    <row r="16762" s="29" customFormat="1" x14ac:dyDescent="0.25"/>
    <row r="16763" s="29" customFormat="1" x14ac:dyDescent="0.25"/>
    <row r="16764" s="29" customFormat="1" x14ac:dyDescent="0.25"/>
    <row r="16765" s="29" customFormat="1" x14ac:dyDescent="0.25"/>
    <row r="16766" s="29" customFormat="1" x14ac:dyDescent="0.25"/>
    <row r="16767" s="29" customFormat="1" x14ac:dyDescent="0.25"/>
    <row r="16768" s="29" customFormat="1" x14ac:dyDescent="0.25"/>
    <row r="16769" s="29" customFormat="1" x14ac:dyDescent="0.25"/>
    <row r="16770" s="29" customFormat="1" x14ac:dyDescent="0.25"/>
    <row r="16771" s="29" customFormat="1" x14ac:dyDescent="0.25"/>
    <row r="16772" s="29" customFormat="1" x14ac:dyDescent="0.25"/>
    <row r="16773" s="29" customFormat="1" x14ac:dyDescent="0.25"/>
    <row r="16774" s="29" customFormat="1" x14ac:dyDescent="0.25"/>
    <row r="16775" s="29" customFormat="1" x14ac:dyDescent="0.25"/>
    <row r="16776" s="29" customFormat="1" x14ac:dyDescent="0.25"/>
    <row r="16777" s="29" customFormat="1" x14ac:dyDescent="0.25"/>
    <row r="16778" s="29" customFormat="1" x14ac:dyDescent="0.25"/>
    <row r="16779" s="29" customFormat="1" x14ac:dyDescent="0.25"/>
    <row r="16780" s="29" customFormat="1" x14ac:dyDescent="0.25"/>
    <row r="16781" s="29" customFormat="1" x14ac:dyDescent="0.25"/>
    <row r="16782" s="29" customFormat="1" x14ac:dyDescent="0.25"/>
    <row r="16783" s="29" customFormat="1" x14ac:dyDescent="0.25"/>
    <row r="16784" s="29" customFormat="1" x14ac:dyDescent="0.25"/>
    <row r="16785" s="29" customFormat="1" x14ac:dyDescent="0.25"/>
    <row r="16786" s="29" customFormat="1" x14ac:dyDescent="0.25"/>
    <row r="16787" s="29" customFormat="1" x14ac:dyDescent="0.25"/>
    <row r="16788" s="29" customFormat="1" x14ac:dyDescent="0.25"/>
    <row r="16789" s="29" customFormat="1" x14ac:dyDescent="0.25"/>
    <row r="16790" s="29" customFormat="1" x14ac:dyDescent="0.25"/>
    <row r="16791" s="29" customFormat="1" x14ac:dyDescent="0.25"/>
    <row r="16792" s="29" customFormat="1" x14ac:dyDescent="0.25"/>
    <row r="16793" s="29" customFormat="1" x14ac:dyDescent="0.25"/>
    <row r="16794" s="29" customFormat="1" x14ac:dyDescent="0.25"/>
    <row r="16795" s="29" customFormat="1" x14ac:dyDescent="0.25"/>
    <row r="16796" s="29" customFormat="1" x14ac:dyDescent="0.25"/>
    <row r="16797" s="29" customFormat="1" x14ac:dyDescent="0.25"/>
    <row r="16798" s="29" customFormat="1" x14ac:dyDescent="0.25"/>
    <row r="16799" s="29" customFormat="1" x14ac:dyDescent="0.25"/>
    <row r="16800" s="29" customFormat="1" x14ac:dyDescent="0.25"/>
    <row r="16801" s="29" customFormat="1" x14ac:dyDescent="0.25"/>
    <row r="16802" s="29" customFormat="1" x14ac:dyDescent="0.25"/>
    <row r="16803" s="29" customFormat="1" x14ac:dyDescent="0.25"/>
    <row r="16804" s="29" customFormat="1" x14ac:dyDescent="0.25"/>
    <row r="16805" s="29" customFormat="1" x14ac:dyDescent="0.25"/>
    <row r="16806" s="29" customFormat="1" x14ac:dyDescent="0.25"/>
    <row r="16807" s="29" customFormat="1" x14ac:dyDescent="0.25"/>
    <row r="16808" s="29" customFormat="1" x14ac:dyDescent="0.25"/>
    <row r="16809" s="29" customFormat="1" x14ac:dyDescent="0.25"/>
    <row r="16810" s="29" customFormat="1" x14ac:dyDescent="0.25"/>
    <row r="16811" s="29" customFormat="1" x14ac:dyDescent="0.25"/>
    <row r="16812" s="29" customFormat="1" x14ac:dyDescent="0.25"/>
    <row r="16813" s="29" customFormat="1" x14ac:dyDescent="0.25"/>
    <row r="16814" s="29" customFormat="1" x14ac:dyDescent="0.25"/>
    <row r="16815" s="29" customFormat="1" x14ac:dyDescent="0.25"/>
    <row r="16816" s="29" customFormat="1" x14ac:dyDescent="0.25"/>
    <row r="16817" s="29" customFormat="1" x14ac:dyDescent="0.25"/>
    <row r="16818" s="29" customFormat="1" x14ac:dyDescent="0.25"/>
    <row r="16819" s="29" customFormat="1" x14ac:dyDescent="0.25"/>
    <row r="16820" s="29" customFormat="1" x14ac:dyDescent="0.25"/>
    <row r="16821" s="29" customFormat="1" x14ac:dyDescent="0.25"/>
    <row r="16822" s="29" customFormat="1" x14ac:dyDescent="0.25"/>
    <row r="16823" s="29" customFormat="1" x14ac:dyDescent="0.25"/>
    <row r="16824" s="29" customFormat="1" x14ac:dyDescent="0.25"/>
    <row r="16825" s="29" customFormat="1" x14ac:dyDescent="0.25"/>
    <row r="16826" s="29" customFormat="1" x14ac:dyDescent="0.25"/>
    <row r="16827" s="29" customFormat="1" x14ac:dyDescent="0.25"/>
    <row r="16828" s="29" customFormat="1" x14ac:dyDescent="0.25"/>
    <row r="16829" s="29" customFormat="1" x14ac:dyDescent="0.25"/>
    <row r="16830" s="29" customFormat="1" x14ac:dyDescent="0.25"/>
    <row r="16831" s="29" customFormat="1" x14ac:dyDescent="0.25"/>
    <row r="16832" s="29" customFormat="1" x14ac:dyDescent="0.25"/>
    <row r="16833" s="29" customFormat="1" x14ac:dyDescent="0.25"/>
    <row r="16834" s="29" customFormat="1" x14ac:dyDescent="0.25"/>
    <row r="16835" s="29" customFormat="1" x14ac:dyDescent="0.25"/>
    <row r="16836" s="29" customFormat="1" x14ac:dyDescent="0.25"/>
    <row r="16837" s="29" customFormat="1" x14ac:dyDescent="0.25"/>
    <row r="16838" s="29" customFormat="1" x14ac:dyDescent="0.25"/>
    <row r="16839" s="29" customFormat="1" x14ac:dyDescent="0.25"/>
    <row r="16840" s="29" customFormat="1" x14ac:dyDescent="0.25"/>
    <row r="16841" s="29" customFormat="1" x14ac:dyDescent="0.25"/>
    <row r="16842" s="29" customFormat="1" x14ac:dyDescent="0.25"/>
    <row r="16843" s="29" customFormat="1" x14ac:dyDescent="0.25"/>
    <row r="16844" s="29" customFormat="1" x14ac:dyDescent="0.25"/>
    <row r="16845" s="29" customFormat="1" x14ac:dyDescent="0.25"/>
    <row r="16846" s="29" customFormat="1" x14ac:dyDescent="0.25"/>
    <row r="16847" s="29" customFormat="1" x14ac:dyDescent="0.25"/>
    <row r="16848" s="29" customFormat="1" x14ac:dyDescent="0.25"/>
    <row r="16849" s="29" customFormat="1" x14ac:dyDescent="0.25"/>
    <row r="16850" s="29" customFormat="1" x14ac:dyDescent="0.25"/>
    <row r="16851" s="29" customFormat="1" x14ac:dyDescent="0.25"/>
    <row r="16852" s="29" customFormat="1" x14ac:dyDescent="0.25"/>
    <row r="16853" s="29" customFormat="1" x14ac:dyDescent="0.25"/>
    <row r="16854" s="29" customFormat="1" x14ac:dyDescent="0.25"/>
    <row r="16855" s="29" customFormat="1" x14ac:dyDescent="0.25"/>
    <row r="16856" s="29" customFormat="1" x14ac:dyDescent="0.25"/>
    <row r="16857" s="29" customFormat="1" x14ac:dyDescent="0.25"/>
    <row r="16858" s="29" customFormat="1" x14ac:dyDescent="0.25"/>
    <row r="16859" s="29" customFormat="1" x14ac:dyDescent="0.25"/>
    <row r="16860" s="29" customFormat="1" x14ac:dyDescent="0.25"/>
    <row r="16861" s="29" customFormat="1" x14ac:dyDescent="0.25"/>
    <row r="16862" s="29" customFormat="1" x14ac:dyDescent="0.25"/>
    <row r="16863" s="29" customFormat="1" x14ac:dyDescent="0.25"/>
    <row r="16864" s="29" customFormat="1" x14ac:dyDescent="0.25"/>
    <row r="16865" s="29" customFormat="1" x14ac:dyDescent="0.25"/>
    <row r="16866" s="29" customFormat="1" x14ac:dyDescent="0.25"/>
    <row r="16867" s="29" customFormat="1" x14ac:dyDescent="0.25"/>
    <row r="16868" s="29" customFormat="1" x14ac:dyDescent="0.25"/>
    <row r="16869" s="29" customFormat="1" x14ac:dyDescent="0.25"/>
    <row r="16870" s="29" customFormat="1" x14ac:dyDescent="0.25"/>
    <row r="16871" s="29" customFormat="1" x14ac:dyDescent="0.25"/>
    <row r="16872" s="29" customFormat="1" x14ac:dyDescent="0.25"/>
    <row r="16873" s="29" customFormat="1" x14ac:dyDescent="0.25"/>
    <row r="16874" s="29" customFormat="1" x14ac:dyDescent="0.25"/>
    <row r="16875" s="29" customFormat="1" x14ac:dyDescent="0.25"/>
    <row r="16876" s="29" customFormat="1" x14ac:dyDescent="0.25"/>
    <row r="16877" s="29" customFormat="1" x14ac:dyDescent="0.25"/>
    <row r="16878" s="29" customFormat="1" x14ac:dyDescent="0.25"/>
    <row r="16879" s="29" customFormat="1" x14ac:dyDescent="0.25"/>
    <row r="16880" s="29" customFormat="1" x14ac:dyDescent="0.25"/>
    <row r="16881" s="29" customFormat="1" x14ac:dyDescent="0.25"/>
    <row r="16882" s="29" customFormat="1" x14ac:dyDescent="0.25"/>
    <row r="16883" s="29" customFormat="1" x14ac:dyDescent="0.25"/>
    <row r="16884" s="29" customFormat="1" x14ac:dyDescent="0.25"/>
    <row r="16885" s="29" customFormat="1" x14ac:dyDescent="0.25"/>
    <row r="16886" s="29" customFormat="1" x14ac:dyDescent="0.25"/>
    <row r="16887" s="29" customFormat="1" x14ac:dyDescent="0.25"/>
    <row r="16888" s="29" customFormat="1" x14ac:dyDescent="0.25"/>
    <row r="16889" s="29" customFormat="1" x14ac:dyDescent="0.25"/>
    <row r="16890" s="29" customFormat="1" x14ac:dyDescent="0.25"/>
    <row r="16891" s="29" customFormat="1" x14ac:dyDescent="0.25"/>
    <row r="16892" s="29" customFormat="1" x14ac:dyDescent="0.25"/>
    <row r="16893" s="29" customFormat="1" x14ac:dyDescent="0.25"/>
    <row r="16894" s="29" customFormat="1" x14ac:dyDescent="0.25"/>
    <row r="16895" s="29" customFormat="1" x14ac:dyDescent="0.25"/>
    <row r="16896" s="29" customFormat="1" x14ac:dyDescent="0.25"/>
    <row r="16897" s="29" customFormat="1" x14ac:dyDescent="0.25"/>
    <row r="16898" s="29" customFormat="1" x14ac:dyDescent="0.25"/>
    <row r="16899" s="29" customFormat="1" x14ac:dyDescent="0.25"/>
    <row r="16900" s="29" customFormat="1" x14ac:dyDescent="0.25"/>
    <row r="16901" s="29" customFormat="1" x14ac:dyDescent="0.25"/>
    <row r="16902" s="29" customFormat="1" x14ac:dyDescent="0.25"/>
    <row r="16903" s="29" customFormat="1" x14ac:dyDescent="0.25"/>
    <row r="16904" s="29" customFormat="1" x14ac:dyDescent="0.25"/>
    <row r="16905" s="29" customFormat="1" x14ac:dyDescent="0.25"/>
    <row r="16906" s="29" customFormat="1" x14ac:dyDescent="0.25"/>
    <row r="16907" s="29" customFormat="1" x14ac:dyDescent="0.25"/>
    <row r="16908" s="29" customFormat="1" x14ac:dyDescent="0.25"/>
    <row r="16909" s="29" customFormat="1" x14ac:dyDescent="0.25"/>
    <row r="16910" s="29" customFormat="1" x14ac:dyDescent="0.25"/>
    <row r="16911" s="29" customFormat="1" x14ac:dyDescent="0.25"/>
    <row r="16912" s="29" customFormat="1" x14ac:dyDescent="0.25"/>
    <row r="16913" s="29" customFormat="1" x14ac:dyDescent="0.25"/>
    <row r="16914" s="29" customFormat="1" x14ac:dyDescent="0.25"/>
    <row r="16915" s="29" customFormat="1" x14ac:dyDescent="0.25"/>
    <row r="16916" s="29" customFormat="1" x14ac:dyDescent="0.25"/>
    <row r="16917" s="29" customFormat="1" x14ac:dyDescent="0.25"/>
    <row r="16918" s="29" customFormat="1" x14ac:dyDescent="0.25"/>
    <row r="16919" s="29" customFormat="1" x14ac:dyDescent="0.25"/>
    <row r="16920" s="29" customFormat="1" x14ac:dyDescent="0.25"/>
    <row r="16921" s="29" customFormat="1" x14ac:dyDescent="0.25"/>
    <row r="16922" s="29" customFormat="1" x14ac:dyDescent="0.25"/>
    <row r="16923" s="29" customFormat="1" x14ac:dyDescent="0.25"/>
    <row r="16924" s="29" customFormat="1" x14ac:dyDescent="0.25"/>
    <row r="16925" s="29" customFormat="1" x14ac:dyDescent="0.25"/>
    <row r="16926" s="29" customFormat="1" x14ac:dyDescent="0.25"/>
    <row r="16927" s="29" customFormat="1" x14ac:dyDescent="0.25"/>
    <row r="16928" s="29" customFormat="1" x14ac:dyDescent="0.25"/>
    <row r="16929" s="29" customFormat="1" x14ac:dyDescent="0.25"/>
    <row r="16930" s="29" customFormat="1" x14ac:dyDescent="0.25"/>
    <row r="16931" s="29" customFormat="1" x14ac:dyDescent="0.25"/>
    <row r="16932" s="29" customFormat="1" x14ac:dyDescent="0.25"/>
    <row r="16933" s="29" customFormat="1" x14ac:dyDescent="0.25"/>
    <row r="16934" s="29" customFormat="1" x14ac:dyDescent="0.25"/>
    <row r="16935" s="29" customFormat="1" x14ac:dyDescent="0.25"/>
    <row r="16936" s="29" customFormat="1" x14ac:dyDescent="0.25"/>
    <row r="16937" s="29" customFormat="1" x14ac:dyDescent="0.25"/>
    <row r="16938" s="29" customFormat="1" x14ac:dyDescent="0.25"/>
    <row r="16939" s="29" customFormat="1" x14ac:dyDescent="0.25"/>
    <row r="16940" s="29" customFormat="1" x14ac:dyDescent="0.25"/>
    <row r="16941" s="29" customFormat="1" x14ac:dyDescent="0.25"/>
    <row r="16942" s="29" customFormat="1" x14ac:dyDescent="0.25"/>
    <row r="16943" s="29" customFormat="1" x14ac:dyDescent="0.25"/>
    <row r="16944" s="29" customFormat="1" x14ac:dyDescent="0.25"/>
    <row r="16945" s="29" customFormat="1" x14ac:dyDescent="0.25"/>
    <row r="16946" s="29" customFormat="1" x14ac:dyDescent="0.25"/>
    <row r="16947" s="29" customFormat="1" x14ac:dyDescent="0.25"/>
    <row r="16948" s="29" customFormat="1" x14ac:dyDescent="0.25"/>
    <row r="16949" s="29" customFormat="1" x14ac:dyDescent="0.25"/>
    <row r="16950" s="29" customFormat="1" x14ac:dyDescent="0.25"/>
    <row r="16951" s="29" customFormat="1" x14ac:dyDescent="0.25"/>
    <row r="16952" s="29" customFormat="1" x14ac:dyDescent="0.25"/>
    <row r="16953" s="29" customFormat="1" x14ac:dyDescent="0.25"/>
    <row r="16954" s="29" customFormat="1" x14ac:dyDescent="0.25"/>
    <row r="16955" s="29" customFormat="1" x14ac:dyDescent="0.25"/>
    <row r="16956" s="29" customFormat="1" x14ac:dyDescent="0.25"/>
    <row r="16957" s="29" customFormat="1" x14ac:dyDescent="0.25"/>
    <row r="16958" s="29" customFormat="1" x14ac:dyDescent="0.25"/>
    <row r="16959" s="29" customFormat="1" x14ac:dyDescent="0.25"/>
    <row r="16960" s="29" customFormat="1" x14ac:dyDescent="0.25"/>
    <row r="16961" s="29" customFormat="1" x14ac:dyDescent="0.25"/>
    <row r="16962" s="29" customFormat="1" x14ac:dyDescent="0.25"/>
    <row r="16963" s="29" customFormat="1" x14ac:dyDescent="0.25"/>
    <row r="16964" s="29" customFormat="1" x14ac:dyDescent="0.25"/>
    <row r="16965" s="29" customFormat="1" x14ac:dyDescent="0.25"/>
    <row r="16966" s="29" customFormat="1" x14ac:dyDescent="0.25"/>
    <row r="16967" s="29" customFormat="1" x14ac:dyDescent="0.25"/>
    <row r="16968" s="29" customFormat="1" x14ac:dyDescent="0.25"/>
    <row r="16969" s="29" customFormat="1" x14ac:dyDescent="0.25"/>
    <row r="16970" s="29" customFormat="1" x14ac:dyDescent="0.25"/>
    <row r="16971" s="29" customFormat="1" x14ac:dyDescent="0.25"/>
    <row r="16972" s="29" customFormat="1" x14ac:dyDescent="0.25"/>
    <row r="16973" s="29" customFormat="1" x14ac:dyDescent="0.25"/>
    <row r="16974" s="29" customFormat="1" x14ac:dyDescent="0.25"/>
    <row r="16975" s="29" customFormat="1" x14ac:dyDescent="0.25"/>
    <row r="16976" s="29" customFormat="1" x14ac:dyDescent="0.25"/>
    <row r="16977" s="29" customFormat="1" x14ac:dyDescent="0.25"/>
    <row r="16978" s="29" customFormat="1" x14ac:dyDescent="0.25"/>
    <row r="16979" s="29" customFormat="1" x14ac:dyDescent="0.25"/>
    <row r="16980" s="29" customFormat="1" x14ac:dyDescent="0.25"/>
    <row r="16981" s="29" customFormat="1" x14ac:dyDescent="0.25"/>
    <row r="16982" s="29" customFormat="1" x14ac:dyDescent="0.25"/>
    <row r="16983" s="29" customFormat="1" x14ac:dyDescent="0.25"/>
    <row r="16984" s="29" customFormat="1" x14ac:dyDescent="0.25"/>
    <row r="16985" s="29" customFormat="1" x14ac:dyDescent="0.25"/>
    <row r="16986" s="29" customFormat="1" x14ac:dyDescent="0.25"/>
    <row r="16987" s="29" customFormat="1" x14ac:dyDescent="0.25"/>
    <row r="16988" s="29" customFormat="1" x14ac:dyDescent="0.25"/>
    <row r="16989" s="29" customFormat="1" x14ac:dyDescent="0.25"/>
    <row r="16990" s="29" customFormat="1" x14ac:dyDescent="0.25"/>
    <row r="16991" s="29" customFormat="1" x14ac:dyDescent="0.25"/>
    <row r="16992" s="29" customFormat="1" x14ac:dyDescent="0.25"/>
    <row r="16993" s="29" customFormat="1" x14ac:dyDescent="0.25"/>
    <row r="16994" s="29" customFormat="1" x14ac:dyDescent="0.25"/>
    <row r="16995" s="29" customFormat="1" x14ac:dyDescent="0.25"/>
    <row r="16996" s="29" customFormat="1" x14ac:dyDescent="0.25"/>
    <row r="16997" s="29" customFormat="1" x14ac:dyDescent="0.25"/>
    <row r="16998" s="29" customFormat="1" x14ac:dyDescent="0.25"/>
    <row r="16999" s="29" customFormat="1" x14ac:dyDescent="0.25"/>
    <row r="17000" s="29" customFormat="1" x14ac:dyDescent="0.25"/>
    <row r="17001" s="29" customFormat="1" x14ac:dyDescent="0.25"/>
    <row r="17002" s="29" customFormat="1" x14ac:dyDescent="0.25"/>
    <row r="17003" s="29" customFormat="1" x14ac:dyDescent="0.25"/>
    <row r="17004" s="29" customFormat="1" x14ac:dyDescent="0.25"/>
    <row r="17005" s="29" customFormat="1" x14ac:dyDescent="0.25"/>
    <row r="17006" s="29" customFormat="1" x14ac:dyDescent="0.25"/>
    <row r="17007" s="29" customFormat="1" x14ac:dyDescent="0.25"/>
    <row r="17008" s="29" customFormat="1" x14ac:dyDescent="0.25"/>
    <row r="17009" s="29" customFormat="1" x14ac:dyDescent="0.25"/>
    <row r="17010" s="29" customFormat="1" x14ac:dyDescent="0.25"/>
    <row r="17011" s="29" customFormat="1" x14ac:dyDescent="0.25"/>
    <row r="17012" s="29" customFormat="1" x14ac:dyDescent="0.25"/>
    <row r="17013" s="29" customFormat="1" x14ac:dyDescent="0.25"/>
    <row r="17014" s="29" customFormat="1" x14ac:dyDescent="0.25"/>
    <row r="17015" s="29" customFormat="1" x14ac:dyDescent="0.25"/>
    <row r="17016" s="29" customFormat="1" x14ac:dyDescent="0.25"/>
    <row r="17017" s="29" customFormat="1" x14ac:dyDescent="0.25"/>
    <row r="17018" s="29" customFormat="1" x14ac:dyDescent="0.25"/>
    <row r="17019" s="29" customFormat="1" x14ac:dyDescent="0.25"/>
    <row r="17020" s="29" customFormat="1" x14ac:dyDescent="0.25"/>
    <row r="17021" s="29" customFormat="1" x14ac:dyDescent="0.25"/>
    <row r="17022" s="29" customFormat="1" x14ac:dyDescent="0.25"/>
    <row r="17023" s="29" customFormat="1" x14ac:dyDescent="0.25"/>
    <row r="17024" s="29" customFormat="1" x14ac:dyDescent="0.25"/>
    <row r="17025" s="29" customFormat="1" x14ac:dyDescent="0.25"/>
    <row r="17026" s="29" customFormat="1" x14ac:dyDescent="0.25"/>
    <row r="17027" s="29" customFormat="1" x14ac:dyDescent="0.25"/>
    <row r="17028" s="29" customFormat="1" x14ac:dyDescent="0.25"/>
    <row r="17029" s="29" customFormat="1" x14ac:dyDescent="0.25"/>
    <row r="17030" s="29" customFormat="1" x14ac:dyDescent="0.25"/>
    <row r="17031" s="29" customFormat="1" x14ac:dyDescent="0.25"/>
    <row r="17032" s="29" customFormat="1" x14ac:dyDescent="0.25"/>
    <row r="17033" s="29" customFormat="1" x14ac:dyDescent="0.25"/>
    <row r="17034" s="29" customFormat="1" x14ac:dyDescent="0.25"/>
    <row r="17035" s="29" customFormat="1" x14ac:dyDescent="0.25"/>
    <row r="17036" s="29" customFormat="1" x14ac:dyDescent="0.25"/>
    <row r="17037" s="29" customFormat="1" x14ac:dyDescent="0.25"/>
    <row r="17038" s="29" customFormat="1" x14ac:dyDescent="0.25"/>
    <row r="17039" s="29" customFormat="1" x14ac:dyDescent="0.25"/>
    <row r="17040" s="29" customFormat="1" x14ac:dyDescent="0.25"/>
    <row r="17041" s="29" customFormat="1" x14ac:dyDescent="0.25"/>
    <row r="17042" s="29" customFormat="1" x14ac:dyDescent="0.25"/>
    <row r="17043" s="29" customFormat="1" x14ac:dyDescent="0.25"/>
    <row r="17044" s="29" customFormat="1" x14ac:dyDescent="0.25"/>
    <row r="17045" s="29" customFormat="1" x14ac:dyDescent="0.25"/>
    <row r="17046" s="29" customFormat="1" x14ac:dyDescent="0.25"/>
    <row r="17047" s="29" customFormat="1" x14ac:dyDescent="0.25"/>
    <row r="17048" s="29" customFormat="1" x14ac:dyDescent="0.25"/>
    <row r="17049" s="29" customFormat="1" x14ac:dyDescent="0.25"/>
    <row r="17050" s="29" customFormat="1" x14ac:dyDescent="0.25"/>
    <row r="17051" s="29" customFormat="1" x14ac:dyDescent="0.25"/>
    <row r="17052" s="29" customFormat="1" x14ac:dyDescent="0.25"/>
    <row r="17053" s="29" customFormat="1" x14ac:dyDescent="0.25"/>
    <row r="17054" s="29" customFormat="1" x14ac:dyDescent="0.25"/>
    <row r="17055" s="29" customFormat="1" x14ac:dyDescent="0.25"/>
    <row r="17056" s="29" customFormat="1" x14ac:dyDescent="0.25"/>
    <row r="17057" s="29" customFormat="1" x14ac:dyDescent="0.25"/>
    <row r="17058" s="29" customFormat="1" x14ac:dyDescent="0.25"/>
    <row r="17059" s="29" customFormat="1" x14ac:dyDescent="0.25"/>
    <row r="17060" s="29" customFormat="1" x14ac:dyDescent="0.25"/>
    <row r="17061" s="29" customFormat="1" x14ac:dyDescent="0.25"/>
    <row r="17062" s="29" customFormat="1" x14ac:dyDescent="0.25"/>
    <row r="17063" s="29" customFormat="1" x14ac:dyDescent="0.25"/>
    <row r="17064" s="29" customFormat="1" x14ac:dyDescent="0.25"/>
    <row r="17065" s="29" customFormat="1" x14ac:dyDescent="0.25"/>
    <row r="17066" s="29" customFormat="1" x14ac:dyDescent="0.25"/>
    <row r="17067" s="29" customFormat="1" x14ac:dyDescent="0.25"/>
    <row r="17068" s="29" customFormat="1" x14ac:dyDescent="0.25"/>
    <row r="17069" s="29" customFormat="1" x14ac:dyDescent="0.25"/>
    <row r="17070" s="29" customFormat="1" x14ac:dyDescent="0.25"/>
    <row r="17071" s="29" customFormat="1" x14ac:dyDescent="0.25"/>
    <row r="17072" s="29" customFormat="1" x14ac:dyDescent="0.25"/>
    <row r="17073" s="29" customFormat="1" x14ac:dyDescent="0.25"/>
    <row r="17074" s="29" customFormat="1" x14ac:dyDescent="0.25"/>
    <row r="17075" s="29" customFormat="1" x14ac:dyDescent="0.25"/>
    <row r="17076" s="29" customFormat="1" x14ac:dyDescent="0.25"/>
    <row r="17077" s="29" customFormat="1" x14ac:dyDescent="0.25"/>
    <row r="17078" s="29" customFormat="1" x14ac:dyDescent="0.25"/>
    <row r="17079" s="29" customFormat="1" x14ac:dyDescent="0.25"/>
    <row r="17080" s="29" customFormat="1" x14ac:dyDescent="0.25"/>
    <row r="17081" s="29" customFormat="1" x14ac:dyDescent="0.25"/>
    <row r="17082" s="29" customFormat="1" x14ac:dyDescent="0.25"/>
    <row r="17083" s="29" customFormat="1" x14ac:dyDescent="0.25"/>
    <row r="17084" s="29" customFormat="1" x14ac:dyDescent="0.25"/>
    <row r="17085" s="29" customFormat="1" x14ac:dyDescent="0.25"/>
    <row r="17086" s="29" customFormat="1" x14ac:dyDescent="0.25"/>
    <row r="17087" s="29" customFormat="1" x14ac:dyDescent="0.25"/>
    <row r="17088" s="29" customFormat="1" x14ac:dyDescent="0.25"/>
    <row r="17089" s="29" customFormat="1" x14ac:dyDescent="0.25"/>
    <row r="17090" s="29" customFormat="1" x14ac:dyDescent="0.25"/>
    <row r="17091" s="29" customFormat="1" x14ac:dyDescent="0.25"/>
    <row r="17092" s="29" customFormat="1" x14ac:dyDescent="0.25"/>
    <row r="17093" s="29" customFormat="1" x14ac:dyDescent="0.25"/>
    <row r="17094" s="29" customFormat="1" x14ac:dyDescent="0.25"/>
    <row r="17095" s="29" customFormat="1" x14ac:dyDescent="0.25"/>
    <row r="17096" s="29" customFormat="1" x14ac:dyDescent="0.25"/>
    <row r="17097" s="29" customFormat="1" x14ac:dyDescent="0.25"/>
    <row r="17098" s="29" customFormat="1" x14ac:dyDescent="0.25"/>
    <row r="17099" s="29" customFormat="1" x14ac:dyDescent="0.25"/>
    <row r="17100" s="29" customFormat="1" x14ac:dyDescent="0.25"/>
    <row r="17101" s="29" customFormat="1" x14ac:dyDescent="0.25"/>
    <row r="17102" s="29" customFormat="1" x14ac:dyDescent="0.25"/>
    <row r="17103" s="29" customFormat="1" x14ac:dyDescent="0.25"/>
    <row r="17104" s="29" customFormat="1" x14ac:dyDescent="0.25"/>
    <row r="17105" s="29" customFormat="1" x14ac:dyDescent="0.25"/>
    <row r="17106" s="29" customFormat="1" x14ac:dyDescent="0.25"/>
    <row r="17107" s="29" customFormat="1" x14ac:dyDescent="0.25"/>
    <row r="17108" s="29" customFormat="1" x14ac:dyDescent="0.25"/>
    <row r="17109" s="29" customFormat="1" x14ac:dyDescent="0.25"/>
    <row r="17110" s="29" customFormat="1" x14ac:dyDescent="0.25"/>
    <row r="17111" s="29" customFormat="1" x14ac:dyDescent="0.25"/>
    <row r="17112" s="29" customFormat="1" x14ac:dyDescent="0.25"/>
    <row r="17113" s="29" customFormat="1" x14ac:dyDescent="0.25"/>
    <row r="17114" s="29" customFormat="1" x14ac:dyDescent="0.25"/>
    <row r="17115" s="29" customFormat="1" x14ac:dyDescent="0.25"/>
    <row r="17116" s="29" customFormat="1" x14ac:dyDescent="0.25"/>
    <row r="17117" s="29" customFormat="1" x14ac:dyDescent="0.25"/>
    <row r="17118" s="29" customFormat="1" x14ac:dyDescent="0.25"/>
    <row r="17119" s="29" customFormat="1" x14ac:dyDescent="0.25"/>
    <row r="17120" s="29" customFormat="1" x14ac:dyDescent="0.25"/>
    <row r="17121" s="29" customFormat="1" x14ac:dyDescent="0.25"/>
    <row r="17122" s="29" customFormat="1" x14ac:dyDescent="0.25"/>
    <row r="17123" s="29" customFormat="1" x14ac:dyDescent="0.25"/>
    <row r="17124" s="29" customFormat="1" x14ac:dyDescent="0.25"/>
    <row r="17125" s="29" customFormat="1" x14ac:dyDescent="0.25"/>
    <row r="17126" s="29" customFormat="1" x14ac:dyDescent="0.25"/>
    <row r="17127" s="29" customFormat="1" x14ac:dyDescent="0.25"/>
    <row r="17128" s="29" customFormat="1" x14ac:dyDescent="0.25"/>
    <row r="17129" s="29" customFormat="1" x14ac:dyDescent="0.25"/>
    <row r="17130" s="29" customFormat="1" x14ac:dyDescent="0.25"/>
    <row r="17131" s="29" customFormat="1" x14ac:dyDescent="0.25"/>
    <row r="17132" s="29" customFormat="1" x14ac:dyDescent="0.25"/>
    <row r="17133" s="29" customFormat="1" x14ac:dyDescent="0.25"/>
    <row r="17134" s="29" customFormat="1" x14ac:dyDescent="0.25"/>
    <row r="17135" s="29" customFormat="1" x14ac:dyDescent="0.25"/>
    <row r="17136" s="29" customFormat="1" x14ac:dyDescent="0.25"/>
    <row r="17137" s="29" customFormat="1" x14ac:dyDescent="0.25"/>
    <row r="17138" s="29" customFormat="1" x14ac:dyDescent="0.25"/>
    <row r="17139" s="29" customFormat="1" x14ac:dyDescent="0.25"/>
    <row r="17140" s="29" customFormat="1" x14ac:dyDescent="0.25"/>
    <row r="17141" s="29" customFormat="1" x14ac:dyDescent="0.25"/>
    <row r="17142" s="29" customFormat="1" x14ac:dyDescent="0.25"/>
    <row r="17143" s="29" customFormat="1" x14ac:dyDescent="0.25"/>
    <row r="17144" s="29" customFormat="1" x14ac:dyDescent="0.25"/>
    <row r="17145" s="29" customFormat="1" x14ac:dyDescent="0.25"/>
    <row r="17146" s="29" customFormat="1" x14ac:dyDescent="0.25"/>
    <row r="17147" s="29" customFormat="1" x14ac:dyDescent="0.25"/>
    <row r="17148" s="29" customFormat="1" x14ac:dyDescent="0.25"/>
    <row r="17149" s="29" customFormat="1" x14ac:dyDescent="0.25"/>
    <row r="17150" s="29" customFormat="1" x14ac:dyDescent="0.25"/>
    <row r="17151" s="29" customFormat="1" x14ac:dyDescent="0.25"/>
    <row r="17152" s="29" customFormat="1" x14ac:dyDescent="0.25"/>
    <row r="17153" s="29" customFormat="1" x14ac:dyDescent="0.25"/>
    <row r="17154" s="29" customFormat="1" x14ac:dyDescent="0.25"/>
    <row r="17155" s="29" customFormat="1" x14ac:dyDescent="0.25"/>
    <row r="17156" s="29" customFormat="1" x14ac:dyDescent="0.25"/>
    <row r="17157" s="29" customFormat="1" x14ac:dyDescent="0.25"/>
    <row r="17158" s="29" customFormat="1" x14ac:dyDescent="0.25"/>
    <row r="17159" s="29" customFormat="1" x14ac:dyDescent="0.25"/>
    <row r="17160" s="29" customFormat="1" x14ac:dyDescent="0.25"/>
    <row r="17161" s="29" customFormat="1" x14ac:dyDescent="0.25"/>
    <row r="17162" s="29" customFormat="1" x14ac:dyDescent="0.25"/>
    <row r="17163" s="29" customFormat="1" x14ac:dyDescent="0.25"/>
    <row r="17164" s="29" customFormat="1" x14ac:dyDescent="0.25"/>
    <row r="17165" s="29" customFormat="1" x14ac:dyDescent="0.25"/>
    <row r="17166" s="29" customFormat="1" x14ac:dyDescent="0.25"/>
    <row r="17167" s="29" customFormat="1" x14ac:dyDescent="0.25"/>
    <row r="17168" s="29" customFormat="1" x14ac:dyDescent="0.25"/>
    <row r="17169" s="29" customFormat="1" x14ac:dyDescent="0.25"/>
    <row r="17170" s="29" customFormat="1" x14ac:dyDescent="0.25"/>
    <row r="17171" s="29" customFormat="1" x14ac:dyDescent="0.25"/>
    <row r="17172" s="29" customFormat="1" x14ac:dyDescent="0.25"/>
    <row r="17173" s="29" customFormat="1" x14ac:dyDescent="0.25"/>
    <row r="17174" s="29" customFormat="1" x14ac:dyDescent="0.25"/>
    <row r="17175" s="29" customFormat="1" x14ac:dyDescent="0.25"/>
    <row r="17176" s="29" customFormat="1" x14ac:dyDescent="0.25"/>
    <row r="17177" s="29" customFormat="1" x14ac:dyDescent="0.25"/>
    <row r="17178" s="29" customFormat="1" x14ac:dyDescent="0.25"/>
    <row r="17179" s="29" customFormat="1" x14ac:dyDescent="0.25"/>
    <row r="17180" s="29" customFormat="1" x14ac:dyDescent="0.25"/>
    <row r="17181" s="29" customFormat="1" x14ac:dyDescent="0.25"/>
    <row r="17182" s="29" customFormat="1" x14ac:dyDescent="0.25"/>
    <row r="17183" s="29" customFormat="1" x14ac:dyDescent="0.25"/>
    <row r="17184" s="29" customFormat="1" x14ac:dyDescent="0.25"/>
    <row r="17185" s="29" customFormat="1" x14ac:dyDescent="0.25"/>
    <row r="17186" s="29" customFormat="1" x14ac:dyDescent="0.25"/>
    <row r="17187" s="29" customFormat="1" x14ac:dyDescent="0.25"/>
    <row r="17188" s="29" customFormat="1" x14ac:dyDescent="0.25"/>
    <row r="17189" s="29" customFormat="1" x14ac:dyDescent="0.25"/>
    <row r="17190" s="29" customFormat="1" x14ac:dyDescent="0.25"/>
    <row r="17191" s="29" customFormat="1" x14ac:dyDescent="0.25"/>
    <row r="17192" s="29" customFormat="1" x14ac:dyDescent="0.25"/>
    <row r="17193" s="29" customFormat="1" x14ac:dyDescent="0.25"/>
    <row r="17194" s="29" customFormat="1" x14ac:dyDescent="0.25"/>
    <row r="17195" s="29" customFormat="1" x14ac:dyDescent="0.25"/>
    <row r="17196" s="29" customFormat="1" x14ac:dyDescent="0.25"/>
    <row r="17197" s="29" customFormat="1" x14ac:dyDescent="0.25"/>
    <row r="17198" s="29" customFormat="1" x14ac:dyDescent="0.25"/>
    <row r="17199" s="29" customFormat="1" x14ac:dyDescent="0.25"/>
    <row r="17200" s="29" customFormat="1" x14ac:dyDescent="0.25"/>
    <row r="17201" s="29" customFormat="1" x14ac:dyDescent="0.25"/>
    <row r="17202" s="29" customFormat="1" x14ac:dyDescent="0.25"/>
    <row r="17203" s="29" customFormat="1" x14ac:dyDescent="0.25"/>
    <row r="17204" s="29" customFormat="1" x14ac:dyDescent="0.25"/>
    <row r="17205" s="29" customFormat="1" x14ac:dyDescent="0.25"/>
    <row r="17206" s="29" customFormat="1" x14ac:dyDescent="0.25"/>
    <row r="17207" s="29" customFormat="1" x14ac:dyDescent="0.25"/>
    <row r="17208" s="29" customFormat="1" x14ac:dyDescent="0.25"/>
    <row r="17209" s="29" customFormat="1" x14ac:dyDescent="0.25"/>
    <row r="17210" s="29" customFormat="1" x14ac:dyDescent="0.25"/>
    <row r="17211" s="29" customFormat="1" x14ac:dyDescent="0.25"/>
    <row r="17212" s="29" customFormat="1" x14ac:dyDescent="0.25"/>
    <row r="17213" s="29" customFormat="1" x14ac:dyDescent="0.25"/>
    <row r="17214" s="29" customFormat="1" x14ac:dyDescent="0.25"/>
    <row r="17215" s="29" customFormat="1" x14ac:dyDescent="0.25"/>
    <row r="17216" s="29" customFormat="1" x14ac:dyDescent="0.25"/>
    <row r="17217" s="29" customFormat="1" x14ac:dyDescent="0.25"/>
    <row r="17218" s="29" customFormat="1" x14ac:dyDescent="0.25"/>
    <row r="17219" s="29" customFormat="1" x14ac:dyDescent="0.25"/>
    <row r="17220" s="29" customFormat="1" x14ac:dyDescent="0.25"/>
    <row r="17221" s="29" customFormat="1" x14ac:dyDescent="0.25"/>
    <row r="17222" s="29" customFormat="1" x14ac:dyDescent="0.25"/>
    <row r="17223" s="29" customFormat="1" x14ac:dyDescent="0.25"/>
    <row r="17224" s="29" customFormat="1" x14ac:dyDescent="0.25"/>
    <row r="17225" s="29" customFormat="1" x14ac:dyDescent="0.25"/>
    <row r="17226" s="29" customFormat="1" x14ac:dyDescent="0.25"/>
    <row r="17227" s="29" customFormat="1" x14ac:dyDescent="0.25"/>
    <row r="17228" s="29" customFormat="1" x14ac:dyDescent="0.25"/>
    <row r="17229" s="29" customFormat="1" x14ac:dyDescent="0.25"/>
    <row r="17230" s="29" customFormat="1" x14ac:dyDescent="0.25"/>
    <row r="17231" s="29" customFormat="1" x14ac:dyDescent="0.25"/>
    <row r="17232" s="29" customFormat="1" x14ac:dyDescent="0.25"/>
    <row r="17233" s="29" customFormat="1" x14ac:dyDescent="0.25"/>
    <row r="17234" s="29" customFormat="1" x14ac:dyDescent="0.25"/>
    <row r="17235" s="29" customFormat="1" x14ac:dyDescent="0.25"/>
    <row r="17236" s="29" customFormat="1" x14ac:dyDescent="0.25"/>
    <row r="17237" s="29" customFormat="1" x14ac:dyDescent="0.25"/>
    <row r="17238" s="29" customFormat="1" x14ac:dyDescent="0.25"/>
    <row r="17239" s="29" customFormat="1" x14ac:dyDescent="0.25"/>
    <row r="17240" s="29" customFormat="1" x14ac:dyDescent="0.25"/>
    <row r="17241" s="29" customFormat="1" x14ac:dyDescent="0.25"/>
    <row r="17242" s="29" customFormat="1" x14ac:dyDescent="0.25"/>
    <row r="17243" s="29" customFormat="1" x14ac:dyDescent="0.25"/>
    <row r="17244" s="29" customFormat="1" x14ac:dyDescent="0.25"/>
    <row r="17245" s="29" customFormat="1" x14ac:dyDescent="0.25"/>
    <row r="17246" s="29" customFormat="1" x14ac:dyDescent="0.25"/>
    <row r="17247" s="29" customFormat="1" x14ac:dyDescent="0.25"/>
    <row r="17248" s="29" customFormat="1" x14ac:dyDescent="0.25"/>
    <row r="17249" s="29" customFormat="1" x14ac:dyDescent="0.25"/>
    <row r="17250" s="29" customFormat="1" x14ac:dyDescent="0.25"/>
    <row r="17251" s="29" customFormat="1" x14ac:dyDescent="0.25"/>
    <row r="17252" s="29" customFormat="1" x14ac:dyDescent="0.25"/>
    <row r="17253" s="29" customFormat="1" x14ac:dyDescent="0.25"/>
    <row r="17254" s="29" customFormat="1" x14ac:dyDescent="0.25"/>
    <row r="17255" s="29" customFormat="1" x14ac:dyDescent="0.25"/>
    <row r="17256" s="29" customFormat="1" x14ac:dyDescent="0.25"/>
    <row r="17257" s="29" customFormat="1" x14ac:dyDescent="0.25"/>
    <row r="17258" s="29" customFormat="1" x14ac:dyDescent="0.25"/>
    <row r="17259" s="29" customFormat="1" x14ac:dyDescent="0.25"/>
    <row r="17260" s="29" customFormat="1" x14ac:dyDescent="0.25"/>
    <row r="17261" s="29" customFormat="1" x14ac:dyDescent="0.25"/>
    <row r="17262" s="29" customFormat="1" x14ac:dyDescent="0.25"/>
    <row r="17263" s="29" customFormat="1" x14ac:dyDescent="0.25"/>
    <row r="17264" s="29" customFormat="1" x14ac:dyDescent="0.25"/>
    <row r="17265" s="29" customFormat="1" x14ac:dyDescent="0.25"/>
    <row r="17266" s="29" customFormat="1" x14ac:dyDescent="0.25"/>
    <row r="17267" s="29" customFormat="1" x14ac:dyDescent="0.25"/>
    <row r="17268" s="29" customFormat="1" x14ac:dyDescent="0.25"/>
    <row r="17269" s="29" customFormat="1" x14ac:dyDescent="0.25"/>
    <row r="17270" s="29" customFormat="1" x14ac:dyDescent="0.25"/>
    <row r="17271" s="29" customFormat="1" x14ac:dyDescent="0.25"/>
    <row r="17272" s="29" customFormat="1" x14ac:dyDescent="0.25"/>
    <row r="17273" s="29" customFormat="1" x14ac:dyDescent="0.25"/>
    <row r="17274" s="29" customFormat="1" x14ac:dyDescent="0.25"/>
    <row r="17275" s="29" customFormat="1" x14ac:dyDescent="0.25"/>
    <row r="17276" s="29" customFormat="1" x14ac:dyDescent="0.25"/>
    <row r="17277" s="29" customFormat="1" x14ac:dyDescent="0.25"/>
    <row r="17278" s="29" customFormat="1" x14ac:dyDescent="0.25"/>
    <row r="17279" s="29" customFormat="1" x14ac:dyDescent="0.25"/>
    <row r="17280" s="29" customFormat="1" x14ac:dyDescent="0.25"/>
    <row r="17281" s="29" customFormat="1" x14ac:dyDescent="0.25"/>
    <row r="17282" s="29" customFormat="1" x14ac:dyDescent="0.25"/>
    <row r="17283" s="29" customFormat="1" x14ac:dyDescent="0.25"/>
    <row r="17284" s="29" customFormat="1" x14ac:dyDescent="0.25"/>
    <row r="17285" s="29" customFormat="1" x14ac:dyDescent="0.25"/>
    <row r="17286" s="29" customFormat="1" x14ac:dyDescent="0.25"/>
    <row r="17287" s="29" customFormat="1" x14ac:dyDescent="0.25"/>
    <row r="17288" s="29" customFormat="1" x14ac:dyDescent="0.25"/>
    <row r="17289" s="29" customFormat="1" x14ac:dyDescent="0.25"/>
    <row r="17290" s="29" customFormat="1" x14ac:dyDescent="0.25"/>
    <row r="17291" s="29" customFormat="1" x14ac:dyDescent="0.25"/>
    <row r="17292" s="29" customFormat="1" x14ac:dyDescent="0.25"/>
    <row r="17293" s="29" customFormat="1" x14ac:dyDescent="0.25"/>
    <row r="17294" s="29" customFormat="1" x14ac:dyDescent="0.25"/>
    <row r="17295" s="29" customFormat="1" x14ac:dyDescent="0.25"/>
    <row r="17296" s="29" customFormat="1" x14ac:dyDescent="0.25"/>
    <row r="17297" s="29" customFormat="1" x14ac:dyDescent="0.25"/>
    <row r="17298" s="29" customFormat="1" x14ac:dyDescent="0.25"/>
    <row r="17299" s="29" customFormat="1" x14ac:dyDescent="0.25"/>
    <row r="17300" s="29" customFormat="1" x14ac:dyDescent="0.25"/>
    <row r="17301" s="29" customFormat="1" x14ac:dyDescent="0.25"/>
    <row r="17302" s="29" customFormat="1" x14ac:dyDescent="0.25"/>
    <row r="17303" s="29" customFormat="1" x14ac:dyDescent="0.25"/>
    <row r="17304" s="29" customFormat="1" x14ac:dyDescent="0.25"/>
    <row r="17305" s="29" customFormat="1" x14ac:dyDescent="0.25"/>
    <row r="17306" s="29" customFormat="1" x14ac:dyDescent="0.25"/>
    <row r="17307" s="29" customFormat="1" x14ac:dyDescent="0.25"/>
    <row r="17308" s="29" customFormat="1" x14ac:dyDescent="0.25"/>
    <row r="17309" s="29" customFormat="1" x14ac:dyDescent="0.25"/>
    <row r="17310" s="29" customFormat="1" x14ac:dyDescent="0.25"/>
    <row r="17311" s="29" customFormat="1" x14ac:dyDescent="0.25"/>
    <row r="17312" s="29" customFormat="1" x14ac:dyDescent="0.25"/>
    <row r="17313" s="29" customFormat="1" x14ac:dyDescent="0.25"/>
    <row r="17314" s="29" customFormat="1" x14ac:dyDescent="0.25"/>
    <row r="17315" s="29" customFormat="1" x14ac:dyDescent="0.25"/>
    <row r="17316" s="29" customFormat="1" x14ac:dyDescent="0.25"/>
    <row r="17317" s="29" customFormat="1" x14ac:dyDescent="0.25"/>
    <row r="17318" s="29" customFormat="1" x14ac:dyDescent="0.25"/>
    <row r="17319" s="29" customFormat="1" x14ac:dyDescent="0.25"/>
    <row r="17320" s="29" customFormat="1" x14ac:dyDescent="0.25"/>
    <row r="17321" s="29" customFormat="1" x14ac:dyDescent="0.25"/>
    <row r="17322" s="29" customFormat="1" x14ac:dyDescent="0.25"/>
    <row r="17323" s="29" customFormat="1" x14ac:dyDescent="0.25"/>
    <row r="17324" s="29" customFormat="1" x14ac:dyDescent="0.25"/>
    <row r="17325" s="29" customFormat="1" x14ac:dyDescent="0.25"/>
    <row r="17326" s="29" customFormat="1" x14ac:dyDescent="0.25"/>
    <row r="17327" s="29" customFormat="1" x14ac:dyDescent="0.25"/>
    <row r="17328" s="29" customFormat="1" x14ac:dyDescent="0.25"/>
    <row r="17329" s="29" customFormat="1" x14ac:dyDescent="0.25"/>
    <row r="17330" s="29" customFormat="1" x14ac:dyDescent="0.25"/>
    <row r="17331" s="29" customFormat="1" x14ac:dyDescent="0.25"/>
    <row r="17332" s="29" customFormat="1" x14ac:dyDescent="0.25"/>
    <row r="17333" s="29" customFormat="1" x14ac:dyDescent="0.25"/>
    <row r="17334" s="29" customFormat="1" x14ac:dyDescent="0.25"/>
    <row r="17335" s="29" customFormat="1" x14ac:dyDescent="0.25"/>
    <row r="17336" s="29" customFormat="1" x14ac:dyDescent="0.25"/>
    <row r="17337" s="29" customFormat="1" x14ac:dyDescent="0.25"/>
    <row r="17338" s="29" customFormat="1" x14ac:dyDescent="0.25"/>
    <row r="17339" s="29" customFormat="1" x14ac:dyDescent="0.25"/>
    <row r="17340" s="29" customFormat="1" x14ac:dyDescent="0.25"/>
    <row r="17341" s="29" customFormat="1" x14ac:dyDescent="0.25"/>
    <row r="17342" s="29" customFormat="1" x14ac:dyDescent="0.25"/>
    <row r="17343" s="29" customFormat="1" x14ac:dyDescent="0.25"/>
    <row r="17344" s="29" customFormat="1" x14ac:dyDescent="0.25"/>
    <row r="17345" s="29" customFormat="1" x14ac:dyDescent="0.25"/>
    <row r="17346" s="29" customFormat="1" x14ac:dyDescent="0.25"/>
    <row r="17347" s="29" customFormat="1" x14ac:dyDescent="0.25"/>
    <row r="17348" s="29" customFormat="1" x14ac:dyDescent="0.25"/>
    <row r="17349" s="29" customFormat="1" x14ac:dyDescent="0.25"/>
    <row r="17350" s="29" customFormat="1" x14ac:dyDescent="0.25"/>
    <row r="17351" s="29" customFormat="1" x14ac:dyDescent="0.25"/>
    <row r="17352" s="29" customFormat="1" x14ac:dyDescent="0.25"/>
    <row r="17353" s="29" customFormat="1" x14ac:dyDescent="0.25"/>
    <row r="17354" s="29" customFormat="1" x14ac:dyDescent="0.25"/>
    <row r="17355" s="29" customFormat="1" x14ac:dyDescent="0.25"/>
    <row r="17356" s="29" customFormat="1" x14ac:dyDescent="0.25"/>
    <row r="17357" s="29" customFormat="1" x14ac:dyDescent="0.25"/>
    <row r="17358" s="29" customFormat="1" x14ac:dyDescent="0.25"/>
    <row r="17359" s="29" customFormat="1" x14ac:dyDescent="0.25"/>
    <row r="17360" s="29" customFormat="1" x14ac:dyDescent="0.25"/>
    <row r="17361" s="29" customFormat="1" x14ac:dyDescent="0.25"/>
    <row r="17362" s="29" customFormat="1" x14ac:dyDescent="0.25"/>
    <row r="17363" s="29" customFormat="1" x14ac:dyDescent="0.25"/>
    <row r="17364" s="29" customFormat="1" x14ac:dyDescent="0.25"/>
    <row r="17365" s="29" customFormat="1" x14ac:dyDescent="0.25"/>
    <row r="17366" s="29" customFormat="1" x14ac:dyDescent="0.25"/>
    <row r="17367" s="29" customFormat="1" x14ac:dyDescent="0.25"/>
    <row r="17368" s="29" customFormat="1" x14ac:dyDescent="0.25"/>
    <row r="17369" s="29" customFormat="1" x14ac:dyDescent="0.25"/>
    <row r="17370" s="29" customFormat="1" x14ac:dyDescent="0.25"/>
    <row r="17371" s="29" customFormat="1" x14ac:dyDescent="0.25"/>
    <row r="17372" s="29" customFormat="1" x14ac:dyDescent="0.25"/>
    <row r="17373" s="29" customFormat="1" x14ac:dyDescent="0.25"/>
    <row r="17374" s="29" customFormat="1" x14ac:dyDescent="0.25"/>
    <row r="17375" s="29" customFormat="1" x14ac:dyDescent="0.25"/>
    <row r="17376" s="29" customFormat="1" x14ac:dyDescent="0.25"/>
    <row r="17377" s="29" customFormat="1" x14ac:dyDescent="0.25"/>
    <row r="17378" s="29" customFormat="1" x14ac:dyDescent="0.25"/>
    <row r="17379" s="29" customFormat="1" x14ac:dyDescent="0.25"/>
    <row r="17380" s="29" customFormat="1" x14ac:dyDescent="0.25"/>
    <row r="17381" s="29" customFormat="1" x14ac:dyDescent="0.25"/>
    <row r="17382" s="29" customFormat="1" x14ac:dyDescent="0.25"/>
    <row r="17383" s="29" customFormat="1" x14ac:dyDescent="0.25"/>
    <row r="17384" s="29" customFormat="1" x14ac:dyDescent="0.25"/>
    <row r="17385" s="29" customFormat="1" x14ac:dyDescent="0.25"/>
    <row r="17386" s="29" customFormat="1" x14ac:dyDescent="0.25"/>
    <row r="17387" s="29" customFormat="1" x14ac:dyDescent="0.25"/>
    <row r="17388" s="29" customFormat="1" x14ac:dyDescent="0.25"/>
    <row r="17389" s="29" customFormat="1" x14ac:dyDescent="0.25"/>
    <row r="17390" s="29" customFormat="1" x14ac:dyDescent="0.25"/>
    <row r="17391" s="29" customFormat="1" x14ac:dyDescent="0.25"/>
    <row r="17392" s="29" customFormat="1" x14ac:dyDescent="0.25"/>
    <row r="17393" s="29" customFormat="1" x14ac:dyDescent="0.25"/>
    <row r="17394" s="29" customFormat="1" x14ac:dyDescent="0.25"/>
    <row r="17395" s="29" customFormat="1" x14ac:dyDescent="0.25"/>
    <row r="17396" s="29" customFormat="1" x14ac:dyDescent="0.25"/>
    <row r="17397" s="29" customFormat="1" x14ac:dyDescent="0.25"/>
    <row r="17398" s="29" customFormat="1" x14ac:dyDescent="0.25"/>
    <row r="17399" s="29" customFormat="1" x14ac:dyDescent="0.25"/>
    <row r="17400" s="29" customFormat="1" x14ac:dyDescent="0.25"/>
    <row r="17401" s="29" customFormat="1" x14ac:dyDescent="0.25"/>
    <row r="17402" s="29" customFormat="1" x14ac:dyDescent="0.25"/>
    <row r="17403" s="29" customFormat="1" x14ac:dyDescent="0.25"/>
    <row r="17404" s="29" customFormat="1" x14ac:dyDescent="0.25"/>
    <row r="17405" s="29" customFormat="1" x14ac:dyDescent="0.25"/>
    <row r="17406" s="29" customFormat="1" x14ac:dyDescent="0.25"/>
    <row r="17407" s="29" customFormat="1" x14ac:dyDescent="0.25"/>
    <row r="17408" s="29" customFormat="1" x14ac:dyDescent="0.25"/>
    <row r="17409" s="29" customFormat="1" x14ac:dyDescent="0.25"/>
    <row r="17410" s="29" customFormat="1" x14ac:dyDescent="0.25"/>
    <row r="17411" s="29" customFormat="1" x14ac:dyDescent="0.25"/>
    <row r="17412" s="29" customFormat="1" x14ac:dyDescent="0.25"/>
    <row r="17413" s="29" customFormat="1" x14ac:dyDescent="0.25"/>
    <row r="17414" s="29" customFormat="1" x14ac:dyDescent="0.25"/>
    <row r="17415" s="29" customFormat="1" x14ac:dyDescent="0.25"/>
    <row r="17416" s="29" customFormat="1" x14ac:dyDescent="0.25"/>
    <row r="17417" s="29" customFormat="1" x14ac:dyDescent="0.25"/>
    <row r="17418" s="29" customFormat="1" x14ac:dyDescent="0.25"/>
    <row r="17419" s="29" customFormat="1" x14ac:dyDescent="0.25"/>
    <row r="17420" s="29" customFormat="1" x14ac:dyDescent="0.25"/>
    <row r="17421" s="29" customFormat="1" x14ac:dyDescent="0.25"/>
    <row r="17422" s="29" customFormat="1" x14ac:dyDescent="0.25"/>
    <row r="17423" s="29" customFormat="1" x14ac:dyDescent="0.25"/>
    <row r="17424" s="29" customFormat="1" x14ac:dyDescent="0.25"/>
    <row r="17425" s="29" customFormat="1" x14ac:dyDescent="0.25"/>
    <row r="17426" s="29" customFormat="1" x14ac:dyDescent="0.25"/>
    <row r="17427" s="29" customFormat="1" x14ac:dyDescent="0.25"/>
    <row r="17428" s="29" customFormat="1" x14ac:dyDescent="0.25"/>
    <row r="17429" s="29" customFormat="1" x14ac:dyDescent="0.25"/>
    <row r="17430" s="29" customFormat="1" x14ac:dyDescent="0.25"/>
    <row r="17431" s="29" customFormat="1" x14ac:dyDescent="0.25"/>
    <row r="17432" s="29" customFormat="1" x14ac:dyDescent="0.25"/>
    <row r="17433" s="29" customFormat="1" x14ac:dyDescent="0.25"/>
    <row r="17434" s="29" customFormat="1" x14ac:dyDescent="0.25"/>
    <row r="17435" s="29" customFormat="1" x14ac:dyDescent="0.25"/>
    <row r="17436" s="29" customFormat="1" x14ac:dyDescent="0.25"/>
    <row r="17437" s="29" customFormat="1" x14ac:dyDescent="0.25"/>
    <row r="17438" s="29" customFormat="1" x14ac:dyDescent="0.25"/>
    <row r="17439" s="29" customFormat="1" x14ac:dyDescent="0.25"/>
    <row r="17440" s="29" customFormat="1" x14ac:dyDescent="0.25"/>
    <row r="17441" s="29" customFormat="1" x14ac:dyDescent="0.25"/>
    <row r="17442" s="29" customFormat="1" x14ac:dyDescent="0.25"/>
    <row r="17443" s="29" customFormat="1" x14ac:dyDescent="0.25"/>
    <row r="17444" s="29" customFormat="1" x14ac:dyDescent="0.25"/>
    <row r="17445" s="29" customFormat="1" x14ac:dyDescent="0.25"/>
    <row r="17446" s="29" customFormat="1" x14ac:dyDescent="0.25"/>
    <row r="17447" s="29" customFormat="1" x14ac:dyDescent="0.25"/>
    <row r="17448" s="29" customFormat="1" x14ac:dyDescent="0.25"/>
    <row r="17449" s="29" customFormat="1" x14ac:dyDescent="0.25"/>
    <row r="17450" s="29" customFormat="1" x14ac:dyDescent="0.25"/>
    <row r="17451" s="29" customFormat="1" x14ac:dyDescent="0.25"/>
    <row r="17452" s="29" customFormat="1" x14ac:dyDescent="0.25"/>
    <row r="17453" s="29" customFormat="1" x14ac:dyDescent="0.25"/>
    <row r="17454" s="29" customFormat="1" x14ac:dyDescent="0.25"/>
    <row r="17455" s="29" customFormat="1" x14ac:dyDescent="0.25"/>
    <row r="17456" s="29" customFormat="1" x14ac:dyDescent="0.25"/>
    <row r="17457" s="29" customFormat="1" x14ac:dyDescent="0.25"/>
    <row r="17458" s="29" customFormat="1" x14ac:dyDescent="0.25"/>
    <row r="17459" s="29" customFormat="1" x14ac:dyDescent="0.25"/>
    <row r="17460" s="29" customFormat="1" x14ac:dyDescent="0.25"/>
    <row r="17461" s="29" customFormat="1" x14ac:dyDescent="0.25"/>
    <row r="17462" s="29" customFormat="1" x14ac:dyDescent="0.25"/>
    <row r="17463" s="29" customFormat="1" x14ac:dyDescent="0.25"/>
    <row r="17464" s="29" customFormat="1" x14ac:dyDescent="0.25"/>
    <row r="17465" s="29" customFormat="1" x14ac:dyDescent="0.25"/>
    <row r="17466" s="29" customFormat="1" x14ac:dyDescent="0.25"/>
    <row r="17467" s="29" customFormat="1" x14ac:dyDescent="0.25"/>
    <row r="17468" s="29" customFormat="1" x14ac:dyDescent="0.25"/>
    <row r="17469" s="29" customFormat="1" x14ac:dyDescent="0.25"/>
    <row r="17470" s="29" customFormat="1" x14ac:dyDescent="0.25"/>
    <row r="17471" s="29" customFormat="1" x14ac:dyDescent="0.25"/>
    <row r="17472" s="29" customFormat="1" x14ac:dyDescent="0.25"/>
    <row r="17473" s="29" customFormat="1" x14ac:dyDescent="0.25"/>
    <row r="17474" s="29" customFormat="1" x14ac:dyDescent="0.25"/>
    <row r="17475" s="29" customFormat="1" x14ac:dyDescent="0.25"/>
    <row r="17476" s="29" customFormat="1" x14ac:dyDescent="0.25"/>
    <row r="17477" s="29" customFormat="1" x14ac:dyDescent="0.25"/>
    <row r="17478" s="29" customFormat="1" x14ac:dyDescent="0.25"/>
    <row r="17479" s="29" customFormat="1" x14ac:dyDescent="0.25"/>
    <row r="17480" s="29" customFormat="1" x14ac:dyDescent="0.25"/>
    <row r="17481" s="29" customFormat="1" x14ac:dyDescent="0.25"/>
    <row r="17482" s="29" customFormat="1" x14ac:dyDescent="0.25"/>
    <row r="17483" s="29" customFormat="1" x14ac:dyDescent="0.25"/>
    <row r="17484" s="29" customFormat="1" x14ac:dyDescent="0.25"/>
    <row r="17485" s="29" customFormat="1" x14ac:dyDescent="0.25"/>
    <row r="17486" s="29" customFormat="1" x14ac:dyDescent="0.25"/>
    <row r="17487" s="29" customFormat="1" x14ac:dyDescent="0.25"/>
    <row r="17488" s="29" customFormat="1" x14ac:dyDescent="0.25"/>
    <row r="17489" s="29" customFormat="1" x14ac:dyDescent="0.25"/>
    <row r="17490" s="29" customFormat="1" x14ac:dyDescent="0.25"/>
    <row r="17491" s="29" customFormat="1" x14ac:dyDescent="0.25"/>
    <row r="17492" s="29" customFormat="1" x14ac:dyDescent="0.25"/>
    <row r="17493" s="29" customFormat="1" x14ac:dyDescent="0.25"/>
    <row r="17494" s="29" customFormat="1" x14ac:dyDescent="0.25"/>
    <row r="17495" s="29" customFormat="1" x14ac:dyDescent="0.25"/>
    <row r="17496" s="29" customFormat="1" x14ac:dyDescent="0.25"/>
    <row r="17497" s="29" customFormat="1" x14ac:dyDescent="0.25"/>
    <row r="17498" s="29" customFormat="1" x14ac:dyDescent="0.25"/>
    <row r="17499" s="29" customFormat="1" x14ac:dyDescent="0.25"/>
    <row r="17500" s="29" customFormat="1" x14ac:dyDescent="0.25"/>
    <row r="17501" s="29" customFormat="1" x14ac:dyDescent="0.25"/>
    <row r="17502" s="29" customFormat="1" x14ac:dyDescent="0.25"/>
    <row r="17503" s="29" customFormat="1" x14ac:dyDescent="0.25"/>
    <row r="17504" s="29" customFormat="1" x14ac:dyDescent="0.25"/>
    <row r="17505" s="29" customFormat="1" x14ac:dyDescent="0.25"/>
    <row r="17506" s="29" customFormat="1" x14ac:dyDescent="0.25"/>
    <row r="17507" s="29" customFormat="1" x14ac:dyDescent="0.25"/>
    <row r="17508" s="29" customFormat="1" x14ac:dyDescent="0.25"/>
    <row r="17509" s="29" customFormat="1" x14ac:dyDescent="0.25"/>
    <row r="17510" s="29" customFormat="1" x14ac:dyDescent="0.25"/>
    <row r="17511" s="29" customFormat="1" x14ac:dyDescent="0.25"/>
    <row r="17512" s="29" customFormat="1" x14ac:dyDescent="0.25"/>
    <row r="17513" s="29" customFormat="1" x14ac:dyDescent="0.25"/>
    <row r="17514" s="29" customFormat="1" x14ac:dyDescent="0.25"/>
    <row r="17515" s="29" customFormat="1" x14ac:dyDescent="0.25"/>
    <row r="17516" s="29" customFormat="1" x14ac:dyDescent="0.25"/>
    <row r="17517" s="29" customFormat="1" x14ac:dyDescent="0.25"/>
    <row r="17518" s="29" customFormat="1" x14ac:dyDescent="0.25"/>
    <row r="17519" s="29" customFormat="1" x14ac:dyDescent="0.25"/>
    <row r="17520" s="29" customFormat="1" x14ac:dyDescent="0.25"/>
    <row r="17521" s="29" customFormat="1" x14ac:dyDescent="0.25"/>
    <row r="17522" s="29" customFormat="1" x14ac:dyDescent="0.25"/>
    <row r="17523" s="29" customFormat="1" x14ac:dyDescent="0.25"/>
    <row r="17524" s="29" customFormat="1" x14ac:dyDescent="0.25"/>
    <row r="17525" s="29" customFormat="1" x14ac:dyDescent="0.25"/>
    <row r="17526" s="29" customFormat="1" x14ac:dyDescent="0.25"/>
    <row r="17527" s="29" customFormat="1" x14ac:dyDescent="0.25"/>
    <row r="17528" s="29" customFormat="1" x14ac:dyDescent="0.25"/>
    <row r="17529" s="29" customFormat="1" x14ac:dyDescent="0.25"/>
    <row r="17530" s="29" customFormat="1" x14ac:dyDescent="0.25"/>
    <row r="17531" s="29" customFormat="1" x14ac:dyDescent="0.25"/>
    <row r="17532" s="29" customFormat="1" x14ac:dyDescent="0.25"/>
    <row r="17533" s="29" customFormat="1" x14ac:dyDescent="0.25"/>
    <row r="17534" s="29" customFormat="1" x14ac:dyDescent="0.25"/>
    <row r="17535" s="29" customFormat="1" x14ac:dyDescent="0.25"/>
    <row r="17536" s="29" customFormat="1" x14ac:dyDescent="0.25"/>
    <row r="17537" s="29" customFormat="1" x14ac:dyDescent="0.25"/>
    <row r="17538" s="29" customFormat="1" x14ac:dyDescent="0.25"/>
    <row r="17539" s="29" customFormat="1" x14ac:dyDescent="0.25"/>
    <row r="17540" s="29" customFormat="1" x14ac:dyDescent="0.25"/>
    <row r="17541" s="29" customFormat="1" x14ac:dyDescent="0.25"/>
    <row r="17542" s="29" customFormat="1" x14ac:dyDescent="0.25"/>
    <row r="17543" s="29" customFormat="1" x14ac:dyDescent="0.25"/>
    <row r="17544" s="29" customFormat="1" x14ac:dyDescent="0.25"/>
    <row r="17545" s="29" customFormat="1" x14ac:dyDescent="0.25"/>
    <row r="17546" s="29" customFormat="1" x14ac:dyDescent="0.25"/>
    <row r="17547" s="29" customFormat="1" x14ac:dyDescent="0.25"/>
    <row r="17548" s="29" customFormat="1" x14ac:dyDescent="0.25"/>
    <row r="17549" s="29" customFormat="1" x14ac:dyDescent="0.25"/>
    <row r="17550" s="29" customFormat="1" x14ac:dyDescent="0.25"/>
    <row r="17551" s="29" customFormat="1" x14ac:dyDescent="0.25"/>
    <row r="17552" s="29" customFormat="1" x14ac:dyDescent="0.25"/>
    <row r="17553" s="29" customFormat="1" x14ac:dyDescent="0.25"/>
    <row r="17554" s="29" customFormat="1" x14ac:dyDescent="0.25"/>
    <row r="17555" s="29" customFormat="1" x14ac:dyDescent="0.25"/>
    <row r="17556" s="29" customFormat="1" x14ac:dyDescent="0.25"/>
    <row r="17557" s="29" customFormat="1" x14ac:dyDescent="0.25"/>
    <row r="17558" s="29" customFormat="1" x14ac:dyDescent="0.25"/>
    <row r="17559" s="29" customFormat="1" x14ac:dyDescent="0.25"/>
    <row r="17560" s="29" customFormat="1" x14ac:dyDescent="0.25"/>
    <row r="17561" s="29" customFormat="1" x14ac:dyDescent="0.25"/>
    <row r="17562" s="29" customFormat="1" x14ac:dyDescent="0.25"/>
    <row r="17563" s="29" customFormat="1" x14ac:dyDescent="0.25"/>
    <row r="17564" s="29" customFormat="1" x14ac:dyDescent="0.25"/>
    <row r="17565" s="29" customFormat="1" x14ac:dyDescent="0.25"/>
    <row r="17566" s="29" customFormat="1" x14ac:dyDescent="0.25"/>
    <row r="17567" s="29" customFormat="1" x14ac:dyDescent="0.25"/>
    <row r="17568" s="29" customFormat="1" x14ac:dyDescent="0.25"/>
    <row r="17569" s="29" customFormat="1" x14ac:dyDescent="0.25"/>
    <row r="17570" s="29" customFormat="1" x14ac:dyDescent="0.25"/>
    <row r="17571" s="29" customFormat="1" x14ac:dyDescent="0.25"/>
    <row r="17572" s="29" customFormat="1" x14ac:dyDescent="0.25"/>
    <row r="17573" s="29" customFormat="1" x14ac:dyDescent="0.25"/>
    <row r="17574" s="29" customFormat="1" x14ac:dyDescent="0.25"/>
    <row r="17575" s="29" customFormat="1" x14ac:dyDescent="0.25"/>
    <row r="17576" s="29" customFormat="1" x14ac:dyDescent="0.25"/>
    <row r="17577" s="29" customFormat="1" x14ac:dyDescent="0.25"/>
    <row r="17578" s="29" customFormat="1" x14ac:dyDescent="0.25"/>
    <row r="17579" s="29" customFormat="1" x14ac:dyDescent="0.25"/>
    <row r="17580" s="29" customFormat="1" x14ac:dyDescent="0.25"/>
    <row r="17581" s="29" customFormat="1" x14ac:dyDescent="0.25"/>
    <row r="17582" s="29" customFormat="1" x14ac:dyDescent="0.25"/>
    <row r="17583" s="29" customFormat="1" x14ac:dyDescent="0.25"/>
    <row r="17584" s="29" customFormat="1" x14ac:dyDescent="0.25"/>
    <row r="17585" s="29" customFormat="1" x14ac:dyDescent="0.25"/>
    <row r="17586" s="29" customFormat="1" x14ac:dyDescent="0.25"/>
    <row r="17587" s="29" customFormat="1" x14ac:dyDescent="0.25"/>
    <row r="17588" s="29" customFormat="1" x14ac:dyDescent="0.25"/>
    <row r="17589" s="29" customFormat="1" x14ac:dyDescent="0.25"/>
    <row r="17590" s="29" customFormat="1" x14ac:dyDescent="0.25"/>
    <row r="17591" s="29" customFormat="1" x14ac:dyDescent="0.25"/>
    <row r="17592" s="29" customFormat="1" x14ac:dyDescent="0.25"/>
    <row r="17593" s="29" customFormat="1" x14ac:dyDescent="0.25"/>
    <row r="17594" s="29" customFormat="1" x14ac:dyDescent="0.25"/>
    <row r="17595" s="29" customFormat="1" x14ac:dyDescent="0.25"/>
    <row r="17596" s="29" customFormat="1" x14ac:dyDescent="0.25"/>
    <row r="17597" s="29" customFormat="1" x14ac:dyDescent="0.25"/>
    <row r="17598" s="29" customFormat="1" x14ac:dyDescent="0.25"/>
    <row r="17599" s="29" customFormat="1" x14ac:dyDescent="0.25"/>
    <row r="17600" s="29" customFormat="1" x14ac:dyDescent="0.25"/>
    <row r="17601" s="29" customFormat="1" x14ac:dyDescent="0.25"/>
    <row r="17602" s="29" customFormat="1" x14ac:dyDescent="0.25"/>
    <row r="17603" s="29" customFormat="1" x14ac:dyDescent="0.25"/>
    <row r="17604" s="29" customFormat="1" x14ac:dyDescent="0.25"/>
    <row r="17605" s="29" customFormat="1" x14ac:dyDescent="0.25"/>
    <row r="17606" s="29" customFormat="1" x14ac:dyDescent="0.25"/>
    <row r="17607" s="29" customFormat="1" x14ac:dyDescent="0.25"/>
    <row r="17608" s="29" customFormat="1" x14ac:dyDescent="0.25"/>
    <row r="17609" s="29" customFormat="1" x14ac:dyDescent="0.25"/>
    <row r="17610" s="29" customFormat="1" x14ac:dyDescent="0.25"/>
    <row r="17611" s="29" customFormat="1" x14ac:dyDescent="0.25"/>
    <row r="17612" s="29" customFormat="1" x14ac:dyDescent="0.25"/>
    <row r="17613" s="29" customFormat="1" x14ac:dyDescent="0.25"/>
    <row r="17614" s="29" customFormat="1" x14ac:dyDescent="0.25"/>
    <row r="17615" s="29" customFormat="1" x14ac:dyDescent="0.25"/>
    <row r="17616" s="29" customFormat="1" x14ac:dyDescent="0.25"/>
    <row r="17617" s="29" customFormat="1" x14ac:dyDescent="0.25"/>
    <row r="17618" s="29" customFormat="1" x14ac:dyDescent="0.25"/>
    <row r="17619" s="29" customFormat="1" x14ac:dyDescent="0.25"/>
    <row r="17620" s="29" customFormat="1" x14ac:dyDescent="0.25"/>
    <row r="17621" s="29" customFormat="1" x14ac:dyDescent="0.25"/>
    <row r="17622" s="29" customFormat="1" x14ac:dyDescent="0.25"/>
    <row r="17623" s="29" customFormat="1" x14ac:dyDescent="0.25"/>
    <row r="17624" s="29" customFormat="1" x14ac:dyDescent="0.25"/>
    <row r="17625" s="29" customFormat="1" x14ac:dyDescent="0.25"/>
    <row r="17626" s="29" customFormat="1" x14ac:dyDescent="0.25"/>
    <row r="17627" s="29" customFormat="1" x14ac:dyDescent="0.25"/>
    <row r="17628" s="29" customFormat="1" x14ac:dyDescent="0.25"/>
    <row r="17629" s="29" customFormat="1" x14ac:dyDescent="0.25"/>
    <row r="17630" s="29" customFormat="1" x14ac:dyDescent="0.25"/>
    <row r="17631" s="29" customFormat="1" x14ac:dyDescent="0.25"/>
    <row r="17632" s="29" customFormat="1" x14ac:dyDescent="0.25"/>
    <row r="17633" s="29" customFormat="1" x14ac:dyDescent="0.25"/>
    <row r="17634" s="29" customFormat="1" x14ac:dyDescent="0.25"/>
    <row r="17635" s="29" customFormat="1" x14ac:dyDescent="0.25"/>
    <row r="17636" s="29" customFormat="1" x14ac:dyDescent="0.25"/>
    <row r="17637" s="29" customFormat="1" x14ac:dyDescent="0.25"/>
    <row r="17638" s="29" customFormat="1" x14ac:dyDescent="0.25"/>
    <row r="17639" s="29" customFormat="1" x14ac:dyDescent="0.25"/>
    <row r="17640" s="29" customFormat="1" x14ac:dyDescent="0.25"/>
    <row r="17641" s="29" customFormat="1" x14ac:dyDescent="0.25"/>
    <row r="17642" s="29" customFormat="1" x14ac:dyDescent="0.25"/>
    <row r="17643" s="29" customFormat="1" x14ac:dyDescent="0.25"/>
    <row r="17644" s="29" customFormat="1" x14ac:dyDescent="0.25"/>
    <row r="17645" s="29" customFormat="1" x14ac:dyDescent="0.25"/>
    <row r="17646" s="29" customFormat="1" x14ac:dyDescent="0.25"/>
    <row r="17647" s="29" customFormat="1" x14ac:dyDescent="0.25"/>
    <row r="17648" s="29" customFormat="1" x14ac:dyDescent="0.25"/>
    <row r="17649" s="29" customFormat="1" x14ac:dyDescent="0.25"/>
    <row r="17650" s="29" customFormat="1" x14ac:dyDescent="0.25"/>
    <row r="17651" s="29" customFormat="1" x14ac:dyDescent="0.25"/>
    <row r="17652" s="29" customFormat="1" x14ac:dyDescent="0.25"/>
    <row r="17653" s="29" customFormat="1" x14ac:dyDescent="0.25"/>
    <row r="17654" s="29" customFormat="1" x14ac:dyDescent="0.25"/>
    <row r="17655" s="29" customFormat="1" x14ac:dyDescent="0.25"/>
    <row r="17656" s="29" customFormat="1" x14ac:dyDescent="0.25"/>
    <row r="17657" s="29" customFormat="1" x14ac:dyDescent="0.25"/>
    <row r="17658" s="29" customFormat="1" x14ac:dyDescent="0.25"/>
    <row r="17659" s="29" customFormat="1" x14ac:dyDescent="0.25"/>
    <row r="17660" s="29" customFormat="1" x14ac:dyDescent="0.25"/>
    <row r="17661" s="29" customFormat="1" x14ac:dyDescent="0.25"/>
    <row r="17662" s="29" customFormat="1" x14ac:dyDescent="0.25"/>
    <row r="17663" s="29" customFormat="1" x14ac:dyDescent="0.25"/>
    <row r="17664" s="29" customFormat="1" x14ac:dyDescent="0.25"/>
    <row r="17665" s="29" customFormat="1" x14ac:dyDescent="0.25"/>
    <row r="17666" s="29" customFormat="1" x14ac:dyDescent="0.25"/>
    <row r="17667" s="29" customFormat="1" x14ac:dyDescent="0.25"/>
    <row r="17668" s="29" customFormat="1" x14ac:dyDescent="0.25"/>
    <row r="17669" s="29" customFormat="1" x14ac:dyDescent="0.25"/>
    <row r="17670" s="29" customFormat="1" x14ac:dyDescent="0.25"/>
    <row r="17671" s="29" customFormat="1" x14ac:dyDescent="0.25"/>
    <row r="17672" s="29" customFormat="1" x14ac:dyDescent="0.25"/>
    <row r="17673" s="29" customFormat="1" x14ac:dyDescent="0.25"/>
    <row r="17674" s="29" customFormat="1" x14ac:dyDescent="0.25"/>
    <row r="17675" s="29" customFormat="1" x14ac:dyDescent="0.25"/>
    <row r="17676" s="29" customFormat="1" x14ac:dyDescent="0.25"/>
    <row r="17677" s="29" customFormat="1" x14ac:dyDescent="0.25"/>
    <row r="17678" s="29" customFormat="1" x14ac:dyDescent="0.25"/>
    <row r="17679" s="29" customFormat="1" x14ac:dyDescent="0.25"/>
    <row r="17680" s="29" customFormat="1" x14ac:dyDescent="0.25"/>
    <row r="17681" s="29" customFormat="1" x14ac:dyDescent="0.25"/>
    <row r="17682" s="29" customFormat="1" x14ac:dyDescent="0.25"/>
    <row r="17683" s="29" customFormat="1" x14ac:dyDescent="0.25"/>
    <row r="17684" s="29" customFormat="1" x14ac:dyDescent="0.25"/>
    <row r="17685" s="29" customFormat="1" x14ac:dyDescent="0.25"/>
    <row r="17686" s="29" customFormat="1" x14ac:dyDescent="0.25"/>
    <row r="17687" s="29" customFormat="1" x14ac:dyDescent="0.25"/>
    <row r="17688" s="29" customFormat="1" x14ac:dyDescent="0.25"/>
    <row r="17689" s="29" customFormat="1" x14ac:dyDescent="0.25"/>
    <row r="17690" s="29" customFormat="1" x14ac:dyDescent="0.25"/>
    <row r="17691" s="29" customFormat="1" x14ac:dyDescent="0.25"/>
    <row r="17692" s="29" customFormat="1" x14ac:dyDescent="0.25"/>
    <row r="17693" s="29" customFormat="1" x14ac:dyDescent="0.25"/>
    <row r="17694" s="29" customFormat="1" x14ac:dyDescent="0.25"/>
    <row r="17695" s="29" customFormat="1" x14ac:dyDescent="0.25"/>
    <row r="17696" s="29" customFormat="1" x14ac:dyDescent="0.25"/>
    <row r="17697" s="29" customFormat="1" x14ac:dyDescent="0.25"/>
    <row r="17698" s="29" customFormat="1" x14ac:dyDescent="0.25"/>
    <row r="17699" s="29" customFormat="1" x14ac:dyDescent="0.25"/>
    <row r="17700" s="29" customFormat="1" x14ac:dyDescent="0.25"/>
    <row r="17701" s="29" customFormat="1" x14ac:dyDescent="0.25"/>
    <row r="17702" s="29" customFormat="1" x14ac:dyDescent="0.25"/>
    <row r="17703" s="29" customFormat="1" x14ac:dyDescent="0.25"/>
    <row r="17704" s="29" customFormat="1" x14ac:dyDescent="0.25"/>
    <row r="17705" s="29" customFormat="1" x14ac:dyDescent="0.25"/>
    <row r="17706" s="29" customFormat="1" x14ac:dyDescent="0.25"/>
    <row r="17707" s="29" customFormat="1" x14ac:dyDescent="0.25"/>
    <row r="17708" s="29" customFormat="1" x14ac:dyDescent="0.25"/>
    <row r="17709" s="29" customFormat="1" x14ac:dyDescent="0.25"/>
    <row r="17710" s="29" customFormat="1" x14ac:dyDescent="0.25"/>
    <row r="17711" s="29" customFormat="1" x14ac:dyDescent="0.25"/>
    <row r="17712" s="29" customFormat="1" x14ac:dyDescent="0.25"/>
    <row r="17713" s="29" customFormat="1" x14ac:dyDescent="0.25"/>
    <row r="17714" s="29" customFormat="1" x14ac:dyDescent="0.25"/>
    <row r="17715" s="29" customFormat="1" x14ac:dyDescent="0.25"/>
    <row r="17716" s="29" customFormat="1" x14ac:dyDescent="0.25"/>
    <row r="17717" s="29" customFormat="1" x14ac:dyDescent="0.25"/>
    <row r="17718" s="29" customFormat="1" x14ac:dyDescent="0.25"/>
    <row r="17719" s="29" customFormat="1" x14ac:dyDescent="0.25"/>
    <row r="17720" s="29" customFormat="1" x14ac:dyDescent="0.25"/>
    <row r="17721" s="29" customFormat="1" x14ac:dyDescent="0.25"/>
    <row r="17722" s="29" customFormat="1" x14ac:dyDescent="0.25"/>
    <row r="17723" s="29" customFormat="1" x14ac:dyDescent="0.25"/>
    <row r="17724" s="29" customFormat="1" x14ac:dyDescent="0.25"/>
    <row r="17725" s="29" customFormat="1" x14ac:dyDescent="0.25"/>
    <row r="17726" s="29" customFormat="1" x14ac:dyDescent="0.25"/>
    <row r="17727" s="29" customFormat="1" x14ac:dyDescent="0.25"/>
    <row r="17728" s="29" customFormat="1" x14ac:dyDescent="0.25"/>
    <row r="17729" s="29" customFormat="1" x14ac:dyDescent="0.25"/>
    <row r="17730" s="29" customFormat="1" x14ac:dyDescent="0.25"/>
    <row r="17731" s="29" customFormat="1" x14ac:dyDescent="0.25"/>
    <row r="17732" s="29" customFormat="1" x14ac:dyDescent="0.25"/>
    <row r="17733" s="29" customFormat="1" x14ac:dyDescent="0.25"/>
    <row r="17734" s="29" customFormat="1" x14ac:dyDescent="0.25"/>
    <row r="17735" s="29" customFormat="1" x14ac:dyDescent="0.25"/>
    <row r="17736" s="29" customFormat="1" x14ac:dyDescent="0.25"/>
    <row r="17737" s="29" customFormat="1" x14ac:dyDescent="0.25"/>
    <row r="17738" s="29" customFormat="1" x14ac:dyDescent="0.25"/>
    <row r="17739" s="29" customFormat="1" x14ac:dyDescent="0.25"/>
    <row r="17740" s="29" customFormat="1" x14ac:dyDescent="0.25"/>
    <row r="17741" s="29" customFormat="1" x14ac:dyDescent="0.25"/>
    <row r="17742" s="29" customFormat="1" x14ac:dyDescent="0.25"/>
    <row r="17743" s="29" customFormat="1" x14ac:dyDescent="0.25"/>
    <row r="17744" s="29" customFormat="1" x14ac:dyDescent="0.25"/>
    <row r="17745" s="29" customFormat="1" x14ac:dyDescent="0.25"/>
    <row r="17746" s="29" customFormat="1" x14ac:dyDescent="0.25"/>
    <row r="17747" s="29" customFormat="1" x14ac:dyDescent="0.25"/>
    <row r="17748" s="29" customFormat="1" x14ac:dyDescent="0.25"/>
    <row r="17749" s="29" customFormat="1" x14ac:dyDescent="0.25"/>
    <row r="17750" s="29" customFormat="1" x14ac:dyDescent="0.25"/>
    <row r="17751" s="29" customFormat="1" x14ac:dyDescent="0.25"/>
    <row r="17752" s="29" customFormat="1" x14ac:dyDescent="0.25"/>
    <row r="17753" s="29" customFormat="1" x14ac:dyDescent="0.25"/>
    <row r="17754" s="29" customFormat="1" x14ac:dyDescent="0.25"/>
    <row r="17755" s="29" customFormat="1" x14ac:dyDescent="0.25"/>
    <row r="17756" s="29" customFormat="1" x14ac:dyDescent="0.25"/>
    <row r="17757" s="29" customFormat="1" x14ac:dyDescent="0.25"/>
    <row r="17758" s="29" customFormat="1" x14ac:dyDescent="0.25"/>
    <row r="17759" s="29" customFormat="1" x14ac:dyDescent="0.25"/>
    <row r="17760" s="29" customFormat="1" x14ac:dyDescent="0.25"/>
    <row r="17761" s="29" customFormat="1" x14ac:dyDescent="0.25"/>
    <row r="17762" s="29" customFormat="1" x14ac:dyDescent="0.25"/>
    <row r="17763" s="29" customFormat="1" x14ac:dyDescent="0.25"/>
    <row r="17764" s="29" customFormat="1" x14ac:dyDescent="0.25"/>
    <row r="17765" s="29" customFormat="1" x14ac:dyDescent="0.25"/>
    <row r="17766" s="29" customFormat="1" x14ac:dyDescent="0.25"/>
    <row r="17767" s="29" customFormat="1" x14ac:dyDescent="0.25"/>
    <row r="17768" s="29" customFormat="1" x14ac:dyDescent="0.25"/>
    <row r="17769" s="29" customFormat="1" x14ac:dyDescent="0.25"/>
    <row r="17770" s="29" customFormat="1" x14ac:dyDescent="0.25"/>
    <row r="17771" s="29" customFormat="1" x14ac:dyDescent="0.25"/>
    <row r="17772" s="29" customFormat="1" x14ac:dyDescent="0.25"/>
    <row r="17773" s="29" customFormat="1" x14ac:dyDescent="0.25"/>
    <row r="17774" s="29" customFormat="1" x14ac:dyDescent="0.25"/>
    <row r="17775" s="29" customFormat="1" x14ac:dyDescent="0.25"/>
    <row r="17776" s="29" customFormat="1" x14ac:dyDescent="0.25"/>
    <row r="17777" s="29" customFormat="1" x14ac:dyDescent="0.25"/>
    <row r="17778" s="29" customFormat="1" x14ac:dyDescent="0.25"/>
    <row r="17779" s="29" customFormat="1" x14ac:dyDescent="0.25"/>
    <row r="17780" s="29" customFormat="1" x14ac:dyDescent="0.25"/>
    <row r="17781" s="29" customFormat="1" x14ac:dyDescent="0.25"/>
    <row r="17782" s="29" customFormat="1" x14ac:dyDescent="0.25"/>
    <row r="17783" s="29" customFormat="1" x14ac:dyDescent="0.25"/>
    <row r="17784" s="29" customFormat="1" x14ac:dyDescent="0.25"/>
    <row r="17785" s="29" customFormat="1" x14ac:dyDescent="0.25"/>
    <row r="17786" s="29" customFormat="1" x14ac:dyDescent="0.25"/>
    <row r="17787" s="29" customFormat="1" x14ac:dyDescent="0.25"/>
    <row r="17788" s="29" customFormat="1" x14ac:dyDescent="0.25"/>
    <row r="17789" s="29" customFormat="1" x14ac:dyDescent="0.25"/>
    <row r="17790" s="29" customFormat="1" x14ac:dyDescent="0.25"/>
    <row r="17791" s="29" customFormat="1" x14ac:dyDescent="0.25"/>
    <row r="17792" s="29" customFormat="1" x14ac:dyDescent="0.25"/>
    <row r="17793" s="29" customFormat="1" x14ac:dyDescent="0.25"/>
    <row r="17794" s="29" customFormat="1" x14ac:dyDescent="0.25"/>
    <row r="17795" s="29" customFormat="1" x14ac:dyDescent="0.25"/>
    <row r="17796" s="29" customFormat="1" x14ac:dyDescent="0.25"/>
    <row r="17797" s="29" customFormat="1" x14ac:dyDescent="0.25"/>
    <row r="17798" s="29" customFormat="1" x14ac:dyDescent="0.25"/>
    <row r="17799" s="29" customFormat="1" x14ac:dyDescent="0.25"/>
    <row r="17800" s="29" customFormat="1" x14ac:dyDescent="0.25"/>
    <row r="17801" s="29" customFormat="1" x14ac:dyDescent="0.25"/>
    <row r="17802" s="29" customFormat="1" x14ac:dyDescent="0.25"/>
    <row r="17803" s="29" customFormat="1" x14ac:dyDescent="0.25"/>
    <row r="17804" s="29" customFormat="1" x14ac:dyDescent="0.25"/>
    <row r="17805" s="29" customFormat="1" x14ac:dyDescent="0.25"/>
    <row r="17806" s="29" customFormat="1" x14ac:dyDescent="0.25"/>
    <row r="17807" s="29" customFormat="1" x14ac:dyDescent="0.25"/>
    <row r="17808" s="29" customFormat="1" x14ac:dyDescent="0.25"/>
    <row r="17809" s="29" customFormat="1" x14ac:dyDescent="0.25"/>
    <row r="17810" s="29" customFormat="1" x14ac:dyDescent="0.25"/>
    <row r="17811" s="29" customFormat="1" x14ac:dyDescent="0.25"/>
    <row r="17812" s="29" customFormat="1" x14ac:dyDescent="0.25"/>
    <row r="17813" s="29" customFormat="1" x14ac:dyDescent="0.25"/>
    <row r="17814" s="29" customFormat="1" x14ac:dyDescent="0.25"/>
    <row r="17815" s="29" customFormat="1" x14ac:dyDescent="0.25"/>
    <row r="17816" s="29" customFormat="1" x14ac:dyDescent="0.25"/>
    <row r="17817" s="29" customFormat="1" x14ac:dyDescent="0.25"/>
    <row r="17818" s="29" customFormat="1" x14ac:dyDescent="0.25"/>
    <row r="17819" s="29" customFormat="1" x14ac:dyDescent="0.25"/>
    <row r="17820" s="29" customFormat="1" x14ac:dyDescent="0.25"/>
    <row r="17821" s="29" customFormat="1" x14ac:dyDescent="0.25"/>
    <row r="17822" s="29" customFormat="1" x14ac:dyDescent="0.25"/>
    <row r="17823" s="29" customFormat="1" x14ac:dyDescent="0.25"/>
    <row r="17824" s="29" customFormat="1" x14ac:dyDescent="0.25"/>
    <row r="17825" s="29" customFormat="1" x14ac:dyDescent="0.25"/>
    <row r="17826" s="29" customFormat="1" x14ac:dyDescent="0.25"/>
    <row r="17827" s="29" customFormat="1" x14ac:dyDescent="0.25"/>
    <row r="17828" s="29" customFormat="1" x14ac:dyDescent="0.25"/>
    <row r="17829" s="29" customFormat="1" x14ac:dyDescent="0.25"/>
    <row r="17830" s="29" customFormat="1" x14ac:dyDescent="0.25"/>
    <row r="17831" s="29" customFormat="1" x14ac:dyDescent="0.25"/>
    <row r="17832" s="29" customFormat="1" x14ac:dyDescent="0.25"/>
    <row r="17833" s="29" customFormat="1" x14ac:dyDescent="0.25"/>
    <row r="17834" s="29" customFormat="1" x14ac:dyDescent="0.25"/>
    <row r="17835" s="29" customFormat="1" x14ac:dyDescent="0.25"/>
    <row r="17836" s="29" customFormat="1" x14ac:dyDescent="0.25"/>
    <row r="17837" s="29" customFormat="1" x14ac:dyDescent="0.25"/>
    <row r="17838" s="29" customFormat="1" x14ac:dyDescent="0.25"/>
    <row r="17839" s="29" customFormat="1" x14ac:dyDescent="0.25"/>
    <row r="17840" s="29" customFormat="1" x14ac:dyDescent="0.25"/>
    <row r="17841" s="29" customFormat="1" x14ac:dyDescent="0.25"/>
    <row r="17842" s="29" customFormat="1" x14ac:dyDescent="0.25"/>
    <row r="17843" s="29" customFormat="1" x14ac:dyDescent="0.25"/>
    <row r="17844" s="29" customFormat="1" x14ac:dyDescent="0.25"/>
    <row r="17845" s="29" customFormat="1" x14ac:dyDescent="0.25"/>
    <row r="17846" s="29" customFormat="1" x14ac:dyDescent="0.25"/>
    <row r="17847" s="29" customFormat="1" x14ac:dyDescent="0.25"/>
    <row r="17848" s="29" customFormat="1" x14ac:dyDescent="0.25"/>
    <row r="17849" s="29" customFormat="1" x14ac:dyDescent="0.25"/>
    <row r="17850" s="29" customFormat="1" x14ac:dyDescent="0.25"/>
    <row r="17851" s="29" customFormat="1" x14ac:dyDescent="0.25"/>
    <row r="17852" s="29" customFormat="1" x14ac:dyDescent="0.25"/>
    <row r="17853" s="29" customFormat="1" x14ac:dyDescent="0.25"/>
    <row r="17854" s="29" customFormat="1" x14ac:dyDescent="0.25"/>
    <row r="17855" s="29" customFormat="1" x14ac:dyDescent="0.25"/>
    <row r="17856" s="29" customFormat="1" x14ac:dyDescent="0.25"/>
    <row r="17857" s="29" customFormat="1" x14ac:dyDescent="0.25"/>
    <row r="17858" s="29" customFormat="1" x14ac:dyDescent="0.25"/>
    <row r="17859" s="29" customFormat="1" x14ac:dyDescent="0.25"/>
    <row r="17860" s="29" customFormat="1" x14ac:dyDescent="0.25"/>
    <row r="17861" s="29" customFormat="1" x14ac:dyDescent="0.25"/>
    <row r="17862" s="29" customFormat="1" x14ac:dyDescent="0.25"/>
    <row r="17863" s="29" customFormat="1" x14ac:dyDescent="0.25"/>
    <row r="17864" s="29" customFormat="1" x14ac:dyDescent="0.25"/>
    <row r="17865" s="29" customFormat="1" x14ac:dyDescent="0.25"/>
    <row r="17866" s="29" customFormat="1" x14ac:dyDescent="0.25"/>
    <row r="17867" s="29" customFormat="1" x14ac:dyDescent="0.25"/>
    <row r="17868" s="29" customFormat="1" x14ac:dyDescent="0.25"/>
    <row r="17869" s="29" customFormat="1" x14ac:dyDescent="0.25"/>
    <row r="17870" s="29" customFormat="1" x14ac:dyDescent="0.25"/>
    <row r="17871" s="29" customFormat="1" x14ac:dyDescent="0.25"/>
    <row r="17872" s="29" customFormat="1" x14ac:dyDescent="0.25"/>
    <row r="17873" s="29" customFormat="1" x14ac:dyDescent="0.25"/>
    <row r="17874" s="29" customFormat="1" x14ac:dyDescent="0.25"/>
    <row r="17875" s="29" customFormat="1" x14ac:dyDescent="0.25"/>
    <row r="17876" s="29" customFormat="1" x14ac:dyDescent="0.25"/>
    <row r="17877" s="29" customFormat="1" x14ac:dyDescent="0.25"/>
    <row r="17878" s="29" customFormat="1" x14ac:dyDescent="0.25"/>
    <row r="17879" s="29" customFormat="1" x14ac:dyDescent="0.25"/>
    <row r="17880" s="29" customFormat="1" x14ac:dyDescent="0.25"/>
    <row r="17881" s="29" customFormat="1" x14ac:dyDescent="0.25"/>
    <row r="17882" s="29" customFormat="1" x14ac:dyDescent="0.25"/>
    <row r="17883" s="29" customFormat="1" x14ac:dyDescent="0.25"/>
    <row r="17884" s="29" customFormat="1" x14ac:dyDescent="0.25"/>
    <row r="17885" s="29" customFormat="1" x14ac:dyDescent="0.25"/>
    <row r="17886" s="29" customFormat="1" x14ac:dyDescent="0.25"/>
    <row r="17887" s="29" customFormat="1" x14ac:dyDescent="0.25"/>
    <row r="17888" s="29" customFormat="1" x14ac:dyDescent="0.25"/>
    <row r="17889" s="29" customFormat="1" x14ac:dyDescent="0.25"/>
    <row r="17890" s="29" customFormat="1" x14ac:dyDescent="0.25"/>
    <row r="17891" s="29" customFormat="1" x14ac:dyDescent="0.25"/>
    <row r="17892" s="29" customFormat="1" x14ac:dyDescent="0.25"/>
    <row r="17893" s="29" customFormat="1" x14ac:dyDescent="0.25"/>
    <row r="17894" s="29" customFormat="1" x14ac:dyDescent="0.25"/>
    <row r="17895" s="29" customFormat="1" x14ac:dyDescent="0.25"/>
    <row r="17896" s="29" customFormat="1" x14ac:dyDescent="0.25"/>
    <row r="17897" s="29" customFormat="1" x14ac:dyDescent="0.25"/>
    <row r="17898" s="29" customFormat="1" x14ac:dyDescent="0.25"/>
    <row r="17899" s="29" customFormat="1" x14ac:dyDescent="0.25"/>
    <row r="17900" s="29" customFormat="1" x14ac:dyDescent="0.25"/>
    <row r="17901" s="29" customFormat="1" x14ac:dyDescent="0.25"/>
    <row r="17902" s="29" customFormat="1" x14ac:dyDescent="0.25"/>
    <row r="17903" s="29" customFormat="1" x14ac:dyDescent="0.25"/>
    <row r="17904" s="29" customFormat="1" x14ac:dyDescent="0.25"/>
    <row r="17905" s="29" customFormat="1" x14ac:dyDescent="0.25"/>
    <row r="17906" s="29" customFormat="1" x14ac:dyDescent="0.25"/>
    <row r="17907" s="29" customFormat="1" x14ac:dyDescent="0.25"/>
    <row r="17908" s="29" customFormat="1" x14ac:dyDescent="0.25"/>
    <row r="17909" s="29" customFormat="1" x14ac:dyDescent="0.25"/>
    <row r="17910" s="29" customFormat="1" x14ac:dyDescent="0.25"/>
    <row r="17911" s="29" customFormat="1" x14ac:dyDescent="0.25"/>
    <row r="17912" s="29" customFormat="1" x14ac:dyDescent="0.25"/>
    <row r="17913" s="29" customFormat="1" x14ac:dyDescent="0.25"/>
    <row r="17914" s="29" customFormat="1" x14ac:dyDescent="0.25"/>
    <row r="17915" s="29" customFormat="1" x14ac:dyDescent="0.25"/>
    <row r="17916" s="29" customFormat="1" x14ac:dyDescent="0.25"/>
    <row r="17917" s="29" customFormat="1" x14ac:dyDescent="0.25"/>
    <row r="17918" s="29" customFormat="1" x14ac:dyDescent="0.25"/>
    <row r="17919" s="29" customFormat="1" x14ac:dyDescent="0.25"/>
    <row r="17920" s="29" customFormat="1" x14ac:dyDescent="0.25"/>
    <row r="17921" s="29" customFormat="1" x14ac:dyDescent="0.25"/>
    <row r="17922" s="29" customFormat="1" x14ac:dyDescent="0.25"/>
    <row r="17923" s="29" customFormat="1" x14ac:dyDescent="0.25"/>
    <row r="17924" s="29" customFormat="1" x14ac:dyDescent="0.25"/>
    <row r="17925" s="29" customFormat="1" x14ac:dyDescent="0.25"/>
    <row r="17926" s="29" customFormat="1" x14ac:dyDescent="0.25"/>
    <row r="17927" s="29" customFormat="1" x14ac:dyDescent="0.25"/>
    <row r="17928" s="29" customFormat="1" x14ac:dyDescent="0.25"/>
    <row r="17929" s="29" customFormat="1" x14ac:dyDescent="0.25"/>
    <row r="17930" s="29" customFormat="1" x14ac:dyDescent="0.25"/>
    <row r="17931" s="29" customFormat="1" x14ac:dyDescent="0.25"/>
    <row r="17932" s="29" customFormat="1" x14ac:dyDescent="0.25"/>
    <row r="17933" s="29" customFormat="1" x14ac:dyDescent="0.25"/>
    <row r="17934" s="29" customFormat="1" x14ac:dyDescent="0.25"/>
    <row r="17935" s="29" customFormat="1" x14ac:dyDescent="0.25"/>
    <row r="17936" s="29" customFormat="1" x14ac:dyDescent="0.25"/>
    <row r="17937" s="29" customFormat="1" x14ac:dyDescent="0.25"/>
    <row r="17938" s="29" customFormat="1" x14ac:dyDescent="0.25"/>
    <row r="17939" s="29" customFormat="1" x14ac:dyDescent="0.25"/>
    <row r="17940" s="29" customFormat="1" x14ac:dyDescent="0.25"/>
    <row r="17941" s="29" customFormat="1" x14ac:dyDescent="0.25"/>
    <row r="17942" s="29" customFormat="1" x14ac:dyDescent="0.25"/>
    <row r="17943" s="29" customFormat="1" x14ac:dyDescent="0.25"/>
    <row r="17944" s="29" customFormat="1" x14ac:dyDescent="0.25"/>
    <row r="17945" s="29" customFormat="1" x14ac:dyDescent="0.25"/>
    <row r="17946" s="29" customFormat="1" x14ac:dyDescent="0.25"/>
    <row r="17947" s="29" customFormat="1" x14ac:dyDescent="0.25"/>
    <row r="17948" s="29" customFormat="1" x14ac:dyDescent="0.25"/>
    <row r="17949" s="29" customFormat="1" x14ac:dyDescent="0.25"/>
    <row r="17950" s="29" customFormat="1" x14ac:dyDescent="0.25"/>
    <row r="17951" s="29" customFormat="1" x14ac:dyDescent="0.25"/>
    <row r="17952" s="29" customFormat="1" x14ac:dyDescent="0.25"/>
    <row r="17953" s="29" customFormat="1" x14ac:dyDescent="0.25"/>
    <row r="17954" s="29" customFormat="1" x14ac:dyDescent="0.25"/>
    <row r="17955" s="29" customFormat="1" x14ac:dyDescent="0.25"/>
    <row r="17956" s="29" customFormat="1" x14ac:dyDescent="0.25"/>
    <row r="17957" s="29" customFormat="1" x14ac:dyDescent="0.25"/>
    <row r="17958" s="29" customFormat="1" x14ac:dyDescent="0.25"/>
    <row r="17959" s="29" customFormat="1" x14ac:dyDescent="0.25"/>
    <row r="17960" s="29" customFormat="1" x14ac:dyDescent="0.25"/>
    <row r="17961" s="29" customFormat="1" x14ac:dyDescent="0.25"/>
    <row r="17962" s="29" customFormat="1" x14ac:dyDescent="0.25"/>
    <row r="17963" s="29" customFormat="1" x14ac:dyDescent="0.25"/>
    <row r="17964" s="29" customFormat="1" x14ac:dyDescent="0.25"/>
    <row r="17965" s="29" customFormat="1" x14ac:dyDescent="0.25"/>
    <row r="17966" s="29" customFormat="1" x14ac:dyDescent="0.25"/>
    <row r="17967" s="29" customFormat="1" x14ac:dyDescent="0.25"/>
    <row r="17968" s="29" customFormat="1" x14ac:dyDescent="0.25"/>
    <row r="17969" s="29" customFormat="1" x14ac:dyDescent="0.25"/>
    <row r="17970" s="29" customFormat="1" x14ac:dyDescent="0.25"/>
    <row r="17971" s="29" customFormat="1" x14ac:dyDescent="0.25"/>
    <row r="17972" s="29" customFormat="1" x14ac:dyDescent="0.25"/>
    <row r="17973" s="29" customFormat="1" x14ac:dyDescent="0.25"/>
    <row r="17974" s="29" customFormat="1" x14ac:dyDescent="0.25"/>
    <row r="17975" s="29" customFormat="1" x14ac:dyDescent="0.25"/>
    <row r="17976" s="29" customFormat="1" x14ac:dyDescent="0.25"/>
    <row r="17977" s="29" customFormat="1" x14ac:dyDescent="0.25"/>
    <row r="17978" s="29" customFormat="1" x14ac:dyDescent="0.25"/>
    <row r="17979" s="29" customFormat="1" x14ac:dyDescent="0.25"/>
    <row r="17980" s="29" customFormat="1" x14ac:dyDescent="0.25"/>
    <row r="17981" s="29" customFormat="1" x14ac:dyDescent="0.25"/>
    <row r="17982" s="29" customFormat="1" x14ac:dyDescent="0.25"/>
    <row r="17983" s="29" customFormat="1" x14ac:dyDescent="0.25"/>
    <row r="17984" s="29" customFormat="1" x14ac:dyDescent="0.25"/>
    <row r="17985" s="29" customFormat="1" x14ac:dyDescent="0.25"/>
    <row r="17986" s="29" customFormat="1" x14ac:dyDescent="0.25"/>
    <row r="17987" s="29" customFormat="1" x14ac:dyDescent="0.25"/>
    <row r="17988" s="29" customFormat="1" x14ac:dyDescent="0.25"/>
    <row r="17989" s="29" customFormat="1" x14ac:dyDescent="0.25"/>
    <row r="17990" s="29" customFormat="1" x14ac:dyDescent="0.25"/>
    <row r="17991" s="29" customFormat="1" x14ac:dyDescent="0.25"/>
    <row r="17992" s="29" customFormat="1" x14ac:dyDescent="0.25"/>
    <row r="17993" s="29" customFormat="1" x14ac:dyDescent="0.25"/>
    <row r="17994" s="29" customFormat="1" x14ac:dyDescent="0.25"/>
    <row r="17995" s="29" customFormat="1" x14ac:dyDescent="0.25"/>
    <row r="17996" s="29" customFormat="1" x14ac:dyDescent="0.25"/>
    <row r="17997" s="29" customFormat="1" x14ac:dyDescent="0.25"/>
    <row r="17998" s="29" customFormat="1" x14ac:dyDescent="0.25"/>
    <row r="17999" s="29" customFormat="1" x14ac:dyDescent="0.25"/>
    <row r="18000" s="29" customFormat="1" x14ac:dyDescent="0.25"/>
    <row r="18001" s="29" customFormat="1" x14ac:dyDescent="0.25"/>
    <row r="18002" s="29" customFormat="1" x14ac:dyDescent="0.25"/>
    <row r="18003" s="29" customFormat="1" x14ac:dyDescent="0.25"/>
    <row r="18004" s="29" customFormat="1" x14ac:dyDescent="0.25"/>
    <row r="18005" s="29" customFormat="1" x14ac:dyDescent="0.25"/>
    <row r="18006" s="29" customFormat="1" x14ac:dyDescent="0.25"/>
    <row r="18007" s="29" customFormat="1" x14ac:dyDescent="0.25"/>
    <row r="18008" s="29" customFormat="1" x14ac:dyDescent="0.25"/>
    <row r="18009" s="29" customFormat="1" x14ac:dyDescent="0.25"/>
    <row r="18010" s="29" customFormat="1" x14ac:dyDescent="0.25"/>
    <row r="18011" s="29" customFormat="1" x14ac:dyDescent="0.25"/>
    <row r="18012" s="29" customFormat="1" x14ac:dyDescent="0.25"/>
    <row r="18013" s="29" customFormat="1" x14ac:dyDescent="0.25"/>
    <row r="18014" s="29" customFormat="1" x14ac:dyDescent="0.25"/>
    <row r="18015" s="29" customFormat="1" x14ac:dyDescent="0.25"/>
    <row r="18016" s="29" customFormat="1" x14ac:dyDescent="0.25"/>
    <row r="18017" s="29" customFormat="1" x14ac:dyDescent="0.25"/>
    <row r="18018" s="29" customFormat="1" x14ac:dyDescent="0.25"/>
    <row r="18019" s="29" customFormat="1" x14ac:dyDescent="0.25"/>
    <row r="18020" s="29" customFormat="1" x14ac:dyDescent="0.25"/>
    <row r="18021" s="29" customFormat="1" x14ac:dyDescent="0.25"/>
    <row r="18022" s="29" customFormat="1" x14ac:dyDescent="0.25"/>
    <row r="18023" s="29" customFormat="1" x14ac:dyDescent="0.25"/>
    <row r="18024" s="29" customFormat="1" x14ac:dyDescent="0.25"/>
    <row r="18025" s="29" customFormat="1" x14ac:dyDescent="0.25"/>
    <row r="18026" s="29" customFormat="1" x14ac:dyDescent="0.25"/>
    <row r="18027" s="29" customFormat="1" x14ac:dyDescent="0.25"/>
    <row r="18028" s="29" customFormat="1" x14ac:dyDescent="0.25"/>
    <row r="18029" s="29" customFormat="1" x14ac:dyDescent="0.25"/>
    <row r="18030" s="29" customFormat="1" x14ac:dyDescent="0.25"/>
    <row r="18031" s="29" customFormat="1" x14ac:dyDescent="0.25"/>
    <row r="18032" s="29" customFormat="1" x14ac:dyDescent="0.25"/>
    <row r="18033" s="29" customFormat="1" x14ac:dyDescent="0.25"/>
    <row r="18034" s="29" customFormat="1" x14ac:dyDescent="0.25"/>
    <row r="18035" s="29" customFormat="1" x14ac:dyDescent="0.25"/>
    <row r="18036" s="29" customFormat="1" x14ac:dyDescent="0.25"/>
    <row r="18037" s="29" customFormat="1" x14ac:dyDescent="0.25"/>
    <row r="18038" s="29" customFormat="1" x14ac:dyDescent="0.25"/>
    <row r="18039" s="29" customFormat="1" x14ac:dyDescent="0.25"/>
    <row r="18040" s="29" customFormat="1" x14ac:dyDescent="0.25"/>
    <row r="18041" s="29" customFormat="1" x14ac:dyDescent="0.25"/>
    <row r="18042" s="29" customFormat="1" x14ac:dyDescent="0.25"/>
    <row r="18043" s="29" customFormat="1" x14ac:dyDescent="0.25"/>
    <row r="18044" s="29" customFormat="1" x14ac:dyDescent="0.25"/>
    <row r="18045" s="29" customFormat="1" x14ac:dyDescent="0.25"/>
    <row r="18046" s="29" customFormat="1" x14ac:dyDescent="0.25"/>
    <row r="18047" s="29" customFormat="1" x14ac:dyDescent="0.25"/>
    <row r="18048" s="29" customFormat="1" x14ac:dyDescent="0.25"/>
    <row r="18049" s="29" customFormat="1" x14ac:dyDescent="0.25"/>
    <row r="18050" s="29" customFormat="1" x14ac:dyDescent="0.25"/>
    <row r="18051" s="29" customFormat="1" x14ac:dyDescent="0.25"/>
    <row r="18052" s="29" customFormat="1" x14ac:dyDescent="0.25"/>
    <row r="18053" s="29" customFormat="1" x14ac:dyDescent="0.25"/>
    <row r="18054" s="29" customFormat="1" x14ac:dyDescent="0.25"/>
    <row r="18055" s="29" customFormat="1" x14ac:dyDescent="0.25"/>
    <row r="18056" s="29" customFormat="1" x14ac:dyDescent="0.25"/>
    <row r="18057" s="29" customFormat="1" x14ac:dyDescent="0.25"/>
    <row r="18058" s="29" customFormat="1" x14ac:dyDescent="0.25"/>
    <row r="18059" s="29" customFormat="1" x14ac:dyDescent="0.25"/>
    <row r="18060" s="29" customFormat="1" x14ac:dyDescent="0.25"/>
    <row r="18061" s="29" customFormat="1" x14ac:dyDescent="0.25"/>
    <row r="18062" s="29" customFormat="1" x14ac:dyDescent="0.25"/>
    <row r="18063" s="29" customFormat="1" x14ac:dyDescent="0.25"/>
    <row r="18064" s="29" customFormat="1" x14ac:dyDescent="0.25"/>
    <row r="18065" s="29" customFormat="1" x14ac:dyDescent="0.25"/>
    <row r="18066" s="29" customFormat="1" x14ac:dyDescent="0.25"/>
    <row r="18067" s="29" customFormat="1" x14ac:dyDescent="0.25"/>
    <row r="18068" s="29" customFormat="1" x14ac:dyDescent="0.25"/>
    <row r="18069" s="29" customFormat="1" x14ac:dyDescent="0.25"/>
    <row r="18070" s="29" customFormat="1" x14ac:dyDescent="0.25"/>
    <row r="18071" s="29" customFormat="1" x14ac:dyDescent="0.25"/>
    <row r="18072" s="29" customFormat="1" x14ac:dyDescent="0.25"/>
    <row r="18073" s="29" customFormat="1" x14ac:dyDescent="0.25"/>
    <row r="18074" s="29" customFormat="1" x14ac:dyDescent="0.25"/>
    <row r="18075" s="29" customFormat="1" x14ac:dyDescent="0.25"/>
    <row r="18076" s="29" customFormat="1" x14ac:dyDescent="0.25"/>
    <row r="18077" s="29" customFormat="1" x14ac:dyDescent="0.25"/>
    <row r="18078" s="29" customFormat="1" x14ac:dyDescent="0.25"/>
    <row r="18079" s="29" customFormat="1" x14ac:dyDescent="0.25"/>
    <row r="18080" s="29" customFormat="1" x14ac:dyDescent="0.25"/>
    <row r="18081" s="29" customFormat="1" x14ac:dyDescent="0.25"/>
    <row r="18082" s="29" customFormat="1" x14ac:dyDescent="0.25"/>
    <row r="18083" s="29" customFormat="1" x14ac:dyDescent="0.25"/>
    <row r="18084" s="29" customFormat="1" x14ac:dyDescent="0.25"/>
    <row r="18085" s="29" customFormat="1" x14ac:dyDescent="0.25"/>
    <row r="18086" s="29" customFormat="1" x14ac:dyDescent="0.25"/>
    <row r="18087" s="29" customFormat="1" x14ac:dyDescent="0.25"/>
    <row r="18088" s="29" customFormat="1" x14ac:dyDescent="0.25"/>
    <row r="18089" s="29" customFormat="1" x14ac:dyDescent="0.25"/>
    <row r="18090" s="29" customFormat="1" x14ac:dyDescent="0.25"/>
    <row r="18091" s="29" customFormat="1" x14ac:dyDescent="0.25"/>
    <row r="18092" s="29" customFormat="1" x14ac:dyDescent="0.25"/>
    <row r="18093" s="29" customFormat="1" x14ac:dyDescent="0.25"/>
    <row r="18094" s="29" customFormat="1" x14ac:dyDescent="0.25"/>
    <row r="18095" s="29" customFormat="1" x14ac:dyDescent="0.25"/>
    <row r="18096" s="29" customFormat="1" x14ac:dyDescent="0.25"/>
    <row r="18097" s="29" customFormat="1" x14ac:dyDescent="0.25"/>
    <row r="18098" s="29" customFormat="1" x14ac:dyDescent="0.25"/>
    <row r="18099" s="29" customFormat="1" x14ac:dyDescent="0.25"/>
    <row r="18100" s="29" customFormat="1" x14ac:dyDescent="0.25"/>
    <row r="18101" s="29" customFormat="1" x14ac:dyDescent="0.25"/>
    <row r="18102" s="29" customFormat="1" x14ac:dyDescent="0.25"/>
    <row r="18103" s="29" customFormat="1" x14ac:dyDescent="0.25"/>
    <row r="18104" s="29" customFormat="1" x14ac:dyDescent="0.25"/>
    <row r="18105" s="29" customFormat="1" x14ac:dyDescent="0.25"/>
    <row r="18106" s="29" customFormat="1" x14ac:dyDescent="0.25"/>
    <row r="18107" s="29" customFormat="1" x14ac:dyDescent="0.25"/>
    <row r="18108" s="29" customFormat="1" x14ac:dyDescent="0.25"/>
    <row r="18109" s="29" customFormat="1" x14ac:dyDescent="0.25"/>
    <row r="18110" s="29" customFormat="1" x14ac:dyDescent="0.25"/>
    <row r="18111" s="29" customFormat="1" x14ac:dyDescent="0.25"/>
    <row r="18112" s="29" customFormat="1" x14ac:dyDescent="0.25"/>
    <row r="18113" s="29" customFormat="1" x14ac:dyDescent="0.25"/>
    <row r="18114" s="29" customFormat="1" x14ac:dyDescent="0.25"/>
    <row r="18115" s="29" customFormat="1" x14ac:dyDescent="0.25"/>
    <row r="18116" s="29" customFormat="1" x14ac:dyDescent="0.25"/>
    <row r="18117" s="29" customFormat="1" x14ac:dyDescent="0.25"/>
    <row r="18118" s="29" customFormat="1" x14ac:dyDescent="0.25"/>
    <row r="18119" s="29" customFormat="1" x14ac:dyDescent="0.25"/>
    <row r="18120" s="29" customFormat="1" x14ac:dyDescent="0.25"/>
    <row r="18121" s="29" customFormat="1" x14ac:dyDescent="0.25"/>
    <row r="18122" s="29" customFormat="1" x14ac:dyDescent="0.25"/>
    <row r="18123" s="29" customFormat="1" x14ac:dyDescent="0.25"/>
    <row r="18124" s="29" customFormat="1" x14ac:dyDescent="0.25"/>
    <row r="18125" s="29" customFormat="1" x14ac:dyDescent="0.25"/>
    <row r="18126" s="29" customFormat="1" x14ac:dyDescent="0.25"/>
    <row r="18127" s="29" customFormat="1" x14ac:dyDescent="0.25"/>
    <row r="18128" s="29" customFormat="1" x14ac:dyDescent="0.25"/>
    <row r="18129" s="29" customFormat="1" x14ac:dyDescent="0.25"/>
    <row r="18130" s="29" customFormat="1" x14ac:dyDescent="0.25"/>
    <row r="18131" s="29" customFormat="1" x14ac:dyDescent="0.25"/>
    <row r="18132" s="29" customFormat="1" x14ac:dyDescent="0.25"/>
    <row r="18133" s="29" customFormat="1" x14ac:dyDescent="0.25"/>
    <row r="18134" s="29" customFormat="1" x14ac:dyDescent="0.25"/>
    <row r="18135" s="29" customFormat="1" x14ac:dyDescent="0.25"/>
    <row r="18136" s="29" customFormat="1" x14ac:dyDescent="0.25"/>
    <row r="18137" s="29" customFormat="1" x14ac:dyDescent="0.25"/>
    <row r="18138" s="29" customFormat="1" x14ac:dyDescent="0.25"/>
    <row r="18139" s="29" customFormat="1" x14ac:dyDescent="0.25"/>
    <row r="18140" s="29" customFormat="1" x14ac:dyDescent="0.25"/>
    <row r="18141" s="29" customFormat="1" x14ac:dyDescent="0.25"/>
    <row r="18142" s="29" customFormat="1" x14ac:dyDescent="0.25"/>
    <row r="18143" s="29" customFormat="1" x14ac:dyDescent="0.25"/>
    <row r="18144" s="29" customFormat="1" x14ac:dyDescent="0.25"/>
    <row r="18145" s="29" customFormat="1" x14ac:dyDescent="0.25"/>
    <row r="18146" s="29" customFormat="1" x14ac:dyDescent="0.25"/>
    <row r="18147" s="29" customFormat="1" x14ac:dyDescent="0.25"/>
    <row r="18148" s="29" customFormat="1" x14ac:dyDescent="0.25"/>
    <row r="18149" s="29" customFormat="1" x14ac:dyDescent="0.25"/>
    <row r="18150" s="29" customFormat="1" x14ac:dyDescent="0.25"/>
    <row r="18151" s="29" customFormat="1" x14ac:dyDescent="0.25"/>
    <row r="18152" s="29" customFormat="1" x14ac:dyDescent="0.25"/>
    <row r="18153" s="29" customFormat="1" x14ac:dyDescent="0.25"/>
    <row r="18154" s="29" customFormat="1" x14ac:dyDescent="0.25"/>
    <row r="18155" s="29" customFormat="1" x14ac:dyDescent="0.25"/>
    <row r="18156" s="29" customFormat="1" x14ac:dyDescent="0.25"/>
    <row r="18157" s="29" customFormat="1" x14ac:dyDescent="0.25"/>
    <row r="18158" s="29" customFormat="1" x14ac:dyDescent="0.25"/>
    <row r="18159" s="29" customFormat="1" x14ac:dyDescent="0.25"/>
    <row r="18160" s="29" customFormat="1" x14ac:dyDescent="0.25"/>
    <row r="18161" s="29" customFormat="1" x14ac:dyDescent="0.25"/>
    <row r="18162" s="29" customFormat="1" x14ac:dyDescent="0.25"/>
    <row r="18163" s="29" customFormat="1" x14ac:dyDescent="0.25"/>
    <row r="18164" s="29" customFormat="1" x14ac:dyDescent="0.25"/>
    <row r="18165" s="29" customFormat="1" x14ac:dyDescent="0.25"/>
    <row r="18166" s="29" customFormat="1" x14ac:dyDescent="0.25"/>
    <row r="18167" s="29" customFormat="1" x14ac:dyDescent="0.25"/>
    <row r="18168" s="29" customFormat="1" x14ac:dyDescent="0.25"/>
    <row r="18169" s="29" customFormat="1" x14ac:dyDescent="0.25"/>
    <row r="18170" s="29" customFormat="1" x14ac:dyDescent="0.25"/>
    <row r="18171" s="29" customFormat="1" x14ac:dyDescent="0.25"/>
    <row r="18172" s="29" customFormat="1" x14ac:dyDescent="0.25"/>
    <row r="18173" s="29" customFormat="1" x14ac:dyDescent="0.25"/>
    <row r="18174" s="29" customFormat="1" x14ac:dyDescent="0.25"/>
    <row r="18175" s="29" customFormat="1" x14ac:dyDescent="0.25"/>
    <row r="18176" s="29" customFormat="1" x14ac:dyDescent="0.25"/>
    <row r="18177" s="29" customFormat="1" x14ac:dyDescent="0.25"/>
    <row r="18178" s="29" customFormat="1" x14ac:dyDescent="0.25"/>
    <row r="18179" s="29" customFormat="1" x14ac:dyDescent="0.25"/>
    <row r="18180" s="29" customFormat="1" x14ac:dyDescent="0.25"/>
    <row r="18181" s="29" customFormat="1" x14ac:dyDescent="0.25"/>
    <row r="18182" s="29" customFormat="1" x14ac:dyDescent="0.25"/>
    <row r="18183" s="29" customFormat="1" x14ac:dyDescent="0.25"/>
    <row r="18184" s="29" customFormat="1" x14ac:dyDescent="0.25"/>
    <row r="18185" s="29" customFormat="1" x14ac:dyDescent="0.25"/>
    <row r="18186" s="29" customFormat="1" x14ac:dyDescent="0.25"/>
    <row r="18187" s="29" customFormat="1" x14ac:dyDescent="0.25"/>
    <row r="18188" s="29" customFormat="1" x14ac:dyDescent="0.25"/>
    <row r="18189" s="29" customFormat="1" x14ac:dyDescent="0.25"/>
    <row r="18190" s="29" customFormat="1" x14ac:dyDescent="0.25"/>
    <row r="18191" s="29" customFormat="1" x14ac:dyDescent="0.25"/>
    <row r="18192" s="29" customFormat="1" x14ac:dyDescent="0.25"/>
    <row r="18193" s="29" customFormat="1" x14ac:dyDescent="0.25"/>
    <row r="18194" s="29" customFormat="1" x14ac:dyDescent="0.25"/>
    <row r="18195" s="29" customFormat="1" x14ac:dyDescent="0.25"/>
    <row r="18196" s="29" customFormat="1" x14ac:dyDescent="0.25"/>
    <row r="18197" s="29" customFormat="1" x14ac:dyDescent="0.25"/>
    <row r="18198" s="29" customFormat="1" x14ac:dyDescent="0.25"/>
    <row r="18199" s="29" customFormat="1" x14ac:dyDescent="0.25"/>
    <row r="18200" s="29" customFormat="1" x14ac:dyDescent="0.25"/>
    <row r="18201" s="29" customFormat="1" x14ac:dyDescent="0.25"/>
    <row r="18202" s="29" customFormat="1" x14ac:dyDescent="0.25"/>
    <row r="18203" s="29" customFormat="1" x14ac:dyDescent="0.25"/>
    <row r="18204" s="29" customFormat="1" x14ac:dyDescent="0.25"/>
    <row r="18205" s="29" customFormat="1" x14ac:dyDescent="0.25"/>
    <row r="18206" s="29" customFormat="1" x14ac:dyDescent="0.25"/>
    <row r="18207" s="29" customFormat="1" x14ac:dyDescent="0.25"/>
    <row r="18208" s="29" customFormat="1" x14ac:dyDescent="0.25"/>
    <row r="18209" s="29" customFormat="1" x14ac:dyDescent="0.25"/>
    <row r="18210" s="29" customFormat="1" x14ac:dyDescent="0.25"/>
    <row r="18211" s="29" customFormat="1" x14ac:dyDescent="0.25"/>
    <row r="18212" s="29" customFormat="1" x14ac:dyDescent="0.25"/>
    <row r="18213" s="29" customFormat="1" x14ac:dyDescent="0.25"/>
    <row r="18214" s="29" customFormat="1" x14ac:dyDescent="0.25"/>
    <row r="18215" s="29" customFormat="1" x14ac:dyDescent="0.25"/>
    <row r="18216" s="29" customFormat="1" x14ac:dyDescent="0.25"/>
    <row r="18217" s="29" customFormat="1" x14ac:dyDescent="0.25"/>
    <row r="18218" s="29" customFormat="1" x14ac:dyDescent="0.25"/>
    <row r="18219" s="29" customFormat="1" x14ac:dyDescent="0.25"/>
    <row r="18220" s="29" customFormat="1" x14ac:dyDescent="0.25"/>
    <row r="18221" s="29" customFormat="1" x14ac:dyDescent="0.25"/>
    <row r="18222" s="29" customFormat="1" x14ac:dyDescent="0.25"/>
    <row r="18223" s="29" customFormat="1" x14ac:dyDescent="0.25"/>
    <row r="18224" s="29" customFormat="1" x14ac:dyDescent="0.25"/>
    <row r="18225" s="29" customFormat="1" x14ac:dyDescent="0.25"/>
    <row r="18226" s="29" customFormat="1" x14ac:dyDescent="0.25"/>
    <row r="18227" s="29" customFormat="1" x14ac:dyDescent="0.25"/>
    <row r="18228" s="29" customFormat="1" x14ac:dyDescent="0.25"/>
    <row r="18229" s="29" customFormat="1" x14ac:dyDescent="0.25"/>
    <row r="18230" s="29" customFormat="1" x14ac:dyDescent="0.25"/>
    <row r="18231" s="29" customFormat="1" x14ac:dyDescent="0.25"/>
    <row r="18232" s="29" customFormat="1" x14ac:dyDescent="0.25"/>
    <row r="18233" s="29" customFormat="1" x14ac:dyDescent="0.25"/>
    <row r="18234" s="29" customFormat="1" x14ac:dyDescent="0.25"/>
    <row r="18235" s="29" customFormat="1" x14ac:dyDescent="0.25"/>
    <row r="18236" s="29" customFormat="1" x14ac:dyDescent="0.25"/>
    <row r="18237" s="29" customFormat="1" x14ac:dyDescent="0.25"/>
    <row r="18238" s="29" customFormat="1" x14ac:dyDescent="0.25"/>
    <row r="18239" s="29" customFormat="1" x14ac:dyDescent="0.25"/>
    <row r="18240" s="29" customFormat="1" x14ac:dyDescent="0.25"/>
    <row r="18241" s="29" customFormat="1" x14ac:dyDescent="0.25"/>
    <row r="18242" s="29" customFormat="1" x14ac:dyDescent="0.25"/>
    <row r="18243" s="29" customFormat="1" x14ac:dyDescent="0.25"/>
    <row r="18244" s="29" customFormat="1" x14ac:dyDescent="0.25"/>
    <row r="18245" s="29" customFormat="1" x14ac:dyDescent="0.25"/>
    <row r="18246" s="29" customFormat="1" x14ac:dyDescent="0.25"/>
    <row r="18247" s="29" customFormat="1" x14ac:dyDescent="0.25"/>
    <row r="18248" s="29" customFormat="1" x14ac:dyDescent="0.25"/>
    <row r="18249" s="29" customFormat="1" x14ac:dyDescent="0.25"/>
    <row r="18250" s="29" customFormat="1" x14ac:dyDescent="0.25"/>
    <row r="18251" s="29" customFormat="1" x14ac:dyDescent="0.25"/>
    <row r="18252" s="29" customFormat="1" x14ac:dyDescent="0.25"/>
    <row r="18253" s="29" customFormat="1" x14ac:dyDescent="0.25"/>
    <row r="18254" s="29" customFormat="1" x14ac:dyDescent="0.25"/>
    <row r="18255" s="29" customFormat="1" x14ac:dyDescent="0.25"/>
    <row r="18256" s="29" customFormat="1" x14ac:dyDescent="0.25"/>
    <row r="18257" s="29" customFormat="1" x14ac:dyDescent="0.25"/>
    <row r="18258" s="29" customFormat="1" x14ac:dyDescent="0.25"/>
    <row r="18259" s="29" customFormat="1" x14ac:dyDescent="0.25"/>
    <row r="18260" s="29" customFormat="1" x14ac:dyDescent="0.25"/>
    <row r="18261" s="29" customFormat="1" x14ac:dyDescent="0.25"/>
    <row r="18262" s="29" customFormat="1" x14ac:dyDescent="0.25"/>
    <row r="18263" s="29" customFormat="1" x14ac:dyDescent="0.25"/>
    <row r="18264" s="29" customFormat="1" x14ac:dyDescent="0.25"/>
    <row r="18265" s="29" customFormat="1" x14ac:dyDescent="0.25"/>
    <row r="18266" s="29" customFormat="1" x14ac:dyDescent="0.25"/>
    <row r="18267" s="29" customFormat="1" x14ac:dyDescent="0.25"/>
    <row r="18268" s="29" customFormat="1" x14ac:dyDescent="0.25"/>
    <row r="18269" s="29" customFormat="1" x14ac:dyDescent="0.25"/>
    <row r="18270" s="29" customFormat="1" x14ac:dyDescent="0.25"/>
    <row r="18271" s="29" customFormat="1" x14ac:dyDescent="0.25"/>
    <row r="18272" s="29" customFormat="1" x14ac:dyDescent="0.25"/>
    <row r="18273" s="29" customFormat="1" x14ac:dyDescent="0.25"/>
    <row r="18274" s="29" customFormat="1" x14ac:dyDescent="0.25"/>
    <row r="18275" s="29" customFormat="1" x14ac:dyDescent="0.25"/>
    <row r="18276" s="29" customFormat="1" x14ac:dyDescent="0.25"/>
    <row r="18277" s="29" customFormat="1" x14ac:dyDescent="0.25"/>
    <row r="18278" s="29" customFormat="1" x14ac:dyDescent="0.25"/>
    <row r="18279" s="29" customFormat="1" x14ac:dyDescent="0.25"/>
    <row r="18280" s="29" customFormat="1" x14ac:dyDescent="0.25"/>
    <row r="18281" s="29" customFormat="1" x14ac:dyDescent="0.25"/>
    <row r="18282" s="29" customFormat="1" x14ac:dyDescent="0.25"/>
    <row r="18283" s="29" customFormat="1" x14ac:dyDescent="0.25"/>
    <row r="18284" s="29" customFormat="1" x14ac:dyDescent="0.25"/>
    <row r="18285" s="29" customFormat="1" x14ac:dyDescent="0.25"/>
    <row r="18286" s="29" customFormat="1" x14ac:dyDescent="0.25"/>
    <row r="18287" s="29" customFormat="1" x14ac:dyDescent="0.25"/>
    <row r="18288" s="29" customFormat="1" x14ac:dyDescent="0.25"/>
    <row r="18289" s="29" customFormat="1" x14ac:dyDescent="0.25"/>
    <row r="18290" s="29" customFormat="1" x14ac:dyDescent="0.25"/>
    <row r="18291" s="29" customFormat="1" x14ac:dyDescent="0.25"/>
    <row r="18292" s="29" customFormat="1" x14ac:dyDescent="0.25"/>
    <row r="18293" s="29" customFormat="1" x14ac:dyDescent="0.25"/>
    <row r="18294" s="29" customFormat="1" x14ac:dyDescent="0.25"/>
    <row r="18295" s="29" customFormat="1" x14ac:dyDescent="0.25"/>
    <row r="18296" s="29" customFormat="1" x14ac:dyDescent="0.25"/>
    <row r="18297" s="29" customFormat="1" x14ac:dyDescent="0.25"/>
    <row r="18298" s="29" customFormat="1" x14ac:dyDescent="0.25"/>
    <row r="18299" s="29" customFormat="1" x14ac:dyDescent="0.25"/>
    <row r="18300" s="29" customFormat="1" x14ac:dyDescent="0.25"/>
    <row r="18301" s="29" customFormat="1" x14ac:dyDescent="0.25"/>
    <row r="18302" s="29" customFormat="1" x14ac:dyDescent="0.25"/>
    <row r="18303" s="29" customFormat="1" x14ac:dyDescent="0.25"/>
    <row r="18304" s="29" customFormat="1" x14ac:dyDescent="0.25"/>
    <row r="18305" s="29" customFormat="1" x14ac:dyDescent="0.25"/>
    <row r="18306" s="29" customFormat="1" x14ac:dyDescent="0.25"/>
    <row r="18307" s="29" customFormat="1" x14ac:dyDescent="0.25"/>
    <row r="18308" s="29" customFormat="1" x14ac:dyDescent="0.25"/>
    <row r="18309" s="29" customFormat="1" x14ac:dyDescent="0.25"/>
    <row r="18310" s="29" customFormat="1" x14ac:dyDescent="0.25"/>
    <row r="18311" s="29" customFormat="1" x14ac:dyDescent="0.25"/>
    <row r="18312" s="29" customFormat="1" x14ac:dyDescent="0.25"/>
    <row r="18313" s="29" customFormat="1" x14ac:dyDescent="0.25"/>
    <row r="18314" s="29" customFormat="1" x14ac:dyDescent="0.25"/>
    <row r="18315" s="29" customFormat="1" x14ac:dyDescent="0.25"/>
    <row r="18316" s="29" customFormat="1" x14ac:dyDescent="0.25"/>
    <row r="18317" s="29" customFormat="1" x14ac:dyDescent="0.25"/>
    <row r="18318" s="29" customFormat="1" x14ac:dyDescent="0.25"/>
    <row r="18319" s="29" customFormat="1" x14ac:dyDescent="0.25"/>
    <row r="18320" s="29" customFormat="1" x14ac:dyDescent="0.25"/>
    <row r="18321" s="29" customFormat="1" x14ac:dyDescent="0.25"/>
    <row r="18322" s="29" customFormat="1" x14ac:dyDescent="0.25"/>
    <row r="18323" s="29" customFormat="1" x14ac:dyDescent="0.25"/>
    <row r="18324" s="29" customFormat="1" x14ac:dyDescent="0.25"/>
    <row r="18325" s="29" customFormat="1" x14ac:dyDescent="0.25"/>
    <row r="18326" s="29" customFormat="1" x14ac:dyDescent="0.25"/>
    <row r="18327" s="29" customFormat="1" x14ac:dyDescent="0.25"/>
    <row r="18328" s="29" customFormat="1" x14ac:dyDescent="0.25"/>
    <row r="18329" s="29" customFormat="1" x14ac:dyDescent="0.25"/>
    <row r="18330" s="29" customFormat="1" x14ac:dyDescent="0.25"/>
    <row r="18331" s="29" customFormat="1" x14ac:dyDescent="0.25"/>
    <row r="18332" s="29" customFormat="1" x14ac:dyDescent="0.25"/>
    <row r="18333" s="29" customFormat="1" x14ac:dyDescent="0.25"/>
    <row r="18334" s="29" customFormat="1" x14ac:dyDescent="0.25"/>
    <row r="18335" s="29" customFormat="1" x14ac:dyDescent="0.25"/>
    <row r="18336" s="29" customFormat="1" x14ac:dyDescent="0.25"/>
    <row r="18337" s="29" customFormat="1" x14ac:dyDescent="0.25"/>
    <row r="18338" s="29" customFormat="1" x14ac:dyDescent="0.25"/>
    <row r="18339" s="29" customFormat="1" x14ac:dyDescent="0.25"/>
    <row r="18340" s="29" customFormat="1" x14ac:dyDescent="0.25"/>
    <row r="18341" s="29" customFormat="1" x14ac:dyDescent="0.25"/>
    <row r="18342" s="29" customFormat="1" x14ac:dyDescent="0.25"/>
    <row r="18343" s="29" customFormat="1" x14ac:dyDescent="0.25"/>
    <row r="18344" s="29" customFormat="1" x14ac:dyDescent="0.25"/>
    <row r="18345" s="29" customFormat="1" x14ac:dyDescent="0.25"/>
    <row r="18346" s="29" customFormat="1" x14ac:dyDescent="0.25"/>
    <row r="18347" s="29" customFormat="1" x14ac:dyDescent="0.25"/>
    <row r="18348" s="29" customFormat="1" x14ac:dyDescent="0.25"/>
    <row r="18349" s="29" customFormat="1" x14ac:dyDescent="0.25"/>
    <row r="18350" s="29" customFormat="1" x14ac:dyDescent="0.25"/>
    <row r="18351" s="29" customFormat="1" x14ac:dyDescent="0.25"/>
    <row r="18352" s="29" customFormat="1" x14ac:dyDescent="0.25"/>
    <row r="18353" s="29" customFormat="1" x14ac:dyDescent="0.25"/>
    <row r="18354" s="29" customFormat="1" x14ac:dyDescent="0.25"/>
    <row r="18355" s="29" customFormat="1" x14ac:dyDescent="0.25"/>
    <row r="18356" s="29" customFormat="1" x14ac:dyDescent="0.25"/>
    <row r="18357" s="29" customFormat="1" x14ac:dyDescent="0.25"/>
    <row r="18358" s="29" customFormat="1" x14ac:dyDescent="0.25"/>
    <row r="18359" s="29" customFormat="1" x14ac:dyDescent="0.25"/>
    <row r="18360" s="29" customFormat="1" x14ac:dyDescent="0.25"/>
    <row r="18361" s="29" customFormat="1" x14ac:dyDescent="0.25"/>
    <row r="18362" s="29" customFormat="1" x14ac:dyDescent="0.25"/>
    <row r="18363" s="29" customFormat="1" x14ac:dyDescent="0.25"/>
    <row r="18364" s="29" customFormat="1" x14ac:dyDescent="0.25"/>
    <row r="18365" s="29" customFormat="1" x14ac:dyDescent="0.25"/>
    <row r="18366" s="29" customFormat="1" x14ac:dyDescent="0.25"/>
    <row r="18367" s="29" customFormat="1" x14ac:dyDescent="0.25"/>
    <row r="18368" s="29" customFormat="1" x14ac:dyDescent="0.25"/>
    <row r="18369" s="29" customFormat="1" x14ac:dyDescent="0.25"/>
    <row r="18370" s="29" customFormat="1" x14ac:dyDescent="0.25"/>
    <row r="18371" s="29" customFormat="1" x14ac:dyDescent="0.25"/>
    <row r="18372" s="29" customFormat="1" x14ac:dyDescent="0.25"/>
    <row r="18373" s="29" customFormat="1" x14ac:dyDescent="0.25"/>
    <row r="18374" s="29" customFormat="1" x14ac:dyDescent="0.25"/>
    <row r="18375" s="29" customFormat="1" x14ac:dyDescent="0.25"/>
    <row r="18376" s="29" customFormat="1" x14ac:dyDescent="0.25"/>
    <row r="18377" s="29" customFormat="1" x14ac:dyDescent="0.25"/>
    <row r="18378" s="29" customFormat="1" x14ac:dyDescent="0.25"/>
    <row r="18379" s="29" customFormat="1" x14ac:dyDescent="0.25"/>
    <row r="18380" s="29" customFormat="1" x14ac:dyDescent="0.25"/>
    <row r="18381" s="29" customFormat="1" x14ac:dyDescent="0.25"/>
    <row r="18382" s="29" customFormat="1" x14ac:dyDescent="0.25"/>
    <row r="18383" s="29" customFormat="1" x14ac:dyDescent="0.25"/>
    <row r="18384" s="29" customFormat="1" x14ac:dyDescent="0.25"/>
    <row r="18385" s="29" customFormat="1" x14ac:dyDescent="0.25"/>
    <row r="18386" s="29" customFormat="1" x14ac:dyDescent="0.25"/>
    <row r="18387" s="29" customFormat="1" x14ac:dyDescent="0.25"/>
    <row r="18388" s="29" customFormat="1" x14ac:dyDescent="0.25"/>
    <row r="18389" s="29" customFormat="1" x14ac:dyDescent="0.25"/>
    <row r="18390" s="29" customFormat="1" x14ac:dyDescent="0.25"/>
    <row r="18391" s="29" customFormat="1" x14ac:dyDescent="0.25"/>
    <row r="18392" s="29" customFormat="1" x14ac:dyDescent="0.25"/>
    <row r="18393" s="29" customFormat="1" x14ac:dyDescent="0.25"/>
    <row r="18394" s="29" customFormat="1" x14ac:dyDescent="0.25"/>
    <row r="18395" s="29" customFormat="1" x14ac:dyDescent="0.25"/>
    <row r="18396" s="29" customFormat="1" x14ac:dyDescent="0.25"/>
    <row r="18397" s="29" customFormat="1" x14ac:dyDescent="0.25"/>
    <row r="18398" s="29" customFormat="1" x14ac:dyDescent="0.25"/>
    <row r="18399" s="29" customFormat="1" x14ac:dyDescent="0.25"/>
    <row r="18400" s="29" customFormat="1" x14ac:dyDescent="0.25"/>
    <row r="18401" s="29" customFormat="1" x14ac:dyDescent="0.25"/>
    <row r="18402" s="29" customFormat="1" x14ac:dyDescent="0.25"/>
    <row r="18403" s="29" customFormat="1" x14ac:dyDescent="0.25"/>
    <row r="18404" s="29" customFormat="1" x14ac:dyDescent="0.25"/>
    <row r="18405" s="29" customFormat="1" x14ac:dyDescent="0.25"/>
    <row r="18406" s="29" customFormat="1" x14ac:dyDescent="0.25"/>
    <row r="18407" s="29" customFormat="1" x14ac:dyDescent="0.25"/>
    <row r="18408" s="29" customFormat="1" x14ac:dyDescent="0.25"/>
    <row r="18409" s="29" customFormat="1" x14ac:dyDescent="0.25"/>
    <row r="18410" s="29" customFormat="1" x14ac:dyDescent="0.25"/>
    <row r="18411" s="29" customFormat="1" x14ac:dyDescent="0.25"/>
    <row r="18412" s="29" customFormat="1" x14ac:dyDescent="0.25"/>
    <row r="18413" s="29" customFormat="1" x14ac:dyDescent="0.25"/>
    <row r="18414" s="29" customFormat="1" x14ac:dyDescent="0.25"/>
    <row r="18415" s="29" customFormat="1" x14ac:dyDescent="0.25"/>
    <row r="18416" s="29" customFormat="1" x14ac:dyDescent="0.25"/>
    <row r="18417" s="29" customFormat="1" x14ac:dyDescent="0.25"/>
    <row r="18418" s="29" customFormat="1" x14ac:dyDescent="0.25"/>
    <row r="18419" s="29" customFormat="1" x14ac:dyDescent="0.25"/>
    <row r="18420" s="29" customFormat="1" x14ac:dyDescent="0.25"/>
    <row r="18421" s="29" customFormat="1" x14ac:dyDescent="0.25"/>
    <row r="18422" s="29" customFormat="1" x14ac:dyDescent="0.25"/>
    <row r="18423" s="29" customFormat="1" x14ac:dyDescent="0.25"/>
    <row r="18424" s="29" customFormat="1" x14ac:dyDescent="0.25"/>
    <row r="18425" s="29" customFormat="1" x14ac:dyDescent="0.25"/>
    <row r="18426" s="29" customFormat="1" x14ac:dyDescent="0.25"/>
    <row r="18427" s="29" customFormat="1" x14ac:dyDescent="0.25"/>
    <row r="18428" s="29" customFormat="1" x14ac:dyDescent="0.25"/>
    <row r="18429" s="29" customFormat="1" x14ac:dyDescent="0.25"/>
    <row r="18430" s="29" customFormat="1" x14ac:dyDescent="0.25"/>
    <row r="18431" s="29" customFormat="1" x14ac:dyDescent="0.25"/>
    <row r="18432" s="29" customFormat="1" x14ac:dyDescent="0.25"/>
    <row r="18433" s="29" customFormat="1" x14ac:dyDescent="0.25"/>
    <row r="18434" s="29" customFormat="1" x14ac:dyDescent="0.25"/>
    <row r="18435" s="29" customFormat="1" x14ac:dyDescent="0.25"/>
    <row r="18436" s="29" customFormat="1" x14ac:dyDescent="0.25"/>
    <row r="18437" s="29" customFormat="1" x14ac:dyDescent="0.25"/>
    <row r="18438" s="29" customFormat="1" x14ac:dyDescent="0.25"/>
    <row r="18439" s="29" customFormat="1" x14ac:dyDescent="0.25"/>
    <row r="18440" s="29" customFormat="1" x14ac:dyDescent="0.25"/>
    <row r="18441" s="29" customFormat="1" x14ac:dyDescent="0.25"/>
    <row r="18442" s="29" customFormat="1" x14ac:dyDescent="0.25"/>
    <row r="18443" s="29" customFormat="1" x14ac:dyDescent="0.25"/>
    <row r="18444" s="29" customFormat="1" x14ac:dyDescent="0.25"/>
    <row r="18445" s="29" customFormat="1" x14ac:dyDescent="0.25"/>
    <row r="18446" s="29" customFormat="1" x14ac:dyDescent="0.25"/>
    <row r="18447" s="29" customFormat="1" x14ac:dyDescent="0.25"/>
    <row r="18448" s="29" customFormat="1" x14ac:dyDescent="0.25"/>
    <row r="18449" s="29" customFormat="1" x14ac:dyDescent="0.25"/>
    <row r="18450" s="29" customFormat="1" x14ac:dyDescent="0.25"/>
    <row r="18451" s="29" customFormat="1" x14ac:dyDescent="0.25"/>
    <row r="18452" s="29" customFormat="1" x14ac:dyDescent="0.25"/>
    <row r="18453" s="29" customFormat="1" x14ac:dyDescent="0.25"/>
    <row r="18454" s="29" customFormat="1" x14ac:dyDescent="0.25"/>
    <row r="18455" s="29" customFormat="1" x14ac:dyDescent="0.25"/>
    <row r="18456" s="29" customFormat="1" x14ac:dyDescent="0.25"/>
    <row r="18457" s="29" customFormat="1" x14ac:dyDescent="0.25"/>
    <row r="18458" s="29" customFormat="1" x14ac:dyDescent="0.25"/>
    <row r="18459" s="29" customFormat="1" x14ac:dyDescent="0.25"/>
    <row r="18460" s="29" customFormat="1" x14ac:dyDescent="0.25"/>
    <row r="18461" s="29" customFormat="1" x14ac:dyDescent="0.25"/>
    <row r="18462" s="29" customFormat="1" x14ac:dyDescent="0.25"/>
    <row r="18463" s="29" customFormat="1" x14ac:dyDescent="0.25"/>
    <row r="18464" s="29" customFormat="1" x14ac:dyDescent="0.25"/>
    <row r="18465" s="29" customFormat="1" x14ac:dyDescent="0.25"/>
    <row r="18466" s="29" customFormat="1" x14ac:dyDescent="0.25"/>
    <row r="18467" s="29" customFormat="1" x14ac:dyDescent="0.25"/>
    <row r="18468" s="29" customFormat="1" x14ac:dyDescent="0.25"/>
    <row r="18469" s="29" customFormat="1" x14ac:dyDescent="0.25"/>
    <row r="18470" s="29" customFormat="1" x14ac:dyDescent="0.25"/>
    <row r="18471" s="29" customFormat="1" x14ac:dyDescent="0.25"/>
    <row r="18472" s="29" customFormat="1" x14ac:dyDescent="0.25"/>
    <row r="18473" s="29" customFormat="1" x14ac:dyDescent="0.25"/>
    <row r="18474" s="29" customFormat="1" x14ac:dyDescent="0.25"/>
    <row r="18475" s="29" customFormat="1" x14ac:dyDescent="0.25"/>
    <row r="18476" s="29" customFormat="1" x14ac:dyDescent="0.25"/>
    <row r="18477" s="29" customFormat="1" x14ac:dyDescent="0.25"/>
    <row r="18478" s="29" customFormat="1" x14ac:dyDescent="0.25"/>
    <row r="18479" s="29" customFormat="1" x14ac:dyDescent="0.25"/>
    <row r="18480" s="29" customFormat="1" x14ac:dyDescent="0.25"/>
    <row r="18481" s="29" customFormat="1" x14ac:dyDescent="0.25"/>
    <row r="18482" s="29" customFormat="1" x14ac:dyDescent="0.25"/>
    <row r="18483" s="29" customFormat="1" x14ac:dyDescent="0.25"/>
    <row r="18484" s="29" customFormat="1" x14ac:dyDescent="0.25"/>
    <row r="18485" s="29" customFormat="1" x14ac:dyDescent="0.25"/>
    <row r="18486" s="29" customFormat="1" x14ac:dyDescent="0.25"/>
    <row r="18487" s="29" customFormat="1" x14ac:dyDescent="0.25"/>
    <row r="18488" s="29" customFormat="1" x14ac:dyDescent="0.25"/>
    <row r="18489" s="29" customFormat="1" x14ac:dyDescent="0.25"/>
    <row r="18490" s="29" customFormat="1" x14ac:dyDescent="0.25"/>
    <row r="18491" s="29" customFormat="1" x14ac:dyDescent="0.25"/>
    <row r="18492" s="29" customFormat="1" x14ac:dyDescent="0.25"/>
    <row r="18493" s="29" customFormat="1" x14ac:dyDescent="0.25"/>
    <row r="18494" s="29" customFormat="1" x14ac:dyDescent="0.25"/>
    <row r="18495" s="29" customFormat="1" x14ac:dyDescent="0.25"/>
    <row r="18496" s="29" customFormat="1" x14ac:dyDescent="0.25"/>
    <row r="18497" s="29" customFormat="1" x14ac:dyDescent="0.25"/>
    <row r="18498" s="29" customFormat="1" x14ac:dyDescent="0.25"/>
    <row r="18499" s="29" customFormat="1" x14ac:dyDescent="0.25"/>
    <row r="18500" s="29" customFormat="1" x14ac:dyDescent="0.25"/>
    <row r="18501" s="29" customFormat="1" x14ac:dyDescent="0.25"/>
    <row r="18502" s="29" customFormat="1" x14ac:dyDescent="0.25"/>
    <row r="18503" s="29" customFormat="1" x14ac:dyDescent="0.25"/>
    <row r="18504" s="29" customFormat="1" x14ac:dyDescent="0.25"/>
    <row r="18505" s="29" customFormat="1" x14ac:dyDescent="0.25"/>
    <row r="18506" s="29" customFormat="1" x14ac:dyDescent="0.25"/>
    <row r="18507" s="29" customFormat="1" x14ac:dyDescent="0.25"/>
    <row r="18508" s="29" customFormat="1" x14ac:dyDescent="0.25"/>
    <row r="18509" s="29" customFormat="1" x14ac:dyDescent="0.25"/>
    <row r="18510" s="29" customFormat="1" x14ac:dyDescent="0.25"/>
    <row r="18511" s="29" customFormat="1" x14ac:dyDescent="0.25"/>
    <row r="18512" s="29" customFormat="1" x14ac:dyDescent="0.25"/>
    <row r="18513" s="29" customFormat="1" x14ac:dyDescent="0.25"/>
    <row r="18514" s="29" customFormat="1" x14ac:dyDescent="0.25"/>
    <row r="18515" s="29" customFormat="1" x14ac:dyDescent="0.25"/>
    <row r="18516" s="29" customFormat="1" x14ac:dyDescent="0.25"/>
    <row r="18517" s="29" customFormat="1" x14ac:dyDescent="0.25"/>
    <row r="18518" s="29" customFormat="1" x14ac:dyDescent="0.25"/>
    <row r="18519" s="29" customFormat="1" x14ac:dyDescent="0.25"/>
    <row r="18520" s="29" customFormat="1" x14ac:dyDescent="0.25"/>
    <row r="18521" s="29" customFormat="1" x14ac:dyDescent="0.25"/>
    <row r="18522" s="29" customFormat="1" x14ac:dyDescent="0.25"/>
    <row r="18523" s="29" customFormat="1" x14ac:dyDescent="0.25"/>
    <row r="18524" s="29" customFormat="1" x14ac:dyDescent="0.25"/>
    <row r="18525" s="29" customFormat="1" x14ac:dyDescent="0.25"/>
    <row r="18526" s="29" customFormat="1" x14ac:dyDescent="0.25"/>
    <row r="18527" s="29" customFormat="1" x14ac:dyDescent="0.25"/>
    <row r="18528" s="29" customFormat="1" x14ac:dyDescent="0.25"/>
    <row r="18529" s="29" customFormat="1" x14ac:dyDescent="0.25"/>
    <row r="18530" s="29" customFormat="1" x14ac:dyDescent="0.25"/>
    <row r="18531" s="29" customFormat="1" x14ac:dyDescent="0.25"/>
    <row r="18532" s="29" customFormat="1" x14ac:dyDescent="0.25"/>
    <row r="18533" s="29" customFormat="1" x14ac:dyDescent="0.25"/>
    <row r="18534" s="29" customFormat="1" x14ac:dyDescent="0.25"/>
    <row r="18535" s="29" customFormat="1" x14ac:dyDescent="0.25"/>
    <row r="18536" s="29" customFormat="1" x14ac:dyDescent="0.25"/>
    <row r="18537" s="29" customFormat="1" x14ac:dyDescent="0.25"/>
    <row r="18538" s="29" customFormat="1" x14ac:dyDescent="0.25"/>
    <row r="18539" s="29" customFormat="1" x14ac:dyDescent="0.25"/>
    <row r="18540" s="29" customFormat="1" x14ac:dyDescent="0.25"/>
    <row r="18541" s="29" customFormat="1" x14ac:dyDescent="0.25"/>
    <row r="18542" s="29" customFormat="1" x14ac:dyDescent="0.25"/>
    <row r="18543" s="29" customFormat="1" x14ac:dyDescent="0.25"/>
    <row r="18544" s="29" customFormat="1" x14ac:dyDescent="0.25"/>
    <row r="18545" s="29" customFormat="1" x14ac:dyDescent="0.25"/>
    <row r="18546" s="29" customFormat="1" x14ac:dyDescent="0.25"/>
    <row r="18547" s="29" customFormat="1" x14ac:dyDescent="0.25"/>
    <row r="18548" s="29" customFormat="1" x14ac:dyDescent="0.25"/>
    <row r="18549" s="29" customFormat="1" x14ac:dyDescent="0.25"/>
    <row r="18550" s="29" customFormat="1" x14ac:dyDescent="0.25"/>
    <row r="18551" s="29" customFormat="1" x14ac:dyDescent="0.25"/>
    <row r="18552" s="29" customFormat="1" x14ac:dyDescent="0.25"/>
    <row r="18553" s="29" customFormat="1" x14ac:dyDescent="0.25"/>
    <row r="18554" s="29" customFormat="1" x14ac:dyDescent="0.25"/>
    <row r="18555" s="29" customFormat="1" x14ac:dyDescent="0.25"/>
    <row r="18556" s="29" customFormat="1" x14ac:dyDescent="0.25"/>
    <row r="18557" s="29" customFormat="1" x14ac:dyDescent="0.25"/>
    <row r="18558" s="29" customFormat="1" x14ac:dyDescent="0.25"/>
    <row r="18559" s="29" customFormat="1" x14ac:dyDescent="0.25"/>
    <row r="18560" s="29" customFormat="1" x14ac:dyDescent="0.25"/>
    <row r="18561" s="29" customFormat="1" x14ac:dyDescent="0.25"/>
    <row r="18562" s="29" customFormat="1" x14ac:dyDescent="0.25"/>
    <row r="18563" s="29" customFormat="1" x14ac:dyDescent="0.25"/>
    <row r="18564" s="29" customFormat="1" x14ac:dyDescent="0.25"/>
    <row r="18565" s="29" customFormat="1" x14ac:dyDescent="0.25"/>
    <row r="18566" s="29" customFormat="1" x14ac:dyDescent="0.25"/>
    <row r="18567" s="29" customFormat="1" x14ac:dyDescent="0.25"/>
    <row r="18568" s="29" customFormat="1" x14ac:dyDescent="0.25"/>
    <row r="18569" s="29" customFormat="1" x14ac:dyDescent="0.25"/>
    <row r="18570" s="29" customFormat="1" x14ac:dyDescent="0.25"/>
    <row r="18571" s="29" customFormat="1" x14ac:dyDescent="0.25"/>
    <row r="18572" s="29" customFormat="1" x14ac:dyDescent="0.25"/>
    <row r="18573" s="29" customFormat="1" x14ac:dyDescent="0.25"/>
    <row r="18574" s="29" customFormat="1" x14ac:dyDescent="0.25"/>
    <row r="18575" s="29" customFormat="1" x14ac:dyDescent="0.25"/>
    <row r="18576" s="29" customFormat="1" x14ac:dyDescent="0.25"/>
    <row r="18577" s="29" customFormat="1" x14ac:dyDescent="0.25"/>
    <row r="18578" s="29" customFormat="1" x14ac:dyDescent="0.25"/>
    <row r="18579" s="29" customFormat="1" x14ac:dyDescent="0.25"/>
    <row r="18580" s="29" customFormat="1" x14ac:dyDescent="0.25"/>
    <row r="18581" s="29" customFormat="1" x14ac:dyDescent="0.25"/>
    <row r="18582" s="29" customFormat="1" x14ac:dyDescent="0.25"/>
    <row r="18583" s="29" customFormat="1" x14ac:dyDescent="0.25"/>
    <row r="18584" s="29" customFormat="1" x14ac:dyDescent="0.25"/>
    <row r="18585" s="29" customFormat="1" x14ac:dyDescent="0.25"/>
    <row r="18586" s="29" customFormat="1" x14ac:dyDescent="0.25"/>
    <row r="18587" s="29" customFormat="1" x14ac:dyDescent="0.25"/>
    <row r="18588" s="29" customFormat="1" x14ac:dyDescent="0.25"/>
    <row r="18589" s="29" customFormat="1" x14ac:dyDescent="0.25"/>
    <row r="18590" s="29" customFormat="1" x14ac:dyDescent="0.25"/>
    <row r="18591" s="29" customFormat="1" x14ac:dyDescent="0.25"/>
    <row r="18592" s="29" customFormat="1" x14ac:dyDescent="0.25"/>
    <row r="18593" s="29" customFormat="1" x14ac:dyDescent="0.25"/>
    <row r="18594" s="29" customFormat="1" x14ac:dyDescent="0.25"/>
    <row r="18595" s="29" customFormat="1" x14ac:dyDescent="0.25"/>
    <row r="18596" s="29" customFormat="1" x14ac:dyDescent="0.25"/>
    <row r="18597" s="29" customFormat="1" x14ac:dyDescent="0.25"/>
    <row r="18598" s="29" customFormat="1" x14ac:dyDescent="0.25"/>
    <row r="18599" s="29" customFormat="1" x14ac:dyDescent="0.25"/>
    <row r="18600" s="29" customFormat="1" x14ac:dyDescent="0.25"/>
    <row r="18601" s="29" customFormat="1" x14ac:dyDescent="0.25"/>
    <row r="18602" s="29" customFormat="1" x14ac:dyDescent="0.25"/>
    <row r="18603" s="29" customFormat="1" x14ac:dyDescent="0.25"/>
    <row r="18604" s="29" customFormat="1" x14ac:dyDescent="0.25"/>
    <row r="18605" s="29" customFormat="1" x14ac:dyDescent="0.25"/>
    <row r="18606" s="29" customFormat="1" x14ac:dyDescent="0.25"/>
    <row r="18607" s="29" customFormat="1" x14ac:dyDescent="0.25"/>
    <row r="18608" s="29" customFormat="1" x14ac:dyDescent="0.25"/>
    <row r="18609" s="29" customFormat="1" x14ac:dyDescent="0.25"/>
    <row r="18610" s="29" customFormat="1" x14ac:dyDescent="0.25"/>
    <row r="18611" s="29" customFormat="1" x14ac:dyDescent="0.25"/>
    <row r="18612" s="29" customFormat="1" x14ac:dyDescent="0.25"/>
    <row r="18613" s="29" customFormat="1" x14ac:dyDescent="0.25"/>
    <row r="18614" s="29" customFormat="1" x14ac:dyDescent="0.25"/>
    <row r="18615" s="29" customFormat="1" x14ac:dyDescent="0.25"/>
    <row r="18616" s="29" customFormat="1" x14ac:dyDescent="0.25"/>
    <row r="18617" s="29" customFormat="1" x14ac:dyDescent="0.25"/>
    <row r="18618" s="29" customFormat="1" x14ac:dyDescent="0.25"/>
    <row r="18619" s="29" customFormat="1" x14ac:dyDescent="0.25"/>
    <row r="18620" s="29" customFormat="1" x14ac:dyDescent="0.25"/>
    <row r="18621" s="29" customFormat="1" x14ac:dyDescent="0.25"/>
    <row r="18622" s="29" customFormat="1" x14ac:dyDescent="0.25"/>
    <row r="18623" s="29" customFormat="1" x14ac:dyDescent="0.25"/>
    <row r="18624" s="29" customFormat="1" x14ac:dyDescent="0.25"/>
    <row r="18625" s="29" customFormat="1" x14ac:dyDescent="0.25"/>
    <row r="18626" s="29" customFormat="1" x14ac:dyDescent="0.25"/>
    <row r="18627" s="29" customFormat="1" x14ac:dyDescent="0.25"/>
    <row r="18628" s="29" customFormat="1" x14ac:dyDescent="0.25"/>
    <row r="18629" s="29" customFormat="1" x14ac:dyDescent="0.25"/>
    <row r="18630" s="29" customFormat="1" x14ac:dyDescent="0.25"/>
    <row r="18631" s="29" customFormat="1" x14ac:dyDescent="0.25"/>
    <row r="18632" s="29" customFormat="1" x14ac:dyDescent="0.25"/>
    <row r="18633" s="29" customFormat="1" x14ac:dyDescent="0.25"/>
    <row r="18634" s="29" customFormat="1" x14ac:dyDescent="0.25"/>
    <row r="18635" s="29" customFormat="1" x14ac:dyDescent="0.25"/>
    <row r="18636" s="29" customFormat="1" x14ac:dyDescent="0.25"/>
    <row r="18637" s="29" customFormat="1" x14ac:dyDescent="0.25"/>
    <row r="18638" s="29" customFormat="1" x14ac:dyDescent="0.25"/>
    <row r="18639" s="29" customFormat="1" x14ac:dyDescent="0.25"/>
    <row r="18640" s="29" customFormat="1" x14ac:dyDescent="0.25"/>
    <row r="18641" s="29" customFormat="1" x14ac:dyDescent="0.25"/>
    <row r="18642" s="29" customFormat="1" x14ac:dyDescent="0.25"/>
    <row r="18643" s="29" customFormat="1" x14ac:dyDescent="0.25"/>
    <row r="18644" s="29" customFormat="1" x14ac:dyDescent="0.25"/>
    <row r="18645" s="29" customFormat="1" x14ac:dyDescent="0.25"/>
    <row r="18646" s="29" customFormat="1" x14ac:dyDescent="0.25"/>
    <row r="18647" s="29" customFormat="1" x14ac:dyDescent="0.25"/>
    <row r="18648" s="29" customFormat="1" x14ac:dyDescent="0.25"/>
    <row r="18649" s="29" customFormat="1" x14ac:dyDescent="0.25"/>
    <row r="18650" s="29" customFormat="1" x14ac:dyDescent="0.25"/>
    <row r="18651" s="29" customFormat="1" x14ac:dyDescent="0.25"/>
    <row r="18652" s="29" customFormat="1" x14ac:dyDescent="0.25"/>
    <row r="18653" s="29" customFormat="1" x14ac:dyDescent="0.25"/>
    <row r="18654" s="29" customFormat="1" x14ac:dyDescent="0.25"/>
    <row r="18655" s="29" customFormat="1" x14ac:dyDescent="0.25"/>
    <row r="18656" s="29" customFormat="1" x14ac:dyDescent="0.25"/>
    <row r="18657" s="29" customFormat="1" x14ac:dyDescent="0.25"/>
    <row r="18658" s="29" customFormat="1" x14ac:dyDescent="0.25"/>
    <row r="18659" s="29" customFormat="1" x14ac:dyDescent="0.25"/>
    <row r="18660" s="29" customFormat="1" x14ac:dyDescent="0.25"/>
    <row r="18661" s="29" customFormat="1" x14ac:dyDescent="0.25"/>
    <row r="18662" s="29" customFormat="1" x14ac:dyDescent="0.25"/>
    <row r="18663" s="29" customFormat="1" x14ac:dyDescent="0.25"/>
    <row r="18664" s="29" customFormat="1" x14ac:dyDescent="0.25"/>
    <row r="18665" s="29" customFormat="1" x14ac:dyDescent="0.25"/>
    <row r="18666" s="29" customFormat="1" x14ac:dyDescent="0.25"/>
    <row r="18667" s="29" customFormat="1" x14ac:dyDescent="0.25"/>
    <row r="18668" s="29" customFormat="1" x14ac:dyDescent="0.25"/>
    <row r="18669" s="29" customFormat="1" x14ac:dyDescent="0.25"/>
    <row r="18670" s="29" customFormat="1" x14ac:dyDescent="0.25"/>
    <row r="18671" s="29" customFormat="1" x14ac:dyDescent="0.25"/>
    <row r="18672" s="29" customFormat="1" x14ac:dyDescent="0.25"/>
    <row r="18673" s="29" customFormat="1" x14ac:dyDescent="0.25"/>
    <row r="18674" s="29" customFormat="1" x14ac:dyDescent="0.25"/>
    <row r="18675" s="29" customFormat="1" x14ac:dyDescent="0.25"/>
    <row r="18676" s="29" customFormat="1" x14ac:dyDescent="0.25"/>
    <row r="18677" s="29" customFormat="1" x14ac:dyDescent="0.25"/>
    <row r="18678" s="29" customFormat="1" x14ac:dyDescent="0.25"/>
    <row r="18679" s="29" customFormat="1" x14ac:dyDescent="0.25"/>
    <row r="18680" s="29" customFormat="1" x14ac:dyDescent="0.25"/>
    <row r="18681" s="29" customFormat="1" x14ac:dyDescent="0.25"/>
    <row r="18682" s="29" customFormat="1" x14ac:dyDescent="0.25"/>
    <row r="18683" s="29" customFormat="1" x14ac:dyDescent="0.25"/>
    <row r="18684" s="29" customFormat="1" x14ac:dyDescent="0.25"/>
    <row r="18685" s="29" customFormat="1" x14ac:dyDescent="0.25"/>
    <row r="18686" s="29" customFormat="1" x14ac:dyDescent="0.25"/>
    <row r="18687" s="29" customFormat="1" x14ac:dyDescent="0.25"/>
    <row r="18688" s="29" customFormat="1" x14ac:dyDescent="0.25"/>
    <row r="18689" s="29" customFormat="1" x14ac:dyDescent="0.25"/>
    <row r="18690" s="29" customFormat="1" x14ac:dyDescent="0.25"/>
    <row r="18691" s="29" customFormat="1" x14ac:dyDescent="0.25"/>
    <row r="18692" s="29" customFormat="1" x14ac:dyDescent="0.25"/>
    <row r="18693" s="29" customFormat="1" x14ac:dyDescent="0.25"/>
    <row r="18694" s="29" customFormat="1" x14ac:dyDescent="0.25"/>
    <row r="18695" s="29" customFormat="1" x14ac:dyDescent="0.25"/>
    <row r="18696" s="29" customFormat="1" x14ac:dyDescent="0.25"/>
    <row r="18697" s="29" customFormat="1" x14ac:dyDescent="0.25"/>
    <row r="18698" s="29" customFormat="1" x14ac:dyDescent="0.25"/>
    <row r="18699" s="29" customFormat="1" x14ac:dyDescent="0.25"/>
    <row r="18700" s="29" customFormat="1" x14ac:dyDescent="0.25"/>
    <row r="18701" s="29" customFormat="1" x14ac:dyDescent="0.25"/>
    <row r="18702" s="29" customFormat="1" x14ac:dyDescent="0.25"/>
    <row r="18703" s="29" customFormat="1" x14ac:dyDescent="0.25"/>
    <row r="18704" s="29" customFormat="1" x14ac:dyDescent="0.25"/>
    <row r="18705" s="29" customFormat="1" x14ac:dyDescent="0.25"/>
    <row r="18706" s="29" customFormat="1" x14ac:dyDescent="0.25"/>
    <row r="18707" s="29" customFormat="1" x14ac:dyDescent="0.25"/>
    <row r="18708" s="29" customFormat="1" x14ac:dyDescent="0.25"/>
    <row r="18709" s="29" customFormat="1" x14ac:dyDescent="0.25"/>
    <row r="18710" s="29" customFormat="1" x14ac:dyDescent="0.25"/>
    <row r="18711" s="29" customFormat="1" x14ac:dyDescent="0.25"/>
    <row r="18712" s="29" customFormat="1" x14ac:dyDescent="0.25"/>
    <row r="18713" s="29" customFormat="1" x14ac:dyDescent="0.25"/>
    <row r="18714" s="29" customFormat="1" x14ac:dyDescent="0.25"/>
    <row r="18715" s="29" customFormat="1" x14ac:dyDescent="0.25"/>
    <row r="18716" s="29" customFormat="1" x14ac:dyDescent="0.25"/>
    <row r="18717" s="29" customFormat="1" x14ac:dyDescent="0.25"/>
    <row r="18718" s="29" customFormat="1" x14ac:dyDescent="0.25"/>
    <row r="18719" s="29" customFormat="1" x14ac:dyDescent="0.25"/>
    <row r="18720" s="29" customFormat="1" x14ac:dyDescent="0.25"/>
    <row r="18721" s="29" customFormat="1" x14ac:dyDescent="0.25"/>
    <row r="18722" s="29" customFormat="1" x14ac:dyDescent="0.25"/>
    <row r="18723" s="29" customFormat="1" x14ac:dyDescent="0.25"/>
    <row r="18724" s="29" customFormat="1" x14ac:dyDescent="0.25"/>
    <row r="18725" s="29" customFormat="1" x14ac:dyDescent="0.25"/>
    <row r="18726" s="29" customFormat="1" x14ac:dyDescent="0.25"/>
    <row r="18727" s="29" customFormat="1" x14ac:dyDescent="0.25"/>
    <row r="18728" s="29" customFormat="1" x14ac:dyDescent="0.25"/>
    <row r="18729" s="29" customFormat="1" x14ac:dyDescent="0.25"/>
    <row r="18730" s="29" customFormat="1" x14ac:dyDescent="0.25"/>
    <row r="18731" s="29" customFormat="1" x14ac:dyDescent="0.25"/>
    <row r="18732" s="29" customFormat="1" x14ac:dyDescent="0.25"/>
    <row r="18733" s="29" customFormat="1" x14ac:dyDescent="0.25"/>
    <row r="18734" s="29" customFormat="1" x14ac:dyDescent="0.25"/>
    <row r="18735" s="29" customFormat="1" x14ac:dyDescent="0.25"/>
    <row r="18736" s="29" customFormat="1" x14ac:dyDescent="0.25"/>
    <row r="18737" s="29" customFormat="1" x14ac:dyDescent="0.25"/>
    <row r="18738" s="29" customFormat="1" x14ac:dyDescent="0.25"/>
    <row r="18739" s="29" customFormat="1" x14ac:dyDescent="0.25"/>
    <row r="18740" s="29" customFormat="1" x14ac:dyDescent="0.25"/>
    <row r="18741" s="29" customFormat="1" x14ac:dyDescent="0.25"/>
    <row r="18742" s="29" customFormat="1" x14ac:dyDescent="0.25"/>
    <row r="18743" s="29" customFormat="1" x14ac:dyDescent="0.25"/>
    <row r="18744" s="29" customFormat="1" x14ac:dyDescent="0.25"/>
    <row r="18745" s="29" customFormat="1" x14ac:dyDescent="0.25"/>
    <row r="18746" s="29" customFormat="1" x14ac:dyDescent="0.25"/>
    <row r="18747" s="29" customFormat="1" x14ac:dyDescent="0.25"/>
    <row r="18748" s="29" customFormat="1" x14ac:dyDescent="0.25"/>
    <row r="18749" s="29" customFormat="1" x14ac:dyDescent="0.25"/>
    <row r="18750" s="29" customFormat="1" x14ac:dyDescent="0.25"/>
    <row r="18751" s="29" customFormat="1" x14ac:dyDescent="0.25"/>
    <row r="18752" s="29" customFormat="1" x14ac:dyDescent="0.25"/>
    <row r="18753" s="29" customFormat="1" x14ac:dyDescent="0.25"/>
    <row r="18754" s="29" customFormat="1" x14ac:dyDescent="0.25"/>
    <row r="18755" s="29" customFormat="1" x14ac:dyDescent="0.25"/>
    <row r="18756" s="29" customFormat="1" x14ac:dyDescent="0.25"/>
    <row r="18757" s="29" customFormat="1" x14ac:dyDescent="0.25"/>
    <row r="18758" s="29" customFormat="1" x14ac:dyDescent="0.25"/>
    <row r="18759" s="29" customFormat="1" x14ac:dyDescent="0.25"/>
    <row r="18760" s="29" customFormat="1" x14ac:dyDescent="0.25"/>
    <row r="18761" s="29" customFormat="1" x14ac:dyDescent="0.25"/>
    <row r="18762" s="29" customFormat="1" x14ac:dyDescent="0.25"/>
    <row r="18763" s="29" customFormat="1" x14ac:dyDescent="0.25"/>
    <row r="18764" s="29" customFormat="1" x14ac:dyDescent="0.25"/>
    <row r="18765" s="29" customFormat="1" x14ac:dyDescent="0.25"/>
    <row r="18766" s="29" customFormat="1" x14ac:dyDescent="0.25"/>
    <row r="18767" s="29" customFormat="1" x14ac:dyDescent="0.25"/>
    <row r="18768" s="29" customFormat="1" x14ac:dyDescent="0.25"/>
    <row r="18769" s="29" customFormat="1" x14ac:dyDescent="0.25"/>
    <row r="18770" s="29" customFormat="1" x14ac:dyDescent="0.25"/>
    <row r="18771" s="29" customFormat="1" x14ac:dyDescent="0.25"/>
    <row r="18772" s="29" customFormat="1" x14ac:dyDescent="0.25"/>
    <row r="18773" s="29" customFormat="1" x14ac:dyDescent="0.25"/>
    <row r="18774" s="29" customFormat="1" x14ac:dyDescent="0.25"/>
    <row r="18775" s="29" customFormat="1" x14ac:dyDescent="0.25"/>
    <row r="18776" s="29" customFormat="1" x14ac:dyDescent="0.25"/>
    <row r="18777" s="29" customFormat="1" x14ac:dyDescent="0.25"/>
    <row r="18778" s="29" customFormat="1" x14ac:dyDescent="0.25"/>
    <row r="18779" s="29" customFormat="1" x14ac:dyDescent="0.25"/>
    <row r="18780" s="29" customFormat="1" x14ac:dyDescent="0.25"/>
    <row r="18781" s="29" customFormat="1" x14ac:dyDescent="0.25"/>
    <row r="18782" s="29" customFormat="1" x14ac:dyDescent="0.25"/>
    <row r="18783" s="29" customFormat="1" x14ac:dyDescent="0.25"/>
    <row r="18784" s="29" customFormat="1" x14ac:dyDescent="0.25"/>
    <row r="18785" s="29" customFormat="1" x14ac:dyDescent="0.25"/>
    <row r="18786" s="29" customFormat="1" x14ac:dyDescent="0.25"/>
    <row r="18787" s="29" customFormat="1" x14ac:dyDescent="0.25"/>
    <row r="18788" s="29" customFormat="1" x14ac:dyDescent="0.25"/>
    <row r="18789" s="29" customFormat="1" x14ac:dyDescent="0.25"/>
    <row r="18790" s="29" customFormat="1" x14ac:dyDescent="0.25"/>
    <row r="18791" s="29" customFormat="1" x14ac:dyDescent="0.25"/>
    <row r="18792" s="29" customFormat="1" x14ac:dyDescent="0.25"/>
    <row r="18793" s="29" customFormat="1" x14ac:dyDescent="0.25"/>
    <row r="18794" s="29" customFormat="1" x14ac:dyDescent="0.25"/>
    <row r="18795" s="29" customFormat="1" x14ac:dyDescent="0.25"/>
    <row r="18796" s="29" customFormat="1" x14ac:dyDescent="0.25"/>
    <row r="18797" s="29" customFormat="1" x14ac:dyDescent="0.25"/>
    <row r="18798" s="29" customFormat="1" x14ac:dyDescent="0.25"/>
    <row r="18799" s="29" customFormat="1" x14ac:dyDescent="0.25"/>
    <row r="18800" s="29" customFormat="1" x14ac:dyDescent="0.25"/>
    <row r="18801" s="29" customFormat="1" x14ac:dyDescent="0.25"/>
    <row r="18802" s="29" customFormat="1" x14ac:dyDescent="0.25"/>
    <row r="18803" s="29" customFormat="1" x14ac:dyDescent="0.25"/>
    <row r="18804" s="29" customFormat="1" x14ac:dyDescent="0.25"/>
    <row r="18805" s="29" customFormat="1" x14ac:dyDescent="0.25"/>
    <row r="18806" s="29" customFormat="1" x14ac:dyDescent="0.25"/>
    <row r="18807" s="29" customFormat="1" x14ac:dyDescent="0.25"/>
    <row r="18808" s="29" customFormat="1" x14ac:dyDescent="0.25"/>
    <row r="18809" s="29" customFormat="1" x14ac:dyDescent="0.25"/>
    <row r="18810" s="29" customFormat="1" x14ac:dyDescent="0.25"/>
    <row r="18811" s="29" customFormat="1" x14ac:dyDescent="0.25"/>
    <row r="18812" s="29" customFormat="1" x14ac:dyDescent="0.25"/>
    <row r="18813" s="29" customFormat="1" x14ac:dyDescent="0.25"/>
    <row r="18814" s="29" customFormat="1" x14ac:dyDescent="0.25"/>
    <row r="18815" s="29" customFormat="1" x14ac:dyDescent="0.25"/>
    <row r="18816" s="29" customFormat="1" x14ac:dyDescent="0.25"/>
    <row r="18817" s="29" customFormat="1" x14ac:dyDescent="0.25"/>
    <row r="18818" s="29" customFormat="1" x14ac:dyDescent="0.25"/>
    <row r="18819" s="29" customFormat="1" x14ac:dyDescent="0.25"/>
    <row r="18820" s="29" customFormat="1" x14ac:dyDescent="0.25"/>
    <row r="18821" s="29" customFormat="1" x14ac:dyDescent="0.25"/>
    <row r="18822" s="29" customFormat="1" x14ac:dyDescent="0.25"/>
    <row r="18823" s="29" customFormat="1" x14ac:dyDescent="0.25"/>
    <row r="18824" s="29" customFormat="1" x14ac:dyDescent="0.25"/>
    <row r="18825" s="29" customFormat="1" x14ac:dyDescent="0.25"/>
    <row r="18826" s="29" customFormat="1" x14ac:dyDescent="0.25"/>
    <row r="18827" s="29" customFormat="1" x14ac:dyDescent="0.25"/>
    <row r="18828" s="29" customFormat="1" x14ac:dyDescent="0.25"/>
    <row r="18829" s="29" customFormat="1" x14ac:dyDescent="0.25"/>
    <row r="18830" s="29" customFormat="1" x14ac:dyDescent="0.25"/>
    <row r="18831" s="29" customFormat="1" x14ac:dyDescent="0.25"/>
    <row r="18832" s="29" customFormat="1" x14ac:dyDescent="0.25"/>
    <row r="18833" s="29" customFormat="1" x14ac:dyDescent="0.25"/>
    <row r="18834" s="29" customFormat="1" x14ac:dyDescent="0.25"/>
    <row r="18835" s="29" customFormat="1" x14ac:dyDescent="0.25"/>
    <row r="18836" s="29" customFormat="1" x14ac:dyDescent="0.25"/>
    <row r="18837" s="29" customFormat="1" x14ac:dyDescent="0.25"/>
    <row r="18838" s="29" customFormat="1" x14ac:dyDescent="0.25"/>
    <row r="18839" s="29" customFormat="1" x14ac:dyDescent="0.25"/>
    <row r="18840" s="29" customFormat="1" x14ac:dyDescent="0.25"/>
    <row r="18841" s="29" customFormat="1" x14ac:dyDescent="0.25"/>
    <row r="18842" s="29" customFormat="1" x14ac:dyDescent="0.25"/>
    <row r="18843" s="29" customFormat="1" x14ac:dyDescent="0.25"/>
    <row r="18844" s="29" customFormat="1" x14ac:dyDescent="0.25"/>
    <row r="18845" s="29" customFormat="1" x14ac:dyDescent="0.25"/>
    <row r="18846" s="29" customFormat="1" x14ac:dyDescent="0.25"/>
    <row r="18847" s="29" customFormat="1" x14ac:dyDescent="0.25"/>
    <row r="18848" s="29" customFormat="1" x14ac:dyDescent="0.25"/>
    <row r="18849" s="29" customFormat="1" x14ac:dyDescent="0.25"/>
    <row r="18850" s="29" customFormat="1" x14ac:dyDescent="0.25"/>
    <row r="18851" s="29" customFormat="1" x14ac:dyDescent="0.25"/>
    <row r="18852" s="29" customFormat="1" x14ac:dyDescent="0.25"/>
    <row r="18853" s="29" customFormat="1" x14ac:dyDescent="0.25"/>
    <row r="18854" s="29" customFormat="1" x14ac:dyDescent="0.25"/>
    <row r="18855" s="29" customFormat="1" x14ac:dyDescent="0.25"/>
    <row r="18856" s="29" customFormat="1" x14ac:dyDescent="0.25"/>
    <row r="18857" s="29" customFormat="1" x14ac:dyDescent="0.25"/>
    <row r="18858" s="29" customFormat="1" x14ac:dyDescent="0.25"/>
    <row r="18859" s="29" customFormat="1" x14ac:dyDescent="0.25"/>
    <row r="18860" s="29" customFormat="1" x14ac:dyDescent="0.25"/>
    <row r="18861" s="29" customFormat="1" x14ac:dyDescent="0.25"/>
    <row r="18862" s="29" customFormat="1" x14ac:dyDescent="0.25"/>
    <row r="18863" s="29" customFormat="1" x14ac:dyDescent="0.25"/>
    <row r="18864" s="29" customFormat="1" x14ac:dyDescent="0.25"/>
    <row r="18865" s="29" customFormat="1" x14ac:dyDescent="0.25"/>
    <row r="18866" s="29" customFormat="1" x14ac:dyDescent="0.25"/>
    <row r="18867" s="29" customFormat="1" x14ac:dyDescent="0.25"/>
    <row r="18868" s="29" customFormat="1" x14ac:dyDescent="0.25"/>
    <row r="18869" s="29" customFormat="1" x14ac:dyDescent="0.25"/>
    <row r="18870" s="29" customFormat="1" x14ac:dyDescent="0.25"/>
    <row r="18871" s="29" customFormat="1" x14ac:dyDescent="0.25"/>
    <row r="18872" s="29" customFormat="1" x14ac:dyDescent="0.25"/>
    <row r="18873" s="29" customFormat="1" x14ac:dyDescent="0.25"/>
    <row r="18874" s="29" customFormat="1" x14ac:dyDescent="0.25"/>
    <row r="18875" s="29" customFormat="1" x14ac:dyDescent="0.25"/>
    <row r="18876" s="29" customFormat="1" x14ac:dyDescent="0.25"/>
    <row r="18877" s="29" customFormat="1" x14ac:dyDescent="0.25"/>
    <row r="18878" s="29" customFormat="1" x14ac:dyDescent="0.25"/>
    <row r="18879" s="29" customFormat="1" x14ac:dyDescent="0.25"/>
    <row r="18880" s="29" customFormat="1" x14ac:dyDescent="0.25"/>
    <row r="18881" s="29" customFormat="1" x14ac:dyDescent="0.25"/>
    <row r="18882" s="29" customFormat="1" x14ac:dyDescent="0.25"/>
    <row r="18883" s="29" customFormat="1" x14ac:dyDescent="0.25"/>
    <row r="18884" s="29" customFormat="1" x14ac:dyDescent="0.25"/>
    <row r="18885" s="29" customFormat="1" x14ac:dyDescent="0.25"/>
    <row r="18886" s="29" customFormat="1" x14ac:dyDescent="0.25"/>
    <row r="18887" s="29" customFormat="1" x14ac:dyDescent="0.25"/>
    <row r="18888" s="29" customFormat="1" x14ac:dyDescent="0.25"/>
    <row r="18889" s="29" customFormat="1" x14ac:dyDescent="0.25"/>
    <row r="18890" s="29" customFormat="1" x14ac:dyDescent="0.25"/>
    <row r="18891" s="29" customFormat="1" x14ac:dyDescent="0.25"/>
    <row r="18892" s="29" customFormat="1" x14ac:dyDescent="0.25"/>
    <row r="18893" s="29" customFormat="1" x14ac:dyDescent="0.25"/>
    <row r="18894" s="29" customFormat="1" x14ac:dyDescent="0.25"/>
    <row r="18895" s="29" customFormat="1" x14ac:dyDescent="0.25"/>
    <row r="18896" s="29" customFormat="1" x14ac:dyDescent="0.25"/>
    <row r="18897" s="29" customFormat="1" x14ac:dyDescent="0.25"/>
    <row r="18898" s="29" customFormat="1" x14ac:dyDescent="0.25"/>
    <row r="18899" s="29" customFormat="1" x14ac:dyDescent="0.25"/>
    <row r="18900" s="29" customFormat="1" x14ac:dyDescent="0.25"/>
    <row r="18901" s="29" customFormat="1" x14ac:dyDescent="0.25"/>
    <row r="18902" s="29" customFormat="1" x14ac:dyDescent="0.25"/>
    <row r="18903" s="29" customFormat="1" x14ac:dyDescent="0.25"/>
    <row r="18904" s="29" customFormat="1" x14ac:dyDescent="0.25"/>
    <row r="18905" s="29" customFormat="1" x14ac:dyDescent="0.25"/>
    <row r="18906" s="29" customFormat="1" x14ac:dyDescent="0.25"/>
    <row r="18907" s="29" customFormat="1" x14ac:dyDescent="0.25"/>
    <row r="18908" s="29" customFormat="1" x14ac:dyDescent="0.25"/>
    <row r="18909" s="29" customFormat="1" x14ac:dyDescent="0.25"/>
    <row r="18910" s="29" customFormat="1" x14ac:dyDescent="0.25"/>
    <row r="18911" s="29" customFormat="1" x14ac:dyDescent="0.25"/>
    <row r="18912" s="29" customFormat="1" x14ac:dyDescent="0.25"/>
    <row r="18913" s="29" customFormat="1" x14ac:dyDescent="0.25"/>
    <row r="18914" s="29" customFormat="1" x14ac:dyDescent="0.25"/>
    <row r="18915" s="29" customFormat="1" x14ac:dyDescent="0.25"/>
    <row r="18916" s="29" customFormat="1" x14ac:dyDescent="0.25"/>
    <row r="18917" s="29" customFormat="1" x14ac:dyDescent="0.25"/>
    <row r="18918" s="29" customFormat="1" x14ac:dyDescent="0.25"/>
    <row r="18919" s="29" customFormat="1" x14ac:dyDescent="0.25"/>
    <row r="18920" s="29" customFormat="1" x14ac:dyDescent="0.25"/>
    <row r="18921" s="29" customFormat="1" x14ac:dyDescent="0.25"/>
    <row r="18922" s="29" customFormat="1" x14ac:dyDescent="0.25"/>
    <row r="18923" s="29" customFormat="1" x14ac:dyDescent="0.25"/>
    <row r="18924" s="29" customFormat="1" x14ac:dyDescent="0.25"/>
    <row r="18925" s="29" customFormat="1" x14ac:dyDescent="0.25"/>
    <row r="18926" s="29" customFormat="1" x14ac:dyDescent="0.25"/>
    <row r="18927" s="29" customFormat="1" x14ac:dyDescent="0.25"/>
    <row r="18928" s="29" customFormat="1" x14ac:dyDescent="0.25"/>
    <row r="18929" s="29" customFormat="1" x14ac:dyDescent="0.25"/>
    <row r="18930" s="29" customFormat="1" x14ac:dyDescent="0.25"/>
    <row r="18931" s="29" customFormat="1" x14ac:dyDescent="0.25"/>
    <row r="18932" s="29" customFormat="1" x14ac:dyDescent="0.25"/>
    <row r="18933" s="29" customFormat="1" x14ac:dyDescent="0.25"/>
    <row r="18934" s="29" customFormat="1" x14ac:dyDescent="0.25"/>
    <row r="18935" s="29" customFormat="1" x14ac:dyDescent="0.25"/>
    <row r="18936" s="29" customFormat="1" x14ac:dyDescent="0.25"/>
    <row r="18937" s="29" customFormat="1" x14ac:dyDescent="0.25"/>
    <row r="18938" s="29" customFormat="1" x14ac:dyDescent="0.25"/>
    <row r="18939" s="29" customFormat="1" x14ac:dyDescent="0.25"/>
    <row r="18940" s="29" customFormat="1" x14ac:dyDescent="0.25"/>
    <row r="18941" s="29" customFormat="1" x14ac:dyDescent="0.25"/>
    <row r="18942" s="29" customFormat="1" x14ac:dyDescent="0.25"/>
    <row r="18943" s="29" customFormat="1" x14ac:dyDescent="0.25"/>
    <row r="18944" s="29" customFormat="1" x14ac:dyDescent="0.25"/>
    <row r="18945" s="29" customFormat="1" x14ac:dyDescent="0.25"/>
    <row r="18946" s="29" customFormat="1" x14ac:dyDescent="0.25"/>
    <row r="18947" s="29" customFormat="1" x14ac:dyDescent="0.25"/>
    <row r="18948" s="29" customFormat="1" x14ac:dyDescent="0.25"/>
    <row r="18949" s="29" customFormat="1" x14ac:dyDescent="0.25"/>
    <row r="18950" s="29" customFormat="1" x14ac:dyDescent="0.25"/>
    <row r="18951" s="29" customFormat="1" x14ac:dyDescent="0.25"/>
    <row r="18952" s="29" customFormat="1" x14ac:dyDescent="0.25"/>
    <row r="18953" s="29" customFormat="1" x14ac:dyDescent="0.25"/>
    <row r="18954" s="29" customFormat="1" x14ac:dyDescent="0.25"/>
    <row r="18955" s="29" customFormat="1" x14ac:dyDescent="0.25"/>
    <row r="18956" s="29" customFormat="1" x14ac:dyDescent="0.25"/>
    <row r="18957" s="29" customFormat="1" x14ac:dyDescent="0.25"/>
    <row r="18958" s="29" customFormat="1" x14ac:dyDescent="0.25"/>
    <row r="18959" s="29" customFormat="1" x14ac:dyDescent="0.25"/>
    <row r="18960" s="29" customFormat="1" x14ac:dyDescent="0.25"/>
    <row r="18961" s="29" customFormat="1" x14ac:dyDescent="0.25"/>
    <row r="18962" s="29" customFormat="1" x14ac:dyDescent="0.25"/>
    <row r="18963" s="29" customFormat="1" x14ac:dyDescent="0.25"/>
    <row r="18964" s="29" customFormat="1" x14ac:dyDescent="0.25"/>
    <row r="18965" s="29" customFormat="1" x14ac:dyDescent="0.25"/>
    <row r="18966" s="29" customFormat="1" x14ac:dyDescent="0.25"/>
    <row r="18967" s="29" customFormat="1" x14ac:dyDescent="0.25"/>
    <row r="18968" s="29" customFormat="1" x14ac:dyDescent="0.25"/>
    <row r="18969" s="29" customFormat="1" x14ac:dyDescent="0.25"/>
    <row r="18970" s="29" customFormat="1" x14ac:dyDescent="0.25"/>
    <row r="18971" s="29" customFormat="1" x14ac:dyDescent="0.25"/>
    <row r="18972" s="29" customFormat="1" x14ac:dyDescent="0.25"/>
    <row r="18973" s="29" customFormat="1" x14ac:dyDescent="0.25"/>
    <row r="18974" s="29" customFormat="1" x14ac:dyDescent="0.25"/>
    <row r="18975" s="29" customFormat="1" x14ac:dyDescent="0.25"/>
    <row r="18976" s="29" customFormat="1" x14ac:dyDescent="0.25"/>
    <row r="18977" s="29" customFormat="1" x14ac:dyDescent="0.25"/>
    <row r="18978" s="29" customFormat="1" x14ac:dyDescent="0.25"/>
    <row r="18979" s="29" customFormat="1" x14ac:dyDescent="0.25"/>
    <row r="18980" s="29" customFormat="1" x14ac:dyDescent="0.25"/>
    <row r="18981" s="29" customFormat="1" x14ac:dyDescent="0.25"/>
    <row r="18982" s="29" customFormat="1" x14ac:dyDescent="0.25"/>
    <row r="18983" s="29" customFormat="1" x14ac:dyDescent="0.25"/>
    <row r="18984" s="29" customFormat="1" x14ac:dyDescent="0.25"/>
    <row r="18985" s="29" customFormat="1" x14ac:dyDescent="0.25"/>
    <row r="18986" s="29" customFormat="1" x14ac:dyDescent="0.25"/>
    <row r="18987" s="29" customFormat="1" x14ac:dyDescent="0.25"/>
    <row r="18988" s="29" customFormat="1" x14ac:dyDescent="0.25"/>
    <row r="18989" s="29" customFormat="1" x14ac:dyDescent="0.25"/>
    <row r="18990" s="29" customFormat="1" x14ac:dyDescent="0.25"/>
    <row r="18991" s="29" customFormat="1" x14ac:dyDescent="0.25"/>
    <row r="18992" s="29" customFormat="1" x14ac:dyDescent="0.25"/>
    <row r="18993" s="29" customFormat="1" x14ac:dyDescent="0.25"/>
    <row r="18994" s="29" customFormat="1" x14ac:dyDescent="0.25"/>
    <row r="18995" s="29" customFormat="1" x14ac:dyDescent="0.25"/>
    <row r="18996" s="29" customFormat="1" x14ac:dyDescent="0.25"/>
    <row r="18997" s="29" customFormat="1" x14ac:dyDescent="0.25"/>
    <row r="18998" s="29" customFormat="1" x14ac:dyDescent="0.25"/>
    <row r="18999" s="29" customFormat="1" x14ac:dyDescent="0.25"/>
    <row r="19000" s="29" customFormat="1" x14ac:dyDescent="0.25"/>
    <row r="19001" s="29" customFormat="1" x14ac:dyDescent="0.25"/>
    <row r="19002" s="29" customFormat="1" x14ac:dyDescent="0.25"/>
    <row r="19003" s="29" customFormat="1" x14ac:dyDescent="0.25"/>
    <row r="19004" s="29" customFormat="1" x14ac:dyDescent="0.25"/>
    <row r="19005" s="29" customFormat="1" x14ac:dyDescent="0.25"/>
    <row r="19006" s="29" customFormat="1" x14ac:dyDescent="0.25"/>
    <row r="19007" s="29" customFormat="1" x14ac:dyDescent="0.25"/>
    <row r="19008" s="29" customFormat="1" x14ac:dyDescent="0.25"/>
    <row r="19009" s="29" customFormat="1" x14ac:dyDescent="0.25"/>
    <row r="19010" s="29" customFormat="1" x14ac:dyDescent="0.25"/>
    <row r="19011" s="29" customFormat="1" x14ac:dyDescent="0.25"/>
    <row r="19012" s="29" customFormat="1" x14ac:dyDescent="0.25"/>
    <row r="19013" s="29" customFormat="1" x14ac:dyDescent="0.25"/>
    <row r="19014" s="29" customFormat="1" x14ac:dyDescent="0.25"/>
    <row r="19015" s="29" customFormat="1" x14ac:dyDescent="0.25"/>
    <row r="19016" s="29" customFormat="1" x14ac:dyDescent="0.25"/>
    <row r="19017" s="29" customFormat="1" x14ac:dyDescent="0.25"/>
    <row r="19018" s="29" customFormat="1" x14ac:dyDescent="0.25"/>
    <row r="19019" s="29" customFormat="1" x14ac:dyDescent="0.25"/>
    <row r="19020" s="29" customFormat="1" x14ac:dyDescent="0.25"/>
    <row r="19021" s="29" customFormat="1" x14ac:dyDescent="0.25"/>
    <row r="19022" s="29" customFormat="1" x14ac:dyDescent="0.25"/>
    <row r="19023" s="29" customFormat="1" x14ac:dyDescent="0.25"/>
    <row r="19024" s="29" customFormat="1" x14ac:dyDescent="0.25"/>
    <row r="19025" s="29" customFormat="1" x14ac:dyDescent="0.25"/>
    <row r="19026" s="29" customFormat="1" x14ac:dyDescent="0.25"/>
    <row r="19027" s="29" customFormat="1" x14ac:dyDescent="0.25"/>
    <row r="19028" s="29" customFormat="1" x14ac:dyDescent="0.25"/>
    <row r="19029" s="29" customFormat="1" x14ac:dyDescent="0.25"/>
    <row r="19030" s="29" customFormat="1" x14ac:dyDescent="0.25"/>
    <row r="19031" s="29" customFormat="1" x14ac:dyDescent="0.25"/>
    <row r="19032" s="29" customFormat="1" x14ac:dyDescent="0.25"/>
    <row r="19033" s="29" customFormat="1" x14ac:dyDescent="0.25"/>
    <row r="19034" s="29" customFormat="1" x14ac:dyDescent="0.25"/>
    <row r="19035" s="29" customFormat="1" x14ac:dyDescent="0.25"/>
    <row r="19036" s="29" customFormat="1" x14ac:dyDescent="0.25"/>
    <row r="19037" s="29" customFormat="1" x14ac:dyDescent="0.25"/>
    <row r="19038" s="29" customFormat="1" x14ac:dyDescent="0.25"/>
    <row r="19039" s="29" customFormat="1" x14ac:dyDescent="0.25"/>
    <row r="19040" s="29" customFormat="1" x14ac:dyDescent="0.25"/>
    <row r="19041" s="29" customFormat="1" x14ac:dyDescent="0.25"/>
    <row r="19042" s="29" customFormat="1" x14ac:dyDescent="0.25"/>
    <row r="19043" s="29" customFormat="1" x14ac:dyDescent="0.25"/>
    <row r="19044" s="29" customFormat="1" x14ac:dyDescent="0.25"/>
    <row r="19045" s="29" customFormat="1" x14ac:dyDescent="0.25"/>
    <row r="19046" s="29" customFormat="1" x14ac:dyDescent="0.25"/>
    <row r="19047" s="29" customFormat="1" x14ac:dyDescent="0.25"/>
    <row r="19048" s="29" customFormat="1" x14ac:dyDescent="0.25"/>
    <row r="19049" s="29" customFormat="1" x14ac:dyDescent="0.25"/>
    <row r="19050" s="29" customFormat="1" x14ac:dyDescent="0.25"/>
    <row r="19051" s="29" customFormat="1" x14ac:dyDescent="0.25"/>
    <row r="19052" s="29" customFormat="1" x14ac:dyDescent="0.25"/>
    <row r="19053" s="29" customFormat="1" x14ac:dyDescent="0.25"/>
    <row r="19054" s="29" customFormat="1" x14ac:dyDescent="0.25"/>
    <row r="19055" s="29" customFormat="1" x14ac:dyDescent="0.25"/>
    <row r="19056" s="29" customFormat="1" x14ac:dyDescent="0.25"/>
    <row r="19057" s="29" customFormat="1" x14ac:dyDescent="0.25"/>
    <row r="19058" s="29" customFormat="1" x14ac:dyDescent="0.25"/>
    <row r="19059" s="29" customFormat="1" x14ac:dyDescent="0.25"/>
    <row r="19060" s="29" customFormat="1" x14ac:dyDescent="0.25"/>
    <row r="19061" s="29" customFormat="1" x14ac:dyDescent="0.25"/>
    <row r="19062" s="29" customFormat="1" x14ac:dyDescent="0.25"/>
    <row r="19063" s="29" customFormat="1" x14ac:dyDescent="0.25"/>
    <row r="19064" s="29" customFormat="1" x14ac:dyDescent="0.25"/>
    <row r="19065" s="29" customFormat="1" x14ac:dyDescent="0.25"/>
    <row r="19066" s="29" customFormat="1" x14ac:dyDescent="0.25"/>
    <row r="19067" s="29" customFormat="1" x14ac:dyDescent="0.25"/>
    <row r="19068" s="29" customFormat="1" x14ac:dyDescent="0.25"/>
    <row r="19069" s="29" customFormat="1" x14ac:dyDescent="0.25"/>
    <row r="19070" s="29" customFormat="1" x14ac:dyDescent="0.25"/>
    <row r="19071" s="29" customFormat="1" x14ac:dyDescent="0.25"/>
    <row r="19072" s="29" customFormat="1" x14ac:dyDescent="0.25"/>
    <row r="19073" s="29" customFormat="1" x14ac:dyDescent="0.25"/>
    <row r="19074" s="29" customFormat="1" x14ac:dyDescent="0.25"/>
    <row r="19075" s="29" customFormat="1" x14ac:dyDescent="0.25"/>
    <row r="19076" s="29" customFormat="1" x14ac:dyDescent="0.25"/>
    <row r="19077" s="29" customFormat="1" x14ac:dyDescent="0.25"/>
    <row r="19078" s="29" customFormat="1" x14ac:dyDescent="0.25"/>
    <row r="19079" s="29" customFormat="1" x14ac:dyDescent="0.25"/>
    <row r="19080" s="29" customFormat="1" x14ac:dyDescent="0.25"/>
    <row r="19081" s="29" customFormat="1" x14ac:dyDescent="0.25"/>
    <row r="19082" s="29" customFormat="1" x14ac:dyDescent="0.25"/>
    <row r="19083" s="29" customFormat="1" x14ac:dyDescent="0.25"/>
    <row r="19084" s="29" customFormat="1" x14ac:dyDescent="0.25"/>
    <row r="19085" s="29" customFormat="1" x14ac:dyDescent="0.25"/>
    <row r="19086" s="29" customFormat="1" x14ac:dyDescent="0.25"/>
    <row r="19087" s="29" customFormat="1" x14ac:dyDescent="0.25"/>
    <row r="19088" s="29" customFormat="1" x14ac:dyDescent="0.25"/>
    <row r="19089" s="29" customFormat="1" x14ac:dyDescent="0.25"/>
    <row r="19090" s="29" customFormat="1" x14ac:dyDescent="0.25"/>
    <row r="19091" s="29" customFormat="1" x14ac:dyDescent="0.25"/>
    <row r="19092" s="29" customFormat="1" x14ac:dyDescent="0.25"/>
    <row r="19093" s="29" customFormat="1" x14ac:dyDescent="0.25"/>
    <row r="19094" s="29" customFormat="1" x14ac:dyDescent="0.25"/>
    <row r="19095" s="29" customFormat="1" x14ac:dyDescent="0.25"/>
    <row r="19096" s="29" customFormat="1" x14ac:dyDescent="0.25"/>
    <row r="19097" s="29" customFormat="1" x14ac:dyDescent="0.25"/>
    <row r="19098" s="29" customFormat="1" x14ac:dyDescent="0.25"/>
    <row r="19099" s="29" customFormat="1" x14ac:dyDescent="0.25"/>
    <row r="19100" s="29" customFormat="1" x14ac:dyDescent="0.25"/>
    <row r="19101" s="29" customFormat="1" x14ac:dyDescent="0.25"/>
    <row r="19102" s="29" customFormat="1" x14ac:dyDescent="0.25"/>
    <row r="19103" s="29" customFormat="1" x14ac:dyDescent="0.25"/>
    <row r="19104" s="29" customFormat="1" x14ac:dyDescent="0.25"/>
    <row r="19105" s="29" customFormat="1" x14ac:dyDescent="0.25"/>
    <row r="19106" s="29" customFormat="1" x14ac:dyDescent="0.25"/>
    <row r="19107" s="29" customFormat="1" x14ac:dyDescent="0.25"/>
    <row r="19108" s="29" customFormat="1" x14ac:dyDescent="0.25"/>
    <row r="19109" s="29" customFormat="1" x14ac:dyDescent="0.25"/>
    <row r="19110" s="29" customFormat="1" x14ac:dyDescent="0.25"/>
    <row r="19111" s="29" customFormat="1" x14ac:dyDescent="0.25"/>
    <row r="19112" s="29" customFormat="1" x14ac:dyDescent="0.25"/>
    <row r="19113" s="29" customFormat="1" x14ac:dyDescent="0.25"/>
    <row r="19114" s="29" customFormat="1" x14ac:dyDescent="0.25"/>
    <row r="19115" s="29" customFormat="1" x14ac:dyDescent="0.25"/>
    <row r="19116" s="29" customFormat="1" x14ac:dyDescent="0.25"/>
    <row r="19117" s="29" customFormat="1" x14ac:dyDescent="0.25"/>
    <row r="19118" s="29" customFormat="1" x14ac:dyDescent="0.25"/>
    <row r="19119" s="29" customFormat="1" x14ac:dyDescent="0.25"/>
    <row r="19120" s="29" customFormat="1" x14ac:dyDescent="0.25"/>
    <row r="19121" s="29" customFormat="1" x14ac:dyDescent="0.25"/>
    <row r="19122" s="29" customFormat="1" x14ac:dyDescent="0.25"/>
    <row r="19123" s="29" customFormat="1" x14ac:dyDescent="0.25"/>
    <row r="19124" s="29" customFormat="1" x14ac:dyDescent="0.25"/>
    <row r="19125" s="29" customFormat="1" x14ac:dyDescent="0.25"/>
    <row r="19126" s="29" customFormat="1" x14ac:dyDescent="0.25"/>
    <row r="19127" s="29" customFormat="1" x14ac:dyDescent="0.25"/>
    <row r="19128" s="29" customFormat="1" x14ac:dyDescent="0.25"/>
    <row r="19129" s="29" customFormat="1" x14ac:dyDescent="0.25"/>
    <row r="19130" s="29" customFormat="1" x14ac:dyDescent="0.25"/>
    <row r="19131" s="29" customFormat="1" x14ac:dyDescent="0.25"/>
    <row r="19132" s="29" customFormat="1" x14ac:dyDescent="0.25"/>
    <row r="19133" s="29" customFormat="1" x14ac:dyDescent="0.25"/>
    <row r="19134" s="29" customFormat="1" x14ac:dyDescent="0.25"/>
    <row r="19135" s="29" customFormat="1" x14ac:dyDescent="0.25"/>
    <row r="19136" s="29" customFormat="1" x14ac:dyDescent="0.25"/>
    <row r="19137" s="29" customFormat="1" x14ac:dyDescent="0.25"/>
    <row r="19138" s="29" customFormat="1" x14ac:dyDescent="0.25"/>
    <row r="19139" s="29" customFormat="1" x14ac:dyDescent="0.25"/>
    <row r="19140" s="29" customFormat="1" x14ac:dyDescent="0.25"/>
    <row r="19141" s="29" customFormat="1" x14ac:dyDescent="0.25"/>
    <row r="19142" s="29" customFormat="1" x14ac:dyDescent="0.25"/>
    <row r="19143" s="29" customFormat="1" x14ac:dyDescent="0.25"/>
    <row r="19144" s="29" customFormat="1" x14ac:dyDescent="0.25"/>
    <row r="19145" s="29" customFormat="1" x14ac:dyDescent="0.25"/>
    <row r="19146" s="29" customFormat="1" x14ac:dyDescent="0.25"/>
    <row r="19147" s="29" customFormat="1" x14ac:dyDescent="0.25"/>
    <row r="19148" s="29" customFormat="1" x14ac:dyDescent="0.25"/>
    <row r="19149" s="29" customFormat="1" x14ac:dyDescent="0.25"/>
    <row r="19150" s="29" customFormat="1" x14ac:dyDescent="0.25"/>
    <row r="19151" s="29" customFormat="1" x14ac:dyDescent="0.25"/>
    <row r="19152" s="29" customFormat="1" x14ac:dyDescent="0.25"/>
    <row r="19153" s="29" customFormat="1" x14ac:dyDescent="0.25"/>
    <row r="19154" s="29" customFormat="1" x14ac:dyDescent="0.25"/>
    <row r="19155" s="29" customFormat="1" x14ac:dyDescent="0.25"/>
    <row r="19156" s="29" customFormat="1" x14ac:dyDescent="0.25"/>
    <row r="19157" s="29" customFormat="1" x14ac:dyDescent="0.25"/>
    <row r="19158" s="29" customFormat="1" x14ac:dyDescent="0.25"/>
    <row r="19159" s="29" customFormat="1" x14ac:dyDescent="0.25"/>
    <row r="19160" s="29" customFormat="1" x14ac:dyDescent="0.25"/>
    <row r="19161" s="29" customFormat="1" x14ac:dyDescent="0.25"/>
    <row r="19162" s="29" customFormat="1" x14ac:dyDescent="0.25"/>
    <row r="19163" s="29" customFormat="1" x14ac:dyDescent="0.25"/>
    <row r="19164" s="29" customFormat="1" x14ac:dyDescent="0.25"/>
    <row r="19165" s="29" customFormat="1" x14ac:dyDescent="0.25"/>
    <row r="19166" s="29" customFormat="1" x14ac:dyDescent="0.25"/>
    <row r="19167" s="29" customFormat="1" x14ac:dyDescent="0.25"/>
    <row r="19168" s="29" customFormat="1" x14ac:dyDescent="0.25"/>
    <row r="19169" s="29" customFormat="1" x14ac:dyDescent="0.25"/>
    <row r="19170" s="29" customFormat="1" x14ac:dyDescent="0.25"/>
    <row r="19171" s="29" customFormat="1" x14ac:dyDescent="0.25"/>
    <row r="19172" s="29" customFormat="1" x14ac:dyDescent="0.25"/>
    <row r="19173" s="29" customFormat="1" x14ac:dyDescent="0.25"/>
    <row r="19174" s="29" customFormat="1" x14ac:dyDescent="0.25"/>
    <row r="19175" s="29" customFormat="1" x14ac:dyDescent="0.25"/>
    <row r="19176" s="29" customFormat="1" x14ac:dyDescent="0.25"/>
    <row r="19177" s="29" customFormat="1" x14ac:dyDescent="0.25"/>
    <row r="19178" s="29" customFormat="1" x14ac:dyDescent="0.25"/>
    <row r="19179" s="29" customFormat="1" x14ac:dyDescent="0.25"/>
    <row r="19180" s="29" customFormat="1" x14ac:dyDescent="0.25"/>
    <row r="19181" s="29" customFormat="1" x14ac:dyDescent="0.25"/>
    <row r="19182" s="29" customFormat="1" x14ac:dyDescent="0.25"/>
    <row r="19183" s="29" customFormat="1" x14ac:dyDescent="0.25"/>
    <row r="19184" s="29" customFormat="1" x14ac:dyDescent="0.25"/>
    <row r="19185" s="29" customFormat="1" x14ac:dyDescent="0.25"/>
    <row r="19186" s="29" customFormat="1" x14ac:dyDescent="0.25"/>
    <row r="19187" s="29" customFormat="1" x14ac:dyDescent="0.25"/>
    <row r="19188" s="29" customFormat="1" x14ac:dyDescent="0.25"/>
    <row r="19189" s="29" customFormat="1" x14ac:dyDescent="0.25"/>
    <row r="19190" s="29" customFormat="1" x14ac:dyDescent="0.25"/>
    <row r="19191" s="29" customFormat="1" x14ac:dyDescent="0.25"/>
    <row r="19192" s="29" customFormat="1" x14ac:dyDescent="0.25"/>
    <row r="19193" s="29" customFormat="1" x14ac:dyDescent="0.25"/>
    <row r="19194" s="29" customFormat="1" x14ac:dyDescent="0.25"/>
    <row r="19195" s="29" customFormat="1" x14ac:dyDescent="0.25"/>
    <row r="19196" s="29" customFormat="1" x14ac:dyDescent="0.25"/>
    <row r="19197" s="29" customFormat="1" x14ac:dyDescent="0.25"/>
    <row r="19198" s="29" customFormat="1" x14ac:dyDescent="0.25"/>
    <row r="19199" s="29" customFormat="1" x14ac:dyDescent="0.25"/>
    <row r="19200" s="29" customFormat="1" x14ac:dyDescent="0.25"/>
    <row r="19201" s="29" customFormat="1" x14ac:dyDescent="0.25"/>
    <row r="19202" s="29" customFormat="1" x14ac:dyDescent="0.25"/>
    <row r="19203" s="29" customFormat="1" x14ac:dyDescent="0.25"/>
    <row r="19204" s="29" customFormat="1" x14ac:dyDescent="0.25"/>
    <row r="19205" s="29" customFormat="1" x14ac:dyDescent="0.25"/>
    <row r="19206" s="29" customFormat="1" x14ac:dyDescent="0.25"/>
    <row r="19207" s="29" customFormat="1" x14ac:dyDescent="0.25"/>
    <row r="19208" s="29" customFormat="1" x14ac:dyDescent="0.25"/>
    <row r="19209" s="29" customFormat="1" x14ac:dyDescent="0.25"/>
    <row r="19210" s="29" customFormat="1" x14ac:dyDescent="0.25"/>
    <row r="19211" s="29" customFormat="1" x14ac:dyDescent="0.25"/>
    <row r="19212" s="29" customFormat="1" x14ac:dyDescent="0.25"/>
    <row r="19213" s="29" customFormat="1" x14ac:dyDescent="0.25"/>
    <row r="19214" s="29" customFormat="1" x14ac:dyDescent="0.25"/>
    <row r="19215" s="29" customFormat="1" x14ac:dyDescent="0.25"/>
    <row r="19216" s="29" customFormat="1" x14ac:dyDescent="0.25"/>
    <row r="19217" s="29" customFormat="1" x14ac:dyDescent="0.25"/>
    <row r="19218" s="29" customFormat="1" x14ac:dyDescent="0.25"/>
    <row r="19219" s="29" customFormat="1" x14ac:dyDescent="0.25"/>
    <row r="19220" s="29" customFormat="1" x14ac:dyDescent="0.25"/>
    <row r="19221" s="29" customFormat="1" x14ac:dyDescent="0.25"/>
    <row r="19222" s="29" customFormat="1" x14ac:dyDescent="0.25"/>
    <row r="19223" s="29" customFormat="1" x14ac:dyDescent="0.25"/>
    <row r="19224" s="29" customFormat="1" x14ac:dyDescent="0.25"/>
    <row r="19225" s="29" customFormat="1" x14ac:dyDescent="0.25"/>
    <row r="19226" s="29" customFormat="1" x14ac:dyDescent="0.25"/>
    <row r="19227" s="29" customFormat="1" x14ac:dyDescent="0.25"/>
    <row r="19228" s="29" customFormat="1" x14ac:dyDescent="0.25"/>
    <row r="19229" s="29" customFormat="1" x14ac:dyDescent="0.25"/>
    <row r="19230" s="29" customFormat="1" x14ac:dyDescent="0.25"/>
    <row r="19231" s="29" customFormat="1" x14ac:dyDescent="0.25"/>
    <row r="19232" s="29" customFormat="1" x14ac:dyDescent="0.25"/>
    <row r="19233" s="29" customFormat="1" x14ac:dyDescent="0.25"/>
    <row r="19234" s="29" customFormat="1" x14ac:dyDescent="0.25"/>
    <row r="19235" s="29" customFormat="1" x14ac:dyDescent="0.25"/>
    <row r="19236" s="29" customFormat="1" x14ac:dyDescent="0.25"/>
    <row r="19237" s="29" customFormat="1" x14ac:dyDescent="0.25"/>
    <row r="19238" s="29" customFormat="1" x14ac:dyDescent="0.25"/>
    <row r="19239" s="29" customFormat="1" x14ac:dyDescent="0.25"/>
    <row r="19240" s="29" customFormat="1" x14ac:dyDescent="0.25"/>
    <row r="19241" s="29" customFormat="1" x14ac:dyDescent="0.25"/>
    <row r="19242" s="29" customFormat="1" x14ac:dyDescent="0.25"/>
    <row r="19243" s="29" customFormat="1" x14ac:dyDescent="0.25"/>
    <row r="19244" s="29" customFormat="1" x14ac:dyDescent="0.25"/>
    <row r="19245" s="29" customFormat="1" x14ac:dyDescent="0.25"/>
    <row r="19246" s="29" customFormat="1" x14ac:dyDescent="0.25"/>
    <row r="19247" s="29" customFormat="1" x14ac:dyDescent="0.25"/>
    <row r="19248" s="29" customFormat="1" x14ac:dyDescent="0.25"/>
    <row r="19249" s="29" customFormat="1" x14ac:dyDescent="0.25"/>
    <row r="19250" s="29" customFormat="1" x14ac:dyDescent="0.25"/>
    <row r="19251" s="29" customFormat="1" x14ac:dyDescent="0.25"/>
    <row r="19252" s="29" customFormat="1" x14ac:dyDescent="0.25"/>
    <row r="19253" s="29" customFormat="1" x14ac:dyDescent="0.25"/>
    <row r="19254" s="29" customFormat="1" x14ac:dyDescent="0.25"/>
    <row r="19255" s="29" customFormat="1" x14ac:dyDescent="0.25"/>
    <row r="19256" s="29" customFormat="1" x14ac:dyDescent="0.25"/>
    <row r="19257" s="29" customFormat="1" x14ac:dyDescent="0.25"/>
    <row r="19258" s="29" customFormat="1" x14ac:dyDescent="0.25"/>
    <row r="19259" s="29" customFormat="1" x14ac:dyDescent="0.25"/>
    <row r="19260" s="29" customFormat="1" x14ac:dyDescent="0.25"/>
    <row r="19261" s="29" customFormat="1" x14ac:dyDescent="0.25"/>
    <row r="19262" s="29" customFormat="1" x14ac:dyDescent="0.25"/>
    <row r="19263" s="29" customFormat="1" x14ac:dyDescent="0.25"/>
    <row r="19264" s="29" customFormat="1" x14ac:dyDescent="0.25"/>
    <row r="19265" s="29" customFormat="1" x14ac:dyDescent="0.25"/>
    <row r="19266" s="29" customFormat="1" x14ac:dyDescent="0.25"/>
    <row r="19267" s="29" customFormat="1" x14ac:dyDescent="0.25"/>
    <row r="19268" s="29" customFormat="1" x14ac:dyDescent="0.25"/>
    <row r="19269" s="29" customFormat="1" x14ac:dyDescent="0.25"/>
    <row r="19270" s="29" customFormat="1" x14ac:dyDescent="0.25"/>
    <row r="19271" s="29" customFormat="1" x14ac:dyDescent="0.25"/>
    <row r="19272" s="29" customFormat="1" x14ac:dyDescent="0.25"/>
    <row r="19273" s="29" customFormat="1" x14ac:dyDescent="0.25"/>
    <row r="19274" s="29" customFormat="1" x14ac:dyDescent="0.25"/>
    <row r="19275" s="29" customFormat="1" x14ac:dyDescent="0.25"/>
    <row r="19276" s="29" customFormat="1" x14ac:dyDescent="0.25"/>
    <row r="19277" s="29" customFormat="1" x14ac:dyDescent="0.25"/>
    <row r="19278" s="29" customFormat="1" x14ac:dyDescent="0.25"/>
    <row r="19279" s="29" customFormat="1" x14ac:dyDescent="0.25"/>
    <row r="19280" s="29" customFormat="1" x14ac:dyDescent="0.25"/>
    <row r="19281" s="29" customFormat="1" x14ac:dyDescent="0.25"/>
    <row r="19282" s="29" customFormat="1" x14ac:dyDescent="0.25"/>
    <row r="19283" s="29" customFormat="1" x14ac:dyDescent="0.25"/>
    <row r="19284" s="29" customFormat="1" x14ac:dyDescent="0.25"/>
    <row r="19285" s="29" customFormat="1" x14ac:dyDescent="0.25"/>
    <row r="19286" s="29" customFormat="1" x14ac:dyDescent="0.25"/>
    <row r="19287" s="29" customFormat="1" x14ac:dyDescent="0.25"/>
    <row r="19288" s="29" customFormat="1" x14ac:dyDescent="0.25"/>
    <row r="19289" s="29" customFormat="1" x14ac:dyDescent="0.25"/>
    <row r="19290" s="29" customFormat="1" x14ac:dyDescent="0.25"/>
    <row r="19291" s="29" customFormat="1" x14ac:dyDescent="0.25"/>
    <row r="19292" s="29" customFormat="1" x14ac:dyDescent="0.25"/>
    <row r="19293" s="29" customFormat="1" x14ac:dyDescent="0.25"/>
    <row r="19294" s="29" customFormat="1" x14ac:dyDescent="0.25"/>
    <row r="19295" s="29" customFormat="1" x14ac:dyDescent="0.25"/>
    <row r="19296" s="29" customFormat="1" x14ac:dyDescent="0.25"/>
    <row r="19297" s="29" customFormat="1" x14ac:dyDescent="0.25"/>
    <row r="19298" s="29" customFormat="1" x14ac:dyDescent="0.25"/>
    <row r="19299" s="29" customFormat="1" x14ac:dyDescent="0.25"/>
    <row r="19300" s="29" customFormat="1" x14ac:dyDescent="0.25"/>
    <row r="19301" s="29" customFormat="1" x14ac:dyDescent="0.25"/>
    <row r="19302" s="29" customFormat="1" x14ac:dyDescent="0.25"/>
    <row r="19303" s="29" customFormat="1" x14ac:dyDescent="0.25"/>
    <row r="19304" s="29" customFormat="1" x14ac:dyDescent="0.25"/>
    <row r="19305" s="29" customFormat="1" x14ac:dyDescent="0.25"/>
    <row r="19306" s="29" customFormat="1" x14ac:dyDescent="0.25"/>
    <row r="19307" s="29" customFormat="1" x14ac:dyDescent="0.25"/>
    <row r="19308" s="29" customFormat="1" x14ac:dyDescent="0.25"/>
    <row r="19309" s="29" customFormat="1" x14ac:dyDescent="0.25"/>
    <row r="19310" s="29" customFormat="1" x14ac:dyDescent="0.25"/>
    <row r="19311" s="29" customFormat="1" x14ac:dyDescent="0.25"/>
    <row r="19312" s="29" customFormat="1" x14ac:dyDescent="0.25"/>
    <row r="19313" s="29" customFormat="1" x14ac:dyDescent="0.25"/>
    <row r="19314" s="29" customFormat="1" x14ac:dyDescent="0.25"/>
    <row r="19315" s="29" customFormat="1" x14ac:dyDescent="0.25"/>
    <row r="19316" s="29" customFormat="1" x14ac:dyDescent="0.25"/>
    <row r="19317" s="29" customFormat="1" x14ac:dyDescent="0.25"/>
    <row r="19318" s="29" customFormat="1" x14ac:dyDescent="0.25"/>
    <row r="19319" s="29" customFormat="1" x14ac:dyDescent="0.25"/>
    <row r="19320" s="29" customFormat="1" x14ac:dyDescent="0.25"/>
    <row r="19321" s="29" customFormat="1" x14ac:dyDescent="0.25"/>
    <row r="19322" s="29" customFormat="1" x14ac:dyDescent="0.25"/>
    <row r="19323" s="29" customFormat="1" x14ac:dyDescent="0.25"/>
    <row r="19324" s="29" customFormat="1" x14ac:dyDescent="0.25"/>
    <row r="19325" s="29" customFormat="1" x14ac:dyDescent="0.25"/>
    <row r="19326" s="29" customFormat="1" x14ac:dyDescent="0.25"/>
    <row r="19327" s="29" customFormat="1" x14ac:dyDescent="0.25"/>
    <row r="19328" s="29" customFormat="1" x14ac:dyDescent="0.25"/>
    <row r="19329" s="29" customFormat="1" x14ac:dyDescent="0.25"/>
    <row r="19330" s="29" customFormat="1" x14ac:dyDescent="0.25"/>
    <row r="19331" s="29" customFormat="1" x14ac:dyDescent="0.25"/>
    <row r="19332" s="29" customFormat="1" x14ac:dyDescent="0.25"/>
    <row r="19333" s="29" customFormat="1" x14ac:dyDescent="0.25"/>
    <row r="19334" s="29" customFormat="1" x14ac:dyDescent="0.25"/>
    <row r="19335" s="29" customFormat="1" x14ac:dyDescent="0.25"/>
    <row r="19336" s="29" customFormat="1" x14ac:dyDescent="0.25"/>
    <row r="19337" s="29" customFormat="1" x14ac:dyDescent="0.25"/>
    <row r="19338" s="29" customFormat="1" x14ac:dyDescent="0.25"/>
    <row r="19339" s="29" customFormat="1" x14ac:dyDescent="0.25"/>
    <row r="19340" s="29" customFormat="1" x14ac:dyDescent="0.25"/>
    <row r="19341" s="29" customFormat="1" x14ac:dyDescent="0.25"/>
    <row r="19342" s="29" customFormat="1" x14ac:dyDescent="0.25"/>
    <row r="19343" s="29" customFormat="1" x14ac:dyDescent="0.25"/>
    <row r="19344" s="29" customFormat="1" x14ac:dyDescent="0.25"/>
    <row r="19345" s="29" customFormat="1" x14ac:dyDescent="0.25"/>
    <row r="19346" s="29" customFormat="1" x14ac:dyDescent="0.25"/>
    <row r="19347" s="29" customFormat="1" x14ac:dyDescent="0.25"/>
    <row r="19348" s="29" customFormat="1" x14ac:dyDescent="0.25"/>
    <row r="19349" s="29" customFormat="1" x14ac:dyDescent="0.25"/>
    <row r="19350" s="29" customFormat="1" x14ac:dyDescent="0.25"/>
    <row r="19351" s="29" customFormat="1" x14ac:dyDescent="0.25"/>
    <row r="19352" s="29" customFormat="1" x14ac:dyDescent="0.25"/>
    <row r="19353" s="29" customFormat="1" x14ac:dyDescent="0.25"/>
    <row r="19354" s="29" customFormat="1" x14ac:dyDescent="0.25"/>
    <row r="19355" s="29" customFormat="1" x14ac:dyDescent="0.25"/>
    <row r="19356" s="29" customFormat="1" x14ac:dyDescent="0.25"/>
    <row r="19357" s="29" customFormat="1" x14ac:dyDescent="0.25"/>
    <row r="19358" s="29" customFormat="1" x14ac:dyDescent="0.25"/>
    <row r="19359" s="29" customFormat="1" x14ac:dyDescent="0.25"/>
    <row r="19360" s="29" customFormat="1" x14ac:dyDescent="0.25"/>
    <row r="19361" s="29" customFormat="1" x14ac:dyDescent="0.25"/>
    <row r="19362" s="29" customFormat="1" x14ac:dyDescent="0.25"/>
    <row r="19363" s="29" customFormat="1" x14ac:dyDescent="0.25"/>
    <row r="19364" s="29" customFormat="1" x14ac:dyDescent="0.25"/>
    <row r="19365" s="29" customFormat="1" x14ac:dyDescent="0.25"/>
    <row r="19366" s="29" customFormat="1" x14ac:dyDescent="0.25"/>
    <row r="19367" s="29" customFormat="1" x14ac:dyDescent="0.25"/>
    <row r="19368" s="29" customFormat="1" x14ac:dyDescent="0.25"/>
    <row r="19369" s="29" customFormat="1" x14ac:dyDescent="0.25"/>
    <row r="19370" s="29" customFormat="1" x14ac:dyDescent="0.25"/>
    <row r="19371" s="29" customFormat="1" x14ac:dyDescent="0.25"/>
    <row r="19372" s="29" customFormat="1" x14ac:dyDescent="0.25"/>
    <row r="19373" s="29" customFormat="1" x14ac:dyDescent="0.25"/>
    <row r="19374" s="29" customFormat="1" x14ac:dyDescent="0.25"/>
    <row r="19375" s="29" customFormat="1" x14ac:dyDescent="0.25"/>
    <row r="19376" s="29" customFormat="1" x14ac:dyDescent="0.25"/>
    <row r="19377" s="29" customFormat="1" x14ac:dyDescent="0.25"/>
    <row r="19378" s="29" customFormat="1" x14ac:dyDescent="0.25"/>
    <row r="19379" s="29" customFormat="1" x14ac:dyDescent="0.25"/>
    <row r="19380" s="29" customFormat="1" x14ac:dyDescent="0.25"/>
    <row r="19381" s="29" customFormat="1" x14ac:dyDescent="0.25"/>
    <row r="19382" s="29" customFormat="1" x14ac:dyDescent="0.25"/>
    <row r="19383" s="29" customFormat="1" x14ac:dyDescent="0.25"/>
    <row r="19384" s="29" customFormat="1" x14ac:dyDescent="0.25"/>
    <row r="19385" s="29" customFormat="1" x14ac:dyDescent="0.25"/>
    <row r="19386" s="29" customFormat="1" x14ac:dyDescent="0.25"/>
    <row r="19387" s="29" customFormat="1" x14ac:dyDescent="0.25"/>
    <row r="19388" s="29" customFormat="1" x14ac:dyDescent="0.25"/>
    <row r="19389" s="29" customFormat="1" x14ac:dyDescent="0.25"/>
    <row r="19390" s="29" customFormat="1" x14ac:dyDescent="0.25"/>
    <row r="19391" s="29" customFormat="1" x14ac:dyDescent="0.25"/>
    <row r="19392" s="29" customFormat="1" x14ac:dyDescent="0.25"/>
    <row r="19393" s="29" customFormat="1" x14ac:dyDescent="0.25"/>
    <row r="19394" s="29" customFormat="1" x14ac:dyDescent="0.25"/>
    <row r="19395" s="29" customFormat="1" x14ac:dyDescent="0.25"/>
    <row r="19396" s="29" customFormat="1" x14ac:dyDescent="0.25"/>
    <row r="19397" s="29" customFormat="1" x14ac:dyDescent="0.25"/>
    <row r="19398" s="29" customFormat="1" x14ac:dyDescent="0.25"/>
    <row r="19399" s="29" customFormat="1" x14ac:dyDescent="0.25"/>
    <row r="19400" s="29" customFormat="1" x14ac:dyDescent="0.25"/>
    <row r="19401" s="29" customFormat="1" x14ac:dyDescent="0.25"/>
    <row r="19402" s="29" customFormat="1" x14ac:dyDescent="0.25"/>
    <row r="19403" s="29" customFormat="1" x14ac:dyDescent="0.25"/>
    <row r="19404" s="29" customFormat="1" x14ac:dyDescent="0.25"/>
    <row r="19405" s="29" customFormat="1" x14ac:dyDescent="0.25"/>
    <row r="19406" s="29" customFormat="1" x14ac:dyDescent="0.25"/>
    <row r="19407" s="29" customFormat="1" x14ac:dyDescent="0.25"/>
    <row r="19408" s="29" customFormat="1" x14ac:dyDescent="0.25"/>
    <row r="19409" s="29" customFormat="1" x14ac:dyDescent="0.25"/>
    <row r="19410" s="29" customFormat="1" x14ac:dyDescent="0.25"/>
    <row r="19411" s="29" customFormat="1" x14ac:dyDescent="0.25"/>
    <row r="19412" s="29" customFormat="1" x14ac:dyDescent="0.25"/>
    <row r="19413" s="29" customFormat="1" x14ac:dyDescent="0.25"/>
    <row r="19414" s="29" customFormat="1" x14ac:dyDescent="0.25"/>
    <row r="19415" s="29" customFormat="1" x14ac:dyDescent="0.25"/>
    <row r="19416" s="29" customFormat="1" x14ac:dyDescent="0.25"/>
    <row r="19417" s="29" customFormat="1" x14ac:dyDescent="0.25"/>
    <row r="19418" s="29" customFormat="1" x14ac:dyDescent="0.25"/>
    <row r="19419" s="29" customFormat="1" x14ac:dyDescent="0.25"/>
    <row r="19420" s="29" customFormat="1" x14ac:dyDescent="0.25"/>
    <row r="19421" s="29" customFormat="1" x14ac:dyDescent="0.25"/>
    <row r="19422" s="29" customFormat="1" x14ac:dyDescent="0.25"/>
    <row r="19423" s="29" customFormat="1" x14ac:dyDescent="0.25"/>
    <row r="19424" s="29" customFormat="1" x14ac:dyDescent="0.25"/>
    <row r="19425" s="29" customFormat="1" x14ac:dyDescent="0.25"/>
    <row r="19426" s="29" customFormat="1" x14ac:dyDescent="0.25"/>
    <row r="19427" s="29" customFormat="1" x14ac:dyDescent="0.25"/>
    <row r="19428" s="29" customFormat="1" x14ac:dyDescent="0.25"/>
    <row r="19429" s="29" customFormat="1" x14ac:dyDescent="0.25"/>
    <row r="19430" s="29" customFormat="1" x14ac:dyDescent="0.25"/>
    <row r="19431" s="29" customFormat="1" x14ac:dyDescent="0.25"/>
    <row r="19432" s="29" customFormat="1" x14ac:dyDescent="0.25"/>
    <row r="19433" s="29" customFormat="1" x14ac:dyDescent="0.25"/>
    <row r="19434" s="29" customFormat="1" x14ac:dyDescent="0.25"/>
    <row r="19435" s="29" customFormat="1" x14ac:dyDescent="0.25"/>
    <row r="19436" s="29" customFormat="1" x14ac:dyDescent="0.25"/>
    <row r="19437" s="29" customFormat="1" x14ac:dyDescent="0.25"/>
    <row r="19438" s="29" customFormat="1" x14ac:dyDescent="0.25"/>
    <row r="19439" s="29" customFormat="1" x14ac:dyDescent="0.25"/>
    <row r="19440" s="29" customFormat="1" x14ac:dyDescent="0.25"/>
    <row r="19441" s="29" customFormat="1" x14ac:dyDescent="0.25"/>
    <row r="19442" s="29" customFormat="1" x14ac:dyDescent="0.25"/>
    <row r="19443" s="29" customFormat="1" x14ac:dyDescent="0.25"/>
    <row r="19444" s="29" customFormat="1" x14ac:dyDescent="0.25"/>
    <row r="19445" s="29" customFormat="1" x14ac:dyDescent="0.25"/>
    <row r="19446" s="29" customFormat="1" x14ac:dyDescent="0.25"/>
    <row r="19447" s="29" customFormat="1" x14ac:dyDescent="0.25"/>
    <row r="19448" s="29" customFormat="1" x14ac:dyDescent="0.25"/>
    <row r="19449" s="29" customFormat="1" x14ac:dyDescent="0.25"/>
    <row r="19450" s="29" customFormat="1" x14ac:dyDescent="0.25"/>
    <row r="19451" s="29" customFormat="1" x14ac:dyDescent="0.25"/>
    <row r="19452" s="29" customFormat="1" x14ac:dyDescent="0.25"/>
    <row r="19453" s="29" customFormat="1" x14ac:dyDescent="0.25"/>
    <row r="19454" s="29" customFormat="1" x14ac:dyDescent="0.25"/>
    <row r="19455" s="29" customFormat="1" x14ac:dyDescent="0.25"/>
    <row r="19456" s="29" customFormat="1" x14ac:dyDescent="0.25"/>
    <row r="19457" s="29" customFormat="1" x14ac:dyDescent="0.25"/>
    <row r="19458" s="29" customFormat="1" x14ac:dyDescent="0.25"/>
    <row r="19459" s="29" customFormat="1" x14ac:dyDescent="0.25"/>
    <row r="19460" s="29" customFormat="1" x14ac:dyDescent="0.25"/>
    <row r="19461" s="29" customFormat="1" x14ac:dyDescent="0.25"/>
    <row r="19462" s="29" customFormat="1" x14ac:dyDescent="0.25"/>
    <row r="19463" s="29" customFormat="1" x14ac:dyDescent="0.25"/>
    <row r="19464" s="29" customFormat="1" x14ac:dyDescent="0.25"/>
    <row r="19465" s="29" customFormat="1" x14ac:dyDescent="0.25"/>
    <row r="19466" s="29" customFormat="1" x14ac:dyDescent="0.25"/>
    <row r="19467" s="29" customFormat="1" x14ac:dyDescent="0.25"/>
    <row r="19468" s="29" customFormat="1" x14ac:dyDescent="0.25"/>
    <row r="19469" s="29" customFormat="1" x14ac:dyDescent="0.25"/>
    <row r="19470" s="29" customFormat="1" x14ac:dyDescent="0.25"/>
    <row r="19471" s="29" customFormat="1" x14ac:dyDescent="0.25"/>
    <row r="19472" s="29" customFormat="1" x14ac:dyDescent="0.25"/>
    <row r="19473" s="29" customFormat="1" x14ac:dyDescent="0.25"/>
    <row r="19474" s="29" customFormat="1" x14ac:dyDescent="0.25"/>
    <row r="19475" s="29" customFormat="1" x14ac:dyDescent="0.25"/>
    <row r="19476" s="29" customFormat="1" x14ac:dyDescent="0.25"/>
    <row r="19477" s="29" customFormat="1" x14ac:dyDescent="0.25"/>
    <row r="19478" s="29" customFormat="1" x14ac:dyDescent="0.25"/>
    <row r="19479" s="29" customFormat="1" x14ac:dyDescent="0.25"/>
    <row r="19480" s="29" customFormat="1" x14ac:dyDescent="0.25"/>
    <row r="19481" s="29" customFormat="1" x14ac:dyDescent="0.25"/>
    <row r="19482" s="29" customFormat="1" x14ac:dyDescent="0.25"/>
    <row r="19483" s="29" customFormat="1" x14ac:dyDescent="0.25"/>
    <row r="19484" s="29" customFormat="1" x14ac:dyDescent="0.25"/>
    <row r="19485" s="29" customFormat="1" x14ac:dyDescent="0.25"/>
    <row r="19486" s="29" customFormat="1" x14ac:dyDescent="0.25"/>
    <row r="19487" s="29" customFormat="1" x14ac:dyDescent="0.25"/>
    <row r="19488" s="29" customFormat="1" x14ac:dyDescent="0.25"/>
    <row r="19489" s="29" customFormat="1" x14ac:dyDescent="0.25"/>
    <row r="19490" s="29" customFormat="1" x14ac:dyDescent="0.25"/>
    <row r="19491" s="29" customFormat="1" x14ac:dyDescent="0.25"/>
    <row r="19492" s="29" customFormat="1" x14ac:dyDescent="0.25"/>
    <row r="19493" s="29" customFormat="1" x14ac:dyDescent="0.25"/>
    <row r="19494" s="29" customFormat="1" x14ac:dyDescent="0.25"/>
    <row r="19495" s="29" customFormat="1" x14ac:dyDescent="0.25"/>
    <row r="19496" s="29" customFormat="1" x14ac:dyDescent="0.25"/>
    <row r="19497" s="29" customFormat="1" x14ac:dyDescent="0.25"/>
    <row r="19498" s="29" customFormat="1" x14ac:dyDescent="0.25"/>
    <row r="19499" s="29" customFormat="1" x14ac:dyDescent="0.25"/>
    <row r="19500" s="29" customFormat="1" x14ac:dyDescent="0.25"/>
    <row r="19501" s="29" customFormat="1" x14ac:dyDescent="0.25"/>
    <row r="19502" s="29" customFormat="1" x14ac:dyDescent="0.25"/>
    <row r="19503" s="29" customFormat="1" x14ac:dyDescent="0.25"/>
    <row r="19504" s="29" customFormat="1" x14ac:dyDescent="0.25"/>
    <row r="19505" s="29" customFormat="1" x14ac:dyDescent="0.25"/>
    <row r="19506" s="29" customFormat="1" x14ac:dyDescent="0.25"/>
    <row r="19507" s="29" customFormat="1" x14ac:dyDescent="0.25"/>
    <row r="19508" s="29" customFormat="1" x14ac:dyDescent="0.25"/>
    <row r="19509" s="29" customFormat="1" x14ac:dyDescent="0.25"/>
    <row r="19510" s="29" customFormat="1" x14ac:dyDescent="0.25"/>
    <row r="19511" s="29" customFormat="1" x14ac:dyDescent="0.25"/>
    <row r="19512" s="29" customFormat="1" x14ac:dyDescent="0.25"/>
    <row r="19513" s="29" customFormat="1" x14ac:dyDescent="0.25"/>
    <row r="19514" s="29" customFormat="1" x14ac:dyDescent="0.25"/>
    <row r="19515" s="29" customFormat="1" x14ac:dyDescent="0.25"/>
    <row r="19516" s="29" customFormat="1" x14ac:dyDescent="0.25"/>
    <row r="19517" s="29" customFormat="1" x14ac:dyDescent="0.25"/>
    <row r="19518" s="29" customFormat="1" x14ac:dyDescent="0.25"/>
    <row r="19519" s="29" customFormat="1" x14ac:dyDescent="0.25"/>
    <row r="19520" s="29" customFormat="1" x14ac:dyDescent="0.25"/>
    <row r="19521" s="29" customFormat="1" x14ac:dyDescent="0.25"/>
    <row r="19522" s="29" customFormat="1" x14ac:dyDescent="0.25"/>
    <row r="19523" s="29" customFormat="1" x14ac:dyDescent="0.25"/>
    <row r="19524" s="29" customFormat="1" x14ac:dyDescent="0.25"/>
    <row r="19525" s="29" customFormat="1" x14ac:dyDescent="0.25"/>
    <row r="19526" s="29" customFormat="1" x14ac:dyDescent="0.25"/>
    <row r="19527" s="29" customFormat="1" x14ac:dyDescent="0.25"/>
    <row r="19528" s="29" customFormat="1" x14ac:dyDescent="0.25"/>
    <row r="19529" s="29" customFormat="1" x14ac:dyDescent="0.25"/>
    <row r="19530" s="29" customFormat="1" x14ac:dyDescent="0.25"/>
    <row r="19531" s="29" customFormat="1" x14ac:dyDescent="0.25"/>
    <row r="19532" s="29" customFormat="1" x14ac:dyDescent="0.25"/>
    <row r="19533" s="29" customFormat="1" x14ac:dyDescent="0.25"/>
    <row r="19534" s="29" customFormat="1" x14ac:dyDescent="0.25"/>
    <row r="19535" s="29" customFormat="1" x14ac:dyDescent="0.25"/>
    <row r="19536" s="29" customFormat="1" x14ac:dyDescent="0.25"/>
    <row r="19537" s="29" customFormat="1" x14ac:dyDescent="0.25"/>
    <row r="19538" s="29" customFormat="1" x14ac:dyDescent="0.25"/>
    <row r="19539" s="29" customFormat="1" x14ac:dyDescent="0.25"/>
    <row r="19540" s="29" customFormat="1" x14ac:dyDescent="0.25"/>
    <row r="19541" s="29" customFormat="1" x14ac:dyDescent="0.25"/>
    <row r="19542" s="29" customFormat="1" x14ac:dyDescent="0.25"/>
    <row r="19543" s="29" customFormat="1" x14ac:dyDescent="0.25"/>
    <row r="19544" s="29" customFormat="1" x14ac:dyDescent="0.25"/>
    <row r="19545" s="29" customFormat="1" x14ac:dyDescent="0.25"/>
    <row r="19546" s="29" customFormat="1" x14ac:dyDescent="0.25"/>
    <row r="19547" s="29" customFormat="1" x14ac:dyDescent="0.25"/>
    <row r="19548" s="29" customFormat="1" x14ac:dyDescent="0.25"/>
    <row r="19549" s="29" customFormat="1" x14ac:dyDescent="0.25"/>
    <row r="19550" s="29" customFormat="1" x14ac:dyDescent="0.25"/>
    <row r="19551" s="29" customFormat="1" x14ac:dyDescent="0.25"/>
    <row r="19552" s="29" customFormat="1" x14ac:dyDescent="0.25"/>
    <row r="19553" s="29" customFormat="1" x14ac:dyDescent="0.25"/>
    <row r="19554" s="29" customFormat="1" x14ac:dyDescent="0.25"/>
    <row r="19555" s="29" customFormat="1" x14ac:dyDescent="0.25"/>
    <row r="19556" s="29" customFormat="1" x14ac:dyDescent="0.25"/>
    <row r="19557" s="29" customFormat="1" x14ac:dyDescent="0.25"/>
    <row r="19558" s="29" customFormat="1" x14ac:dyDescent="0.25"/>
    <row r="19559" s="29" customFormat="1" x14ac:dyDescent="0.25"/>
    <row r="19560" s="29" customFormat="1" x14ac:dyDescent="0.25"/>
    <row r="19561" s="29" customFormat="1" x14ac:dyDescent="0.25"/>
    <row r="19562" s="29" customFormat="1" x14ac:dyDescent="0.25"/>
    <row r="19563" s="29" customFormat="1" x14ac:dyDescent="0.25"/>
    <row r="19564" s="29" customFormat="1" x14ac:dyDescent="0.25"/>
    <row r="19565" s="29" customFormat="1" x14ac:dyDescent="0.25"/>
    <row r="19566" s="29" customFormat="1" x14ac:dyDescent="0.25"/>
    <row r="19567" s="29" customFormat="1" x14ac:dyDescent="0.25"/>
    <row r="19568" s="29" customFormat="1" x14ac:dyDescent="0.25"/>
    <row r="19569" s="29" customFormat="1" x14ac:dyDescent="0.25"/>
    <row r="19570" s="29" customFormat="1" x14ac:dyDescent="0.25"/>
    <row r="19571" s="29" customFormat="1" x14ac:dyDescent="0.25"/>
    <row r="19572" s="29" customFormat="1" x14ac:dyDescent="0.25"/>
    <row r="19573" s="29" customFormat="1" x14ac:dyDescent="0.25"/>
    <row r="19574" s="29" customFormat="1" x14ac:dyDescent="0.25"/>
    <row r="19575" s="29" customFormat="1" x14ac:dyDescent="0.25"/>
    <row r="19576" s="29" customFormat="1" x14ac:dyDescent="0.25"/>
    <row r="19577" s="29" customFormat="1" x14ac:dyDescent="0.25"/>
    <row r="19578" s="29" customFormat="1" x14ac:dyDescent="0.25"/>
    <row r="19579" s="29" customFormat="1" x14ac:dyDescent="0.25"/>
    <row r="19580" s="29" customFormat="1" x14ac:dyDescent="0.25"/>
    <row r="19581" s="29" customFormat="1" x14ac:dyDescent="0.25"/>
    <row r="19582" s="29" customFormat="1" x14ac:dyDescent="0.25"/>
    <row r="19583" s="29" customFormat="1" x14ac:dyDescent="0.25"/>
    <row r="19584" s="29" customFormat="1" x14ac:dyDescent="0.25"/>
    <row r="19585" s="29" customFormat="1" x14ac:dyDescent="0.25"/>
    <row r="19586" s="29" customFormat="1" x14ac:dyDescent="0.25"/>
    <row r="19587" s="29" customFormat="1" x14ac:dyDescent="0.25"/>
    <row r="19588" s="29" customFormat="1" x14ac:dyDescent="0.25"/>
    <row r="19589" s="29" customFormat="1" x14ac:dyDescent="0.25"/>
    <row r="19590" s="29" customFormat="1" x14ac:dyDescent="0.25"/>
    <row r="19591" s="29" customFormat="1" x14ac:dyDescent="0.25"/>
    <row r="19592" s="29" customFormat="1" x14ac:dyDescent="0.25"/>
    <row r="19593" s="29" customFormat="1" x14ac:dyDescent="0.25"/>
    <row r="19594" s="29" customFormat="1" x14ac:dyDescent="0.25"/>
    <row r="19595" s="29" customFormat="1" x14ac:dyDescent="0.25"/>
    <row r="19596" s="29" customFormat="1" x14ac:dyDescent="0.25"/>
    <row r="19597" s="29" customFormat="1" x14ac:dyDescent="0.25"/>
    <row r="19598" s="29" customFormat="1" x14ac:dyDescent="0.25"/>
    <row r="19599" s="29" customFormat="1" x14ac:dyDescent="0.25"/>
    <row r="19600" s="29" customFormat="1" x14ac:dyDescent="0.25"/>
    <row r="19601" s="29" customFormat="1" x14ac:dyDescent="0.25"/>
    <row r="19602" s="29" customFormat="1" x14ac:dyDescent="0.25"/>
    <row r="19603" s="29" customFormat="1" x14ac:dyDescent="0.25"/>
    <row r="19604" s="29" customFormat="1" x14ac:dyDescent="0.25"/>
    <row r="19605" s="29" customFormat="1" x14ac:dyDescent="0.25"/>
    <row r="19606" s="29" customFormat="1" x14ac:dyDescent="0.25"/>
    <row r="19607" s="29" customFormat="1" x14ac:dyDescent="0.25"/>
    <row r="19608" s="29" customFormat="1" x14ac:dyDescent="0.25"/>
    <row r="19609" s="29" customFormat="1" x14ac:dyDescent="0.25"/>
    <row r="19610" s="29" customFormat="1" x14ac:dyDescent="0.25"/>
    <row r="19611" s="29" customFormat="1" x14ac:dyDescent="0.25"/>
    <row r="19612" s="29" customFormat="1" x14ac:dyDescent="0.25"/>
    <row r="19613" s="29" customFormat="1" x14ac:dyDescent="0.25"/>
    <row r="19614" s="29" customFormat="1" x14ac:dyDescent="0.25"/>
    <row r="19615" s="29" customFormat="1" x14ac:dyDescent="0.25"/>
    <row r="19616" s="29" customFormat="1" x14ac:dyDescent="0.25"/>
    <row r="19617" s="29" customFormat="1" x14ac:dyDescent="0.25"/>
    <row r="19618" s="29" customFormat="1" x14ac:dyDescent="0.25"/>
    <row r="19619" s="29" customFormat="1" x14ac:dyDescent="0.25"/>
    <row r="19620" s="29" customFormat="1" x14ac:dyDescent="0.25"/>
    <row r="19621" s="29" customFormat="1" x14ac:dyDescent="0.25"/>
    <row r="19622" s="29" customFormat="1" x14ac:dyDescent="0.25"/>
    <row r="19623" s="29" customFormat="1" x14ac:dyDescent="0.25"/>
    <row r="19624" s="29" customFormat="1" x14ac:dyDescent="0.25"/>
    <row r="19625" s="29" customFormat="1" x14ac:dyDescent="0.25"/>
    <row r="19626" s="29" customFormat="1" x14ac:dyDescent="0.25"/>
    <row r="19627" s="29" customFormat="1" x14ac:dyDescent="0.25"/>
    <row r="19628" s="29" customFormat="1" x14ac:dyDescent="0.25"/>
    <row r="19629" s="29" customFormat="1" x14ac:dyDescent="0.25"/>
    <row r="19630" s="29" customFormat="1" x14ac:dyDescent="0.25"/>
    <row r="19631" s="29" customFormat="1" x14ac:dyDescent="0.25"/>
    <row r="19632" s="29" customFormat="1" x14ac:dyDescent="0.25"/>
    <row r="19633" s="29" customFormat="1" x14ac:dyDescent="0.25"/>
    <row r="19634" s="29" customFormat="1" x14ac:dyDescent="0.25"/>
    <row r="19635" s="29" customFormat="1" x14ac:dyDescent="0.25"/>
    <row r="19636" s="29" customFormat="1" x14ac:dyDescent="0.25"/>
    <row r="19637" s="29" customFormat="1" x14ac:dyDescent="0.25"/>
    <row r="19638" s="29" customFormat="1" x14ac:dyDescent="0.25"/>
    <row r="19639" s="29" customFormat="1" x14ac:dyDescent="0.25"/>
    <row r="19640" s="29" customFormat="1" x14ac:dyDescent="0.25"/>
    <row r="19641" s="29" customFormat="1" x14ac:dyDescent="0.25"/>
    <row r="19642" s="29" customFormat="1" x14ac:dyDescent="0.25"/>
    <row r="19643" s="29" customFormat="1" x14ac:dyDescent="0.25"/>
    <row r="19644" s="29" customFormat="1" x14ac:dyDescent="0.25"/>
    <row r="19645" s="29" customFormat="1" x14ac:dyDescent="0.25"/>
    <row r="19646" s="29" customFormat="1" x14ac:dyDescent="0.25"/>
    <row r="19647" s="29" customFormat="1" x14ac:dyDescent="0.25"/>
    <row r="19648" s="29" customFormat="1" x14ac:dyDescent="0.25"/>
    <row r="19649" s="29" customFormat="1" x14ac:dyDescent="0.25"/>
    <row r="19650" s="29" customFormat="1" x14ac:dyDescent="0.25"/>
    <row r="19651" s="29" customFormat="1" x14ac:dyDescent="0.25"/>
    <row r="19652" s="29" customFormat="1" x14ac:dyDescent="0.25"/>
    <row r="19653" s="29" customFormat="1" x14ac:dyDescent="0.25"/>
    <row r="19654" s="29" customFormat="1" x14ac:dyDescent="0.25"/>
    <row r="19655" s="29" customFormat="1" x14ac:dyDescent="0.25"/>
    <row r="19656" s="29" customFormat="1" x14ac:dyDescent="0.25"/>
    <row r="19657" s="29" customFormat="1" x14ac:dyDescent="0.25"/>
    <row r="19658" s="29" customFormat="1" x14ac:dyDescent="0.25"/>
    <row r="19659" s="29" customFormat="1" x14ac:dyDescent="0.25"/>
    <row r="19660" s="29" customFormat="1" x14ac:dyDescent="0.25"/>
    <row r="19661" s="29" customFormat="1" x14ac:dyDescent="0.25"/>
    <row r="19662" s="29" customFormat="1" x14ac:dyDescent="0.25"/>
    <row r="19663" s="29" customFormat="1" x14ac:dyDescent="0.25"/>
    <row r="19664" s="29" customFormat="1" x14ac:dyDescent="0.25"/>
    <row r="19665" s="29" customFormat="1" x14ac:dyDescent="0.25"/>
    <row r="19666" s="29" customFormat="1" x14ac:dyDescent="0.25"/>
    <row r="19667" s="29" customFormat="1" x14ac:dyDescent="0.25"/>
    <row r="19668" s="29" customFormat="1" x14ac:dyDescent="0.25"/>
    <row r="19669" s="29" customFormat="1" x14ac:dyDescent="0.25"/>
    <row r="19670" s="29" customFormat="1" x14ac:dyDescent="0.25"/>
    <row r="19671" s="29" customFormat="1" x14ac:dyDescent="0.25"/>
    <row r="19672" s="29" customFormat="1" x14ac:dyDescent="0.25"/>
    <row r="19673" s="29" customFormat="1" x14ac:dyDescent="0.25"/>
    <row r="19674" s="29" customFormat="1" x14ac:dyDescent="0.25"/>
    <row r="19675" s="29" customFormat="1" x14ac:dyDescent="0.25"/>
    <row r="19676" s="29" customFormat="1" x14ac:dyDescent="0.25"/>
    <row r="19677" s="29" customFormat="1" x14ac:dyDescent="0.25"/>
    <row r="19678" s="29" customFormat="1" x14ac:dyDescent="0.25"/>
    <row r="19679" s="29" customFormat="1" x14ac:dyDescent="0.25"/>
    <row r="19680" s="29" customFormat="1" x14ac:dyDescent="0.25"/>
    <row r="19681" s="29" customFormat="1" x14ac:dyDescent="0.25"/>
    <row r="19682" s="29" customFormat="1" x14ac:dyDescent="0.25"/>
    <row r="19683" s="29" customFormat="1" x14ac:dyDescent="0.25"/>
    <row r="19684" s="29" customFormat="1" x14ac:dyDescent="0.25"/>
    <row r="19685" s="29" customFormat="1" x14ac:dyDescent="0.25"/>
    <row r="19686" s="29" customFormat="1" x14ac:dyDescent="0.25"/>
    <row r="19687" s="29" customFormat="1" x14ac:dyDescent="0.25"/>
    <row r="19688" s="29" customFormat="1" x14ac:dyDescent="0.25"/>
    <row r="19689" s="29" customFormat="1" x14ac:dyDescent="0.25"/>
    <row r="19690" s="29" customFormat="1" x14ac:dyDescent="0.25"/>
    <row r="19691" s="29" customFormat="1" x14ac:dyDescent="0.25"/>
    <row r="19692" s="29" customFormat="1" x14ac:dyDescent="0.25"/>
    <row r="19693" s="29" customFormat="1" x14ac:dyDescent="0.25"/>
    <row r="19694" s="29" customFormat="1" x14ac:dyDescent="0.25"/>
    <row r="19695" s="29" customFormat="1" x14ac:dyDescent="0.25"/>
    <row r="19696" s="29" customFormat="1" x14ac:dyDescent="0.25"/>
    <row r="19697" s="29" customFormat="1" x14ac:dyDescent="0.25"/>
    <row r="19698" s="29" customFormat="1" x14ac:dyDescent="0.25"/>
    <row r="19699" s="29" customFormat="1" x14ac:dyDescent="0.25"/>
    <row r="19700" s="29" customFormat="1" x14ac:dyDescent="0.25"/>
    <row r="19701" s="29" customFormat="1" x14ac:dyDescent="0.25"/>
    <row r="19702" s="29" customFormat="1" x14ac:dyDescent="0.25"/>
    <row r="19703" s="29" customFormat="1" x14ac:dyDescent="0.25"/>
    <row r="19704" s="29" customFormat="1" x14ac:dyDescent="0.25"/>
    <row r="19705" s="29" customFormat="1" x14ac:dyDescent="0.25"/>
    <row r="19706" s="29" customFormat="1" x14ac:dyDescent="0.25"/>
    <row r="19707" s="29" customFormat="1" x14ac:dyDescent="0.25"/>
    <row r="19708" s="29" customFormat="1" x14ac:dyDescent="0.25"/>
    <row r="19709" s="29" customFormat="1" x14ac:dyDescent="0.25"/>
    <row r="19710" s="29" customFormat="1" x14ac:dyDescent="0.25"/>
    <row r="19711" s="29" customFormat="1" x14ac:dyDescent="0.25"/>
    <row r="19712" s="29" customFormat="1" x14ac:dyDescent="0.25"/>
    <row r="19713" s="29" customFormat="1" x14ac:dyDescent="0.25"/>
    <row r="19714" s="29" customFormat="1" x14ac:dyDescent="0.25"/>
    <row r="19715" s="29" customFormat="1" x14ac:dyDescent="0.25"/>
    <row r="19716" s="29" customFormat="1" x14ac:dyDescent="0.25"/>
    <row r="19717" s="29" customFormat="1" x14ac:dyDescent="0.25"/>
    <row r="19718" s="29" customFormat="1" x14ac:dyDescent="0.25"/>
    <row r="19719" s="29" customFormat="1" x14ac:dyDescent="0.25"/>
    <row r="19720" s="29" customFormat="1" x14ac:dyDescent="0.25"/>
    <row r="19721" s="29" customFormat="1" x14ac:dyDescent="0.25"/>
    <row r="19722" s="29" customFormat="1" x14ac:dyDescent="0.25"/>
    <row r="19723" s="29" customFormat="1" x14ac:dyDescent="0.25"/>
    <row r="19724" s="29" customFormat="1" x14ac:dyDescent="0.25"/>
    <row r="19725" s="29" customFormat="1" x14ac:dyDescent="0.25"/>
    <row r="19726" s="29" customFormat="1" x14ac:dyDescent="0.25"/>
    <row r="19727" s="29" customFormat="1" x14ac:dyDescent="0.25"/>
    <row r="19728" s="29" customFormat="1" x14ac:dyDescent="0.25"/>
    <row r="19729" s="29" customFormat="1" x14ac:dyDescent="0.25"/>
    <row r="19730" s="29" customFormat="1" x14ac:dyDescent="0.25"/>
    <row r="19731" s="29" customFormat="1" x14ac:dyDescent="0.25"/>
    <row r="19732" s="29" customFormat="1" x14ac:dyDescent="0.25"/>
    <row r="19733" s="29" customFormat="1" x14ac:dyDescent="0.25"/>
    <row r="19734" s="29" customFormat="1" x14ac:dyDescent="0.25"/>
    <row r="19735" s="29" customFormat="1" x14ac:dyDescent="0.25"/>
    <row r="19736" s="29" customFormat="1" x14ac:dyDescent="0.25"/>
    <row r="19737" s="29" customFormat="1" x14ac:dyDescent="0.25"/>
    <row r="19738" s="29" customFormat="1" x14ac:dyDescent="0.25"/>
    <row r="19739" s="29" customFormat="1" x14ac:dyDescent="0.25"/>
    <row r="19740" s="29" customFormat="1" x14ac:dyDescent="0.25"/>
    <row r="19741" s="29" customFormat="1" x14ac:dyDescent="0.25"/>
    <row r="19742" s="29" customFormat="1" x14ac:dyDescent="0.25"/>
    <row r="19743" s="29" customFormat="1" x14ac:dyDescent="0.25"/>
    <row r="19744" s="29" customFormat="1" x14ac:dyDescent="0.25"/>
    <row r="19745" s="29" customFormat="1" x14ac:dyDescent="0.25"/>
    <row r="19746" s="29" customFormat="1" x14ac:dyDescent="0.25"/>
    <row r="19747" s="29" customFormat="1" x14ac:dyDescent="0.25"/>
    <row r="19748" s="29" customFormat="1" x14ac:dyDescent="0.25"/>
    <row r="19749" s="29" customFormat="1" x14ac:dyDescent="0.25"/>
    <row r="19750" s="29" customFormat="1" x14ac:dyDescent="0.25"/>
    <row r="19751" s="29" customFormat="1" x14ac:dyDescent="0.25"/>
    <row r="19752" s="29" customFormat="1" x14ac:dyDescent="0.25"/>
    <row r="19753" s="29" customFormat="1" x14ac:dyDescent="0.25"/>
    <row r="19754" s="29" customFormat="1" x14ac:dyDescent="0.25"/>
    <row r="19755" s="29" customFormat="1" x14ac:dyDescent="0.25"/>
    <row r="19756" s="29" customFormat="1" x14ac:dyDescent="0.25"/>
    <row r="19757" s="29" customFormat="1" x14ac:dyDescent="0.25"/>
    <row r="19758" s="29" customFormat="1" x14ac:dyDescent="0.25"/>
    <row r="19759" s="29" customFormat="1" x14ac:dyDescent="0.25"/>
    <row r="19760" s="29" customFormat="1" x14ac:dyDescent="0.25"/>
    <row r="19761" s="29" customFormat="1" x14ac:dyDescent="0.25"/>
    <row r="19762" s="29" customFormat="1" x14ac:dyDescent="0.25"/>
    <row r="19763" s="29" customFormat="1" x14ac:dyDescent="0.25"/>
    <row r="19764" s="29" customFormat="1" x14ac:dyDescent="0.25"/>
    <row r="19765" s="29" customFormat="1" x14ac:dyDescent="0.25"/>
    <row r="19766" s="29" customFormat="1" x14ac:dyDescent="0.25"/>
    <row r="19767" s="29" customFormat="1" x14ac:dyDescent="0.25"/>
    <row r="19768" s="29" customFormat="1" x14ac:dyDescent="0.25"/>
    <row r="19769" s="29" customFormat="1" x14ac:dyDescent="0.25"/>
    <row r="19770" s="29" customFormat="1" x14ac:dyDescent="0.25"/>
    <row r="19771" s="29" customFormat="1" x14ac:dyDescent="0.25"/>
    <row r="19772" s="29" customFormat="1" x14ac:dyDescent="0.25"/>
    <row r="19773" s="29" customFormat="1" x14ac:dyDescent="0.25"/>
    <row r="19774" s="29" customFormat="1" x14ac:dyDescent="0.25"/>
    <row r="19775" s="29" customFormat="1" x14ac:dyDescent="0.25"/>
    <row r="19776" s="29" customFormat="1" x14ac:dyDescent="0.25"/>
    <row r="19777" s="29" customFormat="1" x14ac:dyDescent="0.25"/>
    <row r="19778" s="29" customFormat="1" x14ac:dyDescent="0.25"/>
    <row r="19779" s="29" customFormat="1" x14ac:dyDescent="0.25"/>
    <row r="19780" s="29" customFormat="1" x14ac:dyDescent="0.25"/>
    <row r="19781" s="29" customFormat="1" x14ac:dyDescent="0.25"/>
    <row r="19782" s="29" customFormat="1" x14ac:dyDescent="0.25"/>
    <row r="19783" s="29" customFormat="1" x14ac:dyDescent="0.25"/>
    <row r="19784" s="29" customFormat="1" x14ac:dyDescent="0.25"/>
    <row r="19785" s="29" customFormat="1" x14ac:dyDescent="0.25"/>
    <row r="19786" s="29" customFormat="1" x14ac:dyDescent="0.25"/>
    <row r="19787" s="29" customFormat="1" x14ac:dyDescent="0.25"/>
    <row r="19788" s="29" customFormat="1" x14ac:dyDescent="0.25"/>
    <row r="19789" s="29" customFormat="1" x14ac:dyDescent="0.25"/>
    <row r="19790" s="29" customFormat="1" x14ac:dyDescent="0.25"/>
    <row r="19791" s="29" customFormat="1" x14ac:dyDescent="0.25"/>
    <row r="19792" s="29" customFormat="1" x14ac:dyDescent="0.25"/>
    <row r="19793" s="29" customFormat="1" x14ac:dyDescent="0.25"/>
    <row r="19794" s="29" customFormat="1" x14ac:dyDescent="0.25"/>
    <row r="19795" s="29" customFormat="1" x14ac:dyDescent="0.25"/>
    <row r="19796" s="29" customFormat="1" x14ac:dyDescent="0.25"/>
    <row r="19797" s="29" customFormat="1" x14ac:dyDescent="0.25"/>
    <row r="19798" s="29" customFormat="1" x14ac:dyDescent="0.25"/>
    <row r="19799" s="29" customFormat="1" x14ac:dyDescent="0.25"/>
    <row r="19800" s="29" customFormat="1" x14ac:dyDescent="0.25"/>
    <row r="19801" s="29" customFormat="1" x14ac:dyDescent="0.25"/>
    <row r="19802" s="29" customFormat="1" x14ac:dyDescent="0.25"/>
    <row r="19803" s="29" customFormat="1" x14ac:dyDescent="0.25"/>
    <row r="19804" s="29" customFormat="1" x14ac:dyDescent="0.25"/>
    <row r="19805" s="29" customFormat="1" x14ac:dyDescent="0.25"/>
    <row r="19806" s="29" customFormat="1" x14ac:dyDescent="0.25"/>
    <row r="19807" s="29" customFormat="1" x14ac:dyDescent="0.25"/>
    <row r="19808" s="29" customFormat="1" x14ac:dyDescent="0.25"/>
    <row r="19809" s="29" customFormat="1" x14ac:dyDescent="0.25"/>
    <row r="19810" s="29" customFormat="1" x14ac:dyDescent="0.25"/>
    <row r="19811" s="29" customFormat="1" x14ac:dyDescent="0.25"/>
    <row r="19812" s="29" customFormat="1" x14ac:dyDescent="0.25"/>
    <row r="19813" s="29" customFormat="1" x14ac:dyDescent="0.25"/>
    <row r="19814" s="29" customFormat="1" x14ac:dyDescent="0.25"/>
    <row r="19815" s="29" customFormat="1" x14ac:dyDescent="0.25"/>
    <row r="19816" s="29" customFormat="1" x14ac:dyDescent="0.25"/>
    <row r="19817" s="29" customFormat="1" x14ac:dyDescent="0.25"/>
    <row r="19818" s="29" customFormat="1" x14ac:dyDescent="0.25"/>
    <row r="19819" s="29" customFormat="1" x14ac:dyDescent="0.25"/>
    <row r="19820" s="29" customFormat="1" x14ac:dyDescent="0.25"/>
    <row r="19821" s="29" customFormat="1" x14ac:dyDescent="0.25"/>
    <row r="19822" s="29" customFormat="1" x14ac:dyDescent="0.25"/>
    <row r="19823" s="29" customFormat="1" x14ac:dyDescent="0.25"/>
    <row r="19824" s="29" customFormat="1" x14ac:dyDescent="0.25"/>
    <row r="19825" s="29" customFormat="1" x14ac:dyDescent="0.25"/>
    <row r="19826" s="29" customFormat="1" x14ac:dyDescent="0.25"/>
    <row r="19827" s="29" customFormat="1" x14ac:dyDescent="0.25"/>
    <row r="19828" s="29" customFormat="1" x14ac:dyDescent="0.25"/>
    <row r="19829" s="29" customFormat="1" x14ac:dyDescent="0.25"/>
    <row r="19830" s="29" customFormat="1" x14ac:dyDescent="0.25"/>
    <row r="19831" s="29" customFormat="1" x14ac:dyDescent="0.25"/>
    <row r="19832" s="29" customFormat="1" x14ac:dyDescent="0.25"/>
    <row r="19833" s="29" customFormat="1" x14ac:dyDescent="0.25"/>
    <row r="19834" s="29" customFormat="1" x14ac:dyDescent="0.25"/>
    <row r="19835" s="29" customFormat="1" x14ac:dyDescent="0.25"/>
    <row r="19836" s="29" customFormat="1" x14ac:dyDescent="0.25"/>
    <row r="19837" s="29" customFormat="1" x14ac:dyDescent="0.25"/>
    <row r="19838" s="29" customFormat="1" x14ac:dyDescent="0.25"/>
    <row r="19839" s="29" customFormat="1" x14ac:dyDescent="0.25"/>
    <row r="19840" s="29" customFormat="1" x14ac:dyDescent="0.25"/>
    <row r="19841" s="29" customFormat="1" x14ac:dyDescent="0.25"/>
    <row r="19842" s="29" customFormat="1" x14ac:dyDescent="0.25"/>
    <row r="19843" s="29" customFormat="1" x14ac:dyDescent="0.25"/>
    <row r="19844" s="29" customFormat="1" x14ac:dyDescent="0.25"/>
    <row r="19845" s="29" customFormat="1" x14ac:dyDescent="0.25"/>
    <row r="19846" s="29" customFormat="1" x14ac:dyDescent="0.25"/>
    <row r="19847" s="29" customFormat="1" x14ac:dyDescent="0.25"/>
    <row r="19848" s="29" customFormat="1" x14ac:dyDescent="0.25"/>
    <row r="19849" s="29" customFormat="1" x14ac:dyDescent="0.25"/>
    <row r="19850" s="29" customFormat="1" x14ac:dyDescent="0.25"/>
    <row r="19851" s="29" customFormat="1" x14ac:dyDescent="0.25"/>
    <row r="19852" s="29" customFormat="1" x14ac:dyDescent="0.25"/>
    <row r="19853" s="29" customFormat="1" x14ac:dyDescent="0.25"/>
    <row r="19854" s="29" customFormat="1" x14ac:dyDescent="0.25"/>
    <row r="19855" s="29" customFormat="1" x14ac:dyDescent="0.25"/>
    <row r="19856" s="29" customFormat="1" x14ac:dyDescent="0.25"/>
    <row r="19857" s="29" customFormat="1" x14ac:dyDescent="0.25"/>
    <row r="19858" s="29" customFormat="1" x14ac:dyDescent="0.25"/>
    <row r="19859" s="29" customFormat="1" x14ac:dyDescent="0.25"/>
    <row r="19860" s="29" customFormat="1" x14ac:dyDescent="0.25"/>
    <row r="19861" s="29" customFormat="1" x14ac:dyDescent="0.25"/>
    <row r="19862" s="29" customFormat="1" x14ac:dyDescent="0.25"/>
    <row r="19863" s="29" customFormat="1" x14ac:dyDescent="0.25"/>
    <row r="19864" s="29" customFormat="1" x14ac:dyDescent="0.25"/>
    <row r="19865" s="29" customFormat="1" x14ac:dyDescent="0.25"/>
    <row r="19866" s="29" customFormat="1" x14ac:dyDescent="0.25"/>
    <row r="19867" s="29" customFormat="1" x14ac:dyDescent="0.25"/>
    <row r="19868" s="29" customFormat="1" x14ac:dyDescent="0.25"/>
    <row r="19869" s="29" customFormat="1" x14ac:dyDescent="0.25"/>
    <row r="19870" s="29" customFormat="1" x14ac:dyDescent="0.25"/>
    <row r="19871" s="29" customFormat="1" x14ac:dyDescent="0.25"/>
    <row r="19872" s="29" customFormat="1" x14ac:dyDescent="0.25"/>
    <row r="19873" s="29" customFormat="1" x14ac:dyDescent="0.25"/>
    <row r="19874" s="29" customFormat="1" x14ac:dyDescent="0.25"/>
    <row r="19875" s="29" customFormat="1" x14ac:dyDescent="0.25"/>
    <row r="19876" s="29" customFormat="1" x14ac:dyDescent="0.25"/>
    <row r="19877" s="29" customFormat="1" x14ac:dyDescent="0.25"/>
    <row r="19878" s="29" customFormat="1" x14ac:dyDescent="0.25"/>
    <row r="19879" s="29" customFormat="1" x14ac:dyDescent="0.25"/>
    <row r="19880" s="29" customFormat="1" x14ac:dyDescent="0.25"/>
    <row r="19881" s="29" customFormat="1" x14ac:dyDescent="0.25"/>
    <row r="19882" s="29" customFormat="1" x14ac:dyDescent="0.25"/>
    <row r="19883" s="29" customFormat="1" x14ac:dyDescent="0.25"/>
    <row r="19884" s="29" customFormat="1" x14ac:dyDescent="0.25"/>
    <row r="19885" s="29" customFormat="1" x14ac:dyDescent="0.25"/>
    <row r="19886" s="29" customFormat="1" x14ac:dyDescent="0.25"/>
    <row r="19887" s="29" customFormat="1" x14ac:dyDescent="0.25"/>
    <row r="19888" s="29" customFormat="1" x14ac:dyDescent="0.25"/>
    <row r="19889" s="29" customFormat="1" x14ac:dyDescent="0.25"/>
    <row r="19890" s="29" customFormat="1" x14ac:dyDescent="0.25"/>
    <row r="19891" s="29" customFormat="1" x14ac:dyDescent="0.25"/>
    <row r="19892" s="29" customFormat="1" x14ac:dyDescent="0.25"/>
    <row r="19893" s="29" customFormat="1" x14ac:dyDescent="0.25"/>
    <row r="19894" s="29" customFormat="1" x14ac:dyDescent="0.25"/>
    <row r="19895" s="29" customFormat="1" x14ac:dyDescent="0.25"/>
    <row r="19896" s="29" customFormat="1" x14ac:dyDescent="0.25"/>
    <row r="19897" s="29" customFormat="1" x14ac:dyDescent="0.25"/>
    <row r="19898" s="29" customFormat="1" x14ac:dyDescent="0.25"/>
    <row r="19899" s="29" customFormat="1" x14ac:dyDescent="0.25"/>
    <row r="19900" s="29" customFormat="1" x14ac:dyDescent="0.25"/>
    <row r="19901" s="29" customFormat="1" x14ac:dyDescent="0.25"/>
    <row r="19902" s="29" customFormat="1" x14ac:dyDescent="0.25"/>
    <row r="19903" s="29" customFormat="1" x14ac:dyDescent="0.25"/>
    <row r="19904" s="29" customFormat="1" x14ac:dyDescent="0.25"/>
    <row r="19905" s="29" customFormat="1" x14ac:dyDescent="0.25"/>
    <row r="19906" s="29" customFormat="1" x14ac:dyDescent="0.25"/>
    <row r="19907" s="29" customFormat="1" x14ac:dyDescent="0.25"/>
    <row r="19908" s="29" customFormat="1" x14ac:dyDescent="0.25"/>
    <row r="19909" s="29" customFormat="1" x14ac:dyDescent="0.25"/>
    <row r="19910" s="29" customFormat="1" x14ac:dyDescent="0.25"/>
    <row r="19911" s="29" customFormat="1" x14ac:dyDescent="0.25"/>
    <row r="19912" s="29" customFormat="1" x14ac:dyDescent="0.25"/>
    <row r="19913" s="29" customFormat="1" x14ac:dyDescent="0.25"/>
    <row r="19914" s="29" customFormat="1" x14ac:dyDescent="0.25"/>
    <row r="19915" s="29" customFormat="1" x14ac:dyDescent="0.25"/>
    <row r="19916" s="29" customFormat="1" x14ac:dyDescent="0.25"/>
    <row r="19917" s="29" customFormat="1" x14ac:dyDescent="0.25"/>
    <row r="19918" s="29" customFormat="1" x14ac:dyDescent="0.25"/>
    <row r="19919" s="29" customFormat="1" x14ac:dyDescent="0.25"/>
    <row r="19920" s="29" customFormat="1" x14ac:dyDescent="0.25"/>
    <row r="19921" s="29" customFormat="1" x14ac:dyDescent="0.25"/>
    <row r="19922" s="29" customFormat="1" x14ac:dyDescent="0.25"/>
    <row r="19923" s="29" customFormat="1" x14ac:dyDescent="0.25"/>
    <row r="19924" s="29" customFormat="1" x14ac:dyDescent="0.25"/>
    <row r="19925" s="29" customFormat="1" x14ac:dyDescent="0.25"/>
    <row r="19926" s="29" customFormat="1" x14ac:dyDescent="0.25"/>
    <row r="19927" s="29" customFormat="1" x14ac:dyDescent="0.25"/>
    <row r="19928" s="29" customFormat="1" x14ac:dyDescent="0.25"/>
    <row r="19929" s="29" customFormat="1" x14ac:dyDescent="0.25"/>
    <row r="19930" s="29" customFormat="1" x14ac:dyDescent="0.25"/>
    <row r="19931" s="29" customFormat="1" x14ac:dyDescent="0.25"/>
    <row r="19932" s="29" customFormat="1" x14ac:dyDescent="0.25"/>
    <row r="19933" s="29" customFormat="1" x14ac:dyDescent="0.25"/>
    <row r="19934" s="29" customFormat="1" x14ac:dyDescent="0.25"/>
    <row r="19935" s="29" customFormat="1" x14ac:dyDescent="0.25"/>
    <row r="19936" s="29" customFormat="1" x14ac:dyDescent="0.25"/>
    <row r="19937" s="29" customFormat="1" x14ac:dyDescent="0.25"/>
    <row r="19938" s="29" customFormat="1" x14ac:dyDescent="0.25"/>
    <row r="19939" s="29" customFormat="1" x14ac:dyDescent="0.25"/>
    <row r="19940" s="29" customFormat="1" x14ac:dyDescent="0.25"/>
    <row r="19941" s="29" customFormat="1" x14ac:dyDescent="0.25"/>
    <row r="19942" s="29" customFormat="1" x14ac:dyDescent="0.25"/>
    <row r="19943" s="29" customFormat="1" x14ac:dyDescent="0.25"/>
    <row r="19944" s="29" customFormat="1" x14ac:dyDescent="0.25"/>
    <row r="19945" s="29" customFormat="1" x14ac:dyDescent="0.25"/>
    <row r="19946" s="29" customFormat="1" x14ac:dyDescent="0.25"/>
    <row r="19947" s="29" customFormat="1" x14ac:dyDescent="0.25"/>
    <row r="19948" s="29" customFormat="1" x14ac:dyDescent="0.25"/>
    <row r="19949" s="29" customFormat="1" x14ac:dyDescent="0.25"/>
    <row r="19950" s="29" customFormat="1" x14ac:dyDescent="0.25"/>
    <row r="19951" s="29" customFormat="1" x14ac:dyDescent="0.25"/>
    <row r="19952" s="29" customFormat="1" x14ac:dyDescent="0.25"/>
    <row r="19953" s="29" customFormat="1" x14ac:dyDescent="0.25"/>
    <row r="19954" s="29" customFormat="1" x14ac:dyDescent="0.25"/>
    <row r="19955" s="29" customFormat="1" x14ac:dyDescent="0.25"/>
    <row r="19956" s="29" customFormat="1" x14ac:dyDescent="0.25"/>
    <row r="19957" s="29" customFormat="1" x14ac:dyDescent="0.25"/>
    <row r="19958" s="29" customFormat="1" x14ac:dyDescent="0.25"/>
    <row r="19959" s="29" customFormat="1" x14ac:dyDescent="0.25"/>
    <row r="19960" s="29" customFormat="1" x14ac:dyDescent="0.25"/>
    <row r="19961" s="29" customFormat="1" x14ac:dyDescent="0.25"/>
    <row r="19962" s="29" customFormat="1" x14ac:dyDescent="0.25"/>
    <row r="19963" s="29" customFormat="1" x14ac:dyDescent="0.25"/>
    <row r="19964" s="29" customFormat="1" x14ac:dyDescent="0.25"/>
    <row r="19965" s="29" customFormat="1" x14ac:dyDescent="0.25"/>
    <row r="19966" s="29" customFormat="1" x14ac:dyDescent="0.25"/>
    <row r="19967" s="29" customFormat="1" x14ac:dyDescent="0.25"/>
    <row r="19968" s="29" customFormat="1" x14ac:dyDescent="0.25"/>
    <row r="19969" s="29" customFormat="1" x14ac:dyDescent="0.25"/>
    <row r="19970" s="29" customFormat="1" x14ac:dyDescent="0.25"/>
    <row r="19971" s="29" customFormat="1" x14ac:dyDescent="0.25"/>
    <row r="19972" s="29" customFormat="1" x14ac:dyDescent="0.25"/>
    <row r="19973" s="29" customFormat="1" x14ac:dyDescent="0.25"/>
    <row r="19974" s="29" customFormat="1" x14ac:dyDescent="0.25"/>
    <row r="19975" s="29" customFormat="1" x14ac:dyDescent="0.25"/>
    <row r="19976" s="29" customFormat="1" x14ac:dyDescent="0.25"/>
    <row r="19977" s="29" customFormat="1" x14ac:dyDescent="0.25"/>
    <row r="19978" s="29" customFormat="1" x14ac:dyDescent="0.25"/>
    <row r="19979" s="29" customFormat="1" x14ac:dyDescent="0.25"/>
    <row r="19980" s="29" customFormat="1" x14ac:dyDescent="0.25"/>
    <row r="19981" s="29" customFormat="1" x14ac:dyDescent="0.25"/>
    <row r="19982" s="29" customFormat="1" x14ac:dyDescent="0.25"/>
    <row r="19983" s="29" customFormat="1" x14ac:dyDescent="0.25"/>
    <row r="19984" s="29" customFormat="1" x14ac:dyDescent="0.25"/>
    <row r="19985" s="29" customFormat="1" x14ac:dyDescent="0.25"/>
    <row r="19986" s="29" customFormat="1" x14ac:dyDescent="0.25"/>
    <row r="19987" s="29" customFormat="1" x14ac:dyDescent="0.25"/>
    <row r="19988" s="29" customFormat="1" x14ac:dyDescent="0.25"/>
    <row r="19989" s="29" customFormat="1" x14ac:dyDescent="0.25"/>
    <row r="19990" s="29" customFormat="1" x14ac:dyDescent="0.25"/>
    <row r="19991" s="29" customFormat="1" x14ac:dyDescent="0.25"/>
    <row r="19992" s="29" customFormat="1" x14ac:dyDescent="0.25"/>
    <row r="19993" s="29" customFormat="1" x14ac:dyDescent="0.25"/>
    <row r="19994" s="29" customFormat="1" x14ac:dyDescent="0.25"/>
    <row r="19995" s="29" customFormat="1" x14ac:dyDescent="0.25"/>
    <row r="19996" s="29" customFormat="1" x14ac:dyDescent="0.25"/>
    <row r="19997" s="29" customFormat="1" x14ac:dyDescent="0.25"/>
    <row r="19998" s="29" customFormat="1" x14ac:dyDescent="0.25"/>
    <row r="19999" s="29" customFormat="1" x14ac:dyDescent="0.25"/>
    <row r="20000" s="29" customFormat="1" x14ac:dyDescent="0.25"/>
    <row r="20001" s="29" customFormat="1" x14ac:dyDescent="0.25"/>
    <row r="20002" s="29" customFormat="1" x14ac:dyDescent="0.25"/>
    <row r="20003" s="29" customFormat="1" x14ac:dyDescent="0.25"/>
    <row r="20004" s="29" customFormat="1" x14ac:dyDescent="0.25"/>
    <row r="20005" s="29" customFormat="1" x14ac:dyDescent="0.25"/>
    <row r="20006" s="29" customFormat="1" x14ac:dyDescent="0.25"/>
    <row r="20007" s="29" customFormat="1" x14ac:dyDescent="0.25"/>
    <row r="20008" s="29" customFormat="1" x14ac:dyDescent="0.25"/>
    <row r="20009" s="29" customFormat="1" x14ac:dyDescent="0.25"/>
    <row r="20010" s="29" customFormat="1" x14ac:dyDescent="0.25"/>
    <row r="20011" s="29" customFormat="1" x14ac:dyDescent="0.25"/>
    <row r="20012" s="29" customFormat="1" x14ac:dyDescent="0.25"/>
    <row r="20013" s="29" customFormat="1" x14ac:dyDescent="0.25"/>
    <row r="20014" s="29" customFormat="1" x14ac:dyDescent="0.25"/>
    <row r="20015" s="29" customFormat="1" x14ac:dyDescent="0.25"/>
    <row r="20016" s="29" customFormat="1" x14ac:dyDescent="0.25"/>
    <row r="20017" s="29" customFormat="1" x14ac:dyDescent="0.25"/>
    <row r="20018" s="29" customFormat="1" x14ac:dyDescent="0.25"/>
    <row r="20019" s="29" customFormat="1" x14ac:dyDescent="0.25"/>
    <row r="20020" s="29" customFormat="1" x14ac:dyDescent="0.25"/>
    <row r="20021" s="29" customFormat="1" x14ac:dyDescent="0.25"/>
    <row r="20022" s="29" customFormat="1" x14ac:dyDescent="0.25"/>
    <row r="20023" s="29" customFormat="1" x14ac:dyDescent="0.25"/>
    <row r="20024" s="29" customFormat="1" x14ac:dyDescent="0.25"/>
    <row r="20025" s="29" customFormat="1" x14ac:dyDescent="0.25"/>
    <row r="20026" s="29" customFormat="1" x14ac:dyDescent="0.25"/>
    <row r="20027" s="29" customFormat="1" x14ac:dyDescent="0.25"/>
    <row r="20028" s="29" customFormat="1" x14ac:dyDescent="0.25"/>
    <row r="20029" s="29" customFormat="1" x14ac:dyDescent="0.25"/>
    <row r="20030" s="29" customFormat="1" x14ac:dyDescent="0.25"/>
    <row r="20031" s="29" customFormat="1" x14ac:dyDescent="0.25"/>
    <row r="20032" s="29" customFormat="1" x14ac:dyDescent="0.25"/>
    <row r="20033" s="29" customFormat="1" x14ac:dyDescent="0.25"/>
    <row r="20034" s="29" customFormat="1" x14ac:dyDescent="0.25"/>
    <row r="20035" s="29" customFormat="1" x14ac:dyDescent="0.25"/>
    <row r="20036" s="29" customFormat="1" x14ac:dyDescent="0.25"/>
    <row r="20037" s="29" customFormat="1" x14ac:dyDescent="0.25"/>
    <row r="20038" s="29" customFormat="1" x14ac:dyDescent="0.25"/>
    <row r="20039" s="29" customFormat="1" x14ac:dyDescent="0.25"/>
    <row r="20040" s="29" customFormat="1" x14ac:dyDescent="0.25"/>
    <row r="20041" s="29" customFormat="1" x14ac:dyDescent="0.25"/>
    <row r="20042" s="29" customFormat="1" x14ac:dyDescent="0.25"/>
    <row r="20043" s="29" customFormat="1" x14ac:dyDescent="0.25"/>
    <row r="20044" s="29" customFormat="1" x14ac:dyDescent="0.25"/>
    <row r="20045" s="29" customFormat="1" x14ac:dyDescent="0.25"/>
    <row r="20046" s="29" customFormat="1" x14ac:dyDescent="0.25"/>
    <row r="20047" s="29" customFormat="1" x14ac:dyDescent="0.25"/>
    <row r="20048" s="29" customFormat="1" x14ac:dyDescent="0.25"/>
    <row r="20049" s="29" customFormat="1" x14ac:dyDescent="0.25"/>
    <row r="20050" s="29" customFormat="1" x14ac:dyDescent="0.25"/>
    <row r="20051" s="29" customFormat="1" x14ac:dyDescent="0.25"/>
    <row r="20052" s="29" customFormat="1" x14ac:dyDescent="0.25"/>
    <row r="20053" s="29" customFormat="1" x14ac:dyDescent="0.25"/>
    <row r="20054" s="29" customFormat="1" x14ac:dyDescent="0.25"/>
    <row r="20055" s="29" customFormat="1" x14ac:dyDescent="0.25"/>
    <row r="20056" s="29" customFormat="1" x14ac:dyDescent="0.25"/>
    <row r="20057" s="29" customFormat="1" x14ac:dyDescent="0.25"/>
    <row r="20058" s="29" customFormat="1" x14ac:dyDescent="0.25"/>
    <row r="20059" s="29" customFormat="1" x14ac:dyDescent="0.25"/>
    <row r="20060" s="29" customFormat="1" x14ac:dyDescent="0.25"/>
    <row r="20061" s="29" customFormat="1" x14ac:dyDescent="0.25"/>
    <row r="20062" s="29" customFormat="1" x14ac:dyDescent="0.25"/>
    <row r="20063" s="29" customFormat="1" x14ac:dyDescent="0.25"/>
    <row r="20064" s="29" customFormat="1" x14ac:dyDescent="0.25"/>
    <row r="20065" s="29" customFormat="1" x14ac:dyDescent="0.25"/>
    <row r="20066" s="29" customFormat="1" x14ac:dyDescent="0.25"/>
    <row r="20067" s="29" customFormat="1" x14ac:dyDescent="0.25"/>
    <row r="20068" s="29" customFormat="1" x14ac:dyDescent="0.25"/>
    <row r="20069" s="29" customFormat="1" x14ac:dyDescent="0.25"/>
    <row r="20070" s="29" customFormat="1" x14ac:dyDescent="0.25"/>
    <row r="20071" s="29" customFormat="1" x14ac:dyDescent="0.25"/>
    <row r="20072" s="29" customFormat="1" x14ac:dyDescent="0.25"/>
    <row r="20073" s="29" customFormat="1" x14ac:dyDescent="0.25"/>
    <row r="20074" s="29" customFormat="1" x14ac:dyDescent="0.25"/>
    <row r="20075" s="29" customFormat="1" x14ac:dyDescent="0.25"/>
    <row r="20076" s="29" customFormat="1" x14ac:dyDescent="0.25"/>
    <row r="20077" s="29" customFormat="1" x14ac:dyDescent="0.25"/>
    <row r="20078" s="29" customFormat="1" x14ac:dyDescent="0.25"/>
    <row r="20079" s="29" customFormat="1" x14ac:dyDescent="0.25"/>
    <row r="20080" s="29" customFormat="1" x14ac:dyDescent="0.25"/>
    <row r="20081" s="29" customFormat="1" x14ac:dyDescent="0.25"/>
    <row r="20082" s="29" customFormat="1" x14ac:dyDescent="0.25"/>
    <row r="20083" s="29" customFormat="1" x14ac:dyDescent="0.25"/>
    <row r="20084" s="29" customFormat="1" x14ac:dyDescent="0.25"/>
    <row r="20085" s="29" customFormat="1" x14ac:dyDescent="0.25"/>
    <row r="20086" s="29" customFormat="1" x14ac:dyDescent="0.25"/>
    <row r="20087" s="29" customFormat="1" x14ac:dyDescent="0.25"/>
    <row r="20088" s="29" customFormat="1" x14ac:dyDescent="0.25"/>
    <row r="20089" s="29" customFormat="1" x14ac:dyDescent="0.25"/>
    <row r="20090" s="29" customFormat="1" x14ac:dyDescent="0.25"/>
    <row r="20091" s="29" customFormat="1" x14ac:dyDescent="0.25"/>
    <row r="20092" s="29" customFormat="1" x14ac:dyDescent="0.25"/>
    <row r="20093" s="29" customFormat="1" x14ac:dyDescent="0.25"/>
    <row r="20094" s="29" customFormat="1" x14ac:dyDescent="0.25"/>
    <row r="20095" s="29" customFormat="1" x14ac:dyDescent="0.25"/>
    <row r="20096" s="29" customFormat="1" x14ac:dyDescent="0.25"/>
    <row r="20097" s="29" customFormat="1" x14ac:dyDescent="0.25"/>
    <row r="20098" s="29" customFormat="1" x14ac:dyDescent="0.25"/>
    <row r="20099" s="29" customFormat="1" x14ac:dyDescent="0.25"/>
    <row r="20100" s="29" customFormat="1" x14ac:dyDescent="0.25"/>
    <row r="20101" s="29" customFormat="1" x14ac:dyDescent="0.25"/>
    <row r="20102" s="29" customFormat="1" x14ac:dyDescent="0.25"/>
    <row r="20103" s="29" customFormat="1" x14ac:dyDescent="0.25"/>
    <row r="20104" s="29" customFormat="1" x14ac:dyDescent="0.25"/>
    <row r="20105" s="29" customFormat="1" x14ac:dyDescent="0.25"/>
    <row r="20106" s="29" customFormat="1" x14ac:dyDescent="0.25"/>
    <row r="20107" s="29" customFormat="1" x14ac:dyDescent="0.25"/>
    <row r="20108" s="29" customFormat="1" x14ac:dyDescent="0.25"/>
    <row r="20109" s="29" customFormat="1" x14ac:dyDescent="0.25"/>
    <row r="20110" s="29" customFormat="1" x14ac:dyDescent="0.25"/>
    <row r="20111" s="29" customFormat="1" x14ac:dyDescent="0.25"/>
    <row r="20112" s="29" customFormat="1" x14ac:dyDescent="0.25"/>
    <row r="20113" s="29" customFormat="1" x14ac:dyDescent="0.25"/>
    <row r="20114" s="29" customFormat="1" x14ac:dyDescent="0.25"/>
    <row r="20115" s="29" customFormat="1" x14ac:dyDescent="0.25"/>
    <row r="20116" s="29" customFormat="1" x14ac:dyDescent="0.25"/>
    <row r="20117" s="29" customFormat="1" x14ac:dyDescent="0.25"/>
    <row r="20118" s="29" customFormat="1" x14ac:dyDescent="0.25"/>
    <row r="20119" s="29" customFormat="1" x14ac:dyDescent="0.25"/>
    <row r="20120" s="29" customFormat="1" x14ac:dyDescent="0.25"/>
    <row r="20121" s="29" customFormat="1" x14ac:dyDescent="0.25"/>
    <row r="20122" s="29" customFormat="1" x14ac:dyDescent="0.25"/>
    <row r="20123" s="29" customFormat="1" x14ac:dyDescent="0.25"/>
    <row r="20124" s="29" customFormat="1" x14ac:dyDescent="0.25"/>
    <row r="20125" s="29" customFormat="1" x14ac:dyDescent="0.25"/>
    <row r="20126" s="29" customFormat="1" x14ac:dyDescent="0.25"/>
    <row r="20127" s="29" customFormat="1" x14ac:dyDescent="0.25"/>
    <row r="20128" s="29" customFormat="1" x14ac:dyDescent="0.25"/>
    <row r="20129" s="29" customFormat="1" x14ac:dyDescent="0.25"/>
    <row r="20130" s="29" customFormat="1" x14ac:dyDescent="0.25"/>
    <row r="20131" s="29" customFormat="1" x14ac:dyDescent="0.25"/>
    <row r="20132" s="29" customFormat="1" x14ac:dyDescent="0.25"/>
    <row r="20133" s="29" customFormat="1" x14ac:dyDescent="0.25"/>
    <row r="20134" s="29" customFormat="1" x14ac:dyDescent="0.25"/>
    <row r="20135" s="29" customFormat="1" x14ac:dyDescent="0.25"/>
    <row r="20136" s="29" customFormat="1" x14ac:dyDescent="0.25"/>
    <row r="20137" s="29" customFormat="1" x14ac:dyDescent="0.25"/>
    <row r="20138" s="29" customFormat="1" x14ac:dyDescent="0.25"/>
    <row r="20139" s="29" customFormat="1" x14ac:dyDescent="0.25"/>
    <row r="20140" s="29" customFormat="1" x14ac:dyDescent="0.25"/>
    <row r="20141" s="29" customFormat="1" x14ac:dyDescent="0.25"/>
    <row r="20142" s="29" customFormat="1" x14ac:dyDescent="0.25"/>
    <row r="20143" s="29" customFormat="1" x14ac:dyDescent="0.25"/>
    <row r="20144" s="29" customFormat="1" x14ac:dyDescent="0.25"/>
    <row r="20145" s="29" customFormat="1" x14ac:dyDescent="0.25"/>
    <row r="20146" s="29" customFormat="1" x14ac:dyDescent="0.25"/>
    <row r="20147" s="29" customFormat="1" x14ac:dyDescent="0.25"/>
    <row r="20148" s="29" customFormat="1" x14ac:dyDescent="0.25"/>
    <row r="20149" s="29" customFormat="1" x14ac:dyDescent="0.25"/>
    <row r="20150" s="29" customFormat="1" x14ac:dyDescent="0.25"/>
    <row r="20151" s="29" customFormat="1" x14ac:dyDescent="0.25"/>
    <row r="20152" s="29" customFormat="1" x14ac:dyDescent="0.25"/>
    <row r="20153" s="29" customFormat="1" x14ac:dyDescent="0.25"/>
    <row r="20154" s="29" customFormat="1" x14ac:dyDescent="0.25"/>
    <row r="20155" s="29" customFormat="1" x14ac:dyDescent="0.25"/>
    <row r="20156" s="29" customFormat="1" x14ac:dyDescent="0.25"/>
    <row r="20157" s="29" customFormat="1" x14ac:dyDescent="0.25"/>
    <row r="20158" s="29" customFormat="1" x14ac:dyDescent="0.25"/>
    <row r="20159" s="29" customFormat="1" x14ac:dyDescent="0.25"/>
    <row r="20160" s="29" customFormat="1" x14ac:dyDescent="0.25"/>
    <row r="20161" s="29" customFormat="1" x14ac:dyDescent="0.25"/>
    <row r="20162" s="29" customFormat="1" x14ac:dyDescent="0.25"/>
    <row r="20163" s="29" customFormat="1" x14ac:dyDescent="0.25"/>
    <row r="20164" s="29" customFormat="1" x14ac:dyDescent="0.25"/>
    <row r="20165" s="29" customFormat="1" x14ac:dyDescent="0.25"/>
    <row r="20166" s="29" customFormat="1" x14ac:dyDescent="0.25"/>
    <row r="20167" s="29" customFormat="1" x14ac:dyDescent="0.25"/>
    <row r="20168" s="29" customFormat="1" x14ac:dyDescent="0.25"/>
    <row r="20169" s="29" customFormat="1" x14ac:dyDescent="0.25"/>
    <row r="20170" s="29" customFormat="1" x14ac:dyDescent="0.25"/>
    <row r="20171" s="29" customFormat="1" x14ac:dyDescent="0.25"/>
    <row r="20172" s="29" customFormat="1" x14ac:dyDescent="0.25"/>
    <row r="20173" s="29" customFormat="1" x14ac:dyDescent="0.25"/>
    <row r="20174" s="29" customFormat="1" x14ac:dyDescent="0.25"/>
    <row r="20175" s="29" customFormat="1" x14ac:dyDescent="0.25"/>
    <row r="20176" s="29" customFormat="1" x14ac:dyDescent="0.25"/>
    <row r="20177" s="29" customFormat="1" x14ac:dyDescent="0.25"/>
    <row r="20178" s="29" customFormat="1" x14ac:dyDescent="0.25"/>
    <row r="20179" s="29" customFormat="1" x14ac:dyDescent="0.25"/>
    <row r="20180" s="29" customFormat="1" x14ac:dyDescent="0.25"/>
    <row r="20181" s="29" customFormat="1" x14ac:dyDescent="0.25"/>
    <row r="20182" s="29" customFormat="1" x14ac:dyDescent="0.25"/>
    <row r="20183" s="29" customFormat="1" x14ac:dyDescent="0.25"/>
    <row r="20184" s="29" customFormat="1" x14ac:dyDescent="0.25"/>
    <row r="20185" s="29" customFormat="1" x14ac:dyDescent="0.25"/>
    <row r="20186" s="29" customFormat="1" x14ac:dyDescent="0.25"/>
    <row r="20187" s="29" customFormat="1" x14ac:dyDescent="0.25"/>
    <row r="20188" s="29" customFormat="1" x14ac:dyDescent="0.25"/>
    <row r="20189" s="29" customFormat="1" x14ac:dyDescent="0.25"/>
    <row r="20190" s="29" customFormat="1" x14ac:dyDescent="0.25"/>
    <row r="20191" s="29" customFormat="1" x14ac:dyDescent="0.25"/>
    <row r="20192" s="29" customFormat="1" x14ac:dyDescent="0.25"/>
    <row r="20193" s="29" customFormat="1" x14ac:dyDescent="0.25"/>
    <row r="20194" s="29" customFormat="1" x14ac:dyDescent="0.25"/>
    <row r="20195" s="29" customFormat="1" x14ac:dyDescent="0.25"/>
    <row r="20196" s="29" customFormat="1" x14ac:dyDescent="0.25"/>
    <row r="20197" s="29" customFormat="1" x14ac:dyDescent="0.25"/>
    <row r="20198" s="29" customFormat="1" x14ac:dyDescent="0.25"/>
    <row r="20199" s="29" customFormat="1" x14ac:dyDescent="0.25"/>
    <row r="20200" s="29" customFormat="1" x14ac:dyDescent="0.25"/>
    <row r="20201" s="29" customFormat="1" x14ac:dyDescent="0.25"/>
    <row r="20202" s="29" customFormat="1" x14ac:dyDescent="0.25"/>
    <row r="20203" s="29" customFormat="1" x14ac:dyDescent="0.25"/>
    <row r="20204" s="29" customFormat="1" x14ac:dyDescent="0.25"/>
    <row r="20205" s="29" customFormat="1" x14ac:dyDescent="0.25"/>
    <row r="20206" s="29" customFormat="1" x14ac:dyDescent="0.25"/>
    <row r="20207" s="29" customFormat="1" x14ac:dyDescent="0.25"/>
    <row r="20208" s="29" customFormat="1" x14ac:dyDescent="0.25"/>
    <row r="20209" s="29" customFormat="1" x14ac:dyDescent="0.25"/>
    <row r="20210" s="29" customFormat="1" x14ac:dyDescent="0.25"/>
    <row r="20211" s="29" customFormat="1" x14ac:dyDescent="0.25"/>
    <row r="20212" s="29" customFormat="1" x14ac:dyDescent="0.25"/>
    <row r="20213" s="29" customFormat="1" x14ac:dyDescent="0.25"/>
    <row r="20214" s="29" customFormat="1" x14ac:dyDescent="0.25"/>
    <row r="20215" s="29" customFormat="1" x14ac:dyDescent="0.25"/>
    <row r="20216" s="29" customFormat="1" x14ac:dyDescent="0.25"/>
    <row r="20217" s="29" customFormat="1" x14ac:dyDescent="0.25"/>
    <row r="20218" s="29" customFormat="1" x14ac:dyDescent="0.25"/>
    <row r="20219" s="29" customFormat="1" x14ac:dyDescent="0.25"/>
    <row r="20220" s="29" customFormat="1" x14ac:dyDescent="0.25"/>
    <row r="20221" s="29" customFormat="1" x14ac:dyDescent="0.25"/>
    <row r="20222" s="29" customFormat="1" x14ac:dyDescent="0.25"/>
    <row r="20223" s="29" customFormat="1" x14ac:dyDescent="0.25"/>
    <row r="20224" s="29" customFormat="1" x14ac:dyDescent="0.25"/>
    <row r="20225" s="29" customFormat="1" x14ac:dyDescent="0.25"/>
    <row r="20226" s="29" customFormat="1" x14ac:dyDescent="0.25"/>
    <row r="20227" s="29" customFormat="1" x14ac:dyDescent="0.25"/>
    <row r="20228" s="29" customFormat="1" x14ac:dyDescent="0.25"/>
    <row r="20229" s="29" customFormat="1" x14ac:dyDescent="0.25"/>
    <row r="20230" s="29" customFormat="1" x14ac:dyDescent="0.25"/>
    <row r="20231" s="29" customFormat="1" x14ac:dyDescent="0.25"/>
    <row r="20232" s="29" customFormat="1" x14ac:dyDescent="0.25"/>
    <row r="20233" s="29" customFormat="1" x14ac:dyDescent="0.25"/>
    <row r="20234" s="29" customFormat="1" x14ac:dyDescent="0.25"/>
    <row r="20235" s="29" customFormat="1" x14ac:dyDescent="0.25"/>
    <row r="20236" s="29" customFormat="1" x14ac:dyDescent="0.25"/>
    <row r="20237" s="29" customFormat="1" x14ac:dyDescent="0.25"/>
    <row r="20238" s="29" customFormat="1" x14ac:dyDescent="0.25"/>
    <row r="20239" s="29" customFormat="1" x14ac:dyDescent="0.25"/>
    <row r="20240" s="29" customFormat="1" x14ac:dyDescent="0.25"/>
    <row r="20241" s="29" customFormat="1" x14ac:dyDescent="0.25"/>
    <row r="20242" s="29" customFormat="1" x14ac:dyDescent="0.25"/>
    <row r="20243" s="29" customFormat="1" x14ac:dyDescent="0.25"/>
    <row r="20244" s="29" customFormat="1" x14ac:dyDescent="0.25"/>
    <row r="20245" s="29" customFormat="1" x14ac:dyDescent="0.25"/>
    <row r="20246" s="29" customFormat="1" x14ac:dyDescent="0.25"/>
    <row r="20247" s="29" customFormat="1" x14ac:dyDescent="0.25"/>
    <row r="20248" s="29" customFormat="1" x14ac:dyDescent="0.25"/>
    <row r="20249" s="29" customFormat="1" x14ac:dyDescent="0.25"/>
    <row r="20250" s="29" customFormat="1" x14ac:dyDescent="0.25"/>
    <row r="20251" s="29" customFormat="1" x14ac:dyDescent="0.25"/>
    <row r="20252" s="29" customFormat="1" x14ac:dyDescent="0.25"/>
    <row r="20253" s="29" customFormat="1" x14ac:dyDescent="0.25"/>
    <row r="20254" s="29" customFormat="1" x14ac:dyDescent="0.25"/>
    <row r="20255" s="29" customFormat="1" x14ac:dyDescent="0.25"/>
    <row r="20256" s="29" customFormat="1" x14ac:dyDescent="0.25"/>
    <row r="20257" s="29" customFormat="1" x14ac:dyDescent="0.25"/>
    <row r="20258" s="29" customFormat="1" x14ac:dyDescent="0.25"/>
    <row r="20259" s="29" customFormat="1" x14ac:dyDescent="0.25"/>
    <row r="20260" s="29" customFormat="1" x14ac:dyDescent="0.25"/>
    <row r="20261" s="29" customFormat="1" x14ac:dyDescent="0.25"/>
    <row r="20262" s="29" customFormat="1" x14ac:dyDescent="0.25"/>
    <row r="20263" s="29" customFormat="1" x14ac:dyDescent="0.25"/>
    <row r="20264" s="29" customFormat="1" x14ac:dyDescent="0.25"/>
    <row r="20265" s="29" customFormat="1" x14ac:dyDescent="0.25"/>
    <row r="20266" s="29" customFormat="1" x14ac:dyDescent="0.25"/>
    <row r="20267" s="29" customFormat="1" x14ac:dyDescent="0.25"/>
    <row r="20268" s="29" customFormat="1" x14ac:dyDescent="0.25"/>
    <row r="20269" s="29" customFormat="1" x14ac:dyDescent="0.25"/>
    <row r="20270" s="29" customFormat="1" x14ac:dyDescent="0.25"/>
    <row r="20271" s="29" customFormat="1" x14ac:dyDescent="0.25"/>
    <row r="20272" s="29" customFormat="1" x14ac:dyDescent="0.25"/>
    <row r="20273" s="29" customFormat="1" x14ac:dyDescent="0.25"/>
    <row r="20274" s="29" customFormat="1" x14ac:dyDescent="0.25"/>
    <row r="20275" s="29" customFormat="1" x14ac:dyDescent="0.25"/>
    <row r="20276" s="29" customFormat="1" x14ac:dyDescent="0.25"/>
    <row r="20277" s="29" customFormat="1" x14ac:dyDescent="0.25"/>
    <row r="20278" s="29" customFormat="1" x14ac:dyDescent="0.25"/>
    <row r="20279" s="29" customFormat="1" x14ac:dyDescent="0.25"/>
    <row r="20280" s="29" customFormat="1" x14ac:dyDescent="0.25"/>
    <row r="20281" s="29" customFormat="1" x14ac:dyDescent="0.25"/>
    <row r="20282" s="29" customFormat="1" x14ac:dyDescent="0.25"/>
    <row r="20283" s="29" customFormat="1" x14ac:dyDescent="0.25"/>
    <row r="20284" s="29" customFormat="1" x14ac:dyDescent="0.25"/>
    <row r="20285" s="29" customFormat="1" x14ac:dyDescent="0.25"/>
    <row r="20286" s="29" customFormat="1" x14ac:dyDescent="0.25"/>
    <row r="20287" s="29" customFormat="1" x14ac:dyDescent="0.25"/>
    <row r="20288" s="29" customFormat="1" x14ac:dyDescent="0.25"/>
    <row r="20289" s="29" customFormat="1" x14ac:dyDescent="0.25"/>
    <row r="20290" s="29" customFormat="1" x14ac:dyDescent="0.25"/>
    <row r="20291" s="29" customFormat="1" x14ac:dyDescent="0.25"/>
    <row r="20292" s="29" customFormat="1" x14ac:dyDescent="0.25"/>
    <row r="20293" s="29" customFormat="1" x14ac:dyDescent="0.25"/>
    <row r="20294" s="29" customFormat="1" x14ac:dyDescent="0.25"/>
    <row r="20295" s="29" customFormat="1" x14ac:dyDescent="0.25"/>
    <row r="20296" s="29" customFormat="1" x14ac:dyDescent="0.25"/>
    <row r="20297" s="29" customFormat="1" x14ac:dyDescent="0.25"/>
    <row r="20298" s="29" customFormat="1" x14ac:dyDescent="0.25"/>
    <row r="20299" s="29" customFormat="1" x14ac:dyDescent="0.25"/>
    <row r="20300" s="29" customFormat="1" x14ac:dyDescent="0.25"/>
    <row r="20301" s="29" customFormat="1" x14ac:dyDescent="0.25"/>
    <row r="20302" s="29" customFormat="1" x14ac:dyDescent="0.25"/>
    <row r="20303" s="29" customFormat="1" x14ac:dyDescent="0.25"/>
    <row r="20304" s="29" customFormat="1" x14ac:dyDescent="0.25"/>
    <row r="20305" s="29" customFormat="1" x14ac:dyDescent="0.25"/>
    <row r="20306" s="29" customFormat="1" x14ac:dyDescent="0.25"/>
    <row r="20307" s="29" customFormat="1" x14ac:dyDescent="0.25"/>
    <row r="20308" s="29" customFormat="1" x14ac:dyDescent="0.25"/>
    <row r="20309" s="29" customFormat="1" x14ac:dyDescent="0.25"/>
    <row r="20310" s="29" customFormat="1" x14ac:dyDescent="0.25"/>
    <row r="20311" s="29" customFormat="1" x14ac:dyDescent="0.25"/>
    <row r="20312" s="29" customFormat="1" x14ac:dyDescent="0.25"/>
    <row r="20313" s="29" customFormat="1" x14ac:dyDescent="0.25"/>
    <row r="20314" s="29" customFormat="1" x14ac:dyDescent="0.25"/>
    <row r="20315" s="29" customFormat="1" x14ac:dyDescent="0.25"/>
    <row r="20316" s="29" customFormat="1" x14ac:dyDescent="0.25"/>
    <row r="20317" s="29" customFormat="1" x14ac:dyDescent="0.25"/>
    <row r="20318" s="29" customFormat="1" x14ac:dyDescent="0.25"/>
    <row r="20319" s="29" customFormat="1" x14ac:dyDescent="0.25"/>
    <row r="20320" s="29" customFormat="1" x14ac:dyDescent="0.25"/>
    <row r="20321" s="29" customFormat="1" x14ac:dyDescent="0.25"/>
    <row r="20322" s="29" customFormat="1" x14ac:dyDescent="0.25"/>
    <row r="20323" s="29" customFormat="1" x14ac:dyDescent="0.25"/>
    <row r="20324" s="29" customFormat="1" x14ac:dyDescent="0.25"/>
    <row r="20325" s="29" customFormat="1" x14ac:dyDescent="0.25"/>
    <row r="20326" s="29" customFormat="1" x14ac:dyDescent="0.25"/>
    <row r="20327" s="29" customFormat="1" x14ac:dyDescent="0.25"/>
    <row r="20328" s="29" customFormat="1" x14ac:dyDescent="0.25"/>
    <row r="20329" s="29" customFormat="1" x14ac:dyDescent="0.25"/>
    <row r="20330" s="29" customFormat="1" x14ac:dyDescent="0.25"/>
    <row r="20331" s="29" customFormat="1" x14ac:dyDescent="0.25"/>
    <row r="20332" s="29" customFormat="1" x14ac:dyDescent="0.25"/>
    <row r="20333" s="29" customFormat="1" x14ac:dyDescent="0.25"/>
    <row r="20334" s="29" customFormat="1" x14ac:dyDescent="0.25"/>
    <row r="20335" s="29" customFormat="1" x14ac:dyDescent="0.25"/>
    <row r="20336" s="29" customFormat="1" x14ac:dyDescent="0.25"/>
    <row r="20337" s="29" customFormat="1" x14ac:dyDescent="0.25"/>
    <row r="20338" s="29" customFormat="1" x14ac:dyDescent="0.25"/>
    <row r="20339" s="29" customFormat="1" x14ac:dyDescent="0.25"/>
    <row r="20340" s="29" customFormat="1" x14ac:dyDescent="0.25"/>
    <row r="20341" s="29" customFormat="1" x14ac:dyDescent="0.25"/>
    <row r="20342" s="29" customFormat="1" x14ac:dyDescent="0.25"/>
    <row r="20343" s="29" customFormat="1" x14ac:dyDescent="0.25"/>
    <row r="20344" s="29" customFormat="1" x14ac:dyDescent="0.25"/>
    <row r="20345" s="29" customFormat="1" x14ac:dyDescent="0.25"/>
    <row r="20346" s="29" customFormat="1" x14ac:dyDescent="0.25"/>
    <row r="20347" s="29" customFormat="1" x14ac:dyDescent="0.25"/>
    <row r="20348" s="29" customFormat="1" x14ac:dyDescent="0.25"/>
    <row r="20349" s="29" customFormat="1" x14ac:dyDescent="0.25"/>
    <row r="20350" s="29" customFormat="1" x14ac:dyDescent="0.25"/>
    <row r="20351" s="29" customFormat="1" x14ac:dyDescent="0.25"/>
    <row r="20352" s="29" customFormat="1" x14ac:dyDescent="0.25"/>
    <row r="20353" s="29" customFormat="1" x14ac:dyDescent="0.25"/>
    <row r="20354" s="29" customFormat="1" x14ac:dyDescent="0.25"/>
    <row r="20355" s="29" customFormat="1" x14ac:dyDescent="0.25"/>
    <row r="20356" s="29" customFormat="1" x14ac:dyDescent="0.25"/>
    <row r="20357" s="29" customFormat="1" x14ac:dyDescent="0.25"/>
    <row r="20358" s="29" customFormat="1" x14ac:dyDescent="0.25"/>
    <row r="20359" s="29" customFormat="1" x14ac:dyDescent="0.25"/>
    <row r="20360" s="29" customFormat="1" x14ac:dyDescent="0.25"/>
    <row r="20361" s="29" customFormat="1" x14ac:dyDescent="0.25"/>
    <row r="20362" s="29" customFormat="1" x14ac:dyDescent="0.25"/>
    <row r="20363" s="29" customFormat="1" x14ac:dyDescent="0.25"/>
    <row r="20364" s="29" customFormat="1" x14ac:dyDescent="0.25"/>
    <row r="20365" s="29" customFormat="1" x14ac:dyDescent="0.25"/>
    <row r="20366" s="29" customFormat="1" x14ac:dyDescent="0.25"/>
    <row r="20367" s="29" customFormat="1" x14ac:dyDescent="0.25"/>
    <row r="20368" s="29" customFormat="1" x14ac:dyDescent="0.25"/>
    <row r="20369" s="29" customFormat="1" x14ac:dyDescent="0.25"/>
    <row r="20370" s="29" customFormat="1" x14ac:dyDescent="0.25"/>
    <row r="20371" s="29" customFormat="1" x14ac:dyDescent="0.25"/>
    <row r="20372" s="29" customFormat="1" x14ac:dyDescent="0.25"/>
    <row r="20373" s="29" customFormat="1" x14ac:dyDescent="0.25"/>
    <row r="20374" s="29" customFormat="1" x14ac:dyDescent="0.25"/>
    <row r="20375" s="29" customFormat="1" x14ac:dyDescent="0.25"/>
    <row r="20376" s="29" customFormat="1" x14ac:dyDescent="0.25"/>
    <row r="20377" s="29" customFormat="1" x14ac:dyDescent="0.25"/>
    <row r="20378" s="29" customFormat="1" x14ac:dyDescent="0.25"/>
    <row r="20379" s="29" customFormat="1" x14ac:dyDescent="0.25"/>
    <row r="20380" s="29" customFormat="1" x14ac:dyDescent="0.25"/>
    <row r="20381" s="29" customFormat="1" x14ac:dyDescent="0.25"/>
    <row r="20382" s="29" customFormat="1" x14ac:dyDescent="0.25"/>
    <row r="20383" s="29" customFormat="1" x14ac:dyDescent="0.25"/>
    <row r="20384" s="29" customFormat="1" x14ac:dyDescent="0.25"/>
    <row r="20385" s="29" customFormat="1" x14ac:dyDescent="0.25"/>
    <row r="20386" s="29" customFormat="1" x14ac:dyDescent="0.25"/>
    <row r="20387" s="29" customFormat="1" x14ac:dyDescent="0.25"/>
    <row r="20388" s="29" customFormat="1" x14ac:dyDescent="0.25"/>
    <row r="20389" s="29" customFormat="1" x14ac:dyDescent="0.25"/>
    <row r="20390" s="29" customFormat="1" x14ac:dyDescent="0.25"/>
    <row r="20391" s="29" customFormat="1" x14ac:dyDescent="0.25"/>
    <row r="20392" s="29" customFormat="1" x14ac:dyDescent="0.25"/>
    <row r="20393" s="29" customFormat="1" x14ac:dyDescent="0.25"/>
    <row r="20394" s="29" customFormat="1" x14ac:dyDescent="0.25"/>
    <row r="20395" s="29" customFormat="1" x14ac:dyDescent="0.25"/>
    <row r="20396" s="29" customFormat="1" x14ac:dyDescent="0.25"/>
    <row r="20397" s="29" customFormat="1" x14ac:dyDescent="0.25"/>
    <row r="20398" s="29" customFormat="1" x14ac:dyDescent="0.25"/>
    <row r="20399" s="29" customFormat="1" x14ac:dyDescent="0.25"/>
    <row r="20400" s="29" customFormat="1" x14ac:dyDescent="0.25"/>
    <row r="20401" s="29" customFormat="1" x14ac:dyDescent="0.25"/>
    <row r="20402" s="29" customFormat="1" x14ac:dyDescent="0.25"/>
    <row r="20403" s="29" customFormat="1" x14ac:dyDescent="0.25"/>
    <row r="20404" s="29" customFormat="1" x14ac:dyDescent="0.25"/>
    <row r="20405" s="29" customFormat="1" x14ac:dyDescent="0.25"/>
    <row r="20406" s="29" customFormat="1" x14ac:dyDescent="0.25"/>
    <row r="20407" s="29" customFormat="1" x14ac:dyDescent="0.25"/>
    <row r="20408" s="29" customFormat="1" x14ac:dyDescent="0.25"/>
    <row r="20409" s="29" customFormat="1" x14ac:dyDescent="0.25"/>
    <row r="20410" s="29" customFormat="1" x14ac:dyDescent="0.25"/>
    <row r="20411" s="29" customFormat="1" x14ac:dyDescent="0.25"/>
    <row r="20412" s="29" customFormat="1" x14ac:dyDescent="0.25"/>
    <row r="20413" s="29" customFormat="1" x14ac:dyDescent="0.25"/>
    <row r="20414" s="29" customFormat="1" x14ac:dyDescent="0.25"/>
    <row r="20415" s="29" customFormat="1" x14ac:dyDescent="0.25"/>
    <row r="20416" s="29" customFormat="1" x14ac:dyDescent="0.25"/>
    <row r="20417" s="29" customFormat="1" x14ac:dyDescent="0.25"/>
    <row r="20418" s="29" customFormat="1" x14ac:dyDescent="0.25"/>
    <row r="20419" s="29" customFormat="1" x14ac:dyDescent="0.25"/>
    <row r="20420" s="29" customFormat="1" x14ac:dyDescent="0.25"/>
    <row r="20421" s="29" customFormat="1" x14ac:dyDescent="0.25"/>
    <row r="20422" s="29" customFormat="1" x14ac:dyDescent="0.25"/>
    <row r="20423" s="29" customFormat="1" x14ac:dyDescent="0.25"/>
    <row r="20424" s="29" customFormat="1" x14ac:dyDescent="0.25"/>
    <row r="20425" s="29" customFormat="1" x14ac:dyDescent="0.25"/>
    <row r="20426" s="29" customFormat="1" x14ac:dyDescent="0.25"/>
    <row r="20427" s="29" customFormat="1" x14ac:dyDescent="0.25"/>
    <row r="20428" s="29" customFormat="1" x14ac:dyDescent="0.25"/>
    <row r="20429" s="29" customFormat="1" x14ac:dyDescent="0.25"/>
    <row r="20430" s="29" customFormat="1" x14ac:dyDescent="0.25"/>
    <row r="20431" s="29" customFormat="1" x14ac:dyDescent="0.25"/>
    <row r="20432" s="29" customFormat="1" x14ac:dyDescent="0.25"/>
    <row r="20433" s="29" customFormat="1" x14ac:dyDescent="0.25"/>
    <row r="20434" s="29" customFormat="1" x14ac:dyDescent="0.25"/>
    <row r="20435" s="29" customFormat="1" x14ac:dyDescent="0.25"/>
    <row r="20436" s="29" customFormat="1" x14ac:dyDescent="0.25"/>
    <row r="20437" s="29" customFormat="1" x14ac:dyDescent="0.25"/>
    <row r="20438" s="29" customFormat="1" x14ac:dyDescent="0.25"/>
    <row r="20439" s="29" customFormat="1" x14ac:dyDescent="0.25"/>
    <row r="20440" s="29" customFormat="1" x14ac:dyDescent="0.25"/>
    <row r="20441" s="29" customFormat="1" x14ac:dyDescent="0.25"/>
    <row r="20442" s="29" customFormat="1" x14ac:dyDescent="0.25"/>
    <row r="20443" s="29" customFormat="1" x14ac:dyDescent="0.25"/>
    <row r="20444" s="29" customFormat="1" x14ac:dyDescent="0.25"/>
    <row r="20445" s="29" customFormat="1" x14ac:dyDescent="0.25"/>
    <row r="20446" s="29" customFormat="1" x14ac:dyDescent="0.25"/>
    <row r="20447" s="29" customFormat="1" x14ac:dyDescent="0.25"/>
    <row r="20448" s="29" customFormat="1" x14ac:dyDescent="0.25"/>
    <row r="20449" s="29" customFormat="1" x14ac:dyDescent="0.25"/>
    <row r="20450" s="29" customFormat="1" x14ac:dyDescent="0.25"/>
    <row r="20451" s="29" customFormat="1" x14ac:dyDescent="0.25"/>
    <row r="20452" s="29" customFormat="1" x14ac:dyDescent="0.25"/>
    <row r="20453" s="29" customFormat="1" x14ac:dyDescent="0.25"/>
    <row r="20454" s="29" customFormat="1" x14ac:dyDescent="0.25"/>
    <row r="20455" s="29" customFormat="1" x14ac:dyDescent="0.25"/>
    <row r="20456" s="29" customFormat="1" x14ac:dyDescent="0.25"/>
    <row r="20457" s="29" customFormat="1" x14ac:dyDescent="0.25"/>
    <row r="20458" s="29" customFormat="1" x14ac:dyDescent="0.25"/>
    <row r="20459" s="29" customFormat="1" x14ac:dyDescent="0.25"/>
    <row r="20460" s="29" customFormat="1" x14ac:dyDescent="0.25"/>
    <row r="20461" s="29" customFormat="1" x14ac:dyDescent="0.25"/>
    <row r="20462" s="29" customFormat="1" x14ac:dyDescent="0.25"/>
    <row r="20463" s="29" customFormat="1" x14ac:dyDescent="0.25"/>
    <row r="20464" s="29" customFormat="1" x14ac:dyDescent="0.25"/>
    <row r="20465" s="29" customFormat="1" x14ac:dyDescent="0.25"/>
    <row r="20466" s="29" customFormat="1" x14ac:dyDescent="0.25"/>
    <row r="20467" s="29" customFormat="1" x14ac:dyDescent="0.25"/>
    <row r="20468" s="29" customFormat="1" x14ac:dyDescent="0.25"/>
    <row r="20469" s="29" customFormat="1" x14ac:dyDescent="0.25"/>
    <row r="20470" s="29" customFormat="1" x14ac:dyDescent="0.25"/>
    <row r="20471" s="29" customFormat="1" x14ac:dyDescent="0.25"/>
    <row r="20472" s="29" customFormat="1" x14ac:dyDescent="0.25"/>
    <row r="20473" s="29" customFormat="1" x14ac:dyDescent="0.25"/>
    <row r="20474" s="29" customFormat="1" x14ac:dyDescent="0.25"/>
    <row r="20475" s="29" customFormat="1" x14ac:dyDescent="0.25"/>
    <row r="20476" s="29" customFormat="1" x14ac:dyDescent="0.25"/>
    <row r="20477" s="29" customFormat="1" x14ac:dyDescent="0.25"/>
    <row r="20478" s="29" customFormat="1" x14ac:dyDescent="0.25"/>
    <row r="20479" s="29" customFormat="1" x14ac:dyDescent="0.25"/>
    <row r="20480" s="29" customFormat="1" x14ac:dyDescent="0.25"/>
    <row r="20481" s="29" customFormat="1" x14ac:dyDescent="0.25"/>
    <row r="20482" s="29" customFormat="1" x14ac:dyDescent="0.25"/>
    <row r="20483" s="29" customFormat="1" x14ac:dyDescent="0.25"/>
    <row r="20484" s="29" customFormat="1" x14ac:dyDescent="0.25"/>
    <row r="20485" s="29" customFormat="1" x14ac:dyDescent="0.25"/>
    <row r="20486" s="29" customFormat="1" x14ac:dyDescent="0.25"/>
    <row r="20487" s="29" customFormat="1" x14ac:dyDescent="0.25"/>
    <row r="20488" s="29" customFormat="1" x14ac:dyDescent="0.25"/>
    <row r="20489" s="29" customFormat="1" x14ac:dyDescent="0.25"/>
    <row r="20490" s="29" customFormat="1" x14ac:dyDescent="0.25"/>
    <row r="20491" s="29" customFormat="1" x14ac:dyDescent="0.25"/>
    <row r="20492" s="29" customFormat="1" x14ac:dyDescent="0.25"/>
    <row r="20493" s="29" customFormat="1" x14ac:dyDescent="0.25"/>
    <row r="20494" s="29" customFormat="1" x14ac:dyDescent="0.25"/>
    <row r="20495" s="29" customFormat="1" x14ac:dyDescent="0.25"/>
    <row r="20496" s="29" customFormat="1" x14ac:dyDescent="0.25"/>
    <row r="20497" s="29" customFormat="1" x14ac:dyDescent="0.25"/>
    <row r="20498" s="29" customFormat="1" x14ac:dyDescent="0.25"/>
    <row r="20499" s="29" customFormat="1" x14ac:dyDescent="0.25"/>
    <row r="20500" s="29" customFormat="1" x14ac:dyDescent="0.25"/>
    <row r="20501" s="29" customFormat="1" x14ac:dyDescent="0.25"/>
    <row r="20502" s="29" customFormat="1" x14ac:dyDescent="0.25"/>
    <row r="20503" s="29" customFormat="1" x14ac:dyDescent="0.25"/>
    <row r="20504" s="29" customFormat="1" x14ac:dyDescent="0.25"/>
    <row r="20505" s="29" customFormat="1" x14ac:dyDescent="0.25"/>
    <row r="20506" s="29" customFormat="1" x14ac:dyDescent="0.25"/>
    <row r="20507" s="29" customFormat="1" x14ac:dyDescent="0.25"/>
    <row r="20508" s="29" customFormat="1" x14ac:dyDescent="0.25"/>
    <row r="20509" s="29" customFormat="1" x14ac:dyDescent="0.25"/>
    <row r="20510" s="29" customFormat="1" x14ac:dyDescent="0.25"/>
    <row r="20511" s="29" customFormat="1" x14ac:dyDescent="0.25"/>
    <row r="20512" s="29" customFormat="1" x14ac:dyDescent="0.25"/>
    <row r="20513" s="29" customFormat="1" x14ac:dyDescent="0.25"/>
    <row r="20514" s="29" customFormat="1" x14ac:dyDescent="0.25"/>
    <row r="20515" s="29" customFormat="1" x14ac:dyDescent="0.25"/>
    <row r="20516" s="29" customFormat="1" x14ac:dyDescent="0.25"/>
    <row r="20517" s="29" customFormat="1" x14ac:dyDescent="0.25"/>
    <row r="20518" s="29" customFormat="1" x14ac:dyDescent="0.25"/>
    <row r="20519" s="29" customFormat="1" x14ac:dyDescent="0.25"/>
    <row r="20520" s="29" customFormat="1" x14ac:dyDescent="0.25"/>
    <row r="20521" s="29" customFormat="1" x14ac:dyDescent="0.25"/>
    <row r="20522" s="29" customFormat="1" x14ac:dyDescent="0.25"/>
    <row r="20523" s="29" customFormat="1" x14ac:dyDescent="0.25"/>
    <row r="20524" s="29" customFormat="1" x14ac:dyDescent="0.25"/>
    <row r="20525" s="29" customFormat="1" x14ac:dyDescent="0.25"/>
    <row r="20526" s="29" customFormat="1" x14ac:dyDescent="0.25"/>
    <row r="20527" s="29" customFormat="1" x14ac:dyDescent="0.25"/>
    <row r="20528" s="29" customFormat="1" x14ac:dyDescent="0.25"/>
    <row r="20529" s="29" customFormat="1" x14ac:dyDescent="0.25"/>
    <row r="20530" s="29" customFormat="1" x14ac:dyDescent="0.25"/>
    <row r="20531" s="29" customFormat="1" x14ac:dyDescent="0.25"/>
    <row r="20532" s="29" customFormat="1" x14ac:dyDescent="0.25"/>
    <row r="20533" s="29" customFormat="1" x14ac:dyDescent="0.25"/>
    <row r="20534" s="29" customFormat="1" x14ac:dyDescent="0.25"/>
    <row r="20535" s="29" customFormat="1" x14ac:dyDescent="0.25"/>
    <row r="20536" s="29" customFormat="1" x14ac:dyDescent="0.25"/>
    <row r="20537" s="29" customFormat="1" x14ac:dyDescent="0.25"/>
    <row r="20538" s="29" customFormat="1" x14ac:dyDescent="0.25"/>
    <row r="20539" s="29" customFormat="1" x14ac:dyDescent="0.25"/>
    <row r="20540" s="29" customFormat="1" x14ac:dyDescent="0.25"/>
    <row r="20541" s="29" customFormat="1" x14ac:dyDescent="0.25"/>
    <row r="20542" s="29" customFormat="1" x14ac:dyDescent="0.25"/>
    <row r="20543" s="29" customFormat="1" x14ac:dyDescent="0.25"/>
    <row r="20544" s="29" customFormat="1" x14ac:dyDescent="0.25"/>
    <row r="20545" s="29" customFormat="1" x14ac:dyDescent="0.25"/>
    <row r="20546" s="29" customFormat="1" x14ac:dyDescent="0.25"/>
    <row r="20547" s="29" customFormat="1" x14ac:dyDescent="0.25"/>
    <row r="20548" s="29" customFormat="1" x14ac:dyDescent="0.25"/>
    <row r="20549" s="29" customFormat="1" x14ac:dyDescent="0.25"/>
    <row r="20550" s="29" customFormat="1" x14ac:dyDescent="0.25"/>
    <row r="20551" s="29" customFormat="1" x14ac:dyDescent="0.25"/>
    <row r="20552" s="29" customFormat="1" x14ac:dyDescent="0.25"/>
    <row r="20553" s="29" customFormat="1" x14ac:dyDescent="0.25"/>
    <row r="20554" s="29" customFormat="1" x14ac:dyDescent="0.25"/>
    <row r="20555" s="29" customFormat="1" x14ac:dyDescent="0.25"/>
    <row r="20556" s="29" customFormat="1" x14ac:dyDescent="0.25"/>
    <row r="20557" s="29" customFormat="1" x14ac:dyDescent="0.25"/>
    <row r="20558" s="29" customFormat="1" x14ac:dyDescent="0.25"/>
    <row r="20559" s="29" customFormat="1" x14ac:dyDescent="0.25"/>
    <row r="20560" s="29" customFormat="1" x14ac:dyDescent="0.25"/>
    <row r="20561" s="29" customFormat="1" x14ac:dyDescent="0.25"/>
    <row r="20562" s="29" customFormat="1" x14ac:dyDescent="0.25"/>
    <row r="20563" s="29" customFormat="1" x14ac:dyDescent="0.25"/>
    <row r="20564" s="29" customFormat="1" x14ac:dyDescent="0.25"/>
    <row r="20565" s="29" customFormat="1" x14ac:dyDescent="0.25"/>
    <row r="20566" s="29" customFormat="1" x14ac:dyDescent="0.25"/>
    <row r="20567" s="29" customFormat="1" x14ac:dyDescent="0.25"/>
    <row r="20568" s="29" customFormat="1" x14ac:dyDescent="0.25"/>
    <row r="20569" s="29" customFormat="1" x14ac:dyDescent="0.25"/>
    <row r="20570" s="29" customFormat="1" x14ac:dyDescent="0.25"/>
    <row r="20571" s="29" customFormat="1" x14ac:dyDescent="0.25"/>
    <row r="20572" s="29" customFormat="1" x14ac:dyDescent="0.25"/>
    <row r="20573" s="29" customFormat="1" x14ac:dyDescent="0.25"/>
    <row r="20574" s="29" customFormat="1" x14ac:dyDescent="0.25"/>
    <row r="20575" s="29" customFormat="1" x14ac:dyDescent="0.25"/>
    <row r="20576" s="29" customFormat="1" x14ac:dyDescent="0.25"/>
    <row r="20577" s="29" customFormat="1" x14ac:dyDescent="0.25"/>
    <row r="20578" s="29" customFormat="1" x14ac:dyDescent="0.25"/>
    <row r="20579" s="29" customFormat="1" x14ac:dyDescent="0.25"/>
    <row r="20580" s="29" customFormat="1" x14ac:dyDescent="0.25"/>
    <row r="20581" s="29" customFormat="1" x14ac:dyDescent="0.25"/>
    <row r="20582" s="29" customFormat="1" x14ac:dyDescent="0.25"/>
    <row r="20583" s="29" customFormat="1" x14ac:dyDescent="0.25"/>
    <row r="20584" s="29" customFormat="1" x14ac:dyDescent="0.25"/>
    <row r="20585" s="29" customFormat="1" x14ac:dyDescent="0.25"/>
    <row r="20586" s="29" customFormat="1" x14ac:dyDescent="0.25"/>
    <row r="20587" s="29" customFormat="1" x14ac:dyDescent="0.25"/>
    <row r="20588" s="29" customFormat="1" x14ac:dyDescent="0.25"/>
    <row r="20589" s="29" customFormat="1" x14ac:dyDescent="0.25"/>
    <row r="20590" s="29" customFormat="1" x14ac:dyDescent="0.25"/>
    <row r="20591" s="29" customFormat="1" x14ac:dyDescent="0.25"/>
    <row r="20592" s="29" customFormat="1" x14ac:dyDescent="0.25"/>
    <row r="20593" s="29" customFormat="1" x14ac:dyDescent="0.25"/>
    <row r="20594" s="29" customFormat="1" x14ac:dyDescent="0.25"/>
    <row r="20595" s="29" customFormat="1" x14ac:dyDescent="0.25"/>
    <row r="20596" s="29" customFormat="1" x14ac:dyDescent="0.25"/>
    <row r="20597" s="29" customFormat="1" x14ac:dyDescent="0.25"/>
    <row r="20598" s="29" customFormat="1" x14ac:dyDescent="0.25"/>
    <row r="20599" s="29" customFormat="1" x14ac:dyDescent="0.25"/>
    <row r="20600" s="29" customFormat="1" x14ac:dyDescent="0.25"/>
    <row r="20601" s="29" customFormat="1" x14ac:dyDescent="0.25"/>
    <row r="20602" s="29" customFormat="1" x14ac:dyDescent="0.25"/>
    <row r="20603" s="29" customFormat="1" x14ac:dyDescent="0.25"/>
    <row r="20604" s="29" customFormat="1" x14ac:dyDescent="0.25"/>
    <row r="20605" s="29" customFormat="1" x14ac:dyDescent="0.25"/>
    <row r="20606" s="29" customFormat="1" x14ac:dyDescent="0.25"/>
    <row r="20607" s="29" customFormat="1" x14ac:dyDescent="0.25"/>
    <row r="20608" s="29" customFormat="1" x14ac:dyDescent="0.25"/>
    <row r="20609" s="29" customFormat="1" x14ac:dyDescent="0.25"/>
    <row r="20610" s="29" customFormat="1" x14ac:dyDescent="0.25"/>
    <row r="20611" s="29" customFormat="1" x14ac:dyDescent="0.25"/>
    <row r="20612" s="29" customFormat="1" x14ac:dyDescent="0.25"/>
    <row r="20613" s="29" customFormat="1" x14ac:dyDescent="0.25"/>
    <row r="20614" s="29" customFormat="1" x14ac:dyDescent="0.25"/>
    <row r="20615" s="29" customFormat="1" x14ac:dyDescent="0.25"/>
    <row r="20616" s="29" customFormat="1" x14ac:dyDescent="0.25"/>
    <row r="20617" s="29" customFormat="1" x14ac:dyDescent="0.25"/>
    <row r="20618" s="29" customFormat="1" x14ac:dyDescent="0.25"/>
    <row r="20619" s="29" customFormat="1" x14ac:dyDescent="0.25"/>
    <row r="20620" s="29" customFormat="1" x14ac:dyDescent="0.25"/>
    <row r="20621" s="29" customFormat="1" x14ac:dyDescent="0.25"/>
    <row r="20622" s="29" customFormat="1" x14ac:dyDescent="0.25"/>
    <row r="20623" s="29" customFormat="1" x14ac:dyDescent="0.25"/>
    <row r="20624" s="29" customFormat="1" x14ac:dyDescent="0.25"/>
    <row r="20625" s="29" customFormat="1" x14ac:dyDescent="0.25"/>
    <row r="20626" s="29" customFormat="1" x14ac:dyDescent="0.25"/>
    <row r="20627" s="29" customFormat="1" x14ac:dyDescent="0.25"/>
    <row r="20628" s="29" customFormat="1" x14ac:dyDescent="0.25"/>
    <row r="20629" s="29" customFormat="1" x14ac:dyDescent="0.25"/>
    <row r="20630" s="29" customFormat="1" x14ac:dyDescent="0.25"/>
    <row r="20631" s="29" customFormat="1" x14ac:dyDescent="0.25"/>
    <row r="20632" s="29" customFormat="1" x14ac:dyDescent="0.25"/>
    <row r="20633" s="29" customFormat="1" x14ac:dyDescent="0.25"/>
    <row r="20634" s="29" customFormat="1" x14ac:dyDescent="0.25"/>
    <row r="20635" s="29" customFormat="1" x14ac:dyDescent="0.25"/>
    <row r="20636" s="29" customFormat="1" x14ac:dyDescent="0.25"/>
    <row r="20637" s="29" customFormat="1" x14ac:dyDescent="0.25"/>
    <row r="20638" s="29" customFormat="1" x14ac:dyDescent="0.25"/>
    <row r="20639" s="29" customFormat="1" x14ac:dyDescent="0.25"/>
    <row r="20640" s="29" customFormat="1" x14ac:dyDescent="0.25"/>
    <row r="20641" s="29" customFormat="1" x14ac:dyDescent="0.25"/>
    <row r="20642" s="29" customFormat="1" x14ac:dyDescent="0.25"/>
    <row r="20643" s="29" customFormat="1" x14ac:dyDescent="0.25"/>
    <row r="20644" s="29" customFormat="1" x14ac:dyDescent="0.25"/>
    <row r="20645" s="29" customFormat="1" x14ac:dyDescent="0.25"/>
    <row r="20646" s="29" customFormat="1" x14ac:dyDescent="0.25"/>
    <row r="20647" s="29" customFormat="1" x14ac:dyDescent="0.25"/>
    <row r="20648" s="29" customFormat="1" x14ac:dyDescent="0.25"/>
    <row r="20649" s="29" customFormat="1" x14ac:dyDescent="0.25"/>
    <row r="20650" s="29" customFormat="1" x14ac:dyDescent="0.25"/>
    <row r="20651" s="29" customFormat="1" x14ac:dyDescent="0.25"/>
    <row r="20652" s="29" customFormat="1" x14ac:dyDescent="0.25"/>
    <row r="20653" s="29" customFormat="1" x14ac:dyDescent="0.25"/>
    <row r="20654" s="29" customFormat="1" x14ac:dyDescent="0.25"/>
    <row r="20655" s="29" customFormat="1" x14ac:dyDescent="0.25"/>
    <row r="20656" s="29" customFormat="1" x14ac:dyDescent="0.25"/>
    <row r="20657" s="29" customFormat="1" x14ac:dyDescent="0.25"/>
    <row r="20658" s="29" customFormat="1" x14ac:dyDescent="0.25"/>
    <row r="20659" s="29" customFormat="1" x14ac:dyDescent="0.25"/>
    <row r="20660" s="29" customFormat="1" x14ac:dyDescent="0.25"/>
    <row r="20661" s="29" customFormat="1" x14ac:dyDescent="0.25"/>
    <row r="20662" s="29" customFormat="1" x14ac:dyDescent="0.25"/>
    <row r="20663" s="29" customFormat="1" x14ac:dyDescent="0.25"/>
    <row r="20664" s="29" customFormat="1" x14ac:dyDescent="0.25"/>
    <row r="20665" s="29" customFormat="1" x14ac:dyDescent="0.25"/>
    <row r="20666" s="29" customFormat="1" x14ac:dyDescent="0.25"/>
    <row r="20667" s="29" customFormat="1" x14ac:dyDescent="0.25"/>
    <row r="20668" s="29" customFormat="1" x14ac:dyDescent="0.25"/>
    <row r="20669" s="29" customFormat="1" x14ac:dyDescent="0.25"/>
    <row r="20670" s="29" customFormat="1" x14ac:dyDescent="0.25"/>
    <row r="20671" s="29" customFormat="1" x14ac:dyDescent="0.25"/>
    <row r="20672" s="29" customFormat="1" x14ac:dyDescent="0.25"/>
    <row r="20673" s="29" customFormat="1" x14ac:dyDescent="0.25"/>
    <row r="20674" s="29" customFormat="1" x14ac:dyDescent="0.25"/>
    <row r="20675" s="29" customFormat="1" x14ac:dyDescent="0.25"/>
    <row r="20676" s="29" customFormat="1" x14ac:dyDescent="0.25"/>
    <row r="20677" s="29" customFormat="1" x14ac:dyDescent="0.25"/>
    <row r="20678" s="29" customFormat="1" x14ac:dyDescent="0.25"/>
    <row r="20679" s="29" customFormat="1" x14ac:dyDescent="0.25"/>
    <row r="20680" s="29" customFormat="1" x14ac:dyDescent="0.25"/>
    <row r="20681" s="29" customFormat="1" x14ac:dyDescent="0.25"/>
    <row r="20682" s="29" customFormat="1" x14ac:dyDescent="0.25"/>
    <row r="20683" s="29" customFormat="1" x14ac:dyDescent="0.25"/>
    <row r="20684" s="29" customFormat="1" x14ac:dyDescent="0.25"/>
    <row r="20685" s="29" customFormat="1" x14ac:dyDescent="0.25"/>
    <row r="20686" s="29" customFormat="1" x14ac:dyDescent="0.25"/>
    <row r="20687" s="29" customFormat="1" x14ac:dyDescent="0.25"/>
    <row r="20688" s="29" customFormat="1" x14ac:dyDescent="0.25"/>
    <row r="20689" s="29" customFormat="1" x14ac:dyDescent="0.25"/>
    <row r="20690" s="29" customFormat="1" x14ac:dyDescent="0.25"/>
    <row r="20691" s="29" customFormat="1" x14ac:dyDescent="0.25"/>
    <row r="20692" s="29" customFormat="1" x14ac:dyDescent="0.25"/>
    <row r="20693" s="29" customFormat="1" x14ac:dyDescent="0.25"/>
    <row r="20694" s="29" customFormat="1" x14ac:dyDescent="0.25"/>
    <row r="20695" s="29" customFormat="1" x14ac:dyDescent="0.25"/>
    <row r="20696" s="29" customFormat="1" x14ac:dyDescent="0.25"/>
    <row r="20697" s="29" customFormat="1" x14ac:dyDescent="0.25"/>
    <row r="20698" s="29" customFormat="1" x14ac:dyDescent="0.25"/>
    <row r="20699" s="29" customFormat="1" x14ac:dyDescent="0.25"/>
    <row r="20700" s="29" customFormat="1" x14ac:dyDescent="0.25"/>
    <row r="20701" s="29" customFormat="1" x14ac:dyDescent="0.25"/>
    <row r="20702" s="29" customFormat="1" x14ac:dyDescent="0.25"/>
    <row r="20703" s="29" customFormat="1" x14ac:dyDescent="0.25"/>
    <row r="20704" s="29" customFormat="1" x14ac:dyDescent="0.25"/>
    <row r="20705" s="29" customFormat="1" x14ac:dyDescent="0.25"/>
    <row r="20706" s="29" customFormat="1" x14ac:dyDescent="0.25"/>
    <row r="20707" s="29" customFormat="1" x14ac:dyDescent="0.25"/>
    <row r="20708" s="29" customFormat="1" x14ac:dyDescent="0.25"/>
    <row r="20709" s="29" customFormat="1" x14ac:dyDescent="0.25"/>
    <row r="20710" s="29" customFormat="1" x14ac:dyDescent="0.25"/>
    <row r="20711" s="29" customFormat="1" x14ac:dyDescent="0.25"/>
    <row r="20712" s="29" customFormat="1" x14ac:dyDescent="0.25"/>
    <row r="20713" s="29" customFormat="1" x14ac:dyDescent="0.25"/>
    <row r="20714" s="29" customFormat="1" x14ac:dyDescent="0.25"/>
    <row r="20715" s="29" customFormat="1" x14ac:dyDescent="0.25"/>
    <row r="20716" s="29" customFormat="1" x14ac:dyDescent="0.25"/>
    <row r="20717" s="29" customFormat="1" x14ac:dyDescent="0.25"/>
    <row r="20718" s="29" customFormat="1" x14ac:dyDescent="0.25"/>
    <row r="20719" s="29" customFormat="1" x14ac:dyDescent="0.25"/>
    <row r="20720" s="29" customFormat="1" x14ac:dyDescent="0.25"/>
    <row r="20721" s="29" customFormat="1" x14ac:dyDescent="0.25"/>
    <row r="20722" s="29" customFormat="1" x14ac:dyDescent="0.25"/>
    <row r="20723" s="29" customFormat="1" x14ac:dyDescent="0.25"/>
    <row r="20724" s="29" customFormat="1" x14ac:dyDescent="0.25"/>
    <row r="20725" s="29" customFormat="1" x14ac:dyDescent="0.25"/>
    <row r="20726" s="29" customFormat="1" x14ac:dyDescent="0.25"/>
    <row r="20727" s="29" customFormat="1" x14ac:dyDescent="0.25"/>
    <row r="20728" s="29" customFormat="1" x14ac:dyDescent="0.25"/>
    <row r="20729" s="29" customFormat="1" x14ac:dyDescent="0.25"/>
    <row r="20730" s="29" customFormat="1" x14ac:dyDescent="0.25"/>
    <row r="20731" s="29" customFormat="1" x14ac:dyDescent="0.25"/>
    <row r="20732" s="29" customFormat="1" x14ac:dyDescent="0.25"/>
    <row r="20733" s="29" customFormat="1" x14ac:dyDescent="0.25"/>
    <row r="20734" s="29" customFormat="1" x14ac:dyDescent="0.25"/>
    <row r="20735" s="29" customFormat="1" x14ac:dyDescent="0.25"/>
    <row r="20736" s="29" customFormat="1" x14ac:dyDescent="0.25"/>
    <row r="20737" s="29" customFormat="1" x14ac:dyDescent="0.25"/>
    <row r="20738" s="29" customFormat="1" x14ac:dyDescent="0.25"/>
    <row r="20739" s="29" customFormat="1" x14ac:dyDescent="0.25"/>
    <row r="20740" s="29" customFormat="1" x14ac:dyDescent="0.25"/>
    <row r="20741" s="29" customFormat="1" x14ac:dyDescent="0.25"/>
    <row r="20742" s="29" customFormat="1" x14ac:dyDescent="0.25"/>
    <row r="20743" s="29" customFormat="1" x14ac:dyDescent="0.25"/>
    <row r="20744" s="29" customFormat="1" x14ac:dyDescent="0.25"/>
    <row r="20745" s="29" customFormat="1" x14ac:dyDescent="0.25"/>
    <row r="20746" s="29" customFormat="1" x14ac:dyDescent="0.25"/>
    <row r="20747" s="29" customFormat="1" x14ac:dyDescent="0.25"/>
    <row r="20748" s="29" customFormat="1" x14ac:dyDescent="0.25"/>
    <row r="20749" s="29" customFormat="1" x14ac:dyDescent="0.25"/>
    <row r="20750" s="29" customFormat="1" x14ac:dyDescent="0.25"/>
    <row r="20751" s="29" customFormat="1" x14ac:dyDescent="0.25"/>
    <row r="20752" s="29" customFormat="1" x14ac:dyDescent="0.25"/>
    <row r="20753" s="29" customFormat="1" x14ac:dyDescent="0.25"/>
    <row r="20754" s="29" customFormat="1" x14ac:dyDescent="0.25"/>
    <row r="20755" s="29" customFormat="1" x14ac:dyDescent="0.25"/>
    <row r="20756" s="29" customFormat="1" x14ac:dyDescent="0.25"/>
    <row r="20757" s="29" customFormat="1" x14ac:dyDescent="0.25"/>
    <row r="20758" s="29" customFormat="1" x14ac:dyDescent="0.25"/>
    <row r="20759" s="29" customFormat="1" x14ac:dyDescent="0.25"/>
    <row r="20760" s="29" customFormat="1" x14ac:dyDescent="0.25"/>
    <row r="20761" s="29" customFormat="1" x14ac:dyDescent="0.25"/>
    <row r="20762" s="29" customFormat="1" x14ac:dyDescent="0.25"/>
    <row r="20763" s="29" customFormat="1" x14ac:dyDescent="0.25"/>
    <row r="20764" s="29" customFormat="1" x14ac:dyDescent="0.25"/>
    <row r="20765" s="29" customFormat="1" x14ac:dyDescent="0.25"/>
    <row r="20766" s="29" customFormat="1" x14ac:dyDescent="0.25"/>
    <row r="20767" s="29" customFormat="1" x14ac:dyDescent="0.25"/>
    <row r="20768" s="29" customFormat="1" x14ac:dyDescent="0.25"/>
    <row r="20769" s="29" customFormat="1" x14ac:dyDescent="0.25"/>
    <row r="20770" s="29" customFormat="1" x14ac:dyDescent="0.25"/>
    <row r="20771" s="29" customFormat="1" x14ac:dyDescent="0.25"/>
    <row r="20772" s="29" customFormat="1" x14ac:dyDescent="0.25"/>
    <row r="20773" s="29" customFormat="1" x14ac:dyDescent="0.25"/>
    <row r="20774" s="29" customFormat="1" x14ac:dyDescent="0.25"/>
    <row r="20775" s="29" customFormat="1" x14ac:dyDescent="0.25"/>
    <row r="20776" s="29" customFormat="1" x14ac:dyDescent="0.25"/>
    <row r="20777" s="29" customFormat="1" x14ac:dyDescent="0.25"/>
    <row r="20778" s="29" customFormat="1" x14ac:dyDescent="0.25"/>
    <row r="20779" s="29" customFormat="1" x14ac:dyDescent="0.25"/>
    <row r="20780" s="29" customFormat="1" x14ac:dyDescent="0.25"/>
    <row r="20781" s="29" customFormat="1" x14ac:dyDescent="0.25"/>
    <row r="20782" s="29" customFormat="1" x14ac:dyDescent="0.25"/>
    <row r="20783" s="29" customFormat="1" x14ac:dyDescent="0.25"/>
    <row r="20784" s="29" customFormat="1" x14ac:dyDescent="0.25"/>
    <row r="20785" s="29" customFormat="1" x14ac:dyDescent="0.25"/>
    <row r="20786" s="29" customFormat="1" x14ac:dyDescent="0.25"/>
    <row r="20787" s="29" customFormat="1" x14ac:dyDescent="0.25"/>
    <row r="20788" s="29" customFormat="1" x14ac:dyDescent="0.25"/>
    <row r="20789" s="29" customFormat="1" x14ac:dyDescent="0.25"/>
    <row r="20790" s="29" customFormat="1" x14ac:dyDescent="0.25"/>
    <row r="20791" s="29" customFormat="1" x14ac:dyDescent="0.25"/>
    <row r="20792" s="29" customFormat="1" x14ac:dyDescent="0.25"/>
    <row r="20793" s="29" customFormat="1" x14ac:dyDescent="0.25"/>
    <row r="20794" s="29" customFormat="1" x14ac:dyDescent="0.25"/>
    <row r="20795" s="29" customFormat="1" x14ac:dyDescent="0.25"/>
    <row r="20796" s="29" customFormat="1" x14ac:dyDescent="0.25"/>
    <row r="20797" s="29" customFormat="1" x14ac:dyDescent="0.25"/>
    <row r="20798" s="29" customFormat="1" x14ac:dyDescent="0.25"/>
    <row r="20799" s="29" customFormat="1" x14ac:dyDescent="0.25"/>
    <row r="20800" s="29" customFormat="1" x14ac:dyDescent="0.25"/>
    <row r="20801" s="29" customFormat="1" x14ac:dyDescent="0.25"/>
    <row r="20802" s="29" customFormat="1" x14ac:dyDescent="0.25"/>
    <row r="20803" s="29" customFormat="1" x14ac:dyDescent="0.25"/>
    <row r="20804" s="29" customFormat="1" x14ac:dyDescent="0.25"/>
    <row r="20805" s="29" customFormat="1" x14ac:dyDescent="0.25"/>
    <row r="20806" s="29" customFormat="1" x14ac:dyDescent="0.25"/>
    <row r="20807" s="29" customFormat="1" x14ac:dyDescent="0.25"/>
    <row r="20808" s="29" customFormat="1" x14ac:dyDescent="0.25"/>
    <row r="20809" s="29" customFormat="1" x14ac:dyDescent="0.25"/>
    <row r="20810" s="29" customFormat="1" x14ac:dyDescent="0.25"/>
    <row r="20811" s="29" customFormat="1" x14ac:dyDescent="0.25"/>
    <row r="20812" s="29" customFormat="1" x14ac:dyDescent="0.25"/>
    <row r="20813" s="29" customFormat="1" x14ac:dyDescent="0.25"/>
    <row r="20814" s="29" customFormat="1" x14ac:dyDescent="0.25"/>
    <row r="20815" s="29" customFormat="1" x14ac:dyDescent="0.25"/>
    <row r="20816" s="29" customFormat="1" x14ac:dyDescent="0.25"/>
    <row r="20817" s="29" customFormat="1" x14ac:dyDescent="0.25"/>
    <row r="20818" s="29" customFormat="1" x14ac:dyDescent="0.25"/>
    <row r="20819" s="29" customFormat="1" x14ac:dyDescent="0.25"/>
    <row r="20820" s="29" customFormat="1" x14ac:dyDescent="0.25"/>
    <row r="20821" s="29" customFormat="1" x14ac:dyDescent="0.25"/>
    <row r="20822" s="29" customFormat="1" x14ac:dyDescent="0.25"/>
    <row r="20823" s="29" customFormat="1" x14ac:dyDescent="0.25"/>
    <row r="20824" s="29" customFormat="1" x14ac:dyDescent="0.25"/>
    <row r="20825" s="29" customFormat="1" x14ac:dyDescent="0.25"/>
    <row r="20826" s="29" customFormat="1" x14ac:dyDescent="0.25"/>
    <row r="20827" s="29" customFormat="1" x14ac:dyDescent="0.25"/>
    <row r="20828" s="29" customFormat="1" x14ac:dyDescent="0.25"/>
    <row r="20829" s="29" customFormat="1" x14ac:dyDescent="0.25"/>
    <row r="20830" s="29" customFormat="1" x14ac:dyDescent="0.25"/>
    <row r="20831" s="29" customFormat="1" x14ac:dyDescent="0.25"/>
    <row r="20832" s="29" customFormat="1" x14ac:dyDescent="0.25"/>
    <row r="20833" s="29" customFormat="1" x14ac:dyDescent="0.25"/>
    <row r="20834" s="29" customFormat="1" x14ac:dyDescent="0.25"/>
    <row r="20835" s="29" customFormat="1" x14ac:dyDescent="0.25"/>
    <row r="20836" s="29" customFormat="1" x14ac:dyDescent="0.25"/>
    <row r="20837" s="29" customFormat="1" x14ac:dyDescent="0.25"/>
    <row r="20838" s="29" customFormat="1" x14ac:dyDescent="0.25"/>
    <row r="20839" s="29" customFormat="1" x14ac:dyDescent="0.25"/>
    <row r="20840" s="29" customFormat="1" x14ac:dyDescent="0.25"/>
    <row r="20841" s="29" customFormat="1" x14ac:dyDescent="0.25"/>
    <row r="20842" s="29" customFormat="1" x14ac:dyDescent="0.25"/>
    <row r="20843" s="29" customFormat="1" x14ac:dyDescent="0.25"/>
    <row r="20844" s="29" customFormat="1" x14ac:dyDescent="0.25"/>
    <row r="20845" s="29" customFormat="1" x14ac:dyDescent="0.25"/>
    <row r="20846" s="29" customFormat="1" x14ac:dyDescent="0.25"/>
    <row r="20847" s="29" customFormat="1" x14ac:dyDescent="0.25"/>
    <row r="20848" s="29" customFormat="1" x14ac:dyDescent="0.25"/>
    <row r="20849" s="29" customFormat="1" x14ac:dyDescent="0.25"/>
    <row r="20850" s="29" customFormat="1" x14ac:dyDescent="0.25"/>
    <row r="20851" s="29" customFormat="1" x14ac:dyDescent="0.25"/>
    <row r="20852" s="29" customFormat="1" x14ac:dyDescent="0.25"/>
    <row r="20853" s="29" customFormat="1" x14ac:dyDescent="0.25"/>
    <row r="20854" s="29" customFormat="1" x14ac:dyDescent="0.25"/>
    <row r="20855" s="29" customFormat="1" x14ac:dyDescent="0.25"/>
    <row r="20856" s="29" customFormat="1" x14ac:dyDescent="0.25"/>
    <row r="20857" s="29" customFormat="1" x14ac:dyDescent="0.25"/>
    <row r="20858" s="29" customFormat="1" x14ac:dyDescent="0.25"/>
    <row r="20859" s="29" customFormat="1" x14ac:dyDescent="0.25"/>
    <row r="20860" s="29" customFormat="1" x14ac:dyDescent="0.25"/>
    <row r="20861" s="29" customFormat="1" x14ac:dyDescent="0.25"/>
    <row r="20862" s="29" customFormat="1" x14ac:dyDescent="0.25"/>
    <row r="20863" s="29" customFormat="1" x14ac:dyDescent="0.25"/>
    <row r="20864" s="29" customFormat="1" x14ac:dyDescent="0.25"/>
    <row r="20865" s="29" customFormat="1" x14ac:dyDescent="0.25"/>
    <row r="20866" s="29" customFormat="1" x14ac:dyDescent="0.25"/>
    <row r="20867" s="29" customFormat="1" x14ac:dyDescent="0.25"/>
    <row r="20868" s="29" customFormat="1" x14ac:dyDescent="0.25"/>
    <row r="20869" s="29" customFormat="1" x14ac:dyDescent="0.25"/>
    <row r="20870" s="29" customFormat="1" x14ac:dyDescent="0.25"/>
    <row r="20871" s="29" customFormat="1" x14ac:dyDescent="0.25"/>
    <row r="20872" s="29" customFormat="1" x14ac:dyDescent="0.25"/>
    <row r="20873" s="29" customFormat="1" x14ac:dyDescent="0.25"/>
    <row r="20874" s="29" customFormat="1" x14ac:dyDescent="0.25"/>
    <row r="20875" s="29" customFormat="1" x14ac:dyDescent="0.25"/>
    <row r="20876" s="29" customFormat="1" x14ac:dyDescent="0.25"/>
    <row r="20877" s="29" customFormat="1" x14ac:dyDescent="0.25"/>
    <row r="20878" s="29" customFormat="1" x14ac:dyDescent="0.25"/>
    <row r="20879" s="29" customFormat="1" x14ac:dyDescent="0.25"/>
    <row r="20880" s="29" customFormat="1" x14ac:dyDescent="0.25"/>
    <row r="20881" s="29" customFormat="1" x14ac:dyDescent="0.25"/>
    <row r="20882" s="29" customFormat="1" x14ac:dyDescent="0.25"/>
    <row r="20883" s="29" customFormat="1" x14ac:dyDescent="0.25"/>
    <row r="20884" s="29" customFormat="1" x14ac:dyDescent="0.25"/>
    <row r="20885" s="29" customFormat="1" x14ac:dyDescent="0.25"/>
    <row r="20886" s="29" customFormat="1" x14ac:dyDescent="0.25"/>
    <row r="20887" s="29" customFormat="1" x14ac:dyDescent="0.25"/>
    <row r="20888" s="29" customFormat="1" x14ac:dyDescent="0.25"/>
    <row r="20889" s="29" customFormat="1" x14ac:dyDescent="0.25"/>
    <row r="20890" s="29" customFormat="1" x14ac:dyDescent="0.25"/>
    <row r="20891" s="29" customFormat="1" x14ac:dyDescent="0.25"/>
    <row r="20892" s="29" customFormat="1" x14ac:dyDescent="0.25"/>
    <row r="20893" s="29" customFormat="1" x14ac:dyDescent="0.25"/>
    <row r="20894" s="29" customFormat="1" x14ac:dyDescent="0.25"/>
    <row r="20895" s="29" customFormat="1" x14ac:dyDescent="0.25"/>
    <row r="20896" s="29" customFormat="1" x14ac:dyDescent="0.25"/>
    <row r="20897" s="29" customFormat="1" x14ac:dyDescent="0.25"/>
    <row r="20898" s="29" customFormat="1" x14ac:dyDescent="0.25"/>
    <row r="20899" s="29" customFormat="1" x14ac:dyDescent="0.25"/>
    <row r="20900" s="29" customFormat="1" x14ac:dyDescent="0.25"/>
    <row r="20901" s="29" customFormat="1" x14ac:dyDescent="0.25"/>
    <row r="20902" s="29" customFormat="1" x14ac:dyDescent="0.25"/>
    <row r="20903" s="29" customFormat="1" x14ac:dyDescent="0.25"/>
    <row r="20904" s="29" customFormat="1" x14ac:dyDescent="0.25"/>
    <row r="20905" s="29" customFormat="1" x14ac:dyDescent="0.25"/>
    <row r="20906" s="29" customFormat="1" x14ac:dyDescent="0.25"/>
    <row r="20907" s="29" customFormat="1" x14ac:dyDescent="0.25"/>
    <row r="20908" s="29" customFormat="1" x14ac:dyDescent="0.25"/>
    <row r="20909" s="29" customFormat="1" x14ac:dyDescent="0.25"/>
    <row r="20910" s="29" customFormat="1" x14ac:dyDescent="0.25"/>
    <row r="20911" s="29" customFormat="1" x14ac:dyDescent="0.25"/>
    <row r="20912" s="29" customFormat="1" x14ac:dyDescent="0.25"/>
    <row r="20913" s="29" customFormat="1" x14ac:dyDescent="0.25"/>
    <row r="20914" s="29" customFormat="1" x14ac:dyDescent="0.25"/>
    <row r="20915" s="29" customFormat="1" x14ac:dyDescent="0.25"/>
    <row r="20916" s="29" customFormat="1" x14ac:dyDescent="0.25"/>
    <row r="20917" s="29" customFormat="1" x14ac:dyDescent="0.25"/>
    <row r="20918" s="29" customFormat="1" x14ac:dyDescent="0.25"/>
    <row r="20919" s="29" customFormat="1" x14ac:dyDescent="0.25"/>
    <row r="20920" s="29" customFormat="1" x14ac:dyDescent="0.25"/>
    <row r="20921" s="29" customFormat="1" x14ac:dyDescent="0.25"/>
    <row r="20922" s="29" customFormat="1" x14ac:dyDescent="0.25"/>
    <row r="20923" s="29" customFormat="1" x14ac:dyDescent="0.25"/>
    <row r="20924" s="29" customFormat="1" x14ac:dyDescent="0.25"/>
    <row r="20925" s="29" customFormat="1" x14ac:dyDescent="0.25"/>
    <row r="20926" s="29" customFormat="1" x14ac:dyDescent="0.25"/>
    <row r="20927" s="29" customFormat="1" x14ac:dyDescent="0.25"/>
    <row r="20928" s="29" customFormat="1" x14ac:dyDescent="0.25"/>
    <row r="20929" s="29" customFormat="1" x14ac:dyDescent="0.25"/>
    <row r="20930" s="29" customFormat="1" x14ac:dyDescent="0.25"/>
    <row r="20931" s="29" customFormat="1" x14ac:dyDescent="0.25"/>
    <row r="20932" s="29" customFormat="1" x14ac:dyDescent="0.25"/>
    <row r="20933" s="29" customFormat="1" x14ac:dyDescent="0.25"/>
    <row r="20934" s="29" customFormat="1" x14ac:dyDescent="0.25"/>
    <row r="20935" s="29" customFormat="1" x14ac:dyDescent="0.25"/>
    <row r="20936" s="29" customFormat="1" x14ac:dyDescent="0.25"/>
    <row r="20937" s="29" customFormat="1" x14ac:dyDescent="0.25"/>
    <row r="20938" s="29" customFormat="1" x14ac:dyDescent="0.25"/>
    <row r="20939" s="29" customFormat="1" x14ac:dyDescent="0.25"/>
    <row r="20940" s="29" customFormat="1" x14ac:dyDescent="0.25"/>
    <row r="20941" s="29" customFormat="1" x14ac:dyDescent="0.25"/>
    <row r="20942" s="29" customFormat="1" x14ac:dyDescent="0.25"/>
    <row r="20943" s="29" customFormat="1" x14ac:dyDescent="0.25"/>
    <row r="20944" s="29" customFormat="1" x14ac:dyDescent="0.25"/>
    <row r="20945" s="29" customFormat="1" x14ac:dyDescent="0.25"/>
    <row r="20946" s="29" customFormat="1" x14ac:dyDescent="0.25"/>
    <row r="20947" s="29" customFormat="1" x14ac:dyDescent="0.25"/>
    <row r="20948" s="29" customFormat="1" x14ac:dyDescent="0.25"/>
    <row r="20949" s="29" customFormat="1" x14ac:dyDescent="0.25"/>
    <row r="20950" s="29" customFormat="1" x14ac:dyDescent="0.25"/>
    <row r="20951" s="29" customFormat="1" x14ac:dyDescent="0.25"/>
    <row r="20952" s="29" customFormat="1" x14ac:dyDescent="0.25"/>
    <row r="20953" s="29" customFormat="1" x14ac:dyDescent="0.25"/>
    <row r="20954" s="29" customFormat="1" x14ac:dyDescent="0.25"/>
    <row r="20955" s="29" customFormat="1" x14ac:dyDescent="0.25"/>
    <row r="20956" s="29" customFormat="1" x14ac:dyDescent="0.25"/>
    <row r="20957" s="29" customFormat="1" x14ac:dyDescent="0.25"/>
    <row r="20958" s="29" customFormat="1" x14ac:dyDescent="0.25"/>
    <row r="20959" s="29" customFormat="1" x14ac:dyDescent="0.25"/>
    <row r="20960" s="29" customFormat="1" x14ac:dyDescent="0.25"/>
    <row r="20961" s="29" customFormat="1" x14ac:dyDescent="0.25"/>
    <row r="20962" s="29" customFormat="1" x14ac:dyDescent="0.25"/>
    <row r="20963" s="29" customFormat="1" x14ac:dyDescent="0.25"/>
    <row r="20964" s="29" customFormat="1" x14ac:dyDescent="0.25"/>
    <row r="20965" s="29" customFormat="1" x14ac:dyDescent="0.25"/>
    <row r="20966" s="29" customFormat="1" x14ac:dyDescent="0.25"/>
    <row r="20967" s="29" customFormat="1" x14ac:dyDescent="0.25"/>
    <row r="20968" s="29" customFormat="1" x14ac:dyDescent="0.25"/>
    <row r="20969" s="29" customFormat="1" x14ac:dyDescent="0.25"/>
    <row r="20970" s="29" customFormat="1" x14ac:dyDescent="0.25"/>
    <row r="20971" s="29" customFormat="1" x14ac:dyDescent="0.25"/>
    <row r="20972" s="29" customFormat="1" x14ac:dyDescent="0.25"/>
    <row r="20973" s="29" customFormat="1" x14ac:dyDescent="0.25"/>
    <row r="20974" s="29" customFormat="1" x14ac:dyDescent="0.25"/>
    <row r="20975" s="29" customFormat="1" x14ac:dyDescent="0.25"/>
    <row r="20976" s="29" customFormat="1" x14ac:dyDescent="0.25"/>
    <row r="20977" s="29" customFormat="1" x14ac:dyDescent="0.25"/>
    <row r="20978" s="29" customFormat="1" x14ac:dyDescent="0.25"/>
    <row r="20979" s="29" customFormat="1" x14ac:dyDescent="0.25"/>
    <row r="20980" s="29" customFormat="1" x14ac:dyDescent="0.25"/>
    <row r="20981" s="29" customFormat="1" x14ac:dyDescent="0.25"/>
    <row r="20982" s="29" customFormat="1" x14ac:dyDescent="0.25"/>
    <row r="20983" s="29" customFormat="1" x14ac:dyDescent="0.25"/>
    <row r="20984" s="29" customFormat="1" x14ac:dyDescent="0.25"/>
    <row r="20985" s="29" customFormat="1" x14ac:dyDescent="0.25"/>
    <row r="20986" s="29" customFormat="1" x14ac:dyDescent="0.25"/>
    <row r="20987" s="29" customFormat="1" x14ac:dyDescent="0.25"/>
    <row r="20988" s="29" customFormat="1" x14ac:dyDescent="0.25"/>
    <row r="20989" s="29" customFormat="1" x14ac:dyDescent="0.25"/>
    <row r="20990" s="29" customFormat="1" x14ac:dyDescent="0.25"/>
    <row r="20991" s="29" customFormat="1" x14ac:dyDescent="0.25"/>
    <row r="20992" s="29" customFormat="1" x14ac:dyDescent="0.25"/>
    <row r="20993" s="29" customFormat="1" x14ac:dyDescent="0.25"/>
    <row r="20994" s="29" customFormat="1" x14ac:dyDescent="0.25"/>
    <row r="20995" s="29" customFormat="1" x14ac:dyDescent="0.25"/>
    <row r="20996" s="29" customFormat="1" x14ac:dyDescent="0.25"/>
    <row r="20997" s="29" customFormat="1" x14ac:dyDescent="0.25"/>
    <row r="20998" s="29" customFormat="1" x14ac:dyDescent="0.25"/>
    <row r="20999" s="29" customFormat="1" x14ac:dyDescent="0.25"/>
    <row r="21000" s="29" customFormat="1" x14ac:dyDescent="0.25"/>
    <row r="21001" s="29" customFormat="1" x14ac:dyDescent="0.25"/>
    <row r="21002" s="29" customFormat="1" x14ac:dyDescent="0.25"/>
    <row r="21003" s="29" customFormat="1" x14ac:dyDescent="0.25"/>
    <row r="21004" s="29" customFormat="1" x14ac:dyDescent="0.25"/>
    <row r="21005" s="29" customFormat="1" x14ac:dyDescent="0.25"/>
    <row r="21006" s="29" customFormat="1" x14ac:dyDescent="0.25"/>
    <row r="21007" s="29" customFormat="1" x14ac:dyDescent="0.25"/>
    <row r="21008" s="29" customFormat="1" x14ac:dyDescent="0.25"/>
    <row r="21009" s="29" customFormat="1" x14ac:dyDescent="0.25"/>
    <row r="21010" s="29" customFormat="1" x14ac:dyDescent="0.25"/>
    <row r="21011" s="29" customFormat="1" x14ac:dyDescent="0.25"/>
    <row r="21012" s="29" customFormat="1" x14ac:dyDescent="0.25"/>
    <row r="21013" s="29" customFormat="1" x14ac:dyDescent="0.25"/>
    <row r="21014" s="29" customFormat="1" x14ac:dyDescent="0.25"/>
    <row r="21015" s="29" customFormat="1" x14ac:dyDescent="0.25"/>
    <row r="21016" s="29" customFormat="1" x14ac:dyDescent="0.25"/>
    <row r="21017" s="29" customFormat="1" x14ac:dyDescent="0.25"/>
    <row r="21018" s="29" customFormat="1" x14ac:dyDescent="0.25"/>
    <row r="21019" s="29" customFormat="1" x14ac:dyDescent="0.25"/>
    <row r="21020" s="29" customFormat="1" x14ac:dyDescent="0.25"/>
    <row r="21021" s="29" customFormat="1" x14ac:dyDescent="0.25"/>
    <row r="21022" s="29" customFormat="1" x14ac:dyDescent="0.25"/>
    <row r="21023" s="29" customFormat="1" x14ac:dyDescent="0.25"/>
    <row r="21024" s="29" customFormat="1" x14ac:dyDescent="0.25"/>
    <row r="21025" s="29" customFormat="1" x14ac:dyDescent="0.25"/>
    <row r="21026" s="29" customFormat="1" x14ac:dyDescent="0.25"/>
    <row r="21027" s="29" customFormat="1" x14ac:dyDescent="0.25"/>
    <row r="21028" s="29" customFormat="1" x14ac:dyDescent="0.25"/>
    <row r="21029" s="29" customFormat="1" x14ac:dyDescent="0.25"/>
    <row r="21030" s="29" customFormat="1" x14ac:dyDescent="0.25"/>
    <row r="21031" s="29" customFormat="1" x14ac:dyDescent="0.25"/>
    <row r="21032" s="29" customFormat="1" x14ac:dyDescent="0.25"/>
    <row r="21033" s="29" customFormat="1" x14ac:dyDescent="0.25"/>
    <row r="21034" s="29" customFormat="1" x14ac:dyDescent="0.25"/>
    <row r="21035" s="29" customFormat="1" x14ac:dyDescent="0.25"/>
    <row r="21036" s="29" customFormat="1" x14ac:dyDescent="0.25"/>
    <row r="21037" s="29" customFormat="1" x14ac:dyDescent="0.25"/>
    <row r="21038" s="29" customFormat="1" x14ac:dyDescent="0.25"/>
    <row r="21039" s="29" customFormat="1" x14ac:dyDescent="0.25"/>
    <row r="21040" s="29" customFormat="1" x14ac:dyDescent="0.25"/>
    <row r="21041" s="29" customFormat="1" x14ac:dyDescent="0.25"/>
    <row r="21042" s="29" customFormat="1" x14ac:dyDescent="0.25"/>
    <row r="21043" s="29" customFormat="1" x14ac:dyDescent="0.25"/>
    <row r="21044" s="29" customFormat="1" x14ac:dyDescent="0.25"/>
    <row r="21045" s="29" customFormat="1" x14ac:dyDescent="0.25"/>
    <row r="21046" s="29" customFormat="1" x14ac:dyDescent="0.25"/>
    <row r="21047" s="29" customFormat="1" x14ac:dyDescent="0.25"/>
    <row r="21048" s="29" customFormat="1" x14ac:dyDescent="0.25"/>
    <row r="21049" s="29" customFormat="1" x14ac:dyDescent="0.25"/>
    <row r="21050" s="29" customFormat="1" x14ac:dyDescent="0.25"/>
    <row r="21051" s="29" customFormat="1" x14ac:dyDescent="0.25"/>
    <row r="21052" s="29" customFormat="1" x14ac:dyDescent="0.25"/>
    <row r="21053" s="29" customFormat="1" x14ac:dyDescent="0.25"/>
    <row r="21054" s="29" customFormat="1" x14ac:dyDescent="0.25"/>
    <row r="21055" s="29" customFormat="1" x14ac:dyDescent="0.25"/>
    <row r="21056" s="29" customFormat="1" x14ac:dyDescent="0.25"/>
    <row r="21057" s="29" customFormat="1" x14ac:dyDescent="0.25"/>
    <row r="21058" s="29" customFormat="1" x14ac:dyDescent="0.25"/>
    <row r="21059" s="29" customFormat="1" x14ac:dyDescent="0.25"/>
    <row r="21060" s="29" customFormat="1" x14ac:dyDescent="0.25"/>
    <row r="21061" s="29" customFormat="1" x14ac:dyDescent="0.25"/>
    <row r="21062" s="29" customFormat="1" x14ac:dyDescent="0.25"/>
    <row r="21063" s="29" customFormat="1" x14ac:dyDescent="0.25"/>
    <row r="21064" s="29" customFormat="1" x14ac:dyDescent="0.25"/>
    <row r="21065" s="29" customFormat="1" x14ac:dyDescent="0.25"/>
    <row r="21066" s="29" customFormat="1" x14ac:dyDescent="0.25"/>
    <row r="21067" s="29" customFormat="1" x14ac:dyDescent="0.25"/>
    <row r="21068" s="29" customFormat="1" x14ac:dyDescent="0.25"/>
    <row r="21069" s="29" customFormat="1" x14ac:dyDescent="0.25"/>
    <row r="21070" s="29" customFormat="1" x14ac:dyDescent="0.25"/>
    <row r="21071" s="29" customFormat="1" x14ac:dyDescent="0.25"/>
    <row r="21072" s="29" customFormat="1" x14ac:dyDescent="0.25"/>
    <row r="21073" s="29" customFormat="1" x14ac:dyDescent="0.25"/>
    <row r="21074" s="29" customFormat="1" x14ac:dyDescent="0.25"/>
    <row r="21075" s="29" customFormat="1" x14ac:dyDescent="0.25"/>
    <row r="21076" s="29" customFormat="1" x14ac:dyDescent="0.25"/>
    <row r="21077" s="29" customFormat="1" x14ac:dyDescent="0.25"/>
    <row r="21078" s="29" customFormat="1" x14ac:dyDescent="0.25"/>
    <row r="21079" s="29" customFormat="1" x14ac:dyDescent="0.25"/>
    <row r="21080" s="29" customFormat="1" x14ac:dyDescent="0.25"/>
    <row r="21081" s="29" customFormat="1" x14ac:dyDescent="0.25"/>
    <row r="21082" s="29" customFormat="1" x14ac:dyDescent="0.25"/>
    <row r="21083" s="29" customFormat="1" x14ac:dyDescent="0.25"/>
    <row r="21084" s="29" customFormat="1" x14ac:dyDescent="0.25"/>
    <row r="21085" s="29" customFormat="1" x14ac:dyDescent="0.25"/>
    <row r="21086" s="29" customFormat="1" x14ac:dyDescent="0.25"/>
    <row r="21087" s="29" customFormat="1" x14ac:dyDescent="0.25"/>
    <row r="21088" s="29" customFormat="1" x14ac:dyDescent="0.25"/>
    <row r="21089" s="29" customFormat="1" x14ac:dyDescent="0.25"/>
    <row r="21090" s="29" customFormat="1" x14ac:dyDescent="0.25"/>
    <row r="21091" s="29" customFormat="1" x14ac:dyDescent="0.25"/>
    <row r="21092" s="29" customFormat="1" x14ac:dyDescent="0.25"/>
    <row r="21093" s="29" customFormat="1" x14ac:dyDescent="0.25"/>
    <row r="21094" s="29" customFormat="1" x14ac:dyDescent="0.25"/>
    <row r="21095" s="29" customFormat="1" x14ac:dyDescent="0.25"/>
    <row r="21096" s="29" customFormat="1" x14ac:dyDescent="0.25"/>
    <row r="21097" s="29" customFormat="1" x14ac:dyDescent="0.25"/>
    <row r="21098" s="29" customFormat="1" x14ac:dyDescent="0.25"/>
    <row r="21099" s="29" customFormat="1" x14ac:dyDescent="0.25"/>
    <row r="21100" s="29" customFormat="1" x14ac:dyDescent="0.25"/>
    <row r="21101" s="29" customFormat="1" x14ac:dyDescent="0.25"/>
    <row r="21102" s="29" customFormat="1" x14ac:dyDescent="0.25"/>
    <row r="21103" s="29" customFormat="1" x14ac:dyDescent="0.25"/>
    <row r="21104" s="29" customFormat="1" x14ac:dyDescent="0.25"/>
    <row r="21105" s="29" customFormat="1" x14ac:dyDescent="0.25"/>
    <row r="21106" s="29" customFormat="1" x14ac:dyDescent="0.25"/>
    <row r="21107" s="29" customFormat="1" x14ac:dyDescent="0.25"/>
    <row r="21108" s="29" customFormat="1" x14ac:dyDescent="0.25"/>
    <row r="21109" s="29" customFormat="1" x14ac:dyDescent="0.25"/>
    <row r="21110" s="29" customFormat="1" x14ac:dyDescent="0.25"/>
    <row r="21111" s="29" customFormat="1" x14ac:dyDescent="0.25"/>
    <row r="21112" s="29" customFormat="1" x14ac:dyDescent="0.25"/>
    <row r="21113" s="29" customFormat="1" x14ac:dyDescent="0.25"/>
    <row r="21114" s="29" customFormat="1" x14ac:dyDescent="0.25"/>
    <row r="21115" s="29" customFormat="1" x14ac:dyDescent="0.25"/>
    <row r="21116" s="29" customFormat="1" x14ac:dyDescent="0.25"/>
    <row r="21117" s="29" customFormat="1" x14ac:dyDescent="0.25"/>
    <row r="21118" s="29" customFormat="1" x14ac:dyDescent="0.25"/>
    <row r="21119" s="29" customFormat="1" x14ac:dyDescent="0.25"/>
    <row r="21120" s="29" customFormat="1" x14ac:dyDescent="0.25"/>
    <row r="21121" s="29" customFormat="1" x14ac:dyDescent="0.25"/>
    <row r="21122" s="29" customFormat="1" x14ac:dyDescent="0.25"/>
    <row r="21123" s="29" customFormat="1" x14ac:dyDescent="0.25"/>
    <row r="21124" s="29" customFormat="1" x14ac:dyDescent="0.25"/>
    <row r="21125" s="29" customFormat="1" x14ac:dyDescent="0.25"/>
    <row r="21126" s="29" customFormat="1" x14ac:dyDescent="0.25"/>
    <row r="21127" s="29" customFormat="1" x14ac:dyDescent="0.25"/>
    <row r="21128" s="29" customFormat="1" x14ac:dyDescent="0.25"/>
    <row r="21129" s="29" customFormat="1" x14ac:dyDescent="0.25"/>
    <row r="21130" s="29" customFormat="1" x14ac:dyDescent="0.25"/>
    <row r="21131" s="29" customFormat="1" x14ac:dyDescent="0.25"/>
    <row r="21132" s="29" customFormat="1" x14ac:dyDescent="0.25"/>
    <row r="21133" s="29" customFormat="1" x14ac:dyDescent="0.25"/>
    <row r="21134" s="29" customFormat="1" x14ac:dyDescent="0.25"/>
    <row r="21135" s="29" customFormat="1" x14ac:dyDescent="0.25"/>
    <row r="21136" s="29" customFormat="1" x14ac:dyDescent="0.25"/>
    <row r="21137" s="29" customFormat="1" x14ac:dyDescent="0.25"/>
    <row r="21138" s="29" customFormat="1" x14ac:dyDescent="0.25"/>
    <row r="21139" s="29" customFormat="1" x14ac:dyDescent="0.25"/>
    <row r="21140" s="29" customFormat="1" x14ac:dyDescent="0.25"/>
    <row r="21141" s="29" customFormat="1" x14ac:dyDescent="0.25"/>
    <row r="21142" s="29" customFormat="1" x14ac:dyDescent="0.25"/>
    <row r="21143" s="29" customFormat="1" x14ac:dyDescent="0.25"/>
    <row r="21144" s="29" customFormat="1" x14ac:dyDescent="0.25"/>
    <row r="21145" s="29" customFormat="1" x14ac:dyDescent="0.25"/>
    <row r="21146" s="29" customFormat="1" x14ac:dyDescent="0.25"/>
    <row r="21147" s="29" customFormat="1" x14ac:dyDescent="0.25"/>
    <row r="21148" s="29" customFormat="1" x14ac:dyDescent="0.25"/>
    <row r="21149" s="29" customFormat="1" x14ac:dyDescent="0.25"/>
    <row r="21150" s="29" customFormat="1" x14ac:dyDescent="0.25"/>
    <row r="21151" s="29" customFormat="1" x14ac:dyDescent="0.25"/>
    <row r="21152" s="29" customFormat="1" x14ac:dyDescent="0.25"/>
    <row r="21153" s="29" customFormat="1" x14ac:dyDescent="0.25"/>
    <row r="21154" s="29" customFormat="1" x14ac:dyDescent="0.25"/>
    <row r="21155" s="29" customFormat="1" x14ac:dyDescent="0.25"/>
    <row r="21156" s="29" customFormat="1" x14ac:dyDescent="0.25"/>
    <row r="21157" s="29" customFormat="1" x14ac:dyDescent="0.25"/>
    <row r="21158" s="29" customFormat="1" x14ac:dyDescent="0.25"/>
    <row r="21159" s="29" customFormat="1" x14ac:dyDescent="0.25"/>
    <row r="21160" s="29" customFormat="1" x14ac:dyDescent="0.25"/>
    <row r="21161" s="29" customFormat="1" x14ac:dyDescent="0.25"/>
    <row r="21162" s="29" customFormat="1" x14ac:dyDescent="0.25"/>
    <row r="21163" s="29" customFormat="1" x14ac:dyDescent="0.25"/>
    <row r="21164" s="29" customFormat="1" x14ac:dyDescent="0.25"/>
    <row r="21165" s="29" customFormat="1" x14ac:dyDescent="0.25"/>
    <row r="21166" s="29" customFormat="1" x14ac:dyDescent="0.25"/>
    <row r="21167" s="29" customFormat="1" x14ac:dyDescent="0.25"/>
    <row r="21168" s="29" customFormat="1" x14ac:dyDescent="0.25"/>
    <row r="21169" s="29" customFormat="1" x14ac:dyDescent="0.25"/>
    <row r="21170" s="29" customFormat="1" x14ac:dyDescent="0.25"/>
    <row r="21171" s="29" customFormat="1" x14ac:dyDescent="0.25"/>
    <row r="21172" s="29" customFormat="1" x14ac:dyDescent="0.25"/>
    <row r="21173" s="29" customFormat="1" x14ac:dyDescent="0.25"/>
    <row r="21174" s="29" customFormat="1" x14ac:dyDescent="0.25"/>
    <row r="21175" s="29" customFormat="1" x14ac:dyDescent="0.25"/>
    <row r="21176" s="29" customFormat="1" x14ac:dyDescent="0.25"/>
    <row r="21177" s="29" customFormat="1" x14ac:dyDescent="0.25"/>
    <row r="21178" s="29" customFormat="1" x14ac:dyDescent="0.25"/>
    <row r="21179" s="29" customFormat="1" x14ac:dyDescent="0.25"/>
    <row r="21180" s="29" customFormat="1" x14ac:dyDescent="0.25"/>
    <row r="21181" s="29" customFormat="1" x14ac:dyDescent="0.25"/>
    <row r="21182" s="29" customFormat="1" x14ac:dyDescent="0.25"/>
    <row r="21183" s="29" customFormat="1" x14ac:dyDescent="0.25"/>
    <row r="21184" s="29" customFormat="1" x14ac:dyDescent="0.25"/>
    <row r="21185" s="29" customFormat="1" x14ac:dyDescent="0.25"/>
    <row r="21186" s="29" customFormat="1" x14ac:dyDescent="0.25"/>
    <row r="21187" s="29" customFormat="1" x14ac:dyDescent="0.25"/>
    <row r="21188" s="29" customFormat="1" x14ac:dyDescent="0.25"/>
    <row r="21189" s="29" customFormat="1" x14ac:dyDescent="0.25"/>
    <row r="21190" s="29" customFormat="1" x14ac:dyDescent="0.25"/>
    <row r="21191" s="29" customFormat="1" x14ac:dyDescent="0.25"/>
    <row r="21192" s="29" customFormat="1" x14ac:dyDescent="0.25"/>
    <row r="21193" s="29" customFormat="1" x14ac:dyDescent="0.25"/>
    <row r="21194" s="29" customFormat="1" x14ac:dyDescent="0.25"/>
    <row r="21195" s="29" customFormat="1" x14ac:dyDescent="0.25"/>
    <row r="21196" s="29" customFormat="1" x14ac:dyDescent="0.25"/>
    <row r="21197" s="29" customFormat="1" x14ac:dyDescent="0.25"/>
    <row r="21198" s="29" customFormat="1" x14ac:dyDescent="0.25"/>
    <row r="21199" s="29" customFormat="1" x14ac:dyDescent="0.25"/>
    <row r="21200" s="29" customFormat="1" x14ac:dyDescent="0.25"/>
    <row r="21201" s="29" customFormat="1" x14ac:dyDescent="0.25"/>
    <row r="21202" s="29" customFormat="1" x14ac:dyDescent="0.25"/>
    <row r="21203" s="29" customFormat="1" x14ac:dyDescent="0.25"/>
    <row r="21204" s="29" customFormat="1" x14ac:dyDescent="0.25"/>
    <row r="21205" s="29" customFormat="1" x14ac:dyDescent="0.25"/>
    <row r="21206" s="29" customFormat="1" x14ac:dyDescent="0.25"/>
    <row r="21207" s="29" customFormat="1" x14ac:dyDescent="0.25"/>
    <row r="21208" s="29" customFormat="1" x14ac:dyDescent="0.25"/>
    <row r="21209" s="29" customFormat="1" x14ac:dyDescent="0.25"/>
    <row r="21210" s="29" customFormat="1" x14ac:dyDescent="0.25"/>
    <row r="21211" s="29" customFormat="1" x14ac:dyDescent="0.25"/>
    <row r="21212" s="29" customFormat="1" x14ac:dyDescent="0.25"/>
    <row r="21213" s="29" customFormat="1" x14ac:dyDescent="0.25"/>
    <row r="21214" s="29" customFormat="1" x14ac:dyDescent="0.25"/>
    <row r="21215" s="29" customFormat="1" x14ac:dyDescent="0.25"/>
    <row r="21216" s="29" customFormat="1" x14ac:dyDescent="0.25"/>
    <row r="21217" s="29" customFormat="1" x14ac:dyDescent="0.25"/>
    <row r="21218" s="29" customFormat="1" x14ac:dyDescent="0.25"/>
    <row r="21219" s="29" customFormat="1" x14ac:dyDescent="0.25"/>
    <row r="21220" s="29" customFormat="1" x14ac:dyDescent="0.25"/>
    <row r="21221" s="29" customFormat="1" x14ac:dyDescent="0.25"/>
    <row r="21222" s="29" customFormat="1" x14ac:dyDescent="0.25"/>
    <row r="21223" s="29" customFormat="1" x14ac:dyDescent="0.25"/>
    <row r="21224" s="29" customFormat="1" x14ac:dyDescent="0.25"/>
    <row r="21225" s="29" customFormat="1" x14ac:dyDescent="0.25"/>
    <row r="21226" s="29" customFormat="1" x14ac:dyDescent="0.25"/>
    <row r="21227" s="29" customFormat="1" x14ac:dyDescent="0.25"/>
    <row r="21228" s="29" customFormat="1" x14ac:dyDescent="0.25"/>
    <row r="21229" s="29" customFormat="1" x14ac:dyDescent="0.25"/>
    <row r="21230" s="29" customFormat="1" x14ac:dyDescent="0.25"/>
    <row r="21231" s="29" customFormat="1" x14ac:dyDescent="0.25"/>
    <row r="21232" s="29" customFormat="1" x14ac:dyDescent="0.25"/>
    <row r="21233" s="29" customFormat="1" x14ac:dyDescent="0.25"/>
    <row r="21234" s="29" customFormat="1" x14ac:dyDescent="0.25"/>
    <row r="21235" s="29" customFormat="1" x14ac:dyDescent="0.25"/>
    <row r="21236" s="29" customFormat="1" x14ac:dyDescent="0.25"/>
    <row r="21237" s="29" customFormat="1" x14ac:dyDescent="0.25"/>
    <row r="21238" s="29" customFormat="1" x14ac:dyDescent="0.25"/>
    <row r="21239" s="29" customFormat="1" x14ac:dyDescent="0.25"/>
    <row r="21240" s="29" customFormat="1" x14ac:dyDescent="0.25"/>
    <row r="21241" s="29" customFormat="1" x14ac:dyDescent="0.25"/>
    <row r="21242" s="29" customFormat="1" x14ac:dyDescent="0.25"/>
    <row r="21243" s="29" customFormat="1" x14ac:dyDescent="0.25"/>
    <row r="21244" s="29" customFormat="1" x14ac:dyDescent="0.25"/>
    <row r="21245" s="29" customFormat="1" x14ac:dyDescent="0.25"/>
    <row r="21246" s="29" customFormat="1" x14ac:dyDescent="0.25"/>
    <row r="21247" s="29" customFormat="1" x14ac:dyDescent="0.25"/>
    <row r="21248" s="29" customFormat="1" x14ac:dyDescent="0.25"/>
    <row r="21249" s="29" customFormat="1" x14ac:dyDescent="0.25"/>
    <row r="21250" s="29" customFormat="1" x14ac:dyDescent="0.25"/>
    <row r="21251" s="29" customFormat="1" x14ac:dyDescent="0.25"/>
    <row r="21252" s="29" customFormat="1" x14ac:dyDescent="0.25"/>
    <row r="21253" s="29" customFormat="1" x14ac:dyDescent="0.25"/>
    <row r="21254" s="29" customFormat="1" x14ac:dyDescent="0.25"/>
    <row r="21255" s="29" customFormat="1" x14ac:dyDescent="0.25"/>
    <row r="21256" s="29" customFormat="1" x14ac:dyDescent="0.25"/>
    <row r="21257" s="29" customFormat="1" x14ac:dyDescent="0.25"/>
    <row r="21258" s="29" customFormat="1" x14ac:dyDescent="0.25"/>
    <row r="21259" s="29" customFormat="1" x14ac:dyDescent="0.25"/>
    <row r="21260" s="29" customFormat="1" x14ac:dyDescent="0.25"/>
    <row r="21261" s="29" customFormat="1" x14ac:dyDescent="0.25"/>
    <row r="21262" s="29" customFormat="1" x14ac:dyDescent="0.25"/>
    <row r="21263" s="29" customFormat="1" x14ac:dyDescent="0.25"/>
    <row r="21264" s="29" customFormat="1" x14ac:dyDescent="0.25"/>
    <row r="21265" s="29" customFormat="1" x14ac:dyDescent="0.25"/>
    <row r="21266" s="29" customFormat="1" x14ac:dyDescent="0.25"/>
    <row r="21267" s="29" customFormat="1" x14ac:dyDescent="0.25"/>
    <row r="21268" s="29" customFormat="1" x14ac:dyDescent="0.25"/>
    <row r="21269" s="29" customFormat="1" x14ac:dyDescent="0.25"/>
    <row r="21270" s="29" customFormat="1" x14ac:dyDescent="0.25"/>
    <row r="21271" s="29" customFormat="1" x14ac:dyDescent="0.25"/>
    <row r="21272" s="29" customFormat="1" x14ac:dyDescent="0.25"/>
    <row r="21273" s="29" customFormat="1" x14ac:dyDescent="0.25"/>
    <row r="21274" s="29" customFormat="1" x14ac:dyDescent="0.25"/>
    <row r="21275" s="29" customFormat="1" x14ac:dyDescent="0.25"/>
    <row r="21276" s="29" customFormat="1" x14ac:dyDescent="0.25"/>
    <row r="21277" s="29" customFormat="1" x14ac:dyDescent="0.25"/>
    <row r="21278" s="29" customFormat="1" x14ac:dyDescent="0.25"/>
    <row r="21279" s="29" customFormat="1" x14ac:dyDescent="0.25"/>
    <row r="21280" s="29" customFormat="1" x14ac:dyDescent="0.25"/>
    <row r="21281" s="29" customFormat="1" x14ac:dyDescent="0.25"/>
    <row r="21282" s="29" customFormat="1" x14ac:dyDescent="0.25"/>
    <row r="21283" s="29" customFormat="1" x14ac:dyDescent="0.25"/>
    <row r="21284" s="29" customFormat="1" x14ac:dyDescent="0.25"/>
    <row r="21285" s="29" customFormat="1" x14ac:dyDescent="0.25"/>
    <row r="21286" s="29" customFormat="1" x14ac:dyDescent="0.25"/>
    <row r="21287" s="29" customFormat="1" x14ac:dyDescent="0.25"/>
    <row r="21288" s="29" customFormat="1" x14ac:dyDescent="0.25"/>
    <row r="21289" s="29" customFormat="1" x14ac:dyDescent="0.25"/>
    <row r="21290" s="29" customFormat="1" x14ac:dyDescent="0.25"/>
    <row r="21291" s="29" customFormat="1" x14ac:dyDescent="0.25"/>
    <row r="21292" s="29" customFormat="1" x14ac:dyDescent="0.25"/>
    <row r="21293" s="29" customFormat="1" x14ac:dyDescent="0.25"/>
    <row r="21294" s="29" customFormat="1" x14ac:dyDescent="0.25"/>
    <row r="21295" s="29" customFormat="1" x14ac:dyDescent="0.25"/>
    <row r="21296" s="29" customFormat="1" x14ac:dyDescent="0.25"/>
    <row r="21297" s="29" customFormat="1" x14ac:dyDescent="0.25"/>
    <row r="21298" s="29" customFormat="1" x14ac:dyDescent="0.25"/>
    <row r="21299" s="29" customFormat="1" x14ac:dyDescent="0.25"/>
    <row r="21300" s="29" customFormat="1" x14ac:dyDescent="0.25"/>
    <row r="21301" s="29" customFormat="1" x14ac:dyDescent="0.25"/>
    <row r="21302" s="29" customFormat="1" x14ac:dyDescent="0.25"/>
    <row r="21303" s="29" customFormat="1" x14ac:dyDescent="0.25"/>
    <row r="21304" s="29" customFormat="1" x14ac:dyDescent="0.25"/>
    <row r="21305" s="29" customFormat="1" x14ac:dyDescent="0.25"/>
    <row r="21306" s="29" customFormat="1" x14ac:dyDescent="0.25"/>
    <row r="21307" s="29" customFormat="1" x14ac:dyDescent="0.25"/>
    <row r="21308" s="29" customFormat="1" x14ac:dyDescent="0.25"/>
    <row r="21309" s="29" customFormat="1" x14ac:dyDescent="0.25"/>
    <row r="21310" s="29" customFormat="1" x14ac:dyDescent="0.25"/>
    <row r="21311" s="29" customFormat="1" x14ac:dyDescent="0.25"/>
    <row r="21312" s="29" customFormat="1" x14ac:dyDescent="0.25"/>
    <row r="21313" s="29" customFormat="1" x14ac:dyDescent="0.25"/>
    <row r="21314" s="29" customFormat="1" x14ac:dyDescent="0.25"/>
    <row r="21315" s="29" customFormat="1" x14ac:dyDescent="0.25"/>
    <row r="21316" s="29" customFormat="1" x14ac:dyDescent="0.25"/>
    <row r="21317" s="29" customFormat="1" x14ac:dyDescent="0.25"/>
    <row r="21318" s="29" customFormat="1" x14ac:dyDescent="0.25"/>
    <row r="21319" s="29" customFormat="1" x14ac:dyDescent="0.25"/>
    <row r="21320" s="29" customFormat="1" x14ac:dyDescent="0.25"/>
    <row r="21321" s="29" customFormat="1" x14ac:dyDescent="0.25"/>
    <row r="21322" s="29" customFormat="1" x14ac:dyDescent="0.25"/>
    <row r="21323" s="29" customFormat="1" x14ac:dyDescent="0.25"/>
    <row r="21324" s="29" customFormat="1" x14ac:dyDescent="0.25"/>
    <row r="21325" s="29" customFormat="1" x14ac:dyDescent="0.25"/>
    <row r="21326" s="29" customFormat="1" x14ac:dyDescent="0.25"/>
    <row r="21327" s="29" customFormat="1" x14ac:dyDescent="0.25"/>
    <row r="21328" s="29" customFormat="1" x14ac:dyDescent="0.25"/>
    <row r="21329" s="29" customFormat="1" x14ac:dyDescent="0.25"/>
    <row r="21330" s="29" customFormat="1" x14ac:dyDescent="0.25"/>
    <row r="21331" s="29" customFormat="1" x14ac:dyDescent="0.25"/>
    <row r="21332" s="29" customFormat="1" x14ac:dyDescent="0.25"/>
    <row r="21333" s="29" customFormat="1" x14ac:dyDescent="0.25"/>
    <row r="21334" s="29" customFormat="1" x14ac:dyDescent="0.25"/>
    <row r="21335" s="29" customFormat="1" x14ac:dyDescent="0.25"/>
    <row r="21336" s="29" customFormat="1" x14ac:dyDescent="0.25"/>
    <row r="21337" s="29" customFormat="1" x14ac:dyDescent="0.25"/>
    <row r="21338" s="29" customFormat="1" x14ac:dyDescent="0.25"/>
    <row r="21339" s="29" customFormat="1" x14ac:dyDescent="0.25"/>
    <row r="21340" s="29" customFormat="1" x14ac:dyDescent="0.25"/>
    <row r="21341" s="29" customFormat="1" x14ac:dyDescent="0.25"/>
    <row r="21342" s="29" customFormat="1" x14ac:dyDescent="0.25"/>
    <row r="21343" s="29" customFormat="1" x14ac:dyDescent="0.25"/>
    <row r="21344" s="29" customFormat="1" x14ac:dyDescent="0.25"/>
    <row r="21345" s="29" customFormat="1" x14ac:dyDescent="0.25"/>
    <row r="21346" s="29" customFormat="1" x14ac:dyDescent="0.25"/>
    <row r="21347" s="29" customFormat="1" x14ac:dyDescent="0.25"/>
    <row r="21348" s="29" customFormat="1" x14ac:dyDescent="0.25"/>
    <row r="21349" s="29" customFormat="1" x14ac:dyDescent="0.25"/>
    <row r="21350" s="29" customFormat="1" x14ac:dyDescent="0.25"/>
    <row r="21351" s="29" customFormat="1" x14ac:dyDescent="0.25"/>
    <row r="21352" s="29" customFormat="1" x14ac:dyDescent="0.25"/>
    <row r="21353" s="29" customFormat="1" x14ac:dyDescent="0.25"/>
    <row r="21354" s="29" customFormat="1" x14ac:dyDescent="0.25"/>
    <row r="21355" s="29" customFormat="1" x14ac:dyDescent="0.25"/>
    <row r="21356" s="29" customFormat="1" x14ac:dyDescent="0.25"/>
    <row r="21357" s="29" customFormat="1" x14ac:dyDescent="0.25"/>
    <row r="21358" s="29" customFormat="1" x14ac:dyDescent="0.25"/>
    <row r="21359" s="29" customFormat="1" x14ac:dyDescent="0.25"/>
    <row r="21360" s="29" customFormat="1" x14ac:dyDescent="0.25"/>
    <row r="21361" s="29" customFormat="1" x14ac:dyDescent="0.25"/>
    <row r="21362" s="29" customFormat="1" x14ac:dyDescent="0.25"/>
    <row r="21363" s="29" customFormat="1" x14ac:dyDescent="0.25"/>
    <row r="21364" s="29" customFormat="1" x14ac:dyDescent="0.25"/>
    <row r="21365" s="29" customFormat="1" x14ac:dyDescent="0.25"/>
    <row r="21366" s="29" customFormat="1" x14ac:dyDescent="0.25"/>
    <row r="21367" s="29" customFormat="1" x14ac:dyDescent="0.25"/>
    <row r="21368" s="29" customFormat="1" x14ac:dyDescent="0.25"/>
    <row r="21369" s="29" customFormat="1" x14ac:dyDescent="0.25"/>
    <row r="21370" s="29" customFormat="1" x14ac:dyDescent="0.25"/>
    <row r="21371" s="29" customFormat="1" x14ac:dyDescent="0.25"/>
    <row r="21372" s="29" customFormat="1" x14ac:dyDescent="0.25"/>
    <row r="21373" s="29" customFormat="1" x14ac:dyDescent="0.25"/>
    <row r="21374" s="29" customFormat="1" x14ac:dyDescent="0.25"/>
    <row r="21375" s="29" customFormat="1" x14ac:dyDescent="0.25"/>
    <row r="21376" s="29" customFormat="1" x14ac:dyDescent="0.25"/>
    <row r="21377" s="29" customFormat="1" x14ac:dyDescent="0.25"/>
    <row r="21378" s="29" customFormat="1" x14ac:dyDescent="0.25"/>
    <row r="21379" s="29" customFormat="1" x14ac:dyDescent="0.25"/>
    <row r="21380" s="29" customFormat="1" x14ac:dyDescent="0.25"/>
    <row r="21381" s="29" customFormat="1" x14ac:dyDescent="0.25"/>
    <row r="21382" s="29" customFormat="1" x14ac:dyDescent="0.25"/>
    <row r="21383" s="29" customFormat="1" x14ac:dyDescent="0.25"/>
    <row r="21384" s="29" customFormat="1" x14ac:dyDescent="0.25"/>
    <row r="21385" s="29" customFormat="1" x14ac:dyDescent="0.25"/>
    <row r="21386" s="29" customFormat="1" x14ac:dyDescent="0.25"/>
    <row r="21387" s="29" customFormat="1" x14ac:dyDescent="0.25"/>
    <row r="21388" s="29" customFormat="1" x14ac:dyDescent="0.25"/>
    <row r="21389" s="29" customFormat="1" x14ac:dyDescent="0.25"/>
    <row r="21390" s="29" customFormat="1" x14ac:dyDescent="0.25"/>
    <row r="21391" s="29" customFormat="1" x14ac:dyDescent="0.25"/>
    <row r="21392" s="29" customFormat="1" x14ac:dyDescent="0.25"/>
    <row r="21393" s="29" customFormat="1" x14ac:dyDescent="0.25"/>
    <row r="21394" s="29" customFormat="1" x14ac:dyDescent="0.25"/>
    <row r="21395" s="29" customFormat="1" x14ac:dyDescent="0.25"/>
    <row r="21396" s="29" customFormat="1" x14ac:dyDescent="0.25"/>
    <row r="21397" s="29" customFormat="1" x14ac:dyDescent="0.25"/>
    <row r="21398" s="29" customFormat="1" x14ac:dyDescent="0.25"/>
    <row r="21399" s="29" customFormat="1" x14ac:dyDescent="0.25"/>
    <row r="21400" s="29" customFormat="1" x14ac:dyDescent="0.25"/>
    <row r="21401" s="29" customFormat="1" x14ac:dyDescent="0.25"/>
    <row r="21402" s="29" customFormat="1" x14ac:dyDescent="0.25"/>
    <row r="21403" s="29" customFormat="1" x14ac:dyDescent="0.25"/>
    <row r="21404" s="29" customFormat="1" x14ac:dyDescent="0.25"/>
    <row r="21405" s="29" customFormat="1" x14ac:dyDescent="0.25"/>
    <row r="21406" s="29" customFormat="1" x14ac:dyDescent="0.25"/>
    <row r="21407" s="29" customFormat="1" x14ac:dyDescent="0.25"/>
    <row r="21408" s="29" customFormat="1" x14ac:dyDescent="0.25"/>
    <row r="21409" s="29" customFormat="1" x14ac:dyDescent="0.25"/>
    <row r="21410" s="29" customFormat="1" x14ac:dyDescent="0.25"/>
    <row r="21411" s="29" customFormat="1" x14ac:dyDescent="0.25"/>
    <row r="21412" s="29" customFormat="1" x14ac:dyDescent="0.25"/>
    <row r="21413" s="29" customFormat="1" x14ac:dyDescent="0.25"/>
    <row r="21414" s="29" customFormat="1" x14ac:dyDescent="0.25"/>
    <row r="21415" s="29" customFormat="1" x14ac:dyDescent="0.25"/>
    <row r="21416" s="29" customFormat="1" x14ac:dyDescent="0.25"/>
    <row r="21417" s="29" customFormat="1" x14ac:dyDescent="0.25"/>
    <row r="21418" s="29" customFormat="1" x14ac:dyDescent="0.25"/>
    <row r="21419" s="29" customFormat="1" x14ac:dyDescent="0.25"/>
    <row r="21420" s="29" customFormat="1" x14ac:dyDescent="0.25"/>
    <row r="21421" s="29" customFormat="1" x14ac:dyDescent="0.25"/>
    <row r="21422" s="29" customFormat="1" x14ac:dyDescent="0.25"/>
    <row r="21423" s="29" customFormat="1" x14ac:dyDescent="0.25"/>
    <row r="21424" s="29" customFormat="1" x14ac:dyDescent="0.25"/>
    <row r="21425" s="29" customFormat="1" x14ac:dyDescent="0.25"/>
    <row r="21426" s="29" customFormat="1" x14ac:dyDescent="0.25"/>
    <row r="21427" s="29" customFormat="1" x14ac:dyDescent="0.25"/>
    <row r="21428" s="29" customFormat="1" x14ac:dyDescent="0.25"/>
    <row r="21429" s="29" customFormat="1" x14ac:dyDescent="0.25"/>
    <row r="21430" s="29" customFormat="1" x14ac:dyDescent="0.25"/>
    <row r="21431" s="29" customFormat="1" x14ac:dyDescent="0.25"/>
    <row r="21432" s="29" customFormat="1" x14ac:dyDescent="0.25"/>
    <row r="21433" s="29" customFormat="1" x14ac:dyDescent="0.25"/>
    <row r="21434" s="29" customFormat="1" x14ac:dyDescent="0.25"/>
    <row r="21435" s="29" customFormat="1" x14ac:dyDescent="0.25"/>
    <row r="21436" s="29" customFormat="1" x14ac:dyDescent="0.25"/>
    <row r="21437" s="29" customFormat="1" x14ac:dyDescent="0.25"/>
    <row r="21438" s="29" customFormat="1" x14ac:dyDescent="0.25"/>
    <row r="21439" s="29" customFormat="1" x14ac:dyDescent="0.25"/>
    <row r="21440" s="29" customFormat="1" x14ac:dyDescent="0.25"/>
    <row r="21441" s="29" customFormat="1" x14ac:dyDescent="0.25"/>
    <row r="21442" s="29" customFormat="1" x14ac:dyDescent="0.25"/>
    <row r="21443" s="29" customFormat="1" x14ac:dyDescent="0.25"/>
    <row r="21444" s="29" customFormat="1" x14ac:dyDescent="0.25"/>
    <row r="21445" s="29" customFormat="1" x14ac:dyDescent="0.25"/>
    <row r="21446" s="29" customFormat="1" x14ac:dyDescent="0.25"/>
    <row r="21447" s="29" customFormat="1" x14ac:dyDescent="0.25"/>
    <row r="21448" s="29" customFormat="1" x14ac:dyDescent="0.25"/>
    <row r="21449" s="29" customFormat="1" x14ac:dyDescent="0.25"/>
    <row r="21450" s="29" customFormat="1" x14ac:dyDescent="0.25"/>
    <row r="21451" s="29" customFormat="1" x14ac:dyDescent="0.25"/>
    <row r="21452" s="29" customFormat="1" x14ac:dyDescent="0.25"/>
    <row r="21453" s="29" customFormat="1" x14ac:dyDescent="0.25"/>
    <row r="21454" s="29" customFormat="1" x14ac:dyDescent="0.25"/>
    <row r="21455" s="29" customFormat="1" x14ac:dyDescent="0.25"/>
    <row r="21456" s="29" customFormat="1" x14ac:dyDescent="0.25"/>
    <row r="21457" s="29" customFormat="1" x14ac:dyDescent="0.25"/>
    <row r="21458" s="29" customFormat="1" x14ac:dyDescent="0.25"/>
    <row r="21459" s="29" customFormat="1" x14ac:dyDescent="0.25"/>
    <row r="21460" s="29" customFormat="1" x14ac:dyDescent="0.25"/>
    <row r="21461" s="29" customFormat="1" x14ac:dyDescent="0.25"/>
    <row r="21462" s="29" customFormat="1" x14ac:dyDescent="0.25"/>
    <row r="21463" s="29" customFormat="1" x14ac:dyDescent="0.25"/>
    <row r="21464" s="29" customFormat="1" x14ac:dyDescent="0.25"/>
    <row r="21465" s="29" customFormat="1" x14ac:dyDescent="0.25"/>
    <row r="21466" s="29" customFormat="1" x14ac:dyDescent="0.25"/>
    <row r="21467" s="29" customFormat="1" x14ac:dyDescent="0.25"/>
    <row r="21468" s="29" customFormat="1" x14ac:dyDescent="0.25"/>
    <row r="21469" s="29" customFormat="1" x14ac:dyDescent="0.25"/>
    <row r="21470" s="29" customFormat="1" x14ac:dyDescent="0.25"/>
    <row r="21471" s="29" customFormat="1" x14ac:dyDescent="0.25"/>
    <row r="21472" s="29" customFormat="1" x14ac:dyDescent="0.25"/>
    <row r="21473" s="29" customFormat="1" x14ac:dyDescent="0.25"/>
    <row r="21474" s="29" customFormat="1" x14ac:dyDescent="0.25"/>
    <row r="21475" s="29" customFormat="1" x14ac:dyDescent="0.25"/>
    <row r="21476" s="29" customFormat="1" x14ac:dyDescent="0.25"/>
    <row r="21477" s="29" customFormat="1" x14ac:dyDescent="0.25"/>
    <row r="21478" s="29" customFormat="1" x14ac:dyDescent="0.25"/>
    <row r="21479" s="29" customFormat="1" x14ac:dyDescent="0.25"/>
    <row r="21480" s="29" customFormat="1" x14ac:dyDescent="0.25"/>
    <row r="21481" s="29" customFormat="1" x14ac:dyDescent="0.25"/>
    <row r="21482" s="29" customFormat="1" x14ac:dyDescent="0.25"/>
    <row r="21483" s="29" customFormat="1" x14ac:dyDescent="0.25"/>
    <row r="21484" s="29" customFormat="1" x14ac:dyDescent="0.25"/>
    <row r="21485" s="29" customFormat="1" x14ac:dyDescent="0.25"/>
    <row r="21486" s="29" customFormat="1" x14ac:dyDescent="0.25"/>
    <row r="21487" s="29" customFormat="1" x14ac:dyDescent="0.25"/>
    <row r="21488" s="29" customFormat="1" x14ac:dyDescent="0.25"/>
    <row r="21489" s="29" customFormat="1" x14ac:dyDescent="0.25"/>
    <row r="21490" s="29" customFormat="1" x14ac:dyDescent="0.25"/>
    <row r="21491" s="29" customFormat="1" x14ac:dyDescent="0.25"/>
    <row r="21492" s="29" customFormat="1" x14ac:dyDescent="0.25"/>
    <row r="21493" s="29" customFormat="1" x14ac:dyDescent="0.25"/>
    <row r="21494" s="29" customFormat="1" x14ac:dyDescent="0.25"/>
    <row r="21495" s="29" customFormat="1" x14ac:dyDescent="0.25"/>
    <row r="21496" s="29" customFormat="1" x14ac:dyDescent="0.25"/>
    <row r="21497" s="29" customFormat="1" x14ac:dyDescent="0.25"/>
    <row r="21498" s="29" customFormat="1" x14ac:dyDescent="0.25"/>
    <row r="21499" s="29" customFormat="1" x14ac:dyDescent="0.25"/>
    <row r="21500" s="29" customFormat="1" x14ac:dyDescent="0.25"/>
    <row r="21501" s="29" customFormat="1" x14ac:dyDescent="0.25"/>
    <row r="21502" s="29" customFormat="1" x14ac:dyDescent="0.25"/>
    <row r="21503" s="29" customFormat="1" x14ac:dyDescent="0.25"/>
    <row r="21504" s="29" customFormat="1" x14ac:dyDescent="0.25"/>
    <row r="21505" s="29" customFormat="1" x14ac:dyDescent="0.25"/>
    <row r="21506" s="29" customFormat="1" x14ac:dyDescent="0.25"/>
    <row r="21507" s="29" customFormat="1" x14ac:dyDescent="0.25"/>
    <row r="21508" s="29" customFormat="1" x14ac:dyDescent="0.25"/>
    <row r="21509" s="29" customFormat="1" x14ac:dyDescent="0.25"/>
    <row r="21510" s="29" customFormat="1" x14ac:dyDescent="0.25"/>
    <row r="21511" s="29" customFormat="1" x14ac:dyDescent="0.25"/>
    <row r="21512" s="29" customFormat="1" x14ac:dyDescent="0.25"/>
    <row r="21513" s="29" customFormat="1" x14ac:dyDescent="0.25"/>
    <row r="21514" s="29" customFormat="1" x14ac:dyDescent="0.25"/>
    <row r="21515" s="29" customFormat="1" x14ac:dyDescent="0.25"/>
    <row r="21516" s="29" customFormat="1" x14ac:dyDescent="0.25"/>
    <row r="21517" s="29" customFormat="1" x14ac:dyDescent="0.25"/>
    <row r="21518" s="29" customFormat="1" x14ac:dyDescent="0.25"/>
    <row r="21519" s="29" customFormat="1" x14ac:dyDescent="0.25"/>
    <row r="21520" s="29" customFormat="1" x14ac:dyDescent="0.25"/>
    <row r="21521" s="29" customFormat="1" x14ac:dyDescent="0.25"/>
    <row r="21522" s="29" customFormat="1" x14ac:dyDescent="0.25"/>
    <row r="21523" s="29" customFormat="1" x14ac:dyDescent="0.25"/>
    <row r="21524" s="29" customFormat="1" x14ac:dyDescent="0.25"/>
    <row r="21525" s="29" customFormat="1" x14ac:dyDescent="0.25"/>
    <row r="21526" s="29" customFormat="1" x14ac:dyDescent="0.25"/>
    <row r="21527" s="29" customFormat="1" x14ac:dyDescent="0.25"/>
    <row r="21528" s="29" customFormat="1" x14ac:dyDescent="0.25"/>
    <row r="21529" s="29" customFormat="1" x14ac:dyDescent="0.25"/>
    <row r="21530" s="29" customFormat="1" x14ac:dyDescent="0.25"/>
    <row r="21531" s="29" customFormat="1" x14ac:dyDescent="0.25"/>
    <row r="21532" s="29" customFormat="1" x14ac:dyDescent="0.25"/>
    <row r="21533" s="29" customFormat="1" x14ac:dyDescent="0.25"/>
    <row r="21534" s="29" customFormat="1" x14ac:dyDescent="0.25"/>
    <row r="21535" s="29" customFormat="1" x14ac:dyDescent="0.25"/>
    <row r="21536" s="29" customFormat="1" x14ac:dyDescent="0.25"/>
    <row r="21537" s="29" customFormat="1" x14ac:dyDescent="0.25"/>
    <row r="21538" s="29" customFormat="1" x14ac:dyDescent="0.25"/>
    <row r="21539" s="29" customFormat="1" x14ac:dyDescent="0.25"/>
    <row r="21540" s="29" customFormat="1" x14ac:dyDescent="0.25"/>
    <row r="21541" s="29" customFormat="1" x14ac:dyDescent="0.25"/>
    <row r="21542" s="29" customFormat="1" x14ac:dyDescent="0.25"/>
    <row r="21543" s="29" customFormat="1" x14ac:dyDescent="0.25"/>
    <row r="21544" s="29" customFormat="1" x14ac:dyDescent="0.25"/>
    <row r="21545" s="29" customFormat="1" x14ac:dyDescent="0.25"/>
    <row r="21546" s="29" customFormat="1" x14ac:dyDescent="0.25"/>
    <row r="21547" s="29" customFormat="1" x14ac:dyDescent="0.25"/>
    <row r="21548" s="29" customFormat="1" x14ac:dyDescent="0.25"/>
    <row r="21549" s="29" customFormat="1" x14ac:dyDescent="0.25"/>
    <row r="21550" s="29" customFormat="1" x14ac:dyDescent="0.25"/>
    <row r="21551" s="29" customFormat="1" x14ac:dyDescent="0.25"/>
    <row r="21552" s="29" customFormat="1" x14ac:dyDescent="0.25"/>
    <row r="21553" s="29" customFormat="1" x14ac:dyDescent="0.25"/>
    <row r="21554" s="29" customFormat="1" x14ac:dyDescent="0.25"/>
    <row r="21555" s="29" customFormat="1" x14ac:dyDescent="0.25"/>
    <row r="21556" s="29" customFormat="1" x14ac:dyDescent="0.25"/>
    <row r="21557" s="29" customFormat="1" x14ac:dyDescent="0.25"/>
    <row r="21558" s="29" customFormat="1" x14ac:dyDescent="0.25"/>
    <row r="21559" s="29" customFormat="1" x14ac:dyDescent="0.25"/>
    <row r="21560" s="29" customFormat="1" x14ac:dyDescent="0.25"/>
    <row r="21561" s="29" customFormat="1" x14ac:dyDescent="0.25"/>
    <row r="21562" s="29" customFormat="1" x14ac:dyDescent="0.25"/>
    <row r="21563" s="29" customFormat="1" x14ac:dyDescent="0.25"/>
    <row r="21564" s="29" customFormat="1" x14ac:dyDescent="0.25"/>
    <row r="21565" s="29" customFormat="1" x14ac:dyDescent="0.25"/>
    <row r="21566" s="29" customFormat="1" x14ac:dyDescent="0.25"/>
    <row r="21567" s="29" customFormat="1" x14ac:dyDescent="0.25"/>
    <row r="21568" s="29" customFormat="1" x14ac:dyDescent="0.25"/>
    <row r="21569" s="29" customFormat="1" x14ac:dyDescent="0.25"/>
    <row r="21570" s="29" customFormat="1" x14ac:dyDescent="0.25"/>
    <row r="21571" s="29" customFormat="1" x14ac:dyDescent="0.25"/>
    <row r="21572" s="29" customFormat="1" x14ac:dyDescent="0.25"/>
    <row r="21573" s="29" customFormat="1" x14ac:dyDescent="0.25"/>
    <row r="21574" s="29" customFormat="1" x14ac:dyDescent="0.25"/>
    <row r="21575" s="29" customFormat="1" x14ac:dyDescent="0.25"/>
    <row r="21576" s="29" customFormat="1" x14ac:dyDescent="0.25"/>
    <row r="21577" s="29" customFormat="1" x14ac:dyDescent="0.25"/>
    <row r="21578" s="29" customFormat="1" x14ac:dyDescent="0.25"/>
    <row r="21579" s="29" customFormat="1" x14ac:dyDescent="0.25"/>
    <row r="21580" s="29" customFormat="1" x14ac:dyDescent="0.25"/>
    <row r="21581" s="29" customFormat="1" x14ac:dyDescent="0.25"/>
    <row r="21582" s="29" customFormat="1" x14ac:dyDescent="0.25"/>
    <row r="21583" s="29" customFormat="1" x14ac:dyDescent="0.25"/>
    <row r="21584" s="29" customFormat="1" x14ac:dyDescent="0.25"/>
    <row r="21585" s="29" customFormat="1" x14ac:dyDescent="0.25"/>
    <row r="21586" s="29" customFormat="1" x14ac:dyDescent="0.25"/>
    <row r="21587" s="29" customFormat="1" x14ac:dyDescent="0.25"/>
    <row r="21588" s="29" customFormat="1" x14ac:dyDescent="0.25"/>
    <row r="21589" s="29" customFormat="1" x14ac:dyDescent="0.25"/>
    <row r="21590" s="29" customFormat="1" x14ac:dyDescent="0.25"/>
    <row r="21591" s="29" customFormat="1" x14ac:dyDescent="0.25"/>
    <row r="21592" s="29" customFormat="1" x14ac:dyDescent="0.25"/>
    <row r="21593" s="29" customFormat="1" x14ac:dyDescent="0.25"/>
    <row r="21594" s="29" customFormat="1" x14ac:dyDescent="0.25"/>
    <row r="21595" s="29" customFormat="1" x14ac:dyDescent="0.25"/>
    <row r="21596" s="29" customFormat="1" x14ac:dyDescent="0.25"/>
    <row r="21597" s="29" customFormat="1" x14ac:dyDescent="0.25"/>
    <row r="21598" s="29" customFormat="1" x14ac:dyDescent="0.25"/>
    <row r="21599" s="29" customFormat="1" x14ac:dyDescent="0.25"/>
    <row r="21600" s="29" customFormat="1" x14ac:dyDescent="0.25"/>
    <row r="21601" s="29" customFormat="1" x14ac:dyDescent="0.25"/>
    <row r="21602" s="29" customFormat="1" x14ac:dyDescent="0.25"/>
    <row r="21603" s="29" customFormat="1" x14ac:dyDescent="0.25"/>
    <row r="21604" s="29" customFormat="1" x14ac:dyDescent="0.25"/>
    <row r="21605" s="29" customFormat="1" x14ac:dyDescent="0.25"/>
    <row r="21606" s="29" customFormat="1" x14ac:dyDescent="0.25"/>
    <row r="21607" s="29" customFormat="1" x14ac:dyDescent="0.25"/>
    <row r="21608" s="29" customFormat="1" x14ac:dyDescent="0.25"/>
    <row r="21609" s="29" customFormat="1" x14ac:dyDescent="0.25"/>
    <row r="21610" s="29" customFormat="1" x14ac:dyDescent="0.25"/>
    <row r="21611" s="29" customFormat="1" x14ac:dyDescent="0.25"/>
    <row r="21612" s="29" customFormat="1" x14ac:dyDescent="0.25"/>
    <row r="21613" s="29" customFormat="1" x14ac:dyDescent="0.25"/>
    <row r="21614" s="29" customFormat="1" x14ac:dyDescent="0.25"/>
    <row r="21615" s="29" customFormat="1" x14ac:dyDescent="0.25"/>
    <row r="21616" s="29" customFormat="1" x14ac:dyDescent="0.25"/>
    <row r="21617" s="29" customFormat="1" x14ac:dyDescent="0.25"/>
    <row r="21618" s="29" customFormat="1" x14ac:dyDescent="0.25"/>
    <row r="21619" s="29" customFormat="1" x14ac:dyDescent="0.25"/>
    <row r="21620" s="29" customFormat="1" x14ac:dyDescent="0.25"/>
    <row r="21621" s="29" customFormat="1" x14ac:dyDescent="0.25"/>
    <row r="21622" s="29" customFormat="1" x14ac:dyDescent="0.25"/>
    <row r="21623" s="29" customFormat="1" x14ac:dyDescent="0.25"/>
    <row r="21624" s="29" customFormat="1" x14ac:dyDescent="0.25"/>
    <row r="21625" s="29" customFormat="1" x14ac:dyDescent="0.25"/>
    <row r="21626" s="29" customFormat="1" x14ac:dyDescent="0.25"/>
    <row r="21627" s="29" customFormat="1" x14ac:dyDescent="0.25"/>
    <row r="21628" s="29" customFormat="1" x14ac:dyDescent="0.25"/>
    <row r="21629" s="29" customFormat="1" x14ac:dyDescent="0.25"/>
    <row r="21630" s="29" customFormat="1" x14ac:dyDescent="0.25"/>
    <row r="21631" s="29" customFormat="1" x14ac:dyDescent="0.25"/>
    <row r="21632" s="29" customFormat="1" x14ac:dyDescent="0.25"/>
    <row r="21633" s="29" customFormat="1" x14ac:dyDescent="0.25"/>
    <row r="21634" s="29" customFormat="1" x14ac:dyDescent="0.25"/>
    <row r="21635" s="29" customFormat="1" x14ac:dyDescent="0.25"/>
    <row r="21636" s="29" customFormat="1" x14ac:dyDescent="0.25"/>
    <row r="21637" s="29" customFormat="1" x14ac:dyDescent="0.25"/>
    <row r="21638" s="29" customFormat="1" x14ac:dyDescent="0.25"/>
    <row r="21639" s="29" customFormat="1" x14ac:dyDescent="0.25"/>
    <row r="21640" s="29" customFormat="1" x14ac:dyDescent="0.25"/>
    <row r="21641" s="29" customFormat="1" x14ac:dyDescent="0.25"/>
    <row r="21642" s="29" customFormat="1" x14ac:dyDescent="0.25"/>
    <row r="21643" s="29" customFormat="1" x14ac:dyDescent="0.25"/>
    <row r="21644" s="29" customFormat="1" x14ac:dyDescent="0.25"/>
    <row r="21645" s="29" customFormat="1" x14ac:dyDescent="0.25"/>
    <row r="21646" s="29" customFormat="1" x14ac:dyDescent="0.25"/>
    <row r="21647" s="29" customFormat="1" x14ac:dyDescent="0.25"/>
    <row r="21648" s="29" customFormat="1" x14ac:dyDescent="0.25"/>
    <row r="21649" s="29" customFormat="1" x14ac:dyDescent="0.25"/>
    <row r="21650" s="29" customFormat="1" x14ac:dyDescent="0.25"/>
    <row r="21651" s="29" customFormat="1" x14ac:dyDescent="0.25"/>
    <row r="21652" s="29" customFormat="1" x14ac:dyDescent="0.25"/>
    <row r="21653" s="29" customFormat="1" x14ac:dyDescent="0.25"/>
    <row r="21654" s="29" customFormat="1" x14ac:dyDescent="0.25"/>
    <row r="21655" s="29" customFormat="1" x14ac:dyDescent="0.25"/>
    <row r="21656" s="29" customFormat="1" x14ac:dyDescent="0.25"/>
    <row r="21657" s="29" customFormat="1" x14ac:dyDescent="0.25"/>
    <row r="21658" s="29" customFormat="1" x14ac:dyDescent="0.25"/>
    <row r="21659" s="29" customFormat="1" x14ac:dyDescent="0.25"/>
    <row r="21660" s="29" customFormat="1" x14ac:dyDescent="0.25"/>
    <row r="21661" s="29" customFormat="1" x14ac:dyDescent="0.25"/>
    <row r="21662" s="29" customFormat="1" x14ac:dyDescent="0.25"/>
    <row r="21663" s="29" customFormat="1" x14ac:dyDescent="0.25"/>
    <row r="21664" s="29" customFormat="1" x14ac:dyDescent="0.25"/>
    <row r="21665" s="29" customFormat="1" x14ac:dyDescent="0.25"/>
    <row r="21666" s="29" customFormat="1" x14ac:dyDescent="0.25"/>
    <row r="21667" s="29" customFormat="1" x14ac:dyDescent="0.25"/>
    <row r="21668" s="29" customFormat="1" x14ac:dyDescent="0.25"/>
    <row r="21669" s="29" customFormat="1" x14ac:dyDescent="0.25"/>
    <row r="21670" s="29" customFormat="1" x14ac:dyDescent="0.25"/>
    <row r="21671" s="29" customFormat="1" x14ac:dyDescent="0.25"/>
    <row r="21672" s="29" customFormat="1" x14ac:dyDescent="0.25"/>
    <row r="21673" s="29" customFormat="1" x14ac:dyDescent="0.25"/>
    <row r="21674" s="29" customFormat="1" x14ac:dyDescent="0.25"/>
    <row r="21675" s="29" customFormat="1" x14ac:dyDescent="0.25"/>
    <row r="21676" s="29" customFormat="1" x14ac:dyDescent="0.25"/>
    <row r="21677" s="29" customFormat="1" x14ac:dyDescent="0.25"/>
    <row r="21678" s="29" customFormat="1" x14ac:dyDescent="0.25"/>
    <row r="21679" s="29" customFormat="1" x14ac:dyDescent="0.25"/>
    <row r="21680" s="29" customFormat="1" x14ac:dyDescent="0.25"/>
    <row r="21681" s="29" customFormat="1" x14ac:dyDescent="0.25"/>
    <row r="21682" s="29" customFormat="1" x14ac:dyDescent="0.25"/>
    <row r="21683" s="29" customFormat="1" x14ac:dyDescent="0.25"/>
    <row r="21684" s="29" customFormat="1" x14ac:dyDescent="0.25"/>
    <row r="21685" s="29" customFormat="1" x14ac:dyDescent="0.25"/>
    <row r="21686" s="29" customFormat="1" x14ac:dyDescent="0.25"/>
    <row r="21687" s="29" customFormat="1" x14ac:dyDescent="0.25"/>
    <row r="21688" s="29" customFormat="1" x14ac:dyDescent="0.25"/>
    <row r="21689" s="29" customFormat="1" x14ac:dyDescent="0.25"/>
    <row r="21690" s="29" customFormat="1" x14ac:dyDescent="0.25"/>
    <row r="21691" s="29" customFormat="1" x14ac:dyDescent="0.25"/>
    <row r="21692" s="29" customFormat="1" x14ac:dyDescent="0.25"/>
    <row r="21693" s="29" customFormat="1" x14ac:dyDescent="0.25"/>
    <row r="21694" s="29" customFormat="1" x14ac:dyDescent="0.25"/>
    <row r="21695" s="29" customFormat="1" x14ac:dyDescent="0.25"/>
    <row r="21696" s="29" customFormat="1" x14ac:dyDescent="0.25"/>
    <row r="21697" s="29" customFormat="1" x14ac:dyDescent="0.25"/>
    <row r="21698" s="29" customFormat="1" x14ac:dyDescent="0.25"/>
    <row r="21699" s="29" customFormat="1" x14ac:dyDescent="0.25"/>
    <row r="21700" s="29" customFormat="1" x14ac:dyDescent="0.25"/>
    <row r="21701" s="29" customFormat="1" x14ac:dyDescent="0.25"/>
    <row r="21702" s="29" customFormat="1" x14ac:dyDescent="0.25"/>
    <row r="21703" s="29" customFormat="1" x14ac:dyDescent="0.25"/>
    <row r="21704" s="29" customFormat="1" x14ac:dyDescent="0.25"/>
    <row r="21705" s="29" customFormat="1" x14ac:dyDescent="0.25"/>
    <row r="21706" s="29" customFormat="1" x14ac:dyDescent="0.25"/>
    <row r="21707" s="29" customFormat="1" x14ac:dyDescent="0.25"/>
    <row r="21708" s="29" customFormat="1" x14ac:dyDescent="0.25"/>
    <row r="21709" s="29" customFormat="1" x14ac:dyDescent="0.25"/>
    <row r="21710" s="29" customFormat="1" x14ac:dyDescent="0.25"/>
    <row r="21711" s="29" customFormat="1" x14ac:dyDescent="0.25"/>
    <row r="21712" s="29" customFormat="1" x14ac:dyDescent="0.25"/>
    <row r="21713" s="29" customFormat="1" x14ac:dyDescent="0.25"/>
    <row r="21714" s="29" customFormat="1" x14ac:dyDescent="0.25"/>
    <row r="21715" s="29" customFormat="1" x14ac:dyDescent="0.25"/>
    <row r="21716" s="29" customFormat="1" x14ac:dyDescent="0.25"/>
    <row r="21717" s="29" customFormat="1" x14ac:dyDescent="0.25"/>
    <row r="21718" s="29" customFormat="1" x14ac:dyDescent="0.25"/>
    <row r="21719" s="29" customFormat="1" x14ac:dyDescent="0.25"/>
    <row r="21720" s="29" customFormat="1" x14ac:dyDescent="0.25"/>
    <row r="21721" s="29" customFormat="1" x14ac:dyDescent="0.25"/>
    <row r="21722" s="29" customFormat="1" x14ac:dyDescent="0.25"/>
    <row r="21723" s="29" customFormat="1" x14ac:dyDescent="0.25"/>
    <row r="21724" s="29" customFormat="1" x14ac:dyDescent="0.25"/>
    <row r="21725" s="29" customFormat="1" x14ac:dyDescent="0.25"/>
    <row r="21726" s="29" customFormat="1" x14ac:dyDescent="0.25"/>
    <row r="21727" s="29" customFormat="1" x14ac:dyDescent="0.25"/>
    <row r="21728" s="29" customFormat="1" x14ac:dyDescent="0.25"/>
    <row r="21729" s="29" customFormat="1" x14ac:dyDescent="0.25"/>
    <row r="21730" s="29" customFormat="1" x14ac:dyDescent="0.25"/>
    <row r="21731" s="29" customFormat="1" x14ac:dyDescent="0.25"/>
    <row r="21732" s="29" customFormat="1" x14ac:dyDescent="0.25"/>
    <row r="21733" s="29" customFormat="1" x14ac:dyDescent="0.25"/>
    <row r="21734" s="29" customFormat="1" x14ac:dyDescent="0.25"/>
    <row r="21735" s="29" customFormat="1" x14ac:dyDescent="0.25"/>
    <row r="21736" s="29" customFormat="1" x14ac:dyDescent="0.25"/>
    <row r="21737" s="29" customFormat="1" x14ac:dyDescent="0.25"/>
    <row r="21738" s="29" customFormat="1" x14ac:dyDescent="0.25"/>
    <row r="21739" s="29" customFormat="1" x14ac:dyDescent="0.25"/>
    <row r="21740" s="29" customFormat="1" x14ac:dyDescent="0.25"/>
    <row r="21741" s="29" customFormat="1" x14ac:dyDescent="0.25"/>
    <row r="21742" s="29" customFormat="1" x14ac:dyDescent="0.25"/>
    <row r="21743" s="29" customFormat="1" x14ac:dyDescent="0.25"/>
    <row r="21744" s="29" customFormat="1" x14ac:dyDescent="0.25"/>
    <row r="21745" s="29" customFormat="1" x14ac:dyDescent="0.25"/>
    <row r="21746" s="29" customFormat="1" x14ac:dyDescent="0.25"/>
    <row r="21747" s="29" customFormat="1" x14ac:dyDescent="0.25"/>
    <row r="21748" s="29" customFormat="1" x14ac:dyDescent="0.25"/>
    <row r="21749" s="29" customFormat="1" x14ac:dyDescent="0.25"/>
    <row r="21750" s="29" customFormat="1" x14ac:dyDescent="0.25"/>
    <row r="21751" s="29" customFormat="1" x14ac:dyDescent="0.25"/>
    <row r="21752" s="29" customFormat="1" x14ac:dyDescent="0.25"/>
    <row r="21753" s="29" customFormat="1" x14ac:dyDescent="0.25"/>
    <row r="21754" s="29" customFormat="1" x14ac:dyDescent="0.25"/>
    <row r="21755" s="29" customFormat="1" x14ac:dyDescent="0.25"/>
    <row r="21756" s="29" customFormat="1" x14ac:dyDescent="0.25"/>
    <row r="21757" s="29" customFormat="1" x14ac:dyDescent="0.25"/>
    <row r="21758" s="29" customFormat="1" x14ac:dyDescent="0.25"/>
    <row r="21759" s="29" customFormat="1" x14ac:dyDescent="0.25"/>
    <row r="21760" s="29" customFormat="1" x14ac:dyDescent="0.25"/>
    <row r="21761" s="29" customFormat="1" x14ac:dyDescent="0.25"/>
    <row r="21762" s="29" customFormat="1" x14ac:dyDescent="0.25"/>
    <row r="21763" s="29" customFormat="1" x14ac:dyDescent="0.25"/>
    <row r="21764" s="29" customFormat="1" x14ac:dyDescent="0.25"/>
    <row r="21765" s="29" customFormat="1" x14ac:dyDescent="0.25"/>
    <row r="21766" s="29" customFormat="1" x14ac:dyDescent="0.25"/>
    <row r="21767" s="29" customFormat="1" x14ac:dyDescent="0.25"/>
    <row r="21768" s="29" customFormat="1" x14ac:dyDescent="0.25"/>
    <row r="21769" s="29" customFormat="1" x14ac:dyDescent="0.25"/>
    <row r="21770" s="29" customFormat="1" x14ac:dyDescent="0.25"/>
    <row r="21771" s="29" customFormat="1" x14ac:dyDescent="0.25"/>
    <row r="21772" s="29" customFormat="1" x14ac:dyDescent="0.25"/>
    <row r="21773" s="29" customFormat="1" x14ac:dyDescent="0.25"/>
    <row r="21774" s="29" customFormat="1" x14ac:dyDescent="0.25"/>
    <row r="21775" s="29" customFormat="1" x14ac:dyDescent="0.25"/>
    <row r="21776" s="29" customFormat="1" x14ac:dyDescent="0.25"/>
    <row r="21777" s="29" customFormat="1" x14ac:dyDescent="0.25"/>
    <row r="21778" s="29" customFormat="1" x14ac:dyDescent="0.25"/>
    <row r="21779" s="29" customFormat="1" x14ac:dyDescent="0.25"/>
    <row r="21780" s="29" customFormat="1" x14ac:dyDescent="0.25"/>
    <row r="21781" s="29" customFormat="1" x14ac:dyDescent="0.25"/>
    <row r="21782" s="29" customFormat="1" x14ac:dyDescent="0.25"/>
    <row r="21783" s="29" customFormat="1" x14ac:dyDescent="0.25"/>
    <row r="21784" s="29" customFormat="1" x14ac:dyDescent="0.25"/>
    <row r="21785" s="29" customFormat="1" x14ac:dyDescent="0.25"/>
    <row r="21786" s="29" customFormat="1" x14ac:dyDescent="0.25"/>
    <row r="21787" s="29" customFormat="1" x14ac:dyDescent="0.25"/>
    <row r="21788" s="29" customFormat="1" x14ac:dyDescent="0.25"/>
    <row r="21789" s="29" customFormat="1" x14ac:dyDescent="0.25"/>
    <row r="21790" s="29" customFormat="1" x14ac:dyDescent="0.25"/>
    <row r="21791" s="29" customFormat="1" x14ac:dyDescent="0.25"/>
    <row r="21792" s="29" customFormat="1" x14ac:dyDescent="0.25"/>
    <row r="21793" s="29" customFormat="1" x14ac:dyDescent="0.25"/>
    <row r="21794" s="29" customFormat="1" x14ac:dyDescent="0.25"/>
    <row r="21795" s="29" customFormat="1" x14ac:dyDescent="0.25"/>
    <row r="21796" s="29" customFormat="1" x14ac:dyDescent="0.25"/>
    <row r="21797" s="29" customFormat="1" x14ac:dyDescent="0.25"/>
    <row r="21798" s="29" customFormat="1" x14ac:dyDescent="0.25"/>
    <row r="21799" s="29" customFormat="1" x14ac:dyDescent="0.25"/>
    <row r="21800" s="29" customFormat="1" x14ac:dyDescent="0.25"/>
    <row r="21801" s="29" customFormat="1" x14ac:dyDescent="0.25"/>
    <row r="21802" s="29" customFormat="1" x14ac:dyDescent="0.25"/>
    <row r="21803" s="29" customFormat="1" x14ac:dyDescent="0.25"/>
    <row r="21804" s="29" customFormat="1" x14ac:dyDescent="0.25"/>
    <row r="21805" s="29" customFormat="1" x14ac:dyDescent="0.25"/>
    <row r="21806" s="29" customFormat="1" x14ac:dyDescent="0.25"/>
    <row r="21807" s="29" customFormat="1" x14ac:dyDescent="0.25"/>
    <row r="21808" s="29" customFormat="1" x14ac:dyDescent="0.25"/>
    <row r="21809" s="29" customFormat="1" x14ac:dyDescent="0.25"/>
    <row r="21810" s="29" customFormat="1" x14ac:dyDescent="0.25"/>
    <row r="21811" s="29" customFormat="1" x14ac:dyDescent="0.25"/>
    <row r="21812" s="29" customFormat="1" x14ac:dyDescent="0.25"/>
    <row r="21813" s="29" customFormat="1" x14ac:dyDescent="0.25"/>
    <row r="21814" s="29" customFormat="1" x14ac:dyDescent="0.25"/>
    <row r="21815" s="29" customFormat="1" x14ac:dyDescent="0.25"/>
    <row r="21816" s="29" customFormat="1" x14ac:dyDescent="0.25"/>
    <row r="21817" s="29" customFormat="1" x14ac:dyDescent="0.25"/>
    <row r="21818" s="29" customFormat="1" x14ac:dyDescent="0.25"/>
    <row r="21819" s="29" customFormat="1" x14ac:dyDescent="0.25"/>
    <row r="21820" s="29" customFormat="1" x14ac:dyDescent="0.25"/>
    <row r="21821" s="29" customFormat="1" x14ac:dyDescent="0.25"/>
    <row r="21822" s="29" customFormat="1" x14ac:dyDescent="0.25"/>
    <row r="21823" s="29" customFormat="1" x14ac:dyDescent="0.25"/>
    <row r="21824" s="29" customFormat="1" x14ac:dyDescent="0.25"/>
    <row r="21825" s="29" customFormat="1" x14ac:dyDescent="0.25"/>
    <row r="21826" s="29" customFormat="1" x14ac:dyDescent="0.25"/>
    <row r="21827" s="29" customFormat="1" x14ac:dyDescent="0.25"/>
    <row r="21828" s="29" customFormat="1" x14ac:dyDescent="0.25"/>
    <row r="21829" s="29" customFormat="1" x14ac:dyDescent="0.25"/>
    <row r="21830" s="29" customFormat="1" x14ac:dyDescent="0.25"/>
    <row r="21831" s="29" customFormat="1" x14ac:dyDescent="0.25"/>
    <row r="21832" s="29" customFormat="1" x14ac:dyDescent="0.25"/>
    <row r="21833" s="29" customFormat="1" x14ac:dyDescent="0.25"/>
    <row r="21834" s="29" customFormat="1" x14ac:dyDescent="0.25"/>
    <row r="21835" s="29" customFormat="1" x14ac:dyDescent="0.25"/>
    <row r="21836" s="29" customFormat="1" x14ac:dyDescent="0.25"/>
    <row r="21837" s="29" customFormat="1" x14ac:dyDescent="0.25"/>
    <row r="21838" s="29" customFormat="1" x14ac:dyDescent="0.25"/>
    <row r="21839" s="29" customFormat="1" x14ac:dyDescent="0.25"/>
    <row r="21840" s="29" customFormat="1" x14ac:dyDescent="0.25"/>
    <row r="21841" s="29" customFormat="1" x14ac:dyDescent="0.25"/>
    <row r="21842" s="29" customFormat="1" x14ac:dyDescent="0.25"/>
    <row r="21843" s="29" customFormat="1" x14ac:dyDescent="0.25"/>
    <row r="21844" s="29" customFormat="1" x14ac:dyDescent="0.25"/>
    <row r="21845" s="29" customFormat="1" x14ac:dyDescent="0.25"/>
    <row r="21846" s="29" customFormat="1" x14ac:dyDescent="0.25"/>
    <row r="21847" s="29" customFormat="1" x14ac:dyDescent="0.25"/>
    <row r="21848" s="29" customFormat="1" x14ac:dyDescent="0.25"/>
    <row r="21849" s="29" customFormat="1" x14ac:dyDescent="0.25"/>
    <row r="21850" s="29" customFormat="1" x14ac:dyDescent="0.25"/>
    <row r="21851" s="29" customFormat="1" x14ac:dyDescent="0.25"/>
    <row r="21852" s="29" customFormat="1" x14ac:dyDescent="0.25"/>
    <row r="21853" s="29" customFormat="1" x14ac:dyDescent="0.25"/>
    <row r="21854" s="29" customFormat="1" x14ac:dyDescent="0.25"/>
    <row r="21855" s="29" customFormat="1" x14ac:dyDescent="0.25"/>
    <row r="21856" s="29" customFormat="1" x14ac:dyDescent="0.25"/>
    <row r="21857" s="29" customFormat="1" x14ac:dyDescent="0.25"/>
    <row r="21858" s="29" customFormat="1" x14ac:dyDescent="0.25"/>
    <row r="21859" s="29" customFormat="1" x14ac:dyDescent="0.25"/>
    <row r="21860" s="29" customFormat="1" x14ac:dyDescent="0.25"/>
    <row r="21861" s="29" customFormat="1" x14ac:dyDescent="0.25"/>
    <row r="21862" s="29" customFormat="1" x14ac:dyDescent="0.25"/>
    <row r="21863" s="29" customFormat="1" x14ac:dyDescent="0.25"/>
    <row r="21864" s="29" customFormat="1" x14ac:dyDescent="0.25"/>
    <row r="21865" s="29" customFormat="1" x14ac:dyDescent="0.25"/>
    <row r="21866" s="29" customFormat="1" x14ac:dyDescent="0.25"/>
    <row r="21867" s="29" customFormat="1" x14ac:dyDescent="0.25"/>
    <row r="21868" s="29" customFormat="1" x14ac:dyDescent="0.25"/>
    <row r="21869" s="29" customFormat="1" x14ac:dyDescent="0.25"/>
    <row r="21870" s="29" customFormat="1" x14ac:dyDescent="0.25"/>
    <row r="21871" s="29" customFormat="1" x14ac:dyDescent="0.25"/>
    <row r="21872" s="29" customFormat="1" x14ac:dyDescent="0.25"/>
    <row r="21873" s="29" customFormat="1" x14ac:dyDescent="0.25"/>
    <row r="21874" s="29" customFormat="1" x14ac:dyDescent="0.25"/>
    <row r="21875" s="29" customFormat="1" x14ac:dyDescent="0.25"/>
    <row r="21876" s="29" customFormat="1" x14ac:dyDescent="0.25"/>
    <row r="21877" s="29" customFormat="1" x14ac:dyDescent="0.25"/>
    <row r="21878" s="29" customFormat="1" x14ac:dyDescent="0.25"/>
    <row r="21879" s="29" customFormat="1" x14ac:dyDescent="0.25"/>
    <row r="21880" s="29" customFormat="1" x14ac:dyDescent="0.25"/>
    <row r="21881" s="29" customFormat="1" x14ac:dyDescent="0.25"/>
    <row r="21882" s="29" customFormat="1" x14ac:dyDescent="0.25"/>
    <row r="21883" s="29" customFormat="1" x14ac:dyDescent="0.25"/>
    <row r="21884" s="29" customFormat="1" x14ac:dyDescent="0.25"/>
    <row r="21885" s="29" customFormat="1" x14ac:dyDescent="0.25"/>
    <row r="21886" s="29" customFormat="1" x14ac:dyDescent="0.25"/>
    <row r="21887" s="29" customFormat="1" x14ac:dyDescent="0.25"/>
    <row r="21888" s="29" customFormat="1" x14ac:dyDescent="0.25"/>
    <row r="21889" s="29" customFormat="1" x14ac:dyDescent="0.25"/>
    <row r="21890" s="29" customFormat="1" x14ac:dyDescent="0.25"/>
    <row r="21891" s="29" customFormat="1" x14ac:dyDescent="0.25"/>
    <row r="21892" s="29" customFormat="1" x14ac:dyDescent="0.25"/>
    <row r="21893" s="29" customFormat="1" x14ac:dyDescent="0.25"/>
    <row r="21894" s="29" customFormat="1" x14ac:dyDescent="0.25"/>
    <row r="21895" s="29" customFormat="1" x14ac:dyDescent="0.25"/>
    <row r="21896" s="29" customFormat="1" x14ac:dyDescent="0.25"/>
    <row r="21897" s="29" customFormat="1" x14ac:dyDescent="0.25"/>
    <row r="21898" s="29" customFormat="1" x14ac:dyDescent="0.25"/>
    <row r="21899" s="29" customFormat="1" x14ac:dyDescent="0.25"/>
    <row r="21900" s="29" customFormat="1" x14ac:dyDescent="0.25"/>
    <row r="21901" s="29" customFormat="1" x14ac:dyDescent="0.25"/>
    <row r="21902" s="29" customFormat="1" x14ac:dyDescent="0.25"/>
    <row r="21903" s="29" customFormat="1" x14ac:dyDescent="0.25"/>
    <row r="21904" s="29" customFormat="1" x14ac:dyDescent="0.25"/>
    <row r="21905" s="29" customFormat="1" x14ac:dyDescent="0.25"/>
    <row r="21906" s="29" customFormat="1" x14ac:dyDescent="0.25"/>
    <row r="21907" s="29" customFormat="1" x14ac:dyDescent="0.25"/>
    <row r="21908" s="29" customFormat="1" x14ac:dyDescent="0.25"/>
    <row r="21909" s="29" customFormat="1" x14ac:dyDescent="0.25"/>
    <row r="21910" s="29" customFormat="1" x14ac:dyDescent="0.25"/>
    <row r="21911" s="29" customFormat="1" x14ac:dyDescent="0.25"/>
    <row r="21912" s="29" customFormat="1" x14ac:dyDescent="0.25"/>
    <row r="21913" s="29" customFormat="1" x14ac:dyDescent="0.25"/>
    <row r="21914" s="29" customFormat="1" x14ac:dyDescent="0.25"/>
    <row r="21915" s="29" customFormat="1" x14ac:dyDescent="0.25"/>
    <row r="21916" s="29" customFormat="1" x14ac:dyDescent="0.25"/>
    <row r="21917" s="29" customFormat="1" x14ac:dyDescent="0.25"/>
    <row r="21918" s="29" customFormat="1" x14ac:dyDescent="0.25"/>
    <row r="21919" s="29" customFormat="1" x14ac:dyDescent="0.25"/>
    <row r="21920" s="29" customFormat="1" x14ac:dyDescent="0.25"/>
    <row r="21921" s="29" customFormat="1" x14ac:dyDescent="0.25"/>
    <row r="21922" s="29" customFormat="1" x14ac:dyDescent="0.25"/>
    <row r="21923" s="29" customFormat="1" x14ac:dyDescent="0.25"/>
    <row r="21924" s="29" customFormat="1" x14ac:dyDescent="0.25"/>
    <row r="21925" s="29" customFormat="1" x14ac:dyDescent="0.25"/>
    <row r="21926" s="29" customFormat="1" x14ac:dyDescent="0.25"/>
    <row r="21927" s="29" customFormat="1" x14ac:dyDescent="0.25"/>
    <row r="21928" s="29" customFormat="1" x14ac:dyDescent="0.25"/>
    <row r="21929" s="29" customFormat="1" x14ac:dyDescent="0.25"/>
    <row r="21930" s="29" customFormat="1" x14ac:dyDescent="0.25"/>
    <row r="21931" s="29" customFormat="1" x14ac:dyDescent="0.25"/>
    <row r="21932" s="29" customFormat="1" x14ac:dyDescent="0.25"/>
    <row r="21933" s="29" customFormat="1" x14ac:dyDescent="0.25"/>
    <row r="21934" s="29" customFormat="1" x14ac:dyDescent="0.25"/>
    <row r="21935" s="29" customFormat="1" x14ac:dyDescent="0.25"/>
    <row r="21936" s="29" customFormat="1" x14ac:dyDescent="0.25"/>
    <row r="21937" s="29" customFormat="1" x14ac:dyDescent="0.25"/>
    <row r="21938" s="29" customFormat="1" x14ac:dyDescent="0.25"/>
    <row r="21939" s="29" customFormat="1" x14ac:dyDescent="0.25"/>
    <row r="21940" s="29" customFormat="1" x14ac:dyDescent="0.25"/>
    <row r="21941" s="29" customFormat="1" x14ac:dyDescent="0.25"/>
    <row r="21942" s="29" customFormat="1" x14ac:dyDescent="0.25"/>
    <row r="21943" s="29" customFormat="1" x14ac:dyDescent="0.25"/>
    <row r="21944" s="29" customFormat="1" x14ac:dyDescent="0.25"/>
    <row r="21945" s="29" customFormat="1" x14ac:dyDescent="0.25"/>
    <row r="21946" s="29" customFormat="1" x14ac:dyDescent="0.25"/>
    <row r="21947" s="29" customFormat="1" x14ac:dyDescent="0.25"/>
    <row r="21948" s="29" customFormat="1" x14ac:dyDescent="0.25"/>
    <row r="21949" s="29" customFormat="1" x14ac:dyDescent="0.25"/>
    <row r="21950" s="29" customFormat="1" x14ac:dyDescent="0.25"/>
    <row r="21951" s="29" customFormat="1" x14ac:dyDescent="0.25"/>
    <row r="21952" s="29" customFormat="1" x14ac:dyDescent="0.25"/>
    <row r="21953" s="29" customFormat="1" x14ac:dyDescent="0.25"/>
    <row r="21954" s="29" customFormat="1" x14ac:dyDescent="0.25"/>
    <row r="21955" s="29" customFormat="1" x14ac:dyDescent="0.25"/>
    <row r="21956" s="29" customFormat="1" x14ac:dyDescent="0.25"/>
    <row r="21957" s="29" customFormat="1" x14ac:dyDescent="0.25"/>
    <row r="21958" s="29" customFormat="1" x14ac:dyDescent="0.25"/>
    <row r="21959" s="29" customFormat="1" x14ac:dyDescent="0.25"/>
    <row r="21960" s="29" customFormat="1" x14ac:dyDescent="0.25"/>
    <row r="21961" s="29" customFormat="1" x14ac:dyDescent="0.25"/>
    <row r="21962" s="29" customFormat="1" x14ac:dyDescent="0.25"/>
    <row r="21963" s="29" customFormat="1" x14ac:dyDescent="0.25"/>
    <row r="21964" s="29" customFormat="1" x14ac:dyDescent="0.25"/>
    <row r="21965" s="29" customFormat="1" x14ac:dyDescent="0.25"/>
    <row r="21966" s="29" customFormat="1" x14ac:dyDescent="0.25"/>
    <row r="21967" s="29" customFormat="1" x14ac:dyDescent="0.25"/>
    <row r="21968" s="29" customFormat="1" x14ac:dyDescent="0.25"/>
    <row r="21969" s="29" customFormat="1" x14ac:dyDescent="0.25"/>
    <row r="21970" s="29" customFormat="1" x14ac:dyDescent="0.25"/>
    <row r="21971" s="29" customFormat="1" x14ac:dyDescent="0.25"/>
    <row r="21972" s="29" customFormat="1" x14ac:dyDescent="0.25"/>
    <row r="21973" s="29" customFormat="1" x14ac:dyDescent="0.25"/>
    <row r="21974" s="29" customFormat="1" x14ac:dyDescent="0.25"/>
    <row r="21975" s="29" customFormat="1" x14ac:dyDescent="0.25"/>
    <row r="21976" s="29" customFormat="1" x14ac:dyDescent="0.25"/>
    <row r="21977" s="29" customFormat="1" x14ac:dyDescent="0.25"/>
    <row r="21978" s="29" customFormat="1" x14ac:dyDescent="0.25"/>
    <row r="21979" s="29" customFormat="1" x14ac:dyDescent="0.25"/>
    <row r="21980" s="29" customFormat="1" x14ac:dyDescent="0.25"/>
    <row r="21981" s="29" customFormat="1" x14ac:dyDescent="0.25"/>
    <row r="21982" s="29" customFormat="1" x14ac:dyDescent="0.25"/>
    <row r="21983" s="29" customFormat="1" x14ac:dyDescent="0.25"/>
    <row r="21984" s="29" customFormat="1" x14ac:dyDescent="0.25"/>
    <row r="21985" s="29" customFormat="1" x14ac:dyDescent="0.25"/>
    <row r="21986" s="29" customFormat="1" x14ac:dyDescent="0.25"/>
    <row r="21987" s="29" customFormat="1" x14ac:dyDescent="0.25"/>
    <row r="21988" s="29" customFormat="1" x14ac:dyDescent="0.25"/>
    <row r="21989" s="29" customFormat="1" x14ac:dyDescent="0.25"/>
    <row r="21990" s="29" customFormat="1" x14ac:dyDescent="0.25"/>
    <row r="21991" s="29" customFormat="1" x14ac:dyDescent="0.25"/>
    <row r="21992" s="29" customFormat="1" x14ac:dyDescent="0.25"/>
    <row r="21993" s="29" customFormat="1" x14ac:dyDescent="0.25"/>
    <row r="21994" s="29" customFormat="1" x14ac:dyDescent="0.25"/>
    <row r="21995" s="29" customFormat="1" x14ac:dyDescent="0.25"/>
    <row r="21996" s="29" customFormat="1" x14ac:dyDescent="0.25"/>
    <row r="21997" s="29" customFormat="1" x14ac:dyDescent="0.25"/>
    <row r="21998" s="29" customFormat="1" x14ac:dyDescent="0.25"/>
    <row r="21999" s="29" customFormat="1" x14ac:dyDescent="0.25"/>
    <row r="22000" s="29" customFormat="1" x14ac:dyDescent="0.25"/>
    <row r="22001" s="29" customFormat="1" x14ac:dyDescent="0.25"/>
    <row r="22002" s="29" customFormat="1" x14ac:dyDescent="0.25"/>
    <row r="22003" s="29" customFormat="1" x14ac:dyDescent="0.25"/>
    <row r="22004" s="29" customFormat="1" x14ac:dyDescent="0.25"/>
    <row r="22005" s="29" customFormat="1" x14ac:dyDescent="0.25"/>
    <row r="22006" s="29" customFormat="1" x14ac:dyDescent="0.25"/>
    <row r="22007" s="29" customFormat="1" x14ac:dyDescent="0.25"/>
    <row r="22008" s="29" customFormat="1" x14ac:dyDescent="0.25"/>
    <row r="22009" s="29" customFormat="1" x14ac:dyDescent="0.25"/>
    <row r="22010" s="29" customFormat="1" x14ac:dyDescent="0.25"/>
    <row r="22011" s="29" customFormat="1" x14ac:dyDescent="0.25"/>
    <row r="22012" s="29" customFormat="1" x14ac:dyDescent="0.25"/>
    <row r="22013" s="29" customFormat="1" x14ac:dyDescent="0.25"/>
    <row r="22014" s="29" customFormat="1" x14ac:dyDescent="0.25"/>
    <row r="22015" s="29" customFormat="1" x14ac:dyDescent="0.25"/>
    <row r="22016" s="29" customFormat="1" x14ac:dyDescent="0.25"/>
    <row r="22017" s="29" customFormat="1" x14ac:dyDescent="0.25"/>
    <row r="22018" s="29" customFormat="1" x14ac:dyDescent="0.25"/>
    <row r="22019" s="29" customFormat="1" x14ac:dyDescent="0.25"/>
    <row r="22020" s="29" customFormat="1" x14ac:dyDescent="0.25"/>
    <row r="22021" s="29" customFormat="1" x14ac:dyDescent="0.25"/>
    <row r="22022" s="29" customFormat="1" x14ac:dyDescent="0.25"/>
    <row r="22023" s="29" customFormat="1" x14ac:dyDescent="0.25"/>
    <row r="22024" s="29" customFormat="1" x14ac:dyDescent="0.25"/>
    <row r="22025" s="29" customFormat="1" x14ac:dyDescent="0.25"/>
    <row r="22026" s="29" customFormat="1" x14ac:dyDescent="0.25"/>
    <row r="22027" s="29" customFormat="1" x14ac:dyDescent="0.25"/>
    <row r="22028" s="29" customFormat="1" x14ac:dyDescent="0.25"/>
    <row r="22029" s="29" customFormat="1" x14ac:dyDescent="0.25"/>
    <row r="22030" s="29" customFormat="1" x14ac:dyDescent="0.25"/>
    <row r="22031" s="29" customFormat="1" x14ac:dyDescent="0.25"/>
    <row r="22032" s="29" customFormat="1" x14ac:dyDescent="0.25"/>
    <row r="22033" s="29" customFormat="1" x14ac:dyDescent="0.25"/>
    <row r="22034" s="29" customFormat="1" x14ac:dyDescent="0.25"/>
    <row r="22035" s="29" customFormat="1" x14ac:dyDescent="0.25"/>
    <row r="22036" s="29" customFormat="1" x14ac:dyDescent="0.25"/>
    <row r="22037" s="29" customFormat="1" x14ac:dyDescent="0.25"/>
    <row r="22038" s="29" customFormat="1" x14ac:dyDescent="0.25"/>
    <row r="22039" s="29" customFormat="1" x14ac:dyDescent="0.25"/>
    <row r="22040" s="29" customFormat="1" x14ac:dyDescent="0.25"/>
    <row r="22041" s="29" customFormat="1" x14ac:dyDescent="0.25"/>
    <row r="22042" s="29" customFormat="1" x14ac:dyDescent="0.25"/>
    <row r="22043" s="29" customFormat="1" x14ac:dyDescent="0.25"/>
    <row r="22044" s="29" customFormat="1" x14ac:dyDescent="0.25"/>
    <row r="22045" s="29" customFormat="1" x14ac:dyDescent="0.25"/>
    <row r="22046" s="29" customFormat="1" x14ac:dyDescent="0.25"/>
    <row r="22047" s="29" customFormat="1" x14ac:dyDescent="0.25"/>
    <row r="22048" s="29" customFormat="1" x14ac:dyDescent="0.25"/>
    <row r="22049" s="29" customFormat="1" x14ac:dyDescent="0.25"/>
    <row r="22050" s="29" customFormat="1" x14ac:dyDescent="0.25"/>
    <row r="22051" s="29" customFormat="1" x14ac:dyDescent="0.25"/>
    <row r="22052" s="29" customFormat="1" x14ac:dyDescent="0.25"/>
    <row r="22053" s="29" customFormat="1" x14ac:dyDescent="0.25"/>
    <row r="22054" s="29" customFormat="1" x14ac:dyDescent="0.25"/>
    <row r="22055" s="29" customFormat="1" x14ac:dyDescent="0.25"/>
    <row r="22056" s="29" customFormat="1" x14ac:dyDescent="0.25"/>
    <row r="22057" s="29" customFormat="1" x14ac:dyDescent="0.25"/>
    <row r="22058" s="29" customFormat="1" x14ac:dyDescent="0.25"/>
    <row r="22059" s="29" customFormat="1" x14ac:dyDescent="0.25"/>
    <row r="22060" s="29" customFormat="1" x14ac:dyDescent="0.25"/>
    <row r="22061" s="29" customFormat="1" x14ac:dyDescent="0.25"/>
    <row r="22062" s="29" customFormat="1" x14ac:dyDescent="0.25"/>
    <row r="22063" s="29" customFormat="1" x14ac:dyDescent="0.25"/>
    <row r="22064" s="29" customFormat="1" x14ac:dyDescent="0.25"/>
    <row r="22065" s="29" customFormat="1" x14ac:dyDescent="0.25"/>
    <row r="22066" s="29" customFormat="1" x14ac:dyDescent="0.25"/>
    <row r="22067" s="29" customFormat="1" x14ac:dyDescent="0.25"/>
    <row r="22068" s="29" customFormat="1" x14ac:dyDescent="0.25"/>
    <row r="22069" s="29" customFormat="1" x14ac:dyDescent="0.25"/>
    <row r="22070" s="29" customFormat="1" x14ac:dyDescent="0.25"/>
    <row r="22071" s="29" customFormat="1" x14ac:dyDescent="0.25"/>
    <row r="22072" s="29" customFormat="1" x14ac:dyDescent="0.25"/>
    <row r="22073" s="29" customFormat="1" x14ac:dyDescent="0.25"/>
    <row r="22074" s="29" customFormat="1" x14ac:dyDescent="0.25"/>
    <row r="22075" s="29" customFormat="1" x14ac:dyDescent="0.25"/>
    <row r="22076" s="29" customFormat="1" x14ac:dyDescent="0.25"/>
    <row r="22077" s="29" customFormat="1" x14ac:dyDescent="0.25"/>
    <row r="22078" s="29" customFormat="1" x14ac:dyDescent="0.25"/>
    <row r="22079" s="29" customFormat="1" x14ac:dyDescent="0.25"/>
    <row r="22080" s="29" customFormat="1" x14ac:dyDescent="0.25"/>
    <row r="22081" s="29" customFormat="1" x14ac:dyDescent="0.25"/>
    <row r="22082" s="29" customFormat="1" x14ac:dyDescent="0.25"/>
    <row r="22083" s="29" customFormat="1" x14ac:dyDescent="0.25"/>
    <row r="22084" s="29" customFormat="1" x14ac:dyDescent="0.25"/>
    <row r="22085" s="29" customFormat="1" x14ac:dyDescent="0.25"/>
    <row r="22086" s="29" customFormat="1" x14ac:dyDescent="0.25"/>
    <row r="22087" s="29" customFormat="1" x14ac:dyDescent="0.25"/>
    <row r="22088" s="29" customFormat="1" x14ac:dyDescent="0.25"/>
    <row r="22089" s="29" customFormat="1" x14ac:dyDescent="0.25"/>
    <row r="22090" s="29" customFormat="1" x14ac:dyDescent="0.25"/>
    <row r="22091" s="29" customFormat="1" x14ac:dyDescent="0.25"/>
    <row r="22092" s="29" customFormat="1" x14ac:dyDescent="0.25"/>
    <row r="22093" s="29" customFormat="1" x14ac:dyDescent="0.25"/>
    <row r="22094" s="29" customFormat="1" x14ac:dyDescent="0.25"/>
    <row r="22095" s="29" customFormat="1" x14ac:dyDescent="0.25"/>
    <row r="22096" s="29" customFormat="1" x14ac:dyDescent="0.25"/>
    <row r="22097" s="29" customFormat="1" x14ac:dyDescent="0.25"/>
    <row r="22098" s="29" customFormat="1" x14ac:dyDescent="0.25"/>
    <row r="22099" s="29" customFormat="1" x14ac:dyDescent="0.25"/>
    <row r="22100" s="29" customFormat="1" x14ac:dyDescent="0.25"/>
    <row r="22101" s="29" customFormat="1" x14ac:dyDescent="0.25"/>
    <row r="22102" s="29" customFormat="1" x14ac:dyDescent="0.25"/>
    <row r="22103" s="29" customFormat="1" x14ac:dyDescent="0.25"/>
    <row r="22104" s="29" customFormat="1" x14ac:dyDescent="0.25"/>
    <row r="22105" s="29" customFormat="1" x14ac:dyDescent="0.25"/>
    <row r="22106" s="29" customFormat="1" x14ac:dyDescent="0.25"/>
    <row r="22107" s="29" customFormat="1" x14ac:dyDescent="0.25"/>
    <row r="22108" s="29" customFormat="1" x14ac:dyDescent="0.25"/>
    <row r="22109" s="29" customFormat="1" x14ac:dyDescent="0.25"/>
    <row r="22110" s="29" customFormat="1" x14ac:dyDescent="0.25"/>
    <row r="22111" s="29" customFormat="1" x14ac:dyDescent="0.25"/>
    <row r="22112" s="29" customFormat="1" x14ac:dyDescent="0.25"/>
    <row r="22113" s="29" customFormat="1" x14ac:dyDescent="0.25"/>
    <row r="22114" s="29" customFormat="1" x14ac:dyDescent="0.25"/>
    <row r="22115" s="29" customFormat="1" x14ac:dyDescent="0.25"/>
    <row r="22116" s="29" customFormat="1" x14ac:dyDescent="0.25"/>
    <row r="22117" s="29" customFormat="1" x14ac:dyDescent="0.25"/>
    <row r="22118" s="29" customFormat="1" x14ac:dyDescent="0.25"/>
    <row r="22119" s="29" customFormat="1" x14ac:dyDescent="0.25"/>
    <row r="22120" s="29" customFormat="1" x14ac:dyDescent="0.25"/>
    <row r="22121" s="29" customFormat="1" x14ac:dyDescent="0.25"/>
    <row r="22122" s="29" customFormat="1" x14ac:dyDescent="0.25"/>
    <row r="22123" s="29" customFormat="1" x14ac:dyDescent="0.25"/>
    <row r="22124" s="29" customFormat="1" x14ac:dyDescent="0.25"/>
    <row r="22125" s="29" customFormat="1" x14ac:dyDescent="0.25"/>
    <row r="22126" s="29" customFormat="1" x14ac:dyDescent="0.25"/>
    <row r="22127" s="29" customFormat="1" x14ac:dyDescent="0.25"/>
    <row r="22128" s="29" customFormat="1" x14ac:dyDescent="0.25"/>
    <row r="22129" s="29" customFormat="1" x14ac:dyDescent="0.25"/>
    <row r="22130" s="29" customFormat="1" x14ac:dyDescent="0.25"/>
    <row r="22131" s="29" customFormat="1" x14ac:dyDescent="0.25"/>
    <row r="22132" s="29" customFormat="1" x14ac:dyDescent="0.25"/>
    <row r="22133" s="29" customFormat="1" x14ac:dyDescent="0.25"/>
    <row r="22134" s="29" customFormat="1" x14ac:dyDescent="0.25"/>
    <row r="22135" s="29" customFormat="1" x14ac:dyDescent="0.25"/>
    <row r="22136" s="29" customFormat="1" x14ac:dyDescent="0.25"/>
    <row r="22137" s="29" customFormat="1" x14ac:dyDescent="0.25"/>
    <row r="22138" s="29" customFormat="1" x14ac:dyDescent="0.25"/>
    <row r="22139" s="29" customFormat="1" x14ac:dyDescent="0.25"/>
    <row r="22140" s="29" customFormat="1" x14ac:dyDescent="0.25"/>
    <row r="22141" s="29" customFormat="1" x14ac:dyDescent="0.25"/>
    <row r="22142" s="29" customFormat="1" x14ac:dyDescent="0.25"/>
    <row r="22143" s="29" customFormat="1" x14ac:dyDescent="0.25"/>
    <row r="22144" s="29" customFormat="1" x14ac:dyDescent="0.25"/>
    <row r="22145" s="29" customFormat="1" x14ac:dyDescent="0.25"/>
    <row r="22146" s="29" customFormat="1" x14ac:dyDescent="0.25"/>
    <row r="22147" s="29" customFormat="1" x14ac:dyDescent="0.25"/>
    <row r="22148" s="29" customFormat="1" x14ac:dyDescent="0.25"/>
    <row r="22149" s="29" customFormat="1" x14ac:dyDescent="0.25"/>
    <row r="22150" s="29" customFormat="1" x14ac:dyDescent="0.25"/>
    <row r="22151" s="29" customFormat="1" x14ac:dyDescent="0.25"/>
    <row r="22152" s="29" customFormat="1" x14ac:dyDescent="0.25"/>
    <row r="22153" s="29" customFormat="1" x14ac:dyDescent="0.25"/>
    <row r="22154" s="29" customFormat="1" x14ac:dyDescent="0.25"/>
    <row r="22155" s="29" customFormat="1" x14ac:dyDescent="0.25"/>
    <row r="22156" s="29" customFormat="1" x14ac:dyDescent="0.25"/>
    <row r="22157" s="29" customFormat="1" x14ac:dyDescent="0.25"/>
    <row r="22158" s="29" customFormat="1" x14ac:dyDescent="0.25"/>
    <row r="22159" s="29" customFormat="1" x14ac:dyDescent="0.25"/>
    <row r="22160" s="29" customFormat="1" x14ac:dyDescent="0.25"/>
    <row r="22161" s="29" customFormat="1" x14ac:dyDescent="0.25"/>
    <row r="22162" s="29" customFormat="1" x14ac:dyDescent="0.25"/>
    <row r="22163" s="29" customFormat="1" x14ac:dyDescent="0.25"/>
    <row r="22164" s="29" customFormat="1" x14ac:dyDescent="0.25"/>
    <row r="22165" s="29" customFormat="1" x14ac:dyDescent="0.25"/>
    <row r="22166" s="29" customFormat="1" x14ac:dyDescent="0.25"/>
    <row r="22167" s="29" customFormat="1" x14ac:dyDescent="0.25"/>
    <row r="22168" s="29" customFormat="1" x14ac:dyDescent="0.25"/>
    <row r="22169" s="29" customFormat="1" x14ac:dyDescent="0.25"/>
    <row r="22170" s="29" customFormat="1" x14ac:dyDescent="0.25"/>
    <row r="22171" s="29" customFormat="1" x14ac:dyDescent="0.25"/>
    <row r="22172" s="29" customFormat="1" x14ac:dyDescent="0.25"/>
    <row r="22173" s="29" customFormat="1" x14ac:dyDescent="0.25"/>
    <row r="22174" s="29" customFormat="1" x14ac:dyDescent="0.25"/>
    <row r="22175" s="29" customFormat="1" x14ac:dyDescent="0.25"/>
    <row r="22176" s="29" customFormat="1" x14ac:dyDescent="0.25"/>
    <row r="22177" s="29" customFormat="1" x14ac:dyDescent="0.25"/>
    <row r="22178" s="29" customFormat="1" x14ac:dyDescent="0.25"/>
    <row r="22179" s="29" customFormat="1" x14ac:dyDescent="0.25"/>
    <row r="22180" s="29" customFormat="1" x14ac:dyDescent="0.25"/>
    <row r="22181" s="29" customFormat="1" x14ac:dyDescent="0.25"/>
    <row r="22182" s="29" customFormat="1" x14ac:dyDescent="0.25"/>
    <row r="22183" s="29" customFormat="1" x14ac:dyDescent="0.25"/>
    <row r="22184" s="29" customFormat="1" x14ac:dyDescent="0.25"/>
    <row r="22185" s="29" customFormat="1" x14ac:dyDescent="0.25"/>
    <row r="22186" s="29" customFormat="1" x14ac:dyDescent="0.25"/>
    <row r="22187" s="29" customFormat="1" x14ac:dyDescent="0.25"/>
    <row r="22188" s="29" customFormat="1" x14ac:dyDescent="0.25"/>
    <row r="22189" s="29" customFormat="1" x14ac:dyDescent="0.25"/>
    <row r="22190" s="29" customFormat="1" x14ac:dyDescent="0.25"/>
    <row r="22191" s="29" customFormat="1" x14ac:dyDescent="0.25"/>
    <row r="22192" s="29" customFormat="1" x14ac:dyDescent="0.25"/>
    <row r="22193" s="29" customFormat="1" x14ac:dyDescent="0.25"/>
    <row r="22194" s="29" customFormat="1" x14ac:dyDescent="0.25"/>
    <row r="22195" s="29" customFormat="1" x14ac:dyDescent="0.25"/>
    <row r="22196" s="29" customFormat="1" x14ac:dyDescent="0.25"/>
    <row r="22197" s="29" customFormat="1" x14ac:dyDescent="0.25"/>
    <row r="22198" s="29" customFormat="1" x14ac:dyDescent="0.25"/>
    <row r="22199" s="29" customFormat="1" x14ac:dyDescent="0.25"/>
    <row r="22200" s="29" customFormat="1" x14ac:dyDescent="0.25"/>
    <row r="22201" s="29" customFormat="1" x14ac:dyDescent="0.25"/>
    <row r="22202" s="29" customFormat="1" x14ac:dyDescent="0.25"/>
    <row r="22203" s="29" customFormat="1" x14ac:dyDescent="0.25"/>
    <row r="22204" s="29" customFormat="1" x14ac:dyDescent="0.25"/>
    <row r="22205" s="29" customFormat="1" x14ac:dyDescent="0.25"/>
    <row r="22206" s="29" customFormat="1" x14ac:dyDescent="0.25"/>
    <row r="22207" s="29" customFormat="1" x14ac:dyDescent="0.25"/>
    <row r="22208" s="29" customFormat="1" x14ac:dyDescent="0.25"/>
    <row r="22209" s="29" customFormat="1" x14ac:dyDescent="0.25"/>
    <row r="22210" s="29" customFormat="1" x14ac:dyDescent="0.25"/>
    <row r="22211" s="29" customFormat="1" x14ac:dyDescent="0.25"/>
    <row r="22212" s="29" customFormat="1" x14ac:dyDescent="0.25"/>
    <row r="22213" s="29" customFormat="1" x14ac:dyDescent="0.25"/>
    <row r="22214" s="29" customFormat="1" x14ac:dyDescent="0.25"/>
    <row r="22215" s="29" customFormat="1" x14ac:dyDescent="0.25"/>
    <row r="22216" s="29" customFormat="1" x14ac:dyDescent="0.25"/>
    <row r="22217" s="29" customFormat="1" x14ac:dyDescent="0.25"/>
    <row r="22218" s="29" customFormat="1" x14ac:dyDescent="0.25"/>
    <row r="22219" s="29" customFormat="1" x14ac:dyDescent="0.25"/>
    <row r="22220" s="29" customFormat="1" x14ac:dyDescent="0.25"/>
    <row r="22221" s="29" customFormat="1" x14ac:dyDescent="0.25"/>
    <row r="22222" s="29" customFormat="1" x14ac:dyDescent="0.25"/>
    <row r="22223" s="29" customFormat="1" x14ac:dyDescent="0.25"/>
    <row r="22224" s="29" customFormat="1" x14ac:dyDescent="0.25"/>
    <row r="22225" s="29" customFormat="1" x14ac:dyDescent="0.25"/>
    <row r="22226" s="29" customFormat="1" x14ac:dyDescent="0.25"/>
    <row r="22227" s="29" customFormat="1" x14ac:dyDescent="0.25"/>
    <row r="22228" s="29" customFormat="1" x14ac:dyDescent="0.25"/>
    <row r="22229" s="29" customFormat="1" x14ac:dyDescent="0.25"/>
    <row r="22230" s="29" customFormat="1" x14ac:dyDescent="0.25"/>
    <row r="22231" s="29" customFormat="1" x14ac:dyDescent="0.25"/>
    <row r="22232" s="29" customFormat="1" x14ac:dyDescent="0.25"/>
    <row r="22233" s="29" customFormat="1" x14ac:dyDescent="0.25"/>
    <row r="22234" s="29" customFormat="1" x14ac:dyDescent="0.25"/>
    <row r="22235" s="29" customFormat="1" x14ac:dyDescent="0.25"/>
    <row r="22236" s="29" customFormat="1" x14ac:dyDescent="0.25"/>
    <row r="22237" s="29" customFormat="1" x14ac:dyDescent="0.25"/>
    <row r="22238" s="29" customFormat="1" x14ac:dyDescent="0.25"/>
    <row r="22239" s="29" customFormat="1" x14ac:dyDescent="0.25"/>
    <row r="22240" s="29" customFormat="1" x14ac:dyDescent="0.25"/>
    <row r="22241" s="29" customFormat="1" x14ac:dyDescent="0.25"/>
    <row r="22242" s="29" customFormat="1" x14ac:dyDescent="0.25"/>
    <row r="22243" s="29" customFormat="1" x14ac:dyDescent="0.25"/>
    <row r="22244" s="29" customFormat="1" x14ac:dyDescent="0.25"/>
    <row r="22245" s="29" customFormat="1" x14ac:dyDescent="0.25"/>
    <row r="22246" s="29" customFormat="1" x14ac:dyDescent="0.25"/>
    <row r="22247" s="29" customFormat="1" x14ac:dyDescent="0.25"/>
    <row r="22248" s="29" customFormat="1" x14ac:dyDescent="0.25"/>
    <row r="22249" s="29" customFormat="1" x14ac:dyDescent="0.25"/>
    <row r="22250" s="29" customFormat="1" x14ac:dyDescent="0.25"/>
    <row r="22251" s="29" customFormat="1" x14ac:dyDescent="0.25"/>
    <row r="22252" s="29" customFormat="1" x14ac:dyDescent="0.25"/>
    <row r="22253" s="29" customFormat="1" x14ac:dyDescent="0.25"/>
    <row r="22254" s="29" customFormat="1" x14ac:dyDescent="0.25"/>
    <row r="22255" s="29" customFormat="1" x14ac:dyDescent="0.25"/>
    <row r="22256" s="29" customFormat="1" x14ac:dyDescent="0.25"/>
    <row r="22257" s="29" customFormat="1" x14ac:dyDescent="0.25"/>
    <row r="22258" s="29" customFormat="1" x14ac:dyDescent="0.25"/>
    <row r="22259" s="29" customFormat="1" x14ac:dyDescent="0.25"/>
    <row r="22260" s="29" customFormat="1" x14ac:dyDescent="0.25"/>
    <row r="22261" s="29" customFormat="1" x14ac:dyDescent="0.25"/>
    <row r="22262" s="29" customFormat="1" x14ac:dyDescent="0.25"/>
    <row r="22263" s="29" customFormat="1" x14ac:dyDescent="0.25"/>
    <row r="22264" s="29" customFormat="1" x14ac:dyDescent="0.25"/>
    <row r="22265" s="29" customFormat="1" x14ac:dyDescent="0.25"/>
    <row r="22266" s="29" customFormat="1" x14ac:dyDescent="0.25"/>
    <row r="22267" s="29" customFormat="1" x14ac:dyDescent="0.25"/>
    <row r="22268" s="29" customFormat="1" x14ac:dyDescent="0.25"/>
    <row r="22269" s="29" customFormat="1" x14ac:dyDescent="0.25"/>
    <row r="22270" s="29" customFormat="1" x14ac:dyDescent="0.25"/>
    <row r="22271" s="29" customFormat="1" x14ac:dyDescent="0.25"/>
    <row r="22272" s="29" customFormat="1" x14ac:dyDescent="0.25"/>
    <row r="22273" s="29" customFormat="1" x14ac:dyDescent="0.25"/>
    <row r="22274" s="29" customFormat="1" x14ac:dyDescent="0.25"/>
    <row r="22275" s="29" customFormat="1" x14ac:dyDescent="0.25"/>
    <row r="22276" s="29" customFormat="1" x14ac:dyDescent="0.25"/>
    <row r="22277" s="29" customFormat="1" x14ac:dyDescent="0.25"/>
    <row r="22278" s="29" customFormat="1" x14ac:dyDescent="0.25"/>
    <row r="22279" s="29" customFormat="1" x14ac:dyDescent="0.25"/>
    <row r="22280" s="29" customFormat="1" x14ac:dyDescent="0.25"/>
    <row r="22281" s="29" customFormat="1" x14ac:dyDescent="0.25"/>
    <row r="22282" s="29" customFormat="1" x14ac:dyDescent="0.25"/>
    <row r="22283" s="29" customFormat="1" x14ac:dyDescent="0.25"/>
    <row r="22284" s="29" customFormat="1" x14ac:dyDescent="0.25"/>
    <row r="22285" s="29" customFormat="1" x14ac:dyDescent="0.25"/>
    <row r="22286" s="29" customFormat="1" x14ac:dyDescent="0.25"/>
    <row r="22287" s="29" customFormat="1" x14ac:dyDescent="0.25"/>
    <row r="22288" s="29" customFormat="1" x14ac:dyDescent="0.25"/>
    <row r="22289" s="29" customFormat="1" x14ac:dyDescent="0.25"/>
    <row r="22290" s="29" customFormat="1" x14ac:dyDescent="0.25"/>
    <row r="22291" s="29" customFormat="1" x14ac:dyDescent="0.25"/>
    <row r="22292" s="29" customFormat="1" x14ac:dyDescent="0.25"/>
    <row r="22293" s="29" customFormat="1" x14ac:dyDescent="0.25"/>
    <row r="22294" s="29" customFormat="1" x14ac:dyDescent="0.25"/>
    <row r="22295" s="29" customFormat="1" x14ac:dyDescent="0.25"/>
    <row r="22296" s="29" customFormat="1" x14ac:dyDescent="0.25"/>
    <row r="22297" s="29" customFormat="1" x14ac:dyDescent="0.25"/>
    <row r="22298" s="29" customFormat="1" x14ac:dyDescent="0.25"/>
    <row r="22299" s="29" customFormat="1" x14ac:dyDescent="0.25"/>
    <row r="22300" s="29" customFormat="1" x14ac:dyDescent="0.25"/>
    <row r="22301" s="29" customFormat="1" x14ac:dyDescent="0.25"/>
    <row r="22302" s="29" customFormat="1" x14ac:dyDescent="0.25"/>
    <row r="22303" s="29" customFormat="1" x14ac:dyDescent="0.25"/>
    <row r="22304" s="29" customFormat="1" x14ac:dyDescent="0.25"/>
    <row r="22305" s="29" customFormat="1" x14ac:dyDescent="0.25"/>
    <row r="22306" s="29" customFormat="1" x14ac:dyDescent="0.25"/>
    <row r="22307" s="29" customFormat="1" x14ac:dyDescent="0.25"/>
    <row r="22308" s="29" customFormat="1" x14ac:dyDescent="0.25"/>
    <row r="22309" s="29" customFormat="1" x14ac:dyDescent="0.25"/>
    <row r="22310" s="29" customFormat="1" x14ac:dyDescent="0.25"/>
    <row r="22311" s="29" customFormat="1" x14ac:dyDescent="0.25"/>
    <row r="22312" s="29" customFormat="1" x14ac:dyDescent="0.25"/>
    <row r="22313" s="29" customFormat="1" x14ac:dyDescent="0.25"/>
    <row r="22314" s="29" customFormat="1" x14ac:dyDescent="0.25"/>
    <row r="22315" s="29" customFormat="1" x14ac:dyDescent="0.25"/>
    <row r="22316" s="29" customFormat="1" x14ac:dyDescent="0.25"/>
    <row r="22317" s="29" customFormat="1" x14ac:dyDescent="0.25"/>
    <row r="22318" s="29" customFormat="1" x14ac:dyDescent="0.25"/>
    <row r="22319" s="29" customFormat="1" x14ac:dyDescent="0.25"/>
    <row r="22320" s="29" customFormat="1" x14ac:dyDescent="0.25"/>
    <row r="22321" s="29" customFormat="1" x14ac:dyDescent="0.25"/>
    <row r="22322" s="29" customFormat="1" x14ac:dyDescent="0.25"/>
    <row r="22323" s="29" customFormat="1" x14ac:dyDescent="0.25"/>
    <row r="22324" s="29" customFormat="1" x14ac:dyDescent="0.25"/>
    <row r="22325" s="29" customFormat="1" x14ac:dyDescent="0.25"/>
    <row r="22326" s="29" customFormat="1" x14ac:dyDescent="0.25"/>
    <row r="22327" s="29" customFormat="1" x14ac:dyDescent="0.25"/>
    <row r="22328" s="29" customFormat="1" x14ac:dyDescent="0.25"/>
    <row r="22329" s="29" customFormat="1" x14ac:dyDescent="0.25"/>
    <row r="22330" s="29" customFormat="1" x14ac:dyDescent="0.25"/>
    <row r="22331" s="29" customFormat="1" x14ac:dyDescent="0.25"/>
    <row r="22332" s="29" customFormat="1" x14ac:dyDescent="0.25"/>
    <row r="22333" s="29" customFormat="1" x14ac:dyDescent="0.25"/>
    <row r="22334" s="29" customFormat="1" x14ac:dyDescent="0.25"/>
    <row r="22335" s="29" customFormat="1" x14ac:dyDescent="0.25"/>
    <row r="22336" s="29" customFormat="1" x14ac:dyDescent="0.25"/>
    <row r="22337" s="29" customFormat="1" x14ac:dyDescent="0.25"/>
    <row r="22338" s="29" customFormat="1" x14ac:dyDescent="0.25"/>
    <row r="22339" s="29" customFormat="1" x14ac:dyDescent="0.25"/>
    <row r="22340" s="29" customFormat="1" x14ac:dyDescent="0.25"/>
    <row r="22341" s="29" customFormat="1" x14ac:dyDescent="0.25"/>
    <row r="22342" s="29" customFormat="1" x14ac:dyDescent="0.25"/>
    <row r="22343" s="29" customFormat="1" x14ac:dyDescent="0.25"/>
    <row r="22344" s="29" customFormat="1" x14ac:dyDescent="0.25"/>
    <row r="22345" s="29" customFormat="1" x14ac:dyDescent="0.25"/>
    <row r="22346" s="29" customFormat="1" x14ac:dyDescent="0.25"/>
    <row r="22347" s="29" customFormat="1" x14ac:dyDescent="0.25"/>
    <row r="22348" s="29" customFormat="1" x14ac:dyDescent="0.25"/>
    <row r="22349" s="29" customFormat="1" x14ac:dyDescent="0.25"/>
    <row r="22350" s="29" customFormat="1" x14ac:dyDescent="0.25"/>
    <row r="22351" s="29" customFormat="1" x14ac:dyDescent="0.25"/>
    <row r="22352" s="29" customFormat="1" x14ac:dyDescent="0.25"/>
    <row r="22353" s="29" customFormat="1" x14ac:dyDescent="0.25"/>
    <row r="22354" s="29" customFormat="1" x14ac:dyDescent="0.25"/>
    <row r="22355" s="29" customFormat="1" x14ac:dyDescent="0.25"/>
    <row r="22356" s="29" customFormat="1" x14ac:dyDescent="0.25"/>
    <row r="22357" s="29" customFormat="1" x14ac:dyDescent="0.25"/>
    <row r="22358" s="29" customFormat="1" x14ac:dyDescent="0.25"/>
    <row r="22359" s="29" customFormat="1" x14ac:dyDescent="0.25"/>
    <row r="22360" s="29" customFormat="1" x14ac:dyDescent="0.25"/>
    <row r="22361" s="29" customFormat="1" x14ac:dyDescent="0.25"/>
    <row r="22362" s="29" customFormat="1" x14ac:dyDescent="0.25"/>
    <row r="22363" s="29" customFormat="1" x14ac:dyDescent="0.25"/>
    <row r="22364" s="29" customFormat="1" x14ac:dyDescent="0.25"/>
    <row r="22365" s="29" customFormat="1" x14ac:dyDescent="0.25"/>
    <row r="22366" s="29" customFormat="1" x14ac:dyDescent="0.25"/>
    <row r="22367" s="29" customFormat="1" x14ac:dyDescent="0.25"/>
    <row r="22368" s="29" customFormat="1" x14ac:dyDescent="0.25"/>
    <row r="22369" s="29" customFormat="1" x14ac:dyDescent="0.25"/>
    <row r="22370" s="29" customFormat="1" x14ac:dyDescent="0.25"/>
    <row r="22371" s="29" customFormat="1" x14ac:dyDescent="0.25"/>
    <row r="22372" s="29" customFormat="1" x14ac:dyDescent="0.25"/>
    <row r="22373" s="29" customFormat="1" x14ac:dyDescent="0.25"/>
    <row r="22374" s="29" customFormat="1" x14ac:dyDescent="0.25"/>
    <row r="22375" s="29" customFormat="1" x14ac:dyDescent="0.25"/>
    <row r="22376" s="29" customFormat="1" x14ac:dyDescent="0.25"/>
    <row r="22377" s="29" customFormat="1" x14ac:dyDescent="0.25"/>
    <row r="22378" s="29" customFormat="1" x14ac:dyDescent="0.25"/>
    <row r="22379" s="29" customFormat="1" x14ac:dyDescent="0.25"/>
    <row r="22380" s="29" customFormat="1" x14ac:dyDescent="0.25"/>
    <row r="22381" s="29" customFormat="1" x14ac:dyDescent="0.25"/>
    <row r="22382" s="29" customFormat="1" x14ac:dyDescent="0.25"/>
    <row r="22383" s="29" customFormat="1" x14ac:dyDescent="0.25"/>
    <row r="22384" s="29" customFormat="1" x14ac:dyDescent="0.25"/>
    <row r="22385" s="29" customFormat="1" x14ac:dyDescent="0.25"/>
    <row r="22386" s="29" customFormat="1" x14ac:dyDescent="0.25"/>
    <row r="22387" s="29" customFormat="1" x14ac:dyDescent="0.25"/>
    <row r="22388" s="29" customFormat="1" x14ac:dyDescent="0.25"/>
    <row r="22389" s="29" customFormat="1" x14ac:dyDescent="0.25"/>
    <row r="22390" s="29" customFormat="1" x14ac:dyDescent="0.25"/>
    <row r="22391" s="29" customFormat="1" x14ac:dyDescent="0.25"/>
    <row r="22392" s="29" customFormat="1" x14ac:dyDescent="0.25"/>
    <row r="22393" s="29" customFormat="1" x14ac:dyDescent="0.25"/>
    <row r="22394" s="29" customFormat="1" x14ac:dyDescent="0.25"/>
    <row r="22395" s="29" customFormat="1" x14ac:dyDescent="0.25"/>
    <row r="22396" s="29" customFormat="1" x14ac:dyDescent="0.25"/>
    <row r="22397" s="29" customFormat="1" x14ac:dyDescent="0.25"/>
    <row r="22398" s="29" customFormat="1" x14ac:dyDescent="0.25"/>
    <row r="22399" s="29" customFormat="1" x14ac:dyDescent="0.25"/>
    <row r="22400" s="29" customFormat="1" x14ac:dyDescent="0.25"/>
    <row r="22401" s="29" customFormat="1" x14ac:dyDescent="0.25"/>
    <row r="22402" s="29" customFormat="1" x14ac:dyDescent="0.25"/>
    <row r="22403" s="29" customFormat="1" x14ac:dyDescent="0.25"/>
    <row r="22404" s="29" customFormat="1" x14ac:dyDescent="0.25"/>
    <row r="22405" s="29" customFormat="1" x14ac:dyDescent="0.25"/>
    <row r="22406" s="29" customFormat="1" x14ac:dyDescent="0.25"/>
    <row r="22407" s="29" customFormat="1" x14ac:dyDescent="0.25"/>
    <row r="22408" s="29" customFormat="1" x14ac:dyDescent="0.25"/>
    <row r="22409" s="29" customFormat="1" x14ac:dyDescent="0.25"/>
    <row r="22410" s="29" customFormat="1" x14ac:dyDescent="0.25"/>
    <row r="22411" s="29" customFormat="1" x14ac:dyDescent="0.25"/>
    <row r="22412" s="29" customFormat="1" x14ac:dyDescent="0.25"/>
    <row r="22413" s="29" customFormat="1" x14ac:dyDescent="0.25"/>
    <row r="22414" s="29" customFormat="1" x14ac:dyDescent="0.25"/>
    <row r="22415" s="29" customFormat="1" x14ac:dyDescent="0.25"/>
    <row r="22416" s="29" customFormat="1" x14ac:dyDescent="0.25"/>
    <row r="22417" s="29" customFormat="1" x14ac:dyDescent="0.25"/>
    <row r="22418" s="29" customFormat="1" x14ac:dyDescent="0.25"/>
    <row r="22419" s="29" customFormat="1" x14ac:dyDescent="0.25"/>
    <row r="22420" s="29" customFormat="1" x14ac:dyDescent="0.25"/>
    <row r="22421" s="29" customFormat="1" x14ac:dyDescent="0.25"/>
    <row r="22422" s="29" customFormat="1" x14ac:dyDescent="0.25"/>
    <row r="22423" s="29" customFormat="1" x14ac:dyDescent="0.25"/>
    <row r="22424" s="29" customFormat="1" x14ac:dyDescent="0.25"/>
    <row r="22425" s="29" customFormat="1" x14ac:dyDescent="0.25"/>
    <row r="22426" s="29" customFormat="1" x14ac:dyDescent="0.25"/>
    <row r="22427" s="29" customFormat="1" x14ac:dyDescent="0.25"/>
    <row r="22428" s="29" customFormat="1" x14ac:dyDescent="0.25"/>
    <row r="22429" s="29" customFormat="1" x14ac:dyDescent="0.25"/>
    <row r="22430" s="29" customFormat="1" x14ac:dyDescent="0.25"/>
    <row r="22431" s="29" customFormat="1" x14ac:dyDescent="0.25"/>
    <row r="22432" s="29" customFormat="1" x14ac:dyDescent="0.25"/>
    <row r="22433" s="29" customFormat="1" x14ac:dyDescent="0.25"/>
    <row r="22434" s="29" customFormat="1" x14ac:dyDescent="0.25"/>
    <row r="22435" s="29" customFormat="1" x14ac:dyDescent="0.25"/>
    <row r="22436" s="29" customFormat="1" x14ac:dyDescent="0.25"/>
    <row r="22437" s="29" customFormat="1" x14ac:dyDescent="0.25"/>
    <row r="22438" s="29" customFormat="1" x14ac:dyDescent="0.25"/>
    <row r="22439" s="29" customFormat="1" x14ac:dyDescent="0.25"/>
    <row r="22440" s="29" customFormat="1" x14ac:dyDescent="0.25"/>
    <row r="22441" s="29" customFormat="1" x14ac:dyDescent="0.25"/>
    <row r="22442" s="29" customFormat="1" x14ac:dyDescent="0.25"/>
    <row r="22443" s="29" customFormat="1" x14ac:dyDescent="0.25"/>
    <row r="22444" s="29" customFormat="1" x14ac:dyDescent="0.25"/>
    <row r="22445" s="29" customFormat="1" x14ac:dyDescent="0.25"/>
    <row r="22446" s="29" customFormat="1" x14ac:dyDescent="0.25"/>
    <row r="22447" s="29" customFormat="1" x14ac:dyDescent="0.25"/>
    <row r="22448" s="29" customFormat="1" x14ac:dyDescent="0.25"/>
    <row r="22449" s="29" customFormat="1" x14ac:dyDescent="0.25"/>
    <row r="22450" s="29" customFormat="1" x14ac:dyDescent="0.25"/>
    <row r="22451" s="29" customFormat="1" x14ac:dyDescent="0.25"/>
    <row r="22452" s="29" customFormat="1" x14ac:dyDescent="0.25"/>
    <row r="22453" s="29" customFormat="1" x14ac:dyDescent="0.25"/>
    <row r="22454" s="29" customFormat="1" x14ac:dyDescent="0.25"/>
    <row r="22455" s="29" customFormat="1" x14ac:dyDescent="0.25"/>
    <row r="22456" s="29" customFormat="1" x14ac:dyDescent="0.25"/>
    <row r="22457" s="29" customFormat="1" x14ac:dyDescent="0.25"/>
    <row r="22458" s="29" customFormat="1" x14ac:dyDescent="0.25"/>
    <row r="22459" s="29" customFormat="1" x14ac:dyDescent="0.25"/>
    <row r="22460" s="29" customFormat="1" x14ac:dyDescent="0.25"/>
    <row r="22461" s="29" customFormat="1" x14ac:dyDescent="0.25"/>
    <row r="22462" s="29" customFormat="1" x14ac:dyDescent="0.25"/>
    <row r="22463" s="29" customFormat="1" x14ac:dyDescent="0.25"/>
    <row r="22464" s="29" customFormat="1" x14ac:dyDescent="0.25"/>
    <row r="22465" s="29" customFormat="1" x14ac:dyDescent="0.25"/>
    <row r="22466" s="29" customFormat="1" x14ac:dyDescent="0.25"/>
    <row r="22467" s="29" customFormat="1" x14ac:dyDescent="0.25"/>
    <row r="22468" s="29" customFormat="1" x14ac:dyDescent="0.25"/>
    <row r="22469" s="29" customFormat="1" x14ac:dyDescent="0.25"/>
    <row r="22470" s="29" customFormat="1" x14ac:dyDescent="0.25"/>
    <row r="22471" s="29" customFormat="1" x14ac:dyDescent="0.25"/>
    <row r="22472" s="29" customFormat="1" x14ac:dyDescent="0.25"/>
    <row r="22473" s="29" customFormat="1" x14ac:dyDescent="0.25"/>
    <row r="22474" s="29" customFormat="1" x14ac:dyDescent="0.25"/>
    <row r="22475" s="29" customFormat="1" x14ac:dyDescent="0.25"/>
    <row r="22476" s="29" customFormat="1" x14ac:dyDescent="0.25"/>
    <row r="22477" s="29" customFormat="1" x14ac:dyDescent="0.25"/>
    <row r="22478" s="29" customFormat="1" x14ac:dyDescent="0.25"/>
    <row r="22479" s="29" customFormat="1" x14ac:dyDescent="0.25"/>
    <row r="22480" s="29" customFormat="1" x14ac:dyDescent="0.25"/>
    <row r="22481" s="29" customFormat="1" x14ac:dyDescent="0.25"/>
    <row r="22482" s="29" customFormat="1" x14ac:dyDescent="0.25"/>
    <row r="22483" s="29" customFormat="1" x14ac:dyDescent="0.25"/>
    <row r="22484" s="29" customFormat="1" x14ac:dyDescent="0.25"/>
    <row r="22485" s="29" customFormat="1" x14ac:dyDescent="0.25"/>
    <row r="22486" s="29" customFormat="1" x14ac:dyDescent="0.25"/>
    <row r="22487" s="29" customFormat="1" x14ac:dyDescent="0.25"/>
    <row r="22488" s="29" customFormat="1" x14ac:dyDescent="0.25"/>
    <row r="22489" s="29" customFormat="1" x14ac:dyDescent="0.25"/>
    <row r="22490" s="29" customFormat="1" x14ac:dyDescent="0.25"/>
    <row r="22491" s="29" customFormat="1" x14ac:dyDescent="0.25"/>
    <row r="22492" s="29" customFormat="1" x14ac:dyDescent="0.25"/>
    <row r="22493" s="29" customFormat="1" x14ac:dyDescent="0.25"/>
    <row r="22494" s="29" customFormat="1" x14ac:dyDescent="0.25"/>
    <row r="22495" s="29" customFormat="1" x14ac:dyDescent="0.25"/>
    <row r="22496" s="29" customFormat="1" x14ac:dyDescent="0.25"/>
    <row r="22497" s="29" customFormat="1" x14ac:dyDescent="0.25"/>
    <row r="22498" s="29" customFormat="1" x14ac:dyDescent="0.25"/>
    <row r="22499" s="29" customFormat="1" x14ac:dyDescent="0.25"/>
    <row r="22500" s="29" customFormat="1" x14ac:dyDescent="0.25"/>
    <row r="22501" s="29" customFormat="1" x14ac:dyDescent="0.25"/>
    <row r="22502" s="29" customFormat="1" x14ac:dyDescent="0.25"/>
    <row r="22503" s="29" customFormat="1" x14ac:dyDescent="0.25"/>
    <row r="22504" s="29" customFormat="1" x14ac:dyDescent="0.25"/>
    <row r="22505" s="29" customFormat="1" x14ac:dyDescent="0.25"/>
    <row r="22506" s="29" customFormat="1" x14ac:dyDescent="0.25"/>
    <row r="22507" s="29" customFormat="1" x14ac:dyDescent="0.25"/>
    <row r="22508" s="29" customFormat="1" x14ac:dyDescent="0.25"/>
    <row r="22509" s="29" customFormat="1" x14ac:dyDescent="0.25"/>
    <row r="22510" s="29" customFormat="1" x14ac:dyDescent="0.25"/>
    <row r="22511" s="29" customFormat="1" x14ac:dyDescent="0.25"/>
    <row r="22512" s="29" customFormat="1" x14ac:dyDescent="0.25"/>
    <row r="22513" s="29" customFormat="1" x14ac:dyDescent="0.25"/>
    <row r="22514" s="29" customFormat="1" x14ac:dyDescent="0.25"/>
    <row r="22515" s="29" customFormat="1" x14ac:dyDescent="0.25"/>
    <row r="22516" s="29" customFormat="1" x14ac:dyDescent="0.25"/>
    <row r="22517" s="29" customFormat="1" x14ac:dyDescent="0.25"/>
    <row r="22518" s="29" customFormat="1" x14ac:dyDescent="0.25"/>
    <row r="22519" s="29" customFormat="1" x14ac:dyDescent="0.25"/>
    <row r="22520" s="29" customFormat="1" x14ac:dyDescent="0.25"/>
    <row r="22521" s="29" customFormat="1" x14ac:dyDescent="0.25"/>
    <row r="22522" s="29" customFormat="1" x14ac:dyDescent="0.25"/>
    <row r="22523" s="29" customFormat="1" x14ac:dyDescent="0.25"/>
    <row r="22524" s="29" customFormat="1" x14ac:dyDescent="0.25"/>
    <row r="22525" s="29" customFormat="1" x14ac:dyDescent="0.25"/>
    <row r="22526" s="29" customFormat="1" x14ac:dyDescent="0.25"/>
    <row r="22527" s="29" customFormat="1" x14ac:dyDescent="0.25"/>
    <row r="22528" s="29" customFormat="1" x14ac:dyDescent="0.25"/>
    <row r="22529" s="29" customFormat="1" x14ac:dyDescent="0.25"/>
    <row r="22530" s="29" customFormat="1" x14ac:dyDescent="0.25"/>
    <row r="22531" s="29" customFormat="1" x14ac:dyDescent="0.25"/>
    <row r="22532" s="29" customFormat="1" x14ac:dyDescent="0.25"/>
    <row r="22533" s="29" customFormat="1" x14ac:dyDescent="0.25"/>
    <row r="22534" s="29" customFormat="1" x14ac:dyDescent="0.25"/>
    <row r="22535" s="29" customFormat="1" x14ac:dyDescent="0.25"/>
    <row r="22536" s="29" customFormat="1" x14ac:dyDescent="0.25"/>
    <row r="22537" s="29" customFormat="1" x14ac:dyDescent="0.25"/>
    <row r="22538" s="29" customFormat="1" x14ac:dyDescent="0.25"/>
    <row r="22539" s="29" customFormat="1" x14ac:dyDescent="0.25"/>
    <row r="22540" s="29" customFormat="1" x14ac:dyDescent="0.25"/>
    <row r="22541" s="29" customFormat="1" x14ac:dyDescent="0.25"/>
    <row r="22542" s="29" customFormat="1" x14ac:dyDescent="0.25"/>
    <row r="22543" s="29" customFormat="1" x14ac:dyDescent="0.25"/>
    <row r="22544" s="29" customFormat="1" x14ac:dyDescent="0.25"/>
    <row r="22545" s="29" customFormat="1" x14ac:dyDescent="0.25"/>
    <row r="22546" s="29" customFormat="1" x14ac:dyDescent="0.25"/>
    <row r="22547" s="29" customFormat="1" x14ac:dyDescent="0.25"/>
    <row r="22548" s="29" customFormat="1" x14ac:dyDescent="0.25"/>
    <row r="22549" s="29" customFormat="1" x14ac:dyDescent="0.25"/>
    <row r="22550" s="29" customFormat="1" x14ac:dyDescent="0.25"/>
    <row r="22551" s="29" customFormat="1" x14ac:dyDescent="0.25"/>
    <row r="22552" s="29" customFormat="1" x14ac:dyDescent="0.25"/>
    <row r="22553" s="29" customFormat="1" x14ac:dyDescent="0.25"/>
    <row r="22554" s="29" customFormat="1" x14ac:dyDescent="0.25"/>
    <row r="22555" s="29" customFormat="1" x14ac:dyDescent="0.25"/>
    <row r="22556" s="29" customFormat="1" x14ac:dyDescent="0.25"/>
    <row r="22557" s="29" customFormat="1" x14ac:dyDescent="0.25"/>
    <row r="22558" s="29" customFormat="1" x14ac:dyDescent="0.25"/>
    <row r="22559" s="29" customFormat="1" x14ac:dyDescent="0.25"/>
    <row r="22560" s="29" customFormat="1" x14ac:dyDescent="0.25"/>
    <row r="22561" s="29" customFormat="1" x14ac:dyDescent="0.25"/>
    <row r="22562" s="29" customFormat="1" x14ac:dyDescent="0.25"/>
    <row r="22563" s="29" customFormat="1" x14ac:dyDescent="0.25"/>
    <row r="22564" s="29" customFormat="1" x14ac:dyDescent="0.25"/>
    <row r="22565" s="29" customFormat="1" x14ac:dyDescent="0.25"/>
    <row r="22566" s="29" customFormat="1" x14ac:dyDescent="0.25"/>
    <row r="22567" s="29" customFormat="1" x14ac:dyDescent="0.25"/>
    <row r="22568" s="29" customFormat="1" x14ac:dyDescent="0.25"/>
    <row r="22569" s="29" customFormat="1" x14ac:dyDescent="0.25"/>
    <row r="22570" s="29" customFormat="1" x14ac:dyDescent="0.25"/>
    <row r="22571" s="29" customFormat="1" x14ac:dyDescent="0.25"/>
    <row r="22572" s="29" customFormat="1" x14ac:dyDescent="0.25"/>
    <row r="22573" s="29" customFormat="1" x14ac:dyDescent="0.25"/>
    <row r="22574" s="29" customFormat="1" x14ac:dyDescent="0.25"/>
    <row r="22575" s="29" customFormat="1" x14ac:dyDescent="0.25"/>
    <row r="22576" s="29" customFormat="1" x14ac:dyDescent="0.25"/>
    <row r="22577" s="29" customFormat="1" x14ac:dyDescent="0.25"/>
    <row r="22578" s="29" customFormat="1" x14ac:dyDescent="0.25"/>
    <row r="22579" s="29" customFormat="1" x14ac:dyDescent="0.25"/>
    <row r="22580" s="29" customFormat="1" x14ac:dyDescent="0.25"/>
    <row r="22581" s="29" customFormat="1" x14ac:dyDescent="0.25"/>
    <row r="22582" s="29" customFormat="1" x14ac:dyDescent="0.25"/>
    <row r="22583" s="29" customFormat="1" x14ac:dyDescent="0.25"/>
    <row r="22584" s="29" customFormat="1" x14ac:dyDescent="0.25"/>
    <row r="22585" s="29" customFormat="1" x14ac:dyDescent="0.25"/>
    <row r="22586" s="29" customFormat="1" x14ac:dyDescent="0.25"/>
    <row r="22587" s="29" customFormat="1" x14ac:dyDescent="0.25"/>
    <row r="22588" s="29" customFormat="1" x14ac:dyDescent="0.25"/>
    <row r="22589" s="29" customFormat="1" x14ac:dyDescent="0.25"/>
    <row r="22590" s="29" customFormat="1" x14ac:dyDescent="0.25"/>
    <row r="22591" s="29" customFormat="1" x14ac:dyDescent="0.25"/>
    <row r="22592" s="29" customFormat="1" x14ac:dyDescent="0.25"/>
    <row r="22593" s="29" customFormat="1" x14ac:dyDescent="0.25"/>
    <row r="22594" s="29" customFormat="1" x14ac:dyDescent="0.25"/>
    <row r="22595" s="29" customFormat="1" x14ac:dyDescent="0.25"/>
    <row r="22596" s="29" customFormat="1" x14ac:dyDescent="0.25"/>
    <row r="22597" s="29" customFormat="1" x14ac:dyDescent="0.25"/>
    <row r="22598" s="29" customFormat="1" x14ac:dyDescent="0.25"/>
    <row r="22599" s="29" customFormat="1" x14ac:dyDescent="0.25"/>
    <row r="22600" s="29" customFormat="1" x14ac:dyDescent="0.25"/>
    <row r="22601" s="29" customFormat="1" x14ac:dyDescent="0.25"/>
    <row r="22602" s="29" customFormat="1" x14ac:dyDescent="0.25"/>
    <row r="22603" s="29" customFormat="1" x14ac:dyDescent="0.25"/>
    <row r="22604" s="29" customFormat="1" x14ac:dyDescent="0.25"/>
    <row r="22605" s="29" customFormat="1" x14ac:dyDescent="0.25"/>
    <row r="22606" s="29" customFormat="1" x14ac:dyDescent="0.25"/>
    <row r="22607" s="29" customFormat="1" x14ac:dyDescent="0.25"/>
    <row r="22608" s="29" customFormat="1" x14ac:dyDescent="0.25"/>
    <row r="22609" s="29" customFormat="1" x14ac:dyDescent="0.25"/>
    <row r="22610" s="29" customFormat="1" x14ac:dyDescent="0.25"/>
    <row r="22611" s="29" customFormat="1" x14ac:dyDescent="0.25"/>
    <row r="22612" s="29" customFormat="1" x14ac:dyDescent="0.25"/>
    <row r="22613" s="29" customFormat="1" x14ac:dyDescent="0.25"/>
    <row r="22614" s="29" customFormat="1" x14ac:dyDescent="0.25"/>
    <row r="22615" s="29" customFormat="1" x14ac:dyDescent="0.25"/>
    <row r="22616" s="29" customFormat="1" x14ac:dyDescent="0.25"/>
    <row r="22617" s="29" customFormat="1" x14ac:dyDescent="0.25"/>
    <row r="22618" s="29" customFormat="1" x14ac:dyDescent="0.25"/>
    <row r="22619" s="29" customFormat="1" x14ac:dyDescent="0.25"/>
    <row r="22620" s="29" customFormat="1" x14ac:dyDescent="0.25"/>
    <row r="22621" s="29" customFormat="1" x14ac:dyDescent="0.25"/>
    <row r="22622" s="29" customFormat="1" x14ac:dyDescent="0.25"/>
    <row r="22623" s="29" customFormat="1" x14ac:dyDescent="0.25"/>
    <row r="22624" s="29" customFormat="1" x14ac:dyDescent="0.25"/>
    <row r="22625" s="29" customFormat="1" x14ac:dyDescent="0.25"/>
    <row r="22626" s="29" customFormat="1" x14ac:dyDescent="0.25"/>
    <row r="22627" s="29" customFormat="1" x14ac:dyDescent="0.25"/>
    <row r="22628" s="29" customFormat="1" x14ac:dyDescent="0.25"/>
    <row r="22629" s="29" customFormat="1" x14ac:dyDescent="0.25"/>
    <row r="22630" s="29" customFormat="1" x14ac:dyDescent="0.25"/>
    <row r="22631" s="29" customFormat="1" x14ac:dyDescent="0.25"/>
    <row r="22632" s="29" customFormat="1" x14ac:dyDescent="0.25"/>
    <row r="22633" s="29" customFormat="1" x14ac:dyDescent="0.25"/>
    <row r="22634" s="29" customFormat="1" x14ac:dyDescent="0.25"/>
    <row r="22635" s="29" customFormat="1" x14ac:dyDescent="0.25"/>
    <row r="22636" s="29" customFormat="1" x14ac:dyDescent="0.25"/>
    <row r="22637" s="29" customFormat="1" x14ac:dyDescent="0.25"/>
    <row r="22638" s="29" customFormat="1" x14ac:dyDescent="0.25"/>
    <row r="22639" s="29" customFormat="1" x14ac:dyDescent="0.25"/>
    <row r="22640" s="29" customFormat="1" x14ac:dyDescent="0.25"/>
    <row r="22641" s="29" customFormat="1" x14ac:dyDescent="0.25"/>
    <row r="22642" s="29" customFormat="1" x14ac:dyDescent="0.25"/>
    <row r="22643" s="29" customFormat="1" x14ac:dyDescent="0.25"/>
    <row r="22644" s="29" customFormat="1" x14ac:dyDescent="0.25"/>
    <row r="22645" s="29" customFormat="1" x14ac:dyDescent="0.25"/>
    <row r="22646" s="29" customFormat="1" x14ac:dyDescent="0.25"/>
    <row r="22647" s="29" customFormat="1" x14ac:dyDescent="0.25"/>
    <row r="22648" s="29" customFormat="1" x14ac:dyDescent="0.25"/>
    <row r="22649" s="29" customFormat="1" x14ac:dyDescent="0.25"/>
    <row r="22650" s="29" customFormat="1" x14ac:dyDescent="0.25"/>
    <row r="22651" s="29" customFormat="1" x14ac:dyDescent="0.25"/>
    <row r="22652" s="29" customFormat="1" x14ac:dyDescent="0.25"/>
    <row r="22653" s="29" customFormat="1" x14ac:dyDescent="0.25"/>
    <row r="22654" s="29" customFormat="1" x14ac:dyDescent="0.25"/>
    <row r="22655" s="29" customFormat="1" x14ac:dyDescent="0.25"/>
    <row r="22656" s="29" customFormat="1" x14ac:dyDescent="0.25"/>
    <row r="22657" s="29" customFormat="1" x14ac:dyDescent="0.25"/>
    <row r="22658" s="29" customFormat="1" x14ac:dyDescent="0.25"/>
    <row r="22659" s="29" customFormat="1" x14ac:dyDescent="0.25"/>
    <row r="22660" s="29" customFormat="1" x14ac:dyDescent="0.25"/>
    <row r="22661" s="29" customFormat="1" x14ac:dyDescent="0.25"/>
    <row r="22662" s="29" customFormat="1" x14ac:dyDescent="0.25"/>
    <row r="22663" s="29" customFormat="1" x14ac:dyDescent="0.25"/>
    <row r="22664" s="29" customFormat="1" x14ac:dyDescent="0.25"/>
    <row r="22665" s="29" customFormat="1" x14ac:dyDescent="0.25"/>
    <row r="22666" s="29" customFormat="1" x14ac:dyDescent="0.25"/>
    <row r="22667" s="29" customFormat="1" x14ac:dyDescent="0.25"/>
    <row r="22668" s="29" customFormat="1" x14ac:dyDescent="0.25"/>
    <row r="22669" s="29" customFormat="1" x14ac:dyDescent="0.25"/>
    <row r="22670" s="29" customFormat="1" x14ac:dyDescent="0.25"/>
    <row r="22671" s="29" customFormat="1" x14ac:dyDescent="0.25"/>
    <row r="22672" s="29" customFormat="1" x14ac:dyDescent="0.25"/>
    <row r="22673" s="29" customFormat="1" x14ac:dyDescent="0.25"/>
    <row r="22674" s="29" customFormat="1" x14ac:dyDescent="0.25"/>
    <row r="22675" s="29" customFormat="1" x14ac:dyDescent="0.25"/>
    <row r="22676" s="29" customFormat="1" x14ac:dyDescent="0.25"/>
    <row r="22677" s="29" customFormat="1" x14ac:dyDescent="0.25"/>
    <row r="22678" s="29" customFormat="1" x14ac:dyDescent="0.25"/>
    <row r="22679" s="29" customFormat="1" x14ac:dyDescent="0.25"/>
    <row r="22680" s="29" customFormat="1" x14ac:dyDescent="0.25"/>
    <row r="22681" s="29" customFormat="1" x14ac:dyDescent="0.25"/>
    <row r="22682" s="29" customFormat="1" x14ac:dyDescent="0.25"/>
    <row r="22683" s="29" customFormat="1" x14ac:dyDescent="0.25"/>
    <row r="22684" s="29" customFormat="1" x14ac:dyDescent="0.25"/>
    <row r="22685" s="29" customFormat="1" x14ac:dyDescent="0.25"/>
    <row r="22686" s="29" customFormat="1" x14ac:dyDescent="0.25"/>
    <row r="22687" s="29" customFormat="1" x14ac:dyDescent="0.25"/>
    <row r="22688" s="29" customFormat="1" x14ac:dyDescent="0.25"/>
    <row r="22689" s="29" customFormat="1" x14ac:dyDescent="0.25"/>
    <row r="22690" s="29" customFormat="1" x14ac:dyDescent="0.25"/>
    <row r="22691" s="29" customFormat="1" x14ac:dyDescent="0.25"/>
    <row r="22692" s="29" customFormat="1" x14ac:dyDescent="0.25"/>
    <row r="22693" s="29" customFormat="1" x14ac:dyDescent="0.25"/>
    <row r="22694" s="29" customFormat="1" x14ac:dyDescent="0.25"/>
    <row r="22695" s="29" customFormat="1" x14ac:dyDescent="0.25"/>
    <row r="22696" s="29" customFormat="1" x14ac:dyDescent="0.25"/>
    <row r="22697" s="29" customFormat="1" x14ac:dyDescent="0.25"/>
    <row r="22698" s="29" customFormat="1" x14ac:dyDescent="0.25"/>
    <row r="22699" s="29" customFormat="1" x14ac:dyDescent="0.25"/>
    <row r="22700" s="29" customFormat="1" x14ac:dyDescent="0.25"/>
    <row r="22701" s="29" customFormat="1" x14ac:dyDescent="0.25"/>
    <row r="22702" s="29" customFormat="1" x14ac:dyDescent="0.25"/>
    <row r="22703" s="29" customFormat="1" x14ac:dyDescent="0.25"/>
    <row r="22704" s="29" customFormat="1" x14ac:dyDescent="0.25"/>
    <row r="22705" s="29" customFormat="1" x14ac:dyDescent="0.25"/>
    <row r="22706" s="29" customFormat="1" x14ac:dyDescent="0.25"/>
    <row r="22707" s="29" customFormat="1" x14ac:dyDescent="0.25"/>
    <row r="22708" s="29" customFormat="1" x14ac:dyDescent="0.25"/>
    <row r="22709" s="29" customFormat="1" x14ac:dyDescent="0.25"/>
    <row r="22710" s="29" customFormat="1" x14ac:dyDescent="0.25"/>
    <row r="22711" s="29" customFormat="1" x14ac:dyDescent="0.25"/>
    <row r="22712" s="29" customFormat="1" x14ac:dyDescent="0.25"/>
    <row r="22713" s="29" customFormat="1" x14ac:dyDescent="0.25"/>
    <row r="22714" s="29" customFormat="1" x14ac:dyDescent="0.25"/>
    <row r="22715" s="29" customFormat="1" x14ac:dyDescent="0.25"/>
    <row r="22716" s="29" customFormat="1" x14ac:dyDescent="0.25"/>
    <row r="22717" s="29" customFormat="1" x14ac:dyDescent="0.25"/>
    <row r="22718" s="29" customFormat="1" x14ac:dyDescent="0.25"/>
    <row r="22719" s="29" customFormat="1" x14ac:dyDescent="0.25"/>
    <row r="22720" s="29" customFormat="1" x14ac:dyDescent="0.25"/>
    <row r="22721" s="29" customFormat="1" x14ac:dyDescent="0.25"/>
    <row r="22722" s="29" customFormat="1" x14ac:dyDescent="0.25"/>
    <row r="22723" s="29" customFormat="1" x14ac:dyDescent="0.25"/>
    <row r="22724" s="29" customFormat="1" x14ac:dyDescent="0.25"/>
    <row r="22725" s="29" customFormat="1" x14ac:dyDescent="0.25"/>
    <row r="22726" s="29" customFormat="1" x14ac:dyDescent="0.25"/>
    <row r="22727" s="29" customFormat="1" x14ac:dyDescent="0.25"/>
    <row r="22728" s="29" customFormat="1" x14ac:dyDescent="0.25"/>
    <row r="22729" s="29" customFormat="1" x14ac:dyDescent="0.25"/>
    <row r="22730" s="29" customFormat="1" x14ac:dyDescent="0.25"/>
    <row r="22731" s="29" customFormat="1" x14ac:dyDescent="0.25"/>
    <row r="22732" s="29" customFormat="1" x14ac:dyDescent="0.25"/>
    <row r="22733" s="29" customFormat="1" x14ac:dyDescent="0.25"/>
    <row r="22734" s="29" customFormat="1" x14ac:dyDescent="0.25"/>
    <row r="22735" s="29" customFormat="1" x14ac:dyDescent="0.25"/>
    <row r="22736" s="29" customFormat="1" x14ac:dyDescent="0.25"/>
    <row r="22737" s="29" customFormat="1" x14ac:dyDescent="0.25"/>
    <row r="22738" s="29" customFormat="1" x14ac:dyDescent="0.25"/>
    <row r="22739" s="29" customFormat="1" x14ac:dyDescent="0.25"/>
    <row r="22740" s="29" customFormat="1" x14ac:dyDescent="0.25"/>
    <row r="22741" s="29" customFormat="1" x14ac:dyDescent="0.25"/>
    <row r="22742" s="29" customFormat="1" x14ac:dyDescent="0.25"/>
    <row r="22743" s="29" customFormat="1" x14ac:dyDescent="0.25"/>
    <row r="22744" s="29" customFormat="1" x14ac:dyDescent="0.25"/>
    <row r="22745" s="29" customFormat="1" x14ac:dyDescent="0.25"/>
    <row r="22746" s="29" customFormat="1" x14ac:dyDescent="0.25"/>
    <row r="22747" s="29" customFormat="1" x14ac:dyDescent="0.25"/>
    <row r="22748" s="29" customFormat="1" x14ac:dyDescent="0.25"/>
    <row r="22749" s="29" customFormat="1" x14ac:dyDescent="0.25"/>
    <row r="22750" s="29" customFormat="1" x14ac:dyDescent="0.25"/>
    <row r="22751" s="29" customFormat="1" x14ac:dyDescent="0.25"/>
    <row r="22752" s="29" customFormat="1" x14ac:dyDescent="0.25"/>
    <row r="22753" s="29" customFormat="1" x14ac:dyDescent="0.25"/>
    <row r="22754" s="29" customFormat="1" x14ac:dyDescent="0.25"/>
    <row r="22755" s="29" customFormat="1" x14ac:dyDescent="0.25"/>
    <row r="22756" s="29" customFormat="1" x14ac:dyDescent="0.25"/>
    <row r="22757" s="29" customFormat="1" x14ac:dyDescent="0.25"/>
    <row r="22758" s="29" customFormat="1" x14ac:dyDescent="0.25"/>
    <row r="22759" s="29" customFormat="1" x14ac:dyDescent="0.25"/>
    <row r="22760" s="29" customFormat="1" x14ac:dyDescent="0.25"/>
    <row r="22761" s="29" customFormat="1" x14ac:dyDescent="0.25"/>
    <row r="22762" s="29" customFormat="1" x14ac:dyDescent="0.25"/>
    <row r="22763" s="29" customFormat="1" x14ac:dyDescent="0.25"/>
    <row r="22764" s="29" customFormat="1" x14ac:dyDescent="0.25"/>
    <row r="22765" s="29" customFormat="1" x14ac:dyDescent="0.25"/>
    <row r="22766" s="29" customFormat="1" x14ac:dyDescent="0.25"/>
    <row r="22767" s="29" customFormat="1" x14ac:dyDescent="0.25"/>
    <row r="22768" s="29" customFormat="1" x14ac:dyDescent="0.25"/>
    <row r="22769" s="29" customFormat="1" x14ac:dyDescent="0.25"/>
    <row r="22770" s="29" customFormat="1" x14ac:dyDescent="0.25"/>
    <row r="22771" s="29" customFormat="1" x14ac:dyDescent="0.25"/>
    <row r="22772" s="29" customFormat="1" x14ac:dyDescent="0.25"/>
    <row r="22773" s="29" customFormat="1" x14ac:dyDescent="0.25"/>
    <row r="22774" s="29" customFormat="1" x14ac:dyDescent="0.25"/>
    <row r="22775" s="29" customFormat="1" x14ac:dyDescent="0.25"/>
    <row r="22776" s="29" customFormat="1" x14ac:dyDescent="0.25"/>
    <row r="22777" s="29" customFormat="1" x14ac:dyDescent="0.25"/>
    <row r="22778" s="29" customFormat="1" x14ac:dyDescent="0.25"/>
    <row r="22779" s="29" customFormat="1" x14ac:dyDescent="0.25"/>
    <row r="22780" s="29" customFormat="1" x14ac:dyDescent="0.25"/>
    <row r="22781" s="29" customFormat="1" x14ac:dyDescent="0.25"/>
    <row r="22782" s="29" customFormat="1" x14ac:dyDescent="0.25"/>
    <row r="22783" s="29" customFormat="1" x14ac:dyDescent="0.25"/>
    <row r="22784" s="29" customFormat="1" x14ac:dyDescent="0.25"/>
    <row r="22785" s="29" customFormat="1" x14ac:dyDescent="0.25"/>
    <row r="22786" s="29" customFormat="1" x14ac:dyDescent="0.25"/>
    <row r="22787" s="29" customFormat="1" x14ac:dyDescent="0.25"/>
    <row r="22788" s="29" customFormat="1" x14ac:dyDescent="0.25"/>
    <row r="22789" s="29" customFormat="1" x14ac:dyDescent="0.25"/>
    <row r="22790" s="29" customFormat="1" x14ac:dyDescent="0.25"/>
    <row r="22791" s="29" customFormat="1" x14ac:dyDescent="0.25"/>
    <row r="22792" s="29" customFormat="1" x14ac:dyDescent="0.25"/>
    <row r="22793" s="29" customFormat="1" x14ac:dyDescent="0.25"/>
    <row r="22794" s="29" customFormat="1" x14ac:dyDescent="0.25"/>
    <row r="22795" s="29" customFormat="1" x14ac:dyDescent="0.25"/>
    <row r="22796" s="29" customFormat="1" x14ac:dyDescent="0.25"/>
    <row r="22797" s="29" customFormat="1" x14ac:dyDescent="0.25"/>
    <row r="22798" s="29" customFormat="1" x14ac:dyDescent="0.25"/>
    <row r="22799" s="29" customFormat="1" x14ac:dyDescent="0.25"/>
    <row r="22800" s="29" customFormat="1" x14ac:dyDescent="0.25"/>
    <row r="22801" s="29" customFormat="1" x14ac:dyDescent="0.25"/>
    <row r="22802" s="29" customFormat="1" x14ac:dyDescent="0.25"/>
    <row r="22803" s="29" customFormat="1" x14ac:dyDescent="0.25"/>
    <row r="22804" s="29" customFormat="1" x14ac:dyDescent="0.25"/>
    <row r="22805" s="29" customFormat="1" x14ac:dyDescent="0.25"/>
    <row r="22806" s="29" customFormat="1" x14ac:dyDescent="0.25"/>
    <row r="22807" s="29" customFormat="1" x14ac:dyDescent="0.25"/>
    <row r="22808" s="29" customFormat="1" x14ac:dyDescent="0.25"/>
    <row r="22809" s="29" customFormat="1" x14ac:dyDescent="0.25"/>
    <row r="22810" s="29" customFormat="1" x14ac:dyDescent="0.25"/>
    <row r="22811" s="29" customFormat="1" x14ac:dyDescent="0.25"/>
    <row r="22812" s="29" customFormat="1" x14ac:dyDescent="0.25"/>
    <row r="22813" s="29" customFormat="1" x14ac:dyDescent="0.25"/>
    <row r="22814" s="29" customFormat="1" x14ac:dyDescent="0.25"/>
    <row r="22815" s="29" customFormat="1" x14ac:dyDescent="0.25"/>
    <row r="22816" s="29" customFormat="1" x14ac:dyDescent="0.25"/>
    <row r="22817" s="29" customFormat="1" x14ac:dyDescent="0.25"/>
    <row r="22818" s="29" customFormat="1" x14ac:dyDescent="0.25"/>
    <row r="22819" s="29" customFormat="1" x14ac:dyDescent="0.25"/>
    <row r="22820" s="29" customFormat="1" x14ac:dyDescent="0.25"/>
    <row r="22821" s="29" customFormat="1" x14ac:dyDescent="0.25"/>
    <row r="22822" s="29" customFormat="1" x14ac:dyDescent="0.25"/>
    <row r="22823" s="29" customFormat="1" x14ac:dyDescent="0.25"/>
    <row r="22824" s="29" customFormat="1" x14ac:dyDescent="0.25"/>
    <row r="22825" s="29" customFormat="1" x14ac:dyDescent="0.25"/>
    <row r="22826" s="29" customFormat="1" x14ac:dyDescent="0.25"/>
    <row r="22827" s="29" customFormat="1" x14ac:dyDescent="0.25"/>
    <row r="22828" s="29" customFormat="1" x14ac:dyDescent="0.25"/>
    <row r="22829" s="29" customFormat="1" x14ac:dyDescent="0.25"/>
    <row r="22830" s="29" customFormat="1" x14ac:dyDescent="0.25"/>
    <row r="22831" s="29" customFormat="1" x14ac:dyDescent="0.25"/>
    <row r="22832" s="29" customFormat="1" x14ac:dyDescent="0.25"/>
    <row r="22833" s="29" customFormat="1" x14ac:dyDescent="0.25"/>
    <row r="22834" s="29" customFormat="1" x14ac:dyDescent="0.25"/>
    <row r="22835" s="29" customFormat="1" x14ac:dyDescent="0.25"/>
    <row r="22836" s="29" customFormat="1" x14ac:dyDescent="0.25"/>
    <row r="22837" s="29" customFormat="1" x14ac:dyDescent="0.25"/>
    <row r="22838" s="29" customFormat="1" x14ac:dyDescent="0.25"/>
    <row r="22839" s="29" customFormat="1" x14ac:dyDescent="0.25"/>
    <row r="22840" s="29" customFormat="1" x14ac:dyDescent="0.25"/>
    <row r="22841" s="29" customFormat="1" x14ac:dyDescent="0.25"/>
    <row r="22842" s="29" customFormat="1" x14ac:dyDescent="0.25"/>
    <row r="22843" s="29" customFormat="1" x14ac:dyDescent="0.25"/>
    <row r="22844" s="29" customFormat="1" x14ac:dyDescent="0.25"/>
    <row r="22845" s="29" customFormat="1" x14ac:dyDescent="0.25"/>
    <row r="22846" s="29" customFormat="1" x14ac:dyDescent="0.25"/>
    <row r="22847" s="29" customFormat="1" x14ac:dyDescent="0.25"/>
    <row r="22848" s="29" customFormat="1" x14ac:dyDescent="0.25"/>
    <row r="22849" s="29" customFormat="1" x14ac:dyDescent="0.25"/>
    <row r="22850" s="29" customFormat="1" x14ac:dyDescent="0.25"/>
    <row r="22851" s="29" customFormat="1" x14ac:dyDescent="0.25"/>
    <row r="22852" s="29" customFormat="1" x14ac:dyDescent="0.25"/>
    <row r="22853" s="29" customFormat="1" x14ac:dyDescent="0.25"/>
    <row r="22854" s="29" customFormat="1" x14ac:dyDescent="0.25"/>
    <row r="22855" s="29" customFormat="1" x14ac:dyDescent="0.25"/>
    <row r="22856" s="29" customFormat="1" x14ac:dyDescent="0.25"/>
    <row r="22857" s="29" customFormat="1" x14ac:dyDescent="0.25"/>
    <row r="22858" s="29" customFormat="1" x14ac:dyDescent="0.25"/>
    <row r="22859" s="29" customFormat="1" x14ac:dyDescent="0.25"/>
    <row r="22860" s="29" customFormat="1" x14ac:dyDescent="0.25"/>
    <row r="22861" s="29" customFormat="1" x14ac:dyDescent="0.25"/>
    <row r="22862" s="29" customFormat="1" x14ac:dyDescent="0.25"/>
    <row r="22863" s="29" customFormat="1" x14ac:dyDescent="0.25"/>
    <row r="22864" s="29" customFormat="1" x14ac:dyDescent="0.25"/>
    <row r="22865" s="29" customFormat="1" x14ac:dyDescent="0.25"/>
    <row r="22866" s="29" customFormat="1" x14ac:dyDescent="0.25"/>
    <row r="22867" s="29" customFormat="1" x14ac:dyDescent="0.25"/>
    <row r="22868" s="29" customFormat="1" x14ac:dyDescent="0.25"/>
    <row r="22869" s="29" customFormat="1" x14ac:dyDescent="0.25"/>
    <row r="22870" s="29" customFormat="1" x14ac:dyDescent="0.25"/>
    <row r="22871" s="29" customFormat="1" x14ac:dyDescent="0.25"/>
    <row r="22872" s="29" customFormat="1" x14ac:dyDescent="0.25"/>
    <row r="22873" s="29" customFormat="1" x14ac:dyDescent="0.25"/>
    <row r="22874" s="29" customFormat="1" x14ac:dyDescent="0.25"/>
    <row r="22875" s="29" customFormat="1" x14ac:dyDescent="0.25"/>
    <row r="22876" s="29" customFormat="1" x14ac:dyDescent="0.25"/>
    <row r="22877" s="29" customFormat="1" x14ac:dyDescent="0.25"/>
    <row r="22878" s="29" customFormat="1" x14ac:dyDescent="0.25"/>
    <row r="22879" s="29" customFormat="1" x14ac:dyDescent="0.25"/>
    <row r="22880" s="29" customFormat="1" x14ac:dyDescent="0.25"/>
    <row r="22881" s="29" customFormat="1" x14ac:dyDescent="0.25"/>
    <row r="22882" s="29" customFormat="1" x14ac:dyDescent="0.25"/>
    <row r="22883" s="29" customFormat="1" x14ac:dyDescent="0.25"/>
    <row r="22884" s="29" customFormat="1" x14ac:dyDescent="0.25"/>
    <row r="22885" s="29" customFormat="1" x14ac:dyDescent="0.25"/>
    <row r="22886" s="29" customFormat="1" x14ac:dyDescent="0.25"/>
    <row r="22887" s="29" customFormat="1" x14ac:dyDescent="0.25"/>
    <row r="22888" s="29" customFormat="1" x14ac:dyDescent="0.25"/>
    <row r="22889" s="29" customFormat="1" x14ac:dyDescent="0.25"/>
    <row r="22890" s="29" customFormat="1" x14ac:dyDescent="0.25"/>
    <row r="22891" s="29" customFormat="1" x14ac:dyDescent="0.25"/>
    <row r="22892" s="29" customFormat="1" x14ac:dyDescent="0.25"/>
    <row r="22893" s="29" customFormat="1" x14ac:dyDescent="0.25"/>
    <row r="22894" s="29" customFormat="1" x14ac:dyDescent="0.25"/>
    <row r="22895" s="29" customFormat="1" x14ac:dyDescent="0.25"/>
    <row r="22896" s="29" customFormat="1" x14ac:dyDescent="0.25"/>
    <row r="22897" s="29" customFormat="1" x14ac:dyDescent="0.25"/>
    <row r="22898" s="29" customFormat="1" x14ac:dyDescent="0.25"/>
    <row r="22899" s="29" customFormat="1" x14ac:dyDescent="0.25"/>
    <row r="22900" s="29" customFormat="1" x14ac:dyDescent="0.25"/>
    <row r="22901" s="29" customFormat="1" x14ac:dyDescent="0.25"/>
    <row r="22902" s="29" customFormat="1" x14ac:dyDescent="0.25"/>
    <row r="22903" s="29" customFormat="1" x14ac:dyDescent="0.25"/>
    <row r="22904" s="29" customFormat="1" x14ac:dyDescent="0.25"/>
    <row r="22905" s="29" customFormat="1" x14ac:dyDescent="0.25"/>
    <row r="22906" s="29" customFormat="1" x14ac:dyDescent="0.25"/>
    <row r="22907" s="29" customFormat="1" x14ac:dyDescent="0.25"/>
    <row r="22908" s="29" customFormat="1" x14ac:dyDescent="0.25"/>
    <row r="22909" s="29" customFormat="1" x14ac:dyDescent="0.25"/>
    <row r="22910" s="29" customFormat="1" x14ac:dyDescent="0.25"/>
    <row r="22911" s="29" customFormat="1" x14ac:dyDescent="0.25"/>
    <row r="22912" s="29" customFormat="1" x14ac:dyDescent="0.25"/>
    <row r="22913" s="29" customFormat="1" x14ac:dyDescent="0.25"/>
    <row r="22914" s="29" customFormat="1" x14ac:dyDescent="0.25"/>
    <row r="22915" s="29" customFormat="1" x14ac:dyDescent="0.25"/>
    <row r="22916" s="29" customFormat="1" x14ac:dyDescent="0.25"/>
    <row r="22917" s="29" customFormat="1" x14ac:dyDescent="0.25"/>
    <row r="22918" s="29" customFormat="1" x14ac:dyDescent="0.25"/>
    <row r="22919" s="29" customFormat="1" x14ac:dyDescent="0.25"/>
    <row r="22920" s="29" customFormat="1" x14ac:dyDescent="0.25"/>
    <row r="22921" s="29" customFormat="1" x14ac:dyDescent="0.25"/>
    <row r="22922" s="29" customFormat="1" x14ac:dyDescent="0.25"/>
    <row r="22923" s="29" customFormat="1" x14ac:dyDescent="0.25"/>
    <row r="22924" s="29" customFormat="1" x14ac:dyDescent="0.25"/>
    <row r="22925" s="29" customFormat="1" x14ac:dyDescent="0.25"/>
    <row r="22926" s="29" customFormat="1" x14ac:dyDescent="0.25"/>
    <row r="22927" s="29" customFormat="1" x14ac:dyDescent="0.25"/>
    <row r="22928" s="29" customFormat="1" x14ac:dyDescent="0.25"/>
    <row r="22929" s="29" customFormat="1" x14ac:dyDescent="0.25"/>
    <row r="22930" s="29" customFormat="1" x14ac:dyDescent="0.25"/>
    <row r="22931" s="29" customFormat="1" x14ac:dyDescent="0.25"/>
    <row r="22932" s="29" customFormat="1" x14ac:dyDescent="0.25"/>
    <row r="22933" s="29" customFormat="1" x14ac:dyDescent="0.25"/>
    <row r="22934" s="29" customFormat="1" x14ac:dyDescent="0.25"/>
    <row r="22935" s="29" customFormat="1" x14ac:dyDescent="0.25"/>
    <row r="22936" s="29" customFormat="1" x14ac:dyDescent="0.25"/>
    <row r="22937" s="29" customFormat="1" x14ac:dyDescent="0.25"/>
    <row r="22938" s="29" customFormat="1" x14ac:dyDescent="0.25"/>
    <row r="22939" s="29" customFormat="1" x14ac:dyDescent="0.25"/>
    <row r="22940" s="29" customFormat="1" x14ac:dyDescent="0.25"/>
    <row r="22941" s="29" customFormat="1" x14ac:dyDescent="0.25"/>
    <row r="22942" s="29" customFormat="1" x14ac:dyDescent="0.25"/>
    <row r="22943" s="29" customFormat="1" x14ac:dyDescent="0.25"/>
    <row r="22944" s="29" customFormat="1" x14ac:dyDescent="0.25"/>
    <row r="22945" s="29" customFormat="1" x14ac:dyDescent="0.25"/>
    <row r="22946" s="29" customFormat="1" x14ac:dyDescent="0.25"/>
    <row r="22947" s="29" customFormat="1" x14ac:dyDescent="0.25"/>
    <row r="22948" s="29" customFormat="1" x14ac:dyDescent="0.25"/>
    <row r="22949" s="29" customFormat="1" x14ac:dyDescent="0.25"/>
    <row r="22950" s="29" customFormat="1" x14ac:dyDescent="0.25"/>
    <row r="22951" s="29" customFormat="1" x14ac:dyDescent="0.25"/>
    <row r="22952" s="29" customFormat="1" x14ac:dyDescent="0.25"/>
    <row r="22953" s="29" customFormat="1" x14ac:dyDescent="0.25"/>
    <row r="22954" s="29" customFormat="1" x14ac:dyDescent="0.25"/>
    <row r="22955" s="29" customFormat="1" x14ac:dyDescent="0.25"/>
    <row r="22956" s="29" customFormat="1" x14ac:dyDescent="0.25"/>
    <row r="22957" s="29" customFormat="1" x14ac:dyDescent="0.25"/>
    <row r="22958" s="29" customFormat="1" x14ac:dyDescent="0.25"/>
    <row r="22959" s="29" customFormat="1" x14ac:dyDescent="0.25"/>
    <row r="22960" s="29" customFormat="1" x14ac:dyDescent="0.25"/>
    <row r="22961" s="29" customFormat="1" x14ac:dyDescent="0.25"/>
    <row r="22962" s="29" customFormat="1" x14ac:dyDescent="0.25"/>
    <row r="22963" s="29" customFormat="1" x14ac:dyDescent="0.25"/>
    <row r="22964" s="29" customFormat="1" x14ac:dyDescent="0.25"/>
    <row r="22965" s="29" customFormat="1" x14ac:dyDescent="0.25"/>
    <row r="22966" s="29" customFormat="1" x14ac:dyDescent="0.25"/>
    <row r="22967" s="29" customFormat="1" x14ac:dyDescent="0.25"/>
    <row r="22968" s="29" customFormat="1" x14ac:dyDescent="0.25"/>
    <row r="22969" s="29" customFormat="1" x14ac:dyDescent="0.25"/>
    <row r="22970" s="29" customFormat="1" x14ac:dyDescent="0.25"/>
    <row r="22971" s="29" customFormat="1" x14ac:dyDescent="0.25"/>
    <row r="22972" s="29" customFormat="1" x14ac:dyDescent="0.25"/>
    <row r="22973" s="29" customFormat="1" x14ac:dyDescent="0.25"/>
    <row r="22974" s="29" customFormat="1" x14ac:dyDescent="0.25"/>
    <row r="22975" s="29" customFormat="1" x14ac:dyDescent="0.25"/>
    <row r="22976" s="29" customFormat="1" x14ac:dyDescent="0.25"/>
    <row r="22977" s="29" customFormat="1" x14ac:dyDescent="0.25"/>
    <row r="22978" s="29" customFormat="1" x14ac:dyDescent="0.25"/>
    <row r="22979" s="29" customFormat="1" x14ac:dyDescent="0.25"/>
    <row r="22980" s="29" customFormat="1" x14ac:dyDescent="0.25"/>
    <row r="22981" s="29" customFormat="1" x14ac:dyDescent="0.25"/>
    <row r="22982" s="29" customFormat="1" x14ac:dyDescent="0.25"/>
    <row r="22983" s="29" customFormat="1" x14ac:dyDescent="0.25"/>
    <row r="22984" s="29" customFormat="1" x14ac:dyDescent="0.25"/>
    <row r="22985" s="29" customFormat="1" x14ac:dyDescent="0.25"/>
    <row r="22986" s="29" customFormat="1" x14ac:dyDescent="0.25"/>
    <row r="22987" s="29" customFormat="1" x14ac:dyDescent="0.25"/>
    <row r="22988" s="29" customFormat="1" x14ac:dyDescent="0.25"/>
    <row r="22989" s="29" customFormat="1" x14ac:dyDescent="0.25"/>
    <row r="22990" s="29" customFormat="1" x14ac:dyDescent="0.25"/>
    <row r="22991" s="29" customFormat="1" x14ac:dyDescent="0.25"/>
    <row r="22992" s="29" customFormat="1" x14ac:dyDescent="0.25"/>
    <row r="22993" s="29" customFormat="1" x14ac:dyDescent="0.25"/>
    <row r="22994" s="29" customFormat="1" x14ac:dyDescent="0.25"/>
    <row r="22995" s="29" customFormat="1" x14ac:dyDescent="0.25"/>
    <row r="22996" s="29" customFormat="1" x14ac:dyDescent="0.25"/>
    <row r="22997" s="29" customFormat="1" x14ac:dyDescent="0.25"/>
    <row r="22998" s="29" customFormat="1" x14ac:dyDescent="0.25"/>
    <row r="22999" s="29" customFormat="1" x14ac:dyDescent="0.25"/>
    <row r="23000" s="29" customFormat="1" x14ac:dyDescent="0.25"/>
    <row r="23001" s="29" customFormat="1" x14ac:dyDescent="0.25"/>
    <row r="23002" s="29" customFormat="1" x14ac:dyDescent="0.25"/>
    <row r="23003" s="29" customFormat="1" x14ac:dyDescent="0.25"/>
    <row r="23004" s="29" customFormat="1" x14ac:dyDescent="0.25"/>
    <row r="23005" s="29" customFormat="1" x14ac:dyDescent="0.25"/>
    <row r="23006" s="29" customFormat="1" x14ac:dyDescent="0.25"/>
    <row r="23007" s="29" customFormat="1" x14ac:dyDescent="0.25"/>
    <row r="23008" s="29" customFormat="1" x14ac:dyDescent="0.25"/>
    <row r="23009" s="29" customFormat="1" x14ac:dyDescent="0.25"/>
    <row r="23010" s="29" customFormat="1" x14ac:dyDescent="0.25"/>
    <row r="23011" s="29" customFormat="1" x14ac:dyDescent="0.25"/>
    <row r="23012" s="29" customFormat="1" x14ac:dyDescent="0.25"/>
    <row r="23013" s="29" customFormat="1" x14ac:dyDescent="0.25"/>
    <row r="23014" s="29" customFormat="1" x14ac:dyDescent="0.25"/>
    <row r="23015" s="29" customFormat="1" x14ac:dyDescent="0.25"/>
    <row r="23016" s="29" customFormat="1" x14ac:dyDescent="0.25"/>
    <row r="23017" s="29" customFormat="1" x14ac:dyDescent="0.25"/>
    <row r="23018" s="29" customFormat="1" x14ac:dyDescent="0.25"/>
    <row r="23019" s="29" customFormat="1" x14ac:dyDescent="0.25"/>
    <row r="23020" s="29" customFormat="1" x14ac:dyDescent="0.25"/>
    <row r="23021" s="29" customFormat="1" x14ac:dyDescent="0.25"/>
    <row r="23022" s="29" customFormat="1" x14ac:dyDescent="0.25"/>
    <row r="23023" s="29" customFormat="1" x14ac:dyDescent="0.25"/>
    <row r="23024" s="29" customFormat="1" x14ac:dyDescent="0.25"/>
    <row r="23025" s="29" customFormat="1" x14ac:dyDescent="0.25"/>
    <row r="23026" s="29" customFormat="1" x14ac:dyDescent="0.25"/>
    <row r="23027" s="29" customFormat="1" x14ac:dyDescent="0.25"/>
    <row r="23028" s="29" customFormat="1" x14ac:dyDescent="0.25"/>
    <row r="23029" s="29" customFormat="1" x14ac:dyDescent="0.25"/>
    <row r="23030" s="29" customFormat="1" x14ac:dyDescent="0.25"/>
    <row r="23031" s="29" customFormat="1" x14ac:dyDescent="0.25"/>
    <row r="23032" s="29" customFormat="1" x14ac:dyDescent="0.25"/>
    <row r="23033" s="29" customFormat="1" x14ac:dyDescent="0.25"/>
    <row r="23034" s="29" customFormat="1" x14ac:dyDescent="0.25"/>
    <row r="23035" s="29" customFormat="1" x14ac:dyDescent="0.25"/>
    <row r="23036" s="29" customFormat="1" x14ac:dyDescent="0.25"/>
    <row r="23037" s="29" customFormat="1" x14ac:dyDescent="0.25"/>
    <row r="23038" s="29" customFormat="1" x14ac:dyDescent="0.25"/>
    <row r="23039" s="29" customFormat="1" x14ac:dyDescent="0.25"/>
    <row r="23040" s="29" customFormat="1" x14ac:dyDescent="0.25"/>
    <row r="23041" s="29" customFormat="1" x14ac:dyDescent="0.25"/>
    <row r="23042" s="29" customFormat="1" x14ac:dyDescent="0.25"/>
    <row r="23043" s="29" customFormat="1" x14ac:dyDescent="0.25"/>
    <row r="23044" s="29" customFormat="1" x14ac:dyDescent="0.25"/>
    <row r="23045" s="29" customFormat="1" x14ac:dyDescent="0.25"/>
    <row r="23046" s="29" customFormat="1" x14ac:dyDescent="0.25"/>
    <row r="23047" s="29" customFormat="1" x14ac:dyDescent="0.25"/>
    <row r="23048" s="29" customFormat="1" x14ac:dyDescent="0.25"/>
    <row r="23049" s="29" customFormat="1" x14ac:dyDescent="0.25"/>
    <row r="23050" s="29" customFormat="1" x14ac:dyDescent="0.25"/>
    <row r="23051" s="29" customFormat="1" x14ac:dyDescent="0.25"/>
    <row r="23052" s="29" customFormat="1" x14ac:dyDescent="0.25"/>
    <row r="23053" s="29" customFormat="1" x14ac:dyDescent="0.25"/>
    <row r="23054" s="29" customFormat="1" x14ac:dyDescent="0.25"/>
    <row r="23055" s="29" customFormat="1" x14ac:dyDescent="0.25"/>
    <row r="23056" s="29" customFormat="1" x14ac:dyDescent="0.25"/>
    <row r="23057" s="29" customFormat="1" x14ac:dyDescent="0.25"/>
    <row r="23058" s="29" customFormat="1" x14ac:dyDescent="0.25"/>
    <row r="23059" s="29" customFormat="1" x14ac:dyDescent="0.25"/>
    <row r="23060" s="29" customFormat="1" x14ac:dyDescent="0.25"/>
    <row r="23061" s="29" customFormat="1" x14ac:dyDescent="0.25"/>
    <row r="23062" s="29" customFormat="1" x14ac:dyDescent="0.25"/>
    <row r="23063" s="29" customFormat="1" x14ac:dyDescent="0.25"/>
    <row r="23064" s="29" customFormat="1" x14ac:dyDescent="0.25"/>
    <row r="23065" s="29" customFormat="1" x14ac:dyDescent="0.25"/>
    <row r="23066" s="29" customFormat="1" x14ac:dyDescent="0.25"/>
    <row r="23067" s="29" customFormat="1" x14ac:dyDescent="0.25"/>
    <row r="23068" s="29" customFormat="1" x14ac:dyDescent="0.25"/>
    <row r="23069" s="29" customFormat="1" x14ac:dyDescent="0.25"/>
    <row r="23070" s="29" customFormat="1" x14ac:dyDescent="0.25"/>
    <row r="23071" s="29" customFormat="1" x14ac:dyDescent="0.25"/>
    <row r="23072" s="29" customFormat="1" x14ac:dyDescent="0.25"/>
    <row r="23073" s="29" customFormat="1" x14ac:dyDescent="0.25"/>
    <row r="23074" s="29" customFormat="1" x14ac:dyDescent="0.25"/>
    <row r="23075" s="29" customFormat="1" x14ac:dyDescent="0.25"/>
    <row r="23076" s="29" customFormat="1" x14ac:dyDescent="0.25"/>
    <row r="23077" s="29" customFormat="1" x14ac:dyDescent="0.25"/>
    <row r="23078" s="29" customFormat="1" x14ac:dyDescent="0.25"/>
    <row r="23079" s="29" customFormat="1" x14ac:dyDescent="0.25"/>
    <row r="23080" s="29" customFormat="1" x14ac:dyDescent="0.25"/>
    <row r="23081" s="29" customFormat="1" x14ac:dyDescent="0.25"/>
    <row r="23082" s="29" customFormat="1" x14ac:dyDescent="0.25"/>
    <row r="23083" s="29" customFormat="1" x14ac:dyDescent="0.25"/>
    <row r="23084" s="29" customFormat="1" x14ac:dyDescent="0.25"/>
    <row r="23085" s="29" customFormat="1" x14ac:dyDescent="0.25"/>
    <row r="23086" s="29" customFormat="1" x14ac:dyDescent="0.25"/>
    <row r="23087" s="29" customFormat="1" x14ac:dyDescent="0.25"/>
    <row r="23088" s="29" customFormat="1" x14ac:dyDescent="0.25"/>
    <row r="23089" s="29" customFormat="1" x14ac:dyDescent="0.25"/>
    <row r="23090" s="29" customFormat="1" x14ac:dyDescent="0.25"/>
    <row r="23091" s="29" customFormat="1" x14ac:dyDescent="0.25"/>
    <row r="23092" s="29" customFormat="1" x14ac:dyDescent="0.25"/>
    <row r="23093" s="29" customFormat="1" x14ac:dyDescent="0.25"/>
    <row r="23094" s="29" customFormat="1" x14ac:dyDescent="0.25"/>
    <row r="23095" s="29" customFormat="1" x14ac:dyDescent="0.25"/>
    <row r="23096" s="29" customFormat="1" x14ac:dyDescent="0.25"/>
    <row r="23097" s="29" customFormat="1" x14ac:dyDescent="0.25"/>
    <row r="23098" s="29" customFormat="1" x14ac:dyDescent="0.25"/>
    <row r="23099" s="29" customFormat="1" x14ac:dyDescent="0.25"/>
    <row r="23100" s="29" customFormat="1" x14ac:dyDescent="0.25"/>
    <row r="23101" s="29" customFormat="1" x14ac:dyDescent="0.25"/>
    <row r="23102" s="29" customFormat="1" x14ac:dyDescent="0.25"/>
    <row r="23103" s="29" customFormat="1" x14ac:dyDescent="0.25"/>
    <row r="23104" s="29" customFormat="1" x14ac:dyDescent="0.25"/>
    <row r="23105" s="29" customFormat="1" x14ac:dyDescent="0.25"/>
    <row r="23106" s="29" customFormat="1" x14ac:dyDescent="0.25"/>
    <row r="23107" s="29" customFormat="1" x14ac:dyDescent="0.25"/>
    <row r="23108" s="29" customFormat="1" x14ac:dyDescent="0.25"/>
    <row r="23109" s="29" customFormat="1" x14ac:dyDescent="0.25"/>
    <row r="23110" s="29" customFormat="1" x14ac:dyDescent="0.25"/>
    <row r="23111" s="29" customFormat="1" x14ac:dyDescent="0.25"/>
    <row r="23112" s="29" customFormat="1" x14ac:dyDescent="0.25"/>
    <row r="23113" s="29" customFormat="1" x14ac:dyDescent="0.25"/>
    <row r="23114" s="29" customFormat="1" x14ac:dyDescent="0.25"/>
    <row r="23115" s="29" customFormat="1" x14ac:dyDescent="0.25"/>
    <row r="23116" s="29" customFormat="1" x14ac:dyDescent="0.25"/>
    <row r="23117" s="29" customFormat="1" x14ac:dyDescent="0.25"/>
    <row r="23118" s="29" customFormat="1" x14ac:dyDescent="0.25"/>
    <row r="23119" s="29" customFormat="1" x14ac:dyDescent="0.25"/>
    <row r="23120" s="29" customFormat="1" x14ac:dyDescent="0.25"/>
    <row r="23121" s="29" customFormat="1" x14ac:dyDescent="0.25"/>
    <row r="23122" s="29" customFormat="1" x14ac:dyDescent="0.25"/>
    <row r="23123" s="29" customFormat="1" x14ac:dyDescent="0.25"/>
    <row r="23124" s="29" customFormat="1" x14ac:dyDescent="0.25"/>
    <row r="23125" s="29" customFormat="1" x14ac:dyDescent="0.25"/>
    <row r="23126" s="29" customFormat="1" x14ac:dyDescent="0.25"/>
    <row r="23127" s="29" customFormat="1" x14ac:dyDescent="0.25"/>
    <row r="23128" s="29" customFormat="1" x14ac:dyDescent="0.25"/>
    <row r="23129" s="29" customFormat="1" x14ac:dyDescent="0.25"/>
    <row r="23130" s="29" customFormat="1" x14ac:dyDescent="0.25"/>
    <row r="23131" s="29" customFormat="1" x14ac:dyDescent="0.25"/>
    <row r="23132" s="29" customFormat="1" x14ac:dyDescent="0.25"/>
    <row r="23133" s="29" customFormat="1" x14ac:dyDescent="0.25"/>
    <row r="23134" s="29" customFormat="1" x14ac:dyDescent="0.25"/>
    <row r="23135" s="29" customFormat="1" x14ac:dyDescent="0.25"/>
    <row r="23136" s="29" customFormat="1" x14ac:dyDescent="0.25"/>
    <row r="23137" s="29" customFormat="1" x14ac:dyDescent="0.25"/>
    <row r="23138" s="29" customFormat="1" x14ac:dyDescent="0.25"/>
    <row r="23139" s="29" customFormat="1" x14ac:dyDescent="0.25"/>
    <row r="23140" s="29" customFormat="1" x14ac:dyDescent="0.25"/>
    <row r="23141" s="29" customFormat="1" x14ac:dyDescent="0.25"/>
    <row r="23142" s="29" customFormat="1" x14ac:dyDescent="0.25"/>
    <row r="23143" s="29" customFormat="1" x14ac:dyDescent="0.25"/>
    <row r="23144" s="29" customFormat="1" x14ac:dyDescent="0.25"/>
    <row r="23145" s="29" customFormat="1" x14ac:dyDescent="0.25"/>
    <row r="23146" s="29" customFormat="1" x14ac:dyDescent="0.25"/>
    <row r="23147" s="29" customFormat="1" x14ac:dyDescent="0.25"/>
    <row r="23148" s="29" customFormat="1" x14ac:dyDescent="0.25"/>
    <row r="23149" s="29" customFormat="1" x14ac:dyDescent="0.25"/>
    <row r="23150" s="29" customFormat="1" x14ac:dyDescent="0.25"/>
    <row r="23151" s="29" customFormat="1" x14ac:dyDescent="0.25"/>
    <row r="23152" s="29" customFormat="1" x14ac:dyDescent="0.25"/>
    <row r="23153" s="29" customFormat="1" x14ac:dyDescent="0.25"/>
    <row r="23154" s="29" customFormat="1" x14ac:dyDescent="0.25"/>
    <row r="23155" s="29" customFormat="1" x14ac:dyDescent="0.25"/>
    <row r="23156" s="29" customFormat="1" x14ac:dyDescent="0.25"/>
    <row r="23157" s="29" customFormat="1" x14ac:dyDescent="0.25"/>
    <row r="23158" s="29" customFormat="1" x14ac:dyDescent="0.25"/>
    <row r="23159" s="29" customFormat="1" x14ac:dyDescent="0.25"/>
    <row r="23160" s="29" customFormat="1" x14ac:dyDescent="0.25"/>
    <row r="23161" s="29" customFormat="1" x14ac:dyDescent="0.25"/>
    <row r="23162" s="29" customFormat="1" x14ac:dyDescent="0.25"/>
    <row r="23163" s="29" customFormat="1" x14ac:dyDescent="0.25"/>
    <row r="23164" s="29" customFormat="1" x14ac:dyDescent="0.25"/>
    <row r="23165" s="29" customFormat="1" x14ac:dyDescent="0.25"/>
    <row r="23166" s="29" customFormat="1" x14ac:dyDescent="0.25"/>
    <row r="23167" s="29" customFormat="1" x14ac:dyDescent="0.25"/>
    <row r="23168" s="29" customFormat="1" x14ac:dyDescent="0.25"/>
    <row r="23169" s="29" customFormat="1" x14ac:dyDescent="0.25"/>
    <row r="23170" s="29" customFormat="1" x14ac:dyDescent="0.25"/>
    <row r="23171" s="29" customFormat="1" x14ac:dyDescent="0.25"/>
    <row r="23172" s="29" customFormat="1" x14ac:dyDescent="0.25"/>
    <row r="23173" s="29" customFormat="1" x14ac:dyDescent="0.25"/>
    <row r="23174" s="29" customFormat="1" x14ac:dyDescent="0.25"/>
    <row r="23175" s="29" customFormat="1" x14ac:dyDescent="0.25"/>
    <row r="23176" s="29" customFormat="1" x14ac:dyDescent="0.25"/>
    <row r="23177" s="29" customFormat="1" x14ac:dyDescent="0.25"/>
    <row r="23178" s="29" customFormat="1" x14ac:dyDescent="0.25"/>
    <row r="23179" s="29" customFormat="1" x14ac:dyDescent="0.25"/>
    <row r="23180" s="29" customFormat="1" x14ac:dyDescent="0.25"/>
    <row r="23181" s="29" customFormat="1" x14ac:dyDescent="0.25"/>
    <row r="23182" s="29" customFormat="1" x14ac:dyDescent="0.25"/>
    <row r="23183" s="29" customFormat="1" x14ac:dyDescent="0.25"/>
    <row r="23184" s="29" customFormat="1" x14ac:dyDescent="0.25"/>
    <row r="23185" s="29" customFormat="1" x14ac:dyDescent="0.25"/>
    <row r="23186" s="29" customFormat="1" x14ac:dyDescent="0.25"/>
    <row r="23187" s="29" customFormat="1" x14ac:dyDescent="0.25"/>
    <row r="23188" s="29" customFormat="1" x14ac:dyDescent="0.25"/>
    <row r="23189" s="29" customFormat="1" x14ac:dyDescent="0.25"/>
    <row r="23190" s="29" customFormat="1" x14ac:dyDescent="0.25"/>
    <row r="23191" s="29" customFormat="1" x14ac:dyDescent="0.25"/>
    <row r="23192" s="29" customFormat="1" x14ac:dyDescent="0.25"/>
    <row r="23193" s="29" customFormat="1" x14ac:dyDescent="0.25"/>
    <row r="23194" s="29" customFormat="1" x14ac:dyDescent="0.25"/>
    <row r="23195" s="29" customFormat="1" x14ac:dyDescent="0.25"/>
    <row r="23196" s="29" customFormat="1" x14ac:dyDescent="0.25"/>
    <row r="23197" s="29" customFormat="1" x14ac:dyDescent="0.25"/>
    <row r="23198" s="29" customFormat="1" x14ac:dyDescent="0.25"/>
    <row r="23199" s="29" customFormat="1" x14ac:dyDescent="0.25"/>
    <row r="23200" s="29" customFormat="1" x14ac:dyDescent="0.25"/>
    <row r="23201" s="29" customFormat="1" x14ac:dyDescent="0.25"/>
    <row r="23202" s="29" customFormat="1" x14ac:dyDescent="0.25"/>
    <row r="23203" s="29" customFormat="1" x14ac:dyDescent="0.25"/>
    <row r="23204" s="29" customFormat="1" x14ac:dyDescent="0.25"/>
    <row r="23205" s="29" customFormat="1" x14ac:dyDescent="0.25"/>
    <row r="23206" s="29" customFormat="1" x14ac:dyDescent="0.25"/>
    <row r="23207" s="29" customFormat="1" x14ac:dyDescent="0.25"/>
    <row r="23208" s="29" customFormat="1" x14ac:dyDescent="0.25"/>
    <row r="23209" s="29" customFormat="1" x14ac:dyDescent="0.25"/>
    <row r="23210" s="29" customFormat="1" x14ac:dyDescent="0.25"/>
    <row r="23211" s="29" customFormat="1" x14ac:dyDescent="0.25"/>
    <row r="23212" s="29" customFormat="1" x14ac:dyDescent="0.25"/>
    <row r="23213" s="29" customFormat="1" x14ac:dyDescent="0.25"/>
    <row r="23214" s="29" customFormat="1" x14ac:dyDescent="0.25"/>
    <row r="23215" s="29" customFormat="1" x14ac:dyDescent="0.25"/>
    <row r="23216" s="29" customFormat="1" x14ac:dyDescent="0.25"/>
    <row r="23217" s="29" customFormat="1" x14ac:dyDescent="0.25"/>
    <row r="23218" s="29" customFormat="1" x14ac:dyDescent="0.25"/>
    <row r="23219" s="29" customFormat="1" x14ac:dyDescent="0.25"/>
    <row r="23220" s="29" customFormat="1" x14ac:dyDescent="0.25"/>
    <row r="23221" s="29" customFormat="1" x14ac:dyDescent="0.25"/>
    <row r="23222" s="29" customFormat="1" x14ac:dyDescent="0.25"/>
    <row r="23223" s="29" customFormat="1" x14ac:dyDescent="0.25"/>
    <row r="23224" s="29" customFormat="1" x14ac:dyDescent="0.25"/>
    <row r="23225" s="29" customFormat="1" x14ac:dyDescent="0.25"/>
    <row r="23226" s="29" customFormat="1" x14ac:dyDescent="0.25"/>
    <row r="23227" s="29" customFormat="1" x14ac:dyDescent="0.25"/>
    <row r="23228" s="29" customFormat="1" x14ac:dyDescent="0.25"/>
    <row r="23229" s="29" customFormat="1" x14ac:dyDescent="0.25"/>
    <row r="23230" s="29" customFormat="1" x14ac:dyDescent="0.25"/>
    <row r="23231" s="29" customFormat="1" x14ac:dyDescent="0.25"/>
    <row r="23232" s="29" customFormat="1" x14ac:dyDescent="0.25"/>
    <row r="23233" s="29" customFormat="1" x14ac:dyDescent="0.25"/>
    <row r="23234" s="29" customFormat="1" x14ac:dyDescent="0.25"/>
    <row r="23235" s="29" customFormat="1" x14ac:dyDescent="0.25"/>
    <row r="23236" s="29" customFormat="1" x14ac:dyDescent="0.25"/>
    <row r="23237" s="29" customFormat="1" x14ac:dyDescent="0.25"/>
    <row r="23238" s="29" customFormat="1" x14ac:dyDescent="0.25"/>
    <row r="23239" s="29" customFormat="1" x14ac:dyDescent="0.25"/>
    <row r="23240" s="29" customFormat="1" x14ac:dyDescent="0.25"/>
    <row r="23241" s="29" customFormat="1" x14ac:dyDescent="0.25"/>
    <row r="23242" s="29" customFormat="1" x14ac:dyDescent="0.25"/>
    <row r="23243" s="29" customFormat="1" x14ac:dyDescent="0.25"/>
    <row r="23244" s="29" customFormat="1" x14ac:dyDescent="0.25"/>
    <row r="23245" s="29" customFormat="1" x14ac:dyDescent="0.25"/>
    <row r="23246" s="29" customFormat="1" x14ac:dyDescent="0.25"/>
    <row r="23247" s="29" customFormat="1" x14ac:dyDescent="0.25"/>
    <row r="23248" s="29" customFormat="1" x14ac:dyDescent="0.25"/>
    <row r="23249" s="29" customFormat="1" x14ac:dyDescent="0.25"/>
    <row r="23250" s="29" customFormat="1" x14ac:dyDescent="0.25"/>
    <row r="23251" s="29" customFormat="1" x14ac:dyDescent="0.25"/>
    <row r="23252" s="29" customFormat="1" x14ac:dyDescent="0.25"/>
    <row r="23253" s="29" customFormat="1" x14ac:dyDescent="0.25"/>
    <row r="23254" s="29" customFormat="1" x14ac:dyDescent="0.25"/>
    <row r="23255" s="29" customFormat="1" x14ac:dyDescent="0.25"/>
    <row r="23256" s="29" customFormat="1" x14ac:dyDescent="0.25"/>
    <row r="23257" s="29" customFormat="1" x14ac:dyDescent="0.25"/>
    <row r="23258" s="29" customFormat="1" x14ac:dyDescent="0.25"/>
    <row r="23259" s="29" customFormat="1" x14ac:dyDescent="0.25"/>
    <row r="23260" s="29" customFormat="1" x14ac:dyDescent="0.25"/>
    <row r="23261" s="29" customFormat="1" x14ac:dyDescent="0.25"/>
    <row r="23262" s="29" customFormat="1" x14ac:dyDescent="0.25"/>
    <row r="23263" s="29" customFormat="1" x14ac:dyDescent="0.25"/>
    <row r="23264" s="29" customFormat="1" x14ac:dyDescent="0.25"/>
    <row r="23265" s="29" customFormat="1" x14ac:dyDescent="0.25"/>
    <row r="23266" s="29" customFormat="1" x14ac:dyDescent="0.25"/>
    <row r="23267" s="29" customFormat="1" x14ac:dyDescent="0.25"/>
    <row r="23268" s="29" customFormat="1" x14ac:dyDescent="0.25"/>
    <row r="23269" s="29" customFormat="1" x14ac:dyDescent="0.25"/>
    <row r="23270" s="29" customFormat="1" x14ac:dyDescent="0.25"/>
    <row r="23271" s="29" customFormat="1" x14ac:dyDescent="0.25"/>
    <row r="23272" s="29" customFormat="1" x14ac:dyDescent="0.25"/>
    <row r="23273" s="29" customFormat="1" x14ac:dyDescent="0.25"/>
    <row r="23274" s="29" customFormat="1" x14ac:dyDescent="0.25"/>
    <row r="23275" s="29" customFormat="1" x14ac:dyDescent="0.25"/>
    <row r="23276" s="29" customFormat="1" x14ac:dyDescent="0.25"/>
    <row r="23277" s="29" customFormat="1" x14ac:dyDescent="0.25"/>
    <row r="23278" s="29" customFormat="1" x14ac:dyDescent="0.25"/>
    <row r="23279" s="29" customFormat="1" x14ac:dyDescent="0.25"/>
    <row r="23280" s="29" customFormat="1" x14ac:dyDescent="0.25"/>
    <row r="23281" s="29" customFormat="1" x14ac:dyDescent="0.25"/>
    <row r="23282" s="29" customFormat="1" x14ac:dyDescent="0.25"/>
    <row r="23283" s="29" customFormat="1" x14ac:dyDescent="0.25"/>
    <row r="23284" s="29" customFormat="1" x14ac:dyDescent="0.25"/>
    <row r="23285" s="29" customFormat="1" x14ac:dyDescent="0.25"/>
    <row r="23286" s="29" customFormat="1" x14ac:dyDescent="0.25"/>
    <row r="23287" s="29" customFormat="1" x14ac:dyDescent="0.25"/>
    <row r="23288" s="29" customFormat="1" x14ac:dyDescent="0.25"/>
    <row r="23289" s="29" customFormat="1" x14ac:dyDescent="0.25"/>
    <row r="23290" s="29" customFormat="1" x14ac:dyDescent="0.25"/>
    <row r="23291" s="29" customFormat="1" x14ac:dyDescent="0.25"/>
    <row r="23292" s="29" customFormat="1" x14ac:dyDescent="0.25"/>
    <row r="23293" s="29" customFormat="1" x14ac:dyDescent="0.25"/>
    <row r="23294" s="29" customFormat="1" x14ac:dyDescent="0.25"/>
    <row r="23295" s="29" customFormat="1" x14ac:dyDescent="0.25"/>
    <row r="23296" s="29" customFormat="1" x14ac:dyDescent="0.25"/>
    <row r="23297" s="29" customFormat="1" x14ac:dyDescent="0.25"/>
    <row r="23298" s="29" customFormat="1" x14ac:dyDescent="0.25"/>
    <row r="23299" s="29" customFormat="1" x14ac:dyDescent="0.25"/>
    <row r="23300" s="29" customFormat="1" x14ac:dyDescent="0.25"/>
    <row r="23301" s="29" customFormat="1" x14ac:dyDescent="0.25"/>
    <row r="23302" s="29" customFormat="1" x14ac:dyDescent="0.25"/>
    <row r="23303" s="29" customFormat="1" x14ac:dyDescent="0.25"/>
    <row r="23304" s="29" customFormat="1" x14ac:dyDescent="0.25"/>
    <row r="23305" s="29" customFormat="1" x14ac:dyDescent="0.25"/>
    <row r="23306" s="29" customFormat="1" x14ac:dyDescent="0.25"/>
    <row r="23307" s="29" customFormat="1" x14ac:dyDescent="0.25"/>
    <row r="23308" s="29" customFormat="1" x14ac:dyDescent="0.25"/>
    <row r="23309" s="29" customFormat="1" x14ac:dyDescent="0.25"/>
    <row r="23310" s="29" customFormat="1" x14ac:dyDescent="0.25"/>
    <row r="23311" s="29" customFormat="1" x14ac:dyDescent="0.25"/>
    <row r="23312" s="29" customFormat="1" x14ac:dyDescent="0.25"/>
    <row r="23313" s="29" customFormat="1" x14ac:dyDescent="0.25"/>
    <row r="23314" s="29" customFormat="1" x14ac:dyDescent="0.25"/>
    <row r="23315" s="29" customFormat="1" x14ac:dyDescent="0.25"/>
    <row r="23316" s="29" customFormat="1" x14ac:dyDescent="0.25"/>
    <row r="23317" s="29" customFormat="1" x14ac:dyDescent="0.25"/>
    <row r="23318" s="29" customFormat="1" x14ac:dyDescent="0.25"/>
    <row r="23319" s="29" customFormat="1" x14ac:dyDescent="0.25"/>
    <row r="23320" s="29" customFormat="1" x14ac:dyDescent="0.25"/>
    <row r="23321" s="29" customFormat="1" x14ac:dyDescent="0.25"/>
    <row r="23322" s="29" customFormat="1" x14ac:dyDescent="0.25"/>
    <row r="23323" s="29" customFormat="1" x14ac:dyDescent="0.25"/>
    <row r="23324" s="29" customFormat="1" x14ac:dyDescent="0.25"/>
    <row r="23325" s="29" customFormat="1" x14ac:dyDescent="0.25"/>
    <row r="23326" s="29" customFormat="1" x14ac:dyDescent="0.25"/>
    <row r="23327" s="29" customFormat="1" x14ac:dyDescent="0.25"/>
    <row r="23328" s="29" customFormat="1" x14ac:dyDescent="0.25"/>
    <row r="23329" s="29" customFormat="1" x14ac:dyDescent="0.25"/>
    <row r="23330" s="29" customFormat="1" x14ac:dyDescent="0.25"/>
    <row r="23331" s="29" customFormat="1" x14ac:dyDescent="0.25"/>
    <row r="23332" s="29" customFormat="1" x14ac:dyDescent="0.25"/>
    <row r="23333" s="29" customFormat="1" x14ac:dyDescent="0.25"/>
    <row r="23334" s="29" customFormat="1" x14ac:dyDescent="0.25"/>
    <row r="23335" s="29" customFormat="1" x14ac:dyDescent="0.25"/>
    <row r="23336" s="29" customFormat="1" x14ac:dyDescent="0.25"/>
    <row r="23337" s="29" customFormat="1" x14ac:dyDescent="0.25"/>
    <row r="23338" s="29" customFormat="1" x14ac:dyDescent="0.25"/>
    <row r="23339" s="29" customFormat="1" x14ac:dyDescent="0.25"/>
    <row r="23340" s="29" customFormat="1" x14ac:dyDescent="0.25"/>
    <row r="23341" s="29" customFormat="1" x14ac:dyDescent="0.25"/>
    <row r="23342" s="29" customFormat="1" x14ac:dyDescent="0.25"/>
    <row r="23343" s="29" customFormat="1" x14ac:dyDescent="0.25"/>
    <row r="23344" s="29" customFormat="1" x14ac:dyDescent="0.25"/>
    <row r="23345" s="29" customFormat="1" x14ac:dyDescent="0.25"/>
    <row r="23346" s="29" customFormat="1" x14ac:dyDescent="0.25"/>
    <row r="23347" s="29" customFormat="1" x14ac:dyDescent="0.25"/>
    <row r="23348" s="29" customFormat="1" x14ac:dyDescent="0.25"/>
    <row r="23349" s="29" customFormat="1" x14ac:dyDescent="0.25"/>
    <row r="23350" s="29" customFormat="1" x14ac:dyDescent="0.25"/>
    <row r="23351" s="29" customFormat="1" x14ac:dyDescent="0.25"/>
    <row r="23352" s="29" customFormat="1" x14ac:dyDescent="0.25"/>
    <row r="23353" s="29" customFormat="1" x14ac:dyDescent="0.25"/>
    <row r="23354" s="29" customFormat="1" x14ac:dyDescent="0.25"/>
    <row r="23355" s="29" customFormat="1" x14ac:dyDescent="0.25"/>
    <row r="23356" s="29" customFormat="1" x14ac:dyDescent="0.25"/>
    <row r="23357" s="29" customFormat="1" x14ac:dyDescent="0.25"/>
    <row r="23358" s="29" customFormat="1" x14ac:dyDescent="0.25"/>
    <row r="23359" s="29" customFormat="1" x14ac:dyDescent="0.25"/>
    <row r="23360" s="29" customFormat="1" x14ac:dyDescent="0.25"/>
    <row r="23361" s="29" customFormat="1" x14ac:dyDescent="0.25"/>
    <row r="23362" s="29" customFormat="1" x14ac:dyDescent="0.25"/>
    <row r="23363" s="29" customFormat="1" x14ac:dyDescent="0.25"/>
    <row r="23364" s="29" customFormat="1" x14ac:dyDescent="0.25"/>
    <row r="23365" s="29" customFormat="1" x14ac:dyDescent="0.25"/>
    <row r="23366" s="29" customFormat="1" x14ac:dyDescent="0.25"/>
    <row r="23367" s="29" customFormat="1" x14ac:dyDescent="0.25"/>
    <row r="23368" s="29" customFormat="1" x14ac:dyDescent="0.25"/>
    <row r="23369" s="29" customFormat="1" x14ac:dyDescent="0.25"/>
    <row r="23370" s="29" customFormat="1" x14ac:dyDescent="0.25"/>
    <row r="23371" s="29" customFormat="1" x14ac:dyDescent="0.25"/>
    <row r="23372" s="29" customFormat="1" x14ac:dyDescent="0.25"/>
    <row r="23373" s="29" customFormat="1" x14ac:dyDescent="0.25"/>
    <row r="23374" s="29" customFormat="1" x14ac:dyDescent="0.25"/>
    <row r="23375" s="29" customFormat="1" x14ac:dyDescent="0.25"/>
    <row r="23376" s="29" customFormat="1" x14ac:dyDescent="0.25"/>
    <row r="23377" s="29" customFormat="1" x14ac:dyDescent="0.25"/>
    <row r="23378" s="29" customFormat="1" x14ac:dyDescent="0.25"/>
    <row r="23379" s="29" customFormat="1" x14ac:dyDescent="0.25"/>
    <row r="23380" s="29" customFormat="1" x14ac:dyDescent="0.25"/>
    <row r="23381" s="29" customFormat="1" x14ac:dyDescent="0.25"/>
    <row r="23382" s="29" customFormat="1" x14ac:dyDescent="0.25"/>
    <row r="23383" s="29" customFormat="1" x14ac:dyDescent="0.25"/>
    <row r="23384" s="29" customFormat="1" x14ac:dyDescent="0.25"/>
    <row r="23385" s="29" customFormat="1" x14ac:dyDescent="0.25"/>
    <row r="23386" s="29" customFormat="1" x14ac:dyDescent="0.25"/>
    <row r="23387" s="29" customFormat="1" x14ac:dyDescent="0.25"/>
    <row r="23388" s="29" customFormat="1" x14ac:dyDescent="0.25"/>
    <row r="23389" s="29" customFormat="1" x14ac:dyDescent="0.25"/>
    <row r="23390" s="29" customFormat="1" x14ac:dyDescent="0.25"/>
    <row r="23391" s="29" customFormat="1" x14ac:dyDescent="0.25"/>
    <row r="23392" s="29" customFormat="1" x14ac:dyDescent="0.25"/>
    <row r="23393" s="29" customFormat="1" x14ac:dyDescent="0.25"/>
    <row r="23394" s="29" customFormat="1" x14ac:dyDescent="0.25"/>
    <row r="23395" s="29" customFormat="1" x14ac:dyDescent="0.25"/>
    <row r="23396" s="29" customFormat="1" x14ac:dyDescent="0.25"/>
    <row r="23397" s="29" customFormat="1" x14ac:dyDescent="0.25"/>
    <row r="23398" s="29" customFormat="1" x14ac:dyDescent="0.25"/>
    <row r="23399" s="29" customFormat="1" x14ac:dyDescent="0.25"/>
    <row r="23400" s="29" customFormat="1" x14ac:dyDescent="0.25"/>
    <row r="23401" s="29" customFormat="1" x14ac:dyDescent="0.25"/>
    <row r="23402" s="29" customFormat="1" x14ac:dyDescent="0.25"/>
    <row r="23403" s="29" customFormat="1" x14ac:dyDescent="0.25"/>
    <row r="23404" s="29" customFormat="1" x14ac:dyDescent="0.25"/>
    <row r="23405" s="29" customFormat="1" x14ac:dyDescent="0.25"/>
    <row r="23406" s="29" customFormat="1" x14ac:dyDescent="0.25"/>
    <row r="23407" s="29" customFormat="1" x14ac:dyDescent="0.25"/>
    <row r="23408" s="29" customFormat="1" x14ac:dyDescent="0.25"/>
    <row r="23409" s="29" customFormat="1" x14ac:dyDescent="0.25"/>
    <row r="23410" s="29" customFormat="1" x14ac:dyDescent="0.25"/>
    <row r="23411" s="29" customFormat="1" x14ac:dyDescent="0.25"/>
    <row r="23412" s="29" customFormat="1" x14ac:dyDescent="0.25"/>
    <row r="23413" s="29" customFormat="1" x14ac:dyDescent="0.25"/>
    <row r="23414" s="29" customFormat="1" x14ac:dyDescent="0.25"/>
    <row r="23415" s="29" customFormat="1" x14ac:dyDescent="0.25"/>
    <row r="23416" s="29" customFormat="1" x14ac:dyDescent="0.25"/>
    <row r="23417" s="29" customFormat="1" x14ac:dyDescent="0.25"/>
    <row r="23418" s="29" customFormat="1" x14ac:dyDescent="0.25"/>
    <row r="23419" s="29" customFormat="1" x14ac:dyDescent="0.25"/>
    <row r="23420" s="29" customFormat="1" x14ac:dyDescent="0.25"/>
    <row r="23421" s="29" customFormat="1" x14ac:dyDescent="0.25"/>
    <row r="23422" s="29" customFormat="1" x14ac:dyDescent="0.25"/>
    <row r="23423" s="29" customFormat="1" x14ac:dyDescent="0.25"/>
    <row r="23424" s="29" customFormat="1" x14ac:dyDescent="0.25"/>
    <row r="23425" s="29" customFormat="1" x14ac:dyDescent="0.25"/>
    <row r="23426" s="29" customFormat="1" x14ac:dyDescent="0.25"/>
    <row r="23427" s="29" customFormat="1" x14ac:dyDescent="0.25"/>
    <row r="23428" s="29" customFormat="1" x14ac:dyDescent="0.25"/>
    <row r="23429" s="29" customFormat="1" x14ac:dyDescent="0.25"/>
    <row r="23430" s="29" customFormat="1" x14ac:dyDescent="0.25"/>
    <row r="23431" s="29" customFormat="1" x14ac:dyDescent="0.25"/>
    <row r="23432" s="29" customFormat="1" x14ac:dyDescent="0.25"/>
    <row r="23433" s="29" customFormat="1" x14ac:dyDescent="0.25"/>
    <row r="23434" s="29" customFormat="1" x14ac:dyDescent="0.25"/>
    <row r="23435" s="29" customFormat="1" x14ac:dyDescent="0.25"/>
    <row r="23436" s="29" customFormat="1" x14ac:dyDescent="0.25"/>
    <row r="23437" s="29" customFormat="1" x14ac:dyDescent="0.25"/>
    <row r="23438" s="29" customFormat="1" x14ac:dyDescent="0.25"/>
    <row r="23439" s="29" customFormat="1" x14ac:dyDescent="0.25"/>
    <row r="23440" s="29" customFormat="1" x14ac:dyDescent="0.25"/>
    <row r="23441" s="29" customFormat="1" x14ac:dyDescent="0.25"/>
    <row r="23442" s="29" customFormat="1" x14ac:dyDescent="0.25"/>
    <row r="23443" s="29" customFormat="1" x14ac:dyDescent="0.25"/>
    <row r="23444" s="29" customFormat="1" x14ac:dyDescent="0.25"/>
    <row r="23445" s="29" customFormat="1" x14ac:dyDescent="0.25"/>
    <row r="23446" s="29" customFormat="1" x14ac:dyDescent="0.25"/>
    <row r="23447" s="29" customFormat="1" x14ac:dyDescent="0.25"/>
    <row r="23448" s="29" customFormat="1" x14ac:dyDescent="0.25"/>
    <row r="23449" s="29" customFormat="1" x14ac:dyDescent="0.25"/>
    <row r="23450" s="29" customFormat="1" x14ac:dyDescent="0.25"/>
    <row r="23451" s="29" customFormat="1" x14ac:dyDescent="0.25"/>
    <row r="23452" s="29" customFormat="1" x14ac:dyDescent="0.25"/>
    <row r="23453" s="29" customFormat="1" x14ac:dyDescent="0.25"/>
    <row r="23454" s="29" customFormat="1" x14ac:dyDescent="0.25"/>
    <row r="23455" s="29" customFormat="1" x14ac:dyDescent="0.25"/>
    <row r="23456" s="29" customFormat="1" x14ac:dyDescent="0.25"/>
    <row r="23457" s="29" customFormat="1" x14ac:dyDescent="0.25"/>
    <row r="23458" s="29" customFormat="1" x14ac:dyDescent="0.25"/>
    <row r="23459" s="29" customFormat="1" x14ac:dyDescent="0.25"/>
    <row r="23460" s="29" customFormat="1" x14ac:dyDescent="0.25"/>
    <row r="23461" s="29" customFormat="1" x14ac:dyDescent="0.25"/>
    <row r="23462" s="29" customFormat="1" x14ac:dyDescent="0.25"/>
    <row r="23463" s="29" customFormat="1" x14ac:dyDescent="0.25"/>
    <row r="23464" s="29" customFormat="1" x14ac:dyDescent="0.25"/>
    <row r="23465" s="29" customFormat="1" x14ac:dyDescent="0.25"/>
    <row r="23466" s="29" customFormat="1" x14ac:dyDescent="0.25"/>
    <row r="23467" s="29" customFormat="1" x14ac:dyDescent="0.25"/>
    <row r="23468" s="29" customFormat="1" x14ac:dyDescent="0.25"/>
    <row r="23469" s="29" customFormat="1" x14ac:dyDescent="0.25"/>
    <row r="23470" s="29" customFormat="1" x14ac:dyDescent="0.25"/>
    <row r="23471" s="29" customFormat="1" x14ac:dyDescent="0.25"/>
    <row r="23472" s="29" customFormat="1" x14ac:dyDescent="0.25"/>
    <row r="23473" s="29" customFormat="1" x14ac:dyDescent="0.25"/>
    <row r="23474" s="29" customFormat="1" x14ac:dyDescent="0.25"/>
    <row r="23475" s="29" customFormat="1" x14ac:dyDescent="0.25"/>
    <row r="23476" s="29" customFormat="1" x14ac:dyDescent="0.25"/>
    <row r="23477" s="29" customFormat="1" x14ac:dyDescent="0.25"/>
    <row r="23478" s="29" customFormat="1" x14ac:dyDescent="0.25"/>
    <row r="23479" s="29" customFormat="1" x14ac:dyDescent="0.25"/>
    <row r="23480" s="29" customFormat="1" x14ac:dyDescent="0.25"/>
    <row r="23481" s="29" customFormat="1" x14ac:dyDescent="0.25"/>
    <row r="23482" s="29" customFormat="1" x14ac:dyDescent="0.25"/>
    <row r="23483" s="29" customFormat="1" x14ac:dyDescent="0.25"/>
    <row r="23484" s="29" customFormat="1" x14ac:dyDescent="0.25"/>
    <row r="23485" s="29" customFormat="1" x14ac:dyDescent="0.25"/>
    <row r="23486" s="29" customFormat="1" x14ac:dyDescent="0.25"/>
    <row r="23487" s="29" customFormat="1" x14ac:dyDescent="0.25"/>
    <row r="23488" s="29" customFormat="1" x14ac:dyDescent="0.25"/>
    <row r="23489" s="29" customFormat="1" x14ac:dyDescent="0.25"/>
    <row r="23490" s="29" customFormat="1" x14ac:dyDescent="0.25"/>
    <row r="23491" s="29" customFormat="1" x14ac:dyDescent="0.25"/>
    <row r="23492" s="29" customFormat="1" x14ac:dyDescent="0.25"/>
    <row r="23493" s="29" customFormat="1" x14ac:dyDescent="0.25"/>
    <row r="23494" s="29" customFormat="1" x14ac:dyDescent="0.25"/>
    <row r="23495" s="29" customFormat="1" x14ac:dyDescent="0.25"/>
    <row r="23496" s="29" customFormat="1" x14ac:dyDescent="0.25"/>
    <row r="23497" s="29" customFormat="1" x14ac:dyDescent="0.25"/>
    <row r="23498" s="29" customFormat="1" x14ac:dyDescent="0.25"/>
    <row r="23499" s="29" customFormat="1" x14ac:dyDescent="0.25"/>
    <row r="23500" s="29" customFormat="1" x14ac:dyDescent="0.25"/>
    <row r="23501" s="29" customFormat="1" x14ac:dyDescent="0.25"/>
    <row r="23502" s="29" customFormat="1" x14ac:dyDescent="0.25"/>
    <row r="23503" s="29" customFormat="1" x14ac:dyDescent="0.25"/>
    <row r="23504" s="29" customFormat="1" x14ac:dyDescent="0.25"/>
    <row r="23505" s="29" customFormat="1" x14ac:dyDescent="0.25"/>
    <row r="23506" s="29" customFormat="1" x14ac:dyDescent="0.25"/>
    <row r="23507" s="29" customFormat="1" x14ac:dyDescent="0.25"/>
    <row r="23508" s="29" customFormat="1" x14ac:dyDescent="0.25"/>
    <row r="23509" s="29" customFormat="1" x14ac:dyDescent="0.25"/>
    <row r="23510" s="29" customFormat="1" x14ac:dyDescent="0.25"/>
    <row r="23511" s="29" customFormat="1" x14ac:dyDescent="0.25"/>
    <row r="23512" s="29" customFormat="1" x14ac:dyDescent="0.25"/>
    <row r="23513" s="29" customFormat="1" x14ac:dyDescent="0.25"/>
    <row r="23514" s="29" customFormat="1" x14ac:dyDescent="0.25"/>
    <row r="23515" s="29" customFormat="1" x14ac:dyDescent="0.25"/>
    <row r="23516" s="29" customFormat="1" x14ac:dyDescent="0.25"/>
    <row r="23517" s="29" customFormat="1" x14ac:dyDescent="0.25"/>
    <row r="23518" s="29" customFormat="1" x14ac:dyDescent="0.25"/>
    <row r="23519" s="29" customFormat="1" x14ac:dyDescent="0.25"/>
    <row r="23520" s="29" customFormat="1" x14ac:dyDescent="0.25"/>
    <row r="23521" s="29" customFormat="1" x14ac:dyDescent="0.25"/>
    <row r="23522" s="29" customFormat="1" x14ac:dyDescent="0.25"/>
    <row r="23523" s="29" customFormat="1" x14ac:dyDescent="0.25"/>
    <row r="23524" s="29" customFormat="1" x14ac:dyDescent="0.25"/>
    <row r="23525" s="29" customFormat="1" x14ac:dyDescent="0.25"/>
    <row r="23526" s="29" customFormat="1" x14ac:dyDescent="0.25"/>
    <row r="23527" s="29" customFormat="1" x14ac:dyDescent="0.25"/>
    <row r="23528" s="29" customFormat="1" x14ac:dyDescent="0.25"/>
    <row r="23529" s="29" customFormat="1" x14ac:dyDescent="0.25"/>
    <row r="23530" s="29" customFormat="1" x14ac:dyDescent="0.25"/>
    <row r="23531" s="29" customFormat="1" x14ac:dyDescent="0.25"/>
    <row r="23532" s="29" customFormat="1" x14ac:dyDescent="0.25"/>
    <row r="23533" s="29" customFormat="1" x14ac:dyDescent="0.25"/>
    <row r="23534" s="29" customFormat="1" x14ac:dyDescent="0.25"/>
    <row r="23535" s="29" customFormat="1" x14ac:dyDescent="0.25"/>
    <row r="23536" s="29" customFormat="1" x14ac:dyDescent="0.25"/>
    <row r="23537" s="29" customFormat="1" x14ac:dyDescent="0.25"/>
    <row r="23538" s="29" customFormat="1" x14ac:dyDescent="0.25"/>
    <row r="23539" s="29" customFormat="1" x14ac:dyDescent="0.25"/>
    <row r="23540" s="29" customFormat="1" x14ac:dyDescent="0.25"/>
    <row r="23541" s="29" customFormat="1" x14ac:dyDescent="0.25"/>
    <row r="23542" s="29" customFormat="1" x14ac:dyDescent="0.25"/>
    <row r="23543" s="29" customFormat="1" x14ac:dyDescent="0.25"/>
    <row r="23544" s="29" customFormat="1" x14ac:dyDescent="0.25"/>
    <row r="23545" s="29" customFormat="1" x14ac:dyDescent="0.25"/>
    <row r="23546" s="29" customFormat="1" x14ac:dyDescent="0.25"/>
    <row r="23547" s="29" customFormat="1" x14ac:dyDescent="0.25"/>
    <row r="23548" s="29" customFormat="1" x14ac:dyDescent="0.25"/>
    <row r="23549" s="29" customFormat="1" x14ac:dyDescent="0.25"/>
    <row r="23550" s="29" customFormat="1" x14ac:dyDescent="0.25"/>
    <row r="23551" s="29" customFormat="1" x14ac:dyDescent="0.25"/>
    <row r="23552" s="29" customFormat="1" x14ac:dyDescent="0.25"/>
    <row r="23553" s="29" customFormat="1" x14ac:dyDescent="0.25"/>
    <row r="23554" s="29" customFormat="1" x14ac:dyDescent="0.25"/>
    <row r="23555" s="29" customFormat="1" x14ac:dyDescent="0.25"/>
    <row r="23556" s="29" customFormat="1" x14ac:dyDescent="0.25"/>
    <row r="23557" s="29" customFormat="1" x14ac:dyDescent="0.25"/>
    <row r="23558" s="29" customFormat="1" x14ac:dyDescent="0.25"/>
    <row r="23559" s="29" customFormat="1" x14ac:dyDescent="0.25"/>
    <row r="23560" s="29" customFormat="1" x14ac:dyDescent="0.25"/>
    <row r="23561" s="29" customFormat="1" x14ac:dyDescent="0.25"/>
    <row r="23562" s="29" customFormat="1" x14ac:dyDescent="0.25"/>
    <row r="23563" s="29" customFormat="1" x14ac:dyDescent="0.25"/>
    <row r="23564" s="29" customFormat="1" x14ac:dyDescent="0.25"/>
    <row r="23565" s="29" customFormat="1" x14ac:dyDescent="0.25"/>
    <row r="23566" s="29" customFormat="1" x14ac:dyDescent="0.25"/>
    <row r="23567" s="29" customFormat="1" x14ac:dyDescent="0.25"/>
    <row r="23568" s="29" customFormat="1" x14ac:dyDescent="0.25"/>
    <row r="23569" s="29" customFormat="1" x14ac:dyDescent="0.25"/>
    <row r="23570" s="29" customFormat="1" x14ac:dyDescent="0.25"/>
    <row r="23571" s="29" customFormat="1" x14ac:dyDescent="0.25"/>
    <row r="23572" s="29" customFormat="1" x14ac:dyDescent="0.25"/>
    <row r="23573" s="29" customFormat="1" x14ac:dyDescent="0.25"/>
    <row r="23574" s="29" customFormat="1" x14ac:dyDescent="0.25"/>
    <row r="23575" s="29" customFormat="1" x14ac:dyDescent="0.25"/>
    <row r="23576" s="29" customFormat="1" x14ac:dyDescent="0.25"/>
    <row r="23577" s="29" customFormat="1" x14ac:dyDescent="0.25"/>
    <row r="23578" s="29" customFormat="1" x14ac:dyDescent="0.25"/>
    <row r="23579" s="29" customFormat="1" x14ac:dyDescent="0.25"/>
    <row r="23580" s="29" customFormat="1" x14ac:dyDescent="0.25"/>
    <row r="23581" s="29" customFormat="1" x14ac:dyDescent="0.25"/>
    <row r="23582" s="29" customFormat="1" x14ac:dyDescent="0.25"/>
    <row r="23583" s="29" customFormat="1" x14ac:dyDescent="0.25"/>
    <row r="23584" s="29" customFormat="1" x14ac:dyDescent="0.25"/>
    <row r="23585" s="29" customFormat="1" x14ac:dyDescent="0.25"/>
    <row r="23586" s="29" customFormat="1" x14ac:dyDescent="0.25"/>
    <row r="23587" s="29" customFormat="1" x14ac:dyDescent="0.25"/>
    <row r="23588" s="29" customFormat="1" x14ac:dyDescent="0.25"/>
    <row r="23589" s="29" customFormat="1" x14ac:dyDescent="0.25"/>
    <row r="23590" s="29" customFormat="1" x14ac:dyDescent="0.25"/>
    <row r="23591" s="29" customFormat="1" x14ac:dyDescent="0.25"/>
    <row r="23592" s="29" customFormat="1" x14ac:dyDescent="0.25"/>
    <row r="23593" s="29" customFormat="1" x14ac:dyDescent="0.25"/>
    <row r="23594" s="29" customFormat="1" x14ac:dyDescent="0.25"/>
    <row r="23595" s="29" customFormat="1" x14ac:dyDescent="0.25"/>
    <row r="23596" s="29" customFormat="1" x14ac:dyDescent="0.25"/>
    <row r="23597" s="29" customFormat="1" x14ac:dyDescent="0.25"/>
    <row r="23598" s="29" customFormat="1" x14ac:dyDescent="0.25"/>
    <row r="23599" s="29" customFormat="1" x14ac:dyDescent="0.25"/>
    <row r="23600" s="29" customFormat="1" x14ac:dyDescent="0.25"/>
    <row r="23601" s="29" customFormat="1" x14ac:dyDescent="0.25"/>
    <row r="23602" s="29" customFormat="1" x14ac:dyDescent="0.25"/>
    <row r="23603" s="29" customFormat="1" x14ac:dyDescent="0.25"/>
    <row r="23604" s="29" customFormat="1" x14ac:dyDescent="0.25"/>
    <row r="23605" s="29" customFormat="1" x14ac:dyDescent="0.25"/>
    <row r="23606" s="29" customFormat="1" x14ac:dyDescent="0.25"/>
    <row r="23607" s="29" customFormat="1" x14ac:dyDescent="0.25"/>
    <row r="23608" s="29" customFormat="1" x14ac:dyDescent="0.25"/>
    <row r="23609" s="29" customFormat="1" x14ac:dyDescent="0.25"/>
    <row r="23610" s="29" customFormat="1" x14ac:dyDescent="0.25"/>
    <row r="23611" s="29" customFormat="1" x14ac:dyDescent="0.25"/>
    <row r="23612" s="29" customFormat="1" x14ac:dyDescent="0.25"/>
    <row r="23613" s="29" customFormat="1" x14ac:dyDescent="0.25"/>
    <row r="23614" s="29" customFormat="1" x14ac:dyDescent="0.25"/>
    <row r="23615" s="29" customFormat="1" x14ac:dyDescent="0.25"/>
    <row r="23616" s="29" customFormat="1" x14ac:dyDescent="0.25"/>
    <row r="23617" s="29" customFormat="1" x14ac:dyDescent="0.25"/>
    <row r="23618" s="29" customFormat="1" x14ac:dyDescent="0.25"/>
    <row r="23619" s="29" customFormat="1" x14ac:dyDescent="0.25"/>
    <row r="23620" s="29" customFormat="1" x14ac:dyDescent="0.25"/>
    <row r="23621" s="29" customFormat="1" x14ac:dyDescent="0.25"/>
    <row r="23622" s="29" customFormat="1" x14ac:dyDescent="0.25"/>
    <row r="23623" s="29" customFormat="1" x14ac:dyDescent="0.25"/>
    <row r="23624" s="29" customFormat="1" x14ac:dyDescent="0.25"/>
    <row r="23625" s="29" customFormat="1" x14ac:dyDescent="0.25"/>
    <row r="23626" s="29" customFormat="1" x14ac:dyDescent="0.25"/>
    <row r="23627" s="29" customFormat="1" x14ac:dyDescent="0.25"/>
    <row r="23628" s="29" customFormat="1" x14ac:dyDescent="0.25"/>
    <row r="23629" s="29" customFormat="1" x14ac:dyDescent="0.25"/>
    <row r="23630" s="29" customFormat="1" x14ac:dyDescent="0.25"/>
    <row r="23631" s="29" customFormat="1" x14ac:dyDescent="0.25"/>
    <row r="23632" s="29" customFormat="1" x14ac:dyDescent="0.25"/>
    <row r="23633" s="29" customFormat="1" x14ac:dyDescent="0.25"/>
    <row r="23634" s="29" customFormat="1" x14ac:dyDescent="0.25"/>
    <row r="23635" s="29" customFormat="1" x14ac:dyDescent="0.25"/>
    <row r="23636" s="29" customFormat="1" x14ac:dyDescent="0.25"/>
    <row r="23637" s="29" customFormat="1" x14ac:dyDescent="0.25"/>
    <row r="23638" s="29" customFormat="1" x14ac:dyDescent="0.25"/>
    <row r="23639" s="29" customFormat="1" x14ac:dyDescent="0.25"/>
    <row r="23640" s="29" customFormat="1" x14ac:dyDescent="0.25"/>
    <row r="23641" s="29" customFormat="1" x14ac:dyDescent="0.25"/>
    <row r="23642" s="29" customFormat="1" x14ac:dyDescent="0.25"/>
    <row r="23643" s="29" customFormat="1" x14ac:dyDescent="0.25"/>
    <row r="23644" s="29" customFormat="1" x14ac:dyDescent="0.25"/>
    <row r="23645" s="29" customFormat="1" x14ac:dyDescent="0.25"/>
    <row r="23646" s="29" customFormat="1" x14ac:dyDescent="0.25"/>
    <row r="23647" s="29" customFormat="1" x14ac:dyDescent="0.25"/>
    <row r="23648" s="29" customFormat="1" x14ac:dyDescent="0.25"/>
    <row r="23649" s="29" customFormat="1" x14ac:dyDescent="0.25"/>
    <row r="23650" s="29" customFormat="1" x14ac:dyDescent="0.25"/>
    <row r="23651" s="29" customFormat="1" x14ac:dyDescent="0.25"/>
    <row r="23652" s="29" customFormat="1" x14ac:dyDescent="0.25"/>
    <row r="23653" s="29" customFormat="1" x14ac:dyDescent="0.25"/>
    <row r="23654" s="29" customFormat="1" x14ac:dyDescent="0.25"/>
    <row r="23655" s="29" customFormat="1" x14ac:dyDescent="0.25"/>
    <row r="23656" s="29" customFormat="1" x14ac:dyDescent="0.25"/>
    <row r="23657" s="29" customFormat="1" x14ac:dyDescent="0.25"/>
    <row r="23658" s="29" customFormat="1" x14ac:dyDescent="0.25"/>
    <row r="23659" s="29" customFormat="1" x14ac:dyDescent="0.25"/>
    <row r="23660" s="29" customFormat="1" x14ac:dyDescent="0.25"/>
    <row r="23661" s="29" customFormat="1" x14ac:dyDescent="0.25"/>
    <row r="23662" s="29" customFormat="1" x14ac:dyDescent="0.25"/>
    <row r="23663" s="29" customFormat="1" x14ac:dyDescent="0.25"/>
    <row r="23664" s="29" customFormat="1" x14ac:dyDescent="0.25"/>
    <row r="23665" s="29" customFormat="1" x14ac:dyDescent="0.25"/>
    <row r="23666" s="29" customFormat="1" x14ac:dyDescent="0.25"/>
    <row r="23667" s="29" customFormat="1" x14ac:dyDescent="0.25"/>
    <row r="23668" s="29" customFormat="1" x14ac:dyDescent="0.25"/>
    <row r="23669" s="29" customFormat="1" x14ac:dyDescent="0.25"/>
    <row r="23670" s="29" customFormat="1" x14ac:dyDescent="0.25"/>
    <row r="23671" s="29" customFormat="1" x14ac:dyDescent="0.25"/>
    <row r="23672" s="29" customFormat="1" x14ac:dyDescent="0.25"/>
    <row r="23673" s="29" customFormat="1" x14ac:dyDescent="0.25"/>
    <row r="23674" s="29" customFormat="1" x14ac:dyDescent="0.25"/>
    <row r="23675" s="29" customFormat="1" x14ac:dyDescent="0.25"/>
    <row r="23676" s="29" customFormat="1" x14ac:dyDescent="0.25"/>
    <row r="23677" s="29" customFormat="1" x14ac:dyDescent="0.25"/>
    <row r="23678" s="29" customFormat="1" x14ac:dyDescent="0.25"/>
    <row r="23679" s="29" customFormat="1" x14ac:dyDescent="0.25"/>
    <row r="23680" s="29" customFormat="1" x14ac:dyDescent="0.25"/>
    <row r="23681" s="29" customFormat="1" x14ac:dyDescent="0.25"/>
    <row r="23682" s="29" customFormat="1" x14ac:dyDescent="0.25"/>
    <row r="23683" s="29" customFormat="1" x14ac:dyDescent="0.25"/>
    <row r="23684" s="29" customFormat="1" x14ac:dyDescent="0.25"/>
    <row r="23685" s="29" customFormat="1" x14ac:dyDescent="0.25"/>
    <row r="23686" s="29" customFormat="1" x14ac:dyDescent="0.25"/>
    <row r="23687" s="29" customFormat="1" x14ac:dyDescent="0.25"/>
    <row r="23688" s="29" customFormat="1" x14ac:dyDescent="0.25"/>
    <row r="23689" s="29" customFormat="1" x14ac:dyDescent="0.25"/>
    <row r="23690" s="29" customFormat="1" x14ac:dyDescent="0.25"/>
    <row r="23691" s="29" customFormat="1" x14ac:dyDescent="0.25"/>
    <row r="23692" s="29" customFormat="1" x14ac:dyDescent="0.25"/>
    <row r="23693" s="29" customFormat="1" x14ac:dyDescent="0.25"/>
    <row r="23694" s="29" customFormat="1" x14ac:dyDescent="0.25"/>
    <row r="23695" s="29" customFormat="1" x14ac:dyDescent="0.25"/>
    <row r="23696" s="29" customFormat="1" x14ac:dyDescent="0.25"/>
    <row r="23697" s="29" customFormat="1" x14ac:dyDescent="0.25"/>
    <row r="23698" s="29" customFormat="1" x14ac:dyDescent="0.25"/>
    <row r="23699" s="29" customFormat="1" x14ac:dyDescent="0.25"/>
    <row r="23700" s="29" customFormat="1" x14ac:dyDescent="0.25"/>
    <row r="23701" s="29" customFormat="1" x14ac:dyDescent="0.25"/>
    <row r="23702" s="29" customFormat="1" x14ac:dyDescent="0.25"/>
    <row r="23703" s="29" customFormat="1" x14ac:dyDescent="0.25"/>
    <row r="23704" s="29" customFormat="1" x14ac:dyDescent="0.25"/>
    <row r="23705" s="29" customFormat="1" x14ac:dyDescent="0.25"/>
    <row r="23706" s="29" customFormat="1" x14ac:dyDescent="0.25"/>
    <row r="23707" s="29" customFormat="1" x14ac:dyDescent="0.25"/>
    <row r="23708" s="29" customFormat="1" x14ac:dyDescent="0.25"/>
    <row r="23709" s="29" customFormat="1" x14ac:dyDescent="0.25"/>
    <row r="23710" s="29" customFormat="1" x14ac:dyDescent="0.25"/>
    <row r="23711" s="29" customFormat="1" x14ac:dyDescent="0.25"/>
    <row r="23712" s="29" customFormat="1" x14ac:dyDescent="0.25"/>
    <row r="23713" s="29" customFormat="1" x14ac:dyDescent="0.25"/>
    <row r="23714" s="29" customFormat="1" x14ac:dyDescent="0.25"/>
    <row r="23715" s="29" customFormat="1" x14ac:dyDescent="0.25"/>
    <row r="23716" s="29" customFormat="1" x14ac:dyDescent="0.25"/>
    <row r="23717" s="29" customFormat="1" x14ac:dyDescent="0.25"/>
    <row r="23718" s="29" customFormat="1" x14ac:dyDescent="0.25"/>
    <row r="23719" s="29" customFormat="1" x14ac:dyDescent="0.25"/>
    <row r="23720" s="29" customFormat="1" x14ac:dyDescent="0.25"/>
    <row r="23721" s="29" customFormat="1" x14ac:dyDescent="0.25"/>
    <row r="23722" s="29" customFormat="1" x14ac:dyDescent="0.25"/>
    <row r="23723" s="29" customFormat="1" x14ac:dyDescent="0.25"/>
    <row r="23724" s="29" customFormat="1" x14ac:dyDescent="0.25"/>
    <row r="23725" s="29" customFormat="1" x14ac:dyDescent="0.25"/>
    <row r="23726" s="29" customFormat="1" x14ac:dyDescent="0.25"/>
    <row r="23727" s="29" customFormat="1" x14ac:dyDescent="0.25"/>
    <row r="23728" s="29" customFormat="1" x14ac:dyDescent="0.25"/>
    <row r="23729" s="29" customFormat="1" x14ac:dyDescent="0.25"/>
    <row r="23730" s="29" customFormat="1" x14ac:dyDescent="0.25"/>
    <row r="23731" s="29" customFormat="1" x14ac:dyDescent="0.25"/>
    <row r="23732" s="29" customFormat="1" x14ac:dyDescent="0.25"/>
    <row r="23733" s="29" customFormat="1" x14ac:dyDescent="0.25"/>
    <row r="23734" s="29" customFormat="1" x14ac:dyDescent="0.25"/>
    <row r="23735" s="29" customFormat="1" x14ac:dyDescent="0.25"/>
    <row r="23736" s="29" customFormat="1" x14ac:dyDescent="0.25"/>
    <row r="23737" s="29" customFormat="1" x14ac:dyDescent="0.25"/>
    <row r="23738" s="29" customFormat="1" x14ac:dyDescent="0.25"/>
    <row r="23739" s="29" customFormat="1" x14ac:dyDescent="0.25"/>
    <row r="23740" s="29" customFormat="1" x14ac:dyDescent="0.25"/>
    <row r="23741" s="29" customFormat="1" x14ac:dyDescent="0.25"/>
    <row r="23742" s="29" customFormat="1" x14ac:dyDescent="0.25"/>
    <row r="23743" s="29" customFormat="1" x14ac:dyDescent="0.25"/>
    <row r="23744" s="29" customFormat="1" x14ac:dyDescent="0.25"/>
    <row r="23745" s="29" customFormat="1" x14ac:dyDescent="0.25"/>
    <row r="23746" s="29" customFormat="1" x14ac:dyDescent="0.25"/>
    <row r="23747" s="29" customFormat="1" x14ac:dyDescent="0.25"/>
    <row r="23748" s="29" customFormat="1" x14ac:dyDescent="0.25"/>
    <row r="23749" s="29" customFormat="1" x14ac:dyDescent="0.25"/>
    <row r="23750" s="29" customFormat="1" x14ac:dyDescent="0.25"/>
    <row r="23751" s="29" customFormat="1" x14ac:dyDescent="0.25"/>
    <row r="23752" s="29" customFormat="1" x14ac:dyDescent="0.25"/>
    <row r="23753" s="29" customFormat="1" x14ac:dyDescent="0.25"/>
    <row r="23754" s="29" customFormat="1" x14ac:dyDescent="0.25"/>
    <row r="23755" s="29" customFormat="1" x14ac:dyDescent="0.25"/>
    <row r="23756" s="29" customFormat="1" x14ac:dyDescent="0.25"/>
    <row r="23757" s="29" customFormat="1" x14ac:dyDescent="0.25"/>
    <row r="23758" s="29" customFormat="1" x14ac:dyDescent="0.25"/>
    <row r="23759" s="29" customFormat="1" x14ac:dyDescent="0.25"/>
    <row r="23760" s="29" customFormat="1" x14ac:dyDescent="0.25"/>
    <row r="23761" s="29" customFormat="1" x14ac:dyDescent="0.25"/>
    <row r="23762" s="29" customFormat="1" x14ac:dyDescent="0.25"/>
    <row r="23763" s="29" customFormat="1" x14ac:dyDescent="0.25"/>
    <row r="23764" s="29" customFormat="1" x14ac:dyDescent="0.25"/>
    <row r="23765" s="29" customFormat="1" x14ac:dyDescent="0.25"/>
    <row r="23766" s="29" customFormat="1" x14ac:dyDescent="0.25"/>
    <row r="23767" s="29" customFormat="1" x14ac:dyDescent="0.25"/>
    <row r="23768" s="29" customFormat="1" x14ac:dyDescent="0.25"/>
    <row r="23769" s="29" customFormat="1" x14ac:dyDescent="0.25"/>
    <row r="23770" s="29" customFormat="1" x14ac:dyDescent="0.25"/>
    <row r="23771" s="29" customFormat="1" x14ac:dyDescent="0.25"/>
    <row r="23772" s="29" customFormat="1" x14ac:dyDescent="0.25"/>
    <row r="23773" s="29" customFormat="1" x14ac:dyDescent="0.25"/>
    <row r="23774" s="29" customFormat="1" x14ac:dyDescent="0.25"/>
    <row r="23775" s="29" customFormat="1" x14ac:dyDescent="0.25"/>
    <row r="23776" s="29" customFormat="1" x14ac:dyDescent="0.25"/>
    <row r="23777" s="29" customFormat="1" x14ac:dyDescent="0.25"/>
    <row r="23778" s="29" customFormat="1" x14ac:dyDescent="0.25"/>
    <row r="23779" s="29" customFormat="1" x14ac:dyDescent="0.25"/>
    <row r="23780" s="29" customFormat="1" x14ac:dyDescent="0.25"/>
    <row r="23781" s="29" customFormat="1" x14ac:dyDescent="0.25"/>
    <row r="23782" s="29" customFormat="1" x14ac:dyDescent="0.25"/>
    <row r="23783" s="29" customFormat="1" x14ac:dyDescent="0.25"/>
    <row r="23784" s="29" customFormat="1" x14ac:dyDescent="0.25"/>
    <row r="23785" s="29" customFormat="1" x14ac:dyDescent="0.25"/>
    <row r="23786" s="29" customFormat="1" x14ac:dyDescent="0.25"/>
    <row r="23787" s="29" customFormat="1" x14ac:dyDescent="0.25"/>
    <row r="23788" s="29" customFormat="1" x14ac:dyDescent="0.25"/>
    <row r="23789" s="29" customFormat="1" x14ac:dyDescent="0.25"/>
    <row r="23790" s="29" customFormat="1" x14ac:dyDescent="0.25"/>
    <row r="23791" s="29" customFormat="1" x14ac:dyDescent="0.25"/>
    <row r="23792" s="29" customFormat="1" x14ac:dyDescent="0.25"/>
    <row r="23793" s="29" customFormat="1" x14ac:dyDescent="0.25"/>
    <row r="23794" s="29" customFormat="1" x14ac:dyDescent="0.25"/>
    <row r="23795" s="29" customFormat="1" x14ac:dyDescent="0.25"/>
    <row r="23796" s="29" customFormat="1" x14ac:dyDescent="0.25"/>
    <row r="23797" s="29" customFormat="1" x14ac:dyDescent="0.25"/>
    <row r="23798" s="29" customFormat="1" x14ac:dyDescent="0.25"/>
    <row r="23799" s="29" customFormat="1" x14ac:dyDescent="0.25"/>
    <row r="23800" s="29" customFormat="1" x14ac:dyDescent="0.25"/>
    <row r="23801" s="29" customFormat="1" x14ac:dyDescent="0.25"/>
    <row r="23802" s="29" customFormat="1" x14ac:dyDescent="0.25"/>
    <row r="23803" s="29" customFormat="1" x14ac:dyDescent="0.25"/>
    <row r="23804" s="29" customFormat="1" x14ac:dyDescent="0.25"/>
    <row r="23805" s="29" customFormat="1" x14ac:dyDescent="0.25"/>
    <row r="23806" s="29" customFormat="1" x14ac:dyDescent="0.25"/>
    <row r="23807" s="29" customFormat="1" x14ac:dyDescent="0.25"/>
    <row r="23808" s="29" customFormat="1" x14ac:dyDescent="0.25"/>
    <row r="23809" s="29" customFormat="1" x14ac:dyDescent="0.25"/>
    <row r="23810" s="29" customFormat="1" x14ac:dyDescent="0.25"/>
    <row r="23811" s="29" customFormat="1" x14ac:dyDescent="0.25"/>
    <row r="23812" s="29" customFormat="1" x14ac:dyDescent="0.25"/>
    <row r="23813" s="29" customFormat="1" x14ac:dyDescent="0.25"/>
    <row r="23814" s="29" customFormat="1" x14ac:dyDescent="0.25"/>
    <row r="23815" s="29" customFormat="1" x14ac:dyDescent="0.25"/>
    <row r="23816" s="29" customFormat="1" x14ac:dyDescent="0.25"/>
    <row r="23817" s="29" customFormat="1" x14ac:dyDescent="0.25"/>
    <row r="23818" s="29" customFormat="1" x14ac:dyDescent="0.25"/>
    <row r="23819" s="29" customFormat="1" x14ac:dyDescent="0.25"/>
    <row r="23820" s="29" customFormat="1" x14ac:dyDescent="0.25"/>
    <row r="23821" s="29" customFormat="1" x14ac:dyDescent="0.25"/>
    <row r="23822" s="29" customFormat="1" x14ac:dyDescent="0.25"/>
    <row r="23823" s="29" customFormat="1" x14ac:dyDescent="0.25"/>
    <row r="23824" s="29" customFormat="1" x14ac:dyDescent="0.25"/>
    <row r="23825" s="29" customFormat="1" x14ac:dyDescent="0.25"/>
    <row r="23826" s="29" customFormat="1" x14ac:dyDescent="0.25"/>
    <row r="23827" s="29" customFormat="1" x14ac:dyDescent="0.25"/>
    <row r="23828" s="29" customFormat="1" x14ac:dyDescent="0.25"/>
    <row r="23829" s="29" customFormat="1" x14ac:dyDescent="0.25"/>
    <row r="23830" s="29" customFormat="1" x14ac:dyDescent="0.25"/>
    <row r="23831" s="29" customFormat="1" x14ac:dyDescent="0.25"/>
    <row r="23832" s="29" customFormat="1" x14ac:dyDescent="0.25"/>
    <row r="23833" s="29" customFormat="1" x14ac:dyDescent="0.25"/>
    <row r="23834" s="29" customFormat="1" x14ac:dyDescent="0.25"/>
    <row r="23835" s="29" customFormat="1" x14ac:dyDescent="0.25"/>
    <row r="23836" s="29" customFormat="1" x14ac:dyDescent="0.25"/>
    <row r="23837" s="29" customFormat="1" x14ac:dyDescent="0.25"/>
    <row r="23838" s="29" customFormat="1" x14ac:dyDescent="0.25"/>
    <row r="23839" s="29" customFormat="1" x14ac:dyDescent="0.25"/>
    <row r="23840" s="29" customFormat="1" x14ac:dyDescent="0.25"/>
    <row r="23841" s="29" customFormat="1" x14ac:dyDescent="0.25"/>
    <row r="23842" s="29" customFormat="1" x14ac:dyDescent="0.25"/>
    <row r="23843" s="29" customFormat="1" x14ac:dyDescent="0.25"/>
    <row r="23844" s="29" customFormat="1" x14ac:dyDescent="0.25"/>
    <row r="23845" s="29" customFormat="1" x14ac:dyDescent="0.25"/>
    <row r="23846" s="29" customFormat="1" x14ac:dyDescent="0.25"/>
    <row r="23847" s="29" customFormat="1" x14ac:dyDescent="0.25"/>
    <row r="23848" s="29" customFormat="1" x14ac:dyDescent="0.25"/>
    <row r="23849" s="29" customFormat="1" x14ac:dyDescent="0.25"/>
    <row r="23850" s="29" customFormat="1" x14ac:dyDescent="0.25"/>
    <row r="23851" s="29" customFormat="1" x14ac:dyDescent="0.25"/>
    <row r="23852" s="29" customFormat="1" x14ac:dyDescent="0.25"/>
    <row r="23853" s="29" customFormat="1" x14ac:dyDescent="0.25"/>
    <row r="23854" s="29" customFormat="1" x14ac:dyDescent="0.25"/>
    <row r="23855" s="29" customFormat="1" x14ac:dyDescent="0.25"/>
    <row r="23856" s="29" customFormat="1" x14ac:dyDescent="0.25"/>
    <row r="23857" s="29" customFormat="1" x14ac:dyDescent="0.25"/>
    <row r="23858" s="29" customFormat="1" x14ac:dyDescent="0.25"/>
    <row r="23859" s="29" customFormat="1" x14ac:dyDescent="0.25"/>
    <row r="23860" s="29" customFormat="1" x14ac:dyDescent="0.25"/>
    <row r="23861" s="29" customFormat="1" x14ac:dyDescent="0.25"/>
    <row r="23862" s="29" customFormat="1" x14ac:dyDescent="0.25"/>
    <row r="23863" s="29" customFormat="1" x14ac:dyDescent="0.25"/>
    <row r="23864" s="29" customFormat="1" x14ac:dyDescent="0.25"/>
    <row r="23865" s="29" customFormat="1" x14ac:dyDescent="0.25"/>
    <row r="23866" s="29" customFormat="1" x14ac:dyDescent="0.25"/>
    <row r="23867" s="29" customFormat="1" x14ac:dyDescent="0.25"/>
    <row r="23868" s="29" customFormat="1" x14ac:dyDescent="0.25"/>
    <row r="23869" s="29" customFormat="1" x14ac:dyDescent="0.25"/>
    <row r="23870" s="29" customFormat="1" x14ac:dyDescent="0.25"/>
    <row r="23871" s="29" customFormat="1" x14ac:dyDescent="0.25"/>
    <row r="23872" s="29" customFormat="1" x14ac:dyDescent="0.25"/>
    <row r="23873" s="29" customFormat="1" x14ac:dyDescent="0.25"/>
    <row r="23874" s="29" customFormat="1" x14ac:dyDescent="0.25"/>
    <row r="23875" s="29" customFormat="1" x14ac:dyDescent="0.25"/>
    <row r="23876" s="29" customFormat="1" x14ac:dyDescent="0.25"/>
    <row r="23877" s="29" customFormat="1" x14ac:dyDescent="0.25"/>
    <row r="23878" s="29" customFormat="1" x14ac:dyDescent="0.25"/>
    <row r="23879" s="29" customFormat="1" x14ac:dyDescent="0.25"/>
    <row r="23880" s="29" customFormat="1" x14ac:dyDescent="0.25"/>
    <row r="23881" s="29" customFormat="1" x14ac:dyDescent="0.25"/>
    <row r="23882" s="29" customFormat="1" x14ac:dyDescent="0.25"/>
    <row r="23883" s="29" customFormat="1" x14ac:dyDescent="0.25"/>
    <row r="23884" s="29" customFormat="1" x14ac:dyDescent="0.25"/>
    <row r="23885" s="29" customFormat="1" x14ac:dyDescent="0.25"/>
    <row r="23886" s="29" customFormat="1" x14ac:dyDescent="0.25"/>
    <row r="23887" s="29" customFormat="1" x14ac:dyDescent="0.25"/>
    <row r="23888" s="29" customFormat="1" x14ac:dyDescent="0.25"/>
    <row r="23889" s="29" customFormat="1" x14ac:dyDescent="0.25"/>
    <row r="23890" s="29" customFormat="1" x14ac:dyDescent="0.25"/>
    <row r="23891" s="29" customFormat="1" x14ac:dyDescent="0.25"/>
    <row r="23892" s="29" customFormat="1" x14ac:dyDescent="0.25"/>
    <row r="23893" s="29" customFormat="1" x14ac:dyDescent="0.25"/>
    <row r="23894" s="29" customFormat="1" x14ac:dyDescent="0.25"/>
    <row r="23895" s="29" customFormat="1" x14ac:dyDescent="0.25"/>
    <row r="23896" s="29" customFormat="1" x14ac:dyDescent="0.25"/>
    <row r="23897" s="29" customFormat="1" x14ac:dyDescent="0.25"/>
    <row r="23898" s="29" customFormat="1" x14ac:dyDescent="0.25"/>
    <row r="23899" s="29" customFormat="1" x14ac:dyDescent="0.25"/>
    <row r="23900" s="29" customFormat="1" x14ac:dyDescent="0.25"/>
    <row r="23901" s="29" customFormat="1" x14ac:dyDescent="0.25"/>
    <row r="23902" s="29" customFormat="1" x14ac:dyDescent="0.25"/>
    <row r="23903" s="29" customFormat="1" x14ac:dyDescent="0.25"/>
    <row r="23904" s="29" customFormat="1" x14ac:dyDescent="0.25"/>
    <row r="23905" s="29" customFormat="1" x14ac:dyDescent="0.25"/>
    <row r="23906" s="29" customFormat="1" x14ac:dyDescent="0.25"/>
    <row r="23907" s="29" customFormat="1" x14ac:dyDescent="0.25"/>
    <row r="23908" s="29" customFormat="1" x14ac:dyDescent="0.25"/>
    <row r="23909" s="29" customFormat="1" x14ac:dyDescent="0.25"/>
    <row r="23910" s="29" customFormat="1" x14ac:dyDescent="0.25"/>
    <row r="23911" s="29" customFormat="1" x14ac:dyDescent="0.25"/>
    <row r="23912" s="29" customFormat="1" x14ac:dyDescent="0.25"/>
    <row r="23913" s="29" customFormat="1" x14ac:dyDescent="0.25"/>
    <row r="23914" s="29" customFormat="1" x14ac:dyDescent="0.25"/>
    <row r="23915" s="29" customFormat="1" x14ac:dyDescent="0.25"/>
    <row r="23916" s="29" customFormat="1" x14ac:dyDescent="0.25"/>
    <row r="23917" s="29" customFormat="1" x14ac:dyDescent="0.25"/>
    <row r="23918" s="29" customFormat="1" x14ac:dyDescent="0.25"/>
    <row r="23919" s="29" customFormat="1" x14ac:dyDescent="0.25"/>
    <row r="23920" s="29" customFormat="1" x14ac:dyDescent="0.25"/>
    <row r="23921" s="29" customFormat="1" x14ac:dyDescent="0.25"/>
    <row r="23922" s="29" customFormat="1" x14ac:dyDescent="0.25"/>
    <row r="23923" s="29" customFormat="1" x14ac:dyDescent="0.25"/>
    <row r="23924" s="29" customFormat="1" x14ac:dyDescent="0.25"/>
    <row r="23925" s="29" customFormat="1" x14ac:dyDescent="0.25"/>
    <row r="23926" s="29" customFormat="1" x14ac:dyDescent="0.25"/>
    <row r="23927" s="29" customFormat="1" x14ac:dyDescent="0.25"/>
    <row r="23928" s="29" customFormat="1" x14ac:dyDescent="0.25"/>
    <row r="23929" s="29" customFormat="1" x14ac:dyDescent="0.25"/>
    <row r="23930" s="29" customFormat="1" x14ac:dyDescent="0.25"/>
    <row r="23931" s="29" customFormat="1" x14ac:dyDescent="0.25"/>
    <row r="23932" s="29" customFormat="1" x14ac:dyDescent="0.25"/>
    <row r="23933" s="29" customFormat="1" x14ac:dyDescent="0.25"/>
    <row r="23934" s="29" customFormat="1" x14ac:dyDescent="0.25"/>
    <row r="23935" s="29" customFormat="1" x14ac:dyDescent="0.25"/>
    <row r="23936" s="29" customFormat="1" x14ac:dyDescent="0.25"/>
    <row r="23937" s="29" customFormat="1" x14ac:dyDescent="0.25"/>
    <row r="23938" s="29" customFormat="1" x14ac:dyDescent="0.25"/>
    <row r="23939" s="29" customFormat="1" x14ac:dyDescent="0.25"/>
    <row r="23940" s="29" customFormat="1" x14ac:dyDescent="0.25"/>
    <row r="23941" s="29" customFormat="1" x14ac:dyDescent="0.25"/>
    <row r="23942" s="29" customFormat="1" x14ac:dyDescent="0.25"/>
    <row r="23943" s="29" customFormat="1" x14ac:dyDescent="0.25"/>
    <row r="23944" s="29" customFormat="1" x14ac:dyDescent="0.25"/>
    <row r="23945" s="29" customFormat="1" x14ac:dyDescent="0.25"/>
    <row r="23946" s="29" customFormat="1" x14ac:dyDescent="0.25"/>
    <row r="23947" s="29" customFormat="1" x14ac:dyDescent="0.25"/>
    <row r="23948" s="29" customFormat="1" x14ac:dyDescent="0.25"/>
    <row r="23949" s="29" customFormat="1" x14ac:dyDescent="0.25"/>
    <row r="23950" s="29" customFormat="1" x14ac:dyDescent="0.25"/>
    <row r="23951" s="29" customFormat="1" x14ac:dyDescent="0.25"/>
    <row r="23952" s="29" customFormat="1" x14ac:dyDescent="0.25"/>
    <row r="23953" s="29" customFormat="1" x14ac:dyDescent="0.25"/>
    <row r="23954" s="29" customFormat="1" x14ac:dyDescent="0.25"/>
    <row r="23955" s="29" customFormat="1" x14ac:dyDescent="0.25"/>
    <row r="23956" s="29" customFormat="1" x14ac:dyDescent="0.25"/>
    <row r="23957" s="29" customFormat="1" x14ac:dyDescent="0.25"/>
    <row r="23958" s="29" customFormat="1" x14ac:dyDescent="0.25"/>
    <row r="23959" s="29" customFormat="1" x14ac:dyDescent="0.25"/>
    <row r="23960" s="29" customFormat="1" x14ac:dyDescent="0.25"/>
    <row r="23961" s="29" customFormat="1" x14ac:dyDescent="0.25"/>
    <row r="23962" s="29" customFormat="1" x14ac:dyDescent="0.25"/>
    <row r="23963" s="29" customFormat="1" x14ac:dyDescent="0.25"/>
    <row r="23964" s="29" customFormat="1" x14ac:dyDescent="0.25"/>
    <row r="23965" s="29" customFormat="1" x14ac:dyDescent="0.25"/>
    <row r="23966" s="29" customFormat="1" x14ac:dyDescent="0.25"/>
    <row r="23967" s="29" customFormat="1" x14ac:dyDescent="0.25"/>
    <row r="23968" s="29" customFormat="1" x14ac:dyDescent="0.25"/>
    <row r="23969" s="29" customFormat="1" x14ac:dyDescent="0.25"/>
    <row r="23970" s="29" customFormat="1" x14ac:dyDescent="0.25"/>
    <row r="23971" s="29" customFormat="1" x14ac:dyDescent="0.25"/>
    <row r="23972" s="29" customFormat="1" x14ac:dyDescent="0.25"/>
    <row r="23973" s="29" customFormat="1" x14ac:dyDescent="0.25"/>
    <row r="23974" s="29" customFormat="1" x14ac:dyDescent="0.25"/>
    <row r="23975" s="29" customFormat="1" x14ac:dyDescent="0.25"/>
    <row r="23976" s="29" customFormat="1" x14ac:dyDescent="0.25"/>
    <row r="23977" s="29" customFormat="1" x14ac:dyDescent="0.25"/>
    <row r="23978" s="29" customFormat="1" x14ac:dyDescent="0.25"/>
    <row r="23979" s="29" customFormat="1" x14ac:dyDescent="0.25"/>
    <row r="23980" s="29" customFormat="1" x14ac:dyDescent="0.25"/>
    <row r="23981" s="29" customFormat="1" x14ac:dyDescent="0.25"/>
    <row r="23982" s="29" customFormat="1" x14ac:dyDescent="0.25"/>
    <row r="23983" s="29" customFormat="1" x14ac:dyDescent="0.25"/>
    <row r="23984" s="29" customFormat="1" x14ac:dyDescent="0.25"/>
    <row r="23985" s="29" customFormat="1" x14ac:dyDescent="0.25"/>
    <row r="23986" s="29" customFormat="1" x14ac:dyDescent="0.25"/>
    <row r="23987" s="29" customFormat="1" x14ac:dyDescent="0.25"/>
    <row r="23988" s="29" customFormat="1" x14ac:dyDescent="0.25"/>
    <row r="23989" s="29" customFormat="1" x14ac:dyDescent="0.25"/>
    <row r="23990" s="29" customFormat="1" x14ac:dyDescent="0.25"/>
    <row r="23991" s="29" customFormat="1" x14ac:dyDescent="0.25"/>
    <row r="23992" s="29" customFormat="1" x14ac:dyDescent="0.25"/>
    <row r="23993" s="29" customFormat="1" x14ac:dyDescent="0.25"/>
    <row r="23994" s="29" customFormat="1" x14ac:dyDescent="0.25"/>
    <row r="23995" s="29" customFormat="1" x14ac:dyDescent="0.25"/>
    <row r="23996" s="29" customFormat="1" x14ac:dyDescent="0.25"/>
    <row r="23997" s="29" customFormat="1" x14ac:dyDescent="0.25"/>
    <row r="23998" s="29" customFormat="1" x14ac:dyDescent="0.25"/>
    <row r="23999" s="29" customFormat="1" x14ac:dyDescent="0.25"/>
    <row r="24000" s="29" customFormat="1" x14ac:dyDescent="0.25"/>
    <row r="24001" s="29" customFormat="1" x14ac:dyDescent="0.25"/>
    <row r="24002" s="29" customFormat="1" x14ac:dyDescent="0.25"/>
    <row r="24003" s="29" customFormat="1" x14ac:dyDescent="0.25"/>
    <row r="24004" s="29" customFormat="1" x14ac:dyDescent="0.25"/>
    <row r="24005" s="29" customFormat="1" x14ac:dyDescent="0.25"/>
    <row r="24006" s="29" customFormat="1" x14ac:dyDescent="0.25"/>
    <row r="24007" s="29" customFormat="1" x14ac:dyDescent="0.25"/>
    <row r="24008" s="29" customFormat="1" x14ac:dyDescent="0.25"/>
    <row r="24009" s="29" customFormat="1" x14ac:dyDescent="0.25"/>
    <row r="24010" s="29" customFormat="1" x14ac:dyDescent="0.25"/>
    <row r="24011" s="29" customFormat="1" x14ac:dyDescent="0.25"/>
    <row r="24012" s="29" customFormat="1" x14ac:dyDescent="0.25"/>
    <row r="24013" s="29" customFormat="1" x14ac:dyDescent="0.25"/>
    <row r="24014" s="29" customFormat="1" x14ac:dyDescent="0.25"/>
    <row r="24015" s="29" customFormat="1" x14ac:dyDescent="0.25"/>
    <row r="24016" s="29" customFormat="1" x14ac:dyDescent="0.25"/>
    <row r="24017" s="29" customFormat="1" x14ac:dyDescent="0.25"/>
    <row r="24018" s="29" customFormat="1" x14ac:dyDescent="0.25"/>
    <row r="24019" s="29" customFormat="1" x14ac:dyDescent="0.25"/>
    <row r="24020" s="29" customFormat="1" x14ac:dyDescent="0.25"/>
    <row r="24021" s="29" customFormat="1" x14ac:dyDescent="0.25"/>
    <row r="24022" s="29" customFormat="1" x14ac:dyDescent="0.25"/>
    <row r="24023" s="29" customFormat="1" x14ac:dyDescent="0.25"/>
    <row r="24024" s="29" customFormat="1" x14ac:dyDescent="0.25"/>
    <row r="24025" s="29" customFormat="1" x14ac:dyDescent="0.25"/>
    <row r="24026" s="29" customFormat="1" x14ac:dyDescent="0.25"/>
    <row r="24027" s="29" customFormat="1" x14ac:dyDescent="0.25"/>
    <row r="24028" s="29" customFormat="1" x14ac:dyDescent="0.25"/>
    <row r="24029" s="29" customFormat="1" x14ac:dyDescent="0.25"/>
    <row r="24030" s="29" customFormat="1" x14ac:dyDescent="0.25"/>
    <row r="24031" s="29" customFormat="1" x14ac:dyDescent="0.25"/>
    <row r="24032" s="29" customFormat="1" x14ac:dyDescent="0.25"/>
    <row r="24033" s="29" customFormat="1" x14ac:dyDescent="0.25"/>
    <row r="24034" s="29" customFormat="1" x14ac:dyDescent="0.25"/>
    <row r="24035" s="29" customFormat="1" x14ac:dyDescent="0.25"/>
    <row r="24036" s="29" customFormat="1" x14ac:dyDescent="0.25"/>
    <row r="24037" s="29" customFormat="1" x14ac:dyDescent="0.25"/>
    <row r="24038" s="29" customFormat="1" x14ac:dyDescent="0.25"/>
    <row r="24039" s="29" customFormat="1" x14ac:dyDescent="0.25"/>
    <row r="24040" s="29" customFormat="1" x14ac:dyDescent="0.25"/>
    <row r="24041" s="29" customFormat="1" x14ac:dyDescent="0.25"/>
    <row r="24042" s="29" customFormat="1" x14ac:dyDescent="0.25"/>
    <row r="24043" s="29" customFormat="1" x14ac:dyDescent="0.25"/>
    <row r="24044" s="29" customFormat="1" x14ac:dyDescent="0.25"/>
    <row r="24045" s="29" customFormat="1" x14ac:dyDescent="0.25"/>
    <row r="24046" s="29" customFormat="1" x14ac:dyDescent="0.25"/>
    <row r="24047" s="29" customFormat="1" x14ac:dyDescent="0.25"/>
    <row r="24048" s="29" customFormat="1" x14ac:dyDescent="0.25"/>
    <row r="24049" s="29" customFormat="1" x14ac:dyDescent="0.25"/>
    <row r="24050" s="29" customFormat="1" x14ac:dyDescent="0.25"/>
    <row r="24051" s="29" customFormat="1" x14ac:dyDescent="0.25"/>
    <row r="24052" s="29" customFormat="1" x14ac:dyDescent="0.25"/>
    <row r="24053" s="29" customFormat="1" x14ac:dyDescent="0.25"/>
    <row r="24054" s="29" customFormat="1" x14ac:dyDescent="0.25"/>
    <row r="24055" s="29" customFormat="1" x14ac:dyDescent="0.25"/>
    <row r="24056" s="29" customFormat="1" x14ac:dyDescent="0.25"/>
    <row r="24057" s="29" customFormat="1" x14ac:dyDescent="0.25"/>
    <row r="24058" s="29" customFormat="1" x14ac:dyDescent="0.25"/>
    <row r="24059" s="29" customFormat="1" x14ac:dyDescent="0.25"/>
    <row r="24060" s="29" customFormat="1" x14ac:dyDescent="0.25"/>
    <row r="24061" s="29" customFormat="1" x14ac:dyDescent="0.25"/>
    <row r="24062" s="29" customFormat="1" x14ac:dyDescent="0.25"/>
    <row r="24063" s="29" customFormat="1" x14ac:dyDescent="0.25"/>
    <row r="24064" s="29" customFormat="1" x14ac:dyDescent="0.25"/>
    <row r="24065" s="29" customFormat="1" x14ac:dyDescent="0.25"/>
    <row r="24066" s="29" customFormat="1" x14ac:dyDescent="0.25"/>
    <row r="24067" s="29" customFormat="1" x14ac:dyDescent="0.25"/>
    <row r="24068" s="29" customFormat="1" x14ac:dyDescent="0.25"/>
    <row r="24069" s="29" customFormat="1" x14ac:dyDescent="0.25"/>
    <row r="24070" s="29" customFormat="1" x14ac:dyDescent="0.25"/>
    <row r="24071" s="29" customFormat="1" x14ac:dyDescent="0.25"/>
    <row r="24072" s="29" customFormat="1" x14ac:dyDescent="0.25"/>
    <row r="24073" s="29" customFormat="1" x14ac:dyDescent="0.25"/>
    <row r="24074" s="29" customFormat="1" x14ac:dyDescent="0.25"/>
    <row r="24075" s="29" customFormat="1" x14ac:dyDescent="0.25"/>
    <row r="24076" s="29" customFormat="1" x14ac:dyDescent="0.25"/>
    <row r="24077" s="29" customFormat="1" x14ac:dyDescent="0.25"/>
    <row r="24078" s="29" customFormat="1" x14ac:dyDescent="0.25"/>
    <row r="24079" s="29" customFormat="1" x14ac:dyDescent="0.25"/>
    <row r="24080" s="29" customFormat="1" x14ac:dyDescent="0.25"/>
    <row r="24081" s="29" customFormat="1" x14ac:dyDescent="0.25"/>
    <row r="24082" s="29" customFormat="1" x14ac:dyDescent="0.25"/>
    <row r="24083" s="29" customFormat="1" x14ac:dyDescent="0.25"/>
    <row r="24084" s="29" customFormat="1" x14ac:dyDescent="0.25"/>
    <row r="24085" s="29" customFormat="1" x14ac:dyDescent="0.25"/>
    <row r="24086" s="29" customFormat="1" x14ac:dyDescent="0.25"/>
    <row r="24087" s="29" customFormat="1" x14ac:dyDescent="0.25"/>
    <row r="24088" s="29" customFormat="1" x14ac:dyDescent="0.25"/>
    <row r="24089" s="29" customFormat="1" x14ac:dyDescent="0.25"/>
    <row r="24090" s="29" customFormat="1" x14ac:dyDescent="0.25"/>
    <row r="24091" s="29" customFormat="1" x14ac:dyDescent="0.25"/>
    <row r="24092" s="29" customFormat="1" x14ac:dyDescent="0.25"/>
    <row r="24093" s="29" customFormat="1" x14ac:dyDescent="0.25"/>
    <row r="24094" s="29" customFormat="1" x14ac:dyDescent="0.25"/>
    <row r="24095" s="29" customFormat="1" x14ac:dyDescent="0.25"/>
    <row r="24096" s="29" customFormat="1" x14ac:dyDescent="0.25"/>
    <row r="24097" s="29" customFormat="1" x14ac:dyDescent="0.25"/>
    <row r="24098" s="29" customFormat="1" x14ac:dyDescent="0.25"/>
    <row r="24099" s="29" customFormat="1" x14ac:dyDescent="0.25"/>
    <row r="24100" s="29" customFormat="1" x14ac:dyDescent="0.25"/>
    <row r="24101" s="29" customFormat="1" x14ac:dyDescent="0.25"/>
    <row r="24102" s="29" customFormat="1" x14ac:dyDescent="0.25"/>
    <row r="24103" s="29" customFormat="1" x14ac:dyDescent="0.25"/>
    <row r="24104" s="29" customFormat="1" x14ac:dyDescent="0.25"/>
    <row r="24105" s="29" customFormat="1" x14ac:dyDescent="0.25"/>
    <row r="24106" s="29" customFormat="1" x14ac:dyDescent="0.25"/>
    <row r="24107" s="29" customFormat="1" x14ac:dyDescent="0.25"/>
    <row r="24108" s="29" customFormat="1" x14ac:dyDescent="0.25"/>
    <row r="24109" s="29" customFormat="1" x14ac:dyDescent="0.25"/>
    <row r="24110" s="29" customFormat="1" x14ac:dyDescent="0.25"/>
    <row r="24111" s="29" customFormat="1" x14ac:dyDescent="0.25"/>
    <row r="24112" s="29" customFormat="1" x14ac:dyDescent="0.25"/>
    <row r="24113" s="29" customFormat="1" x14ac:dyDescent="0.25"/>
    <row r="24114" s="29" customFormat="1" x14ac:dyDescent="0.25"/>
    <row r="24115" s="29" customFormat="1" x14ac:dyDescent="0.25"/>
    <row r="24116" s="29" customFormat="1" x14ac:dyDescent="0.25"/>
    <row r="24117" s="29" customFormat="1" x14ac:dyDescent="0.25"/>
    <row r="24118" s="29" customFormat="1" x14ac:dyDescent="0.25"/>
    <row r="24119" s="29" customFormat="1" x14ac:dyDescent="0.25"/>
    <row r="24120" s="29" customFormat="1" x14ac:dyDescent="0.25"/>
    <row r="24121" s="29" customFormat="1" x14ac:dyDescent="0.25"/>
    <row r="24122" s="29" customFormat="1" x14ac:dyDescent="0.25"/>
    <row r="24123" s="29" customFormat="1" x14ac:dyDescent="0.25"/>
    <row r="24124" s="29" customFormat="1" x14ac:dyDescent="0.25"/>
    <row r="24125" s="29" customFormat="1" x14ac:dyDescent="0.25"/>
    <row r="24126" s="29" customFormat="1" x14ac:dyDescent="0.25"/>
    <row r="24127" s="29" customFormat="1" x14ac:dyDescent="0.25"/>
    <row r="24128" s="29" customFormat="1" x14ac:dyDescent="0.25"/>
    <row r="24129" s="29" customFormat="1" x14ac:dyDescent="0.25"/>
    <row r="24130" s="29" customFormat="1" x14ac:dyDescent="0.25"/>
    <row r="24131" s="29" customFormat="1" x14ac:dyDescent="0.25"/>
    <row r="24132" s="29" customFormat="1" x14ac:dyDescent="0.25"/>
    <row r="24133" s="29" customFormat="1" x14ac:dyDescent="0.25"/>
    <row r="24134" s="29" customFormat="1" x14ac:dyDescent="0.25"/>
    <row r="24135" s="29" customFormat="1" x14ac:dyDescent="0.25"/>
    <row r="24136" s="29" customFormat="1" x14ac:dyDescent="0.25"/>
    <row r="24137" s="29" customFormat="1" x14ac:dyDescent="0.25"/>
    <row r="24138" s="29" customFormat="1" x14ac:dyDescent="0.25"/>
    <row r="24139" s="29" customFormat="1" x14ac:dyDescent="0.25"/>
    <row r="24140" s="29" customFormat="1" x14ac:dyDescent="0.25"/>
    <row r="24141" s="29" customFormat="1" x14ac:dyDescent="0.25"/>
    <row r="24142" s="29" customFormat="1" x14ac:dyDescent="0.25"/>
    <row r="24143" s="29" customFormat="1" x14ac:dyDescent="0.25"/>
    <row r="24144" s="29" customFormat="1" x14ac:dyDescent="0.25"/>
    <row r="24145" s="29" customFormat="1" x14ac:dyDescent="0.25"/>
    <row r="24146" s="29" customFormat="1" x14ac:dyDescent="0.25"/>
    <row r="24147" s="29" customFormat="1" x14ac:dyDescent="0.25"/>
    <row r="24148" s="29" customFormat="1" x14ac:dyDescent="0.25"/>
    <row r="24149" s="29" customFormat="1" x14ac:dyDescent="0.25"/>
    <row r="24150" s="29" customFormat="1" x14ac:dyDescent="0.25"/>
    <row r="24151" s="29" customFormat="1" x14ac:dyDescent="0.25"/>
    <row r="24152" s="29" customFormat="1" x14ac:dyDescent="0.25"/>
    <row r="24153" s="29" customFormat="1" x14ac:dyDescent="0.25"/>
    <row r="24154" s="29" customFormat="1" x14ac:dyDescent="0.25"/>
    <row r="24155" s="29" customFormat="1" x14ac:dyDescent="0.25"/>
    <row r="24156" s="29" customFormat="1" x14ac:dyDescent="0.25"/>
    <row r="24157" s="29" customFormat="1" x14ac:dyDescent="0.25"/>
    <row r="24158" s="29" customFormat="1" x14ac:dyDescent="0.25"/>
    <row r="24159" s="29" customFormat="1" x14ac:dyDescent="0.25"/>
    <row r="24160" s="29" customFormat="1" x14ac:dyDescent="0.25"/>
    <row r="24161" s="29" customFormat="1" x14ac:dyDescent="0.25"/>
    <row r="24162" s="29" customFormat="1" x14ac:dyDescent="0.25"/>
    <row r="24163" s="29" customFormat="1" x14ac:dyDescent="0.25"/>
    <row r="24164" s="29" customFormat="1" x14ac:dyDescent="0.25"/>
    <row r="24165" s="29" customFormat="1" x14ac:dyDescent="0.25"/>
    <row r="24166" s="29" customFormat="1" x14ac:dyDescent="0.25"/>
    <row r="24167" s="29" customFormat="1" x14ac:dyDescent="0.25"/>
    <row r="24168" s="29" customFormat="1" x14ac:dyDescent="0.25"/>
    <row r="24169" s="29" customFormat="1" x14ac:dyDescent="0.25"/>
    <row r="24170" s="29" customFormat="1" x14ac:dyDescent="0.25"/>
    <row r="24171" s="29" customFormat="1" x14ac:dyDescent="0.25"/>
    <row r="24172" s="29" customFormat="1" x14ac:dyDescent="0.25"/>
    <row r="24173" s="29" customFormat="1" x14ac:dyDescent="0.25"/>
    <row r="24174" s="29" customFormat="1" x14ac:dyDescent="0.25"/>
    <row r="24175" s="29" customFormat="1" x14ac:dyDescent="0.25"/>
    <row r="24176" s="29" customFormat="1" x14ac:dyDescent="0.25"/>
    <row r="24177" s="29" customFormat="1" x14ac:dyDescent="0.25"/>
    <row r="24178" s="29" customFormat="1" x14ac:dyDescent="0.25"/>
    <row r="24179" s="29" customFormat="1" x14ac:dyDescent="0.25"/>
    <row r="24180" s="29" customFormat="1" x14ac:dyDescent="0.25"/>
    <row r="24181" s="29" customFormat="1" x14ac:dyDescent="0.25"/>
    <row r="24182" s="29" customFormat="1" x14ac:dyDescent="0.25"/>
    <row r="24183" s="29" customFormat="1" x14ac:dyDescent="0.25"/>
    <row r="24184" s="29" customFormat="1" x14ac:dyDescent="0.25"/>
    <row r="24185" s="29" customFormat="1" x14ac:dyDescent="0.25"/>
    <row r="24186" s="29" customFormat="1" x14ac:dyDescent="0.25"/>
    <row r="24187" s="29" customFormat="1" x14ac:dyDescent="0.25"/>
    <row r="24188" s="29" customFormat="1" x14ac:dyDescent="0.25"/>
    <row r="24189" s="29" customFormat="1" x14ac:dyDescent="0.25"/>
    <row r="24190" s="29" customFormat="1" x14ac:dyDescent="0.25"/>
    <row r="24191" s="29" customFormat="1" x14ac:dyDescent="0.25"/>
    <row r="24192" s="29" customFormat="1" x14ac:dyDescent="0.25"/>
    <row r="24193" s="29" customFormat="1" x14ac:dyDescent="0.25"/>
    <row r="24194" s="29" customFormat="1" x14ac:dyDescent="0.25"/>
    <row r="24195" s="29" customFormat="1" x14ac:dyDescent="0.25"/>
    <row r="24196" s="29" customFormat="1" x14ac:dyDescent="0.25"/>
    <row r="24197" s="29" customFormat="1" x14ac:dyDescent="0.25"/>
    <row r="24198" s="29" customFormat="1" x14ac:dyDescent="0.25"/>
    <row r="24199" s="29" customFormat="1" x14ac:dyDescent="0.25"/>
    <row r="24200" s="29" customFormat="1" x14ac:dyDescent="0.25"/>
    <row r="24201" s="29" customFormat="1" x14ac:dyDescent="0.25"/>
    <row r="24202" s="29" customFormat="1" x14ac:dyDescent="0.25"/>
    <row r="24203" s="29" customFormat="1" x14ac:dyDescent="0.25"/>
    <row r="24204" s="29" customFormat="1" x14ac:dyDescent="0.25"/>
    <row r="24205" s="29" customFormat="1" x14ac:dyDescent="0.25"/>
    <row r="24206" s="29" customFormat="1" x14ac:dyDescent="0.25"/>
    <row r="24207" s="29" customFormat="1" x14ac:dyDescent="0.25"/>
    <row r="24208" s="29" customFormat="1" x14ac:dyDescent="0.25"/>
    <row r="24209" s="29" customFormat="1" x14ac:dyDescent="0.25"/>
    <row r="24210" s="29" customFormat="1" x14ac:dyDescent="0.25"/>
    <row r="24211" s="29" customFormat="1" x14ac:dyDescent="0.25"/>
    <row r="24212" s="29" customFormat="1" x14ac:dyDescent="0.25"/>
    <row r="24213" s="29" customFormat="1" x14ac:dyDescent="0.25"/>
    <row r="24214" s="29" customFormat="1" x14ac:dyDescent="0.25"/>
    <row r="24215" s="29" customFormat="1" x14ac:dyDescent="0.25"/>
    <row r="24216" s="29" customFormat="1" x14ac:dyDescent="0.25"/>
    <row r="24217" s="29" customFormat="1" x14ac:dyDescent="0.25"/>
    <row r="24218" s="29" customFormat="1" x14ac:dyDescent="0.25"/>
    <row r="24219" s="29" customFormat="1" x14ac:dyDescent="0.25"/>
    <row r="24220" s="29" customFormat="1" x14ac:dyDescent="0.25"/>
    <row r="24221" s="29" customFormat="1" x14ac:dyDescent="0.25"/>
    <row r="24222" s="29" customFormat="1" x14ac:dyDescent="0.25"/>
    <row r="24223" s="29" customFormat="1" x14ac:dyDescent="0.25"/>
    <row r="24224" s="29" customFormat="1" x14ac:dyDescent="0.25"/>
    <row r="24225" s="29" customFormat="1" x14ac:dyDescent="0.25"/>
    <row r="24226" s="29" customFormat="1" x14ac:dyDescent="0.25"/>
    <row r="24227" s="29" customFormat="1" x14ac:dyDescent="0.25"/>
    <row r="24228" s="29" customFormat="1" x14ac:dyDescent="0.25"/>
    <row r="24229" s="29" customFormat="1" x14ac:dyDescent="0.25"/>
    <row r="24230" s="29" customFormat="1" x14ac:dyDescent="0.25"/>
    <row r="24231" s="29" customFormat="1" x14ac:dyDescent="0.25"/>
    <row r="24232" s="29" customFormat="1" x14ac:dyDescent="0.25"/>
    <row r="24233" s="29" customFormat="1" x14ac:dyDescent="0.25"/>
    <row r="24234" s="29" customFormat="1" x14ac:dyDescent="0.25"/>
    <row r="24235" s="29" customFormat="1" x14ac:dyDescent="0.25"/>
    <row r="24236" s="29" customFormat="1" x14ac:dyDescent="0.25"/>
    <row r="24237" s="29" customFormat="1" x14ac:dyDescent="0.25"/>
    <row r="24238" s="29" customFormat="1" x14ac:dyDescent="0.25"/>
    <row r="24239" s="29" customFormat="1" x14ac:dyDescent="0.25"/>
    <row r="24240" s="29" customFormat="1" x14ac:dyDescent="0.25"/>
    <row r="24241" s="29" customFormat="1" x14ac:dyDescent="0.25"/>
    <row r="24242" s="29" customFormat="1" x14ac:dyDescent="0.25"/>
    <row r="24243" s="29" customFormat="1" x14ac:dyDescent="0.25"/>
    <row r="24244" s="29" customFormat="1" x14ac:dyDescent="0.25"/>
    <row r="24245" s="29" customFormat="1" x14ac:dyDescent="0.25"/>
    <row r="24246" s="29" customFormat="1" x14ac:dyDescent="0.25"/>
    <row r="24247" s="29" customFormat="1" x14ac:dyDescent="0.25"/>
    <row r="24248" s="29" customFormat="1" x14ac:dyDescent="0.25"/>
    <row r="24249" s="29" customFormat="1" x14ac:dyDescent="0.25"/>
    <row r="24250" s="29" customFormat="1" x14ac:dyDescent="0.25"/>
    <row r="24251" s="29" customFormat="1" x14ac:dyDescent="0.25"/>
    <row r="24252" s="29" customFormat="1" x14ac:dyDescent="0.25"/>
    <row r="24253" s="29" customFormat="1" x14ac:dyDescent="0.25"/>
    <row r="24254" s="29" customFormat="1" x14ac:dyDescent="0.25"/>
    <row r="24255" s="29" customFormat="1" x14ac:dyDescent="0.25"/>
    <row r="24256" s="29" customFormat="1" x14ac:dyDescent="0.25"/>
    <row r="24257" s="29" customFormat="1" x14ac:dyDescent="0.25"/>
    <row r="24258" s="29" customFormat="1" x14ac:dyDescent="0.25"/>
    <row r="24259" s="29" customFormat="1" x14ac:dyDescent="0.25"/>
    <row r="24260" s="29" customFormat="1" x14ac:dyDescent="0.25"/>
    <row r="24261" s="29" customFormat="1" x14ac:dyDescent="0.25"/>
    <row r="24262" s="29" customFormat="1" x14ac:dyDescent="0.25"/>
    <row r="24263" s="29" customFormat="1" x14ac:dyDescent="0.25"/>
    <row r="24264" s="29" customFormat="1" x14ac:dyDescent="0.25"/>
    <row r="24265" s="29" customFormat="1" x14ac:dyDescent="0.25"/>
    <row r="24266" s="29" customFormat="1" x14ac:dyDescent="0.25"/>
    <row r="24267" s="29" customFormat="1" x14ac:dyDescent="0.25"/>
    <row r="24268" s="29" customFormat="1" x14ac:dyDescent="0.25"/>
    <row r="24269" s="29" customFormat="1" x14ac:dyDescent="0.25"/>
    <row r="24270" s="29" customFormat="1" x14ac:dyDescent="0.25"/>
    <row r="24271" s="29" customFormat="1" x14ac:dyDescent="0.25"/>
    <row r="24272" s="29" customFormat="1" x14ac:dyDescent="0.25"/>
    <row r="24273" s="29" customFormat="1" x14ac:dyDescent="0.25"/>
    <row r="24274" s="29" customFormat="1" x14ac:dyDescent="0.25"/>
    <row r="24275" s="29" customFormat="1" x14ac:dyDescent="0.25"/>
    <row r="24276" s="29" customFormat="1" x14ac:dyDescent="0.25"/>
    <row r="24277" s="29" customFormat="1" x14ac:dyDescent="0.25"/>
    <row r="24278" s="29" customFormat="1" x14ac:dyDescent="0.25"/>
    <row r="24279" s="29" customFormat="1" x14ac:dyDescent="0.25"/>
    <row r="24280" s="29" customFormat="1" x14ac:dyDescent="0.25"/>
    <row r="24281" s="29" customFormat="1" x14ac:dyDescent="0.25"/>
    <row r="24282" s="29" customFormat="1" x14ac:dyDescent="0.25"/>
    <row r="24283" s="29" customFormat="1" x14ac:dyDescent="0.25"/>
    <row r="24284" s="29" customFormat="1" x14ac:dyDescent="0.25"/>
    <row r="24285" s="29" customFormat="1" x14ac:dyDescent="0.25"/>
    <row r="24286" s="29" customFormat="1" x14ac:dyDescent="0.25"/>
    <row r="24287" s="29" customFormat="1" x14ac:dyDescent="0.25"/>
    <row r="24288" s="29" customFormat="1" x14ac:dyDescent="0.25"/>
    <row r="24289" s="29" customFormat="1" x14ac:dyDescent="0.25"/>
    <row r="24290" s="29" customFormat="1" x14ac:dyDescent="0.25"/>
    <row r="24291" s="29" customFormat="1" x14ac:dyDescent="0.25"/>
    <row r="24292" s="29" customFormat="1" x14ac:dyDescent="0.25"/>
    <row r="24293" s="29" customFormat="1" x14ac:dyDescent="0.25"/>
    <row r="24294" s="29" customFormat="1" x14ac:dyDescent="0.25"/>
    <row r="24295" s="29" customFormat="1" x14ac:dyDescent="0.25"/>
    <row r="24296" s="29" customFormat="1" x14ac:dyDescent="0.25"/>
    <row r="24297" s="29" customFormat="1" x14ac:dyDescent="0.25"/>
    <row r="24298" s="29" customFormat="1" x14ac:dyDescent="0.25"/>
    <row r="24299" s="29" customFormat="1" x14ac:dyDescent="0.25"/>
    <row r="24300" s="29" customFormat="1" x14ac:dyDescent="0.25"/>
    <row r="24301" s="29" customFormat="1" x14ac:dyDescent="0.25"/>
    <row r="24302" s="29" customFormat="1" x14ac:dyDescent="0.25"/>
    <row r="24303" s="29" customFormat="1" x14ac:dyDescent="0.25"/>
    <row r="24304" s="29" customFormat="1" x14ac:dyDescent="0.25"/>
    <row r="24305" s="29" customFormat="1" x14ac:dyDescent="0.25"/>
    <row r="24306" s="29" customFormat="1" x14ac:dyDescent="0.25"/>
    <row r="24307" s="29" customFormat="1" x14ac:dyDescent="0.25"/>
    <row r="24308" s="29" customFormat="1" x14ac:dyDescent="0.25"/>
    <row r="24309" s="29" customFormat="1" x14ac:dyDescent="0.25"/>
    <row r="24310" s="29" customFormat="1" x14ac:dyDescent="0.25"/>
    <row r="24311" s="29" customFormat="1" x14ac:dyDescent="0.25"/>
    <row r="24312" s="29" customFormat="1" x14ac:dyDescent="0.25"/>
    <row r="24313" s="29" customFormat="1" x14ac:dyDescent="0.25"/>
    <row r="24314" s="29" customFormat="1" x14ac:dyDescent="0.25"/>
    <row r="24315" s="29" customFormat="1" x14ac:dyDescent="0.25"/>
    <row r="24316" s="29" customFormat="1" x14ac:dyDescent="0.25"/>
    <row r="24317" s="29" customFormat="1" x14ac:dyDescent="0.25"/>
    <row r="24318" s="29" customFormat="1" x14ac:dyDescent="0.25"/>
    <row r="24319" s="29" customFormat="1" x14ac:dyDescent="0.25"/>
    <row r="24320" s="29" customFormat="1" x14ac:dyDescent="0.25"/>
    <row r="24321" s="29" customFormat="1" x14ac:dyDescent="0.25"/>
    <row r="24322" s="29" customFormat="1" x14ac:dyDescent="0.25"/>
    <row r="24323" s="29" customFormat="1" x14ac:dyDescent="0.25"/>
    <row r="24324" s="29" customFormat="1" x14ac:dyDescent="0.25"/>
    <row r="24325" s="29" customFormat="1" x14ac:dyDescent="0.25"/>
    <row r="24326" s="29" customFormat="1" x14ac:dyDescent="0.25"/>
    <row r="24327" s="29" customFormat="1" x14ac:dyDescent="0.25"/>
    <row r="24328" s="29" customFormat="1" x14ac:dyDescent="0.25"/>
    <row r="24329" s="29" customFormat="1" x14ac:dyDescent="0.25"/>
    <row r="24330" s="29" customFormat="1" x14ac:dyDescent="0.25"/>
    <row r="24331" s="29" customFormat="1" x14ac:dyDescent="0.25"/>
    <row r="24332" s="29" customFormat="1" x14ac:dyDescent="0.25"/>
    <row r="24333" s="29" customFormat="1" x14ac:dyDescent="0.25"/>
    <row r="24334" s="29" customFormat="1" x14ac:dyDescent="0.25"/>
    <row r="24335" s="29" customFormat="1" x14ac:dyDescent="0.25"/>
    <row r="24336" s="29" customFormat="1" x14ac:dyDescent="0.25"/>
    <row r="24337" s="29" customFormat="1" x14ac:dyDescent="0.25"/>
    <row r="24338" s="29" customFormat="1" x14ac:dyDescent="0.25"/>
    <row r="24339" s="29" customFormat="1" x14ac:dyDescent="0.25"/>
    <row r="24340" s="29" customFormat="1" x14ac:dyDescent="0.25"/>
    <row r="24341" s="29" customFormat="1" x14ac:dyDescent="0.25"/>
    <row r="24342" s="29" customFormat="1" x14ac:dyDescent="0.25"/>
    <row r="24343" s="29" customFormat="1" x14ac:dyDescent="0.25"/>
    <row r="24344" s="29" customFormat="1" x14ac:dyDescent="0.25"/>
    <row r="24345" s="29" customFormat="1" x14ac:dyDescent="0.25"/>
    <row r="24346" s="29" customFormat="1" x14ac:dyDescent="0.25"/>
    <row r="24347" s="29" customFormat="1" x14ac:dyDescent="0.25"/>
    <row r="24348" s="29" customFormat="1" x14ac:dyDescent="0.25"/>
    <row r="24349" s="29" customFormat="1" x14ac:dyDescent="0.25"/>
    <row r="24350" s="29" customFormat="1" x14ac:dyDescent="0.25"/>
    <row r="24351" s="29" customFormat="1" x14ac:dyDescent="0.25"/>
    <row r="24352" s="29" customFormat="1" x14ac:dyDescent="0.25"/>
    <row r="24353" s="29" customFormat="1" x14ac:dyDescent="0.25"/>
    <row r="24354" s="29" customFormat="1" x14ac:dyDescent="0.25"/>
    <row r="24355" s="29" customFormat="1" x14ac:dyDescent="0.25"/>
    <row r="24356" s="29" customFormat="1" x14ac:dyDescent="0.25"/>
    <row r="24357" s="29" customFormat="1" x14ac:dyDescent="0.25"/>
    <row r="24358" s="29" customFormat="1" x14ac:dyDescent="0.25"/>
    <row r="24359" s="29" customFormat="1" x14ac:dyDescent="0.25"/>
    <row r="24360" s="29" customFormat="1" x14ac:dyDescent="0.25"/>
    <row r="24361" s="29" customFormat="1" x14ac:dyDescent="0.25"/>
    <row r="24362" s="29" customFormat="1" x14ac:dyDescent="0.25"/>
    <row r="24363" s="29" customFormat="1" x14ac:dyDescent="0.25"/>
    <row r="24364" s="29" customFormat="1" x14ac:dyDescent="0.25"/>
    <row r="24365" s="29" customFormat="1" x14ac:dyDescent="0.25"/>
    <row r="24366" s="29" customFormat="1" x14ac:dyDescent="0.25"/>
    <row r="24367" s="29" customFormat="1" x14ac:dyDescent="0.25"/>
    <row r="24368" s="29" customFormat="1" x14ac:dyDescent="0.25"/>
    <row r="24369" s="29" customFormat="1" x14ac:dyDescent="0.25"/>
    <row r="24370" s="29" customFormat="1" x14ac:dyDescent="0.25"/>
    <row r="24371" s="29" customFormat="1" x14ac:dyDescent="0.25"/>
    <row r="24372" s="29" customFormat="1" x14ac:dyDescent="0.25"/>
    <row r="24373" s="29" customFormat="1" x14ac:dyDescent="0.25"/>
    <row r="24374" s="29" customFormat="1" x14ac:dyDescent="0.25"/>
    <row r="24375" s="29" customFormat="1" x14ac:dyDescent="0.25"/>
    <row r="24376" s="29" customFormat="1" x14ac:dyDescent="0.25"/>
    <row r="24377" s="29" customFormat="1" x14ac:dyDescent="0.25"/>
    <row r="24378" s="29" customFormat="1" x14ac:dyDescent="0.25"/>
    <row r="24379" s="29" customFormat="1" x14ac:dyDescent="0.25"/>
    <row r="24380" s="29" customFormat="1" x14ac:dyDescent="0.25"/>
    <row r="24381" s="29" customFormat="1" x14ac:dyDescent="0.25"/>
    <row r="24382" s="29" customFormat="1" x14ac:dyDescent="0.25"/>
    <row r="24383" s="29" customFormat="1" x14ac:dyDescent="0.25"/>
    <row r="24384" s="29" customFormat="1" x14ac:dyDescent="0.25"/>
    <row r="24385" s="29" customFormat="1" x14ac:dyDescent="0.25"/>
    <row r="24386" s="29" customFormat="1" x14ac:dyDescent="0.25"/>
    <row r="24387" s="29" customFormat="1" x14ac:dyDescent="0.25"/>
    <row r="24388" s="29" customFormat="1" x14ac:dyDescent="0.25"/>
    <row r="24389" s="29" customFormat="1" x14ac:dyDescent="0.25"/>
    <row r="24390" s="29" customFormat="1" x14ac:dyDescent="0.25"/>
    <row r="24391" s="29" customFormat="1" x14ac:dyDescent="0.25"/>
    <row r="24392" s="29" customFormat="1" x14ac:dyDescent="0.25"/>
    <row r="24393" s="29" customFormat="1" x14ac:dyDescent="0.25"/>
    <row r="24394" s="29" customFormat="1" x14ac:dyDescent="0.25"/>
    <row r="24395" s="29" customFormat="1" x14ac:dyDescent="0.25"/>
    <row r="24396" s="29" customFormat="1" x14ac:dyDescent="0.25"/>
    <row r="24397" s="29" customFormat="1" x14ac:dyDescent="0.25"/>
    <row r="24398" s="29" customFormat="1" x14ac:dyDescent="0.25"/>
    <row r="24399" s="29" customFormat="1" x14ac:dyDescent="0.25"/>
    <row r="24400" s="29" customFormat="1" x14ac:dyDescent="0.25"/>
    <row r="24401" s="29" customFormat="1" x14ac:dyDescent="0.25"/>
    <row r="24402" s="29" customFormat="1" x14ac:dyDescent="0.25"/>
    <row r="24403" s="29" customFormat="1" x14ac:dyDescent="0.25"/>
    <row r="24404" s="29" customFormat="1" x14ac:dyDescent="0.25"/>
    <row r="24405" s="29" customFormat="1" x14ac:dyDescent="0.25"/>
    <row r="24406" s="29" customFormat="1" x14ac:dyDescent="0.25"/>
    <row r="24407" s="29" customFormat="1" x14ac:dyDescent="0.25"/>
    <row r="24408" s="29" customFormat="1" x14ac:dyDescent="0.25"/>
    <row r="24409" s="29" customFormat="1" x14ac:dyDescent="0.25"/>
    <row r="24410" s="29" customFormat="1" x14ac:dyDescent="0.25"/>
    <row r="24411" s="29" customFormat="1" x14ac:dyDescent="0.25"/>
    <row r="24412" s="29" customFormat="1" x14ac:dyDescent="0.25"/>
    <row r="24413" s="29" customFormat="1" x14ac:dyDescent="0.25"/>
    <row r="24414" s="29" customFormat="1" x14ac:dyDescent="0.25"/>
    <row r="24415" s="29" customFormat="1" x14ac:dyDescent="0.25"/>
    <row r="24416" s="29" customFormat="1" x14ac:dyDescent="0.25"/>
    <row r="24417" s="29" customFormat="1" x14ac:dyDescent="0.25"/>
    <row r="24418" s="29" customFormat="1" x14ac:dyDescent="0.25"/>
    <row r="24419" s="29" customFormat="1" x14ac:dyDescent="0.25"/>
    <row r="24420" s="29" customFormat="1" x14ac:dyDescent="0.25"/>
    <row r="24421" s="29" customFormat="1" x14ac:dyDescent="0.25"/>
    <row r="24422" s="29" customFormat="1" x14ac:dyDescent="0.25"/>
    <row r="24423" s="29" customFormat="1" x14ac:dyDescent="0.25"/>
    <row r="24424" s="29" customFormat="1" x14ac:dyDescent="0.25"/>
    <row r="24425" s="29" customFormat="1" x14ac:dyDescent="0.25"/>
    <row r="24426" s="29" customFormat="1" x14ac:dyDescent="0.25"/>
    <row r="24427" s="29" customFormat="1" x14ac:dyDescent="0.25"/>
    <row r="24428" s="29" customFormat="1" x14ac:dyDescent="0.25"/>
    <row r="24429" s="29" customFormat="1" x14ac:dyDescent="0.25"/>
    <row r="24430" s="29" customFormat="1" x14ac:dyDescent="0.25"/>
    <row r="24431" s="29" customFormat="1" x14ac:dyDescent="0.25"/>
    <row r="24432" s="29" customFormat="1" x14ac:dyDescent="0.25"/>
    <row r="24433" s="29" customFormat="1" x14ac:dyDescent="0.25"/>
    <row r="24434" s="29" customFormat="1" x14ac:dyDescent="0.25"/>
    <row r="24435" s="29" customFormat="1" x14ac:dyDescent="0.25"/>
    <row r="24436" s="29" customFormat="1" x14ac:dyDescent="0.25"/>
    <row r="24437" s="29" customFormat="1" x14ac:dyDescent="0.25"/>
    <row r="24438" s="29" customFormat="1" x14ac:dyDescent="0.25"/>
    <row r="24439" s="29" customFormat="1" x14ac:dyDescent="0.25"/>
    <row r="24440" s="29" customFormat="1" x14ac:dyDescent="0.25"/>
    <row r="24441" s="29" customFormat="1" x14ac:dyDescent="0.25"/>
    <row r="24442" s="29" customFormat="1" x14ac:dyDescent="0.25"/>
    <row r="24443" s="29" customFormat="1" x14ac:dyDescent="0.25"/>
    <row r="24444" s="29" customFormat="1" x14ac:dyDescent="0.25"/>
    <row r="24445" s="29" customFormat="1" x14ac:dyDescent="0.25"/>
    <row r="24446" s="29" customFormat="1" x14ac:dyDescent="0.25"/>
    <row r="24447" s="29" customFormat="1" x14ac:dyDescent="0.25"/>
    <row r="24448" s="29" customFormat="1" x14ac:dyDescent="0.25"/>
    <row r="24449" s="29" customFormat="1" x14ac:dyDescent="0.25"/>
    <row r="24450" s="29" customFormat="1" x14ac:dyDescent="0.25"/>
    <row r="24451" s="29" customFormat="1" x14ac:dyDescent="0.25"/>
    <row r="24452" s="29" customFormat="1" x14ac:dyDescent="0.25"/>
    <row r="24453" s="29" customFormat="1" x14ac:dyDescent="0.25"/>
    <row r="24454" s="29" customFormat="1" x14ac:dyDescent="0.25"/>
    <row r="24455" s="29" customFormat="1" x14ac:dyDescent="0.25"/>
    <row r="24456" s="29" customFormat="1" x14ac:dyDescent="0.25"/>
    <row r="24457" s="29" customFormat="1" x14ac:dyDescent="0.25"/>
    <row r="24458" s="29" customFormat="1" x14ac:dyDescent="0.25"/>
    <row r="24459" s="29" customFormat="1" x14ac:dyDescent="0.25"/>
    <row r="24460" s="29" customFormat="1" x14ac:dyDescent="0.25"/>
    <row r="24461" s="29" customFormat="1" x14ac:dyDescent="0.25"/>
    <row r="24462" s="29" customFormat="1" x14ac:dyDescent="0.25"/>
    <row r="24463" s="29" customFormat="1" x14ac:dyDescent="0.25"/>
    <row r="24464" s="29" customFormat="1" x14ac:dyDescent="0.25"/>
    <row r="24465" s="29" customFormat="1" x14ac:dyDescent="0.25"/>
    <row r="24466" s="29" customFormat="1" x14ac:dyDescent="0.25"/>
    <row r="24467" s="29" customFormat="1" x14ac:dyDescent="0.25"/>
    <row r="24468" s="29" customFormat="1" x14ac:dyDescent="0.25"/>
    <row r="24469" s="29" customFormat="1" x14ac:dyDescent="0.25"/>
    <row r="24470" s="29" customFormat="1" x14ac:dyDescent="0.25"/>
    <row r="24471" s="29" customFormat="1" x14ac:dyDescent="0.25"/>
    <row r="24472" s="29" customFormat="1" x14ac:dyDescent="0.25"/>
    <row r="24473" s="29" customFormat="1" x14ac:dyDescent="0.25"/>
    <row r="24474" s="29" customFormat="1" x14ac:dyDescent="0.25"/>
    <row r="24475" s="29" customFormat="1" x14ac:dyDescent="0.25"/>
    <row r="24476" s="29" customFormat="1" x14ac:dyDescent="0.25"/>
    <row r="24477" s="29" customFormat="1" x14ac:dyDescent="0.25"/>
    <row r="24478" s="29" customFormat="1" x14ac:dyDescent="0.25"/>
    <row r="24479" s="29" customFormat="1" x14ac:dyDescent="0.25"/>
    <row r="24480" s="29" customFormat="1" x14ac:dyDescent="0.25"/>
    <row r="24481" s="29" customFormat="1" x14ac:dyDescent="0.25"/>
    <row r="24482" s="29" customFormat="1" x14ac:dyDescent="0.25"/>
    <row r="24483" s="29" customFormat="1" x14ac:dyDescent="0.25"/>
    <row r="24484" s="29" customFormat="1" x14ac:dyDescent="0.25"/>
    <row r="24485" s="29" customFormat="1" x14ac:dyDescent="0.25"/>
    <row r="24486" s="29" customFormat="1" x14ac:dyDescent="0.25"/>
    <row r="24487" s="29" customFormat="1" x14ac:dyDescent="0.25"/>
    <row r="24488" s="29" customFormat="1" x14ac:dyDescent="0.25"/>
    <row r="24489" s="29" customFormat="1" x14ac:dyDescent="0.25"/>
    <row r="24490" s="29" customFormat="1" x14ac:dyDescent="0.25"/>
    <row r="24491" s="29" customFormat="1" x14ac:dyDescent="0.25"/>
    <row r="24492" s="29" customFormat="1" x14ac:dyDescent="0.25"/>
    <row r="24493" s="29" customFormat="1" x14ac:dyDescent="0.25"/>
    <row r="24494" s="29" customFormat="1" x14ac:dyDescent="0.25"/>
    <row r="24495" s="29" customFormat="1" x14ac:dyDescent="0.25"/>
    <row r="24496" s="29" customFormat="1" x14ac:dyDescent="0.25"/>
    <row r="24497" s="29" customFormat="1" x14ac:dyDescent="0.25"/>
    <row r="24498" s="29" customFormat="1" x14ac:dyDescent="0.25"/>
    <row r="24499" s="29" customFormat="1" x14ac:dyDescent="0.25"/>
    <row r="24500" s="29" customFormat="1" x14ac:dyDescent="0.25"/>
    <row r="24501" s="29" customFormat="1" x14ac:dyDescent="0.25"/>
    <row r="24502" s="29" customFormat="1" x14ac:dyDescent="0.25"/>
    <row r="24503" s="29" customFormat="1" x14ac:dyDescent="0.25"/>
    <row r="24504" s="29" customFormat="1" x14ac:dyDescent="0.25"/>
    <row r="24505" s="29" customFormat="1" x14ac:dyDescent="0.25"/>
    <row r="24506" s="29" customFormat="1" x14ac:dyDescent="0.25"/>
    <row r="24507" s="29" customFormat="1" x14ac:dyDescent="0.25"/>
    <row r="24508" s="29" customFormat="1" x14ac:dyDescent="0.25"/>
    <row r="24509" s="29" customFormat="1" x14ac:dyDescent="0.25"/>
    <row r="24510" s="29" customFormat="1" x14ac:dyDescent="0.25"/>
    <row r="24511" s="29" customFormat="1" x14ac:dyDescent="0.25"/>
    <row r="24512" s="29" customFormat="1" x14ac:dyDescent="0.25"/>
    <row r="24513" s="29" customFormat="1" x14ac:dyDescent="0.25"/>
    <row r="24514" s="29" customFormat="1" x14ac:dyDescent="0.25"/>
    <row r="24515" s="29" customFormat="1" x14ac:dyDescent="0.25"/>
    <row r="24516" s="29" customFormat="1" x14ac:dyDescent="0.25"/>
    <row r="24517" s="29" customFormat="1" x14ac:dyDescent="0.25"/>
    <row r="24518" s="29" customFormat="1" x14ac:dyDescent="0.25"/>
    <row r="24519" s="29" customFormat="1" x14ac:dyDescent="0.25"/>
    <row r="24520" s="29" customFormat="1" x14ac:dyDescent="0.25"/>
    <row r="24521" s="29" customFormat="1" x14ac:dyDescent="0.25"/>
    <row r="24522" s="29" customFormat="1" x14ac:dyDescent="0.25"/>
    <row r="24523" s="29" customFormat="1" x14ac:dyDescent="0.25"/>
    <row r="24524" s="29" customFormat="1" x14ac:dyDescent="0.25"/>
    <row r="24525" s="29" customFormat="1" x14ac:dyDescent="0.25"/>
    <row r="24526" s="29" customFormat="1" x14ac:dyDescent="0.25"/>
    <row r="24527" s="29" customFormat="1" x14ac:dyDescent="0.25"/>
    <row r="24528" s="29" customFormat="1" x14ac:dyDescent="0.25"/>
    <row r="24529" s="29" customFormat="1" x14ac:dyDescent="0.25"/>
    <row r="24530" s="29" customFormat="1" x14ac:dyDescent="0.25"/>
    <row r="24531" s="29" customFormat="1" x14ac:dyDescent="0.25"/>
    <row r="24532" s="29" customFormat="1" x14ac:dyDescent="0.25"/>
    <row r="24533" s="29" customFormat="1" x14ac:dyDescent="0.25"/>
    <row r="24534" s="29" customFormat="1" x14ac:dyDescent="0.25"/>
    <row r="24535" s="29" customFormat="1" x14ac:dyDescent="0.25"/>
    <row r="24536" s="29" customFormat="1" x14ac:dyDescent="0.25"/>
    <row r="24537" s="29" customFormat="1" x14ac:dyDescent="0.25"/>
    <row r="24538" s="29" customFormat="1" x14ac:dyDescent="0.25"/>
    <row r="24539" s="29" customFormat="1" x14ac:dyDescent="0.25"/>
    <row r="24540" s="29" customFormat="1" x14ac:dyDescent="0.25"/>
    <row r="24541" s="29" customFormat="1" x14ac:dyDescent="0.25"/>
    <row r="24542" s="29" customFormat="1" x14ac:dyDescent="0.25"/>
    <row r="24543" s="29" customFormat="1" x14ac:dyDescent="0.25"/>
    <row r="24544" s="29" customFormat="1" x14ac:dyDescent="0.25"/>
    <row r="24545" s="29" customFormat="1" x14ac:dyDescent="0.25"/>
    <row r="24546" s="29" customFormat="1" x14ac:dyDescent="0.25"/>
    <row r="24547" s="29" customFormat="1" x14ac:dyDescent="0.25"/>
    <row r="24548" s="29" customFormat="1" x14ac:dyDescent="0.25"/>
    <row r="24549" s="29" customFormat="1" x14ac:dyDescent="0.25"/>
    <row r="24550" s="29" customFormat="1" x14ac:dyDescent="0.25"/>
    <row r="24551" s="29" customFormat="1" x14ac:dyDescent="0.25"/>
    <row r="24552" s="29" customFormat="1" x14ac:dyDescent="0.25"/>
    <row r="24553" s="29" customFormat="1" x14ac:dyDescent="0.25"/>
    <row r="24554" s="29" customFormat="1" x14ac:dyDescent="0.25"/>
    <row r="24555" s="29" customFormat="1" x14ac:dyDescent="0.25"/>
    <row r="24556" s="29" customFormat="1" x14ac:dyDescent="0.25"/>
    <row r="24557" s="29" customFormat="1" x14ac:dyDescent="0.25"/>
    <row r="24558" s="29" customFormat="1" x14ac:dyDescent="0.25"/>
    <row r="24559" s="29" customFormat="1" x14ac:dyDescent="0.25"/>
    <row r="24560" s="29" customFormat="1" x14ac:dyDescent="0.25"/>
    <row r="24561" s="29" customFormat="1" x14ac:dyDescent="0.25"/>
    <row r="24562" s="29" customFormat="1" x14ac:dyDescent="0.25"/>
    <row r="24563" s="29" customFormat="1" x14ac:dyDescent="0.25"/>
    <row r="24564" s="29" customFormat="1" x14ac:dyDescent="0.25"/>
    <row r="24565" s="29" customFormat="1" x14ac:dyDescent="0.25"/>
    <row r="24566" s="29" customFormat="1" x14ac:dyDescent="0.25"/>
    <row r="24567" s="29" customFormat="1" x14ac:dyDescent="0.25"/>
    <row r="24568" s="29" customFormat="1" x14ac:dyDescent="0.25"/>
    <row r="24569" s="29" customFormat="1" x14ac:dyDescent="0.25"/>
    <row r="24570" s="29" customFormat="1" x14ac:dyDescent="0.25"/>
    <row r="24571" s="29" customFormat="1" x14ac:dyDescent="0.25"/>
    <row r="24572" s="29" customFormat="1" x14ac:dyDescent="0.25"/>
    <row r="24573" s="29" customFormat="1" x14ac:dyDescent="0.25"/>
    <row r="24574" s="29" customFormat="1" x14ac:dyDescent="0.25"/>
    <row r="24575" s="29" customFormat="1" x14ac:dyDescent="0.25"/>
    <row r="24576" s="29" customFormat="1" x14ac:dyDescent="0.25"/>
    <row r="24577" s="29" customFormat="1" x14ac:dyDescent="0.25"/>
    <row r="24578" s="29" customFormat="1" x14ac:dyDescent="0.25"/>
    <row r="24579" s="29" customFormat="1" x14ac:dyDescent="0.25"/>
    <row r="24580" s="29" customFormat="1" x14ac:dyDescent="0.25"/>
    <row r="24581" s="29" customFormat="1" x14ac:dyDescent="0.25"/>
    <row r="24582" s="29" customFormat="1" x14ac:dyDescent="0.25"/>
    <row r="24583" s="29" customFormat="1" x14ac:dyDescent="0.25"/>
    <row r="24584" s="29" customFormat="1" x14ac:dyDescent="0.25"/>
    <row r="24585" s="29" customFormat="1" x14ac:dyDescent="0.25"/>
    <row r="24586" s="29" customFormat="1" x14ac:dyDescent="0.25"/>
    <row r="24587" s="29" customFormat="1" x14ac:dyDescent="0.25"/>
    <row r="24588" s="29" customFormat="1" x14ac:dyDescent="0.25"/>
    <row r="24589" s="29" customFormat="1" x14ac:dyDescent="0.25"/>
    <row r="24590" s="29" customFormat="1" x14ac:dyDescent="0.25"/>
    <row r="24591" s="29" customFormat="1" x14ac:dyDescent="0.25"/>
    <row r="24592" s="29" customFormat="1" x14ac:dyDescent="0.25"/>
    <row r="24593" s="29" customFormat="1" x14ac:dyDescent="0.25"/>
    <row r="24594" s="29" customFormat="1" x14ac:dyDescent="0.25"/>
    <row r="24595" s="29" customFormat="1" x14ac:dyDescent="0.25"/>
    <row r="24596" s="29" customFormat="1" x14ac:dyDescent="0.25"/>
    <row r="24597" s="29" customFormat="1" x14ac:dyDescent="0.25"/>
    <row r="24598" s="29" customFormat="1" x14ac:dyDescent="0.25"/>
    <row r="24599" s="29" customFormat="1" x14ac:dyDescent="0.25"/>
    <row r="24600" s="29" customFormat="1" x14ac:dyDescent="0.25"/>
    <row r="24601" s="29" customFormat="1" x14ac:dyDescent="0.25"/>
    <row r="24602" s="29" customFormat="1" x14ac:dyDescent="0.25"/>
    <row r="24603" s="29" customFormat="1" x14ac:dyDescent="0.25"/>
    <row r="24604" s="29" customFormat="1" x14ac:dyDescent="0.25"/>
    <row r="24605" s="29" customFormat="1" x14ac:dyDescent="0.25"/>
    <row r="24606" s="29" customFormat="1" x14ac:dyDescent="0.25"/>
    <row r="24607" s="29" customFormat="1" x14ac:dyDescent="0.25"/>
    <row r="24608" s="29" customFormat="1" x14ac:dyDescent="0.25"/>
    <row r="24609" s="29" customFormat="1" x14ac:dyDescent="0.25"/>
    <row r="24610" s="29" customFormat="1" x14ac:dyDescent="0.25"/>
    <row r="24611" s="29" customFormat="1" x14ac:dyDescent="0.25"/>
    <row r="24612" s="29" customFormat="1" x14ac:dyDescent="0.25"/>
    <row r="24613" s="29" customFormat="1" x14ac:dyDescent="0.25"/>
    <row r="24614" s="29" customFormat="1" x14ac:dyDescent="0.25"/>
    <row r="24615" s="29" customFormat="1" x14ac:dyDescent="0.25"/>
    <row r="24616" s="29" customFormat="1" x14ac:dyDescent="0.25"/>
    <row r="24617" s="29" customFormat="1" x14ac:dyDescent="0.25"/>
    <row r="24618" s="29" customFormat="1" x14ac:dyDescent="0.25"/>
    <row r="24619" s="29" customFormat="1" x14ac:dyDescent="0.25"/>
    <row r="24620" s="29" customFormat="1" x14ac:dyDescent="0.25"/>
    <row r="24621" s="29" customFormat="1" x14ac:dyDescent="0.25"/>
    <row r="24622" s="29" customFormat="1" x14ac:dyDescent="0.25"/>
    <row r="24623" s="29" customFormat="1" x14ac:dyDescent="0.25"/>
    <row r="24624" s="29" customFormat="1" x14ac:dyDescent="0.25"/>
    <row r="24625" s="29" customFormat="1" x14ac:dyDescent="0.25"/>
    <row r="24626" s="29" customFormat="1" x14ac:dyDescent="0.25"/>
    <row r="24627" s="29" customFormat="1" x14ac:dyDescent="0.25"/>
    <row r="24628" s="29" customFormat="1" x14ac:dyDescent="0.25"/>
    <row r="24629" s="29" customFormat="1" x14ac:dyDescent="0.25"/>
    <row r="24630" s="29" customFormat="1" x14ac:dyDescent="0.25"/>
    <row r="24631" s="29" customFormat="1" x14ac:dyDescent="0.25"/>
    <row r="24632" s="29" customFormat="1" x14ac:dyDescent="0.25"/>
    <row r="24633" s="29" customFormat="1" x14ac:dyDescent="0.25"/>
    <row r="24634" s="29" customFormat="1" x14ac:dyDescent="0.25"/>
    <row r="24635" s="29" customFormat="1" x14ac:dyDescent="0.25"/>
    <row r="24636" s="29" customFormat="1" x14ac:dyDescent="0.25"/>
    <row r="24637" s="29" customFormat="1" x14ac:dyDescent="0.25"/>
    <row r="24638" s="29" customFormat="1" x14ac:dyDescent="0.25"/>
    <row r="24639" s="29" customFormat="1" x14ac:dyDescent="0.25"/>
    <row r="24640" s="29" customFormat="1" x14ac:dyDescent="0.25"/>
    <row r="24641" s="29" customFormat="1" x14ac:dyDescent="0.25"/>
    <row r="24642" s="29" customFormat="1" x14ac:dyDescent="0.25"/>
    <row r="24643" s="29" customFormat="1" x14ac:dyDescent="0.25"/>
    <row r="24644" s="29" customFormat="1" x14ac:dyDescent="0.25"/>
    <row r="24645" s="29" customFormat="1" x14ac:dyDescent="0.25"/>
    <row r="24646" s="29" customFormat="1" x14ac:dyDescent="0.25"/>
    <row r="24647" s="29" customFormat="1" x14ac:dyDescent="0.25"/>
    <row r="24648" s="29" customFormat="1" x14ac:dyDescent="0.25"/>
    <row r="24649" s="29" customFormat="1" x14ac:dyDescent="0.25"/>
    <row r="24650" s="29" customFormat="1" x14ac:dyDescent="0.25"/>
    <row r="24651" s="29" customFormat="1" x14ac:dyDescent="0.25"/>
    <row r="24652" s="29" customFormat="1" x14ac:dyDescent="0.25"/>
    <row r="24653" s="29" customFormat="1" x14ac:dyDescent="0.25"/>
    <row r="24654" s="29" customFormat="1" x14ac:dyDescent="0.25"/>
    <row r="24655" s="29" customFormat="1" x14ac:dyDescent="0.25"/>
    <row r="24656" s="29" customFormat="1" x14ac:dyDescent="0.25"/>
    <row r="24657" s="29" customFormat="1" x14ac:dyDescent="0.25"/>
    <row r="24658" s="29" customFormat="1" x14ac:dyDescent="0.25"/>
    <row r="24659" s="29" customFormat="1" x14ac:dyDescent="0.25"/>
    <row r="24660" s="29" customFormat="1" x14ac:dyDescent="0.25"/>
    <row r="24661" s="29" customFormat="1" x14ac:dyDescent="0.25"/>
    <row r="24662" s="29" customFormat="1" x14ac:dyDescent="0.25"/>
    <row r="24663" s="29" customFormat="1" x14ac:dyDescent="0.25"/>
    <row r="24664" s="29" customFormat="1" x14ac:dyDescent="0.25"/>
    <row r="24665" s="29" customFormat="1" x14ac:dyDescent="0.25"/>
    <row r="24666" s="29" customFormat="1" x14ac:dyDescent="0.25"/>
    <row r="24667" s="29" customFormat="1" x14ac:dyDescent="0.25"/>
    <row r="24668" s="29" customFormat="1" x14ac:dyDescent="0.25"/>
    <row r="24669" s="29" customFormat="1" x14ac:dyDescent="0.25"/>
    <row r="24670" s="29" customFormat="1" x14ac:dyDescent="0.25"/>
    <row r="24671" s="29" customFormat="1" x14ac:dyDescent="0.25"/>
    <row r="24672" s="29" customFormat="1" x14ac:dyDescent="0.25"/>
    <row r="24673" s="29" customFormat="1" x14ac:dyDescent="0.25"/>
    <row r="24674" s="29" customFormat="1" x14ac:dyDescent="0.25"/>
    <row r="24675" s="29" customFormat="1" x14ac:dyDescent="0.25"/>
    <row r="24676" s="29" customFormat="1" x14ac:dyDescent="0.25"/>
    <row r="24677" s="29" customFormat="1" x14ac:dyDescent="0.25"/>
    <row r="24678" s="29" customFormat="1" x14ac:dyDescent="0.25"/>
    <row r="24679" s="29" customFormat="1" x14ac:dyDescent="0.25"/>
    <row r="24680" s="29" customFormat="1" x14ac:dyDescent="0.25"/>
    <row r="24681" s="29" customFormat="1" x14ac:dyDescent="0.25"/>
    <row r="24682" s="29" customFormat="1" x14ac:dyDescent="0.25"/>
    <row r="24683" s="29" customFormat="1" x14ac:dyDescent="0.25"/>
    <row r="24684" s="29" customFormat="1" x14ac:dyDescent="0.25"/>
    <row r="24685" s="29" customFormat="1" x14ac:dyDescent="0.25"/>
    <row r="24686" s="29" customFormat="1" x14ac:dyDescent="0.25"/>
    <row r="24687" s="29" customFormat="1" x14ac:dyDescent="0.25"/>
    <row r="24688" s="29" customFormat="1" x14ac:dyDescent="0.25"/>
    <row r="24689" s="29" customFormat="1" x14ac:dyDescent="0.25"/>
    <row r="24690" s="29" customFormat="1" x14ac:dyDescent="0.25"/>
    <row r="24691" s="29" customFormat="1" x14ac:dyDescent="0.25"/>
    <row r="24692" s="29" customFormat="1" x14ac:dyDescent="0.25"/>
    <row r="24693" s="29" customFormat="1" x14ac:dyDescent="0.25"/>
    <row r="24694" s="29" customFormat="1" x14ac:dyDescent="0.25"/>
    <row r="24695" s="29" customFormat="1" x14ac:dyDescent="0.25"/>
    <row r="24696" s="29" customFormat="1" x14ac:dyDescent="0.25"/>
    <row r="24697" s="29" customFormat="1" x14ac:dyDescent="0.25"/>
    <row r="24698" s="29" customFormat="1" x14ac:dyDescent="0.25"/>
    <row r="24699" s="29" customFormat="1" x14ac:dyDescent="0.25"/>
    <row r="24700" s="29" customFormat="1" x14ac:dyDescent="0.25"/>
    <row r="24701" s="29" customFormat="1" x14ac:dyDescent="0.25"/>
    <row r="24702" s="29" customFormat="1" x14ac:dyDescent="0.25"/>
    <row r="24703" s="29" customFormat="1" x14ac:dyDescent="0.25"/>
    <row r="24704" s="29" customFormat="1" x14ac:dyDescent="0.25"/>
    <row r="24705" s="29" customFormat="1" x14ac:dyDescent="0.25"/>
    <row r="24706" s="29" customFormat="1" x14ac:dyDescent="0.25"/>
    <row r="24707" s="29" customFormat="1" x14ac:dyDescent="0.25"/>
    <row r="24708" s="29" customFormat="1" x14ac:dyDescent="0.25"/>
    <row r="24709" s="29" customFormat="1" x14ac:dyDescent="0.25"/>
    <row r="24710" s="29" customFormat="1" x14ac:dyDescent="0.25"/>
    <row r="24711" s="29" customFormat="1" x14ac:dyDescent="0.25"/>
    <row r="24712" s="29" customFormat="1" x14ac:dyDescent="0.25"/>
    <row r="24713" s="29" customFormat="1" x14ac:dyDescent="0.25"/>
    <row r="24714" s="29" customFormat="1" x14ac:dyDescent="0.25"/>
    <row r="24715" s="29" customFormat="1" x14ac:dyDescent="0.25"/>
    <row r="24716" s="29" customFormat="1" x14ac:dyDescent="0.25"/>
    <row r="24717" s="29" customFormat="1" x14ac:dyDescent="0.25"/>
    <row r="24718" s="29" customFormat="1" x14ac:dyDescent="0.25"/>
    <row r="24719" s="29" customFormat="1" x14ac:dyDescent="0.25"/>
    <row r="24720" s="29" customFormat="1" x14ac:dyDescent="0.25"/>
    <row r="24721" s="29" customFormat="1" x14ac:dyDescent="0.25"/>
    <row r="24722" s="29" customFormat="1" x14ac:dyDescent="0.25"/>
    <row r="24723" s="29" customFormat="1" x14ac:dyDescent="0.25"/>
    <row r="24724" s="29" customFormat="1" x14ac:dyDescent="0.25"/>
    <row r="24725" s="29" customFormat="1" x14ac:dyDescent="0.25"/>
    <row r="24726" s="29" customFormat="1" x14ac:dyDescent="0.25"/>
    <row r="24727" s="29" customFormat="1" x14ac:dyDescent="0.25"/>
    <row r="24728" s="29" customFormat="1" x14ac:dyDescent="0.25"/>
    <row r="24729" s="29" customFormat="1" x14ac:dyDescent="0.25"/>
    <row r="24730" s="29" customFormat="1" x14ac:dyDescent="0.25"/>
    <row r="24731" s="29" customFormat="1" x14ac:dyDescent="0.25"/>
    <row r="24732" s="29" customFormat="1" x14ac:dyDescent="0.25"/>
    <row r="24733" s="29" customFormat="1" x14ac:dyDescent="0.25"/>
    <row r="24734" s="29" customFormat="1" x14ac:dyDescent="0.25"/>
    <row r="24735" s="29" customFormat="1" x14ac:dyDescent="0.25"/>
    <row r="24736" s="29" customFormat="1" x14ac:dyDescent="0.25"/>
    <row r="24737" s="29" customFormat="1" x14ac:dyDescent="0.25"/>
    <row r="24738" s="29" customFormat="1" x14ac:dyDescent="0.25"/>
    <row r="24739" s="29" customFormat="1" x14ac:dyDescent="0.25"/>
    <row r="24740" s="29" customFormat="1" x14ac:dyDescent="0.25"/>
    <row r="24741" s="29" customFormat="1" x14ac:dyDescent="0.25"/>
    <row r="24742" s="29" customFormat="1" x14ac:dyDescent="0.25"/>
    <row r="24743" s="29" customFormat="1" x14ac:dyDescent="0.25"/>
    <row r="24744" s="29" customFormat="1" x14ac:dyDescent="0.25"/>
    <row r="24745" s="29" customFormat="1" x14ac:dyDescent="0.25"/>
    <row r="24746" s="29" customFormat="1" x14ac:dyDescent="0.25"/>
    <row r="24747" s="29" customFormat="1" x14ac:dyDescent="0.25"/>
    <row r="24748" s="29" customFormat="1" x14ac:dyDescent="0.25"/>
    <row r="24749" s="29" customFormat="1" x14ac:dyDescent="0.25"/>
    <row r="24750" s="29" customFormat="1" x14ac:dyDescent="0.25"/>
    <row r="24751" s="29" customFormat="1" x14ac:dyDescent="0.25"/>
    <row r="24752" s="29" customFormat="1" x14ac:dyDescent="0.25"/>
    <row r="24753" s="29" customFormat="1" x14ac:dyDescent="0.25"/>
    <row r="24754" s="29" customFormat="1" x14ac:dyDescent="0.25"/>
    <row r="24755" s="29" customFormat="1" x14ac:dyDescent="0.25"/>
    <row r="24756" s="29" customFormat="1" x14ac:dyDescent="0.25"/>
    <row r="24757" s="29" customFormat="1" x14ac:dyDescent="0.25"/>
    <row r="24758" s="29" customFormat="1" x14ac:dyDescent="0.25"/>
    <row r="24759" s="29" customFormat="1" x14ac:dyDescent="0.25"/>
    <row r="24760" s="29" customFormat="1" x14ac:dyDescent="0.25"/>
    <row r="24761" s="29" customFormat="1" x14ac:dyDescent="0.25"/>
    <row r="24762" s="29" customFormat="1" x14ac:dyDescent="0.25"/>
    <row r="24763" s="29" customFormat="1" x14ac:dyDescent="0.25"/>
    <row r="24764" s="29" customFormat="1" x14ac:dyDescent="0.25"/>
    <row r="24765" s="29" customFormat="1" x14ac:dyDescent="0.25"/>
    <row r="24766" s="29" customFormat="1" x14ac:dyDescent="0.25"/>
    <row r="24767" s="29" customFormat="1" x14ac:dyDescent="0.25"/>
    <row r="24768" s="29" customFormat="1" x14ac:dyDescent="0.25"/>
    <row r="24769" s="29" customFormat="1" x14ac:dyDescent="0.25"/>
    <row r="24770" s="29" customFormat="1" x14ac:dyDescent="0.25"/>
    <row r="24771" s="29" customFormat="1" x14ac:dyDescent="0.25"/>
    <row r="24772" s="29" customFormat="1" x14ac:dyDescent="0.25"/>
    <row r="24773" s="29" customFormat="1" x14ac:dyDescent="0.25"/>
    <row r="24774" s="29" customFormat="1" x14ac:dyDescent="0.25"/>
    <row r="24775" s="29" customFormat="1" x14ac:dyDescent="0.25"/>
    <row r="24776" s="29" customFormat="1" x14ac:dyDescent="0.25"/>
    <row r="24777" s="29" customFormat="1" x14ac:dyDescent="0.25"/>
    <row r="24778" s="29" customFormat="1" x14ac:dyDescent="0.25"/>
    <row r="24779" s="29" customFormat="1" x14ac:dyDescent="0.25"/>
    <row r="24780" s="29" customFormat="1" x14ac:dyDescent="0.25"/>
    <row r="24781" s="29" customFormat="1" x14ac:dyDescent="0.25"/>
    <row r="24782" s="29" customFormat="1" x14ac:dyDescent="0.25"/>
    <row r="24783" s="29" customFormat="1" x14ac:dyDescent="0.25"/>
    <row r="24784" s="29" customFormat="1" x14ac:dyDescent="0.25"/>
    <row r="24785" s="29" customFormat="1" x14ac:dyDescent="0.25"/>
    <row r="24786" s="29" customFormat="1" x14ac:dyDescent="0.25"/>
    <row r="24787" s="29" customFormat="1" x14ac:dyDescent="0.25"/>
    <row r="24788" s="29" customFormat="1" x14ac:dyDescent="0.25"/>
    <row r="24789" s="29" customFormat="1" x14ac:dyDescent="0.25"/>
    <row r="24790" s="29" customFormat="1" x14ac:dyDescent="0.25"/>
    <row r="24791" s="29" customFormat="1" x14ac:dyDescent="0.25"/>
    <row r="24792" s="29" customFormat="1" x14ac:dyDescent="0.25"/>
    <row r="24793" s="29" customFormat="1" x14ac:dyDescent="0.25"/>
    <row r="24794" s="29" customFormat="1" x14ac:dyDescent="0.25"/>
    <row r="24795" s="29" customFormat="1" x14ac:dyDescent="0.25"/>
    <row r="24796" s="29" customFormat="1" x14ac:dyDescent="0.25"/>
    <row r="24797" s="29" customFormat="1" x14ac:dyDescent="0.25"/>
    <row r="24798" s="29" customFormat="1" x14ac:dyDescent="0.25"/>
    <row r="24799" s="29" customFormat="1" x14ac:dyDescent="0.25"/>
    <row r="24800" s="29" customFormat="1" x14ac:dyDescent="0.25"/>
    <row r="24801" s="29" customFormat="1" x14ac:dyDescent="0.25"/>
    <row r="24802" s="29" customFormat="1" x14ac:dyDescent="0.25"/>
    <row r="24803" s="29" customFormat="1" x14ac:dyDescent="0.25"/>
    <row r="24804" s="29" customFormat="1" x14ac:dyDescent="0.25"/>
    <row r="24805" s="29" customFormat="1" x14ac:dyDescent="0.25"/>
    <row r="24806" s="29" customFormat="1" x14ac:dyDescent="0.25"/>
    <row r="24807" s="29" customFormat="1" x14ac:dyDescent="0.25"/>
    <row r="24808" s="29" customFormat="1" x14ac:dyDescent="0.25"/>
    <row r="24809" s="29" customFormat="1" x14ac:dyDescent="0.25"/>
    <row r="24810" s="29" customFormat="1" x14ac:dyDescent="0.25"/>
    <row r="24811" s="29" customFormat="1" x14ac:dyDescent="0.25"/>
    <row r="24812" s="29" customFormat="1" x14ac:dyDescent="0.25"/>
    <row r="24813" s="29" customFormat="1" x14ac:dyDescent="0.25"/>
    <row r="24814" s="29" customFormat="1" x14ac:dyDescent="0.25"/>
    <row r="24815" s="29" customFormat="1" x14ac:dyDescent="0.25"/>
    <row r="24816" s="29" customFormat="1" x14ac:dyDescent="0.25"/>
    <row r="24817" s="29" customFormat="1" x14ac:dyDescent="0.25"/>
    <row r="24818" s="29" customFormat="1" x14ac:dyDescent="0.25"/>
    <row r="24819" s="29" customFormat="1" x14ac:dyDescent="0.25"/>
    <row r="24820" s="29" customFormat="1" x14ac:dyDescent="0.25"/>
    <row r="24821" s="29" customFormat="1" x14ac:dyDescent="0.25"/>
    <row r="24822" s="29" customFormat="1" x14ac:dyDescent="0.25"/>
    <row r="24823" s="29" customFormat="1" x14ac:dyDescent="0.25"/>
    <row r="24824" s="29" customFormat="1" x14ac:dyDescent="0.25"/>
    <row r="24825" s="29" customFormat="1" x14ac:dyDescent="0.25"/>
    <row r="24826" s="29" customFormat="1" x14ac:dyDescent="0.25"/>
    <row r="24827" s="29" customFormat="1" x14ac:dyDescent="0.25"/>
    <row r="24828" s="29" customFormat="1" x14ac:dyDescent="0.25"/>
    <row r="24829" s="29" customFormat="1" x14ac:dyDescent="0.25"/>
    <row r="24830" s="29" customFormat="1" x14ac:dyDescent="0.25"/>
    <row r="24831" s="29" customFormat="1" x14ac:dyDescent="0.25"/>
    <row r="24832" s="29" customFormat="1" x14ac:dyDescent="0.25"/>
    <row r="24833" s="29" customFormat="1" x14ac:dyDescent="0.25"/>
    <row r="24834" s="29" customFormat="1" x14ac:dyDescent="0.25"/>
    <row r="24835" s="29" customFormat="1" x14ac:dyDescent="0.25"/>
    <row r="24836" s="29" customFormat="1" x14ac:dyDescent="0.25"/>
    <row r="24837" s="29" customFormat="1" x14ac:dyDescent="0.25"/>
    <row r="24838" s="29" customFormat="1" x14ac:dyDescent="0.25"/>
    <row r="24839" s="29" customFormat="1" x14ac:dyDescent="0.25"/>
    <row r="24840" s="29" customFormat="1" x14ac:dyDescent="0.25"/>
    <row r="24841" s="29" customFormat="1" x14ac:dyDescent="0.25"/>
    <row r="24842" s="29" customFormat="1" x14ac:dyDescent="0.25"/>
    <row r="24843" s="29" customFormat="1" x14ac:dyDescent="0.25"/>
    <row r="24844" s="29" customFormat="1" x14ac:dyDescent="0.25"/>
    <row r="24845" s="29" customFormat="1" x14ac:dyDescent="0.25"/>
    <row r="24846" s="29" customFormat="1" x14ac:dyDescent="0.25"/>
    <row r="24847" s="29" customFormat="1" x14ac:dyDescent="0.25"/>
    <row r="24848" s="29" customFormat="1" x14ac:dyDescent="0.25"/>
    <row r="24849" s="29" customFormat="1" x14ac:dyDescent="0.25"/>
    <row r="24850" s="29" customFormat="1" x14ac:dyDescent="0.25"/>
    <row r="24851" s="29" customFormat="1" x14ac:dyDescent="0.25"/>
    <row r="24852" s="29" customFormat="1" x14ac:dyDescent="0.25"/>
    <row r="24853" s="29" customFormat="1" x14ac:dyDescent="0.25"/>
    <row r="24854" s="29" customFormat="1" x14ac:dyDescent="0.25"/>
    <row r="24855" s="29" customFormat="1" x14ac:dyDescent="0.25"/>
    <row r="24856" s="29" customFormat="1" x14ac:dyDescent="0.25"/>
    <row r="24857" s="29" customFormat="1" x14ac:dyDescent="0.25"/>
    <row r="24858" s="29" customFormat="1" x14ac:dyDescent="0.25"/>
    <row r="24859" s="29" customFormat="1" x14ac:dyDescent="0.25"/>
    <row r="24860" s="29" customFormat="1" x14ac:dyDescent="0.25"/>
    <row r="24861" s="29" customFormat="1" x14ac:dyDescent="0.25"/>
    <row r="24862" s="29" customFormat="1" x14ac:dyDescent="0.25"/>
    <row r="24863" s="29" customFormat="1" x14ac:dyDescent="0.25"/>
    <row r="24864" s="29" customFormat="1" x14ac:dyDescent="0.25"/>
    <row r="24865" s="29" customFormat="1" x14ac:dyDescent="0.25"/>
    <row r="24866" s="29" customFormat="1" x14ac:dyDescent="0.25"/>
    <row r="24867" s="29" customFormat="1" x14ac:dyDescent="0.25"/>
    <row r="24868" s="29" customFormat="1" x14ac:dyDescent="0.25"/>
    <row r="24869" s="29" customFormat="1" x14ac:dyDescent="0.25"/>
    <row r="24870" s="29" customFormat="1" x14ac:dyDescent="0.25"/>
    <row r="24871" s="29" customFormat="1" x14ac:dyDescent="0.25"/>
    <row r="24872" s="29" customFormat="1" x14ac:dyDescent="0.25"/>
    <row r="24873" s="29" customFormat="1" x14ac:dyDescent="0.25"/>
    <row r="24874" s="29" customFormat="1" x14ac:dyDescent="0.25"/>
    <row r="24875" s="29" customFormat="1" x14ac:dyDescent="0.25"/>
    <row r="24876" s="29" customFormat="1" x14ac:dyDescent="0.25"/>
    <row r="24877" s="29" customFormat="1" x14ac:dyDescent="0.25"/>
    <row r="24878" s="29" customFormat="1" x14ac:dyDescent="0.25"/>
    <row r="24879" s="29" customFormat="1" x14ac:dyDescent="0.25"/>
    <row r="24880" s="29" customFormat="1" x14ac:dyDescent="0.25"/>
    <row r="24881" s="29" customFormat="1" x14ac:dyDescent="0.25"/>
    <row r="24882" s="29" customFormat="1" x14ac:dyDescent="0.25"/>
    <row r="24883" s="29" customFormat="1" x14ac:dyDescent="0.25"/>
    <row r="24884" s="29" customFormat="1" x14ac:dyDescent="0.25"/>
    <row r="24885" s="29" customFormat="1" x14ac:dyDescent="0.25"/>
    <row r="24886" s="29" customFormat="1" x14ac:dyDescent="0.25"/>
    <row r="24887" s="29" customFormat="1" x14ac:dyDescent="0.25"/>
    <row r="24888" s="29" customFormat="1" x14ac:dyDescent="0.25"/>
    <row r="24889" s="29" customFormat="1" x14ac:dyDescent="0.25"/>
    <row r="24890" s="29" customFormat="1" x14ac:dyDescent="0.25"/>
    <row r="24891" s="29" customFormat="1" x14ac:dyDescent="0.25"/>
    <row r="24892" s="29" customFormat="1" x14ac:dyDescent="0.25"/>
    <row r="24893" s="29" customFormat="1" x14ac:dyDescent="0.25"/>
    <row r="24894" s="29" customFormat="1" x14ac:dyDescent="0.25"/>
    <row r="24895" s="29" customFormat="1" x14ac:dyDescent="0.25"/>
    <row r="24896" s="29" customFormat="1" x14ac:dyDescent="0.25"/>
    <row r="24897" s="29" customFormat="1" x14ac:dyDescent="0.25"/>
    <row r="24898" s="29" customFormat="1" x14ac:dyDescent="0.25"/>
    <row r="24899" s="29" customFormat="1" x14ac:dyDescent="0.25"/>
    <row r="24900" s="29" customFormat="1" x14ac:dyDescent="0.25"/>
    <row r="24901" s="29" customFormat="1" x14ac:dyDescent="0.25"/>
    <row r="24902" s="29" customFormat="1" x14ac:dyDescent="0.25"/>
    <row r="24903" s="29" customFormat="1" x14ac:dyDescent="0.25"/>
    <row r="24904" s="29" customFormat="1" x14ac:dyDescent="0.25"/>
    <row r="24905" s="29" customFormat="1" x14ac:dyDescent="0.25"/>
    <row r="24906" s="29" customFormat="1" x14ac:dyDescent="0.25"/>
    <row r="24907" s="29" customFormat="1" x14ac:dyDescent="0.25"/>
    <row r="24908" s="29" customFormat="1" x14ac:dyDescent="0.25"/>
    <row r="24909" s="29" customFormat="1" x14ac:dyDescent="0.25"/>
    <row r="24910" s="29" customFormat="1" x14ac:dyDescent="0.25"/>
    <row r="24911" s="29" customFormat="1" x14ac:dyDescent="0.25"/>
    <row r="24912" s="29" customFormat="1" x14ac:dyDescent="0.25"/>
    <row r="24913" s="29" customFormat="1" x14ac:dyDescent="0.25"/>
    <row r="24914" s="29" customFormat="1" x14ac:dyDescent="0.25"/>
    <row r="24915" s="29" customFormat="1" x14ac:dyDescent="0.25"/>
    <row r="24916" s="29" customFormat="1" x14ac:dyDescent="0.25"/>
    <row r="24917" s="29" customFormat="1" x14ac:dyDescent="0.25"/>
    <row r="24918" s="29" customFormat="1" x14ac:dyDescent="0.25"/>
    <row r="24919" s="29" customFormat="1" x14ac:dyDescent="0.25"/>
    <row r="24920" s="29" customFormat="1" x14ac:dyDescent="0.25"/>
    <row r="24921" s="29" customFormat="1" x14ac:dyDescent="0.25"/>
    <row r="24922" s="29" customFormat="1" x14ac:dyDescent="0.25"/>
    <row r="24923" s="29" customFormat="1" x14ac:dyDescent="0.25"/>
    <row r="24924" s="29" customFormat="1" x14ac:dyDescent="0.25"/>
    <row r="24925" s="29" customFormat="1" x14ac:dyDescent="0.25"/>
    <row r="24926" s="29" customFormat="1" x14ac:dyDescent="0.25"/>
    <row r="24927" s="29" customFormat="1" x14ac:dyDescent="0.25"/>
    <row r="24928" s="29" customFormat="1" x14ac:dyDescent="0.25"/>
    <row r="24929" s="29" customFormat="1" x14ac:dyDescent="0.25"/>
    <row r="24930" s="29" customFormat="1" x14ac:dyDescent="0.25"/>
    <row r="24931" s="29" customFormat="1" x14ac:dyDescent="0.25"/>
    <row r="24932" s="29" customFormat="1" x14ac:dyDescent="0.25"/>
    <row r="24933" s="29" customFormat="1" x14ac:dyDescent="0.25"/>
    <row r="24934" s="29" customFormat="1" x14ac:dyDescent="0.25"/>
    <row r="24935" s="29" customFormat="1" x14ac:dyDescent="0.25"/>
    <row r="24936" s="29" customFormat="1" x14ac:dyDescent="0.25"/>
    <row r="24937" s="29" customFormat="1" x14ac:dyDescent="0.25"/>
    <row r="24938" s="29" customFormat="1" x14ac:dyDescent="0.25"/>
    <row r="24939" s="29" customFormat="1" x14ac:dyDescent="0.25"/>
    <row r="24940" s="29" customFormat="1" x14ac:dyDescent="0.25"/>
    <row r="24941" s="29" customFormat="1" x14ac:dyDescent="0.25"/>
    <row r="24942" s="29" customFormat="1" x14ac:dyDescent="0.25"/>
    <row r="24943" s="29" customFormat="1" x14ac:dyDescent="0.25"/>
    <row r="24944" s="29" customFormat="1" x14ac:dyDescent="0.25"/>
    <row r="24945" s="29" customFormat="1" x14ac:dyDescent="0.25"/>
    <row r="24946" s="29" customFormat="1" x14ac:dyDescent="0.25"/>
    <row r="24947" s="29" customFormat="1" x14ac:dyDescent="0.25"/>
    <row r="24948" s="29" customFormat="1" x14ac:dyDescent="0.25"/>
    <row r="24949" s="29" customFormat="1" x14ac:dyDescent="0.25"/>
    <row r="24950" s="29" customFormat="1" x14ac:dyDescent="0.25"/>
    <row r="24951" s="29" customFormat="1" x14ac:dyDescent="0.25"/>
    <row r="24952" s="29" customFormat="1" x14ac:dyDescent="0.25"/>
    <row r="24953" s="29" customFormat="1" x14ac:dyDescent="0.25"/>
    <row r="24954" s="29" customFormat="1" x14ac:dyDescent="0.25"/>
    <row r="24955" s="29" customFormat="1" x14ac:dyDescent="0.25"/>
    <row r="24956" s="29" customFormat="1" x14ac:dyDescent="0.25"/>
    <row r="24957" s="29" customFormat="1" x14ac:dyDescent="0.25"/>
    <row r="24958" s="29" customFormat="1" x14ac:dyDescent="0.25"/>
    <row r="24959" s="29" customFormat="1" x14ac:dyDescent="0.25"/>
    <row r="24960" s="29" customFormat="1" x14ac:dyDescent="0.25"/>
    <row r="24961" s="29" customFormat="1" x14ac:dyDescent="0.25"/>
    <row r="24962" s="29" customFormat="1" x14ac:dyDescent="0.25"/>
    <row r="24963" s="29" customFormat="1" x14ac:dyDescent="0.25"/>
    <row r="24964" s="29" customFormat="1" x14ac:dyDescent="0.25"/>
    <row r="24965" s="29" customFormat="1" x14ac:dyDescent="0.25"/>
    <row r="24966" s="29" customFormat="1" x14ac:dyDescent="0.25"/>
    <row r="24967" s="29" customFormat="1" x14ac:dyDescent="0.25"/>
    <row r="24968" s="29" customFormat="1" x14ac:dyDescent="0.25"/>
    <row r="24969" s="29" customFormat="1" x14ac:dyDescent="0.25"/>
    <row r="24970" s="29" customFormat="1" x14ac:dyDescent="0.25"/>
    <row r="24971" s="29" customFormat="1" x14ac:dyDescent="0.25"/>
    <row r="24972" s="29" customFormat="1" x14ac:dyDescent="0.25"/>
    <row r="24973" s="29" customFormat="1" x14ac:dyDescent="0.25"/>
    <row r="24974" s="29" customFormat="1" x14ac:dyDescent="0.25"/>
    <row r="24975" s="29" customFormat="1" x14ac:dyDescent="0.25"/>
    <row r="24976" s="29" customFormat="1" x14ac:dyDescent="0.25"/>
    <row r="24977" s="29" customFormat="1" x14ac:dyDescent="0.25"/>
    <row r="24978" s="29" customFormat="1" x14ac:dyDescent="0.25"/>
    <row r="24979" s="29" customFormat="1" x14ac:dyDescent="0.25"/>
    <row r="24980" s="29" customFormat="1" x14ac:dyDescent="0.25"/>
    <row r="24981" s="29" customFormat="1" x14ac:dyDescent="0.25"/>
    <row r="24982" s="29" customFormat="1" x14ac:dyDescent="0.25"/>
    <row r="24983" s="29" customFormat="1" x14ac:dyDescent="0.25"/>
    <row r="24984" s="29" customFormat="1" x14ac:dyDescent="0.25"/>
    <row r="24985" s="29" customFormat="1" x14ac:dyDescent="0.25"/>
    <row r="24986" s="29" customFormat="1" x14ac:dyDescent="0.25"/>
    <row r="24987" s="29" customFormat="1" x14ac:dyDescent="0.25"/>
    <row r="24988" s="29" customFormat="1" x14ac:dyDescent="0.25"/>
    <row r="24989" s="29" customFormat="1" x14ac:dyDescent="0.25"/>
    <row r="24990" s="29" customFormat="1" x14ac:dyDescent="0.25"/>
    <row r="24991" s="29" customFormat="1" x14ac:dyDescent="0.25"/>
    <row r="24992" s="29" customFormat="1" x14ac:dyDescent="0.25"/>
    <row r="24993" s="29" customFormat="1" x14ac:dyDescent="0.25"/>
    <row r="24994" s="29" customFormat="1" x14ac:dyDescent="0.25"/>
    <row r="24995" s="29" customFormat="1" x14ac:dyDescent="0.25"/>
    <row r="24996" s="29" customFormat="1" x14ac:dyDescent="0.25"/>
    <row r="24997" s="29" customFormat="1" x14ac:dyDescent="0.25"/>
    <row r="24998" s="29" customFormat="1" x14ac:dyDescent="0.25"/>
    <row r="24999" s="29" customFormat="1" x14ac:dyDescent="0.25"/>
    <row r="25000" s="29" customFormat="1" x14ac:dyDescent="0.25"/>
    <row r="25001" s="29" customFormat="1" x14ac:dyDescent="0.25"/>
    <row r="25002" s="29" customFormat="1" x14ac:dyDescent="0.25"/>
    <row r="25003" s="29" customFormat="1" x14ac:dyDescent="0.25"/>
    <row r="25004" s="29" customFormat="1" x14ac:dyDescent="0.25"/>
    <row r="25005" s="29" customFormat="1" x14ac:dyDescent="0.25"/>
    <row r="25006" s="29" customFormat="1" x14ac:dyDescent="0.25"/>
    <row r="25007" s="29" customFormat="1" x14ac:dyDescent="0.25"/>
    <row r="25008" s="29" customFormat="1" x14ac:dyDescent="0.25"/>
    <row r="25009" s="29" customFormat="1" x14ac:dyDescent="0.25"/>
    <row r="25010" s="29" customFormat="1" x14ac:dyDescent="0.25"/>
    <row r="25011" s="29" customFormat="1" x14ac:dyDescent="0.25"/>
    <row r="25012" s="29" customFormat="1" x14ac:dyDescent="0.25"/>
    <row r="25013" s="29" customFormat="1" x14ac:dyDescent="0.25"/>
    <row r="25014" s="29" customFormat="1" x14ac:dyDescent="0.25"/>
    <row r="25015" s="29" customFormat="1" x14ac:dyDescent="0.25"/>
    <row r="25016" s="29" customFormat="1" x14ac:dyDescent="0.25"/>
    <row r="25017" s="29" customFormat="1" x14ac:dyDescent="0.25"/>
    <row r="25018" s="29" customFormat="1" x14ac:dyDescent="0.25"/>
    <row r="25019" s="29" customFormat="1" x14ac:dyDescent="0.25"/>
    <row r="25020" s="29" customFormat="1" x14ac:dyDescent="0.25"/>
    <row r="25021" s="29" customFormat="1" x14ac:dyDescent="0.25"/>
    <row r="25022" s="29" customFormat="1" x14ac:dyDescent="0.25"/>
    <row r="25023" s="29" customFormat="1" x14ac:dyDescent="0.25"/>
    <row r="25024" s="29" customFormat="1" x14ac:dyDescent="0.25"/>
    <row r="25025" s="29" customFormat="1" x14ac:dyDescent="0.25"/>
    <row r="25026" s="29" customFormat="1" x14ac:dyDescent="0.25"/>
    <row r="25027" s="29" customFormat="1" x14ac:dyDescent="0.25"/>
    <row r="25028" s="29" customFormat="1" x14ac:dyDescent="0.25"/>
    <row r="25029" s="29" customFormat="1" x14ac:dyDescent="0.25"/>
    <row r="25030" s="29" customFormat="1" x14ac:dyDescent="0.25"/>
    <row r="25031" s="29" customFormat="1" x14ac:dyDescent="0.25"/>
    <row r="25032" s="29" customFormat="1" x14ac:dyDescent="0.25"/>
    <row r="25033" s="29" customFormat="1" x14ac:dyDescent="0.25"/>
    <row r="25034" s="29" customFormat="1" x14ac:dyDescent="0.25"/>
    <row r="25035" s="29" customFormat="1" x14ac:dyDescent="0.25"/>
    <row r="25036" s="29" customFormat="1" x14ac:dyDescent="0.25"/>
    <row r="25037" s="29" customFormat="1" x14ac:dyDescent="0.25"/>
    <row r="25038" s="29" customFormat="1" x14ac:dyDescent="0.25"/>
    <row r="25039" s="29" customFormat="1" x14ac:dyDescent="0.25"/>
    <row r="25040" s="29" customFormat="1" x14ac:dyDescent="0.25"/>
    <row r="25041" s="29" customFormat="1" x14ac:dyDescent="0.25"/>
    <row r="25042" s="29" customFormat="1" x14ac:dyDescent="0.25"/>
    <row r="25043" s="29" customFormat="1" x14ac:dyDescent="0.25"/>
    <row r="25044" s="29" customFormat="1" x14ac:dyDescent="0.25"/>
    <row r="25045" s="29" customFormat="1" x14ac:dyDescent="0.25"/>
    <row r="25046" s="29" customFormat="1" x14ac:dyDescent="0.25"/>
    <row r="25047" s="29" customFormat="1" x14ac:dyDescent="0.25"/>
    <row r="25048" s="29" customFormat="1" x14ac:dyDescent="0.25"/>
    <row r="25049" s="29" customFormat="1" x14ac:dyDescent="0.25"/>
    <row r="25050" s="29" customFormat="1" x14ac:dyDescent="0.25"/>
    <row r="25051" s="29" customFormat="1" x14ac:dyDescent="0.25"/>
    <row r="25052" s="29" customFormat="1" x14ac:dyDescent="0.25"/>
    <row r="25053" s="29" customFormat="1" x14ac:dyDescent="0.25"/>
    <row r="25054" s="29" customFormat="1" x14ac:dyDescent="0.25"/>
    <row r="25055" s="29" customFormat="1" x14ac:dyDescent="0.25"/>
    <row r="25056" s="29" customFormat="1" x14ac:dyDescent="0.25"/>
    <row r="25057" s="29" customFormat="1" x14ac:dyDescent="0.25"/>
    <row r="25058" s="29" customFormat="1" x14ac:dyDescent="0.25"/>
    <row r="25059" s="29" customFormat="1" x14ac:dyDescent="0.25"/>
    <row r="25060" s="29" customFormat="1" x14ac:dyDescent="0.25"/>
    <row r="25061" s="29" customFormat="1" x14ac:dyDescent="0.25"/>
    <row r="25062" s="29" customFormat="1" x14ac:dyDescent="0.25"/>
    <row r="25063" s="29" customFormat="1" x14ac:dyDescent="0.25"/>
    <row r="25064" s="29" customFormat="1" x14ac:dyDescent="0.25"/>
    <row r="25065" s="29" customFormat="1" x14ac:dyDescent="0.25"/>
    <row r="25066" s="29" customFormat="1" x14ac:dyDescent="0.25"/>
    <row r="25067" s="29" customFormat="1" x14ac:dyDescent="0.25"/>
    <row r="25068" s="29" customFormat="1" x14ac:dyDescent="0.25"/>
    <row r="25069" s="29" customFormat="1" x14ac:dyDescent="0.25"/>
    <row r="25070" s="29" customFormat="1" x14ac:dyDescent="0.25"/>
    <row r="25071" s="29" customFormat="1" x14ac:dyDescent="0.25"/>
    <row r="25072" s="29" customFormat="1" x14ac:dyDescent="0.25"/>
    <row r="25073" s="29" customFormat="1" x14ac:dyDescent="0.25"/>
    <row r="25074" s="29" customFormat="1" x14ac:dyDescent="0.25"/>
    <row r="25075" s="29" customFormat="1" x14ac:dyDescent="0.25"/>
    <row r="25076" s="29" customFormat="1" x14ac:dyDescent="0.25"/>
    <row r="25077" s="29" customFormat="1" x14ac:dyDescent="0.25"/>
    <row r="25078" s="29" customFormat="1" x14ac:dyDescent="0.25"/>
    <row r="25079" s="29" customFormat="1" x14ac:dyDescent="0.25"/>
    <row r="25080" s="29" customFormat="1" x14ac:dyDescent="0.25"/>
    <row r="25081" s="29" customFormat="1" x14ac:dyDescent="0.25"/>
    <row r="25082" s="29" customFormat="1" x14ac:dyDescent="0.25"/>
    <row r="25083" s="29" customFormat="1" x14ac:dyDescent="0.25"/>
    <row r="25084" s="29" customFormat="1" x14ac:dyDescent="0.25"/>
    <row r="25085" s="29" customFormat="1" x14ac:dyDescent="0.25"/>
    <row r="25086" s="29" customFormat="1" x14ac:dyDescent="0.25"/>
    <row r="25087" s="29" customFormat="1" x14ac:dyDescent="0.25"/>
    <row r="25088" s="29" customFormat="1" x14ac:dyDescent="0.25"/>
    <row r="25089" s="29" customFormat="1" x14ac:dyDescent="0.25"/>
    <row r="25090" s="29" customFormat="1" x14ac:dyDescent="0.25"/>
    <row r="25091" s="29" customFormat="1" x14ac:dyDescent="0.25"/>
    <row r="25092" s="29" customFormat="1" x14ac:dyDescent="0.25"/>
    <row r="25093" s="29" customFormat="1" x14ac:dyDescent="0.25"/>
    <row r="25094" s="29" customFormat="1" x14ac:dyDescent="0.25"/>
    <row r="25095" s="29" customFormat="1" x14ac:dyDescent="0.25"/>
    <row r="25096" s="29" customFormat="1" x14ac:dyDescent="0.25"/>
    <row r="25097" s="29" customFormat="1" x14ac:dyDescent="0.25"/>
    <row r="25098" s="29" customFormat="1" x14ac:dyDescent="0.25"/>
    <row r="25099" s="29" customFormat="1" x14ac:dyDescent="0.25"/>
    <row r="25100" s="29" customFormat="1" x14ac:dyDescent="0.25"/>
    <row r="25101" s="29" customFormat="1" x14ac:dyDescent="0.25"/>
    <row r="25102" s="29" customFormat="1" x14ac:dyDescent="0.25"/>
    <row r="25103" s="29" customFormat="1" x14ac:dyDescent="0.25"/>
    <row r="25104" s="29" customFormat="1" x14ac:dyDescent="0.25"/>
    <row r="25105" s="29" customFormat="1" x14ac:dyDescent="0.25"/>
    <row r="25106" s="29" customFormat="1" x14ac:dyDescent="0.25"/>
    <row r="25107" s="29" customFormat="1" x14ac:dyDescent="0.25"/>
    <row r="25108" s="29" customFormat="1" x14ac:dyDescent="0.25"/>
    <row r="25109" s="29" customFormat="1" x14ac:dyDescent="0.25"/>
    <row r="25110" s="29" customFormat="1" x14ac:dyDescent="0.25"/>
    <row r="25111" s="29" customFormat="1" x14ac:dyDescent="0.25"/>
    <row r="25112" s="29" customFormat="1" x14ac:dyDescent="0.25"/>
    <row r="25113" s="29" customFormat="1" x14ac:dyDescent="0.25"/>
    <row r="25114" s="29" customFormat="1" x14ac:dyDescent="0.25"/>
    <row r="25115" s="29" customFormat="1" x14ac:dyDescent="0.25"/>
    <row r="25116" s="29" customFormat="1" x14ac:dyDescent="0.25"/>
    <row r="25117" s="29" customFormat="1" x14ac:dyDescent="0.25"/>
    <row r="25118" s="29" customFormat="1" x14ac:dyDescent="0.25"/>
    <row r="25119" s="29" customFormat="1" x14ac:dyDescent="0.25"/>
    <row r="25120" s="29" customFormat="1" x14ac:dyDescent="0.25"/>
    <row r="25121" s="29" customFormat="1" x14ac:dyDescent="0.25"/>
    <row r="25122" s="29" customFormat="1" x14ac:dyDescent="0.25"/>
    <row r="25123" s="29" customFormat="1" x14ac:dyDescent="0.25"/>
    <row r="25124" s="29" customFormat="1" x14ac:dyDescent="0.25"/>
    <row r="25125" s="29" customFormat="1" x14ac:dyDescent="0.25"/>
    <row r="25126" s="29" customFormat="1" x14ac:dyDescent="0.25"/>
    <row r="25127" s="29" customFormat="1" x14ac:dyDescent="0.25"/>
    <row r="25128" s="29" customFormat="1" x14ac:dyDescent="0.25"/>
    <row r="25129" s="29" customFormat="1" x14ac:dyDescent="0.25"/>
    <row r="25130" s="29" customFormat="1" x14ac:dyDescent="0.25"/>
    <row r="25131" s="29" customFormat="1" x14ac:dyDescent="0.25"/>
    <row r="25132" s="29" customFormat="1" x14ac:dyDescent="0.25"/>
    <row r="25133" s="29" customFormat="1" x14ac:dyDescent="0.25"/>
    <row r="25134" s="29" customFormat="1" x14ac:dyDescent="0.25"/>
    <row r="25135" s="29" customFormat="1" x14ac:dyDescent="0.25"/>
    <row r="25136" s="29" customFormat="1" x14ac:dyDescent="0.25"/>
    <row r="25137" s="29" customFormat="1" x14ac:dyDescent="0.25"/>
    <row r="25138" s="29" customFormat="1" x14ac:dyDescent="0.25"/>
    <row r="25139" s="29" customFormat="1" x14ac:dyDescent="0.25"/>
    <row r="25140" s="29" customFormat="1" x14ac:dyDescent="0.25"/>
    <row r="25141" s="29" customFormat="1" x14ac:dyDescent="0.25"/>
    <row r="25142" s="29" customFormat="1" x14ac:dyDescent="0.25"/>
    <row r="25143" s="29" customFormat="1" x14ac:dyDescent="0.25"/>
    <row r="25144" s="29" customFormat="1" x14ac:dyDescent="0.25"/>
    <row r="25145" s="29" customFormat="1" x14ac:dyDescent="0.25"/>
    <row r="25146" s="29" customFormat="1" x14ac:dyDescent="0.25"/>
    <row r="25147" s="29" customFormat="1" x14ac:dyDescent="0.25"/>
    <row r="25148" s="29" customFormat="1" x14ac:dyDescent="0.25"/>
    <row r="25149" s="29" customFormat="1" x14ac:dyDescent="0.25"/>
    <row r="25150" s="29" customFormat="1" x14ac:dyDescent="0.25"/>
    <row r="25151" s="29" customFormat="1" x14ac:dyDescent="0.25"/>
    <row r="25152" s="29" customFormat="1" x14ac:dyDescent="0.25"/>
    <row r="25153" s="29" customFormat="1" x14ac:dyDescent="0.25"/>
    <row r="25154" s="29" customFormat="1" x14ac:dyDescent="0.25"/>
    <row r="25155" s="29" customFormat="1" x14ac:dyDescent="0.25"/>
    <row r="25156" s="29" customFormat="1" x14ac:dyDescent="0.25"/>
    <row r="25157" s="29" customFormat="1" x14ac:dyDescent="0.25"/>
    <row r="25158" s="29" customFormat="1" x14ac:dyDescent="0.25"/>
    <row r="25159" s="29" customFormat="1" x14ac:dyDescent="0.25"/>
    <row r="25160" s="29" customFormat="1" x14ac:dyDescent="0.25"/>
    <row r="25161" s="29" customFormat="1" x14ac:dyDescent="0.25"/>
    <row r="25162" s="29" customFormat="1" x14ac:dyDescent="0.25"/>
    <row r="25163" s="29" customFormat="1" x14ac:dyDescent="0.25"/>
    <row r="25164" s="29" customFormat="1" x14ac:dyDescent="0.25"/>
    <row r="25165" s="29" customFormat="1" x14ac:dyDescent="0.25"/>
    <row r="25166" s="29" customFormat="1" x14ac:dyDescent="0.25"/>
    <row r="25167" s="29" customFormat="1" x14ac:dyDescent="0.25"/>
    <row r="25168" s="29" customFormat="1" x14ac:dyDescent="0.25"/>
    <row r="25169" s="29" customFormat="1" x14ac:dyDescent="0.25"/>
    <row r="25170" s="29" customFormat="1" x14ac:dyDescent="0.25"/>
    <row r="25171" s="29" customFormat="1" x14ac:dyDescent="0.25"/>
    <row r="25172" s="29" customFormat="1" x14ac:dyDescent="0.25"/>
    <row r="25173" s="29" customFormat="1" x14ac:dyDescent="0.25"/>
    <row r="25174" s="29" customFormat="1" x14ac:dyDescent="0.25"/>
    <row r="25175" s="29" customFormat="1" x14ac:dyDescent="0.25"/>
    <row r="25176" s="29" customFormat="1" x14ac:dyDescent="0.25"/>
    <row r="25177" s="29" customFormat="1" x14ac:dyDescent="0.25"/>
    <row r="25178" s="29" customFormat="1" x14ac:dyDescent="0.25"/>
    <row r="25179" s="29" customFormat="1" x14ac:dyDescent="0.25"/>
    <row r="25180" s="29" customFormat="1" x14ac:dyDescent="0.25"/>
    <row r="25181" s="29" customFormat="1" x14ac:dyDescent="0.25"/>
    <row r="25182" s="29" customFormat="1" x14ac:dyDescent="0.25"/>
    <row r="25183" s="29" customFormat="1" x14ac:dyDescent="0.25"/>
    <row r="25184" s="29" customFormat="1" x14ac:dyDescent="0.25"/>
    <row r="25185" s="29" customFormat="1" x14ac:dyDescent="0.25"/>
    <row r="25186" s="29" customFormat="1" x14ac:dyDescent="0.25"/>
    <row r="25187" s="29" customFormat="1" x14ac:dyDescent="0.25"/>
    <row r="25188" s="29" customFormat="1" x14ac:dyDescent="0.25"/>
    <row r="25189" s="29" customFormat="1" x14ac:dyDescent="0.25"/>
    <row r="25190" s="29" customFormat="1" x14ac:dyDescent="0.25"/>
    <row r="25191" s="29" customFormat="1" x14ac:dyDescent="0.25"/>
    <row r="25192" s="29" customFormat="1" x14ac:dyDescent="0.25"/>
    <row r="25193" s="29" customFormat="1" x14ac:dyDescent="0.25"/>
    <row r="25194" s="29" customFormat="1" x14ac:dyDescent="0.25"/>
    <row r="25195" s="29" customFormat="1" x14ac:dyDescent="0.25"/>
    <row r="25196" s="29" customFormat="1" x14ac:dyDescent="0.25"/>
    <row r="25197" s="29" customFormat="1" x14ac:dyDescent="0.25"/>
    <row r="25198" s="29" customFormat="1" x14ac:dyDescent="0.25"/>
    <row r="25199" s="29" customFormat="1" x14ac:dyDescent="0.25"/>
    <row r="25200" s="29" customFormat="1" x14ac:dyDescent="0.25"/>
    <row r="25201" s="29" customFormat="1" x14ac:dyDescent="0.25"/>
    <row r="25202" s="29" customFormat="1" x14ac:dyDescent="0.25"/>
    <row r="25203" s="29" customFormat="1" x14ac:dyDescent="0.25"/>
    <row r="25204" s="29" customFormat="1" x14ac:dyDescent="0.25"/>
    <row r="25205" s="29" customFormat="1" x14ac:dyDescent="0.25"/>
    <row r="25206" s="29" customFormat="1" x14ac:dyDescent="0.25"/>
    <row r="25207" s="29" customFormat="1" x14ac:dyDescent="0.25"/>
    <row r="25208" s="29" customFormat="1" x14ac:dyDescent="0.25"/>
    <row r="25209" s="29" customFormat="1" x14ac:dyDescent="0.25"/>
    <row r="25210" s="29" customFormat="1" x14ac:dyDescent="0.25"/>
    <row r="25211" s="29" customFormat="1" x14ac:dyDescent="0.25"/>
    <row r="25212" s="29" customFormat="1" x14ac:dyDescent="0.25"/>
    <row r="25213" s="29" customFormat="1" x14ac:dyDescent="0.25"/>
    <row r="25214" s="29" customFormat="1" x14ac:dyDescent="0.25"/>
    <row r="25215" s="29" customFormat="1" x14ac:dyDescent="0.25"/>
    <row r="25216" s="29" customFormat="1" x14ac:dyDescent="0.25"/>
    <row r="25217" s="29" customFormat="1" x14ac:dyDescent="0.25"/>
    <row r="25218" s="29" customFormat="1" x14ac:dyDescent="0.25"/>
    <row r="25219" s="29" customFormat="1" x14ac:dyDescent="0.25"/>
    <row r="25220" s="29" customFormat="1" x14ac:dyDescent="0.25"/>
    <row r="25221" s="29" customFormat="1" x14ac:dyDescent="0.25"/>
    <row r="25222" s="29" customFormat="1" x14ac:dyDescent="0.25"/>
    <row r="25223" s="29" customFormat="1" x14ac:dyDescent="0.25"/>
    <row r="25224" s="29" customFormat="1" x14ac:dyDescent="0.25"/>
    <row r="25225" s="29" customFormat="1" x14ac:dyDescent="0.25"/>
    <row r="25226" s="29" customFormat="1" x14ac:dyDescent="0.25"/>
    <row r="25227" s="29" customFormat="1" x14ac:dyDescent="0.25"/>
    <row r="25228" s="29" customFormat="1" x14ac:dyDescent="0.25"/>
    <row r="25229" s="29" customFormat="1" x14ac:dyDescent="0.25"/>
    <row r="25230" s="29" customFormat="1" x14ac:dyDescent="0.25"/>
    <row r="25231" s="29" customFormat="1" x14ac:dyDescent="0.25"/>
    <row r="25232" s="29" customFormat="1" x14ac:dyDescent="0.25"/>
    <row r="25233" s="29" customFormat="1" x14ac:dyDescent="0.25"/>
    <row r="25234" s="29" customFormat="1" x14ac:dyDescent="0.25"/>
    <row r="25235" s="29" customFormat="1" x14ac:dyDescent="0.25"/>
    <row r="25236" s="29" customFormat="1" x14ac:dyDescent="0.25"/>
    <row r="25237" s="29" customFormat="1" x14ac:dyDescent="0.25"/>
    <row r="25238" s="29" customFormat="1" x14ac:dyDescent="0.25"/>
    <row r="25239" s="29" customFormat="1" x14ac:dyDescent="0.25"/>
    <row r="25240" s="29" customFormat="1" x14ac:dyDescent="0.25"/>
    <row r="25241" s="29" customFormat="1" x14ac:dyDescent="0.25"/>
    <row r="25242" s="29" customFormat="1" x14ac:dyDescent="0.25"/>
    <row r="25243" s="29" customFormat="1" x14ac:dyDescent="0.25"/>
    <row r="25244" s="29" customFormat="1" x14ac:dyDescent="0.25"/>
    <row r="25245" s="29" customFormat="1" x14ac:dyDescent="0.25"/>
    <row r="25246" s="29" customFormat="1" x14ac:dyDescent="0.25"/>
    <row r="25247" s="29" customFormat="1" x14ac:dyDescent="0.25"/>
    <row r="25248" s="29" customFormat="1" x14ac:dyDescent="0.25"/>
    <row r="25249" s="29" customFormat="1" x14ac:dyDescent="0.25"/>
    <row r="25250" s="29" customFormat="1" x14ac:dyDescent="0.25"/>
    <row r="25251" s="29" customFormat="1" x14ac:dyDescent="0.25"/>
    <row r="25252" s="29" customFormat="1" x14ac:dyDescent="0.25"/>
    <row r="25253" s="29" customFormat="1" x14ac:dyDescent="0.25"/>
    <row r="25254" s="29" customFormat="1" x14ac:dyDescent="0.25"/>
    <row r="25255" s="29" customFormat="1" x14ac:dyDescent="0.25"/>
    <row r="25256" s="29" customFormat="1" x14ac:dyDescent="0.25"/>
    <row r="25257" s="29" customFormat="1" x14ac:dyDescent="0.25"/>
    <row r="25258" s="29" customFormat="1" x14ac:dyDescent="0.25"/>
    <row r="25259" s="29" customFormat="1" x14ac:dyDescent="0.25"/>
    <row r="25260" s="29" customFormat="1" x14ac:dyDescent="0.25"/>
    <row r="25261" s="29" customFormat="1" x14ac:dyDescent="0.25"/>
    <row r="25262" s="29" customFormat="1" x14ac:dyDescent="0.25"/>
    <row r="25263" s="29" customFormat="1" x14ac:dyDescent="0.25"/>
    <row r="25264" s="29" customFormat="1" x14ac:dyDescent="0.25"/>
    <row r="25265" s="29" customFormat="1" x14ac:dyDescent="0.25"/>
    <row r="25266" s="29" customFormat="1" x14ac:dyDescent="0.25"/>
    <row r="25267" s="29" customFormat="1" x14ac:dyDescent="0.25"/>
    <row r="25268" s="29" customFormat="1" x14ac:dyDescent="0.25"/>
    <row r="25269" s="29" customFormat="1" x14ac:dyDescent="0.25"/>
    <row r="25270" s="29" customFormat="1" x14ac:dyDescent="0.25"/>
    <row r="25271" s="29" customFormat="1" x14ac:dyDescent="0.25"/>
    <row r="25272" s="29" customFormat="1" x14ac:dyDescent="0.25"/>
    <row r="25273" s="29" customFormat="1" x14ac:dyDescent="0.25"/>
    <row r="25274" s="29" customFormat="1" x14ac:dyDescent="0.25"/>
    <row r="25275" s="29" customFormat="1" x14ac:dyDescent="0.25"/>
    <row r="25276" s="29" customFormat="1" x14ac:dyDescent="0.25"/>
    <row r="25277" s="29" customFormat="1" x14ac:dyDescent="0.25"/>
    <row r="25278" s="29" customFormat="1" x14ac:dyDescent="0.25"/>
    <row r="25279" s="29" customFormat="1" x14ac:dyDescent="0.25"/>
    <row r="25280" s="29" customFormat="1" x14ac:dyDescent="0.25"/>
    <row r="25281" s="29" customFormat="1" x14ac:dyDescent="0.25"/>
    <row r="25282" s="29" customFormat="1" x14ac:dyDescent="0.25"/>
    <row r="25283" s="29" customFormat="1" x14ac:dyDescent="0.25"/>
    <row r="25284" s="29" customFormat="1" x14ac:dyDescent="0.25"/>
    <row r="25285" s="29" customFormat="1" x14ac:dyDescent="0.25"/>
    <row r="25286" s="29" customFormat="1" x14ac:dyDescent="0.25"/>
    <row r="25287" s="29" customFormat="1" x14ac:dyDescent="0.25"/>
    <row r="25288" s="29" customFormat="1" x14ac:dyDescent="0.25"/>
    <row r="25289" s="29" customFormat="1" x14ac:dyDescent="0.25"/>
    <row r="25290" s="29" customFormat="1" x14ac:dyDescent="0.25"/>
    <row r="25291" s="29" customFormat="1" x14ac:dyDescent="0.25"/>
    <row r="25292" s="29" customFormat="1" x14ac:dyDescent="0.25"/>
    <row r="25293" s="29" customFormat="1" x14ac:dyDescent="0.25"/>
    <row r="25294" s="29" customFormat="1" x14ac:dyDescent="0.25"/>
    <row r="25295" s="29" customFormat="1" x14ac:dyDescent="0.25"/>
    <row r="25296" s="29" customFormat="1" x14ac:dyDescent="0.25"/>
    <row r="25297" s="29" customFormat="1" x14ac:dyDescent="0.25"/>
    <row r="25298" s="29" customFormat="1" x14ac:dyDescent="0.25"/>
    <row r="25299" s="29" customFormat="1" x14ac:dyDescent="0.25"/>
    <row r="25300" s="29" customFormat="1" x14ac:dyDescent="0.25"/>
    <row r="25301" s="29" customFormat="1" x14ac:dyDescent="0.25"/>
    <row r="25302" s="29" customFormat="1" x14ac:dyDescent="0.25"/>
    <row r="25303" s="29" customFormat="1" x14ac:dyDescent="0.25"/>
    <row r="25304" s="29" customFormat="1" x14ac:dyDescent="0.25"/>
    <row r="25305" s="29" customFormat="1" x14ac:dyDescent="0.25"/>
    <row r="25306" s="29" customFormat="1" x14ac:dyDescent="0.25"/>
    <row r="25307" s="29" customFormat="1" x14ac:dyDescent="0.25"/>
    <row r="25308" s="29" customFormat="1" x14ac:dyDescent="0.25"/>
    <row r="25309" s="29" customFormat="1" x14ac:dyDescent="0.25"/>
    <row r="25310" s="29" customFormat="1" x14ac:dyDescent="0.25"/>
    <row r="25311" s="29" customFormat="1" x14ac:dyDescent="0.25"/>
    <row r="25312" s="29" customFormat="1" x14ac:dyDescent="0.25"/>
    <row r="25313" s="29" customFormat="1" x14ac:dyDescent="0.25"/>
    <row r="25314" s="29" customFormat="1" x14ac:dyDescent="0.25"/>
    <row r="25315" s="29" customFormat="1" x14ac:dyDescent="0.25"/>
    <row r="25316" s="29" customFormat="1" x14ac:dyDescent="0.25"/>
    <row r="25317" s="29" customFormat="1" x14ac:dyDescent="0.25"/>
    <row r="25318" s="29" customFormat="1" x14ac:dyDescent="0.25"/>
    <row r="25319" s="29" customFormat="1" x14ac:dyDescent="0.25"/>
    <row r="25320" s="29" customFormat="1" x14ac:dyDescent="0.25"/>
    <row r="25321" s="29" customFormat="1" x14ac:dyDescent="0.25"/>
    <row r="25322" s="29" customFormat="1" x14ac:dyDescent="0.25"/>
    <row r="25323" s="29" customFormat="1" x14ac:dyDescent="0.25"/>
    <row r="25324" s="29" customFormat="1" x14ac:dyDescent="0.25"/>
    <row r="25325" s="29" customFormat="1" x14ac:dyDescent="0.25"/>
    <row r="25326" s="29" customFormat="1" x14ac:dyDescent="0.25"/>
    <row r="25327" s="29" customFormat="1" x14ac:dyDescent="0.25"/>
    <row r="25328" s="29" customFormat="1" x14ac:dyDescent="0.25"/>
    <row r="25329" s="29" customFormat="1" x14ac:dyDescent="0.25"/>
    <row r="25330" s="29" customFormat="1" x14ac:dyDescent="0.25"/>
    <row r="25331" s="29" customFormat="1" x14ac:dyDescent="0.25"/>
    <row r="25332" s="29" customFormat="1" x14ac:dyDescent="0.25"/>
    <row r="25333" s="29" customFormat="1" x14ac:dyDescent="0.25"/>
    <row r="25334" s="29" customFormat="1" x14ac:dyDescent="0.25"/>
    <row r="25335" s="29" customFormat="1" x14ac:dyDescent="0.25"/>
    <row r="25336" s="29" customFormat="1" x14ac:dyDescent="0.25"/>
    <row r="25337" s="29" customFormat="1" x14ac:dyDescent="0.25"/>
    <row r="25338" s="29" customFormat="1" x14ac:dyDescent="0.25"/>
    <row r="25339" s="29" customFormat="1" x14ac:dyDescent="0.25"/>
    <row r="25340" s="29" customFormat="1" x14ac:dyDescent="0.25"/>
    <row r="25341" s="29" customFormat="1" x14ac:dyDescent="0.25"/>
    <row r="25342" s="29" customFormat="1" x14ac:dyDescent="0.25"/>
    <row r="25343" s="29" customFormat="1" x14ac:dyDescent="0.25"/>
    <row r="25344" s="29" customFormat="1" x14ac:dyDescent="0.25"/>
    <row r="25345" s="29" customFormat="1" x14ac:dyDescent="0.25"/>
    <row r="25346" s="29" customFormat="1" x14ac:dyDescent="0.25"/>
    <row r="25347" s="29" customFormat="1" x14ac:dyDescent="0.25"/>
    <row r="25348" s="29" customFormat="1" x14ac:dyDescent="0.25"/>
    <row r="25349" s="29" customFormat="1" x14ac:dyDescent="0.25"/>
    <row r="25350" s="29" customFormat="1" x14ac:dyDescent="0.25"/>
    <row r="25351" s="29" customFormat="1" x14ac:dyDescent="0.25"/>
    <row r="25352" s="29" customFormat="1" x14ac:dyDescent="0.25"/>
    <row r="25353" s="29" customFormat="1" x14ac:dyDescent="0.25"/>
    <row r="25354" s="29" customFormat="1" x14ac:dyDescent="0.25"/>
    <row r="25355" s="29" customFormat="1" x14ac:dyDescent="0.25"/>
    <row r="25356" s="29" customFormat="1" x14ac:dyDescent="0.25"/>
    <row r="25357" s="29" customFormat="1" x14ac:dyDescent="0.25"/>
    <row r="25358" s="29" customFormat="1" x14ac:dyDescent="0.25"/>
    <row r="25359" s="29" customFormat="1" x14ac:dyDescent="0.25"/>
    <row r="25360" s="29" customFormat="1" x14ac:dyDescent="0.25"/>
    <row r="25361" s="29" customFormat="1" x14ac:dyDescent="0.25"/>
    <row r="25362" s="29" customFormat="1" x14ac:dyDescent="0.25"/>
    <row r="25363" s="29" customFormat="1" x14ac:dyDescent="0.25"/>
    <row r="25364" s="29" customFormat="1" x14ac:dyDescent="0.25"/>
    <row r="25365" s="29" customFormat="1" x14ac:dyDescent="0.25"/>
    <row r="25366" s="29" customFormat="1" x14ac:dyDescent="0.25"/>
    <row r="25367" s="29" customFormat="1" x14ac:dyDescent="0.25"/>
    <row r="25368" s="29" customFormat="1" x14ac:dyDescent="0.25"/>
    <row r="25369" s="29" customFormat="1" x14ac:dyDescent="0.25"/>
    <row r="25370" s="29" customFormat="1" x14ac:dyDescent="0.25"/>
    <row r="25371" s="29" customFormat="1" x14ac:dyDescent="0.25"/>
    <row r="25372" s="29" customFormat="1" x14ac:dyDescent="0.25"/>
    <row r="25373" s="29" customFormat="1" x14ac:dyDescent="0.25"/>
    <row r="25374" s="29" customFormat="1" x14ac:dyDescent="0.25"/>
    <row r="25375" s="29" customFormat="1" x14ac:dyDescent="0.25"/>
    <row r="25376" s="29" customFormat="1" x14ac:dyDescent="0.25"/>
    <row r="25377" s="29" customFormat="1" x14ac:dyDescent="0.25"/>
    <row r="25378" s="29" customFormat="1" x14ac:dyDescent="0.25"/>
    <row r="25379" s="29" customFormat="1" x14ac:dyDescent="0.25"/>
    <row r="25380" s="29" customFormat="1" x14ac:dyDescent="0.25"/>
    <row r="25381" s="29" customFormat="1" x14ac:dyDescent="0.25"/>
    <row r="25382" s="29" customFormat="1" x14ac:dyDescent="0.25"/>
    <row r="25383" s="29" customFormat="1" x14ac:dyDescent="0.25"/>
    <row r="25384" s="29" customFormat="1" x14ac:dyDescent="0.25"/>
    <row r="25385" s="29" customFormat="1" x14ac:dyDescent="0.25"/>
    <row r="25386" s="29" customFormat="1" x14ac:dyDescent="0.25"/>
    <row r="25387" s="29" customFormat="1" x14ac:dyDescent="0.25"/>
    <row r="25388" s="29" customFormat="1" x14ac:dyDescent="0.25"/>
    <row r="25389" s="29" customFormat="1" x14ac:dyDescent="0.25"/>
    <row r="25390" s="29" customFormat="1" x14ac:dyDescent="0.25"/>
    <row r="25391" s="29" customFormat="1" x14ac:dyDescent="0.25"/>
    <row r="25392" s="29" customFormat="1" x14ac:dyDescent="0.25"/>
    <row r="25393" s="29" customFormat="1" x14ac:dyDescent="0.25"/>
    <row r="25394" s="29" customFormat="1" x14ac:dyDescent="0.25"/>
    <row r="25395" s="29" customFormat="1" x14ac:dyDescent="0.25"/>
    <row r="25396" s="29" customFormat="1" x14ac:dyDescent="0.25"/>
    <row r="25397" s="29" customFormat="1" x14ac:dyDescent="0.25"/>
    <row r="25398" s="29" customFormat="1" x14ac:dyDescent="0.25"/>
    <row r="25399" s="29" customFormat="1" x14ac:dyDescent="0.25"/>
    <row r="25400" s="29" customFormat="1" x14ac:dyDescent="0.25"/>
    <row r="25401" s="29" customFormat="1" x14ac:dyDescent="0.25"/>
    <row r="25402" s="29" customFormat="1" x14ac:dyDescent="0.25"/>
    <row r="25403" s="29" customFormat="1" x14ac:dyDescent="0.25"/>
    <row r="25404" s="29" customFormat="1" x14ac:dyDescent="0.25"/>
    <row r="25405" s="29" customFormat="1" x14ac:dyDescent="0.25"/>
    <row r="25406" s="29" customFormat="1" x14ac:dyDescent="0.25"/>
    <row r="25407" s="29" customFormat="1" x14ac:dyDescent="0.25"/>
    <row r="25408" s="29" customFormat="1" x14ac:dyDescent="0.25"/>
    <row r="25409" s="29" customFormat="1" x14ac:dyDescent="0.25"/>
    <row r="25410" s="29" customFormat="1" x14ac:dyDescent="0.25"/>
    <row r="25411" s="29" customFormat="1" x14ac:dyDescent="0.25"/>
    <row r="25412" s="29" customFormat="1" x14ac:dyDescent="0.25"/>
    <row r="25413" s="29" customFormat="1" x14ac:dyDescent="0.25"/>
    <row r="25414" s="29" customFormat="1" x14ac:dyDescent="0.25"/>
    <row r="25415" s="29" customFormat="1" x14ac:dyDescent="0.25"/>
    <row r="25416" s="29" customFormat="1" x14ac:dyDescent="0.25"/>
    <row r="25417" s="29" customFormat="1" x14ac:dyDescent="0.25"/>
    <row r="25418" s="29" customFormat="1" x14ac:dyDescent="0.25"/>
    <row r="25419" s="29" customFormat="1" x14ac:dyDescent="0.25"/>
    <row r="25420" s="29" customFormat="1" x14ac:dyDescent="0.25"/>
    <row r="25421" s="29" customFormat="1" x14ac:dyDescent="0.25"/>
    <row r="25422" s="29" customFormat="1" x14ac:dyDescent="0.25"/>
    <row r="25423" s="29" customFormat="1" x14ac:dyDescent="0.25"/>
    <row r="25424" s="29" customFormat="1" x14ac:dyDescent="0.25"/>
    <row r="25425" s="29" customFormat="1" x14ac:dyDescent="0.25"/>
    <row r="25426" s="29" customFormat="1" x14ac:dyDescent="0.25"/>
    <row r="25427" s="29" customFormat="1" x14ac:dyDescent="0.25"/>
    <row r="25428" s="29" customFormat="1" x14ac:dyDescent="0.25"/>
    <row r="25429" s="29" customFormat="1" x14ac:dyDescent="0.25"/>
    <row r="25430" s="29" customFormat="1" x14ac:dyDescent="0.25"/>
    <row r="25431" s="29" customFormat="1" x14ac:dyDescent="0.25"/>
    <row r="25432" s="29" customFormat="1" x14ac:dyDescent="0.25"/>
    <row r="25433" s="29" customFormat="1" x14ac:dyDescent="0.25"/>
    <row r="25434" s="29" customFormat="1" x14ac:dyDescent="0.25"/>
    <row r="25435" s="29" customFormat="1" x14ac:dyDescent="0.25"/>
    <row r="25436" s="29" customFormat="1" x14ac:dyDescent="0.25"/>
    <row r="25437" s="29" customFormat="1" x14ac:dyDescent="0.25"/>
    <row r="25438" s="29" customFormat="1" x14ac:dyDescent="0.25"/>
    <row r="25439" s="29" customFormat="1" x14ac:dyDescent="0.25"/>
    <row r="25440" s="29" customFormat="1" x14ac:dyDescent="0.25"/>
    <row r="25441" s="29" customFormat="1" x14ac:dyDescent="0.25"/>
    <row r="25442" s="29" customFormat="1" x14ac:dyDescent="0.25"/>
    <row r="25443" s="29" customFormat="1" x14ac:dyDescent="0.25"/>
    <row r="25444" s="29" customFormat="1" x14ac:dyDescent="0.25"/>
    <row r="25445" s="29" customFormat="1" x14ac:dyDescent="0.25"/>
    <row r="25446" s="29" customFormat="1" x14ac:dyDescent="0.25"/>
    <row r="25447" s="29" customFormat="1" x14ac:dyDescent="0.25"/>
    <row r="25448" s="29" customFormat="1" x14ac:dyDescent="0.25"/>
    <row r="25449" s="29" customFormat="1" x14ac:dyDescent="0.25"/>
    <row r="25450" s="29" customFormat="1" x14ac:dyDescent="0.25"/>
    <row r="25451" s="29" customFormat="1" x14ac:dyDescent="0.25"/>
    <row r="25452" s="29" customFormat="1" x14ac:dyDescent="0.25"/>
    <row r="25453" s="29" customFormat="1" x14ac:dyDescent="0.25"/>
    <row r="25454" s="29" customFormat="1" x14ac:dyDescent="0.25"/>
    <row r="25455" s="29" customFormat="1" x14ac:dyDescent="0.25"/>
    <row r="25456" s="29" customFormat="1" x14ac:dyDescent="0.25"/>
    <row r="25457" s="29" customFormat="1" x14ac:dyDescent="0.25"/>
    <row r="25458" s="29" customFormat="1" x14ac:dyDescent="0.25"/>
    <row r="25459" s="29" customFormat="1" x14ac:dyDescent="0.25"/>
    <row r="25460" s="29" customFormat="1" x14ac:dyDescent="0.25"/>
    <row r="25461" s="29" customFormat="1" x14ac:dyDescent="0.25"/>
    <row r="25462" s="29" customFormat="1" x14ac:dyDescent="0.25"/>
    <row r="25463" s="29" customFormat="1" x14ac:dyDescent="0.25"/>
    <row r="25464" s="29" customFormat="1" x14ac:dyDescent="0.25"/>
    <row r="25465" s="29" customFormat="1" x14ac:dyDescent="0.25"/>
    <row r="25466" s="29" customFormat="1" x14ac:dyDescent="0.25"/>
    <row r="25467" s="29" customFormat="1" x14ac:dyDescent="0.25"/>
    <row r="25468" s="29" customFormat="1" x14ac:dyDescent="0.25"/>
    <row r="25469" s="29" customFormat="1" x14ac:dyDescent="0.25"/>
    <row r="25470" s="29" customFormat="1" x14ac:dyDescent="0.25"/>
    <row r="25471" s="29" customFormat="1" x14ac:dyDescent="0.25"/>
    <row r="25472" s="29" customFormat="1" x14ac:dyDescent="0.25"/>
    <row r="25473" s="29" customFormat="1" x14ac:dyDescent="0.25"/>
    <row r="25474" s="29" customFormat="1" x14ac:dyDescent="0.25"/>
    <row r="25475" s="29" customFormat="1" x14ac:dyDescent="0.25"/>
    <row r="25476" s="29" customFormat="1" x14ac:dyDescent="0.25"/>
    <row r="25477" s="29" customFormat="1" x14ac:dyDescent="0.25"/>
    <row r="25478" s="29" customFormat="1" x14ac:dyDescent="0.25"/>
    <row r="25479" s="29" customFormat="1" x14ac:dyDescent="0.25"/>
    <row r="25480" s="29" customFormat="1" x14ac:dyDescent="0.25"/>
    <row r="25481" s="29" customFormat="1" x14ac:dyDescent="0.25"/>
    <row r="25482" s="29" customFormat="1" x14ac:dyDescent="0.25"/>
    <row r="25483" s="29" customFormat="1" x14ac:dyDescent="0.25"/>
    <row r="25484" s="29" customFormat="1" x14ac:dyDescent="0.25"/>
    <row r="25485" s="29" customFormat="1" x14ac:dyDescent="0.25"/>
    <row r="25486" s="29" customFormat="1" x14ac:dyDescent="0.25"/>
    <row r="25487" s="29" customFormat="1" x14ac:dyDescent="0.25"/>
    <row r="25488" s="29" customFormat="1" x14ac:dyDescent="0.25"/>
    <row r="25489" s="29" customFormat="1" x14ac:dyDescent="0.25"/>
    <row r="25490" s="29" customFormat="1" x14ac:dyDescent="0.25"/>
    <row r="25491" s="29" customFormat="1" x14ac:dyDescent="0.25"/>
    <row r="25492" s="29" customFormat="1" x14ac:dyDescent="0.25"/>
    <row r="25493" s="29" customFormat="1" x14ac:dyDescent="0.25"/>
    <row r="25494" s="29" customFormat="1" x14ac:dyDescent="0.25"/>
    <row r="25495" s="29" customFormat="1" x14ac:dyDescent="0.25"/>
    <row r="25496" s="29" customFormat="1" x14ac:dyDescent="0.25"/>
    <row r="25497" s="29" customFormat="1" x14ac:dyDescent="0.25"/>
    <row r="25498" s="29" customFormat="1" x14ac:dyDescent="0.25"/>
    <row r="25499" s="29" customFormat="1" x14ac:dyDescent="0.25"/>
    <row r="25500" s="29" customFormat="1" x14ac:dyDescent="0.25"/>
    <row r="25501" s="29" customFormat="1" x14ac:dyDescent="0.25"/>
    <row r="25502" s="29" customFormat="1" x14ac:dyDescent="0.25"/>
    <row r="25503" s="29" customFormat="1" x14ac:dyDescent="0.25"/>
    <row r="25504" s="29" customFormat="1" x14ac:dyDescent="0.25"/>
    <row r="25505" s="29" customFormat="1" x14ac:dyDescent="0.25"/>
    <row r="25506" s="29" customFormat="1" x14ac:dyDescent="0.25"/>
    <row r="25507" s="29" customFormat="1" x14ac:dyDescent="0.25"/>
    <row r="25508" s="29" customFormat="1" x14ac:dyDescent="0.25"/>
    <row r="25509" s="29" customFormat="1" x14ac:dyDescent="0.25"/>
    <row r="25510" s="29" customFormat="1" x14ac:dyDescent="0.25"/>
    <row r="25511" s="29" customFormat="1" x14ac:dyDescent="0.25"/>
    <row r="25512" s="29" customFormat="1" x14ac:dyDescent="0.25"/>
    <row r="25513" s="29" customFormat="1" x14ac:dyDescent="0.25"/>
    <row r="25514" s="29" customFormat="1" x14ac:dyDescent="0.25"/>
    <row r="25515" s="29" customFormat="1" x14ac:dyDescent="0.25"/>
    <row r="25516" s="29" customFormat="1" x14ac:dyDescent="0.25"/>
    <row r="25517" s="29" customFormat="1" x14ac:dyDescent="0.25"/>
    <row r="25518" s="29" customFormat="1" x14ac:dyDescent="0.25"/>
    <row r="25519" s="29" customFormat="1" x14ac:dyDescent="0.25"/>
    <row r="25520" s="29" customFormat="1" x14ac:dyDescent="0.25"/>
    <row r="25521" s="29" customFormat="1" x14ac:dyDescent="0.25"/>
    <row r="25522" s="29" customFormat="1" x14ac:dyDescent="0.25"/>
    <row r="25523" s="29" customFormat="1" x14ac:dyDescent="0.25"/>
    <row r="25524" s="29" customFormat="1" x14ac:dyDescent="0.25"/>
    <row r="25525" s="29" customFormat="1" x14ac:dyDescent="0.25"/>
    <row r="25526" s="29" customFormat="1" x14ac:dyDescent="0.25"/>
    <row r="25527" s="29" customFormat="1" x14ac:dyDescent="0.25"/>
    <row r="25528" s="29" customFormat="1" x14ac:dyDescent="0.25"/>
    <row r="25529" s="29" customFormat="1" x14ac:dyDescent="0.25"/>
    <row r="25530" s="29" customFormat="1" x14ac:dyDescent="0.25"/>
    <row r="25531" s="29" customFormat="1" x14ac:dyDescent="0.25"/>
    <row r="25532" s="29" customFormat="1" x14ac:dyDescent="0.25"/>
    <row r="25533" s="29" customFormat="1" x14ac:dyDescent="0.25"/>
    <row r="25534" s="29" customFormat="1" x14ac:dyDescent="0.25"/>
    <row r="25535" s="29" customFormat="1" x14ac:dyDescent="0.25"/>
    <row r="25536" s="29" customFormat="1" x14ac:dyDescent="0.25"/>
    <row r="25537" s="29" customFormat="1" x14ac:dyDescent="0.25"/>
    <row r="25538" s="29" customFormat="1" x14ac:dyDescent="0.25"/>
    <row r="25539" s="29" customFormat="1" x14ac:dyDescent="0.25"/>
    <row r="25540" s="29" customFormat="1" x14ac:dyDescent="0.25"/>
    <row r="25541" s="29" customFormat="1" x14ac:dyDescent="0.25"/>
    <row r="25542" s="29" customFormat="1" x14ac:dyDescent="0.25"/>
    <row r="25543" s="29" customFormat="1" x14ac:dyDescent="0.25"/>
    <row r="25544" s="29" customFormat="1" x14ac:dyDescent="0.25"/>
    <row r="25545" s="29" customFormat="1" x14ac:dyDescent="0.25"/>
    <row r="25546" s="29" customFormat="1" x14ac:dyDescent="0.25"/>
    <row r="25547" s="29" customFormat="1" x14ac:dyDescent="0.25"/>
    <row r="25548" s="29" customFormat="1" x14ac:dyDescent="0.25"/>
    <row r="25549" s="29" customFormat="1" x14ac:dyDescent="0.25"/>
    <row r="25550" s="29" customFormat="1" x14ac:dyDescent="0.25"/>
    <row r="25551" s="29" customFormat="1" x14ac:dyDescent="0.25"/>
    <row r="25552" s="29" customFormat="1" x14ac:dyDescent="0.25"/>
    <row r="25553" s="29" customFormat="1" x14ac:dyDescent="0.25"/>
    <row r="25554" s="29" customFormat="1" x14ac:dyDescent="0.25"/>
    <row r="25555" s="29" customFormat="1" x14ac:dyDescent="0.25"/>
    <row r="25556" s="29" customFormat="1" x14ac:dyDescent="0.25"/>
    <row r="25557" s="29" customFormat="1" x14ac:dyDescent="0.25"/>
    <row r="25558" s="29" customFormat="1" x14ac:dyDescent="0.25"/>
    <row r="25559" s="29" customFormat="1" x14ac:dyDescent="0.25"/>
    <row r="25560" s="29" customFormat="1" x14ac:dyDescent="0.25"/>
    <row r="25561" s="29" customFormat="1" x14ac:dyDescent="0.25"/>
    <row r="25562" s="29" customFormat="1" x14ac:dyDescent="0.25"/>
    <row r="25563" s="29" customFormat="1" x14ac:dyDescent="0.25"/>
    <row r="25564" s="29" customFormat="1" x14ac:dyDescent="0.25"/>
    <row r="25565" s="29" customFormat="1" x14ac:dyDescent="0.25"/>
    <row r="25566" s="29" customFormat="1" x14ac:dyDescent="0.25"/>
    <row r="25567" s="29" customFormat="1" x14ac:dyDescent="0.25"/>
    <row r="25568" s="29" customFormat="1" x14ac:dyDescent="0.25"/>
    <row r="25569" s="29" customFormat="1" x14ac:dyDescent="0.25"/>
    <row r="25570" s="29" customFormat="1" x14ac:dyDescent="0.25"/>
    <row r="25571" s="29" customFormat="1" x14ac:dyDescent="0.25"/>
    <row r="25572" s="29" customFormat="1" x14ac:dyDescent="0.25"/>
    <row r="25573" s="29" customFormat="1" x14ac:dyDescent="0.25"/>
    <row r="25574" s="29" customFormat="1" x14ac:dyDescent="0.25"/>
    <row r="25575" s="29" customFormat="1" x14ac:dyDescent="0.25"/>
    <row r="25576" s="29" customFormat="1" x14ac:dyDescent="0.25"/>
    <row r="25577" s="29" customFormat="1" x14ac:dyDescent="0.25"/>
    <row r="25578" s="29" customFormat="1" x14ac:dyDescent="0.25"/>
    <row r="25579" s="29" customFormat="1" x14ac:dyDescent="0.25"/>
    <row r="25580" s="29" customFormat="1" x14ac:dyDescent="0.25"/>
    <row r="25581" s="29" customFormat="1" x14ac:dyDescent="0.25"/>
    <row r="25582" s="29" customFormat="1" x14ac:dyDescent="0.25"/>
    <row r="25583" s="29" customFormat="1" x14ac:dyDescent="0.25"/>
    <row r="25584" s="29" customFormat="1" x14ac:dyDescent="0.25"/>
    <row r="25585" s="29" customFormat="1" x14ac:dyDescent="0.25"/>
    <row r="25586" s="29" customFormat="1" x14ac:dyDescent="0.25"/>
    <row r="25587" s="29" customFormat="1" x14ac:dyDescent="0.25"/>
    <row r="25588" s="29" customFormat="1" x14ac:dyDescent="0.25"/>
    <row r="25589" s="29" customFormat="1" x14ac:dyDescent="0.25"/>
    <row r="25590" s="29" customFormat="1" x14ac:dyDescent="0.25"/>
    <row r="25591" s="29" customFormat="1" x14ac:dyDescent="0.25"/>
    <row r="25592" s="29" customFormat="1" x14ac:dyDescent="0.25"/>
    <row r="25593" s="29" customFormat="1" x14ac:dyDescent="0.25"/>
    <row r="25594" s="29" customFormat="1" x14ac:dyDescent="0.25"/>
    <row r="25595" s="29" customFormat="1" x14ac:dyDescent="0.25"/>
    <row r="25596" s="29" customFormat="1" x14ac:dyDescent="0.25"/>
    <row r="25597" s="29" customFormat="1" x14ac:dyDescent="0.25"/>
    <row r="25598" s="29" customFormat="1" x14ac:dyDescent="0.25"/>
    <row r="25599" s="29" customFormat="1" x14ac:dyDescent="0.25"/>
    <row r="25600" s="29" customFormat="1" x14ac:dyDescent="0.25"/>
    <row r="25601" s="29" customFormat="1" x14ac:dyDescent="0.25"/>
    <row r="25602" s="29" customFormat="1" x14ac:dyDescent="0.25"/>
    <row r="25603" s="29" customFormat="1" x14ac:dyDescent="0.25"/>
    <row r="25604" s="29" customFormat="1" x14ac:dyDescent="0.25"/>
    <row r="25605" s="29" customFormat="1" x14ac:dyDescent="0.25"/>
    <row r="25606" s="29" customFormat="1" x14ac:dyDescent="0.25"/>
    <row r="25607" s="29" customFormat="1" x14ac:dyDescent="0.25"/>
    <row r="25608" s="29" customFormat="1" x14ac:dyDescent="0.25"/>
    <row r="25609" s="29" customFormat="1" x14ac:dyDescent="0.25"/>
    <row r="25610" s="29" customFormat="1" x14ac:dyDescent="0.25"/>
    <row r="25611" s="29" customFormat="1" x14ac:dyDescent="0.25"/>
    <row r="25612" s="29" customFormat="1" x14ac:dyDescent="0.25"/>
    <row r="25613" s="29" customFormat="1" x14ac:dyDescent="0.25"/>
    <row r="25614" s="29" customFormat="1" x14ac:dyDescent="0.25"/>
    <row r="25615" s="29" customFormat="1" x14ac:dyDescent="0.25"/>
    <row r="25616" s="29" customFormat="1" x14ac:dyDescent="0.25"/>
    <row r="25617" s="29" customFormat="1" x14ac:dyDescent="0.25"/>
    <row r="25618" s="29" customFormat="1" x14ac:dyDescent="0.25"/>
    <row r="25619" s="29" customFormat="1" x14ac:dyDescent="0.25"/>
    <row r="25620" s="29" customFormat="1" x14ac:dyDescent="0.25"/>
    <row r="25621" s="29" customFormat="1" x14ac:dyDescent="0.25"/>
    <row r="25622" s="29" customFormat="1" x14ac:dyDescent="0.25"/>
    <row r="25623" s="29" customFormat="1" x14ac:dyDescent="0.25"/>
    <row r="25624" s="29" customFormat="1" x14ac:dyDescent="0.25"/>
    <row r="25625" s="29" customFormat="1" x14ac:dyDescent="0.25"/>
    <row r="25626" s="29" customFormat="1" x14ac:dyDescent="0.25"/>
    <row r="25627" s="29" customFormat="1" x14ac:dyDescent="0.25"/>
    <row r="25628" s="29" customFormat="1" x14ac:dyDescent="0.25"/>
    <row r="25629" s="29" customFormat="1" x14ac:dyDescent="0.25"/>
    <row r="25630" s="29" customFormat="1" x14ac:dyDescent="0.25"/>
    <row r="25631" s="29" customFormat="1" x14ac:dyDescent="0.25"/>
    <row r="25632" s="29" customFormat="1" x14ac:dyDescent="0.25"/>
    <row r="25633" s="29" customFormat="1" x14ac:dyDescent="0.25"/>
    <row r="25634" s="29" customFormat="1" x14ac:dyDescent="0.25"/>
    <row r="25635" s="29" customFormat="1" x14ac:dyDescent="0.25"/>
    <row r="25636" s="29" customFormat="1" x14ac:dyDescent="0.25"/>
    <row r="25637" s="29" customFormat="1" x14ac:dyDescent="0.25"/>
    <row r="25638" s="29" customFormat="1" x14ac:dyDescent="0.25"/>
    <row r="25639" s="29" customFormat="1" x14ac:dyDescent="0.25"/>
    <row r="25640" s="29" customFormat="1" x14ac:dyDescent="0.25"/>
    <row r="25641" s="29" customFormat="1" x14ac:dyDescent="0.25"/>
    <row r="25642" s="29" customFormat="1" x14ac:dyDescent="0.25"/>
    <row r="25643" s="29" customFormat="1" x14ac:dyDescent="0.25"/>
    <row r="25644" s="29" customFormat="1" x14ac:dyDescent="0.25"/>
    <row r="25645" s="29" customFormat="1" x14ac:dyDescent="0.25"/>
    <row r="25646" s="29" customFormat="1" x14ac:dyDescent="0.25"/>
    <row r="25647" s="29" customFormat="1" x14ac:dyDescent="0.25"/>
    <row r="25648" s="29" customFormat="1" x14ac:dyDescent="0.25"/>
    <row r="25649" s="29" customFormat="1" x14ac:dyDescent="0.25"/>
    <row r="25650" s="29" customFormat="1" x14ac:dyDescent="0.25"/>
    <row r="25651" s="29" customFormat="1" x14ac:dyDescent="0.25"/>
    <row r="25652" s="29" customFormat="1" x14ac:dyDescent="0.25"/>
    <row r="25653" s="29" customFormat="1" x14ac:dyDescent="0.25"/>
    <row r="25654" s="29" customFormat="1" x14ac:dyDescent="0.25"/>
    <row r="25655" s="29" customFormat="1" x14ac:dyDescent="0.25"/>
    <row r="25656" s="29" customFormat="1" x14ac:dyDescent="0.25"/>
    <row r="25657" s="29" customFormat="1" x14ac:dyDescent="0.25"/>
    <row r="25658" s="29" customFormat="1" x14ac:dyDescent="0.25"/>
    <row r="25659" s="29" customFormat="1" x14ac:dyDescent="0.25"/>
    <row r="25660" s="29" customFormat="1" x14ac:dyDescent="0.25"/>
    <row r="25661" s="29" customFormat="1" x14ac:dyDescent="0.25"/>
    <row r="25662" s="29" customFormat="1" x14ac:dyDescent="0.25"/>
    <row r="25663" s="29" customFormat="1" x14ac:dyDescent="0.25"/>
    <row r="25664" s="29" customFormat="1" x14ac:dyDescent="0.25"/>
    <row r="25665" s="29" customFormat="1" x14ac:dyDescent="0.25"/>
    <row r="25666" s="29" customFormat="1" x14ac:dyDescent="0.25"/>
    <row r="25667" s="29" customFormat="1" x14ac:dyDescent="0.25"/>
    <row r="25668" s="29" customFormat="1" x14ac:dyDescent="0.25"/>
    <row r="25669" s="29" customFormat="1" x14ac:dyDescent="0.25"/>
    <row r="25670" s="29" customFormat="1" x14ac:dyDescent="0.25"/>
    <row r="25671" s="29" customFormat="1" x14ac:dyDescent="0.25"/>
    <row r="25672" s="29" customFormat="1" x14ac:dyDescent="0.25"/>
    <row r="25673" s="29" customFormat="1" x14ac:dyDescent="0.25"/>
    <row r="25674" s="29" customFormat="1" x14ac:dyDescent="0.25"/>
    <row r="25675" s="29" customFormat="1" x14ac:dyDescent="0.25"/>
    <row r="25676" s="29" customFormat="1" x14ac:dyDescent="0.25"/>
    <row r="25677" s="29" customFormat="1" x14ac:dyDescent="0.25"/>
    <row r="25678" s="29" customFormat="1" x14ac:dyDescent="0.25"/>
    <row r="25679" s="29" customFormat="1" x14ac:dyDescent="0.25"/>
    <row r="25680" s="29" customFormat="1" x14ac:dyDescent="0.25"/>
    <row r="25681" s="29" customFormat="1" x14ac:dyDescent="0.25"/>
    <row r="25682" s="29" customFormat="1" x14ac:dyDescent="0.25"/>
    <row r="25683" s="29" customFormat="1" x14ac:dyDescent="0.25"/>
    <row r="25684" s="29" customFormat="1" x14ac:dyDescent="0.25"/>
    <row r="25685" s="29" customFormat="1" x14ac:dyDescent="0.25"/>
    <row r="25686" s="29" customFormat="1" x14ac:dyDescent="0.25"/>
    <row r="25687" s="29" customFormat="1" x14ac:dyDescent="0.25"/>
    <row r="25688" s="29" customFormat="1" x14ac:dyDescent="0.25"/>
    <row r="25689" s="29" customFormat="1" x14ac:dyDescent="0.25"/>
    <row r="25690" s="29" customFormat="1" x14ac:dyDescent="0.25"/>
    <row r="25691" s="29" customFormat="1" x14ac:dyDescent="0.25"/>
    <row r="25692" s="29" customFormat="1" x14ac:dyDescent="0.25"/>
    <row r="25693" s="29" customFormat="1" x14ac:dyDescent="0.25"/>
    <row r="25694" s="29" customFormat="1" x14ac:dyDescent="0.25"/>
    <row r="25695" s="29" customFormat="1" x14ac:dyDescent="0.25"/>
    <row r="25696" s="29" customFormat="1" x14ac:dyDescent="0.25"/>
    <row r="25697" s="29" customFormat="1" x14ac:dyDescent="0.25"/>
    <row r="25698" s="29" customFormat="1" x14ac:dyDescent="0.25"/>
    <row r="25699" s="29" customFormat="1" x14ac:dyDescent="0.25"/>
    <row r="25700" s="29" customFormat="1" x14ac:dyDescent="0.25"/>
    <row r="25701" s="29" customFormat="1" x14ac:dyDescent="0.25"/>
    <row r="25702" s="29" customFormat="1" x14ac:dyDescent="0.25"/>
    <row r="25703" s="29" customFormat="1" x14ac:dyDescent="0.25"/>
    <row r="25704" s="29" customFormat="1" x14ac:dyDescent="0.25"/>
    <row r="25705" s="29" customFormat="1" x14ac:dyDescent="0.25"/>
    <row r="25706" s="29" customFormat="1" x14ac:dyDescent="0.25"/>
    <row r="25707" s="29" customFormat="1" x14ac:dyDescent="0.25"/>
    <row r="25708" s="29" customFormat="1" x14ac:dyDescent="0.25"/>
    <row r="25709" s="29" customFormat="1" x14ac:dyDescent="0.25"/>
    <row r="25710" s="29" customFormat="1" x14ac:dyDescent="0.25"/>
    <row r="25711" s="29" customFormat="1" x14ac:dyDescent="0.25"/>
    <row r="25712" s="29" customFormat="1" x14ac:dyDescent="0.25"/>
    <row r="25713" s="29" customFormat="1" x14ac:dyDescent="0.25"/>
    <row r="25714" s="29" customFormat="1" x14ac:dyDescent="0.25"/>
    <row r="25715" s="29" customFormat="1" x14ac:dyDescent="0.25"/>
    <row r="25716" s="29" customFormat="1" x14ac:dyDescent="0.25"/>
    <row r="25717" s="29" customFormat="1" x14ac:dyDescent="0.25"/>
    <row r="25718" s="29" customFormat="1" x14ac:dyDescent="0.25"/>
    <row r="25719" s="29" customFormat="1" x14ac:dyDescent="0.25"/>
    <row r="25720" s="29" customFormat="1" x14ac:dyDescent="0.25"/>
    <row r="25721" s="29" customFormat="1" x14ac:dyDescent="0.25"/>
    <row r="25722" s="29" customFormat="1" x14ac:dyDescent="0.25"/>
    <row r="25723" s="29" customFormat="1" x14ac:dyDescent="0.25"/>
    <row r="25724" s="29" customFormat="1" x14ac:dyDescent="0.25"/>
    <row r="25725" s="29" customFormat="1" x14ac:dyDescent="0.25"/>
    <row r="25726" s="29" customFormat="1" x14ac:dyDescent="0.25"/>
    <row r="25727" s="29" customFormat="1" x14ac:dyDescent="0.25"/>
    <row r="25728" s="29" customFormat="1" x14ac:dyDescent="0.25"/>
    <row r="25729" s="29" customFormat="1" x14ac:dyDescent="0.25"/>
    <row r="25730" s="29" customFormat="1" x14ac:dyDescent="0.25"/>
    <row r="25731" s="29" customFormat="1" x14ac:dyDescent="0.25"/>
    <row r="25732" s="29" customFormat="1" x14ac:dyDescent="0.25"/>
    <row r="25733" s="29" customFormat="1" x14ac:dyDescent="0.25"/>
    <row r="25734" s="29" customFormat="1" x14ac:dyDescent="0.25"/>
    <row r="25735" s="29" customFormat="1" x14ac:dyDescent="0.25"/>
    <row r="25736" s="29" customFormat="1" x14ac:dyDescent="0.25"/>
    <row r="25737" s="29" customFormat="1" x14ac:dyDescent="0.25"/>
    <row r="25738" s="29" customFormat="1" x14ac:dyDescent="0.25"/>
    <row r="25739" s="29" customFormat="1" x14ac:dyDescent="0.25"/>
    <row r="25740" s="29" customFormat="1" x14ac:dyDescent="0.25"/>
    <row r="25741" s="29" customFormat="1" x14ac:dyDescent="0.25"/>
    <row r="25742" s="29" customFormat="1" x14ac:dyDescent="0.25"/>
    <row r="25743" s="29" customFormat="1" x14ac:dyDescent="0.25"/>
    <row r="25744" s="29" customFormat="1" x14ac:dyDescent="0.25"/>
    <row r="25745" s="29" customFormat="1" x14ac:dyDescent="0.25"/>
    <row r="25746" s="29" customFormat="1" x14ac:dyDescent="0.25"/>
    <row r="25747" s="29" customFormat="1" x14ac:dyDescent="0.25"/>
    <row r="25748" s="29" customFormat="1" x14ac:dyDescent="0.25"/>
    <row r="25749" s="29" customFormat="1" x14ac:dyDescent="0.25"/>
    <row r="25750" s="29" customFormat="1" x14ac:dyDescent="0.25"/>
    <row r="25751" s="29" customFormat="1" x14ac:dyDescent="0.25"/>
    <row r="25752" s="29" customFormat="1" x14ac:dyDescent="0.25"/>
    <row r="25753" s="29" customFormat="1" x14ac:dyDescent="0.25"/>
    <row r="25754" s="29" customFormat="1" x14ac:dyDescent="0.25"/>
    <row r="25755" s="29" customFormat="1" x14ac:dyDescent="0.25"/>
    <row r="25756" s="29" customFormat="1" x14ac:dyDescent="0.25"/>
    <row r="25757" s="29" customFormat="1" x14ac:dyDescent="0.25"/>
    <row r="25758" s="29" customFormat="1" x14ac:dyDescent="0.25"/>
    <row r="25759" s="29" customFormat="1" x14ac:dyDescent="0.25"/>
    <row r="25760" s="29" customFormat="1" x14ac:dyDescent="0.25"/>
    <row r="25761" s="29" customFormat="1" x14ac:dyDescent="0.25"/>
    <row r="25762" s="29" customFormat="1" x14ac:dyDescent="0.25"/>
    <row r="25763" s="29" customFormat="1" x14ac:dyDescent="0.25"/>
    <row r="25764" s="29" customFormat="1" x14ac:dyDescent="0.25"/>
    <row r="25765" s="29" customFormat="1" x14ac:dyDescent="0.25"/>
    <row r="25766" s="29" customFormat="1" x14ac:dyDescent="0.25"/>
    <row r="25767" s="29" customFormat="1" x14ac:dyDescent="0.25"/>
    <row r="25768" s="29" customFormat="1" x14ac:dyDescent="0.25"/>
    <row r="25769" s="29" customFormat="1" x14ac:dyDescent="0.25"/>
    <row r="25770" s="29" customFormat="1" x14ac:dyDescent="0.25"/>
    <row r="25771" s="29" customFormat="1" x14ac:dyDescent="0.25"/>
    <row r="25772" s="29" customFormat="1" x14ac:dyDescent="0.25"/>
    <row r="25773" s="29" customFormat="1" x14ac:dyDescent="0.25"/>
    <row r="25774" s="29" customFormat="1" x14ac:dyDescent="0.25"/>
    <row r="25775" s="29" customFormat="1" x14ac:dyDescent="0.25"/>
    <row r="25776" s="29" customFormat="1" x14ac:dyDescent="0.25"/>
    <row r="25777" s="29" customFormat="1" x14ac:dyDescent="0.25"/>
    <row r="25778" s="29" customFormat="1" x14ac:dyDescent="0.25"/>
    <row r="25779" s="29" customFormat="1" x14ac:dyDescent="0.25"/>
    <row r="25780" s="29" customFormat="1" x14ac:dyDescent="0.25"/>
    <row r="25781" s="29" customFormat="1" x14ac:dyDescent="0.25"/>
    <row r="25782" s="29" customFormat="1" x14ac:dyDescent="0.25"/>
    <row r="25783" s="29" customFormat="1" x14ac:dyDescent="0.25"/>
    <row r="25784" s="29" customFormat="1" x14ac:dyDescent="0.25"/>
    <row r="25785" s="29" customFormat="1" x14ac:dyDescent="0.25"/>
    <row r="25786" s="29" customFormat="1" x14ac:dyDescent="0.25"/>
    <row r="25787" s="29" customFormat="1" x14ac:dyDescent="0.25"/>
    <row r="25788" s="29" customFormat="1" x14ac:dyDescent="0.25"/>
    <row r="25789" s="29" customFormat="1" x14ac:dyDescent="0.25"/>
    <row r="25790" s="29" customFormat="1" x14ac:dyDescent="0.25"/>
    <row r="25791" s="29" customFormat="1" x14ac:dyDescent="0.25"/>
    <row r="25792" s="29" customFormat="1" x14ac:dyDescent="0.25"/>
    <row r="25793" s="29" customFormat="1" x14ac:dyDescent="0.25"/>
    <row r="25794" s="29" customFormat="1" x14ac:dyDescent="0.25"/>
    <row r="25795" s="29" customFormat="1" x14ac:dyDescent="0.25"/>
    <row r="25796" s="29" customFormat="1" x14ac:dyDescent="0.25"/>
    <row r="25797" s="29" customFormat="1" x14ac:dyDescent="0.25"/>
    <row r="25798" s="29" customFormat="1" x14ac:dyDescent="0.25"/>
    <row r="25799" s="29" customFormat="1" x14ac:dyDescent="0.25"/>
    <row r="25800" s="29" customFormat="1" x14ac:dyDescent="0.25"/>
    <row r="25801" s="29" customFormat="1" x14ac:dyDescent="0.25"/>
    <row r="25802" s="29" customFormat="1" x14ac:dyDescent="0.25"/>
    <row r="25803" s="29" customFormat="1" x14ac:dyDescent="0.25"/>
    <row r="25804" s="29" customFormat="1" x14ac:dyDescent="0.25"/>
    <row r="25805" s="29" customFormat="1" x14ac:dyDescent="0.25"/>
    <row r="25806" s="29" customFormat="1" x14ac:dyDescent="0.25"/>
    <row r="25807" s="29" customFormat="1" x14ac:dyDescent="0.25"/>
    <row r="25808" s="29" customFormat="1" x14ac:dyDescent="0.25"/>
    <row r="25809" s="29" customFormat="1" x14ac:dyDescent="0.25"/>
    <row r="25810" s="29" customFormat="1" x14ac:dyDescent="0.25"/>
    <row r="25811" s="29" customFormat="1" x14ac:dyDescent="0.25"/>
    <row r="25812" s="29" customFormat="1" x14ac:dyDescent="0.25"/>
    <row r="25813" s="29" customFormat="1" x14ac:dyDescent="0.25"/>
    <row r="25814" s="29" customFormat="1" x14ac:dyDescent="0.25"/>
    <row r="25815" s="29" customFormat="1" x14ac:dyDescent="0.25"/>
    <row r="25816" s="29" customFormat="1" x14ac:dyDescent="0.25"/>
    <row r="25817" s="29" customFormat="1" x14ac:dyDescent="0.25"/>
    <row r="25818" s="29" customFormat="1" x14ac:dyDescent="0.25"/>
    <row r="25819" s="29" customFormat="1" x14ac:dyDescent="0.25"/>
    <row r="25820" s="29" customFormat="1" x14ac:dyDescent="0.25"/>
    <row r="25821" s="29" customFormat="1" x14ac:dyDescent="0.25"/>
    <row r="25822" s="29" customFormat="1" x14ac:dyDescent="0.25"/>
    <row r="25823" s="29" customFormat="1" x14ac:dyDescent="0.25"/>
    <row r="25824" s="29" customFormat="1" x14ac:dyDescent="0.25"/>
    <row r="25825" s="29" customFormat="1" x14ac:dyDescent="0.25"/>
    <row r="25826" s="29" customFormat="1" x14ac:dyDescent="0.25"/>
    <row r="25827" s="29" customFormat="1" x14ac:dyDescent="0.25"/>
    <row r="25828" s="29" customFormat="1" x14ac:dyDescent="0.25"/>
    <row r="25829" s="29" customFormat="1" x14ac:dyDescent="0.25"/>
    <row r="25830" s="29" customFormat="1" x14ac:dyDescent="0.25"/>
    <row r="25831" s="29" customFormat="1" x14ac:dyDescent="0.25"/>
    <row r="25832" s="29" customFormat="1" x14ac:dyDescent="0.25"/>
    <row r="25833" s="29" customFormat="1" x14ac:dyDescent="0.25"/>
    <row r="25834" s="29" customFormat="1" x14ac:dyDescent="0.25"/>
    <row r="25835" s="29" customFormat="1" x14ac:dyDescent="0.25"/>
    <row r="25836" s="29" customFormat="1" x14ac:dyDescent="0.25"/>
    <row r="25837" s="29" customFormat="1" x14ac:dyDescent="0.25"/>
    <row r="25838" s="29" customFormat="1" x14ac:dyDescent="0.25"/>
    <row r="25839" s="29" customFormat="1" x14ac:dyDescent="0.25"/>
    <row r="25840" s="29" customFormat="1" x14ac:dyDescent="0.25"/>
    <row r="25841" s="29" customFormat="1" x14ac:dyDescent="0.25"/>
    <row r="25842" s="29" customFormat="1" x14ac:dyDescent="0.25"/>
    <row r="25843" s="29" customFormat="1" x14ac:dyDescent="0.25"/>
    <row r="25844" s="29" customFormat="1" x14ac:dyDescent="0.25"/>
    <row r="25845" s="29" customFormat="1" x14ac:dyDescent="0.25"/>
    <row r="25846" s="29" customFormat="1" x14ac:dyDescent="0.25"/>
    <row r="25847" s="29" customFormat="1" x14ac:dyDescent="0.25"/>
    <row r="25848" s="29" customFormat="1" x14ac:dyDescent="0.25"/>
    <row r="25849" s="29" customFormat="1" x14ac:dyDescent="0.25"/>
    <row r="25850" s="29" customFormat="1" x14ac:dyDescent="0.25"/>
    <row r="25851" s="29" customFormat="1" x14ac:dyDescent="0.25"/>
    <row r="25852" s="29" customFormat="1" x14ac:dyDescent="0.25"/>
    <row r="25853" s="29" customFormat="1" x14ac:dyDescent="0.25"/>
    <row r="25854" s="29" customFormat="1" x14ac:dyDescent="0.25"/>
    <row r="25855" s="29" customFormat="1" x14ac:dyDescent="0.25"/>
    <row r="25856" s="29" customFormat="1" x14ac:dyDescent="0.25"/>
    <row r="25857" s="29" customFormat="1" x14ac:dyDescent="0.25"/>
    <row r="25858" s="29" customFormat="1" x14ac:dyDescent="0.25"/>
    <row r="25859" s="29" customFormat="1" x14ac:dyDescent="0.25"/>
    <row r="25860" s="29" customFormat="1" x14ac:dyDescent="0.25"/>
    <row r="25861" s="29" customFormat="1" x14ac:dyDescent="0.25"/>
    <row r="25862" s="29" customFormat="1" x14ac:dyDescent="0.25"/>
    <row r="25863" s="29" customFormat="1" x14ac:dyDescent="0.25"/>
    <row r="25864" s="29" customFormat="1" x14ac:dyDescent="0.25"/>
    <row r="25865" s="29" customFormat="1" x14ac:dyDescent="0.25"/>
    <row r="25866" s="29" customFormat="1" x14ac:dyDescent="0.25"/>
    <row r="25867" s="29" customFormat="1" x14ac:dyDescent="0.25"/>
    <row r="25868" s="29" customFormat="1" x14ac:dyDescent="0.25"/>
    <row r="25869" s="29" customFormat="1" x14ac:dyDescent="0.25"/>
    <row r="25870" s="29" customFormat="1" x14ac:dyDescent="0.25"/>
    <row r="25871" s="29" customFormat="1" x14ac:dyDescent="0.25"/>
    <row r="25872" s="29" customFormat="1" x14ac:dyDescent="0.25"/>
    <row r="25873" s="29" customFormat="1" x14ac:dyDescent="0.25"/>
    <row r="25874" s="29" customFormat="1" x14ac:dyDescent="0.25"/>
    <row r="25875" s="29" customFormat="1" x14ac:dyDescent="0.25"/>
    <row r="25876" s="29" customFormat="1" x14ac:dyDescent="0.25"/>
    <row r="25877" s="29" customFormat="1" x14ac:dyDescent="0.25"/>
    <row r="25878" s="29" customFormat="1" x14ac:dyDescent="0.25"/>
    <row r="25879" s="29" customFormat="1" x14ac:dyDescent="0.25"/>
    <row r="25880" s="29" customFormat="1" x14ac:dyDescent="0.25"/>
    <row r="25881" s="29" customFormat="1" x14ac:dyDescent="0.25"/>
    <row r="25882" s="29" customFormat="1" x14ac:dyDescent="0.25"/>
    <row r="25883" s="29" customFormat="1" x14ac:dyDescent="0.25"/>
    <row r="25884" s="29" customFormat="1" x14ac:dyDescent="0.25"/>
    <row r="25885" s="29" customFormat="1" x14ac:dyDescent="0.25"/>
    <row r="25886" s="29" customFormat="1" x14ac:dyDescent="0.25"/>
    <row r="25887" s="29" customFormat="1" x14ac:dyDescent="0.25"/>
    <row r="25888" s="29" customFormat="1" x14ac:dyDescent="0.25"/>
    <row r="25889" s="29" customFormat="1" x14ac:dyDescent="0.25"/>
    <row r="25890" s="29" customFormat="1" x14ac:dyDescent="0.25"/>
    <row r="25891" s="29" customFormat="1" x14ac:dyDescent="0.25"/>
    <row r="25892" s="29" customFormat="1" x14ac:dyDescent="0.25"/>
    <row r="25893" s="29" customFormat="1" x14ac:dyDescent="0.25"/>
    <row r="25894" s="29" customFormat="1" x14ac:dyDescent="0.25"/>
    <row r="25895" s="29" customFormat="1" x14ac:dyDescent="0.25"/>
    <row r="25896" s="29" customFormat="1" x14ac:dyDescent="0.25"/>
    <row r="25897" s="29" customFormat="1" x14ac:dyDescent="0.25"/>
    <row r="25898" s="29" customFormat="1" x14ac:dyDescent="0.25"/>
    <row r="25899" s="29" customFormat="1" x14ac:dyDescent="0.25"/>
    <row r="25900" s="29" customFormat="1" x14ac:dyDescent="0.25"/>
    <row r="25901" s="29" customFormat="1" x14ac:dyDescent="0.25"/>
    <row r="25902" s="29" customFormat="1" x14ac:dyDescent="0.25"/>
    <row r="25903" s="29" customFormat="1" x14ac:dyDescent="0.25"/>
    <row r="25904" s="29" customFormat="1" x14ac:dyDescent="0.25"/>
    <row r="25905" s="29" customFormat="1" x14ac:dyDescent="0.25"/>
    <row r="25906" s="29" customFormat="1" x14ac:dyDescent="0.25"/>
    <row r="25907" s="29" customFormat="1" x14ac:dyDescent="0.25"/>
    <row r="25908" s="29" customFormat="1" x14ac:dyDescent="0.25"/>
    <row r="25909" s="29" customFormat="1" x14ac:dyDescent="0.25"/>
    <row r="25910" s="29" customFormat="1" x14ac:dyDescent="0.25"/>
    <row r="25911" s="29" customFormat="1" x14ac:dyDescent="0.25"/>
    <row r="25912" s="29" customFormat="1" x14ac:dyDescent="0.25"/>
    <row r="25913" s="29" customFormat="1" x14ac:dyDescent="0.25"/>
    <row r="25914" s="29" customFormat="1" x14ac:dyDescent="0.25"/>
    <row r="25915" s="29" customFormat="1" x14ac:dyDescent="0.25"/>
    <row r="25916" s="29" customFormat="1" x14ac:dyDescent="0.25"/>
    <row r="25917" s="29" customFormat="1" x14ac:dyDescent="0.25"/>
    <row r="25918" s="29" customFormat="1" x14ac:dyDescent="0.25"/>
    <row r="25919" s="29" customFormat="1" x14ac:dyDescent="0.25"/>
    <row r="25920" s="29" customFormat="1" x14ac:dyDescent="0.25"/>
    <row r="25921" s="29" customFormat="1" x14ac:dyDescent="0.25"/>
    <row r="25922" s="29" customFormat="1" x14ac:dyDescent="0.25"/>
    <row r="25923" s="29" customFormat="1" x14ac:dyDescent="0.25"/>
    <row r="25924" s="29" customFormat="1" x14ac:dyDescent="0.25"/>
    <row r="25925" s="29" customFormat="1" x14ac:dyDescent="0.25"/>
    <row r="25926" s="29" customFormat="1" x14ac:dyDescent="0.25"/>
    <row r="25927" s="29" customFormat="1" x14ac:dyDescent="0.25"/>
    <row r="25928" s="29" customFormat="1" x14ac:dyDescent="0.25"/>
    <row r="25929" s="29" customFormat="1" x14ac:dyDescent="0.25"/>
    <row r="25930" s="29" customFormat="1" x14ac:dyDescent="0.25"/>
    <row r="25931" s="29" customFormat="1" x14ac:dyDescent="0.25"/>
    <row r="25932" s="29" customFormat="1" x14ac:dyDescent="0.25"/>
    <row r="25933" s="29" customFormat="1" x14ac:dyDescent="0.25"/>
    <row r="25934" s="29" customFormat="1" x14ac:dyDescent="0.25"/>
    <row r="25935" s="29" customFormat="1" x14ac:dyDescent="0.25"/>
    <row r="25936" s="29" customFormat="1" x14ac:dyDescent="0.25"/>
    <row r="25937" s="29" customFormat="1" x14ac:dyDescent="0.25"/>
    <row r="25938" s="29" customFormat="1" x14ac:dyDescent="0.25"/>
    <row r="25939" s="29" customFormat="1" x14ac:dyDescent="0.25"/>
    <row r="25940" s="29" customFormat="1" x14ac:dyDescent="0.25"/>
    <row r="25941" s="29" customFormat="1" x14ac:dyDescent="0.25"/>
    <row r="25942" s="29" customFormat="1" x14ac:dyDescent="0.25"/>
    <row r="25943" s="29" customFormat="1" x14ac:dyDescent="0.25"/>
    <row r="25944" s="29" customFormat="1" x14ac:dyDescent="0.25"/>
    <row r="25945" s="29" customFormat="1" x14ac:dyDescent="0.25"/>
    <row r="25946" s="29" customFormat="1" x14ac:dyDescent="0.25"/>
    <row r="25947" s="29" customFormat="1" x14ac:dyDescent="0.25"/>
    <row r="25948" s="29" customFormat="1" x14ac:dyDescent="0.25"/>
    <row r="25949" s="29" customFormat="1" x14ac:dyDescent="0.25"/>
    <row r="25950" s="29" customFormat="1" x14ac:dyDescent="0.25"/>
    <row r="25951" s="29" customFormat="1" x14ac:dyDescent="0.25"/>
    <row r="25952" s="29" customFormat="1" x14ac:dyDescent="0.25"/>
    <row r="25953" s="29" customFormat="1" x14ac:dyDescent="0.25"/>
    <row r="25954" s="29" customFormat="1" x14ac:dyDescent="0.25"/>
    <row r="25955" s="29" customFormat="1" x14ac:dyDescent="0.25"/>
    <row r="25956" s="29" customFormat="1" x14ac:dyDescent="0.25"/>
    <row r="25957" s="29" customFormat="1" x14ac:dyDescent="0.25"/>
    <row r="25958" s="29" customFormat="1" x14ac:dyDescent="0.25"/>
    <row r="25959" s="29" customFormat="1" x14ac:dyDescent="0.25"/>
    <row r="25960" s="29" customFormat="1" x14ac:dyDescent="0.25"/>
    <row r="25961" s="29" customFormat="1" x14ac:dyDescent="0.25"/>
    <row r="25962" s="29" customFormat="1" x14ac:dyDescent="0.25"/>
    <row r="25963" s="29" customFormat="1" x14ac:dyDescent="0.25"/>
    <row r="25964" s="29" customFormat="1" x14ac:dyDescent="0.25"/>
    <row r="25965" s="29" customFormat="1" x14ac:dyDescent="0.25"/>
    <row r="25966" s="29" customFormat="1" x14ac:dyDescent="0.25"/>
    <row r="25967" s="29" customFormat="1" x14ac:dyDescent="0.25"/>
    <row r="25968" s="29" customFormat="1" x14ac:dyDescent="0.25"/>
    <row r="25969" s="29" customFormat="1" x14ac:dyDescent="0.25"/>
    <row r="25970" s="29" customFormat="1" x14ac:dyDescent="0.25"/>
    <row r="25971" s="29" customFormat="1" x14ac:dyDescent="0.25"/>
    <row r="25972" s="29" customFormat="1" x14ac:dyDescent="0.25"/>
    <row r="25973" s="29" customFormat="1" x14ac:dyDescent="0.25"/>
    <row r="25974" s="29" customFormat="1" x14ac:dyDescent="0.25"/>
    <row r="25975" s="29" customFormat="1" x14ac:dyDescent="0.25"/>
    <row r="25976" s="29" customFormat="1" x14ac:dyDescent="0.25"/>
    <row r="25977" s="29" customFormat="1" x14ac:dyDescent="0.25"/>
    <row r="25978" s="29" customFormat="1" x14ac:dyDescent="0.25"/>
    <row r="25979" s="29" customFormat="1" x14ac:dyDescent="0.25"/>
    <row r="25980" s="29" customFormat="1" x14ac:dyDescent="0.25"/>
    <row r="25981" s="29" customFormat="1" x14ac:dyDescent="0.25"/>
    <row r="25982" s="29" customFormat="1" x14ac:dyDescent="0.25"/>
    <row r="25983" s="29" customFormat="1" x14ac:dyDescent="0.25"/>
    <row r="25984" s="29" customFormat="1" x14ac:dyDescent="0.25"/>
    <row r="25985" s="29" customFormat="1" x14ac:dyDescent="0.25"/>
    <row r="25986" s="29" customFormat="1" x14ac:dyDescent="0.25"/>
    <row r="25987" s="29" customFormat="1" x14ac:dyDescent="0.25"/>
    <row r="25988" s="29" customFormat="1" x14ac:dyDescent="0.25"/>
    <row r="25989" s="29" customFormat="1" x14ac:dyDescent="0.25"/>
    <row r="25990" s="29" customFormat="1" x14ac:dyDescent="0.25"/>
    <row r="25991" s="29" customFormat="1" x14ac:dyDescent="0.25"/>
    <row r="25992" s="29" customFormat="1" x14ac:dyDescent="0.25"/>
    <row r="25993" s="29" customFormat="1" x14ac:dyDescent="0.25"/>
    <row r="25994" s="29" customFormat="1" x14ac:dyDescent="0.25"/>
    <row r="25995" s="29" customFormat="1" x14ac:dyDescent="0.25"/>
    <row r="25996" s="29" customFormat="1" x14ac:dyDescent="0.25"/>
    <row r="25997" s="29" customFormat="1" x14ac:dyDescent="0.25"/>
    <row r="25998" s="29" customFormat="1" x14ac:dyDescent="0.25"/>
    <row r="25999" s="29" customFormat="1" x14ac:dyDescent="0.25"/>
    <row r="26000" s="29" customFormat="1" x14ac:dyDescent="0.25"/>
    <row r="26001" s="29" customFormat="1" x14ac:dyDescent="0.25"/>
    <row r="26002" s="29" customFormat="1" x14ac:dyDescent="0.25"/>
    <row r="26003" s="29" customFormat="1" x14ac:dyDescent="0.25"/>
    <row r="26004" s="29" customFormat="1" x14ac:dyDescent="0.25"/>
    <row r="26005" s="29" customFormat="1" x14ac:dyDescent="0.25"/>
    <row r="26006" s="29" customFormat="1" x14ac:dyDescent="0.25"/>
    <row r="26007" s="29" customFormat="1" x14ac:dyDescent="0.25"/>
    <row r="26008" s="29" customFormat="1" x14ac:dyDescent="0.25"/>
    <row r="26009" s="29" customFormat="1" x14ac:dyDescent="0.25"/>
    <row r="26010" s="29" customFormat="1" x14ac:dyDescent="0.25"/>
    <row r="26011" s="29" customFormat="1" x14ac:dyDescent="0.25"/>
    <row r="26012" s="29" customFormat="1" x14ac:dyDescent="0.25"/>
    <row r="26013" s="29" customFormat="1" x14ac:dyDescent="0.25"/>
    <row r="26014" s="29" customFormat="1" x14ac:dyDescent="0.25"/>
    <row r="26015" s="29" customFormat="1" x14ac:dyDescent="0.25"/>
    <row r="26016" s="29" customFormat="1" x14ac:dyDescent="0.25"/>
    <row r="26017" s="29" customFormat="1" x14ac:dyDescent="0.25"/>
    <row r="26018" s="29" customFormat="1" x14ac:dyDescent="0.25"/>
    <row r="26019" s="29" customFormat="1" x14ac:dyDescent="0.25"/>
    <row r="26020" s="29" customFormat="1" x14ac:dyDescent="0.25"/>
    <row r="26021" s="29" customFormat="1" x14ac:dyDescent="0.25"/>
    <row r="26022" s="29" customFormat="1" x14ac:dyDescent="0.25"/>
    <row r="26023" s="29" customFormat="1" x14ac:dyDescent="0.25"/>
    <row r="26024" s="29" customFormat="1" x14ac:dyDescent="0.25"/>
    <row r="26025" s="29" customFormat="1" x14ac:dyDescent="0.25"/>
    <row r="26026" s="29" customFormat="1" x14ac:dyDescent="0.25"/>
    <row r="26027" s="29" customFormat="1" x14ac:dyDescent="0.25"/>
    <row r="26028" s="29" customFormat="1" x14ac:dyDescent="0.25"/>
    <row r="26029" s="29" customFormat="1" x14ac:dyDescent="0.25"/>
    <row r="26030" s="29" customFormat="1" x14ac:dyDescent="0.25"/>
    <row r="26031" s="29" customFormat="1" x14ac:dyDescent="0.25"/>
    <row r="26032" s="29" customFormat="1" x14ac:dyDescent="0.25"/>
    <row r="26033" s="29" customFormat="1" x14ac:dyDescent="0.25"/>
    <row r="26034" s="29" customFormat="1" x14ac:dyDescent="0.25"/>
    <row r="26035" s="29" customFormat="1" x14ac:dyDescent="0.25"/>
    <row r="26036" s="29" customFormat="1" x14ac:dyDescent="0.25"/>
    <row r="26037" s="29" customFormat="1" x14ac:dyDescent="0.25"/>
    <row r="26038" s="29" customFormat="1" x14ac:dyDescent="0.25"/>
    <row r="26039" s="29" customFormat="1" x14ac:dyDescent="0.25"/>
    <row r="26040" s="29" customFormat="1" x14ac:dyDescent="0.25"/>
    <row r="26041" s="29" customFormat="1" x14ac:dyDescent="0.25"/>
    <row r="26042" s="29" customFormat="1" x14ac:dyDescent="0.25"/>
    <row r="26043" s="29" customFormat="1" x14ac:dyDescent="0.25"/>
    <row r="26044" s="29" customFormat="1" x14ac:dyDescent="0.25"/>
    <row r="26045" s="29" customFormat="1" x14ac:dyDescent="0.25"/>
    <row r="26046" s="29" customFormat="1" x14ac:dyDescent="0.25"/>
    <row r="26047" s="29" customFormat="1" x14ac:dyDescent="0.25"/>
    <row r="26048" s="29" customFormat="1" x14ac:dyDescent="0.25"/>
    <row r="26049" s="29" customFormat="1" x14ac:dyDescent="0.25"/>
    <row r="26050" s="29" customFormat="1" x14ac:dyDescent="0.25"/>
    <row r="26051" s="29" customFormat="1" x14ac:dyDescent="0.25"/>
    <row r="26052" s="29" customFormat="1" x14ac:dyDescent="0.25"/>
    <row r="26053" s="29" customFormat="1" x14ac:dyDescent="0.25"/>
    <row r="26054" s="29" customFormat="1" x14ac:dyDescent="0.25"/>
    <row r="26055" s="29" customFormat="1" x14ac:dyDescent="0.25"/>
    <row r="26056" s="29" customFormat="1" x14ac:dyDescent="0.25"/>
    <row r="26057" s="29" customFormat="1" x14ac:dyDescent="0.25"/>
    <row r="26058" s="29" customFormat="1" x14ac:dyDescent="0.25"/>
    <row r="26059" s="29" customFormat="1" x14ac:dyDescent="0.25"/>
    <row r="26060" s="29" customFormat="1" x14ac:dyDescent="0.25"/>
    <row r="26061" s="29" customFormat="1" x14ac:dyDescent="0.25"/>
    <row r="26062" s="29" customFormat="1" x14ac:dyDescent="0.25"/>
    <row r="26063" s="29" customFormat="1" x14ac:dyDescent="0.25"/>
    <row r="26064" s="29" customFormat="1" x14ac:dyDescent="0.25"/>
    <row r="26065" s="29" customFormat="1" x14ac:dyDescent="0.25"/>
    <row r="26066" s="29" customFormat="1" x14ac:dyDescent="0.25"/>
    <row r="26067" s="29" customFormat="1" x14ac:dyDescent="0.25"/>
    <row r="26068" s="29" customFormat="1" x14ac:dyDescent="0.25"/>
    <row r="26069" s="29" customFormat="1" x14ac:dyDescent="0.25"/>
    <row r="26070" s="29" customFormat="1" x14ac:dyDescent="0.25"/>
    <row r="26071" s="29" customFormat="1" x14ac:dyDescent="0.25"/>
    <row r="26072" s="29" customFormat="1" x14ac:dyDescent="0.25"/>
    <row r="26073" s="29" customFormat="1" x14ac:dyDescent="0.25"/>
    <row r="26074" s="29" customFormat="1" x14ac:dyDescent="0.25"/>
    <row r="26075" s="29" customFormat="1" x14ac:dyDescent="0.25"/>
    <row r="26076" s="29" customFormat="1" x14ac:dyDescent="0.25"/>
    <row r="26077" s="29" customFormat="1" x14ac:dyDescent="0.25"/>
    <row r="26078" s="29" customFormat="1" x14ac:dyDescent="0.25"/>
    <row r="26079" s="29" customFormat="1" x14ac:dyDescent="0.25"/>
    <row r="26080" s="29" customFormat="1" x14ac:dyDescent="0.25"/>
    <row r="26081" s="29" customFormat="1" x14ac:dyDescent="0.25"/>
    <row r="26082" s="29" customFormat="1" x14ac:dyDescent="0.25"/>
    <row r="26083" s="29" customFormat="1" x14ac:dyDescent="0.25"/>
    <row r="26084" s="29" customFormat="1" x14ac:dyDescent="0.25"/>
    <row r="26085" s="29" customFormat="1" x14ac:dyDescent="0.25"/>
    <row r="26086" s="29" customFormat="1" x14ac:dyDescent="0.25"/>
    <row r="26087" s="29" customFormat="1" x14ac:dyDescent="0.25"/>
    <row r="26088" s="29" customFormat="1" x14ac:dyDescent="0.25"/>
    <row r="26089" s="29" customFormat="1" x14ac:dyDescent="0.25"/>
    <row r="26090" s="29" customFormat="1" x14ac:dyDescent="0.25"/>
    <row r="26091" s="29" customFormat="1" x14ac:dyDescent="0.25"/>
    <row r="26092" s="29" customFormat="1" x14ac:dyDescent="0.25"/>
    <row r="26093" s="29" customFormat="1" x14ac:dyDescent="0.25"/>
    <row r="26094" s="29" customFormat="1" x14ac:dyDescent="0.25"/>
    <row r="26095" s="29" customFormat="1" x14ac:dyDescent="0.25"/>
    <row r="26096" s="29" customFormat="1" x14ac:dyDescent="0.25"/>
    <row r="26097" s="29" customFormat="1" x14ac:dyDescent="0.25"/>
    <row r="26098" s="29" customFormat="1" x14ac:dyDescent="0.25"/>
    <row r="26099" s="29" customFormat="1" x14ac:dyDescent="0.25"/>
    <row r="26100" s="29" customFormat="1" x14ac:dyDescent="0.25"/>
    <row r="26101" s="29" customFormat="1" x14ac:dyDescent="0.25"/>
    <row r="26102" s="29" customFormat="1" x14ac:dyDescent="0.25"/>
    <row r="26103" s="29" customFormat="1" x14ac:dyDescent="0.25"/>
    <row r="26104" s="29" customFormat="1" x14ac:dyDescent="0.25"/>
    <row r="26105" s="29" customFormat="1" x14ac:dyDescent="0.25"/>
    <row r="26106" s="29" customFormat="1" x14ac:dyDescent="0.25"/>
    <row r="26107" s="29" customFormat="1" x14ac:dyDescent="0.25"/>
    <row r="26108" s="29" customFormat="1" x14ac:dyDescent="0.25"/>
    <row r="26109" s="29" customFormat="1" x14ac:dyDescent="0.25"/>
    <row r="26110" s="29" customFormat="1" x14ac:dyDescent="0.25"/>
    <row r="26111" s="29" customFormat="1" x14ac:dyDescent="0.25"/>
    <row r="26112" s="29" customFormat="1" x14ac:dyDescent="0.25"/>
    <row r="26113" s="29" customFormat="1" x14ac:dyDescent="0.25"/>
    <row r="26114" s="29" customFormat="1" x14ac:dyDescent="0.25"/>
    <row r="26115" s="29" customFormat="1" x14ac:dyDescent="0.25"/>
    <row r="26116" s="29" customFormat="1" x14ac:dyDescent="0.25"/>
    <row r="26117" s="29" customFormat="1" x14ac:dyDescent="0.25"/>
    <row r="26118" s="29" customFormat="1" x14ac:dyDescent="0.25"/>
    <row r="26119" s="29" customFormat="1" x14ac:dyDescent="0.25"/>
    <row r="26120" s="29" customFormat="1" x14ac:dyDescent="0.25"/>
    <row r="26121" s="29" customFormat="1" x14ac:dyDescent="0.25"/>
    <row r="26122" s="29" customFormat="1" x14ac:dyDescent="0.25"/>
    <row r="26123" s="29" customFormat="1" x14ac:dyDescent="0.25"/>
    <row r="26124" s="29" customFormat="1" x14ac:dyDescent="0.25"/>
    <row r="26125" s="29" customFormat="1" x14ac:dyDescent="0.25"/>
    <row r="26126" s="29" customFormat="1" x14ac:dyDescent="0.25"/>
    <row r="26127" s="29" customFormat="1" x14ac:dyDescent="0.25"/>
    <row r="26128" s="29" customFormat="1" x14ac:dyDescent="0.25"/>
    <row r="26129" s="29" customFormat="1" x14ac:dyDescent="0.25"/>
    <row r="26130" s="29" customFormat="1" x14ac:dyDescent="0.25"/>
    <row r="26131" s="29" customFormat="1" x14ac:dyDescent="0.25"/>
    <row r="26132" s="29" customFormat="1" x14ac:dyDescent="0.25"/>
    <row r="26133" s="29" customFormat="1" x14ac:dyDescent="0.25"/>
    <row r="26134" s="29" customFormat="1" x14ac:dyDescent="0.25"/>
    <row r="26135" s="29" customFormat="1" x14ac:dyDescent="0.25"/>
    <row r="26136" s="29" customFormat="1" x14ac:dyDescent="0.25"/>
    <row r="26137" s="29" customFormat="1" x14ac:dyDescent="0.25"/>
    <row r="26138" s="29" customFormat="1" x14ac:dyDescent="0.25"/>
    <row r="26139" s="29" customFormat="1" x14ac:dyDescent="0.25"/>
    <row r="26140" s="29" customFormat="1" x14ac:dyDescent="0.25"/>
    <row r="26141" s="29" customFormat="1" x14ac:dyDescent="0.25"/>
    <row r="26142" s="29" customFormat="1" x14ac:dyDescent="0.25"/>
    <row r="26143" s="29" customFormat="1" x14ac:dyDescent="0.25"/>
    <row r="26144" s="29" customFormat="1" x14ac:dyDescent="0.25"/>
    <row r="26145" s="29" customFormat="1" x14ac:dyDescent="0.25"/>
    <row r="26146" s="29" customFormat="1" x14ac:dyDescent="0.25"/>
    <row r="26147" s="29" customFormat="1" x14ac:dyDescent="0.25"/>
    <row r="26148" s="29" customFormat="1" x14ac:dyDescent="0.25"/>
    <row r="26149" s="29" customFormat="1" x14ac:dyDescent="0.25"/>
    <row r="26150" s="29" customFormat="1" x14ac:dyDescent="0.25"/>
    <row r="26151" s="29" customFormat="1" x14ac:dyDescent="0.25"/>
    <row r="26152" s="29" customFormat="1" x14ac:dyDescent="0.25"/>
    <row r="26153" s="29" customFormat="1" x14ac:dyDescent="0.25"/>
    <row r="26154" s="29" customFormat="1" x14ac:dyDescent="0.25"/>
    <row r="26155" s="29" customFormat="1" x14ac:dyDescent="0.25"/>
    <row r="26156" s="29" customFormat="1" x14ac:dyDescent="0.25"/>
    <row r="26157" s="29" customFormat="1" x14ac:dyDescent="0.25"/>
    <row r="26158" s="29" customFormat="1" x14ac:dyDescent="0.25"/>
    <row r="26159" s="29" customFormat="1" x14ac:dyDescent="0.25"/>
    <row r="26160" s="29" customFormat="1" x14ac:dyDescent="0.25"/>
    <row r="26161" s="29" customFormat="1" x14ac:dyDescent="0.25"/>
    <row r="26162" s="29" customFormat="1" x14ac:dyDescent="0.25"/>
    <row r="26163" s="29" customFormat="1" x14ac:dyDescent="0.25"/>
    <row r="26164" s="29" customFormat="1" x14ac:dyDescent="0.25"/>
    <row r="26165" s="29" customFormat="1" x14ac:dyDescent="0.25"/>
    <row r="26166" s="29" customFormat="1" x14ac:dyDescent="0.25"/>
    <row r="26167" s="29" customFormat="1" x14ac:dyDescent="0.25"/>
    <row r="26168" s="29" customFormat="1" x14ac:dyDescent="0.25"/>
    <row r="26169" s="29" customFormat="1" x14ac:dyDescent="0.25"/>
    <row r="26170" s="29" customFormat="1" x14ac:dyDescent="0.25"/>
    <row r="26171" s="29" customFormat="1" x14ac:dyDescent="0.25"/>
    <row r="26172" s="29" customFormat="1" x14ac:dyDescent="0.25"/>
    <row r="26173" s="29" customFormat="1" x14ac:dyDescent="0.25"/>
    <row r="26174" s="29" customFormat="1" x14ac:dyDescent="0.25"/>
    <row r="26175" s="29" customFormat="1" x14ac:dyDescent="0.25"/>
    <row r="26176" s="29" customFormat="1" x14ac:dyDescent="0.25"/>
    <row r="26177" s="29" customFormat="1" x14ac:dyDescent="0.25"/>
    <row r="26178" s="29" customFormat="1" x14ac:dyDescent="0.25"/>
    <row r="26179" s="29" customFormat="1" x14ac:dyDescent="0.25"/>
    <row r="26180" s="29" customFormat="1" x14ac:dyDescent="0.25"/>
    <row r="26181" s="29" customFormat="1" x14ac:dyDescent="0.25"/>
    <row r="26182" s="29" customFormat="1" x14ac:dyDescent="0.25"/>
    <row r="26183" s="29" customFormat="1" x14ac:dyDescent="0.25"/>
    <row r="26184" s="29" customFormat="1" x14ac:dyDescent="0.25"/>
    <row r="26185" s="29" customFormat="1" x14ac:dyDescent="0.25"/>
    <row r="26186" s="29" customFormat="1" x14ac:dyDescent="0.25"/>
    <row r="26187" s="29" customFormat="1" x14ac:dyDescent="0.25"/>
    <row r="26188" s="29" customFormat="1" x14ac:dyDescent="0.25"/>
    <row r="26189" s="29" customFormat="1" x14ac:dyDescent="0.25"/>
    <row r="26190" s="29" customFormat="1" x14ac:dyDescent="0.25"/>
    <row r="26191" s="29" customFormat="1" x14ac:dyDescent="0.25"/>
    <row r="26192" s="29" customFormat="1" x14ac:dyDescent="0.25"/>
    <row r="26193" s="29" customFormat="1" x14ac:dyDescent="0.25"/>
    <row r="26194" s="29" customFormat="1" x14ac:dyDescent="0.25"/>
    <row r="26195" s="29" customFormat="1" x14ac:dyDescent="0.25"/>
    <row r="26196" s="29" customFormat="1" x14ac:dyDescent="0.25"/>
    <row r="26197" s="29" customFormat="1" x14ac:dyDescent="0.25"/>
    <row r="26198" s="29" customFormat="1" x14ac:dyDescent="0.25"/>
    <row r="26199" s="29" customFormat="1" x14ac:dyDescent="0.25"/>
    <row r="26200" s="29" customFormat="1" x14ac:dyDescent="0.25"/>
    <row r="26201" s="29" customFormat="1" x14ac:dyDescent="0.25"/>
    <row r="26202" s="29" customFormat="1" x14ac:dyDescent="0.25"/>
    <row r="26203" s="29" customFormat="1" x14ac:dyDescent="0.25"/>
    <row r="26204" s="29" customFormat="1" x14ac:dyDescent="0.25"/>
    <row r="26205" s="29" customFormat="1" x14ac:dyDescent="0.25"/>
    <row r="26206" s="29" customFormat="1" x14ac:dyDescent="0.25"/>
    <row r="26207" s="29" customFormat="1" x14ac:dyDescent="0.25"/>
    <row r="26208" s="29" customFormat="1" x14ac:dyDescent="0.25"/>
    <row r="26209" s="29" customFormat="1" x14ac:dyDescent="0.25"/>
    <row r="26210" s="29" customFormat="1" x14ac:dyDescent="0.25"/>
    <row r="26211" s="29" customFormat="1" x14ac:dyDescent="0.25"/>
    <row r="26212" s="29" customFormat="1" x14ac:dyDescent="0.25"/>
    <row r="26213" s="29" customFormat="1" x14ac:dyDescent="0.25"/>
    <row r="26214" s="29" customFormat="1" x14ac:dyDescent="0.25"/>
    <row r="26215" s="29" customFormat="1" x14ac:dyDescent="0.25"/>
    <row r="26216" s="29" customFormat="1" x14ac:dyDescent="0.25"/>
    <row r="26217" s="29" customFormat="1" x14ac:dyDescent="0.25"/>
    <row r="26218" s="29" customFormat="1" x14ac:dyDescent="0.25"/>
    <row r="26219" s="29" customFormat="1" x14ac:dyDescent="0.25"/>
    <row r="26220" s="29" customFormat="1" x14ac:dyDescent="0.25"/>
    <row r="26221" s="29" customFormat="1" x14ac:dyDescent="0.25"/>
    <row r="26222" s="29" customFormat="1" x14ac:dyDescent="0.25"/>
    <row r="26223" s="29" customFormat="1" x14ac:dyDescent="0.25"/>
    <row r="26224" s="29" customFormat="1" x14ac:dyDescent="0.25"/>
    <row r="26225" s="29" customFormat="1" x14ac:dyDescent="0.25"/>
    <row r="26226" s="29" customFormat="1" x14ac:dyDescent="0.25"/>
    <row r="26227" s="29" customFormat="1" x14ac:dyDescent="0.25"/>
    <row r="26228" s="29" customFormat="1" x14ac:dyDescent="0.25"/>
    <row r="26229" s="29" customFormat="1" x14ac:dyDescent="0.25"/>
    <row r="26230" s="29" customFormat="1" x14ac:dyDescent="0.25"/>
    <row r="26231" s="29" customFormat="1" x14ac:dyDescent="0.25"/>
    <row r="26232" s="29" customFormat="1" x14ac:dyDescent="0.25"/>
    <row r="26233" s="29" customFormat="1" x14ac:dyDescent="0.25"/>
    <row r="26234" s="29" customFormat="1" x14ac:dyDescent="0.25"/>
    <row r="26235" s="29" customFormat="1" x14ac:dyDescent="0.25"/>
    <row r="26236" s="29" customFormat="1" x14ac:dyDescent="0.25"/>
    <row r="26237" s="29" customFormat="1" x14ac:dyDescent="0.25"/>
    <row r="26238" s="29" customFormat="1" x14ac:dyDescent="0.25"/>
    <row r="26239" s="29" customFormat="1" x14ac:dyDescent="0.25"/>
    <row r="26240" s="29" customFormat="1" x14ac:dyDescent="0.25"/>
    <row r="26241" s="29" customFormat="1" x14ac:dyDescent="0.25"/>
    <row r="26242" s="29" customFormat="1" x14ac:dyDescent="0.25"/>
    <row r="26243" s="29" customFormat="1" x14ac:dyDescent="0.25"/>
    <row r="26244" s="29" customFormat="1" x14ac:dyDescent="0.25"/>
    <row r="26245" s="29" customFormat="1" x14ac:dyDescent="0.25"/>
    <row r="26246" s="29" customFormat="1" x14ac:dyDescent="0.25"/>
    <row r="26247" s="29" customFormat="1" x14ac:dyDescent="0.25"/>
    <row r="26248" s="29" customFormat="1" x14ac:dyDescent="0.25"/>
    <row r="26249" s="29" customFormat="1" x14ac:dyDescent="0.25"/>
    <row r="26250" s="29" customFormat="1" x14ac:dyDescent="0.25"/>
    <row r="26251" s="29" customFormat="1" x14ac:dyDescent="0.25"/>
    <row r="26252" s="29" customFormat="1" x14ac:dyDescent="0.25"/>
    <row r="26253" s="29" customFormat="1" x14ac:dyDescent="0.25"/>
    <row r="26254" s="29" customFormat="1" x14ac:dyDescent="0.25"/>
    <row r="26255" s="29" customFormat="1" x14ac:dyDescent="0.25"/>
    <row r="26256" s="29" customFormat="1" x14ac:dyDescent="0.25"/>
    <row r="26257" s="29" customFormat="1" x14ac:dyDescent="0.25"/>
    <row r="26258" s="29" customFormat="1" x14ac:dyDescent="0.25"/>
    <row r="26259" s="29" customFormat="1" x14ac:dyDescent="0.25"/>
    <row r="26260" s="29" customFormat="1" x14ac:dyDescent="0.25"/>
    <row r="26261" s="29" customFormat="1" x14ac:dyDescent="0.25"/>
    <row r="26262" s="29" customFormat="1" x14ac:dyDescent="0.25"/>
    <row r="26263" s="29" customFormat="1" x14ac:dyDescent="0.25"/>
    <row r="26264" s="29" customFormat="1" x14ac:dyDescent="0.25"/>
    <row r="26265" s="29" customFormat="1" x14ac:dyDescent="0.25"/>
    <row r="26266" s="29" customFormat="1" x14ac:dyDescent="0.25"/>
    <row r="26267" s="29" customFormat="1" x14ac:dyDescent="0.25"/>
    <row r="26268" s="29" customFormat="1" x14ac:dyDescent="0.25"/>
    <row r="26269" s="29" customFormat="1" x14ac:dyDescent="0.25"/>
    <row r="26270" s="29" customFormat="1" x14ac:dyDescent="0.25"/>
    <row r="26271" s="29" customFormat="1" x14ac:dyDescent="0.25"/>
    <row r="26272" s="29" customFormat="1" x14ac:dyDescent="0.25"/>
    <row r="26273" s="29" customFormat="1" x14ac:dyDescent="0.25"/>
    <row r="26274" s="29" customFormat="1" x14ac:dyDescent="0.25"/>
    <row r="26275" s="29" customFormat="1" x14ac:dyDescent="0.25"/>
    <row r="26276" s="29" customFormat="1" x14ac:dyDescent="0.25"/>
    <row r="26277" s="29" customFormat="1" x14ac:dyDescent="0.25"/>
    <row r="26278" s="29" customFormat="1" x14ac:dyDescent="0.25"/>
    <row r="26279" s="29" customFormat="1" x14ac:dyDescent="0.25"/>
    <row r="26280" s="29" customFormat="1" x14ac:dyDescent="0.25"/>
    <row r="26281" s="29" customFormat="1" x14ac:dyDescent="0.25"/>
    <row r="26282" s="29" customFormat="1" x14ac:dyDescent="0.25"/>
    <row r="26283" s="29" customFormat="1" x14ac:dyDescent="0.25"/>
    <row r="26284" s="29" customFormat="1" x14ac:dyDescent="0.25"/>
    <row r="26285" s="29" customFormat="1" x14ac:dyDescent="0.25"/>
    <row r="26286" s="29" customFormat="1" x14ac:dyDescent="0.25"/>
    <row r="26287" s="29" customFormat="1" x14ac:dyDescent="0.25"/>
    <row r="26288" s="29" customFormat="1" x14ac:dyDescent="0.25"/>
    <row r="26289" s="29" customFormat="1" x14ac:dyDescent="0.25"/>
    <row r="26290" s="29" customFormat="1" x14ac:dyDescent="0.25"/>
    <row r="26291" s="29" customFormat="1" x14ac:dyDescent="0.25"/>
    <row r="26292" s="29" customFormat="1" x14ac:dyDescent="0.25"/>
    <row r="26293" s="29" customFormat="1" x14ac:dyDescent="0.25"/>
    <row r="26294" s="29" customFormat="1" x14ac:dyDescent="0.25"/>
    <row r="26295" s="29" customFormat="1" x14ac:dyDescent="0.25"/>
    <row r="26296" s="29" customFormat="1" x14ac:dyDescent="0.25"/>
    <row r="26297" s="29" customFormat="1" x14ac:dyDescent="0.25"/>
    <row r="26298" s="29" customFormat="1" x14ac:dyDescent="0.25"/>
    <row r="26299" s="29" customFormat="1" x14ac:dyDescent="0.25"/>
    <row r="26300" s="29" customFormat="1" x14ac:dyDescent="0.25"/>
    <row r="26301" s="29" customFormat="1" x14ac:dyDescent="0.25"/>
    <row r="26302" s="29" customFormat="1" x14ac:dyDescent="0.25"/>
    <row r="26303" s="29" customFormat="1" x14ac:dyDescent="0.25"/>
    <row r="26304" s="29" customFormat="1" x14ac:dyDescent="0.25"/>
    <row r="26305" s="29" customFormat="1" x14ac:dyDescent="0.25"/>
    <row r="26306" s="29" customFormat="1" x14ac:dyDescent="0.25"/>
    <row r="26307" s="29" customFormat="1" x14ac:dyDescent="0.25"/>
    <row r="26308" s="29" customFormat="1" x14ac:dyDescent="0.25"/>
    <row r="26309" s="29" customFormat="1" x14ac:dyDescent="0.25"/>
    <row r="26310" s="29" customFormat="1" x14ac:dyDescent="0.25"/>
    <row r="26311" s="29" customFormat="1" x14ac:dyDescent="0.25"/>
    <row r="26312" s="29" customFormat="1" x14ac:dyDescent="0.25"/>
    <row r="26313" s="29" customFormat="1" x14ac:dyDescent="0.25"/>
    <row r="26314" s="29" customFormat="1" x14ac:dyDescent="0.25"/>
    <row r="26315" s="29" customFormat="1" x14ac:dyDescent="0.25"/>
    <row r="26316" s="29" customFormat="1" x14ac:dyDescent="0.25"/>
    <row r="26317" s="29" customFormat="1" x14ac:dyDescent="0.25"/>
    <row r="26318" s="29" customFormat="1" x14ac:dyDescent="0.25"/>
    <row r="26319" s="29" customFormat="1" x14ac:dyDescent="0.25"/>
    <row r="26320" s="29" customFormat="1" x14ac:dyDescent="0.25"/>
    <row r="26321" s="29" customFormat="1" x14ac:dyDescent="0.25"/>
    <row r="26322" s="29" customFormat="1" x14ac:dyDescent="0.25"/>
    <row r="26323" s="29" customFormat="1" x14ac:dyDescent="0.25"/>
    <row r="26324" s="29" customFormat="1" x14ac:dyDescent="0.25"/>
    <row r="26325" s="29" customFormat="1" x14ac:dyDescent="0.25"/>
    <row r="26326" s="29" customFormat="1" x14ac:dyDescent="0.25"/>
    <row r="26327" s="29" customFormat="1" x14ac:dyDescent="0.25"/>
    <row r="26328" s="29" customFormat="1" x14ac:dyDescent="0.25"/>
    <row r="26329" s="29" customFormat="1" x14ac:dyDescent="0.25"/>
    <row r="26330" s="29" customFormat="1" x14ac:dyDescent="0.25"/>
    <row r="26331" s="29" customFormat="1" x14ac:dyDescent="0.25"/>
    <row r="26332" s="29" customFormat="1" x14ac:dyDescent="0.25"/>
    <row r="26333" s="29" customFormat="1" x14ac:dyDescent="0.25"/>
    <row r="26334" s="29" customFormat="1" x14ac:dyDescent="0.25"/>
    <row r="26335" s="29" customFormat="1" x14ac:dyDescent="0.25"/>
    <row r="26336" s="29" customFormat="1" x14ac:dyDescent="0.25"/>
    <row r="26337" s="29" customFormat="1" x14ac:dyDescent="0.25"/>
    <row r="26338" s="29" customFormat="1" x14ac:dyDescent="0.25"/>
    <row r="26339" s="29" customFormat="1" x14ac:dyDescent="0.25"/>
    <row r="26340" s="29" customFormat="1" x14ac:dyDescent="0.25"/>
    <row r="26341" s="29" customFormat="1" x14ac:dyDescent="0.25"/>
    <row r="26342" s="29" customFormat="1" x14ac:dyDescent="0.25"/>
    <row r="26343" s="29" customFormat="1" x14ac:dyDescent="0.25"/>
    <row r="26344" s="29" customFormat="1" x14ac:dyDescent="0.25"/>
    <row r="26345" s="29" customFormat="1" x14ac:dyDescent="0.25"/>
    <row r="26346" s="29" customFormat="1" x14ac:dyDescent="0.25"/>
    <row r="26347" s="29" customFormat="1" x14ac:dyDescent="0.25"/>
    <row r="26348" s="29" customFormat="1" x14ac:dyDescent="0.25"/>
    <row r="26349" s="29" customFormat="1" x14ac:dyDescent="0.25"/>
    <row r="26350" s="29" customFormat="1" x14ac:dyDescent="0.25"/>
    <row r="26351" s="29" customFormat="1" x14ac:dyDescent="0.25"/>
    <row r="26352" s="29" customFormat="1" x14ac:dyDescent="0.25"/>
    <row r="26353" s="29" customFormat="1" x14ac:dyDescent="0.25"/>
    <row r="26354" s="29" customFormat="1" x14ac:dyDescent="0.25"/>
    <row r="26355" s="29" customFormat="1" x14ac:dyDescent="0.25"/>
    <row r="26356" s="29" customFormat="1" x14ac:dyDescent="0.25"/>
    <row r="26357" s="29" customFormat="1" x14ac:dyDescent="0.25"/>
    <row r="26358" s="29" customFormat="1" x14ac:dyDescent="0.25"/>
    <row r="26359" s="29" customFormat="1" x14ac:dyDescent="0.25"/>
    <row r="26360" s="29" customFormat="1" x14ac:dyDescent="0.25"/>
    <row r="26361" s="29" customFormat="1" x14ac:dyDescent="0.25"/>
    <row r="26362" s="29" customFormat="1" x14ac:dyDescent="0.25"/>
    <row r="26363" s="29" customFormat="1" x14ac:dyDescent="0.25"/>
    <row r="26364" s="29" customFormat="1" x14ac:dyDescent="0.25"/>
    <row r="26365" s="29" customFormat="1" x14ac:dyDescent="0.25"/>
    <row r="26366" s="29" customFormat="1" x14ac:dyDescent="0.25"/>
    <row r="26367" s="29" customFormat="1" x14ac:dyDescent="0.25"/>
    <row r="26368" s="29" customFormat="1" x14ac:dyDescent="0.25"/>
    <row r="26369" s="29" customFormat="1" x14ac:dyDescent="0.25"/>
    <row r="26370" s="29" customFormat="1" x14ac:dyDescent="0.25"/>
    <row r="26371" s="29" customFormat="1" x14ac:dyDescent="0.25"/>
    <row r="26372" s="29" customFormat="1" x14ac:dyDescent="0.25"/>
    <row r="26373" s="29" customFormat="1" x14ac:dyDescent="0.25"/>
    <row r="26374" s="29" customFormat="1" x14ac:dyDescent="0.25"/>
    <row r="26375" s="29" customFormat="1" x14ac:dyDescent="0.25"/>
    <row r="26376" s="29" customFormat="1" x14ac:dyDescent="0.25"/>
    <row r="26377" s="29" customFormat="1" x14ac:dyDescent="0.25"/>
    <row r="26378" s="29" customFormat="1" x14ac:dyDescent="0.25"/>
    <row r="26379" s="29" customFormat="1" x14ac:dyDescent="0.25"/>
    <row r="26380" s="29" customFormat="1" x14ac:dyDescent="0.25"/>
    <row r="26381" s="29" customFormat="1" x14ac:dyDescent="0.25"/>
    <row r="26382" s="29" customFormat="1" x14ac:dyDescent="0.25"/>
    <row r="26383" s="29" customFormat="1" x14ac:dyDescent="0.25"/>
    <row r="26384" s="29" customFormat="1" x14ac:dyDescent="0.25"/>
    <row r="26385" s="29" customFormat="1" x14ac:dyDescent="0.25"/>
    <row r="26386" s="29" customFormat="1" x14ac:dyDescent="0.25"/>
    <row r="26387" s="29" customFormat="1" x14ac:dyDescent="0.25"/>
    <row r="26388" s="29" customFormat="1" x14ac:dyDescent="0.25"/>
    <row r="26389" s="29" customFormat="1" x14ac:dyDescent="0.25"/>
    <row r="26390" s="29" customFormat="1" x14ac:dyDescent="0.25"/>
    <row r="26391" s="29" customFormat="1" x14ac:dyDescent="0.25"/>
    <row r="26392" s="29" customFormat="1" x14ac:dyDescent="0.25"/>
    <row r="26393" s="29" customFormat="1" x14ac:dyDescent="0.25"/>
    <row r="26394" s="29" customFormat="1" x14ac:dyDescent="0.25"/>
    <row r="26395" s="29" customFormat="1" x14ac:dyDescent="0.25"/>
    <row r="26396" s="29" customFormat="1" x14ac:dyDescent="0.25"/>
    <row r="26397" s="29" customFormat="1" x14ac:dyDescent="0.25"/>
    <row r="26398" s="29" customFormat="1" x14ac:dyDescent="0.25"/>
    <row r="26399" s="29" customFormat="1" x14ac:dyDescent="0.25"/>
    <row r="26400" s="29" customFormat="1" x14ac:dyDescent="0.25"/>
    <row r="26401" s="29" customFormat="1" x14ac:dyDescent="0.25"/>
    <row r="26402" s="29" customFormat="1" x14ac:dyDescent="0.25"/>
    <row r="26403" s="29" customFormat="1" x14ac:dyDescent="0.25"/>
    <row r="26404" s="29" customFormat="1" x14ac:dyDescent="0.25"/>
    <row r="26405" s="29" customFormat="1" x14ac:dyDescent="0.25"/>
    <row r="26406" s="29" customFormat="1" x14ac:dyDescent="0.25"/>
    <row r="26407" s="29" customFormat="1" x14ac:dyDescent="0.25"/>
    <row r="26408" s="29" customFormat="1" x14ac:dyDescent="0.25"/>
    <row r="26409" s="29" customFormat="1" x14ac:dyDescent="0.25"/>
    <row r="26410" s="29" customFormat="1" x14ac:dyDescent="0.25"/>
    <row r="26411" s="29" customFormat="1" x14ac:dyDescent="0.25"/>
    <row r="26412" s="29" customFormat="1" x14ac:dyDescent="0.25"/>
    <row r="26413" s="29" customFormat="1" x14ac:dyDescent="0.25"/>
    <row r="26414" s="29" customFormat="1" x14ac:dyDescent="0.25"/>
    <row r="26415" s="29" customFormat="1" x14ac:dyDescent="0.25"/>
    <row r="26416" s="29" customFormat="1" x14ac:dyDescent="0.25"/>
    <row r="26417" s="29" customFormat="1" x14ac:dyDescent="0.25"/>
    <row r="26418" s="29" customFormat="1" x14ac:dyDescent="0.25"/>
    <row r="26419" s="29" customFormat="1" x14ac:dyDescent="0.25"/>
    <row r="26420" s="29" customFormat="1" x14ac:dyDescent="0.25"/>
    <row r="26421" s="29" customFormat="1" x14ac:dyDescent="0.25"/>
    <row r="26422" s="29" customFormat="1" x14ac:dyDescent="0.25"/>
    <row r="26423" s="29" customFormat="1" x14ac:dyDescent="0.25"/>
    <row r="26424" s="29" customFormat="1" x14ac:dyDescent="0.25"/>
    <row r="26425" s="29" customFormat="1" x14ac:dyDescent="0.25"/>
    <row r="26426" s="29" customFormat="1" x14ac:dyDescent="0.25"/>
    <row r="26427" s="29" customFormat="1" x14ac:dyDescent="0.25"/>
    <row r="26428" s="29" customFormat="1" x14ac:dyDescent="0.25"/>
    <row r="26429" s="29" customFormat="1" x14ac:dyDescent="0.25"/>
    <row r="26430" s="29" customFormat="1" x14ac:dyDescent="0.25"/>
    <row r="26431" s="29" customFormat="1" x14ac:dyDescent="0.25"/>
    <row r="26432" s="29" customFormat="1" x14ac:dyDescent="0.25"/>
    <row r="26433" s="29" customFormat="1" x14ac:dyDescent="0.25"/>
    <row r="26434" s="29" customFormat="1" x14ac:dyDescent="0.25"/>
    <row r="26435" s="29" customFormat="1" x14ac:dyDescent="0.25"/>
    <row r="26436" s="29" customFormat="1" x14ac:dyDescent="0.25"/>
    <row r="26437" s="29" customFormat="1" x14ac:dyDescent="0.25"/>
    <row r="26438" s="29" customFormat="1" x14ac:dyDescent="0.25"/>
    <row r="26439" s="29" customFormat="1" x14ac:dyDescent="0.25"/>
    <row r="26440" s="29" customFormat="1" x14ac:dyDescent="0.25"/>
    <row r="26441" s="29" customFormat="1" x14ac:dyDescent="0.25"/>
    <row r="26442" s="29" customFormat="1" x14ac:dyDescent="0.25"/>
    <row r="26443" s="29" customFormat="1" x14ac:dyDescent="0.25"/>
    <row r="26444" s="29" customFormat="1" x14ac:dyDescent="0.25"/>
    <row r="26445" s="29" customFormat="1" x14ac:dyDescent="0.25"/>
    <row r="26446" s="29" customFormat="1" x14ac:dyDescent="0.25"/>
    <row r="26447" s="29" customFormat="1" x14ac:dyDescent="0.25"/>
    <row r="26448" s="29" customFormat="1" x14ac:dyDescent="0.25"/>
    <row r="26449" s="29" customFormat="1" x14ac:dyDescent="0.25"/>
    <row r="26450" s="29" customFormat="1" x14ac:dyDescent="0.25"/>
    <row r="26451" s="29" customFormat="1" x14ac:dyDescent="0.25"/>
    <row r="26452" s="29" customFormat="1" x14ac:dyDescent="0.25"/>
    <row r="26453" s="29" customFormat="1" x14ac:dyDescent="0.25"/>
    <row r="26454" s="29" customFormat="1" x14ac:dyDescent="0.25"/>
    <row r="26455" s="29" customFormat="1" x14ac:dyDescent="0.25"/>
    <row r="26456" s="29" customFormat="1" x14ac:dyDescent="0.25"/>
    <row r="26457" s="29" customFormat="1" x14ac:dyDescent="0.25"/>
    <row r="26458" s="29" customFormat="1" x14ac:dyDescent="0.25"/>
    <row r="26459" s="29" customFormat="1" x14ac:dyDescent="0.25"/>
    <row r="26460" s="29" customFormat="1" x14ac:dyDescent="0.25"/>
    <row r="26461" s="29" customFormat="1" x14ac:dyDescent="0.25"/>
    <row r="26462" s="29" customFormat="1" x14ac:dyDescent="0.25"/>
    <row r="26463" s="29" customFormat="1" x14ac:dyDescent="0.25"/>
    <row r="26464" s="29" customFormat="1" x14ac:dyDescent="0.25"/>
    <row r="26465" s="29" customFormat="1" x14ac:dyDescent="0.25"/>
    <row r="26466" s="29" customFormat="1" x14ac:dyDescent="0.25"/>
    <row r="26467" s="29" customFormat="1" x14ac:dyDescent="0.25"/>
    <row r="26468" s="29" customFormat="1" x14ac:dyDescent="0.25"/>
    <row r="26469" s="29" customFormat="1" x14ac:dyDescent="0.25"/>
    <row r="26470" s="29" customFormat="1" x14ac:dyDescent="0.25"/>
    <row r="26471" s="29" customFormat="1" x14ac:dyDescent="0.25"/>
    <row r="26472" s="29" customFormat="1" x14ac:dyDescent="0.25"/>
    <row r="26473" s="29" customFormat="1" x14ac:dyDescent="0.25"/>
    <row r="26474" s="29" customFormat="1" x14ac:dyDescent="0.25"/>
    <row r="26475" s="29" customFormat="1" x14ac:dyDescent="0.25"/>
    <row r="26476" s="29" customFormat="1" x14ac:dyDescent="0.25"/>
    <row r="26477" s="29" customFormat="1" x14ac:dyDescent="0.25"/>
    <row r="26478" s="29" customFormat="1" x14ac:dyDescent="0.25"/>
    <row r="26479" s="29" customFormat="1" x14ac:dyDescent="0.25"/>
    <row r="26480" s="29" customFormat="1" x14ac:dyDescent="0.25"/>
    <row r="26481" s="29" customFormat="1" x14ac:dyDescent="0.25"/>
    <row r="26482" s="29" customFormat="1" x14ac:dyDescent="0.25"/>
    <row r="26483" s="29" customFormat="1" x14ac:dyDescent="0.25"/>
    <row r="26484" s="29" customFormat="1" x14ac:dyDescent="0.25"/>
    <row r="26485" s="29" customFormat="1" x14ac:dyDescent="0.25"/>
    <row r="26486" s="29" customFormat="1" x14ac:dyDescent="0.25"/>
    <row r="26487" s="29" customFormat="1" x14ac:dyDescent="0.25"/>
    <row r="26488" s="29" customFormat="1" x14ac:dyDescent="0.25"/>
    <row r="26489" s="29" customFormat="1" x14ac:dyDescent="0.25"/>
    <row r="26490" s="29" customFormat="1" x14ac:dyDescent="0.25"/>
    <row r="26491" s="29" customFormat="1" x14ac:dyDescent="0.25"/>
    <row r="26492" s="29" customFormat="1" x14ac:dyDescent="0.25"/>
    <row r="26493" s="29" customFormat="1" x14ac:dyDescent="0.25"/>
    <row r="26494" s="29" customFormat="1" x14ac:dyDescent="0.25"/>
    <row r="26495" s="29" customFormat="1" x14ac:dyDescent="0.25"/>
    <row r="26496" s="29" customFormat="1" x14ac:dyDescent="0.25"/>
    <row r="26497" s="29" customFormat="1" x14ac:dyDescent="0.25"/>
    <row r="26498" s="29" customFormat="1" x14ac:dyDescent="0.25"/>
    <row r="26499" s="29" customFormat="1" x14ac:dyDescent="0.25"/>
    <row r="26500" s="29" customFormat="1" x14ac:dyDescent="0.25"/>
    <row r="26501" s="29" customFormat="1" x14ac:dyDescent="0.25"/>
    <row r="26502" s="29" customFormat="1" x14ac:dyDescent="0.25"/>
    <row r="26503" s="29" customFormat="1" x14ac:dyDescent="0.25"/>
    <row r="26504" s="29" customFormat="1" x14ac:dyDescent="0.25"/>
    <row r="26505" s="29" customFormat="1" x14ac:dyDescent="0.25"/>
    <row r="26506" s="29" customFormat="1" x14ac:dyDescent="0.25"/>
    <row r="26507" s="29" customFormat="1" x14ac:dyDescent="0.25"/>
    <row r="26508" s="29" customFormat="1" x14ac:dyDescent="0.25"/>
    <row r="26509" s="29" customFormat="1" x14ac:dyDescent="0.25"/>
    <row r="26510" s="29" customFormat="1" x14ac:dyDescent="0.25"/>
    <row r="26511" s="29" customFormat="1" x14ac:dyDescent="0.25"/>
    <row r="26512" s="29" customFormat="1" x14ac:dyDescent="0.25"/>
    <row r="26513" s="29" customFormat="1" x14ac:dyDescent="0.25"/>
    <row r="26514" s="29" customFormat="1" x14ac:dyDescent="0.25"/>
    <row r="26515" s="29" customFormat="1" x14ac:dyDescent="0.25"/>
    <row r="26516" s="29" customFormat="1" x14ac:dyDescent="0.25"/>
    <row r="26517" s="29" customFormat="1" x14ac:dyDescent="0.25"/>
    <row r="26518" s="29" customFormat="1" x14ac:dyDescent="0.25"/>
    <row r="26519" s="29" customFormat="1" x14ac:dyDescent="0.25"/>
    <row r="26520" s="29" customFormat="1" x14ac:dyDescent="0.25"/>
    <row r="26521" s="29" customFormat="1" x14ac:dyDescent="0.25"/>
    <row r="26522" s="29" customFormat="1" x14ac:dyDescent="0.25"/>
    <row r="26523" s="29" customFormat="1" x14ac:dyDescent="0.25"/>
    <row r="26524" s="29" customFormat="1" x14ac:dyDescent="0.25"/>
    <row r="26525" s="29" customFormat="1" x14ac:dyDescent="0.25"/>
    <row r="26526" s="29" customFormat="1" x14ac:dyDescent="0.25"/>
    <row r="26527" s="29" customFormat="1" x14ac:dyDescent="0.25"/>
    <row r="26528" s="29" customFormat="1" x14ac:dyDescent="0.25"/>
    <row r="26529" s="29" customFormat="1" x14ac:dyDescent="0.25"/>
    <row r="26530" s="29" customFormat="1" x14ac:dyDescent="0.25"/>
    <row r="26531" s="29" customFormat="1" x14ac:dyDescent="0.25"/>
    <row r="26532" s="29" customFormat="1" x14ac:dyDescent="0.25"/>
    <row r="26533" s="29" customFormat="1" x14ac:dyDescent="0.25"/>
    <row r="26534" s="29" customFormat="1" x14ac:dyDescent="0.25"/>
    <row r="26535" s="29" customFormat="1" x14ac:dyDescent="0.25"/>
    <row r="26536" s="29" customFormat="1" x14ac:dyDescent="0.25"/>
    <row r="26537" s="29" customFormat="1" x14ac:dyDescent="0.25"/>
    <row r="26538" s="29" customFormat="1" x14ac:dyDescent="0.25"/>
    <row r="26539" s="29" customFormat="1" x14ac:dyDescent="0.25"/>
    <row r="26540" s="29" customFormat="1" x14ac:dyDescent="0.25"/>
    <row r="26541" s="29" customFormat="1" x14ac:dyDescent="0.25"/>
    <row r="26542" s="29" customFormat="1" x14ac:dyDescent="0.25"/>
    <row r="26543" s="29" customFormat="1" x14ac:dyDescent="0.25"/>
    <row r="26544" s="29" customFormat="1" x14ac:dyDescent="0.25"/>
    <row r="26545" s="29" customFormat="1" x14ac:dyDescent="0.25"/>
    <row r="26546" s="29" customFormat="1" x14ac:dyDescent="0.25"/>
    <row r="26547" s="29" customFormat="1" x14ac:dyDescent="0.25"/>
    <row r="26548" s="29" customFormat="1" x14ac:dyDescent="0.25"/>
    <row r="26549" s="29" customFormat="1" x14ac:dyDescent="0.25"/>
    <row r="26550" s="29" customFormat="1" x14ac:dyDescent="0.25"/>
    <row r="26551" s="29" customFormat="1" x14ac:dyDescent="0.25"/>
    <row r="26552" s="29" customFormat="1" x14ac:dyDescent="0.25"/>
    <row r="26553" s="29" customFormat="1" x14ac:dyDescent="0.25"/>
    <row r="26554" s="29" customFormat="1" x14ac:dyDescent="0.25"/>
    <row r="26555" s="29" customFormat="1" x14ac:dyDescent="0.25"/>
    <row r="26556" s="29" customFormat="1" x14ac:dyDescent="0.25"/>
    <row r="26557" s="29" customFormat="1" x14ac:dyDescent="0.25"/>
    <row r="26558" s="29" customFormat="1" x14ac:dyDescent="0.25"/>
    <row r="26559" s="29" customFormat="1" x14ac:dyDescent="0.25"/>
    <row r="26560" s="29" customFormat="1" x14ac:dyDescent="0.25"/>
    <row r="26561" s="29" customFormat="1" x14ac:dyDescent="0.25"/>
    <row r="26562" s="29" customFormat="1" x14ac:dyDescent="0.25"/>
    <row r="26563" s="29" customFormat="1" x14ac:dyDescent="0.25"/>
    <row r="26564" s="29" customFormat="1" x14ac:dyDescent="0.25"/>
    <row r="26565" s="29" customFormat="1" x14ac:dyDescent="0.25"/>
    <row r="26566" s="29" customFormat="1" x14ac:dyDescent="0.25"/>
    <row r="26567" s="29" customFormat="1" x14ac:dyDescent="0.25"/>
    <row r="26568" s="29" customFormat="1" x14ac:dyDescent="0.25"/>
    <row r="26569" s="29" customFormat="1" x14ac:dyDescent="0.25"/>
    <row r="26570" s="29" customFormat="1" x14ac:dyDescent="0.25"/>
    <row r="26571" s="29" customFormat="1" x14ac:dyDescent="0.25"/>
    <row r="26572" s="29" customFormat="1" x14ac:dyDescent="0.25"/>
    <row r="26573" s="29" customFormat="1" x14ac:dyDescent="0.25"/>
    <row r="26574" s="29" customFormat="1" x14ac:dyDescent="0.25"/>
    <row r="26575" s="29" customFormat="1" x14ac:dyDescent="0.25"/>
    <row r="26576" s="29" customFormat="1" x14ac:dyDescent="0.25"/>
    <row r="26577" s="29" customFormat="1" x14ac:dyDescent="0.25"/>
    <row r="26578" s="29" customFormat="1" x14ac:dyDescent="0.25"/>
    <row r="26579" s="29" customFormat="1" x14ac:dyDescent="0.25"/>
    <row r="26580" s="29" customFormat="1" x14ac:dyDescent="0.25"/>
    <row r="26581" s="29" customFormat="1" x14ac:dyDescent="0.25"/>
    <row r="26582" s="29" customFormat="1" x14ac:dyDescent="0.25"/>
    <row r="26583" s="29" customFormat="1" x14ac:dyDescent="0.25"/>
    <row r="26584" s="29" customFormat="1" x14ac:dyDescent="0.25"/>
    <row r="26585" s="29" customFormat="1" x14ac:dyDescent="0.25"/>
    <row r="26586" s="29" customFormat="1" x14ac:dyDescent="0.25"/>
    <row r="26587" s="29" customFormat="1" x14ac:dyDescent="0.25"/>
    <row r="26588" s="29" customFormat="1" x14ac:dyDescent="0.25"/>
    <row r="26589" s="29" customFormat="1" x14ac:dyDescent="0.25"/>
    <row r="26590" s="29" customFormat="1" x14ac:dyDescent="0.25"/>
    <row r="26591" s="29" customFormat="1" x14ac:dyDescent="0.25"/>
    <row r="26592" s="29" customFormat="1" x14ac:dyDescent="0.25"/>
    <row r="26593" s="29" customFormat="1" x14ac:dyDescent="0.25"/>
    <row r="26594" s="29" customFormat="1" x14ac:dyDescent="0.25"/>
    <row r="26595" s="29" customFormat="1" x14ac:dyDescent="0.25"/>
    <row r="26596" s="29" customFormat="1" x14ac:dyDescent="0.25"/>
    <row r="26597" s="29" customFormat="1" x14ac:dyDescent="0.25"/>
    <row r="26598" s="29" customFormat="1" x14ac:dyDescent="0.25"/>
    <row r="26599" s="29" customFormat="1" x14ac:dyDescent="0.25"/>
    <row r="26600" s="29" customFormat="1" x14ac:dyDescent="0.25"/>
    <row r="26601" s="29" customFormat="1" x14ac:dyDescent="0.25"/>
    <row r="26602" s="29" customFormat="1" x14ac:dyDescent="0.25"/>
    <row r="26603" s="29" customFormat="1" x14ac:dyDescent="0.25"/>
    <row r="26604" s="29" customFormat="1" x14ac:dyDescent="0.25"/>
    <row r="26605" s="29" customFormat="1" x14ac:dyDescent="0.25"/>
    <row r="26606" s="29" customFormat="1" x14ac:dyDescent="0.25"/>
    <row r="26607" s="29" customFormat="1" x14ac:dyDescent="0.25"/>
    <row r="26608" s="29" customFormat="1" x14ac:dyDescent="0.25"/>
    <row r="26609" s="29" customFormat="1" x14ac:dyDescent="0.25"/>
    <row r="26610" s="29" customFormat="1" x14ac:dyDescent="0.25"/>
    <row r="26611" s="29" customFormat="1" x14ac:dyDescent="0.25"/>
    <row r="26612" s="29" customFormat="1" x14ac:dyDescent="0.25"/>
    <row r="26613" s="29" customFormat="1" x14ac:dyDescent="0.25"/>
    <row r="26614" s="29" customFormat="1" x14ac:dyDescent="0.25"/>
    <row r="26615" s="29" customFormat="1" x14ac:dyDescent="0.25"/>
    <row r="26616" s="29" customFormat="1" x14ac:dyDescent="0.25"/>
    <row r="26617" s="29" customFormat="1" x14ac:dyDescent="0.25"/>
    <row r="26618" s="29" customFormat="1" x14ac:dyDescent="0.25"/>
    <row r="26619" s="29" customFormat="1" x14ac:dyDescent="0.25"/>
    <row r="26620" s="29" customFormat="1" x14ac:dyDescent="0.25"/>
    <row r="26621" s="29" customFormat="1" x14ac:dyDescent="0.25"/>
    <row r="26622" s="29" customFormat="1" x14ac:dyDescent="0.25"/>
    <row r="26623" s="29" customFormat="1" x14ac:dyDescent="0.25"/>
    <row r="26624" s="29" customFormat="1" x14ac:dyDescent="0.25"/>
    <row r="26625" s="29" customFormat="1" x14ac:dyDescent="0.25"/>
    <row r="26626" s="29" customFormat="1" x14ac:dyDescent="0.25"/>
    <row r="26627" s="29" customFormat="1" x14ac:dyDescent="0.25"/>
    <row r="26628" s="29" customFormat="1" x14ac:dyDescent="0.25"/>
    <row r="26629" s="29" customFormat="1" x14ac:dyDescent="0.25"/>
    <row r="26630" s="29" customFormat="1" x14ac:dyDescent="0.25"/>
    <row r="26631" s="29" customFormat="1" x14ac:dyDescent="0.25"/>
    <row r="26632" s="29" customFormat="1" x14ac:dyDescent="0.25"/>
    <row r="26633" s="29" customFormat="1" x14ac:dyDescent="0.25"/>
    <row r="26634" s="29" customFormat="1" x14ac:dyDescent="0.25"/>
    <row r="26635" s="29" customFormat="1" x14ac:dyDescent="0.25"/>
    <row r="26636" s="29" customFormat="1" x14ac:dyDescent="0.25"/>
    <row r="26637" s="29" customFormat="1" x14ac:dyDescent="0.25"/>
    <row r="26638" s="29" customFormat="1" x14ac:dyDescent="0.25"/>
    <row r="26639" s="29" customFormat="1" x14ac:dyDescent="0.25"/>
    <row r="26640" s="29" customFormat="1" x14ac:dyDescent="0.25"/>
    <row r="26641" s="29" customFormat="1" x14ac:dyDescent="0.25"/>
    <row r="26642" s="29" customFormat="1" x14ac:dyDescent="0.25"/>
    <row r="26643" s="29" customFormat="1" x14ac:dyDescent="0.25"/>
    <row r="26644" s="29" customFormat="1" x14ac:dyDescent="0.25"/>
    <row r="26645" s="29" customFormat="1" x14ac:dyDescent="0.25"/>
    <row r="26646" s="29" customFormat="1" x14ac:dyDescent="0.25"/>
    <row r="26647" s="29" customFormat="1" x14ac:dyDescent="0.25"/>
    <row r="26648" s="29" customFormat="1" x14ac:dyDescent="0.25"/>
    <row r="26649" s="29" customFormat="1" x14ac:dyDescent="0.25"/>
    <row r="26650" s="29" customFormat="1" x14ac:dyDescent="0.25"/>
    <row r="26651" s="29" customFormat="1" x14ac:dyDescent="0.25"/>
    <row r="26652" s="29" customFormat="1" x14ac:dyDescent="0.25"/>
    <row r="26653" s="29" customFormat="1" x14ac:dyDescent="0.25"/>
    <row r="26654" s="29" customFormat="1" x14ac:dyDescent="0.25"/>
    <row r="26655" s="29" customFormat="1" x14ac:dyDescent="0.25"/>
    <row r="26656" s="29" customFormat="1" x14ac:dyDescent="0.25"/>
    <row r="26657" s="29" customFormat="1" x14ac:dyDescent="0.25"/>
    <row r="26658" s="29" customFormat="1" x14ac:dyDescent="0.25"/>
    <row r="26659" s="29" customFormat="1" x14ac:dyDescent="0.25"/>
    <row r="26660" s="29" customFormat="1" x14ac:dyDescent="0.25"/>
    <row r="26661" s="29" customFormat="1" x14ac:dyDescent="0.25"/>
    <row r="26662" s="29" customFormat="1" x14ac:dyDescent="0.25"/>
    <row r="26663" s="29" customFormat="1" x14ac:dyDescent="0.25"/>
    <row r="26664" s="29" customFormat="1" x14ac:dyDescent="0.25"/>
    <row r="26665" s="29" customFormat="1" x14ac:dyDescent="0.25"/>
    <row r="26666" s="29" customFormat="1" x14ac:dyDescent="0.25"/>
    <row r="26667" s="29" customFormat="1" x14ac:dyDescent="0.25"/>
    <row r="26668" s="29" customFormat="1" x14ac:dyDescent="0.25"/>
    <row r="26669" s="29" customFormat="1" x14ac:dyDescent="0.25"/>
    <row r="26670" s="29" customFormat="1" x14ac:dyDescent="0.25"/>
    <row r="26671" s="29" customFormat="1" x14ac:dyDescent="0.25"/>
    <row r="26672" s="29" customFormat="1" x14ac:dyDescent="0.25"/>
    <row r="26673" s="29" customFormat="1" x14ac:dyDescent="0.25"/>
    <row r="26674" s="29" customFormat="1" x14ac:dyDescent="0.25"/>
    <row r="26675" s="29" customFormat="1" x14ac:dyDescent="0.25"/>
    <row r="26676" s="29" customFormat="1" x14ac:dyDescent="0.25"/>
    <row r="26677" s="29" customFormat="1" x14ac:dyDescent="0.25"/>
    <row r="26678" s="29" customFormat="1" x14ac:dyDescent="0.25"/>
    <row r="26679" s="29" customFormat="1" x14ac:dyDescent="0.25"/>
    <row r="26680" s="29" customFormat="1" x14ac:dyDescent="0.25"/>
    <row r="26681" s="29" customFormat="1" x14ac:dyDescent="0.25"/>
    <row r="26682" s="29" customFormat="1" x14ac:dyDescent="0.25"/>
    <row r="26683" s="29" customFormat="1" x14ac:dyDescent="0.25"/>
    <row r="26684" s="29" customFormat="1" x14ac:dyDescent="0.25"/>
    <row r="26685" s="29" customFormat="1" x14ac:dyDescent="0.25"/>
    <row r="26686" s="29" customFormat="1" x14ac:dyDescent="0.25"/>
    <row r="26687" s="29" customFormat="1" x14ac:dyDescent="0.25"/>
    <row r="26688" s="29" customFormat="1" x14ac:dyDescent="0.25"/>
    <row r="26689" s="29" customFormat="1" x14ac:dyDescent="0.25"/>
    <row r="26690" s="29" customFormat="1" x14ac:dyDescent="0.25"/>
    <row r="26691" s="29" customFormat="1" x14ac:dyDescent="0.25"/>
    <row r="26692" s="29" customFormat="1" x14ac:dyDescent="0.25"/>
    <row r="26693" s="29" customFormat="1" x14ac:dyDescent="0.25"/>
    <row r="26694" s="29" customFormat="1" x14ac:dyDescent="0.25"/>
    <row r="26695" s="29" customFormat="1" x14ac:dyDescent="0.25"/>
    <row r="26696" s="29" customFormat="1" x14ac:dyDescent="0.25"/>
    <row r="26697" s="29" customFormat="1" x14ac:dyDescent="0.25"/>
    <row r="26698" s="29" customFormat="1" x14ac:dyDescent="0.25"/>
    <row r="26699" s="29" customFormat="1" x14ac:dyDescent="0.25"/>
    <row r="26700" s="29" customFormat="1" x14ac:dyDescent="0.25"/>
    <row r="26701" s="29" customFormat="1" x14ac:dyDescent="0.25"/>
    <row r="26702" s="29" customFormat="1" x14ac:dyDescent="0.25"/>
    <row r="26703" s="29" customFormat="1" x14ac:dyDescent="0.25"/>
    <row r="26704" s="29" customFormat="1" x14ac:dyDescent="0.25"/>
    <row r="26705" s="29" customFormat="1" x14ac:dyDescent="0.25"/>
    <row r="26706" s="29" customFormat="1" x14ac:dyDescent="0.25"/>
    <row r="26707" s="29" customFormat="1" x14ac:dyDescent="0.25"/>
    <row r="26708" s="29" customFormat="1" x14ac:dyDescent="0.25"/>
    <row r="26709" s="29" customFormat="1" x14ac:dyDescent="0.25"/>
    <row r="26710" s="29" customFormat="1" x14ac:dyDescent="0.25"/>
    <row r="26711" s="29" customFormat="1" x14ac:dyDescent="0.25"/>
    <row r="26712" s="29" customFormat="1" x14ac:dyDescent="0.25"/>
    <row r="26713" s="29" customFormat="1" x14ac:dyDescent="0.25"/>
    <row r="26714" s="29" customFormat="1" x14ac:dyDescent="0.25"/>
    <row r="26715" s="29" customFormat="1" x14ac:dyDescent="0.25"/>
    <row r="26716" s="29" customFormat="1" x14ac:dyDescent="0.25"/>
    <row r="26717" s="29" customFormat="1" x14ac:dyDescent="0.25"/>
    <row r="26718" s="29" customFormat="1" x14ac:dyDescent="0.25"/>
    <row r="26719" s="29" customFormat="1" x14ac:dyDescent="0.25"/>
    <row r="26720" s="29" customFormat="1" x14ac:dyDescent="0.25"/>
    <row r="26721" s="29" customFormat="1" x14ac:dyDescent="0.25"/>
    <row r="26722" s="29" customFormat="1" x14ac:dyDescent="0.25"/>
    <row r="26723" s="29" customFormat="1" x14ac:dyDescent="0.25"/>
    <row r="26724" s="29" customFormat="1" x14ac:dyDescent="0.25"/>
    <row r="26725" s="29" customFormat="1" x14ac:dyDescent="0.25"/>
    <row r="26726" s="29" customFormat="1" x14ac:dyDescent="0.25"/>
    <row r="26727" s="29" customFormat="1" x14ac:dyDescent="0.25"/>
    <row r="26728" s="29" customFormat="1" x14ac:dyDescent="0.25"/>
    <row r="26729" s="29" customFormat="1" x14ac:dyDescent="0.25"/>
    <row r="26730" s="29" customFormat="1" x14ac:dyDescent="0.25"/>
    <row r="26731" s="29" customFormat="1" x14ac:dyDescent="0.25"/>
    <row r="26732" s="29" customFormat="1" x14ac:dyDescent="0.25"/>
    <row r="26733" s="29" customFormat="1" x14ac:dyDescent="0.25"/>
    <row r="26734" s="29" customFormat="1" x14ac:dyDescent="0.25"/>
    <row r="26735" s="29" customFormat="1" x14ac:dyDescent="0.25"/>
    <row r="26736" s="29" customFormat="1" x14ac:dyDescent="0.25"/>
    <row r="26737" s="29" customFormat="1" x14ac:dyDescent="0.25"/>
    <row r="26738" s="29" customFormat="1" x14ac:dyDescent="0.25"/>
    <row r="26739" s="29" customFormat="1" x14ac:dyDescent="0.25"/>
    <row r="26740" s="29" customFormat="1" x14ac:dyDescent="0.25"/>
    <row r="26741" s="29" customFormat="1" x14ac:dyDescent="0.25"/>
    <row r="26742" s="29" customFormat="1" x14ac:dyDescent="0.25"/>
    <row r="26743" s="29" customFormat="1" x14ac:dyDescent="0.25"/>
    <row r="26744" s="29" customFormat="1" x14ac:dyDescent="0.25"/>
    <row r="26745" s="29" customFormat="1" x14ac:dyDescent="0.25"/>
    <row r="26746" s="29" customFormat="1" x14ac:dyDescent="0.25"/>
    <row r="26747" s="29" customFormat="1" x14ac:dyDescent="0.25"/>
    <row r="26748" s="29" customFormat="1" x14ac:dyDescent="0.25"/>
    <row r="26749" s="29" customFormat="1" x14ac:dyDescent="0.25"/>
    <row r="26750" s="29" customFormat="1" x14ac:dyDescent="0.25"/>
    <row r="26751" s="29" customFormat="1" x14ac:dyDescent="0.25"/>
    <row r="26752" s="29" customFormat="1" x14ac:dyDescent="0.25"/>
    <row r="26753" s="29" customFormat="1" x14ac:dyDescent="0.25"/>
    <row r="26754" s="29" customFormat="1" x14ac:dyDescent="0.25"/>
    <row r="26755" s="29" customFormat="1" x14ac:dyDescent="0.25"/>
    <row r="26756" s="29" customFormat="1" x14ac:dyDescent="0.25"/>
    <row r="26757" s="29" customFormat="1" x14ac:dyDescent="0.25"/>
    <row r="26758" s="29" customFormat="1" x14ac:dyDescent="0.25"/>
    <row r="26759" s="29" customFormat="1" x14ac:dyDescent="0.25"/>
    <row r="26760" s="29" customFormat="1" x14ac:dyDescent="0.25"/>
    <row r="26761" s="29" customFormat="1" x14ac:dyDescent="0.25"/>
    <row r="26762" s="29" customFormat="1" x14ac:dyDescent="0.25"/>
    <row r="26763" s="29" customFormat="1" x14ac:dyDescent="0.25"/>
    <row r="26764" s="29" customFormat="1" x14ac:dyDescent="0.25"/>
    <row r="26765" s="29" customFormat="1" x14ac:dyDescent="0.25"/>
    <row r="26766" s="29" customFormat="1" x14ac:dyDescent="0.25"/>
    <row r="26767" s="29" customFormat="1" x14ac:dyDescent="0.25"/>
    <row r="26768" s="29" customFormat="1" x14ac:dyDescent="0.25"/>
    <row r="26769" s="29" customFormat="1" x14ac:dyDescent="0.25"/>
    <row r="26770" s="29" customFormat="1" x14ac:dyDescent="0.25"/>
    <row r="26771" s="29" customFormat="1" x14ac:dyDescent="0.25"/>
    <row r="26772" s="29" customFormat="1" x14ac:dyDescent="0.25"/>
    <row r="26773" s="29" customFormat="1" x14ac:dyDescent="0.25"/>
    <row r="26774" s="29" customFormat="1" x14ac:dyDescent="0.25"/>
    <row r="26775" s="29" customFormat="1" x14ac:dyDescent="0.25"/>
    <row r="26776" s="29" customFormat="1" x14ac:dyDescent="0.25"/>
    <row r="26777" s="29" customFormat="1" x14ac:dyDescent="0.25"/>
    <row r="26778" s="29" customFormat="1" x14ac:dyDescent="0.25"/>
    <row r="26779" s="29" customFormat="1" x14ac:dyDescent="0.25"/>
    <row r="26780" s="29" customFormat="1" x14ac:dyDescent="0.25"/>
    <row r="26781" s="29" customFormat="1" x14ac:dyDescent="0.25"/>
    <row r="26782" s="29" customFormat="1" x14ac:dyDescent="0.25"/>
    <row r="26783" s="29" customFormat="1" x14ac:dyDescent="0.25"/>
    <row r="26784" s="29" customFormat="1" x14ac:dyDescent="0.25"/>
    <row r="26785" s="29" customFormat="1" x14ac:dyDescent="0.25"/>
    <row r="26786" s="29" customFormat="1" x14ac:dyDescent="0.25"/>
    <row r="26787" s="29" customFormat="1" x14ac:dyDescent="0.25"/>
    <row r="26788" s="29" customFormat="1" x14ac:dyDescent="0.25"/>
    <row r="26789" s="29" customFormat="1" x14ac:dyDescent="0.25"/>
    <row r="26790" s="29" customFormat="1" x14ac:dyDescent="0.25"/>
    <row r="26791" s="29" customFormat="1" x14ac:dyDescent="0.25"/>
    <row r="26792" s="29" customFormat="1" x14ac:dyDescent="0.25"/>
    <row r="26793" s="29" customFormat="1" x14ac:dyDescent="0.25"/>
    <row r="26794" s="29" customFormat="1" x14ac:dyDescent="0.25"/>
    <row r="26795" s="29" customFormat="1" x14ac:dyDescent="0.25"/>
    <row r="26796" s="29" customFormat="1" x14ac:dyDescent="0.25"/>
    <row r="26797" s="29" customFormat="1" x14ac:dyDescent="0.25"/>
    <row r="26798" s="29" customFormat="1" x14ac:dyDescent="0.25"/>
    <row r="26799" s="29" customFormat="1" x14ac:dyDescent="0.25"/>
    <row r="26800" s="29" customFormat="1" x14ac:dyDescent="0.25"/>
    <row r="26801" s="29" customFormat="1" x14ac:dyDescent="0.25"/>
    <row r="26802" s="29" customFormat="1" x14ac:dyDescent="0.25"/>
    <row r="26803" s="29" customFormat="1" x14ac:dyDescent="0.25"/>
    <row r="26804" s="29" customFormat="1" x14ac:dyDescent="0.25"/>
    <row r="26805" s="29" customFormat="1" x14ac:dyDescent="0.25"/>
    <row r="26806" s="29" customFormat="1" x14ac:dyDescent="0.25"/>
    <row r="26807" s="29" customFormat="1" x14ac:dyDescent="0.25"/>
    <row r="26808" s="29" customFormat="1" x14ac:dyDescent="0.25"/>
    <row r="26809" s="29" customFormat="1" x14ac:dyDescent="0.25"/>
    <row r="26810" s="29" customFormat="1" x14ac:dyDescent="0.25"/>
    <row r="26811" s="29" customFormat="1" x14ac:dyDescent="0.25"/>
    <row r="26812" s="29" customFormat="1" x14ac:dyDescent="0.25"/>
    <row r="26813" s="29" customFormat="1" x14ac:dyDescent="0.25"/>
    <row r="26814" s="29" customFormat="1" x14ac:dyDescent="0.25"/>
    <row r="26815" s="29" customFormat="1" x14ac:dyDescent="0.25"/>
    <row r="26816" s="29" customFormat="1" x14ac:dyDescent="0.25"/>
    <row r="26817" s="29" customFormat="1" x14ac:dyDescent="0.25"/>
    <row r="26818" s="29" customFormat="1" x14ac:dyDescent="0.25"/>
    <row r="26819" s="29" customFormat="1" x14ac:dyDescent="0.25"/>
    <row r="26820" s="29" customFormat="1" x14ac:dyDescent="0.25"/>
    <row r="26821" s="29" customFormat="1" x14ac:dyDescent="0.25"/>
    <row r="26822" s="29" customFormat="1" x14ac:dyDescent="0.25"/>
    <row r="26823" s="29" customFormat="1" x14ac:dyDescent="0.25"/>
    <row r="26824" s="29" customFormat="1" x14ac:dyDescent="0.25"/>
    <row r="26825" s="29" customFormat="1" x14ac:dyDescent="0.25"/>
    <row r="26826" s="29" customFormat="1" x14ac:dyDescent="0.25"/>
    <row r="26827" s="29" customFormat="1" x14ac:dyDescent="0.25"/>
    <row r="26828" s="29" customFormat="1" x14ac:dyDescent="0.25"/>
    <row r="26829" s="29" customFormat="1" x14ac:dyDescent="0.25"/>
    <row r="26830" s="29" customFormat="1" x14ac:dyDescent="0.25"/>
    <row r="26831" s="29" customFormat="1" x14ac:dyDescent="0.25"/>
    <row r="26832" s="29" customFormat="1" x14ac:dyDescent="0.25"/>
    <row r="26833" s="29" customFormat="1" x14ac:dyDescent="0.25"/>
    <row r="26834" s="29" customFormat="1" x14ac:dyDescent="0.25"/>
    <row r="26835" s="29" customFormat="1" x14ac:dyDescent="0.25"/>
    <row r="26836" s="29" customFormat="1" x14ac:dyDescent="0.25"/>
    <row r="26837" s="29" customFormat="1" x14ac:dyDescent="0.25"/>
    <row r="26838" s="29" customFormat="1" x14ac:dyDescent="0.25"/>
    <row r="26839" s="29" customFormat="1" x14ac:dyDescent="0.25"/>
    <row r="26840" s="29" customFormat="1" x14ac:dyDescent="0.25"/>
    <row r="26841" s="29" customFormat="1" x14ac:dyDescent="0.25"/>
    <row r="26842" s="29" customFormat="1" x14ac:dyDescent="0.25"/>
    <row r="26843" s="29" customFormat="1" x14ac:dyDescent="0.25"/>
    <row r="26844" s="29" customFormat="1" x14ac:dyDescent="0.25"/>
    <row r="26845" s="29" customFormat="1" x14ac:dyDescent="0.25"/>
    <row r="26846" s="29" customFormat="1" x14ac:dyDescent="0.25"/>
    <row r="26847" s="29" customFormat="1" x14ac:dyDescent="0.25"/>
    <row r="26848" s="29" customFormat="1" x14ac:dyDescent="0.25"/>
    <row r="26849" s="29" customFormat="1" x14ac:dyDescent="0.25"/>
    <row r="26850" s="29" customFormat="1" x14ac:dyDescent="0.25"/>
    <row r="26851" s="29" customFormat="1" x14ac:dyDescent="0.25"/>
    <row r="26852" s="29" customFormat="1" x14ac:dyDescent="0.25"/>
    <row r="26853" s="29" customFormat="1" x14ac:dyDescent="0.25"/>
    <row r="26854" s="29" customFormat="1" x14ac:dyDescent="0.25"/>
    <row r="26855" s="29" customFormat="1" x14ac:dyDescent="0.25"/>
    <row r="26856" s="29" customFormat="1" x14ac:dyDescent="0.25"/>
    <row r="26857" s="29" customFormat="1" x14ac:dyDescent="0.25"/>
    <row r="26858" s="29" customFormat="1" x14ac:dyDescent="0.25"/>
    <row r="26859" s="29" customFormat="1" x14ac:dyDescent="0.25"/>
    <row r="26860" s="29" customFormat="1" x14ac:dyDescent="0.25"/>
    <row r="26861" s="29" customFormat="1" x14ac:dyDescent="0.25"/>
    <row r="26862" s="29" customFormat="1" x14ac:dyDescent="0.25"/>
    <row r="26863" s="29" customFormat="1" x14ac:dyDescent="0.25"/>
    <row r="26864" s="29" customFormat="1" x14ac:dyDescent="0.25"/>
    <row r="26865" s="29" customFormat="1" x14ac:dyDescent="0.25"/>
    <row r="26866" s="29" customFormat="1" x14ac:dyDescent="0.25"/>
    <row r="26867" s="29" customFormat="1" x14ac:dyDescent="0.25"/>
    <row r="26868" s="29" customFormat="1" x14ac:dyDescent="0.25"/>
    <row r="26869" s="29" customFormat="1" x14ac:dyDescent="0.25"/>
    <row r="26870" s="29" customFormat="1" x14ac:dyDescent="0.25"/>
    <row r="26871" s="29" customFormat="1" x14ac:dyDescent="0.25"/>
    <row r="26872" s="29" customFormat="1" x14ac:dyDescent="0.25"/>
    <row r="26873" s="29" customFormat="1" x14ac:dyDescent="0.25"/>
    <row r="26874" s="29" customFormat="1" x14ac:dyDescent="0.25"/>
    <row r="26875" s="29" customFormat="1" x14ac:dyDescent="0.25"/>
    <row r="26876" s="29" customFormat="1" x14ac:dyDescent="0.25"/>
    <row r="26877" s="29" customFormat="1" x14ac:dyDescent="0.25"/>
    <row r="26878" s="29" customFormat="1" x14ac:dyDescent="0.25"/>
    <row r="26879" s="29" customFormat="1" x14ac:dyDescent="0.25"/>
    <row r="26880" s="29" customFormat="1" x14ac:dyDescent="0.25"/>
    <row r="26881" s="29" customFormat="1" x14ac:dyDescent="0.25"/>
    <row r="26882" s="29" customFormat="1" x14ac:dyDescent="0.25"/>
    <row r="26883" s="29" customFormat="1" x14ac:dyDescent="0.25"/>
    <row r="26884" s="29" customFormat="1" x14ac:dyDescent="0.25"/>
    <row r="26885" s="29" customFormat="1" x14ac:dyDescent="0.25"/>
    <row r="26886" s="29" customFormat="1" x14ac:dyDescent="0.25"/>
    <row r="26887" s="29" customFormat="1" x14ac:dyDescent="0.25"/>
    <row r="26888" s="29" customFormat="1" x14ac:dyDescent="0.25"/>
    <row r="26889" s="29" customFormat="1" x14ac:dyDescent="0.25"/>
    <row r="26890" s="29" customFormat="1" x14ac:dyDescent="0.25"/>
    <row r="26891" s="29" customFormat="1" x14ac:dyDescent="0.25"/>
    <row r="26892" s="29" customFormat="1" x14ac:dyDescent="0.25"/>
    <row r="26893" s="29" customFormat="1" x14ac:dyDescent="0.25"/>
    <row r="26894" s="29" customFormat="1" x14ac:dyDescent="0.25"/>
    <row r="26895" s="29" customFormat="1" x14ac:dyDescent="0.25"/>
    <row r="26896" s="29" customFormat="1" x14ac:dyDescent="0.25"/>
    <row r="26897" s="29" customFormat="1" x14ac:dyDescent="0.25"/>
    <row r="26898" s="29" customFormat="1" x14ac:dyDescent="0.25"/>
    <row r="26899" s="29" customFormat="1" x14ac:dyDescent="0.25"/>
    <row r="26900" s="29" customFormat="1" x14ac:dyDescent="0.25"/>
    <row r="26901" s="29" customFormat="1" x14ac:dyDescent="0.25"/>
    <row r="26902" s="29" customFormat="1" x14ac:dyDescent="0.25"/>
    <row r="26903" s="29" customFormat="1" x14ac:dyDescent="0.25"/>
    <row r="26904" s="29" customFormat="1" x14ac:dyDescent="0.25"/>
    <row r="26905" s="29" customFormat="1" x14ac:dyDescent="0.25"/>
    <row r="26906" s="29" customFormat="1" x14ac:dyDescent="0.25"/>
    <row r="26907" s="29" customFormat="1" x14ac:dyDescent="0.25"/>
    <row r="26908" s="29" customFormat="1" x14ac:dyDescent="0.25"/>
    <row r="26909" s="29" customFormat="1" x14ac:dyDescent="0.25"/>
    <row r="26910" s="29" customFormat="1" x14ac:dyDescent="0.25"/>
    <row r="26911" s="29" customFormat="1" x14ac:dyDescent="0.25"/>
    <row r="26912" s="29" customFormat="1" x14ac:dyDescent="0.25"/>
    <row r="26913" s="29" customFormat="1" x14ac:dyDescent="0.25"/>
    <row r="26914" s="29" customFormat="1" x14ac:dyDescent="0.25"/>
    <row r="26915" s="29" customFormat="1" x14ac:dyDescent="0.25"/>
    <row r="26916" s="29" customFormat="1" x14ac:dyDescent="0.25"/>
    <row r="26917" s="29" customFormat="1" x14ac:dyDescent="0.25"/>
    <row r="26918" s="29" customFormat="1" x14ac:dyDescent="0.25"/>
    <row r="26919" s="29" customFormat="1" x14ac:dyDescent="0.25"/>
    <row r="26920" s="29" customFormat="1" x14ac:dyDescent="0.25"/>
    <row r="26921" s="29" customFormat="1" x14ac:dyDescent="0.25"/>
    <row r="26922" s="29" customFormat="1" x14ac:dyDescent="0.25"/>
    <row r="26923" s="29" customFormat="1" x14ac:dyDescent="0.25"/>
    <row r="26924" s="29" customFormat="1" x14ac:dyDescent="0.25"/>
    <row r="26925" s="29" customFormat="1" x14ac:dyDescent="0.25"/>
    <row r="26926" s="29" customFormat="1" x14ac:dyDescent="0.25"/>
    <row r="26927" s="29" customFormat="1" x14ac:dyDescent="0.25"/>
    <row r="26928" s="29" customFormat="1" x14ac:dyDescent="0.25"/>
    <row r="26929" s="29" customFormat="1" x14ac:dyDescent="0.25"/>
    <row r="26930" s="29" customFormat="1" x14ac:dyDescent="0.25"/>
    <row r="26931" s="29" customFormat="1" x14ac:dyDescent="0.25"/>
    <row r="26932" s="29" customFormat="1" x14ac:dyDescent="0.25"/>
    <row r="26933" s="29" customFormat="1" x14ac:dyDescent="0.25"/>
    <row r="26934" s="29" customFormat="1" x14ac:dyDescent="0.25"/>
    <row r="26935" s="29" customFormat="1" x14ac:dyDescent="0.25"/>
    <row r="26936" s="29" customFormat="1" x14ac:dyDescent="0.25"/>
    <row r="26937" s="29" customFormat="1" x14ac:dyDescent="0.25"/>
    <row r="26938" s="29" customFormat="1" x14ac:dyDescent="0.25"/>
    <row r="26939" s="29" customFormat="1" x14ac:dyDescent="0.25"/>
    <row r="26940" s="29" customFormat="1" x14ac:dyDescent="0.25"/>
    <row r="26941" s="29" customFormat="1" x14ac:dyDescent="0.25"/>
    <row r="26942" s="29" customFormat="1" x14ac:dyDescent="0.25"/>
    <row r="26943" s="29" customFormat="1" x14ac:dyDescent="0.25"/>
    <row r="26944" s="29" customFormat="1" x14ac:dyDescent="0.25"/>
    <row r="26945" s="29" customFormat="1" x14ac:dyDescent="0.25"/>
    <row r="26946" s="29" customFormat="1" x14ac:dyDescent="0.25"/>
    <row r="26947" s="29" customFormat="1" x14ac:dyDescent="0.25"/>
    <row r="26948" s="29" customFormat="1" x14ac:dyDescent="0.25"/>
    <row r="26949" s="29" customFormat="1" x14ac:dyDescent="0.25"/>
    <row r="26950" s="29" customFormat="1" x14ac:dyDescent="0.25"/>
    <row r="26951" s="29" customFormat="1" x14ac:dyDescent="0.25"/>
    <row r="26952" s="29" customFormat="1" x14ac:dyDescent="0.25"/>
    <row r="26953" s="29" customFormat="1" x14ac:dyDescent="0.25"/>
    <row r="26954" s="29" customFormat="1" x14ac:dyDescent="0.25"/>
    <row r="26955" s="29" customFormat="1" x14ac:dyDescent="0.25"/>
    <row r="26956" s="29" customFormat="1" x14ac:dyDescent="0.25"/>
    <row r="26957" s="29" customFormat="1" x14ac:dyDescent="0.25"/>
    <row r="26958" s="29" customFormat="1" x14ac:dyDescent="0.25"/>
    <row r="26959" s="29" customFormat="1" x14ac:dyDescent="0.25"/>
    <row r="26960" s="29" customFormat="1" x14ac:dyDescent="0.25"/>
    <row r="26961" s="29" customFormat="1" x14ac:dyDescent="0.25"/>
    <row r="26962" s="29" customFormat="1" x14ac:dyDescent="0.25"/>
    <row r="26963" s="29" customFormat="1" x14ac:dyDescent="0.25"/>
    <row r="26964" s="29" customFormat="1" x14ac:dyDescent="0.25"/>
    <row r="26965" s="29" customFormat="1" x14ac:dyDescent="0.25"/>
    <row r="26966" s="29" customFormat="1" x14ac:dyDescent="0.25"/>
    <row r="26967" s="29" customFormat="1" x14ac:dyDescent="0.25"/>
    <row r="26968" s="29" customFormat="1" x14ac:dyDescent="0.25"/>
    <row r="26969" s="29" customFormat="1" x14ac:dyDescent="0.25"/>
    <row r="26970" s="29" customFormat="1" x14ac:dyDescent="0.25"/>
    <row r="26971" s="29" customFormat="1" x14ac:dyDescent="0.25"/>
    <row r="26972" s="29" customFormat="1" x14ac:dyDescent="0.25"/>
    <row r="26973" s="29" customFormat="1" x14ac:dyDescent="0.25"/>
    <row r="26974" s="29" customFormat="1" x14ac:dyDescent="0.25"/>
    <row r="26975" s="29" customFormat="1" x14ac:dyDescent="0.25"/>
    <row r="26976" s="29" customFormat="1" x14ac:dyDescent="0.25"/>
    <row r="26977" s="29" customFormat="1" x14ac:dyDescent="0.25"/>
    <row r="26978" s="29" customFormat="1" x14ac:dyDescent="0.25"/>
    <row r="26979" s="29" customFormat="1" x14ac:dyDescent="0.25"/>
    <row r="26980" s="29" customFormat="1" x14ac:dyDescent="0.25"/>
    <row r="26981" s="29" customFormat="1" x14ac:dyDescent="0.25"/>
    <row r="26982" s="29" customFormat="1" x14ac:dyDescent="0.25"/>
    <row r="26983" s="29" customFormat="1" x14ac:dyDescent="0.25"/>
    <row r="26984" s="29" customFormat="1" x14ac:dyDescent="0.25"/>
    <row r="26985" s="29" customFormat="1" x14ac:dyDescent="0.25"/>
    <row r="26986" s="29" customFormat="1" x14ac:dyDescent="0.25"/>
    <row r="26987" s="29" customFormat="1" x14ac:dyDescent="0.25"/>
    <row r="26988" s="29" customFormat="1" x14ac:dyDescent="0.25"/>
    <row r="26989" s="29" customFormat="1" x14ac:dyDescent="0.25"/>
    <row r="26990" s="29" customFormat="1" x14ac:dyDescent="0.25"/>
    <row r="26991" s="29" customFormat="1" x14ac:dyDescent="0.25"/>
    <row r="26992" s="29" customFormat="1" x14ac:dyDescent="0.25"/>
    <row r="26993" s="29" customFormat="1" x14ac:dyDescent="0.25"/>
    <row r="26994" s="29" customFormat="1" x14ac:dyDescent="0.25"/>
    <row r="26995" s="29" customFormat="1" x14ac:dyDescent="0.25"/>
    <row r="26996" s="29" customFormat="1" x14ac:dyDescent="0.25"/>
    <row r="26997" s="29" customFormat="1" x14ac:dyDescent="0.25"/>
    <row r="26998" s="29" customFormat="1" x14ac:dyDescent="0.25"/>
    <row r="26999" s="29" customFormat="1" x14ac:dyDescent="0.25"/>
    <row r="27000" s="29" customFormat="1" x14ac:dyDescent="0.25"/>
    <row r="27001" s="29" customFormat="1" x14ac:dyDescent="0.25"/>
    <row r="27002" s="29" customFormat="1" x14ac:dyDescent="0.25"/>
    <row r="27003" s="29" customFormat="1" x14ac:dyDescent="0.25"/>
    <row r="27004" s="29" customFormat="1" x14ac:dyDescent="0.25"/>
    <row r="27005" s="29" customFormat="1" x14ac:dyDescent="0.25"/>
    <row r="27006" s="29" customFormat="1" x14ac:dyDescent="0.25"/>
    <row r="27007" s="29" customFormat="1" x14ac:dyDescent="0.25"/>
    <row r="27008" s="29" customFormat="1" x14ac:dyDescent="0.25"/>
    <row r="27009" s="29" customFormat="1" x14ac:dyDescent="0.25"/>
    <row r="27010" s="29" customFormat="1" x14ac:dyDescent="0.25"/>
    <row r="27011" s="29" customFormat="1" x14ac:dyDescent="0.25"/>
    <row r="27012" s="29" customFormat="1" x14ac:dyDescent="0.25"/>
    <row r="27013" s="29" customFormat="1" x14ac:dyDescent="0.25"/>
    <row r="27014" s="29" customFormat="1" x14ac:dyDescent="0.25"/>
    <row r="27015" s="29" customFormat="1" x14ac:dyDescent="0.25"/>
    <row r="27016" s="29" customFormat="1" x14ac:dyDescent="0.25"/>
    <row r="27017" s="29" customFormat="1" x14ac:dyDescent="0.25"/>
    <row r="27018" s="29" customFormat="1" x14ac:dyDescent="0.25"/>
    <row r="27019" s="29" customFormat="1" x14ac:dyDescent="0.25"/>
    <row r="27020" s="29" customFormat="1" x14ac:dyDescent="0.25"/>
    <row r="27021" s="29" customFormat="1" x14ac:dyDescent="0.25"/>
    <row r="27022" s="29" customFormat="1" x14ac:dyDescent="0.25"/>
    <row r="27023" s="29" customFormat="1" x14ac:dyDescent="0.25"/>
    <row r="27024" s="29" customFormat="1" x14ac:dyDescent="0.25"/>
    <row r="27025" s="29" customFormat="1" x14ac:dyDescent="0.25"/>
    <row r="27026" s="29" customFormat="1" x14ac:dyDescent="0.25"/>
    <row r="27027" s="29" customFormat="1" x14ac:dyDescent="0.25"/>
    <row r="27028" s="29" customFormat="1" x14ac:dyDescent="0.25"/>
    <row r="27029" s="29" customFormat="1" x14ac:dyDescent="0.25"/>
    <row r="27030" s="29" customFormat="1" x14ac:dyDescent="0.25"/>
    <row r="27031" s="29" customFormat="1" x14ac:dyDescent="0.25"/>
    <row r="27032" s="29" customFormat="1" x14ac:dyDescent="0.25"/>
    <row r="27033" s="29" customFormat="1" x14ac:dyDescent="0.25"/>
    <row r="27034" s="29" customFormat="1" x14ac:dyDescent="0.25"/>
    <row r="27035" s="29" customFormat="1" x14ac:dyDescent="0.25"/>
    <row r="27036" s="29" customFormat="1" x14ac:dyDescent="0.25"/>
    <row r="27037" s="29" customFormat="1" x14ac:dyDescent="0.25"/>
    <row r="27038" s="29" customFormat="1" x14ac:dyDescent="0.25"/>
    <row r="27039" s="29" customFormat="1" x14ac:dyDescent="0.25"/>
    <row r="27040" s="29" customFormat="1" x14ac:dyDescent="0.25"/>
    <row r="27041" s="29" customFormat="1" x14ac:dyDescent="0.25"/>
    <row r="27042" s="29" customFormat="1" x14ac:dyDescent="0.25"/>
    <row r="27043" s="29" customFormat="1" x14ac:dyDescent="0.25"/>
    <row r="27044" s="29" customFormat="1" x14ac:dyDescent="0.25"/>
    <row r="27045" s="29" customFormat="1" x14ac:dyDescent="0.25"/>
    <row r="27046" s="29" customFormat="1" x14ac:dyDescent="0.25"/>
    <row r="27047" s="29" customFormat="1" x14ac:dyDescent="0.25"/>
    <row r="27048" s="29" customFormat="1" x14ac:dyDescent="0.25"/>
    <row r="27049" s="29" customFormat="1" x14ac:dyDescent="0.25"/>
    <row r="27050" s="29" customFormat="1" x14ac:dyDescent="0.25"/>
    <row r="27051" s="29" customFormat="1" x14ac:dyDescent="0.25"/>
    <row r="27052" s="29" customFormat="1" x14ac:dyDescent="0.25"/>
    <row r="27053" s="29" customFormat="1" x14ac:dyDescent="0.25"/>
    <row r="27054" s="29" customFormat="1" x14ac:dyDescent="0.25"/>
    <row r="27055" s="29" customFormat="1" x14ac:dyDescent="0.25"/>
    <row r="27056" s="29" customFormat="1" x14ac:dyDescent="0.25"/>
    <row r="27057" s="29" customFormat="1" x14ac:dyDescent="0.25"/>
    <row r="27058" s="29" customFormat="1" x14ac:dyDescent="0.25"/>
    <row r="27059" s="29" customFormat="1" x14ac:dyDescent="0.25"/>
    <row r="27060" s="29" customFormat="1" x14ac:dyDescent="0.25"/>
    <row r="27061" s="29" customFormat="1" x14ac:dyDescent="0.25"/>
    <row r="27062" s="29" customFormat="1" x14ac:dyDescent="0.25"/>
    <row r="27063" s="29" customFormat="1" x14ac:dyDescent="0.25"/>
    <row r="27064" s="29" customFormat="1" x14ac:dyDescent="0.25"/>
    <row r="27065" s="29" customFormat="1" x14ac:dyDescent="0.25"/>
    <row r="27066" s="29" customFormat="1" x14ac:dyDescent="0.25"/>
    <row r="27067" s="29" customFormat="1" x14ac:dyDescent="0.25"/>
    <row r="27068" s="29" customFormat="1" x14ac:dyDescent="0.25"/>
    <row r="27069" s="29" customFormat="1" x14ac:dyDescent="0.25"/>
    <row r="27070" s="29" customFormat="1" x14ac:dyDescent="0.25"/>
    <row r="27071" s="29" customFormat="1" x14ac:dyDescent="0.25"/>
    <row r="27072" s="29" customFormat="1" x14ac:dyDescent="0.25"/>
    <row r="27073" s="29" customFormat="1" x14ac:dyDescent="0.25"/>
    <row r="27074" s="29" customFormat="1" x14ac:dyDescent="0.25"/>
    <row r="27075" s="29" customFormat="1" x14ac:dyDescent="0.25"/>
    <row r="27076" s="29" customFormat="1" x14ac:dyDescent="0.25"/>
    <row r="27077" s="29" customFormat="1" x14ac:dyDescent="0.25"/>
    <row r="27078" s="29" customFormat="1" x14ac:dyDescent="0.25"/>
    <row r="27079" s="29" customFormat="1" x14ac:dyDescent="0.25"/>
    <row r="27080" s="29" customFormat="1" x14ac:dyDescent="0.25"/>
    <row r="27081" s="29" customFormat="1" x14ac:dyDescent="0.25"/>
    <row r="27082" s="29" customFormat="1" x14ac:dyDescent="0.25"/>
    <row r="27083" s="29" customFormat="1" x14ac:dyDescent="0.25"/>
    <row r="27084" s="29" customFormat="1" x14ac:dyDescent="0.25"/>
    <row r="27085" s="29" customFormat="1" x14ac:dyDescent="0.25"/>
    <row r="27086" s="29" customFormat="1" x14ac:dyDescent="0.25"/>
    <row r="27087" s="29" customFormat="1" x14ac:dyDescent="0.25"/>
    <row r="27088" s="29" customFormat="1" x14ac:dyDescent="0.25"/>
    <row r="27089" s="29" customFormat="1" x14ac:dyDescent="0.25"/>
    <row r="27090" s="29" customFormat="1" x14ac:dyDescent="0.25"/>
    <row r="27091" s="29" customFormat="1" x14ac:dyDescent="0.25"/>
    <row r="27092" s="29" customFormat="1" x14ac:dyDescent="0.25"/>
    <row r="27093" s="29" customFormat="1" x14ac:dyDescent="0.25"/>
    <row r="27094" s="29" customFormat="1" x14ac:dyDescent="0.25"/>
    <row r="27095" s="29" customFormat="1" x14ac:dyDescent="0.25"/>
    <row r="27096" s="29" customFormat="1" x14ac:dyDescent="0.25"/>
    <row r="27097" s="29" customFormat="1" x14ac:dyDescent="0.25"/>
    <row r="27098" s="29" customFormat="1" x14ac:dyDescent="0.25"/>
    <row r="27099" s="29" customFormat="1" x14ac:dyDescent="0.25"/>
    <row r="27100" s="29" customFormat="1" x14ac:dyDescent="0.25"/>
    <row r="27101" s="29" customFormat="1" x14ac:dyDescent="0.25"/>
    <row r="27102" s="29" customFormat="1" x14ac:dyDescent="0.25"/>
    <row r="27103" s="29" customFormat="1" x14ac:dyDescent="0.25"/>
    <row r="27104" s="29" customFormat="1" x14ac:dyDescent="0.25"/>
    <row r="27105" s="29" customFormat="1" x14ac:dyDescent="0.25"/>
    <row r="27106" s="29" customFormat="1" x14ac:dyDescent="0.25"/>
    <row r="27107" s="29" customFormat="1" x14ac:dyDescent="0.25"/>
    <row r="27108" s="29" customFormat="1" x14ac:dyDescent="0.25"/>
    <row r="27109" s="29" customFormat="1" x14ac:dyDescent="0.25"/>
    <row r="27110" s="29" customFormat="1" x14ac:dyDescent="0.25"/>
    <row r="27111" s="29" customFormat="1" x14ac:dyDescent="0.25"/>
    <row r="27112" s="29" customFormat="1" x14ac:dyDescent="0.25"/>
    <row r="27113" s="29" customFormat="1" x14ac:dyDescent="0.25"/>
    <row r="27114" s="29" customFormat="1" x14ac:dyDescent="0.25"/>
    <row r="27115" s="29" customFormat="1" x14ac:dyDescent="0.25"/>
    <row r="27116" s="29" customFormat="1" x14ac:dyDescent="0.25"/>
    <row r="27117" s="29" customFormat="1" x14ac:dyDescent="0.25"/>
    <row r="27118" s="29" customFormat="1" x14ac:dyDescent="0.25"/>
    <row r="27119" s="29" customFormat="1" x14ac:dyDescent="0.25"/>
    <row r="27120" s="29" customFormat="1" x14ac:dyDescent="0.25"/>
    <row r="27121" s="29" customFormat="1" x14ac:dyDescent="0.25"/>
    <row r="27122" s="29" customFormat="1" x14ac:dyDescent="0.25"/>
    <row r="27123" s="29" customFormat="1" x14ac:dyDescent="0.25"/>
    <row r="27124" s="29" customFormat="1" x14ac:dyDescent="0.25"/>
    <row r="27125" s="29" customFormat="1" x14ac:dyDescent="0.25"/>
    <row r="27126" s="29" customFormat="1" x14ac:dyDescent="0.25"/>
    <row r="27127" s="29" customFormat="1" x14ac:dyDescent="0.25"/>
    <row r="27128" s="29" customFormat="1" x14ac:dyDescent="0.25"/>
    <row r="27129" s="29" customFormat="1" x14ac:dyDescent="0.25"/>
    <row r="27130" s="29" customFormat="1" x14ac:dyDescent="0.25"/>
    <row r="27131" s="29" customFormat="1" x14ac:dyDescent="0.25"/>
    <row r="27132" s="29" customFormat="1" x14ac:dyDescent="0.25"/>
    <row r="27133" s="29" customFormat="1" x14ac:dyDescent="0.25"/>
    <row r="27134" s="29" customFormat="1" x14ac:dyDescent="0.25"/>
    <row r="27135" s="29" customFormat="1" x14ac:dyDescent="0.25"/>
    <row r="27136" s="29" customFormat="1" x14ac:dyDescent="0.25"/>
    <row r="27137" s="29" customFormat="1" x14ac:dyDescent="0.25"/>
    <row r="27138" s="29" customFormat="1" x14ac:dyDescent="0.25"/>
    <row r="27139" s="29" customFormat="1" x14ac:dyDescent="0.25"/>
    <row r="27140" s="29" customFormat="1" x14ac:dyDescent="0.25"/>
    <row r="27141" s="29" customFormat="1" x14ac:dyDescent="0.25"/>
    <row r="27142" s="29" customFormat="1" x14ac:dyDescent="0.25"/>
    <row r="27143" s="29" customFormat="1" x14ac:dyDescent="0.25"/>
    <row r="27144" s="29" customFormat="1" x14ac:dyDescent="0.25"/>
    <row r="27145" s="29" customFormat="1" x14ac:dyDescent="0.25"/>
    <row r="27146" s="29" customFormat="1" x14ac:dyDescent="0.25"/>
    <row r="27147" s="29" customFormat="1" x14ac:dyDescent="0.25"/>
    <row r="27148" s="29" customFormat="1" x14ac:dyDescent="0.25"/>
    <row r="27149" s="29" customFormat="1" x14ac:dyDescent="0.25"/>
    <row r="27150" s="29" customFormat="1" x14ac:dyDescent="0.25"/>
    <row r="27151" s="29" customFormat="1" x14ac:dyDescent="0.25"/>
    <row r="27152" s="29" customFormat="1" x14ac:dyDescent="0.25"/>
    <row r="27153" s="29" customFormat="1" x14ac:dyDescent="0.25"/>
    <row r="27154" s="29" customFormat="1" x14ac:dyDescent="0.25"/>
    <row r="27155" s="29" customFormat="1" x14ac:dyDescent="0.25"/>
    <row r="27156" s="29" customFormat="1" x14ac:dyDescent="0.25"/>
    <row r="27157" s="29" customFormat="1" x14ac:dyDescent="0.25"/>
    <row r="27158" s="29" customFormat="1" x14ac:dyDescent="0.25"/>
    <row r="27159" s="29" customFormat="1" x14ac:dyDescent="0.25"/>
    <row r="27160" s="29" customFormat="1" x14ac:dyDescent="0.25"/>
    <row r="27161" s="29" customFormat="1" x14ac:dyDescent="0.25"/>
    <row r="27162" s="29" customFormat="1" x14ac:dyDescent="0.25"/>
    <row r="27163" s="29" customFormat="1" x14ac:dyDescent="0.25"/>
    <row r="27164" s="29" customFormat="1" x14ac:dyDescent="0.25"/>
    <row r="27165" s="29" customFormat="1" x14ac:dyDescent="0.25"/>
    <row r="27166" s="29" customFormat="1" x14ac:dyDescent="0.25"/>
    <row r="27167" s="29" customFormat="1" x14ac:dyDescent="0.25"/>
    <row r="27168" s="29" customFormat="1" x14ac:dyDescent="0.25"/>
    <row r="27169" s="29" customFormat="1" x14ac:dyDescent="0.25"/>
    <row r="27170" s="29" customFormat="1" x14ac:dyDescent="0.25"/>
    <row r="27171" s="29" customFormat="1" x14ac:dyDescent="0.25"/>
    <row r="27172" s="29" customFormat="1" x14ac:dyDescent="0.25"/>
    <row r="27173" s="29" customFormat="1" x14ac:dyDescent="0.25"/>
    <row r="27174" s="29" customFormat="1" x14ac:dyDescent="0.25"/>
    <row r="27175" s="29" customFormat="1" x14ac:dyDescent="0.25"/>
    <row r="27176" s="29" customFormat="1" x14ac:dyDescent="0.25"/>
    <row r="27177" s="29" customFormat="1" x14ac:dyDescent="0.25"/>
    <row r="27178" s="29" customFormat="1" x14ac:dyDescent="0.25"/>
    <row r="27179" s="29" customFormat="1" x14ac:dyDescent="0.25"/>
    <row r="27180" s="29" customFormat="1" x14ac:dyDescent="0.25"/>
    <row r="27181" s="29" customFormat="1" x14ac:dyDescent="0.25"/>
    <row r="27182" s="29" customFormat="1" x14ac:dyDescent="0.25"/>
    <row r="27183" s="29" customFormat="1" x14ac:dyDescent="0.25"/>
    <row r="27184" s="29" customFormat="1" x14ac:dyDescent="0.25"/>
    <row r="27185" s="29" customFormat="1" x14ac:dyDescent="0.25"/>
    <row r="27186" s="29" customFormat="1" x14ac:dyDescent="0.25"/>
    <row r="27187" s="29" customFormat="1" x14ac:dyDescent="0.25"/>
    <row r="27188" s="29" customFormat="1" x14ac:dyDescent="0.25"/>
    <row r="27189" s="29" customFormat="1" x14ac:dyDescent="0.25"/>
    <row r="27190" s="29" customFormat="1" x14ac:dyDescent="0.25"/>
    <row r="27191" s="29" customFormat="1" x14ac:dyDescent="0.25"/>
    <row r="27192" s="29" customFormat="1" x14ac:dyDescent="0.25"/>
    <row r="27193" s="29" customFormat="1" x14ac:dyDescent="0.25"/>
    <row r="27194" s="29" customFormat="1" x14ac:dyDescent="0.25"/>
    <row r="27195" s="29" customFormat="1" x14ac:dyDescent="0.25"/>
    <row r="27196" s="29" customFormat="1" x14ac:dyDescent="0.25"/>
    <row r="27197" s="29" customFormat="1" x14ac:dyDescent="0.25"/>
    <row r="27198" s="29" customFormat="1" x14ac:dyDescent="0.25"/>
    <row r="27199" s="29" customFormat="1" x14ac:dyDescent="0.25"/>
    <row r="27200" s="29" customFormat="1" x14ac:dyDescent="0.25"/>
    <row r="27201" s="29" customFormat="1" x14ac:dyDescent="0.25"/>
    <row r="27202" s="29" customFormat="1" x14ac:dyDescent="0.25"/>
    <row r="27203" s="29" customFormat="1" x14ac:dyDescent="0.25"/>
    <row r="27204" s="29" customFormat="1" x14ac:dyDescent="0.25"/>
    <row r="27205" s="29" customFormat="1" x14ac:dyDescent="0.25"/>
    <row r="27206" s="29" customFormat="1" x14ac:dyDescent="0.25"/>
    <row r="27207" s="29" customFormat="1" x14ac:dyDescent="0.25"/>
    <row r="27208" s="29" customFormat="1" x14ac:dyDescent="0.25"/>
    <row r="27209" s="29" customFormat="1" x14ac:dyDescent="0.25"/>
    <row r="27210" s="29" customFormat="1" x14ac:dyDescent="0.25"/>
    <row r="27211" s="29" customFormat="1" x14ac:dyDescent="0.25"/>
    <row r="27212" s="29" customFormat="1" x14ac:dyDescent="0.25"/>
    <row r="27213" s="29" customFormat="1" x14ac:dyDescent="0.25"/>
    <row r="27214" s="29" customFormat="1" x14ac:dyDescent="0.25"/>
    <row r="27215" s="29" customFormat="1" x14ac:dyDescent="0.25"/>
    <row r="27216" s="29" customFormat="1" x14ac:dyDescent="0.25"/>
    <row r="27217" s="29" customFormat="1" x14ac:dyDescent="0.25"/>
    <row r="27218" s="29" customFormat="1" x14ac:dyDescent="0.25"/>
    <row r="27219" s="29" customFormat="1" x14ac:dyDescent="0.25"/>
    <row r="27220" s="29" customFormat="1" x14ac:dyDescent="0.25"/>
    <row r="27221" s="29" customFormat="1" x14ac:dyDescent="0.25"/>
    <row r="27222" s="29" customFormat="1" x14ac:dyDescent="0.25"/>
    <row r="27223" s="29" customFormat="1" x14ac:dyDescent="0.25"/>
    <row r="27224" s="29" customFormat="1" x14ac:dyDescent="0.25"/>
    <row r="27225" s="29" customFormat="1" x14ac:dyDescent="0.25"/>
    <row r="27226" s="29" customFormat="1" x14ac:dyDescent="0.25"/>
    <row r="27227" s="29" customFormat="1" x14ac:dyDescent="0.25"/>
    <row r="27228" s="29" customFormat="1" x14ac:dyDescent="0.25"/>
    <row r="27229" s="29" customFormat="1" x14ac:dyDescent="0.25"/>
    <row r="27230" s="29" customFormat="1" x14ac:dyDescent="0.25"/>
    <row r="27231" s="29" customFormat="1" x14ac:dyDescent="0.25"/>
    <row r="27232" s="29" customFormat="1" x14ac:dyDescent="0.25"/>
    <row r="27233" s="29" customFormat="1" x14ac:dyDescent="0.25"/>
    <row r="27234" s="29" customFormat="1" x14ac:dyDescent="0.25"/>
    <row r="27235" s="29" customFormat="1" x14ac:dyDescent="0.25"/>
    <row r="27236" s="29" customFormat="1" x14ac:dyDescent="0.25"/>
    <row r="27237" s="29" customFormat="1" x14ac:dyDescent="0.25"/>
    <row r="27238" s="29" customFormat="1" x14ac:dyDescent="0.25"/>
    <row r="27239" s="29" customFormat="1" x14ac:dyDescent="0.25"/>
    <row r="27240" s="29" customFormat="1" x14ac:dyDescent="0.25"/>
    <row r="27241" s="29" customFormat="1" x14ac:dyDescent="0.25"/>
    <row r="27242" s="29" customFormat="1" x14ac:dyDescent="0.25"/>
    <row r="27243" s="29" customFormat="1" x14ac:dyDescent="0.25"/>
    <row r="27244" s="29" customFormat="1" x14ac:dyDescent="0.25"/>
    <row r="27245" s="29" customFormat="1" x14ac:dyDescent="0.25"/>
    <row r="27246" s="29" customFormat="1" x14ac:dyDescent="0.25"/>
    <row r="27247" s="29" customFormat="1" x14ac:dyDescent="0.25"/>
    <row r="27248" s="29" customFormat="1" x14ac:dyDescent="0.25"/>
    <row r="27249" s="29" customFormat="1" x14ac:dyDescent="0.25"/>
    <row r="27250" s="29" customFormat="1" x14ac:dyDescent="0.25"/>
    <row r="27251" s="29" customFormat="1" x14ac:dyDescent="0.25"/>
    <row r="27252" s="29" customFormat="1" x14ac:dyDescent="0.25"/>
    <row r="27253" s="29" customFormat="1" x14ac:dyDescent="0.25"/>
    <row r="27254" s="29" customFormat="1" x14ac:dyDescent="0.25"/>
    <row r="27255" s="29" customFormat="1" x14ac:dyDescent="0.25"/>
    <row r="27256" s="29" customFormat="1" x14ac:dyDescent="0.25"/>
    <row r="27257" s="29" customFormat="1" x14ac:dyDescent="0.25"/>
    <row r="27258" s="29" customFormat="1" x14ac:dyDescent="0.25"/>
    <row r="27259" s="29" customFormat="1" x14ac:dyDescent="0.25"/>
    <row r="27260" s="29" customFormat="1" x14ac:dyDescent="0.25"/>
    <row r="27261" s="29" customFormat="1" x14ac:dyDescent="0.25"/>
    <row r="27262" s="29" customFormat="1" x14ac:dyDescent="0.25"/>
    <row r="27263" s="29" customFormat="1" x14ac:dyDescent="0.25"/>
    <row r="27264" s="29" customFormat="1" x14ac:dyDescent="0.25"/>
    <row r="27265" s="29" customFormat="1" x14ac:dyDescent="0.25"/>
    <row r="27266" s="29" customFormat="1" x14ac:dyDescent="0.25"/>
    <row r="27267" s="29" customFormat="1" x14ac:dyDescent="0.25"/>
    <row r="27268" s="29" customFormat="1" x14ac:dyDescent="0.25"/>
    <row r="27269" s="29" customFormat="1" x14ac:dyDescent="0.25"/>
    <row r="27270" s="29" customFormat="1" x14ac:dyDescent="0.25"/>
    <row r="27271" s="29" customFormat="1" x14ac:dyDescent="0.25"/>
    <row r="27272" s="29" customFormat="1" x14ac:dyDescent="0.25"/>
    <row r="27273" s="29" customFormat="1" x14ac:dyDescent="0.25"/>
    <row r="27274" s="29" customFormat="1" x14ac:dyDescent="0.25"/>
    <row r="27275" s="29" customFormat="1" x14ac:dyDescent="0.25"/>
    <row r="27276" s="29" customFormat="1" x14ac:dyDescent="0.25"/>
    <row r="27277" s="29" customFormat="1" x14ac:dyDescent="0.25"/>
    <row r="27278" s="29" customFormat="1" x14ac:dyDescent="0.25"/>
    <row r="27279" s="29" customFormat="1" x14ac:dyDescent="0.25"/>
    <row r="27280" s="29" customFormat="1" x14ac:dyDescent="0.25"/>
    <row r="27281" s="29" customFormat="1" x14ac:dyDescent="0.25"/>
    <row r="27282" s="29" customFormat="1" x14ac:dyDescent="0.25"/>
    <row r="27283" s="29" customFormat="1" x14ac:dyDescent="0.25"/>
    <row r="27284" s="29" customFormat="1" x14ac:dyDescent="0.25"/>
    <row r="27285" s="29" customFormat="1" x14ac:dyDescent="0.25"/>
    <row r="27286" s="29" customFormat="1" x14ac:dyDescent="0.25"/>
    <row r="27287" s="29" customFormat="1" x14ac:dyDescent="0.25"/>
    <row r="27288" s="29" customFormat="1" x14ac:dyDescent="0.25"/>
    <row r="27289" s="29" customFormat="1" x14ac:dyDescent="0.25"/>
    <row r="27290" s="29" customFormat="1" x14ac:dyDescent="0.25"/>
    <row r="27291" s="29" customFormat="1" x14ac:dyDescent="0.25"/>
    <row r="27292" s="29" customFormat="1" x14ac:dyDescent="0.25"/>
    <row r="27293" s="29" customFormat="1" x14ac:dyDescent="0.25"/>
    <row r="27294" s="29" customFormat="1" x14ac:dyDescent="0.25"/>
    <row r="27295" s="29" customFormat="1" x14ac:dyDescent="0.25"/>
    <row r="27296" s="29" customFormat="1" x14ac:dyDescent="0.25"/>
    <row r="27297" s="29" customFormat="1" x14ac:dyDescent="0.25"/>
    <row r="27298" s="29" customFormat="1" x14ac:dyDescent="0.25"/>
    <row r="27299" s="29" customFormat="1" x14ac:dyDescent="0.25"/>
    <row r="27300" s="29" customFormat="1" x14ac:dyDescent="0.25"/>
    <row r="27301" s="29" customFormat="1" x14ac:dyDescent="0.25"/>
    <row r="27302" s="29" customFormat="1" x14ac:dyDescent="0.25"/>
    <row r="27303" s="29" customFormat="1" x14ac:dyDescent="0.25"/>
    <row r="27304" s="29" customFormat="1" x14ac:dyDescent="0.25"/>
    <row r="27305" s="29" customFormat="1" x14ac:dyDescent="0.25"/>
    <row r="27306" s="29" customFormat="1" x14ac:dyDescent="0.25"/>
    <row r="27307" s="29" customFormat="1" x14ac:dyDescent="0.25"/>
    <row r="27308" s="29" customFormat="1" x14ac:dyDescent="0.25"/>
    <row r="27309" s="29" customFormat="1" x14ac:dyDescent="0.25"/>
    <row r="27310" s="29" customFormat="1" x14ac:dyDescent="0.25"/>
    <row r="27311" s="29" customFormat="1" x14ac:dyDescent="0.25"/>
    <row r="27312" s="29" customFormat="1" x14ac:dyDescent="0.25"/>
    <row r="27313" s="29" customFormat="1" x14ac:dyDescent="0.25"/>
    <row r="27314" s="29" customFormat="1" x14ac:dyDescent="0.25"/>
    <row r="27315" s="29" customFormat="1" x14ac:dyDescent="0.25"/>
    <row r="27316" s="29" customFormat="1" x14ac:dyDescent="0.25"/>
    <row r="27317" s="29" customFormat="1" x14ac:dyDescent="0.25"/>
    <row r="27318" s="29" customFormat="1" x14ac:dyDescent="0.25"/>
    <row r="27319" s="29" customFormat="1" x14ac:dyDescent="0.25"/>
    <row r="27320" s="29" customFormat="1" x14ac:dyDescent="0.25"/>
    <row r="27321" s="29" customFormat="1" x14ac:dyDescent="0.25"/>
    <row r="27322" s="29" customFormat="1" x14ac:dyDescent="0.25"/>
    <row r="27323" s="29" customFormat="1" x14ac:dyDescent="0.25"/>
    <row r="27324" s="29" customFormat="1" x14ac:dyDescent="0.25"/>
    <row r="27325" s="29" customFormat="1" x14ac:dyDescent="0.25"/>
    <row r="27326" s="29" customFormat="1" x14ac:dyDescent="0.25"/>
    <row r="27327" s="29" customFormat="1" x14ac:dyDescent="0.25"/>
    <row r="27328" s="29" customFormat="1" x14ac:dyDescent="0.25"/>
    <row r="27329" s="29" customFormat="1" x14ac:dyDescent="0.25"/>
    <row r="27330" s="29" customFormat="1" x14ac:dyDescent="0.25"/>
    <row r="27331" s="29" customFormat="1" x14ac:dyDescent="0.25"/>
    <row r="27332" s="29" customFormat="1" x14ac:dyDescent="0.25"/>
    <row r="27333" s="29" customFormat="1" x14ac:dyDescent="0.25"/>
    <row r="27334" s="29" customFormat="1" x14ac:dyDescent="0.25"/>
    <row r="27335" s="29" customFormat="1" x14ac:dyDescent="0.25"/>
    <row r="27336" s="29" customFormat="1" x14ac:dyDescent="0.25"/>
    <row r="27337" s="29" customFormat="1" x14ac:dyDescent="0.25"/>
    <row r="27338" s="29" customFormat="1" x14ac:dyDescent="0.25"/>
    <row r="27339" s="29" customFormat="1" x14ac:dyDescent="0.25"/>
    <row r="27340" s="29" customFormat="1" x14ac:dyDescent="0.25"/>
    <row r="27341" s="29" customFormat="1" x14ac:dyDescent="0.25"/>
    <row r="27342" s="29" customFormat="1" x14ac:dyDescent="0.25"/>
    <row r="27343" s="29" customFormat="1" x14ac:dyDescent="0.25"/>
    <row r="27344" s="29" customFormat="1" x14ac:dyDescent="0.25"/>
    <row r="27345" s="29" customFormat="1" x14ac:dyDescent="0.25"/>
    <row r="27346" s="29" customFormat="1" x14ac:dyDescent="0.25"/>
    <row r="27347" s="29" customFormat="1" x14ac:dyDescent="0.25"/>
    <row r="27348" s="29" customFormat="1" x14ac:dyDescent="0.25"/>
    <row r="27349" s="29" customFormat="1" x14ac:dyDescent="0.25"/>
    <row r="27350" s="29" customFormat="1" x14ac:dyDescent="0.25"/>
    <row r="27351" s="29" customFormat="1" x14ac:dyDescent="0.25"/>
    <row r="27352" s="29" customFormat="1" x14ac:dyDescent="0.25"/>
    <row r="27353" s="29" customFormat="1" x14ac:dyDescent="0.25"/>
    <row r="27354" s="29" customFormat="1" x14ac:dyDescent="0.25"/>
    <row r="27355" s="29" customFormat="1" x14ac:dyDescent="0.25"/>
    <row r="27356" s="29" customFormat="1" x14ac:dyDescent="0.25"/>
    <row r="27357" s="29" customFormat="1" x14ac:dyDescent="0.25"/>
    <row r="27358" s="29" customFormat="1" x14ac:dyDescent="0.25"/>
    <row r="27359" s="29" customFormat="1" x14ac:dyDescent="0.25"/>
    <row r="27360" s="29" customFormat="1" x14ac:dyDescent="0.25"/>
    <row r="27361" s="29" customFormat="1" x14ac:dyDescent="0.25"/>
    <row r="27362" s="29" customFormat="1" x14ac:dyDescent="0.25"/>
    <row r="27363" s="29" customFormat="1" x14ac:dyDescent="0.25"/>
    <row r="27364" s="29" customFormat="1" x14ac:dyDescent="0.25"/>
    <row r="27365" s="29" customFormat="1" x14ac:dyDescent="0.25"/>
    <row r="27366" s="29" customFormat="1" x14ac:dyDescent="0.25"/>
    <row r="27367" s="29" customFormat="1" x14ac:dyDescent="0.25"/>
    <row r="27368" s="29" customFormat="1" x14ac:dyDescent="0.25"/>
    <row r="27369" s="29" customFormat="1" x14ac:dyDescent="0.25"/>
    <row r="27370" s="29" customFormat="1" x14ac:dyDescent="0.25"/>
    <row r="27371" s="29" customFormat="1" x14ac:dyDescent="0.25"/>
    <row r="27372" s="29" customFormat="1" x14ac:dyDescent="0.25"/>
    <row r="27373" s="29" customFormat="1" x14ac:dyDescent="0.25"/>
    <row r="27374" s="29" customFormat="1" x14ac:dyDescent="0.25"/>
    <row r="27375" s="29" customFormat="1" x14ac:dyDescent="0.25"/>
    <row r="27376" s="29" customFormat="1" x14ac:dyDescent="0.25"/>
    <row r="27377" s="29" customFormat="1" x14ac:dyDescent="0.25"/>
    <row r="27378" s="29" customFormat="1" x14ac:dyDescent="0.25"/>
    <row r="27379" s="29" customFormat="1" x14ac:dyDescent="0.25"/>
    <row r="27380" s="29" customFormat="1" x14ac:dyDescent="0.25"/>
    <row r="27381" s="29" customFormat="1" x14ac:dyDescent="0.25"/>
    <row r="27382" s="29" customFormat="1" x14ac:dyDescent="0.25"/>
    <row r="27383" s="29" customFormat="1" x14ac:dyDescent="0.25"/>
    <row r="27384" s="29" customFormat="1" x14ac:dyDescent="0.25"/>
    <row r="27385" s="29" customFormat="1" x14ac:dyDescent="0.25"/>
    <row r="27386" s="29" customFormat="1" x14ac:dyDescent="0.25"/>
    <row r="27387" s="29" customFormat="1" x14ac:dyDescent="0.25"/>
    <row r="27388" s="29" customFormat="1" x14ac:dyDescent="0.25"/>
    <row r="27389" s="29" customFormat="1" x14ac:dyDescent="0.25"/>
    <row r="27390" s="29" customFormat="1" x14ac:dyDescent="0.25"/>
    <row r="27391" s="29" customFormat="1" x14ac:dyDescent="0.25"/>
    <row r="27392" s="29" customFormat="1" x14ac:dyDescent="0.25"/>
    <row r="27393" s="29" customFormat="1" x14ac:dyDescent="0.25"/>
    <row r="27394" s="29" customFormat="1" x14ac:dyDescent="0.25"/>
    <row r="27395" s="29" customFormat="1" x14ac:dyDescent="0.25"/>
    <row r="27396" s="29" customFormat="1" x14ac:dyDescent="0.25"/>
    <row r="27397" s="29" customFormat="1" x14ac:dyDescent="0.25"/>
    <row r="27398" s="29" customFormat="1" x14ac:dyDescent="0.25"/>
    <row r="27399" s="29" customFormat="1" x14ac:dyDescent="0.25"/>
    <row r="27400" s="29" customFormat="1" x14ac:dyDescent="0.25"/>
    <row r="27401" s="29" customFormat="1" x14ac:dyDescent="0.25"/>
    <row r="27402" s="29" customFormat="1" x14ac:dyDescent="0.25"/>
    <row r="27403" s="29" customFormat="1" x14ac:dyDescent="0.25"/>
    <row r="27404" s="29" customFormat="1" x14ac:dyDescent="0.25"/>
    <row r="27405" s="29" customFormat="1" x14ac:dyDescent="0.25"/>
    <row r="27406" s="29" customFormat="1" x14ac:dyDescent="0.25"/>
    <row r="27407" s="29" customFormat="1" x14ac:dyDescent="0.25"/>
    <row r="27408" s="29" customFormat="1" x14ac:dyDescent="0.25"/>
    <row r="27409" s="29" customFormat="1" x14ac:dyDescent="0.25"/>
    <row r="27410" s="29" customFormat="1" x14ac:dyDescent="0.25"/>
    <row r="27411" s="29" customFormat="1" x14ac:dyDescent="0.25"/>
    <row r="27412" s="29" customFormat="1" x14ac:dyDescent="0.25"/>
    <row r="27413" s="29" customFormat="1" x14ac:dyDescent="0.25"/>
    <row r="27414" s="29" customFormat="1" x14ac:dyDescent="0.25"/>
    <row r="27415" s="29" customFormat="1" x14ac:dyDescent="0.25"/>
    <row r="27416" s="29" customFormat="1" x14ac:dyDescent="0.25"/>
    <row r="27417" s="29" customFormat="1" x14ac:dyDescent="0.25"/>
    <row r="27418" s="29" customFormat="1" x14ac:dyDescent="0.25"/>
    <row r="27419" s="29" customFormat="1" x14ac:dyDescent="0.25"/>
    <row r="27420" s="29" customFormat="1" x14ac:dyDescent="0.25"/>
    <row r="27421" s="29" customFormat="1" x14ac:dyDescent="0.25"/>
    <row r="27422" s="29" customFormat="1" x14ac:dyDescent="0.25"/>
    <row r="27423" s="29" customFormat="1" x14ac:dyDescent="0.25"/>
    <row r="27424" s="29" customFormat="1" x14ac:dyDescent="0.25"/>
    <row r="27425" s="29" customFormat="1" x14ac:dyDescent="0.25"/>
    <row r="27426" s="29" customFormat="1" x14ac:dyDescent="0.25"/>
    <row r="27427" s="29" customFormat="1" x14ac:dyDescent="0.25"/>
    <row r="27428" s="29" customFormat="1" x14ac:dyDescent="0.25"/>
    <row r="27429" s="29" customFormat="1" x14ac:dyDescent="0.25"/>
    <row r="27430" s="29" customFormat="1" x14ac:dyDescent="0.25"/>
    <row r="27431" s="29" customFormat="1" x14ac:dyDescent="0.25"/>
    <row r="27432" s="29" customFormat="1" x14ac:dyDescent="0.25"/>
    <row r="27433" s="29" customFormat="1" x14ac:dyDescent="0.25"/>
    <row r="27434" s="29" customFormat="1" x14ac:dyDescent="0.25"/>
    <row r="27435" s="29" customFormat="1" x14ac:dyDescent="0.25"/>
    <row r="27436" s="29" customFormat="1" x14ac:dyDescent="0.25"/>
    <row r="27437" s="29" customFormat="1" x14ac:dyDescent="0.25"/>
    <row r="27438" s="29" customFormat="1" x14ac:dyDescent="0.25"/>
    <row r="27439" s="29" customFormat="1" x14ac:dyDescent="0.25"/>
    <row r="27440" s="29" customFormat="1" x14ac:dyDescent="0.25"/>
    <row r="27441" s="29" customFormat="1" x14ac:dyDescent="0.25"/>
    <row r="27442" s="29" customFormat="1" x14ac:dyDescent="0.25"/>
    <row r="27443" s="29" customFormat="1" x14ac:dyDescent="0.25"/>
    <row r="27444" s="29" customFormat="1" x14ac:dyDescent="0.25"/>
    <row r="27445" s="29" customFormat="1" x14ac:dyDescent="0.25"/>
    <row r="27446" s="29" customFormat="1" x14ac:dyDescent="0.25"/>
    <row r="27447" s="29" customFormat="1" x14ac:dyDescent="0.25"/>
    <row r="27448" s="29" customFormat="1" x14ac:dyDescent="0.25"/>
    <row r="27449" s="29" customFormat="1" x14ac:dyDescent="0.25"/>
    <row r="27450" s="29" customFormat="1" x14ac:dyDescent="0.25"/>
    <row r="27451" s="29" customFormat="1" x14ac:dyDescent="0.25"/>
    <row r="27452" s="29" customFormat="1" x14ac:dyDescent="0.25"/>
    <row r="27453" s="29" customFormat="1" x14ac:dyDescent="0.25"/>
    <row r="27454" s="29" customFormat="1" x14ac:dyDescent="0.25"/>
    <row r="27455" s="29" customFormat="1" x14ac:dyDescent="0.25"/>
    <row r="27456" s="29" customFormat="1" x14ac:dyDescent="0.25"/>
    <row r="27457" s="29" customFormat="1" x14ac:dyDescent="0.25"/>
    <row r="27458" s="29" customFormat="1" x14ac:dyDescent="0.25"/>
    <row r="27459" s="29" customFormat="1" x14ac:dyDescent="0.25"/>
    <row r="27460" s="29" customFormat="1" x14ac:dyDescent="0.25"/>
    <row r="27461" s="29" customFormat="1" x14ac:dyDescent="0.25"/>
    <row r="27462" s="29" customFormat="1" x14ac:dyDescent="0.25"/>
    <row r="27463" s="29" customFormat="1" x14ac:dyDescent="0.25"/>
    <row r="27464" s="29" customFormat="1" x14ac:dyDescent="0.25"/>
    <row r="27465" s="29" customFormat="1" x14ac:dyDescent="0.25"/>
    <row r="27466" s="29" customFormat="1" x14ac:dyDescent="0.25"/>
    <row r="27467" s="29" customFormat="1" x14ac:dyDescent="0.25"/>
    <row r="27468" s="29" customFormat="1" x14ac:dyDescent="0.25"/>
    <row r="27469" s="29" customFormat="1" x14ac:dyDescent="0.25"/>
    <row r="27470" s="29" customFormat="1" x14ac:dyDescent="0.25"/>
    <row r="27471" s="29" customFormat="1" x14ac:dyDescent="0.25"/>
    <row r="27472" s="29" customFormat="1" x14ac:dyDescent="0.25"/>
    <row r="27473" s="29" customFormat="1" x14ac:dyDescent="0.25"/>
    <row r="27474" s="29" customFormat="1" x14ac:dyDescent="0.25"/>
    <row r="27475" s="29" customFormat="1" x14ac:dyDescent="0.25"/>
    <row r="27476" s="29" customFormat="1" x14ac:dyDescent="0.25"/>
    <row r="27477" s="29" customFormat="1" x14ac:dyDescent="0.25"/>
    <row r="27478" s="29" customFormat="1" x14ac:dyDescent="0.25"/>
    <row r="27479" s="29" customFormat="1" x14ac:dyDescent="0.25"/>
    <row r="27480" s="29" customFormat="1" x14ac:dyDescent="0.25"/>
    <row r="27481" s="29" customFormat="1" x14ac:dyDescent="0.25"/>
    <row r="27482" s="29" customFormat="1" x14ac:dyDescent="0.25"/>
    <row r="27483" s="29" customFormat="1" x14ac:dyDescent="0.25"/>
    <row r="27484" s="29" customFormat="1" x14ac:dyDescent="0.25"/>
    <row r="27485" s="29" customFormat="1" x14ac:dyDescent="0.25"/>
    <row r="27486" s="29" customFormat="1" x14ac:dyDescent="0.25"/>
    <row r="27487" s="29" customFormat="1" x14ac:dyDescent="0.25"/>
    <row r="27488" s="29" customFormat="1" x14ac:dyDescent="0.25"/>
    <row r="27489" s="29" customFormat="1" x14ac:dyDescent="0.25"/>
    <row r="27490" s="29" customFormat="1" x14ac:dyDescent="0.25"/>
    <row r="27491" s="29" customFormat="1" x14ac:dyDescent="0.25"/>
    <row r="27492" s="29" customFormat="1" x14ac:dyDescent="0.25"/>
    <row r="27493" s="29" customFormat="1" x14ac:dyDescent="0.25"/>
    <row r="27494" s="29" customFormat="1" x14ac:dyDescent="0.25"/>
    <row r="27495" s="29" customFormat="1" x14ac:dyDescent="0.25"/>
    <row r="27496" s="29" customFormat="1" x14ac:dyDescent="0.25"/>
    <row r="27497" s="29" customFormat="1" x14ac:dyDescent="0.25"/>
    <row r="27498" s="29" customFormat="1" x14ac:dyDescent="0.25"/>
    <row r="27499" s="29" customFormat="1" x14ac:dyDescent="0.25"/>
    <row r="27500" s="29" customFormat="1" x14ac:dyDescent="0.25"/>
    <row r="27501" s="29" customFormat="1" x14ac:dyDescent="0.25"/>
    <row r="27502" s="29" customFormat="1" x14ac:dyDescent="0.25"/>
    <row r="27503" s="29" customFormat="1" x14ac:dyDescent="0.25"/>
    <row r="27504" s="29" customFormat="1" x14ac:dyDescent="0.25"/>
    <row r="27505" s="29" customFormat="1" x14ac:dyDescent="0.25"/>
    <row r="27506" s="29" customFormat="1" x14ac:dyDescent="0.25"/>
    <row r="27507" s="29" customFormat="1" x14ac:dyDescent="0.25"/>
    <row r="27508" s="29" customFormat="1" x14ac:dyDescent="0.25"/>
    <row r="27509" s="29" customFormat="1" x14ac:dyDescent="0.25"/>
    <row r="27510" s="29" customFormat="1" x14ac:dyDescent="0.25"/>
    <row r="27511" s="29" customFormat="1" x14ac:dyDescent="0.25"/>
    <row r="27512" s="29" customFormat="1" x14ac:dyDescent="0.25"/>
    <row r="27513" s="29" customFormat="1" x14ac:dyDescent="0.25"/>
    <row r="27514" s="29" customFormat="1" x14ac:dyDescent="0.25"/>
    <row r="27515" s="29" customFormat="1" x14ac:dyDescent="0.25"/>
    <row r="27516" s="29" customFormat="1" x14ac:dyDescent="0.25"/>
    <row r="27517" s="29" customFormat="1" x14ac:dyDescent="0.25"/>
    <row r="27518" s="29" customFormat="1" x14ac:dyDescent="0.25"/>
    <row r="27519" s="29" customFormat="1" x14ac:dyDescent="0.25"/>
    <row r="27520" s="29" customFormat="1" x14ac:dyDescent="0.25"/>
    <row r="27521" s="29" customFormat="1" x14ac:dyDescent="0.25"/>
    <row r="27522" s="29" customFormat="1" x14ac:dyDescent="0.25"/>
    <row r="27523" s="29" customFormat="1" x14ac:dyDescent="0.25"/>
    <row r="27524" s="29" customFormat="1" x14ac:dyDescent="0.25"/>
    <row r="27525" s="29" customFormat="1" x14ac:dyDescent="0.25"/>
    <row r="27526" s="29" customFormat="1" x14ac:dyDescent="0.25"/>
    <row r="27527" s="29" customFormat="1" x14ac:dyDescent="0.25"/>
    <row r="27528" s="29" customFormat="1" x14ac:dyDescent="0.25"/>
    <row r="27529" s="29" customFormat="1" x14ac:dyDescent="0.25"/>
    <row r="27530" s="29" customFormat="1" x14ac:dyDescent="0.25"/>
    <row r="27531" s="29" customFormat="1" x14ac:dyDescent="0.25"/>
    <row r="27532" s="29" customFormat="1" x14ac:dyDescent="0.25"/>
    <row r="27533" s="29" customFormat="1" x14ac:dyDescent="0.25"/>
    <row r="27534" s="29" customFormat="1" x14ac:dyDescent="0.25"/>
    <row r="27535" s="29" customFormat="1" x14ac:dyDescent="0.25"/>
    <row r="27536" s="29" customFormat="1" x14ac:dyDescent="0.25"/>
    <row r="27537" s="29" customFormat="1" x14ac:dyDescent="0.25"/>
    <row r="27538" s="29" customFormat="1" x14ac:dyDescent="0.25"/>
    <row r="27539" s="29" customFormat="1" x14ac:dyDescent="0.25"/>
    <row r="27540" s="29" customFormat="1" x14ac:dyDescent="0.25"/>
    <row r="27541" s="29" customFormat="1" x14ac:dyDescent="0.25"/>
    <row r="27542" s="29" customFormat="1" x14ac:dyDescent="0.25"/>
    <row r="27543" s="29" customFormat="1" x14ac:dyDescent="0.25"/>
    <row r="27544" s="29" customFormat="1" x14ac:dyDescent="0.25"/>
    <row r="27545" s="29" customFormat="1" x14ac:dyDescent="0.25"/>
    <row r="27546" s="29" customFormat="1" x14ac:dyDescent="0.25"/>
    <row r="27547" s="29" customFormat="1" x14ac:dyDescent="0.25"/>
    <row r="27548" s="29" customFormat="1" x14ac:dyDescent="0.25"/>
    <row r="27549" s="29" customFormat="1" x14ac:dyDescent="0.25"/>
    <row r="27550" s="29" customFormat="1" x14ac:dyDescent="0.25"/>
    <row r="27551" s="29" customFormat="1" x14ac:dyDescent="0.25"/>
    <row r="27552" s="29" customFormat="1" x14ac:dyDescent="0.25"/>
    <row r="27553" s="29" customFormat="1" x14ac:dyDescent="0.25"/>
    <row r="27554" s="29" customFormat="1" x14ac:dyDescent="0.25"/>
    <row r="27555" s="29" customFormat="1" x14ac:dyDescent="0.25"/>
    <row r="27556" s="29" customFormat="1" x14ac:dyDescent="0.25"/>
    <row r="27557" s="29" customFormat="1" x14ac:dyDescent="0.25"/>
    <row r="27558" s="29" customFormat="1" x14ac:dyDescent="0.25"/>
    <row r="27559" s="29" customFormat="1" x14ac:dyDescent="0.25"/>
    <row r="27560" s="29" customFormat="1" x14ac:dyDescent="0.25"/>
    <row r="27561" s="29" customFormat="1" x14ac:dyDescent="0.25"/>
    <row r="27562" s="29" customFormat="1" x14ac:dyDescent="0.25"/>
    <row r="27563" s="29" customFormat="1" x14ac:dyDescent="0.25"/>
    <row r="27564" s="29" customFormat="1" x14ac:dyDescent="0.25"/>
    <row r="27565" s="29" customFormat="1" x14ac:dyDescent="0.25"/>
    <row r="27566" s="29" customFormat="1" x14ac:dyDescent="0.25"/>
    <row r="27567" s="29" customFormat="1" x14ac:dyDescent="0.25"/>
    <row r="27568" s="29" customFormat="1" x14ac:dyDescent="0.25"/>
    <row r="27569" s="29" customFormat="1" x14ac:dyDescent="0.25"/>
    <row r="27570" s="29" customFormat="1" x14ac:dyDescent="0.25"/>
    <row r="27571" s="29" customFormat="1" x14ac:dyDescent="0.25"/>
    <row r="27572" s="29" customFormat="1" x14ac:dyDescent="0.25"/>
    <row r="27573" s="29" customFormat="1" x14ac:dyDescent="0.25"/>
    <row r="27574" s="29" customFormat="1" x14ac:dyDescent="0.25"/>
    <row r="27575" s="29" customFormat="1" x14ac:dyDescent="0.25"/>
    <row r="27576" s="29" customFormat="1" x14ac:dyDescent="0.25"/>
    <row r="27577" s="29" customFormat="1" x14ac:dyDescent="0.25"/>
    <row r="27578" s="29" customFormat="1" x14ac:dyDescent="0.25"/>
    <row r="27579" s="29" customFormat="1" x14ac:dyDescent="0.25"/>
    <row r="27580" s="29" customFormat="1" x14ac:dyDescent="0.25"/>
    <row r="27581" s="29" customFormat="1" x14ac:dyDescent="0.25"/>
    <row r="27582" s="29" customFormat="1" x14ac:dyDescent="0.25"/>
    <row r="27583" s="29" customFormat="1" x14ac:dyDescent="0.25"/>
    <row r="27584" s="29" customFormat="1" x14ac:dyDescent="0.25"/>
    <row r="27585" s="29" customFormat="1" x14ac:dyDescent="0.25"/>
    <row r="27586" s="29" customFormat="1" x14ac:dyDescent="0.25"/>
    <row r="27587" s="29" customFormat="1" x14ac:dyDescent="0.25"/>
    <row r="27588" s="29" customFormat="1" x14ac:dyDescent="0.25"/>
    <row r="27589" s="29" customFormat="1" x14ac:dyDescent="0.25"/>
    <row r="27590" s="29" customFormat="1" x14ac:dyDescent="0.25"/>
    <row r="27591" s="29" customFormat="1" x14ac:dyDescent="0.25"/>
    <row r="27592" s="29" customFormat="1" x14ac:dyDescent="0.25"/>
    <row r="27593" s="29" customFormat="1" x14ac:dyDescent="0.25"/>
    <row r="27594" s="29" customFormat="1" x14ac:dyDescent="0.25"/>
    <row r="27595" s="29" customFormat="1" x14ac:dyDescent="0.25"/>
    <row r="27596" s="29" customFormat="1" x14ac:dyDescent="0.25"/>
    <row r="27597" s="29" customFormat="1" x14ac:dyDescent="0.25"/>
    <row r="27598" s="29" customFormat="1" x14ac:dyDescent="0.25"/>
    <row r="27599" s="29" customFormat="1" x14ac:dyDescent="0.25"/>
    <row r="27600" s="29" customFormat="1" x14ac:dyDescent="0.25"/>
    <row r="27601" s="29" customFormat="1" x14ac:dyDescent="0.25"/>
    <row r="27602" s="29" customFormat="1" x14ac:dyDescent="0.25"/>
    <row r="27603" s="29" customFormat="1" x14ac:dyDescent="0.25"/>
    <row r="27604" s="29" customFormat="1" x14ac:dyDescent="0.25"/>
    <row r="27605" s="29" customFormat="1" x14ac:dyDescent="0.25"/>
    <row r="27606" s="29" customFormat="1" x14ac:dyDescent="0.25"/>
    <row r="27607" s="29" customFormat="1" x14ac:dyDescent="0.25"/>
    <row r="27608" s="29" customFormat="1" x14ac:dyDescent="0.25"/>
    <row r="27609" s="29" customFormat="1" x14ac:dyDescent="0.25"/>
    <row r="27610" s="29" customFormat="1" x14ac:dyDescent="0.25"/>
    <row r="27611" s="29" customFormat="1" x14ac:dyDescent="0.25"/>
    <row r="27612" s="29" customFormat="1" x14ac:dyDescent="0.25"/>
    <row r="27613" s="29" customFormat="1" x14ac:dyDescent="0.25"/>
    <row r="27614" s="29" customFormat="1" x14ac:dyDescent="0.25"/>
    <row r="27615" s="29" customFormat="1" x14ac:dyDescent="0.25"/>
    <row r="27616" s="29" customFormat="1" x14ac:dyDescent="0.25"/>
    <row r="27617" s="29" customFormat="1" x14ac:dyDescent="0.25"/>
    <row r="27618" s="29" customFormat="1" x14ac:dyDescent="0.25"/>
    <row r="27619" s="29" customFormat="1" x14ac:dyDescent="0.25"/>
    <row r="27620" s="29" customFormat="1" x14ac:dyDescent="0.25"/>
    <row r="27621" s="29" customFormat="1" x14ac:dyDescent="0.25"/>
    <row r="27622" s="29" customFormat="1" x14ac:dyDescent="0.25"/>
    <row r="27623" s="29" customFormat="1" x14ac:dyDescent="0.25"/>
    <row r="27624" s="29" customFormat="1" x14ac:dyDescent="0.25"/>
    <row r="27625" s="29" customFormat="1" x14ac:dyDescent="0.25"/>
    <row r="27626" s="29" customFormat="1" x14ac:dyDescent="0.25"/>
    <row r="27627" s="29" customFormat="1" x14ac:dyDescent="0.25"/>
    <row r="27628" s="29" customFormat="1" x14ac:dyDescent="0.25"/>
    <row r="27629" s="29" customFormat="1" x14ac:dyDescent="0.25"/>
    <row r="27630" s="29" customFormat="1" x14ac:dyDescent="0.25"/>
    <row r="27631" s="29" customFormat="1" x14ac:dyDescent="0.25"/>
    <row r="27632" s="29" customFormat="1" x14ac:dyDescent="0.25"/>
    <row r="27633" s="29" customFormat="1" x14ac:dyDescent="0.25"/>
    <row r="27634" s="29" customFormat="1" x14ac:dyDescent="0.25"/>
    <row r="27635" s="29" customFormat="1" x14ac:dyDescent="0.25"/>
    <row r="27636" s="29" customFormat="1" x14ac:dyDescent="0.25"/>
    <row r="27637" s="29" customFormat="1" x14ac:dyDescent="0.25"/>
    <row r="27638" s="29" customFormat="1" x14ac:dyDescent="0.25"/>
    <row r="27639" s="29" customFormat="1" x14ac:dyDescent="0.25"/>
    <row r="27640" s="29" customFormat="1" x14ac:dyDescent="0.25"/>
    <row r="27641" s="29" customFormat="1" x14ac:dyDescent="0.25"/>
    <row r="27642" s="29" customFormat="1" x14ac:dyDescent="0.25"/>
    <row r="27643" s="29" customFormat="1" x14ac:dyDescent="0.25"/>
    <row r="27644" s="29" customFormat="1" x14ac:dyDescent="0.25"/>
    <row r="27645" s="29" customFormat="1" x14ac:dyDescent="0.25"/>
    <row r="27646" s="29" customFormat="1" x14ac:dyDescent="0.25"/>
    <row r="27647" s="29" customFormat="1" x14ac:dyDescent="0.25"/>
    <row r="27648" s="29" customFormat="1" x14ac:dyDescent="0.25"/>
    <row r="27649" s="29" customFormat="1" x14ac:dyDescent="0.25"/>
    <row r="27650" s="29" customFormat="1" x14ac:dyDescent="0.25"/>
    <row r="27651" s="29" customFormat="1" x14ac:dyDescent="0.25"/>
    <row r="27652" s="29" customFormat="1" x14ac:dyDescent="0.25"/>
    <row r="27653" s="29" customFormat="1" x14ac:dyDescent="0.25"/>
    <row r="27654" s="29" customFormat="1" x14ac:dyDescent="0.25"/>
    <row r="27655" s="29" customFormat="1" x14ac:dyDescent="0.25"/>
    <row r="27656" s="29" customFormat="1" x14ac:dyDescent="0.25"/>
    <row r="27657" s="29" customFormat="1" x14ac:dyDescent="0.25"/>
    <row r="27658" s="29" customFormat="1" x14ac:dyDescent="0.25"/>
    <row r="27659" s="29" customFormat="1" x14ac:dyDescent="0.25"/>
    <row r="27660" s="29" customFormat="1" x14ac:dyDescent="0.25"/>
    <row r="27661" s="29" customFormat="1" x14ac:dyDescent="0.25"/>
    <row r="27662" s="29" customFormat="1" x14ac:dyDescent="0.25"/>
    <row r="27663" s="29" customFormat="1" x14ac:dyDescent="0.25"/>
    <row r="27664" s="29" customFormat="1" x14ac:dyDescent="0.25"/>
    <row r="27665" s="29" customFormat="1" x14ac:dyDescent="0.25"/>
    <row r="27666" s="29" customFormat="1" x14ac:dyDescent="0.25"/>
    <row r="27667" s="29" customFormat="1" x14ac:dyDescent="0.25"/>
    <row r="27668" s="29" customFormat="1" x14ac:dyDescent="0.25"/>
    <row r="27669" s="29" customFormat="1" x14ac:dyDescent="0.25"/>
    <row r="27670" s="29" customFormat="1" x14ac:dyDescent="0.25"/>
    <row r="27671" s="29" customFormat="1" x14ac:dyDescent="0.25"/>
    <row r="27672" s="29" customFormat="1" x14ac:dyDescent="0.25"/>
    <row r="27673" s="29" customFormat="1" x14ac:dyDescent="0.25"/>
    <row r="27674" s="29" customFormat="1" x14ac:dyDescent="0.25"/>
    <row r="27675" s="29" customFormat="1" x14ac:dyDescent="0.25"/>
    <row r="27676" s="29" customFormat="1" x14ac:dyDescent="0.25"/>
    <row r="27677" s="29" customFormat="1" x14ac:dyDescent="0.25"/>
    <row r="27678" s="29" customFormat="1" x14ac:dyDescent="0.25"/>
    <row r="27679" s="29" customFormat="1" x14ac:dyDescent="0.25"/>
    <row r="27680" s="29" customFormat="1" x14ac:dyDescent="0.25"/>
    <row r="27681" s="29" customFormat="1" x14ac:dyDescent="0.25"/>
    <row r="27682" s="29" customFormat="1" x14ac:dyDescent="0.25"/>
    <row r="27683" s="29" customFormat="1" x14ac:dyDescent="0.25"/>
    <row r="27684" s="29" customFormat="1" x14ac:dyDescent="0.25"/>
    <row r="27685" s="29" customFormat="1" x14ac:dyDescent="0.25"/>
    <row r="27686" s="29" customFormat="1" x14ac:dyDescent="0.25"/>
    <row r="27687" s="29" customFormat="1" x14ac:dyDescent="0.25"/>
    <row r="27688" s="29" customFormat="1" x14ac:dyDescent="0.25"/>
    <row r="27689" s="29" customFormat="1" x14ac:dyDescent="0.25"/>
    <row r="27690" s="29" customFormat="1" x14ac:dyDescent="0.25"/>
    <row r="27691" s="29" customFormat="1" x14ac:dyDescent="0.25"/>
    <row r="27692" s="29" customFormat="1" x14ac:dyDescent="0.25"/>
    <row r="27693" s="29" customFormat="1" x14ac:dyDescent="0.25"/>
    <row r="27694" s="29" customFormat="1" x14ac:dyDescent="0.25"/>
    <row r="27695" s="29" customFormat="1" x14ac:dyDescent="0.25"/>
    <row r="27696" s="29" customFormat="1" x14ac:dyDescent="0.25"/>
    <row r="27697" s="29" customFormat="1" x14ac:dyDescent="0.25"/>
    <row r="27698" s="29" customFormat="1" x14ac:dyDescent="0.25"/>
    <row r="27699" s="29" customFormat="1" x14ac:dyDescent="0.25"/>
    <row r="27700" s="29" customFormat="1" x14ac:dyDescent="0.25"/>
    <row r="27701" s="29" customFormat="1" x14ac:dyDescent="0.25"/>
    <row r="27702" s="29" customFormat="1" x14ac:dyDescent="0.25"/>
    <row r="27703" s="29" customFormat="1" x14ac:dyDescent="0.25"/>
    <row r="27704" s="29" customFormat="1" x14ac:dyDescent="0.25"/>
    <row r="27705" s="29" customFormat="1" x14ac:dyDescent="0.25"/>
    <row r="27706" s="29" customFormat="1" x14ac:dyDescent="0.25"/>
    <row r="27707" s="29" customFormat="1" x14ac:dyDescent="0.25"/>
    <row r="27708" s="29" customFormat="1" x14ac:dyDescent="0.25"/>
    <row r="27709" s="29" customFormat="1" x14ac:dyDescent="0.25"/>
    <row r="27710" s="29" customFormat="1" x14ac:dyDescent="0.25"/>
    <row r="27711" s="29" customFormat="1" x14ac:dyDescent="0.25"/>
    <row r="27712" s="29" customFormat="1" x14ac:dyDescent="0.25"/>
    <row r="27713" s="29" customFormat="1" x14ac:dyDescent="0.25"/>
    <row r="27714" s="29" customFormat="1" x14ac:dyDescent="0.25"/>
    <row r="27715" s="29" customFormat="1" x14ac:dyDescent="0.25"/>
    <row r="27716" s="29" customFormat="1" x14ac:dyDescent="0.25"/>
    <row r="27717" s="29" customFormat="1" x14ac:dyDescent="0.25"/>
    <row r="27718" s="29" customFormat="1" x14ac:dyDescent="0.25"/>
    <row r="27719" s="29" customFormat="1" x14ac:dyDescent="0.25"/>
    <row r="27720" s="29" customFormat="1" x14ac:dyDescent="0.25"/>
    <row r="27721" s="29" customFormat="1" x14ac:dyDescent="0.25"/>
    <row r="27722" s="29" customFormat="1" x14ac:dyDescent="0.25"/>
    <row r="27723" s="29" customFormat="1" x14ac:dyDescent="0.25"/>
    <row r="27724" s="29" customFormat="1" x14ac:dyDescent="0.25"/>
    <row r="27725" s="29" customFormat="1" x14ac:dyDescent="0.25"/>
    <row r="27726" s="29" customFormat="1" x14ac:dyDescent="0.25"/>
    <row r="27727" s="29" customFormat="1" x14ac:dyDescent="0.25"/>
    <row r="27728" s="29" customFormat="1" x14ac:dyDescent="0.25"/>
    <row r="27729" s="29" customFormat="1" x14ac:dyDescent="0.25"/>
    <row r="27730" s="29" customFormat="1" x14ac:dyDescent="0.25"/>
    <row r="27731" s="29" customFormat="1" x14ac:dyDescent="0.25"/>
    <row r="27732" s="29" customFormat="1" x14ac:dyDescent="0.25"/>
    <row r="27733" s="29" customFormat="1" x14ac:dyDescent="0.25"/>
    <row r="27734" s="29" customFormat="1" x14ac:dyDescent="0.25"/>
    <row r="27735" s="29" customFormat="1" x14ac:dyDescent="0.25"/>
    <row r="27736" s="29" customFormat="1" x14ac:dyDescent="0.25"/>
    <row r="27737" s="29" customFormat="1" x14ac:dyDescent="0.25"/>
    <row r="27738" s="29" customFormat="1" x14ac:dyDescent="0.25"/>
    <row r="27739" s="29" customFormat="1" x14ac:dyDescent="0.25"/>
    <row r="27740" s="29" customFormat="1" x14ac:dyDescent="0.25"/>
    <row r="27741" s="29" customFormat="1" x14ac:dyDescent="0.25"/>
    <row r="27742" s="29" customFormat="1" x14ac:dyDescent="0.25"/>
    <row r="27743" s="29" customFormat="1" x14ac:dyDescent="0.25"/>
    <row r="27744" s="29" customFormat="1" x14ac:dyDescent="0.25"/>
    <row r="27745" s="29" customFormat="1" x14ac:dyDescent="0.25"/>
    <row r="27746" s="29" customFormat="1" x14ac:dyDescent="0.25"/>
    <row r="27747" s="29" customFormat="1" x14ac:dyDescent="0.25"/>
    <row r="27748" s="29" customFormat="1" x14ac:dyDescent="0.25"/>
    <row r="27749" s="29" customFormat="1" x14ac:dyDescent="0.25"/>
    <row r="27750" s="29" customFormat="1" x14ac:dyDescent="0.25"/>
    <row r="27751" s="29" customFormat="1" x14ac:dyDescent="0.25"/>
    <row r="27752" s="29" customFormat="1" x14ac:dyDescent="0.25"/>
    <row r="27753" s="29" customFormat="1" x14ac:dyDescent="0.25"/>
    <row r="27754" s="29" customFormat="1" x14ac:dyDescent="0.25"/>
    <row r="27755" s="29" customFormat="1" x14ac:dyDescent="0.25"/>
    <row r="27756" s="29" customFormat="1" x14ac:dyDescent="0.25"/>
    <row r="27757" s="29" customFormat="1" x14ac:dyDescent="0.25"/>
    <row r="27758" s="29" customFormat="1" x14ac:dyDescent="0.25"/>
    <row r="27759" s="29" customFormat="1" x14ac:dyDescent="0.25"/>
    <row r="27760" s="29" customFormat="1" x14ac:dyDescent="0.25"/>
    <row r="27761" s="29" customFormat="1" x14ac:dyDescent="0.25"/>
    <row r="27762" s="29" customFormat="1" x14ac:dyDescent="0.25"/>
    <row r="27763" s="29" customFormat="1" x14ac:dyDescent="0.25"/>
    <row r="27764" s="29" customFormat="1" x14ac:dyDescent="0.25"/>
    <row r="27765" s="29" customFormat="1" x14ac:dyDescent="0.25"/>
    <row r="27766" s="29" customFormat="1" x14ac:dyDescent="0.25"/>
    <row r="27767" s="29" customFormat="1" x14ac:dyDescent="0.25"/>
    <row r="27768" s="29" customFormat="1" x14ac:dyDescent="0.25"/>
    <row r="27769" s="29" customFormat="1" x14ac:dyDescent="0.25"/>
    <row r="27770" s="29" customFormat="1" x14ac:dyDescent="0.25"/>
    <row r="27771" s="29" customFormat="1" x14ac:dyDescent="0.25"/>
    <row r="27772" s="29" customFormat="1" x14ac:dyDescent="0.25"/>
    <row r="27773" s="29" customFormat="1" x14ac:dyDescent="0.25"/>
    <row r="27774" s="29" customFormat="1" x14ac:dyDescent="0.25"/>
    <row r="27775" s="29" customFormat="1" x14ac:dyDescent="0.25"/>
    <row r="27776" s="29" customFormat="1" x14ac:dyDescent="0.25"/>
    <row r="27777" s="29" customFormat="1" x14ac:dyDescent="0.25"/>
    <row r="27778" s="29" customFormat="1" x14ac:dyDescent="0.25"/>
    <row r="27779" s="29" customFormat="1" x14ac:dyDescent="0.25"/>
    <row r="27780" s="29" customFormat="1" x14ac:dyDescent="0.25"/>
    <row r="27781" s="29" customFormat="1" x14ac:dyDescent="0.25"/>
    <row r="27782" s="29" customFormat="1" x14ac:dyDescent="0.25"/>
    <row r="27783" s="29" customFormat="1" x14ac:dyDescent="0.25"/>
    <row r="27784" s="29" customFormat="1" x14ac:dyDescent="0.25"/>
    <row r="27785" s="29" customFormat="1" x14ac:dyDescent="0.25"/>
    <row r="27786" s="29" customFormat="1" x14ac:dyDescent="0.25"/>
    <row r="27787" s="29" customFormat="1" x14ac:dyDescent="0.25"/>
    <row r="27788" s="29" customFormat="1" x14ac:dyDescent="0.25"/>
    <row r="27789" s="29" customFormat="1" x14ac:dyDescent="0.25"/>
    <row r="27790" s="29" customFormat="1" x14ac:dyDescent="0.25"/>
    <row r="27791" s="29" customFormat="1" x14ac:dyDescent="0.25"/>
    <row r="27792" s="29" customFormat="1" x14ac:dyDescent="0.25"/>
    <row r="27793" s="29" customFormat="1" x14ac:dyDescent="0.25"/>
    <row r="27794" s="29" customFormat="1" x14ac:dyDescent="0.25"/>
    <row r="27795" s="29" customFormat="1" x14ac:dyDescent="0.25"/>
    <row r="27796" s="29" customFormat="1" x14ac:dyDescent="0.25"/>
    <row r="27797" s="29" customFormat="1" x14ac:dyDescent="0.25"/>
    <row r="27798" s="29" customFormat="1" x14ac:dyDescent="0.25"/>
    <row r="27799" s="29" customFormat="1" x14ac:dyDescent="0.25"/>
    <row r="27800" s="29" customFormat="1" x14ac:dyDescent="0.25"/>
    <row r="27801" s="29" customFormat="1" x14ac:dyDescent="0.25"/>
    <row r="27802" s="29" customFormat="1" x14ac:dyDescent="0.25"/>
    <row r="27803" s="29" customFormat="1" x14ac:dyDescent="0.25"/>
    <row r="27804" s="29" customFormat="1" x14ac:dyDescent="0.25"/>
    <row r="27805" s="29" customFormat="1" x14ac:dyDescent="0.25"/>
    <row r="27806" s="29" customFormat="1" x14ac:dyDescent="0.25"/>
    <row r="27807" s="29" customFormat="1" x14ac:dyDescent="0.25"/>
    <row r="27808" s="29" customFormat="1" x14ac:dyDescent="0.25"/>
    <row r="27809" s="29" customFormat="1" x14ac:dyDescent="0.25"/>
    <row r="27810" s="29" customFormat="1" x14ac:dyDescent="0.25"/>
    <row r="27811" s="29" customFormat="1" x14ac:dyDescent="0.25"/>
    <row r="27812" s="29" customFormat="1" x14ac:dyDescent="0.25"/>
    <row r="27813" s="29" customFormat="1" x14ac:dyDescent="0.25"/>
    <row r="27814" s="29" customFormat="1" x14ac:dyDescent="0.25"/>
    <row r="27815" s="29" customFormat="1" x14ac:dyDescent="0.25"/>
    <row r="27816" s="29" customFormat="1" x14ac:dyDescent="0.25"/>
    <row r="27817" s="29" customFormat="1" x14ac:dyDescent="0.25"/>
    <row r="27818" s="29" customFormat="1" x14ac:dyDescent="0.25"/>
    <row r="27819" s="29" customFormat="1" x14ac:dyDescent="0.25"/>
    <row r="27820" s="29" customFormat="1" x14ac:dyDescent="0.25"/>
    <row r="27821" s="29" customFormat="1" x14ac:dyDescent="0.25"/>
    <row r="27822" s="29" customFormat="1" x14ac:dyDescent="0.25"/>
    <row r="27823" s="29" customFormat="1" x14ac:dyDescent="0.25"/>
    <row r="27824" s="29" customFormat="1" x14ac:dyDescent="0.25"/>
    <row r="27825" s="29" customFormat="1" x14ac:dyDescent="0.25"/>
    <row r="27826" s="29" customFormat="1" x14ac:dyDescent="0.25"/>
    <row r="27827" s="29" customFormat="1" x14ac:dyDescent="0.25"/>
    <row r="27828" s="29" customFormat="1" x14ac:dyDescent="0.25"/>
    <row r="27829" s="29" customFormat="1" x14ac:dyDescent="0.25"/>
    <row r="27830" s="29" customFormat="1" x14ac:dyDescent="0.25"/>
    <row r="27831" s="29" customFormat="1" x14ac:dyDescent="0.25"/>
    <row r="27832" s="29" customFormat="1" x14ac:dyDescent="0.25"/>
    <row r="27833" s="29" customFormat="1" x14ac:dyDescent="0.25"/>
    <row r="27834" s="29" customFormat="1" x14ac:dyDescent="0.25"/>
    <row r="27835" s="29" customFormat="1" x14ac:dyDescent="0.25"/>
    <row r="27836" s="29" customFormat="1" x14ac:dyDescent="0.25"/>
    <row r="27837" s="29" customFormat="1" x14ac:dyDescent="0.25"/>
    <row r="27838" s="29" customFormat="1" x14ac:dyDescent="0.25"/>
    <row r="27839" s="29" customFormat="1" x14ac:dyDescent="0.25"/>
    <row r="27840" s="29" customFormat="1" x14ac:dyDescent="0.25"/>
    <row r="27841" s="29" customFormat="1" x14ac:dyDescent="0.25"/>
    <row r="27842" s="29" customFormat="1" x14ac:dyDescent="0.25"/>
    <row r="27843" s="29" customFormat="1" x14ac:dyDescent="0.25"/>
    <row r="27844" s="29" customFormat="1" x14ac:dyDescent="0.25"/>
    <row r="27845" s="29" customFormat="1" x14ac:dyDescent="0.25"/>
    <row r="27846" s="29" customFormat="1" x14ac:dyDescent="0.25"/>
    <row r="27847" s="29" customFormat="1" x14ac:dyDescent="0.25"/>
    <row r="27848" s="29" customFormat="1" x14ac:dyDescent="0.25"/>
    <row r="27849" s="29" customFormat="1" x14ac:dyDescent="0.25"/>
    <row r="27850" s="29" customFormat="1" x14ac:dyDescent="0.25"/>
    <row r="27851" s="29" customFormat="1" x14ac:dyDescent="0.25"/>
    <row r="27852" s="29" customFormat="1" x14ac:dyDescent="0.25"/>
    <row r="27853" s="29" customFormat="1" x14ac:dyDescent="0.25"/>
    <row r="27854" s="29" customFormat="1" x14ac:dyDescent="0.25"/>
    <row r="27855" s="29" customFormat="1" x14ac:dyDescent="0.25"/>
    <row r="27856" s="29" customFormat="1" x14ac:dyDescent="0.25"/>
    <row r="27857" s="29" customFormat="1" x14ac:dyDescent="0.25"/>
    <row r="27858" s="29" customFormat="1" x14ac:dyDescent="0.25"/>
    <row r="27859" s="29" customFormat="1" x14ac:dyDescent="0.25"/>
    <row r="27860" s="29" customFormat="1" x14ac:dyDescent="0.25"/>
    <row r="27861" s="29" customFormat="1" x14ac:dyDescent="0.25"/>
    <row r="27862" s="29" customFormat="1" x14ac:dyDescent="0.25"/>
    <row r="27863" s="29" customFormat="1" x14ac:dyDescent="0.25"/>
    <row r="27864" s="29" customFormat="1" x14ac:dyDescent="0.25"/>
    <row r="27865" s="29" customFormat="1" x14ac:dyDescent="0.25"/>
    <row r="27866" s="29" customFormat="1" x14ac:dyDescent="0.25"/>
    <row r="27867" s="29" customFormat="1" x14ac:dyDescent="0.25"/>
    <row r="27868" s="29" customFormat="1" x14ac:dyDescent="0.25"/>
    <row r="27869" s="29" customFormat="1" x14ac:dyDescent="0.25"/>
    <row r="27870" s="29" customFormat="1" x14ac:dyDescent="0.25"/>
    <row r="27871" s="29" customFormat="1" x14ac:dyDescent="0.25"/>
    <row r="27872" s="29" customFormat="1" x14ac:dyDescent="0.25"/>
    <row r="27873" s="29" customFormat="1" x14ac:dyDescent="0.25"/>
    <row r="27874" s="29" customFormat="1" x14ac:dyDescent="0.25"/>
    <row r="27875" s="29" customFormat="1" x14ac:dyDescent="0.25"/>
    <row r="27876" s="29" customFormat="1" x14ac:dyDescent="0.25"/>
    <row r="27877" s="29" customFormat="1" x14ac:dyDescent="0.25"/>
    <row r="27878" s="29" customFormat="1" x14ac:dyDescent="0.25"/>
    <row r="27879" s="29" customFormat="1" x14ac:dyDescent="0.25"/>
    <row r="27880" s="29" customFormat="1" x14ac:dyDescent="0.25"/>
    <row r="27881" s="29" customFormat="1" x14ac:dyDescent="0.25"/>
    <row r="27882" s="29" customFormat="1" x14ac:dyDescent="0.25"/>
    <row r="27883" s="29" customFormat="1" x14ac:dyDescent="0.25"/>
    <row r="27884" s="29" customFormat="1" x14ac:dyDescent="0.25"/>
    <row r="27885" s="29" customFormat="1" x14ac:dyDescent="0.25"/>
    <row r="27886" s="29" customFormat="1" x14ac:dyDescent="0.25"/>
    <row r="27887" s="29" customFormat="1" x14ac:dyDescent="0.25"/>
    <row r="27888" s="29" customFormat="1" x14ac:dyDescent="0.25"/>
    <row r="27889" s="29" customFormat="1" x14ac:dyDescent="0.25"/>
    <row r="27890" s="29" customFormat="1" x14ac:dyDescent="0.25"/>
    <row r="27891" s="29" customFormat="1" x14ac:dyDescent="0.25"/>
    <row r="27892" s="29" customFormat="1" x14ac:dyDescent="0.25"/>
    <row r="27893" s="29" customFormat="1" x14ac:dyDescent="0.25"/>
    <row r="27894" s="29" customFormat="1" x14ac:dyDescent="0.25"/>
    <row r="27895" s="29" customFormat="1" x14ac:dyDescent="0.25"/>
    <row r="27896" s="29" customFormat="1" x14ac:dyDescent="0.25"/>
    <row r="27897" s="29" customFormat="1" x14ac:dyDescent="0.25"/>
    <row r="27898" s="29" customFormat="1" x14ac:dyDescent="0.25"/>
    <row r="27899" s="29" customFormat="1" x14ac:dyDescent="0.25"/>
    <row r="27900" s="29" customFormat="1" x14ac:dyDescent="0.25"/>
    <row r="27901" s="29" customFormat="1" x14ac:dyDescent="0.25"/>
    <row r="27902" s="29" customFormat="1" x14ac:dyDescent="0.25"/>
    <row r="27903" s="29" customFormat="1" x14ac:dyDescent="0.25"/>
    <row r="27904" s="29" customFormat="1" x14ac:dyDescent="0.25"/>
    <row r="27905" s="29" customFormat="1" x14ac:dyDescent="0.25"/>
    <row r="27906" s="29" customFormat="1" x14ac:dyDescent="0.25"/>
    <row r="27907" s="29" customFormat="1" x14ac:dyDescent="0.25"/>
    <row r="27908" s="29" customFormat="1" x14ac:dyDescent="0.25"/>
    <row r="27909" s="29" customFormat="1" x14ac:dyDescent="0.25"/>
    <row r="27910" s="29" customFormat="1" x14ac:dyDescent="0.25"/>
    <row r="27911" s="29" customFormat="1" x14ac:dyDescent="0.25"/>
    <row r="27912" s="29" customFormat="1" x14ac:dyDescent="0.25"/>
    <row r="27913" s="29" customFormat="1" x14ac:dyDescent="0.25"/>
    <row r="27914" s="29" customFormat="1" x14ac:dyDescent="0.25"/>
    <row r="27915" s="29" customFormat="1" x14ac:dyDescent="0.25"/>
    <row r="27916" s="29" customFormat="1" x14ac:dyDescent="0.25"/>
    <row r="27917" s="29" customFormat="1" x14ac:dyDescent="0.25"/>
    <row r="27918" s="29" customFormat="1" x14ac:dyDescent="0.25"/>
    <row r="27919" s="29" customFormat="1" x14ac:dyDescent="0.25"/>
    <row r="27920" s="29" customFormat="1" x14ac:dyDescent="0.25"/>
    <row r="27921" s="29" customFormat="1" x14ac:dyDescent="0.25"/>
    <row r="27922" s="29" customFormat="1" x14ac:dyDescent="0.25"/>
    <row r="27923" s="29" customFormat="1" x14ac:dyDescent="0.25"/>
    <row r="27924" s="29" customFormat="1" x14ac:dyDescent="0.25"/>
    <row r="27925" s="29" customFormat="1" x14ac:dyDescent="0.25"/>
    <row r="27926" s="29" customFormat="1" x14ac:dyDescent="0.25"/>
    <row r="27927" s="29" customFormat="1" x14ac:dyDescent="0.25"/>
    <row r="27928" s="29" customFormat="1" x14ac:dyDescent="0.25"/>
    <row r="27929" s="29" customFormat="1" x14ac:dyDescent="0.25"/>
    <row r="27930" s="29" customFormat="1" x14ac:dyDescent="0.25"/>
    <row r="27931" s="29" customFormat="1" x14ac:dyDescent="0.25"/>
    <row r="27932" s="29" customFormat="1" x14ac:dyDescent="0.25"/>
    <row r="27933" s="29" customFormat="1" x14ac:dyDescent="0.25"/>
    <row r="27934" s="29" customFormat="1" x14ac:dyDescent="0.25"/>
    <row r="27935" s="29" customFormat="1" x14ac:dyDescent="0.25"/>
    <row r="27936" s="29" customFormat="1" x14ac:dyDescent="0.25"/>
    <row r="27937" s="29" customFormat="1" x14ac:dyDescent="0.25"/>
    <row r="27938" s="29" customFormat="1" x14ac:dyDescent="0.25"/>
    <row r="27939" s="29" customFormat="1" x14ac:dyDescent="0.25"/>
    <row r="27940" s="29" customFormat="1" x14ac:dyDescent="0.25"/>
    <row r="27941" s="29" customFormat="1" x14ac:dyDescent="0.25"/>
    <row r="27942" s="29" customFormat="1" x14ac:dyDescent="0.25"/>
    <row r="27943" s="29" customFormat="1" x14ac:dyDescent="0.25"/>
    <row r="27944" s="29" customFormat="1" x14ac:dyDescent="0.25"/>
    <row r="27945" s="29" customFormat="1" x14ac:dyDescent="0.25"/>
    <row r="27946" s="29" customFormat="1" x14ac:dyDescent="0.25"/>
    <row r="27947" s="29" customFormat="1" x14ac:dyDescent="0.25"/>
    <row r="27948" s="29" customFormat="1" x14ac:dyDescent="0.25"/>
    <row r="27949" s="29" customFormat="1" x14ac:dyDescent="0.25"/>
    <row r="27950" s="29" customFormat="1" x14ac:dyDescent="0.25"/>
    <row r="27951" s="29" customFormat="1" x14ac:dyDescent="0.25"/>
    <row r="27952" s="29" customFormat="1" x14ac:dyDescent="0.25"/>
    <row r="27953" s="29" customFormat="1" x14ac:dyDescent="0.25"/>
    <row r="27954" s="29" customFormat="1" x14ac:dyDescent="0.25"/>
    <row r="27955" s="29" customFormat="1" x14ac:dyDescent="0.25"/>
    <row r="27956" s="29" customFormat="1" x14ac:dyDescent="0.25"/>
    <row r="27957" s="29" customFormat="1" x14ac:dyDescent="0.25"/>
    <row r="27958" s="29" customFormat="1" x14ac:dyDescent="0.25"/>
    <row r="27959" s="29" customFormat="1" x14ac:dyDescent="0.25"/>
    <row r="27960" s="29" customFormat="1" x14ac:dyDescent="0.25"/>
    <row r="27961" s="29" customFormat="1" x14ac:dyDescent="0.25"/>
    <row r="27962" s="29" customFormat="1" x14ac:dyDescent="0.25"/>
    <row r="27963" s="29" customFormat="1" x14ac:dyDescent="0.25"/>
    <row r="27964" s="29" customFormat="1" x14ac:dyDescent="0.25"/>
    <row r="27965" s="29" customFormat="1" x14ac:dyDescent="0.25"/>
    <row r="27966" s="29" customFormat="1" x14ac:dyDescent="0.25"/>
    <row r="27967" s="29" customFormat="1" x14ac:dyDescent="0.25"/>
    <row r="27968" s="29" customFormat="1" x14ac:dyDescent="0.25"/>
    <row r="27969" s="29" customFormat="1" x14ac:dyDescent="0.25"/>
    <row r="27970" s="29" customFormat="1" x14ac:dyDescent="0.25"/>
    <row r="27971" s="29" customFormat="1" x14ac:dyDescent="0.25"/>
    <row r="27972" s="29" customFormat="1" x14ac:dyDescent="0.25"/>
    <row r="27973" s="29" customFormat="1" x14ac:dyDescent="0.25"/>
    <row r="27974" s="29" customFormat="1" x14ac:dyDescent="0.25"/>
    <row r="27975" s="29" customFormat="1" x14ac:dyDescent="0.25"/>
    <row r="27976" s="29" customFormat="1" x14ac:dyDescent="0.25"/>
    <row r="27977" s="29" customFormat="1" x14ac:dyDescent="0.25"/>
    <row r="27978" s="29" customFormat="1" x14ac:dyDescent="0.25"/>
    <row r="27979" s="29" customFormat="1" x14ac:dyDescent="0.25"/>
    <row r="27980" s="29" customFormat="1" x14ac:dyDescent="0.25"/>
    <row r="27981" s="29" customFormat="1" x14ac:dyDescent="0.25"/>
    <row r="27982" s="29" customFormat="1" x14ac:dyDescent="0.25"/>
    <row r="27983" s="29" customFormat="1" x14ac:dyDescent="0.25"/>
    <row r="27984" s="29" customFormat="1" x14ac:dyDescent="0.25"/>
    <row r="27985" s="29" customFormat="1" x14ac:dyDescent="0.25"/>
    <row r="27986" s="29" customFormat="1" x14ac:dyDescent="0.25"/>
    <row r="27987" s="29" customFormat="1" x14ac:dyDescent="0.25"/>
    <row r="27988" s="29" customFormat="1" x14ac:dyDescent="0.25"/>
    <row r="27989" s="29" customFormat="1" x14ac:dyDescent="0.25"/>
    <row r="27990" s="29" customFormat="1" x14ac:dyDescent="0.25"/>
    <row r="27991" s="29" customFormat="1" x14ac:dyDescent="0.25"/>
    <row r="27992" s="29" customFormat="1" x14ac:dyDescent="0.25"/>
    <row r="27993" s="29" customFormat="1" x14ac:dyDescent="0.25"/>
    <row r="27994" s="29" customFormat="1" x14ac:dyDescent="0.25"/>
    <row r="27995" s="29" customFormat="1" x14ac:dyDescent="0.25"/>
    <row r="27996" s="29" customFormat="1" x14ac:dyDescent="0.25"/>
    <row r="27997" s="29" customFormat="1" x14ac:dyDescent="0.25"/>
    <row r="27998" s="29" customFormat="1" x14ac:dyDescent="0.25"/>
    <row r="27999" s="29" customFormat="1" x14ac:dyDescent="0.25"/>
    <row r="28000" s="29" customFormat="1" x14ac:dyDescent="0.25"/>
    <row r="28001" s="29" customFormat="1" x14ac:dyDescent="0.25"/>
    <row r="28002" s="29" customFormat="1" x14ac:dyDescent="0.25"/>
    <row r="28003" s="29" customFormat="1" x14ac:dyDescent="0.25"/>
    <row r="28004" s="29" customFormat="1" x14ac:dyDescent="0.25"/>
    <row r="28005" s="29" customFormat="1" x14ac:dyDescent="0.25"/>
    <row r="28006" s="29" customFormat="1" x14ac:dyDescent="0.25"/>
    <row r="28007" s="29" customFormat="1" x14ac:dyDescent="0.25"/>
    <row r="28008" s="29" customFormat="1" x14ac:dyDescent="0.25"/>
    <row r="28009" s="29" customFormat="1" x14ac:dyDescent="0.25"/>
    <row r="28010" s="29" customFormat="1" x14ac:dyDescent="0.25"/>
    <row r="28011" s="29" customFormat="1" x14ac:dyDescent="0.25"/>
    <row r="28012" s="29" customFormat="1" x14ac:dyDescent="0.25"/>
    <row r="28013" s="29" customFormat="1" x14ac:dyDescent="0.25"/>
    <row r="28014" s="29" customFormat="1" x14ac:dyDescent="0.25"/>
    <row r="28015" s="29" customFormat="1" x14ac:dyDescent="0.25"/>
    <row r="28016" s="29" customFormat="1" x14ac:dyDescent="0.25"/>
    <row r="28017" s="29" customFormat="1" x14ac:dyDescent="0.25"/>
    <row r="28018" s="29" customFormat="1" x14ac:dyDescent="0.25"/>
    <row r="28019" s="29" customFormat="1" x14ac:dyDescent="0.25"/>
    <row r="28020" s="29" customFormat="1" x14ac:dyDescent="0.25"/>
    <row r="28021" s="29" customFormat="1" x14ac:dyDescent="0.25"/>
    <row r="28022" s="29" customFormat="1" x14ac:dyDescent="0.25"/>
    <row r="28023" s="29" customFormat="1" x14ac:dyDescent="0.25"/>
    <row r="28024" s="29" customFormat="1" x14ac:dyDescent="0.25"/>
    <row r="28025" s="29" customFormat="1" x14ac:dyDescent="0.25"/>
    <row r="28026" s="29" customFormat="1" x14ac:dyDescent="0.25"/>
    <row r="28027" s="29" customFormat="1" x14ac:dyDescent="0.25"/>
    <row r="28028" s="29" customFormat="1" x14ac:dyDescent="0.25"/>
    <row r="28029" s="29" customFormat="1" x14ac:dyDescent="0.25"/>
    <row r="28030" s="29" customFormat="1" x14ac:dyDescent="0.25"/>
    <row r="28031" s="29" customFormat="1" x14ac:dyDescent="0.25"/>
    <row r="28032" s="29" customFormat="1" x14ac:dyDescent="0.25"/>
    <row r="28033" s="29" customFormat="1" x14ac:dyDescent="0.25"/>
    <row r="28034" s="29" customFormat="1" x14ac:dyDescent="0.25"/>
    <row r="28035" s="29" customFormat="1" x14ac:dyDescent="0.25"/>
    <row r="28036" s="29" customFormat="1" x14ac:dyDescent="0.25"/>
    <row r="28037" s="29" customFormat="1" x14ac:dyDescent="0.25"/>
    <row r="28038" s="29" customFormat="1" x14ac:dyDescent="0.25"/>
    <row r="28039" s="29" customFormat="1" x14ac:dyDescent="0.25"/>
    <row r="28040" s="29" customFormat="1" x14ac:dyDescent="0.25"/>
    <row r="28041" s="29" customFormat="1" x14ac:dyDescent="0.25"/>
    <row r="28042" s="29" customFormat="1" x14ac:dyDescent="0.25"/>
    <row r="28043" s="29" customFormat="1" x14ac:dyDescent="0.25"/>
    <row r="28044" s="29" customFormat="1" x14ac:dyDescent="0.25"/>
    <row r="28045" s="29" customFormat="1" x14ac:dyDescent="0.25"/>
    <row r="28046" s="29" customFormat="1" x14ac:dyDescent="0.25"/>
    <row r="28047" s="29" customFormat="1" x14ac:dyDescent="0.25"/>
    <row r="28048" s="29" customFormat="1" x14ac:dyDescent="0.25"/>
    <row r="28049" s="29" customFormat="1" x14ac:dyDescent="0.25"/>
    <row r="28050" s="29" customFormat="1" x14ac:dyDescent="0.25"/>
    <row r="28051" s="29" customFormat="1" x14ac:dyDescent="0.25"/>
    <row r="28052" s="29" customFormat="1" x14ac:dyDescent="0.25"/>
    <row r="28053" s="29" customFormat="1" x14ac:dyDescent="0.25"/>
    <row r="28054" s="29" customFormat="1" x14ac:dyDescent="0.25"/>
    <row r="28055" s="29" customFormat="1" x14ac:dyDescent="0.25"/>
    <row r="28056" s="29" customFormat="1" x14ac:dyDescent="0.25"/>
    <row r="28057" s="29" customFormat="1" x14ac:dyDescent="0.25"/>
    <row r="28058" s="29" customFormat="1" x14ac:dyDescent="0.25"/>
    <row r="28059" s="29" customFormat="1" x14ac:dyDescent="0.25"/>
    <row r="28060" s="29" customFormat="1" x14ac:dyDescent="0.25"/>
    <row r="28061" s="29" customFormat="1" x14ac:dyDescent="0.25"/>
    <row r="28062" s="29" customFormat="1" x14ac:dyDescent="0.25"/>
    <row r="28063" s="29" customFormat="1" x14ac:dyDescent="0.25"/>
    <row r="28064" s="29" customFormat="1" x14ac:dyDescent="0.25"/>
    <row r="28065" s="29" customFormat="1" x14ac:dyDescent="0.25"/>
    <row r="28066" s="29" customFormat="1" x14ac:dyDescent="0.25"/>
    <row r="28067" s="29" customFormat="1" x14ac:dyDescent="0.25"/>
    <row r="28068" s="29" customFormat="1" x14ac:dyDescent="0.25"/>
    <row r="28069" s="29" customFormat="1" x14ac:dyDescent="0.25"/>
    <row r="28070" s="29" customFormat="1" x14ac:dyDescent="0.25"/>
    <row r="28071" s="29" customFormat="1" x14ac:dyDescent="0.25"/>
    <row r="28072" s="29" customFormat="1" x14ac:dyDescent="0.25"/>
    <row r="28073" s="29" customFormat="1" x14ac:dyDescent="0.25"/>
    <row r="28074" s="29" customFormat="1" x14ac:dyDescent="0.25"/>
    <row r="28075" s="29" customFormat="1" x14ac:dyDescent="0.25"/>
    <row r="28076" s="29" customFormat="1" x14ac:dyDescent="0.25"/>
    <row r="28077" s="29" customFormat="1" x14ac:dyDescent="0.25"/>
    <row r="28078" s="29" customFormat="1" x14ac:dyDescent="0.25"/>
    <row r="28079" s="29" customFormat="1" x14ac:dyDescent="0.25"/>
    <row r="28080" s="29" customFormat="1" x14ac:dyDescent="0.25"/>
    <row r="28081" s="29" customFormat="1" x14ac:dyDescent="0.25"/>
    <row r="28082" s="29" customFormat="1" x14ac:dyDescent="0.25"/>
    <row r="28083" s="29" customFormat="1" x14ac:dyDescent="0.25"/>
    <row r="28084" s="29" customFormat="1" x14ac:dyDescent="0.25"/>
    <row r="28085" s="29" customFormat="1" x14ac:dyDescent="0.25"/>
    <row r="28086" s="29" customFormat="1" x14ac:dyDescent="0.25"/>
    <row r="28087" s="29" customFormat="1" x14ac:dyDescent="0.25"/>
    <row r="28088" s="29" customFormat="1" x14ac:dyDescent="0.25"/>
    <row r="28089" s="29" customFormat="1" x14ac:dyDescent="0.25"/>
    <row r="28090" s="29" customFormat="1" x14ac:dyDescent="0.25"/>
    <row r="28091" s="29" customFormat="1" x14ac:dyDescent="0.25"/>
    <row r="28092" s="29" customFormat="1" x14ac:dyDescent="0.25"/>
    <row r="28093" s="29" customFormat="1" x14ac:dyDescent="0.25"/>
    <row r="28094" s="29" customFormat="1" x14ac:dyDescent="0.25"/>
    <row r="28095" s="29" customFormat="1" x14ac:dyDescent="0.25"/>
    <row r="28096" s="29" customFormat="1" x14ac:dyDescent="0.25"/>
    <row r="28097" s="29" customFormat="1" x14ac:dyDescent="0.25"/>
    <row r="28098" s="29" customFormat="1" x14ac:dyDescent="0.25"/>
    <row r="28099" s="29" customFormat="1" x14ac:dyDescent="0.25"/>
    <row r="28100" s="29" customFormat="1" x14ac:dyDescent="0.25"/>
    <row r="28101" s="29" customFormat="1" x14ac:dyDescent="0.25"/>
    <row r="28102" s="29" customFormat="1" x14ac:dyDescent="0.25"/>
    <row r="28103" s="29" customFormat="1" x14ac:dyDescent="0.25"/>
    <row r="28104" s="29" customFormat="1" x14ac:dyDescent="0.25"/>
    <row r="28105" s="29" customFormat="1" x14ac:dyDescent="0.25"/>
    <row r="28106" s="29" customFormat="1" x14ac:dyDescent="0.25"/>
    <row r="28107" s="29" customFormat="1" x14ac:dyDescent="0.25"/>
    <row r="28108" s="29" customFormat="1" x14ac:dyDescent="0.25"/>
    <row r="28109" s="29" customFormat="1" x14ac:dyDescent="0.25"/>
    <row r="28110" s="29" customFormat="1" x14ac:dyDescent="0.25"/>
    <row r="28111" s="29" customFormat="1" x14ac:dyDescent="0.25"/>
    <row r="28112" s="29" customFormat="1" x14ac:dyDescent="0.25"/>
    <row r="28113" s="29" customFormat="1" x14ac:dyDescent="0.25"/>
    <row r="28114" s="29" customFormat="1" x14ac:dyDescent="0.25"/>
    <row r="28115" s="29" customFormat="1" x14ac:dyDescent="0.25"/>
    <row r="28116" s="29" customFormat="1" x14ac:dyDescent="0.25"/>
    <row r="28117" s="29" customFormat="1" x14ac:dyDescent="0.25"/>
    <row r="28118" s="29" customFormat="1" x14ac:dyDescent="0.25"/>
    <row r="28119" s="29" customFormat="1" x14ac:dyDescent="0.25"/>
    <row r="28120" s="29" customFormat="1" x14ac:dyDescent="0.25"/>
    <row r="28121" s="29" customFormat="1" x14ac:dyDescent="0.25"/>
    <row r="28122" s="29" customFormat="1" x14ac:dyDescent="0.25"/>
    <row r="28123" s="29" customFormat="1" x14ac:dyDescent="0.25"/>
    <row r="28124" s="29" customFormat="1" x14ac:dyDescent="0.25"/>
    <row r="28125" s="29" customFormat="1" x14ac:dyDescent="0.25"/>
    <row r="28126" s="29" customFormat="1" x14ac:dyDescent="0.25"/>
    <row r="28127" s="29" customFormat="1" x14ac:dyDescent="0.25"/>
    <row r="28128" s="29" customFormat="1" x14ac:dyDescent="0.25"/>
    <row r="28129" s="29" customFormat="1" x14ac:dyDescent="0.25"/>
    <row r="28130" s="29" customFormat="1" x14ac:dyDescent="0.25"/>
    <row r="28131" s="29" customFormat="1" x14ac:dyDescent="0.25"/>
    <row r="28132" s="29" customFormat="1" x14ac:dyDescent="0.25"/>
    <row r="28133" s="29" customFormat="1" x14ac:dyDescent="0.25"/>
    <row r="28134" s="29" customFormat="1" x14ac:dyDescent="0.25"/>
    <row r="28135" s="29" customFormat="1" x14ac:dyDescent="0.25"/>
    <row r="28136" s="29" customFormat="1" x14ac:dyDescent="0.25"/>
    <row r="28137" s="29" customFormat="1" x14ac:dyDescent="0.25"/>
    <row r="28138" s="29" customFormat="1" x14ac:dyDescent="0.25"/>
    <row r="28139" s="29" customFormat="1" x14ac:dyDescent="0.25"/>
    <row r="28140" s="29" customFormat="1" x14ac:dyDescent="0.25"/>
    <row r="28141" s="29" customFormat="1" x14ac:dyDescent="0.25"/>
    <row r="28142" s="29" customFormat="1" x14ac:dyDescent="0.25"/>
    <row r="28143" s="29" customFormat="1" x14ac:dyDescent="0.25"/>
    <row r="28144" s="29" customFormat="1" x14ac:dyDescent="0.25"/>
    <row r="28145" s="29" customFormat="1" x14ac:dyDescent="0.25"/>
    <row r="28146" s="29" customFormat="1" x14ac:dyDescent="0.25"/>
    <row r="28147" s="29" customFormat="1" x14ac:dyDescent="0.25"/>
    <row r="28148" s="29" customFormat="1" x14ac:dyDescent="0.25"/>
    <row r="28149" s="29" customFormat="1" x14ac:dyDescent="0.25"/>
    <row r="28150" s="29" customFormat="1" x14ac:dyDescent="0.25"/>
    <row r="28151" s="29" customFormat="1" x14ac:dyDescent="0.25"/>
    <row r="28152" s="29" customFormat="1" x14ac:dyDescent="0.25"/>
    <row r="28153" s="29" customFormat="1" x14ac:dyDescent="0.25"/>
    <row r="28154" s="29" customFormat="1" x14ac:dyDescent="0.25"/>
    <row r="28155" s="29" customFormat="1" x14ac:dyDescent="0.25"/>
    <row r="28156" s="29" customFormat="1" x14ac:dyDescent="0.25"/>
    <row r="28157" s="29" customFormat="1" x14ac:dyDescent="0.25"/>
    <row r="28158" s="29" customFormat="1" x14ac:dyDescent="0.25"/>
    <row r="28159" s="29" customFormat="1" x14ac:dyDescent="0.25"/>
    <row r="28160" s="29" customFormat="1" x14ac:dyDescent="0.25"/>
    <row r="28161" s="29" customFormat="1" x14ac:dyDescent="0.25"/>
    <row r="28162" s="29" customFormat="1" x14ac:dyDescent="0.25"/>
    <row r="28163" s="29" customFormat="1" x14ac:dyDescent="0.25"/>
    <row r="28164" s="29" customFormat="1" x14ac:dyDescent="0.25"/>
    <row r="28165" s="29" customFormat="1" x14ac:dyDescent="0.25"/>
    <row r="28166" s="29" customFormat="1" x14ac:dyDescent="0.25"/>
    <row r="28167" s="29" customFormat="1" x14ac:dyDescent="0.25"/>
    <row r="28168" s="29" customFormat="1" x14ac:dyDescent="0.25"/>
    <row r="28169" s="29" customFormat="1" x14ac:dyDescent="0.25"/>
    <row r="28170" s="29" customFormat="1" x14ac:dyDescent="0.25"/>
    <row r="28171" s="29" customFormat="1" x14ac:dyDescent="0.25"/>
    <row r="28172" s="29" customFormat="1" x14ac:dyDescent="0.25"/>
    <row r="28173" s="29" customFormat="1" x14ac:dyDescent="0.25"/>
    <row r="28174" s="29" customFormat="1" x14ac:dyDescent="0.25"/>
    <row r="28175" s="29" customFormat="1" x14ac:dyDescent="0.25"/>
    <row r="28176" s="29" customFormat="1" x14ac:dyDescent="0.25"/>
    <row r="28177" s="29" customFormat="1" x14ac:dyDescent="0.25"/>
    <row r="28178" s="29" customFormat="1" x14ac:dyDescent="0.25"/>
    <row r="28179" s="29" customFormat="1" x14ac:dyDescent="0.25"/>
    <row r="28180" s="29" customFormat="1" x14ac:dyDescent="0.25"/>
    <row r="28181" s="29" customFormat="1" x14ac:dyDescent="0.25"/>
    <row r="28182" s="29" customFormat="1" x14ac:dyDescent="0.25"/>
    <row r="28183" s="29" customFormat="1" x14ac:dyDescent="0.25"/>
    <row r="28184" s="29" customFormat="1" x14ac:dyDescent="0.25"/>
    <row r="28185" s="29" customFormat="1" x14ac:dyDescent="0.25"/>
    <row r="28186" s="29" customFormat="1" x14ac:dyDescent="0.25"/>
    <row r="28187" s="29" customFormat="1" x14ac:dyDescent="0.25"/>
    <row r="28188" s="29" customFormat="1" x14ac:dyDescent="0.25"/>
    <row r="28189" s="29" customFormat="1" x14ac:dyDescent="0.25"/>
    <row r="28190" s="29" customFormat="1" x14ac:dyDescent="0.25"/>
    <row r="28191" s="29" customFormat="1" x14ac:dyDescent="0.25"/>
    <row r="28192" s="29" customFormat="1" x14ac:dyDescent="0.25"/>
    <row r="28193" s="29" customFormat="1" x14ac:dyDescent="0.25"/>
    <row r="28194" s="29" customFormat="1" x14ac:dyDescent="0.25"/>
    <row r="28195" s="29" customFormat="1" x14ac:dyDescent="0.25"/>
    <row r="28196" s="29" customFormat="1" x14ac:dyDescent="0.25"/>
    <row r="28197" s="29" customFormat="1" x14ac:dyDescent="0.25"/>
    <row r="28198" s="29" customFormat="1" x14ac:dyDescent="0.25"/>
    <row r="28199" s="29" customFormat="1" x14ac:dyDescent="0.25"/>
    <row r="28200" s="29" customFormat="1" x14ac:dyDescent="0.25"/>
    <row r="28201" s="29" customFormat="1" x14ac:dyDescent="0.25"/>
    <row r="28202" s="29" customFormat="1" x14ac:dyDescent="0.25"/>
    <row r="28203" s="29" customFormat="1" x14ac:dyDescent="0.25"/>
    <row r="28204" s="29" customFormat="1" x14ac:dyDescent="0.25"/>
    <row r="28205" s="29" customFormat="1" x14ac:dyDescent="0.25"/>
    <row r="28206" s="29" customFormat="1" x14ac:dyDescent="0.25"/>
    <row r="28207" s="29" customFormat="1" x14ac:dyDescent="0.25"/>
    <row r="28208" s="29" customFormat="1" x14ac:dyDescent="0.25"/>
    <row r="28209" s="29" customFormat="1" x14ac:dyDescent="0.25"/>
    <row r="28210" s="29" customFormat="1" x14ac:dyDescent="0.25"/>
    <row r="28211" s="29" customFormat="1" x14ac:dyDescent="0.25"/>
    <row r="28212" s="29" customFormat="1" x14ac:dyDescent="0.25"/>
    <row r="28213" s="29" customFormat="1" x14ac:dyDescent="0.25"/>
    <row r="28214" s="29" customFormat="1" x14ac:dyDescent="0.25"/>
    <row r="28215" s="29" customFormat="1" x14ac:dyDescent="0.25"/>
    <row r="28216" s="29" customFormat="1" x14ac:dyDescent="0.25"/>
    <row r="28217" s="29" customFormat="1" x14ac:dyDescent="0.25"/>
    <row r="28218" s="29" customFormat="1" x14ac:dyDescent="0.25"/>
    <row r="28219" s="29" customFormat="1" x14ac:dyDescent="0.25"/>
    <row r="28220" s="29" customFormat="1" x14ac:dyDescent="0.25"/>
    <row r="28221" s="29" customFormat="1" x14ac:dyDescent="0.25"/>
    <row r="28222" s="29" customFormat="1" x14ac:dyDescent="0.25"/>
    <row r="28223" s="29" customFormat="1" x14ac:dyDescent="0.25"/>
    <row r="28224" s="29" customFormat="1" x14ac:dyDescent="0.25"/>
    <row r="28225" s="29" customFormat="1" x14ac:dyDescent="0.25"/>
    <row r="28226" s="29" customFormat="1" x14ac:dyDescent="0.25"/>
    <row r="28227" s="29" customFormat="1" x14ac:dyDescent="0.25"/>
    <row r="28228" s="29" customFormat="1" x14ac:dyDescent="0.25"/>
    <row r="28229" s="29" customFormat="1" x14ac:dyDescent="0.25"/>
    <row r="28230" s="29" customFormat="1" x14ac:dyDescent="0.25"/>
    <row r="28231" s="29" customFormat="1" x14ac:dyDescent="0.25"/>
    <row r="28232" s="29" customFormat="1" x14ac:dyDescent="0.25"/>
    <row r="28233" s="29" customFormat="1" x14ac:dyDescent="0.25"/>
    <row r="28234" s="29" customFormat="1" x14ac:dyDescent="0.25"/>
    <row r="28235" s="29" customFormat="1" x14ac:dyDescent="0.25"/>
    <row r="28236" s="29" customFormat="1" x14ac:dyDescent="0.25"/>
    <row r="28237" s="29" customFormat="1" x14ac:dyDescent="0.25"/>
    <row r="28238" s="29" customFormat="1" x14ac:dyDescent="0.25"/>
    <row r="28239" s="29" customFormat="1" x14ac:dyDescent="0.25"/>
    <row r="28240" s="29" customFormat="1" x14ac:dyDescent="0.25"/>
    <row r="28241" s="29" customFormat="1" x14ac:dyDescent="0.25"/>
    <row r="28242" s="29" customFormat="1" x14ac:dyDescent="0.25"/>
    <row r="28243" s="29" customFormat="1" x14ac:dyDescent="0.25"/>
    <row r="28244" s="29" customFormat="1" x14ac:dyDescent="0.25"/>
    <row r="28245" s="29" customFormat="1" x14ac:dyDescent="0.25"/>
    <row r="28246" s="29" customFormat="1" x14ac:dyDescent="0.25"/>
    <row r="28247" s="29" customFormat="1" x14ac:dyDescent="0.25"/>
    <row r="28248" s="29" customFormat="1" x14ac:dyDescent="0.25"/>
    <row r="28249" s="29" customFormat="1" x14ac:dyDescent="0.25"/>
    <row r="28250" s="29" customFormat="1" x14ac:dyDescent="0.25"/>
    <row r="28251" s="29" customFormat="1" x14ac:dyDescent="0.25"/>
    <row r="28252" s="29" customFormat="1" x14ac:dyDescent="0.25"/>
    <row r="28253" s="29" customFormat="1" x14ac:dyDescent="0.25"/>
    <row r="28254" s="29" customFormat="1" x14ac:dyDescent="0.25"/>
    <row r="28255" s="29" customFormat="1" x14ac:dyDescent="0.25"/>
    <row r="28256" s="29" customFormat="1" x14ac:dyDescent="0.25"/>
    <row r="28257" s="29" customFormat="1" x14ac:dyDescent="0.25"/>
    <row r="28258" s="29" customFormat="1" x14ac:dyDescent="0.25"/>
    <row r="28259" s="29" customFormat="1" x14ac:dyDescent="0.25"/>
    <row r="28260" s="29" customFormat="1" x14ac:dyDescent="0.25"/>
    <row r="28261" s="29" customFormat="1" x14ac:dyDescent="0.25"/>
    <row r="28262" s="29" customFormat="1" x14ac:dyDescent="0.25"/>
    <row r="28263" s="29" customFormat="1" x14ac:dyDescent="0.25"/>
    <row r="28264" s="29" customFormat="1" x14ac:dyDescent="0.25"/>
    <row r="28265" s="29" customFormat="1" x14ac:dyDescent="0.25"/>
    <row r="28266" s="29" customFormat="1" x14ac:dyDescent="0.25"/>
    <row r="28267" s="29" customFormat="1" x14ac:dyDescent="0.25"/>
    <row r="28268" s="29" customFormat="1" x14ac:dyDescent="0.25"/>
    <row r="28269" s="29" customFormat="1" x14ac:dyDescent="0.25"/>
    <row r="28270" s="29" customFormat="1" x14ac:dyDescent="0.25"/>
    <row r="28271" s="29" customFormat="1" x14ac:dyDescent="0.25"/>
    <row r="28272" s="29" customFormat="1" x14ac:dyDescent="0.25"/>
    <row r="28273" s="29" customFormat="1" x14ac:dyDescent="0.25"/>
    <row r="28274" s="29" customFormat="1" x14ac:dyDescent="0.25"/>
    <row r="28275" s="29" customFormat="1" x14ac:dyDescent="0.25"/>
    <row r="28276" s="29" customFormat="1" x14ac:dyDescent="0.25"/>
    <row r="28277" s="29" customFormat="1" x14ac:dyDescent="0.25"/>
    <row r="28278" s="29" customFormat="1" x14ac:dyDescent="0.25"/>
    <row r="28279" s="29" customFormat="1" x14ac:dyDescent="0.25"/>
    <row r="28280" s="29" customFormat="1" x14ac:dyDescent="0.25"/>
    <row r="28281" s="29" customFormat="1" x14ac:dyDescent="0.25"/>
    <row r="28282" s="29" customFormat="1" x14ac:dyDescent="0.25"/>
    <row r="28283" s="29" customFormat="1" x14ac:dyDescent="0.25"/>
    <row r="28284" s="29" customFormat="1" x14ac:dyDescent="0.25"/>
    <row r="28285" s="29" customFormat="1" x14ac:dyDescent="0.25"/>
    <row r="28286" s="29" customFormat="1" x14ac:dyDescent="0.25"/>
    <row r="28287" s="29" customFormat="1" x14ac:dyDescent="0.25"/>
    <row r="28288" s="29" customFormat="1" x14ac:dyDescent="0.25"/>
    <row r="28289" s="29" customFormat="1" x14ac:dyDescent="0.25"/>
    <row r="28290" s="29" customFormat="1" x14ac:dyDescent="0.25"/>
    <row r="28291" s="29" customFormat="1" x14ac:dyDescent="0.25"/>
    <row r="28292" s="29" customFormat="1" x14ac:dyDescent="0.25"/>
    <row r="28293" s="29" customFormat="1" x14ac:dyDescent="0.25"/>
    <row r="28294" s="29" customFormat="1" x14ac:dyDescent="0.25"/>
    <row r="28295" s="29" customFormat="1" x14ac:dyDescent="0.25"/>
    <row r="28296" s="29" customFormat="1" x14ac:dyDescent="0.25"/>
    <row r="28297" s="29" customFormat="1" x14ac:dyDescent="0.25"/>
    <row r="28298" s="29" customFormat="1" x14ac:dyDescent="0.25"/>
    <row r="28299" s="29" customFormat="1" x14ac:dyDescent="0.25"/>
    <row r="28300" s="29" customFormat="1" x14ac:dyDescent="0.25"/>
    <row r="28301" s="29" customFormat="1" x14ac:dyDescent="0.25"/>
    <row r="28302" s="29" customFormat="1" x14ac:dyDescent="0.25"/>
    <row r="28303" s="29" customFormat="1" x14ac:dyDescent="0.25"/>
    <row r="28304" s="29" customFormat="1" x14ac:dyDescent="0.25"/>
    <row r="28305" s="29" customFormat="1" x14ac:dyDescent="0.25"/>
    <row r="28306" s="29" customFormat="1" x14ac:dyDescent="0.25"/>
    <row r="28307" s="29" customFormat="1" x14ac:dyDescent="0.25"/>
    <row r="28308" s="29" customFormat="1" x14ac:dyDescent="0.25"/>
    <row r="28309" s="29" customFormat="1" x14ac:dyDescent="0.25"/>
    <row r="28310" s="29" customFormat="1" x14ac:dyDescent="0.25"/>
    <row r="28311" s="29" customFormat="1" x14ac:dyDescent="0.25"/>
    <row r="28312" s="29" customFormat="1" x14ac:dyDescent="0.25"/>
    <row r="28313" s="29" customFormat="1" x14ac:dyDescent="0.25"/>
    <row r="28314" s="29" customFormat="1" x14ac:dyDescent="0.25"/>
    <row r="28315" s="29" customFormat="1" x14ac:dyDescent="0.25"/>
    <row r="28316" s="29" customFormat="1" x14ac:dyDescent="0.25"/>
    <row r="28317" s="29" customFormat="1" x14ac:dyDescent="0.25"/>
    <row r="28318" s="29" customFormat="1" x14ac:dyDescent="0.25"/>
    <row r="28319" s="29" customFormat="1" x14ac:dyDescent="0.25"/>
    <row r="28320" s="29" customFormat="1" x14ac:dyDescent="0.25"/>
    <row r="28321" s="29" customFormat="1" x14ac:dyDescent="0.25"/>
    <row r="28322" s="29" customFormat="1" x14ac:dyDescent="0.25"/>
    <row r="28323" s="29" customFormat="1" x14ac:dyDescent="0.25"/>
    <row r="28324" s="29" customFormat="1" x14ac:dyDescent="0.25"/>
    <row r="28325" s="29" customFormat="1" x14ac:dyDescent="0.25"/>
    <row r="28326" s="29" customFormat="1" x14ac:dyDescent="0.25"/>
    <row r="28327" s="29" customFormat="1" x14ac:dyDescent="0.25"/>
    <row r="28328" s="29" customFormat="1" x14ac:dyDescent="0.25"/>
    <row r="28329" s="29" customFormat="1" x14ac:dyDescent="0.25"/>
    <row r="28330" s="29" customFormat="1" x14ac:dyDescent="0.25"/>
    <row r="28331" s="29" customFormat="1" x14ac:dyDescent="0.25"/>
    <row r="28332" s="29" customFormat="1" x14ac:dyDescent="0.25"/>
    <row r="28333" s="29" customFormat="1" x14ac:dyDescent="0.25"/>
    <row r="28334" s="29" customFormat="1" x14ac:dyDescent="0.25"/>
    <row r="28335" s="29" customFormat="1" x14ac:dyDescent="0.25"/>
    <row r="28336" s="29" customFormat="1" x14ac:dyDescent="0.25"/>
    <row r="28337" s="29" customFormat="1" x14ac:dyDescent="0.25"/>
    <row r="28338" s="29" customFormat="1" x14ac:dyDescent="0.25"/>
    <row r="28339" s="29" customFormat="1" x14ac:dyDescent="0.25"/>
    <row r="28340" s="29" customFormat="1" x14ac:dyDescent="0.25"/>
    <row r="28341" s="29" customFormat="1" x14ac:dyDescent="0.25"/>
    <row r="28342" s="29" customFormat="1" x14ac:dyDescent="0.25"/>
    <row r="28343" s="29" customFormat="1" x14ac:dyDescent="0.25"/>
    <row r="28344" s="29" customFormat="1" x14ac:dyDescent="0.25"/>
    <row r="28345" s="29" customFormat="1" x14ac:dyDescent="0.25"/>
    <row r="28346" s="29" customFormat="1" x14ac:dyDescent="0.25"/>
    <row r="28347" s="29" customFormat="1" x14ac:dyDescent="0.25"/>
    <row r="28348" s="29" customFormat="1" x14ac:dyDescent="0.25"/>
    <row r="28349" s="29" customFormat="1" x14ac:dyDescent="0.25"/>
    <row r="28350" s="29" customFormat="1" x14ac:dyDescent="0.25"/>
    <row r="28351" s="29" customFormat="1" x14ac:dyDescent="0.25"/>
    <row r="28352" s="29" customFormat="1" x14ac:dyDescent="0.25"/>
    <row r="28353" s="29" customFormat="1" x14ac:dyDescent="0.25"/>
    <row r="28354" s="29" customFormat="1" x14ac:dyDescent="0.25"/>
    <row r="28355" s="29" customFormat="1" x14ac:dyDescent="0.25"/>
    <row r="28356" s="29" customFormat="1" x14ac:dyDescent="0.25"/>
    <row r="28357" s="29" customFormat="1" x14ac:dyDescent="0.25"/>
    <row r="28358" s="29" customFormat="1" x14ac:dyDescent="0.25"/>
    <row r="28359" s="29" customFormat="1" x14ac:dyDescent="0.25"/>
    <row r="28360" s="29" customFormat="1" x14ac:dyDescent="0.25"/>
    <row r="28361" s="29" customFormat="1" x14ac:dyDescent="0.25"/>
    <row r="28362" s="29" customFormat="1" x14ac:dyDescent="0.25"/>
    <row r="28363" s="29" customFormat="1" x14ac:dyDescent="0.25"/>
    <row r="28364" s="29" customFormat="1" x14ac:dyDescent="0.25"/>
    <row r="28365" s="29" customFormat="1" x14ac:dyDescent="0.25"/>
    <row r="28366" s="29" customFormat="1" x14ac:dyDescent="0.25"/>
    <row r="28367" s="29" customFormat="1" x14ac:dyDescent="0.25"/>
    <row r="28368" s="29" customFormat="1" x14ac:dyDescent="0.25"/>
    <row r="28369" s="29" customFormat="1" x14ac:dyDescent="0.25"/>
    <row r="28370" s="29" customFormat="1" x14ac:dyDescent="0.25"/>
    <row r="28371" s="29" customFormat="1" x14ac:dyDescent="0.25"/>
    <row r="28372" s="29" customFormat="1" x14ac:dyDescent="0.25"/>
    <row r="28373" s="29" customFormat="1" x14ac:dyDescent="0.25"/>
    <row r="28374" s="29" customFormat="1" x14ac:dyDescent="0.25"/>
    <row r="28375" s="29" customFormat="1" x14ac:dyDescent="0.25"/>
    <row r="28376" s="29" customFormat="1" x14ac:dyDescent="0.25"/>
    <row r="28377" s="29" customFormat="1" x14ac:dyDescent="0.25"/>
    <row r="28378" s="29" customFormat="1" x14ac:dyDescent="0.25"/>
    <row r="28379" s="29" customFormat="1" x14ac:dyDescent="0.25"/>
    <row r="28380" s="29" customFormat="1" x14ac:dyDescent="0.25"/>
    <row r="28381" s="29" customFormat="1" x14ac:dyDescent="0.25"/>
    <row r="28382" s="29" customFormat="1" x14ac:dyDescent="0.25"/>
    <row r="28383" s="29" customFormat="1" x14ac:dyDescent="0.25"/>
    <row r="28384" s="29" customFormat="1" x14ac:dyDescent="0.25"/>
    <row r="28385" s="29" customFormat="1" x14ac:dyDescent="0.25"/>
    <row r="28386" s="29" customFormat="1" x14ac:dyDescent="0.25"/>
    <row r="28387" s="29" customFormat="1" x14ac:dyDescent="0.25"/>
    <row r="28388" s="29" customFormat="1" x14ac:dyDescent="0.25"/>
    <row r="28389" s="29" customFormat="1" x14ac:dyDescent="0.25"/>
    <row r="28390" s="29" customFormat="1" x14ac:dyDescent="0.25"/>
    <row r="28391" s="29" customFormat="1" x14ac:dyDescent="0.25"/>
    <row r="28392" s="29" customFormat="1" x14ac:dyDescent="0.25"/>
    <row r="28393" s="29" customFormat="1" x14ac:dyDescent="0.25"/>
    <row r="28394" s="29" customFormat="1" x14ac:dyDescent="0.25"/>
    <row r="28395" s="29" customFormat="1" x14ac:dyDescent="0.25"/>
    <row r="28396" s="29" customFormat="1" x14ac:dyDescent="0.25"/>
    <row r="28397" s="29" customFormat="1" x14ac:dyDescent="0.25"/>
    <row r="28398" s="29" customFormat="1" x14ac:dyDescent="0.25"/>
    <row r="28399" s="29" customFormat="1" x14ac:dyDescent="0.25"/>
    <row r="28400" s="29" customFormat="1" x14ac:dyDescent="0.25"/>
    <row r="28401" s="29" customFormat="1" x14ac:dyDescent="0.25"/>
    <row r="28402" s="29" customFormat="1" x14ac:dyDescent="0.25"/>
    <row r="28403" s="29" customFormat="1" x14ac:dyDescent="0.25"/>
    <row r="28404" s="29" customFormat="1" x14ac:dyDescent="0.25"/>
    <row r="28405" s="29" customFormat="1" x14ac:dyDescent="0.25"/>
    <row r="28406" s="29" customFormat="1" x14ac:dyDescent="0.25"/>
    <row r="28407" s="29" customFormat="1" x14ac:dyDescent="0.25"/>
    <row r="28408" s="29" customFormat="1" x14ac:dyDescent="0.25"/>
    <row r="28409" s="29" customFormat="1" x14ac:dyDescent="0.25"/>
    <row r="28410" s="29" customFormat="1" x14ac:dyDescent="0.25"/>
    <row r="28411" s="29" customFormat="1" x14ac:dyDescent="0.25"/>
    <row r="28412" s="29" customFormat="1" x14ac:dyDescent="0.25"/>
    <row r="28413" s="29" customFormat="1" x14ac:dyDescent="0.25"/>
    <row r="28414" s="29" customFormat="1" x14ac:dyDescent="0.25"/>
    <row r="28415" s="29" customFormat="1" x14ac:dyDescent="0.25"/>
    <row r="28416" s="29" customFormat="1" x14ac:dyDescent="0.25"/>
    <row r="28417" s="29" customFormat="1" x14ac:dyDescent="0.25"/>
    <row r="28418" s="29" customFormat="1" x14ac:dyDescent="0.25"/>
    <row r="28419" s="29" customFormat="1" x14ac:dyDescent="0.25"/>
    <row r="28420" s="29" customFormat="1" x14ac:dyDescent="0.25"/>
    <row r="28421" s="29" customFormat="1" x14ac:dyDescent="0.25"/>
    <row r="28422" s="29" customFormat="1" x14ac:dyDescent="0.25"/>
    <row r="28423" s="29" customFormat="1" x14ac:dyDescent="0.25"/>
    <row r="28424" s="29" customFormat="1" x14ac:dyDescent="0.25"/>
    <row r="28425" s="29" customFormat="1" x14ac:dyDescent="0.25"/>
    <row r="28426" s="29" customFormat="1" x14ac:dyDescent="0.25"/>
    <row r="28427" s="29" customFormat="1" x14ac:dyDescent="0.25"/>
    <row r="28428" s="29" customFormat="1" x14ac:dyDescent="0.25"/>
    <row r="28429" s="29" customFormat="1" x14ac:dyDescent="0.25"/>
    <row r="28430" s="29" customFormat="1" x14ac:dyDescent="0.25"/>
    <row r="28431" s="29" customFormat="1" x14ac:dyDescent="0.25"/>
    <row r="28432" s="29" customFormat="1" x14ac:dyDescent="0.25"/>
    <row r="28433" s="29" customFormat="1" x14ac:dyDescent="0.25"/>
    <row r="28434" s="29" customFormat="1" x14ac:dyDescent="0.25"/>
    <row r="28435" s="29" customFormat="1" x14ac:dyDescent="0.25"/>
    <row r="28436" s="29" customFormat="1" x14ac:dyDescent="0.25"/>
    <row r="28437" s="29" customFormat="1" x14ac:dyDescent="0.25"/>
    <row r="28438" s="29" customFormat="1" x14ac:dyDescent="0.25"/>
    <row r="28439" s="29" customFormat="1" x14ac:dyDescent="0.25"/>
    <row r="28440" s="29" customFormat="1" x14ac:dyDescent="0.25"/>
    <row r="28441" s="29" customFormat="1" x14ac:dyDescent="0.25"/>
    <row r="28442" s="29" customFormat="1" x14ac:dyDescent="0.25"/>
    <row r="28443" s="29" customFormat="1" x14ac:dyDescent="0.25"/>
    <row r="28444" s="29" customFormat="1" x14ac:dyDescent="0.25"/>
    <row r="28445" s="29" customFormat="1" x14ac:dyDescent="0.25"/>
    <row r="28446" s="29" customFormat="1" x14ac:dyDescent="0.25"/>
    <row r="28447" s="29" customFormat="1" x14ac:dyDescent="0.25"/>
    <row r="28448" s="29" customFormat="1" x14ac:dyDescent="0.25"/>
    <row r="28449" s="29" customFormat="1" x14ac:dyDescent="0.25"/>
    <row r="28450" s="29" customFormat="1" x14ac:dyDescent="0.25"/>
    <row r="28451" s="29" customFormat="1" x14ac:dyDescent="0.25"/>
    <row r="28452" s="29" customFormat="1" x14ac:dyDescent="0.25"/>
    <row r="28453" s="29" customFormat="1" x14ac:dyDescent="0.25"/>
    <row r="28454" s="29" customFormat="1" x14ac:dyDescent="0.25"/>
    <row r="28455" s="29" customFormat="1" x14ac:dyDescent="0.25"/>
    <row r="28456" s="29" customFormat="1" x14ac:dyDescent="0.25"/>
    <row r="28457" s="29" customFormat="1" x14ac:dyDescent="0.25"/>
    <row r="28458" s="29" customFormat="1" x14ac:dyDescent="0.25"/>
    <row r="28459" s="29" customFormat="1" x14ac:dyDescent="0.25"/>
    <row r="28460" s="29" customFormat="1" x14ac:dyDescent="0.25"/>
    <row r="28461" s="29" customFormat="1" x14ac:dyDescent="0.25"/>
    <row r="28462" s="29" customFormat="1" x14ac:dyDescent="0.25"/>
    <row r="28463" s="29" customFormat="1" x14ac:dyDescent="0.25"/>
    <row r="28464" s="29" customFormat="1" x14ac:dyDescent="0.25"/>
    <row r="28465" s="29" customFormat="1" x14ac:dyDescent="0.25"/>
    <row r="28466" s="29" customFormat="1" x14ac:dyDescent="0.25"/>
    <row r="28467" s="29" customFormat="1" x14ac:dyDescent="0.25"/>
    <row r="28468" s="29" customFormat="1" x14ac:dyDescent="0.25"/>
    <row r="28469" s="29" customFormat="1" x14ac:dyDescent="0.25"/>
    <row r="28470" s="29" customFormat="1" x14ac:dyDescent="0.25"/>
    <row r="28471" s="29" customFormat="1" x14ac:dyDescent="0.25"/>
    <row r="28472" s="29" customFormat="1" x14ac:dyDescent="0.25"/>
    <row r="28473" s="29" customFormat="1" x14ac:dyDescent="0.25"/>
    <row r="28474" s="29" customFormat="1" x14ac:dyDescent="0.25"/>
    <row r="28475" s="29" customFormat="1" x14ac:dyDescent="0.25"/>
    <row r="28476" s="29" customFormat="1" x14ac:dyDescent="0.25"/>
    <row r="28477" s="29" customFormat="1" x14ac:dyDescent="0.25"/>
    <row r="28478" s="29" customFormat="1" x14ac:dyDescent="0.25"/>
    <row r="28479" s="29" customFormat="1" x14ac:dyDescent="0.25"/>
    <row r="28480" s="29" customFormat="1" x14ac:dyDescent="0.25"/>
    <row r="28481" s="29" customFormat="1" x14ac:dyDescent="0.25"/>
    <row r="28482" s="29" customFormat="1" x14ac:dyDescent="0.25"/>
    <row r="28483" s="29" customFormat="1" x14ac:dyDescent="0.25"/>
    <row r="28484" s="29" customFormat="1" x14ac:dyDescent="0.25"/>
    <row r="28485" s="29" customFormat="1" x14ac:dyDescent="0.25"/>
    <row r="28486" s="29" customFormat="1" x14ac:dyDescent="0.25"/>
    <row r="28487" s="29" customFormat="1" x14ac:dyDescent="0.25"/>
    <row r="28488" s="29" customFormat="1" x14ac:dyDescent="0.25"/>
    <row r="28489" s="29" customFormat="1" x14ac:dyDescent="0.25"/>
    <row r="28490" s="29" customFormat="1" x14ac:dyDescent="0.25"/>
    <row r="28491" s="29" customFormat="1" x14ac:dyDescent="0.25"/>
    <row r="28492" s="29" customFormat="1" x14ac:dyDescent="0.25"/>
    <row r="28493" s="29" customFormat="1" x14ac:dyDescent="0.25"/>
    <row r="28494" s="29" customFormat="1" x14ac:dyDescent="0.25"/>
    <row r="28495" s="29" customFormat="1" x14ac:dyDescent="0.25"/>
    <row r="28496" s="29" customFormat="1" x14ac:dyDescent="0.25"/>
    <row r="28497" s="29" customFormat="1" x14ac:dyDescent="0.25"/>
    <row r="28498" s="29" customFormat="1" x14ac:dyDescent="0.25"/>
    <row r="28499" s="29" customFormat="1" x14ac:dyDescent="0.25"/>
    <row r="28500" s="29" customFormat="1" x14ac:dyDescent="0.25"/>
    <row r="28501" s="29" customFormat="1" x14ac:dyDescent="0.25"/>
    <row r="28502" s="29" customFormat="1" x14ac:dyDescent="0.25"/>
    <row r="28503" s="29" customFormat="1" x14ac:dyDescent="0.25"/>
    <row r="28504" s="29" customFormat="1" x14ac:dyDescent="0.25"/>
    <row r="28505" s="29" customFormat="1" x14ac:dyDescent="0.25"/>
    <row r="28506" s="29" customFormat="1" x14ac:dyDescent="0.25"/>
    <row r="28507" s="29" customFormat="1" x14ac:dyDescent="0.25"/>
    <row r="28508" s="29" customFormat="1" x14ac:dyDescent="0.25"/>
    <row r="28509" s="29" customFormat="1" x14ac:dyDescent="0.25"/>
    <row r="28510" s="29" customFormat="1" x14ac:dyDescent="0.25"/>
    <row r="28511" s="29" customFormat="1" x14ac:dyDescent="0.25"/>
    <row r="28512" s="29" customFormat="1" x14ac:dyDescent="0.25"/>
    <row r="28513" s="29" customFormat="1" x14ac:dyDescent="0.25"/>
    <row r="28514" s="29" customFormat="1" x14ac:dyDescent="0.25"/>
    <row r="28515" s="29" customFormat="1" x14ac:dyDescent="0.25"/>
    <row r="28516" s="29" customFormat="1" x14ac:dyDescent="0.25"/>
    <row r="28517" s="29" customFormat="1" x14ac:dyDescent="0.25"/>
    <row r="28518" s="29" customFormat="1" x14ac:dyDescent="0.25"/>
    <row r="28519" s="29" customFormat="1" x14ac:dyDescent="0.25"/>
    <row r="28520" s="29" customFormat="1" x14ac:dyDescent="0.25"/>
    <row r="28521" s="29" customFormat="1" x14ac:dyDescent="0.25"/>
    <row r="28522" s="29" customFormat="1" x14ac:dyDescent="0.25"/>
    <row r="28523" s="29" customFormat="1" x14ac:dyDescent="0.25"/>
    <row r="28524" s="29" customFormat="1" x14ac:dyDescent="0.25"/>
    <row r="28525" s="29" customFormat="1" x14ac:dyDescent="0.25"/>
    <row r="28526" s="29" customFormat="1" x14ac:dyDescent="0.25"/>
    <row r="28527" s="29" customFormat="1" x14ac:dyDescent="0.25"/>
    <row r="28528" s="29" customFormat="1" x14ac:dyDescent="0.25"/>
    <row r="28529" s="29" customFormat="1" x14ac:dyDescent="0.25"/>
    <row r="28530" s="29" customFormat="1" x14ac:dyDescent="0.25"/>
    <row r="28531" s="29" customFormat="1" x14ac:dyDescent="0.25"/>
    <row r="28532" s="29" customFormat="1" x14ac:dyDescent="0.25"/>
    <row r="28533" s="29" customFormat="1" x14ac:dyDescent="0.25"/>
    <row r="28534" s="29" customFormat="1" x14ac:dyDescent="0.25"/>
    <row r="28535" s="29" customFormat="1" x14ac:dyDescent="0.25"/>
    <row r="28536" s="29" customFormat="1" x14ac:dyDescent="0.25"/>
    <row r="28537" s="29" customFormat="1" x14ac:dyDescent="0.25"/>
    <row r="28538" s="29" customFormat="1" x14ac:dyDescent="0.25"/>
    <row r="28539" s="29" customFormat="1" x14ac:dyDescent="0.25"/>
    <row r="28540" s="29" customFormat="1" x14ac:dyDescent="0.25"/>
    <row r="28541" s="29" customFormat="1" x14ac:dyDescent="0.25"/>
    <row r="28542" s="29" customFormat="1" x14ac:dyDescent="0.25"/>
    <row r="28543" s="29" customFormat="1" x14ac:dyDescent="0.25"/>
    <row r="28544" s="29" customFormat="1" x14ac:dyDescent="0.25"/>
    <row r="28545" s="29" customFormat="1" x14ac:dyDescent="0.25"/>
    <row r="28546" s="29" customFormat="1" x14ac:dyDescent="0.25"/>
    <row r="28547" s="29" customFormat="1" x14ac:dyDescent="0.25"/>
    <row r="28548" s="29" customFormat="1" x14ac:dyDescent="0.25"/>
    <row r="28549" s="29" customFormat="1" x14ac:dyDescent="0.25"/>
    <row r="28550" s="29" customFormat="1" x14ac:dyDescent="0.25"/>
    <row r="28551" s="29" customFormat="1" x14ac:dyDescent="0.25"/>
    <row r="28552" s="29" customFormat="1" x14ac:dyDescent="0.25"/>
    <row r="28553" s="29" customFormat="1" x14ac:dyDescent="0.25"/>
    <row r="28554" s="29" customFormat="1" x14ac:dyDescent="0.25"/>
    <row r="28555" s="29" customFormat="1" x14ac:dyDescent="0.25"/>
    <row r="28556" s="29" customFormat="1" x14ac:dyDescent="0.25"/>
    <row r="28557" s="29" customFormat="1" x14ac:dyDescent="0.25"/>
    <row r="28558" s="29" customFormat="1" x14ac:dyDescent="0.25"/>
    <row r="28559" s="29" customFormat="1" x14ac:dyDescent="0.25"/>
    <row r="28560" s="29" customFormat="1" x14ac:dyDescent="0.25"/>
    <row r="28561" s="29" customFormat="1" x14ac:dyDescent="0.25"/>
    <row r="28562" s="29" customFormat="1" x14ac:dyDescent="0.25"/>
    <row r="28563" s="29" customFormat="1" x14ac:dyDescent="0.25"/>
    <row r="28564" s="29" customFormat="1" x14ac:dyDescent="0.25"/>
    <row r="28565" s="29" customFormat="1" x14ac:dyDescent="0.25"/>
    <row r="28566" s="29" customFormat="1" x14ac:dyDescent="0.25"/>
    <row r="28567" s="29" customFormat="1" x14ac:dyDescent="0.25"/>
    <row r="28568" s="29" customFormat="1" x14ac:dyDescent="0.25"/>
    <row r="28569" s="29" customFormat="1" x14ac:dyDescent="0.25"/>
    <row r="28570" s="29" customFormat="1" x14ac:dyDescent="0.25"/>
    <row r="28571" s="29" customFormat="1" x14ac:dyDescent="0.25"/>
    <row r="28572" s="29" customFormat="1" x14ac:dyDescent="0.25"/>
    <row r="28573" s="29" customFormat="1" x14ac:dyDescent="0.25"/>
    <row r="28574" s="29" customFormat="1" x14ac:dyDescent="0.25"/>
    <row r="28575" s="29" customFormat="1" x14ac:dyDescent="0.25"/>
    <row r="28576" s="29" customFormat="1" x14ac:dyDescent="0.25"/>
    <row r="28577" s="29" customFormat="1" x14ac:dyDescent="0.25"/>
    <row r="28578" s="29" customFormat="1" x14ac:dyDescent="0.25"/>
    <row r="28579" s="29" customFormat="1" x14ac:dyDescent="0.25"/>
    <row r="28580" s="29" customFormat="1" x14ac:dyDescent="0.25"/>
    <row r="28581" s="29" customFormat="1" x14ac:dyDescent="0.25"/>
    <row r="28582" s="29" customFormat="1" x14ac:dyDescent="0.25"/>
    <row r="28583" s="29" customFormat="1" x14ac:dyDescent="0.25"/>
    <row r="28584" s="29" customFormat="1" x14ac:dyDescent="0.25"/>
    <row r="28585" s="29" customFormat="1" x14ac:dyDescent="0.25"/>
    <row r="28586" s="29" customFormat="1" x14ac:dyDescent="0.25"/>
    <row r="28587" s="29" customFormat="1" x14ac:dyDescent="0.25"/>
    <row r="28588" s="29" customFormat="1" x14ac:dyDescent="0.25"/>
    <row r="28589" s="29" customFormat="1" x14ac:dyDescent="0.25"/>
    <row r="28590" s="29" customFormat="1" x14ac:dyDescent="0.25"/>
    <row r="28591" s="29" customFormat="1" x14ac:dyDescent="0.25"/>
    <row r="28592" s="29" customFormat="1" x14ac:dyDescent="0.25"/>
    <row r="28593" s="29" customFormat="1" x14ac:dyDescent="0.25"/>
    <row r="28594" s="29" customFormat="1" x14ac:dyDescent="0.25"/>
    <row r="28595" s="29" customFormat="1" x14ac:dyDescent="0.25"/>
    <row r="28596" s="29" customFormat="1" x14ac:dyDescent="0.25"/>
    <row r="28597" s="29" customFormat="1" x14ac:dyDescent="0.25"/>
    <row r="28598" s="29" customFormat="1" x14ac:dyDescent="0.25"/>
    <row r="28599" s="29" customFormat="1" x14ac:dyDescent="0.25"/>
    <row r="28600" s="29" customFormat="1" x14ac:dyDescent="0.25"/>
    <row r="28601" s="29" customFormat="1" x14ac:dyDescent="0.25"/>
    <row r="28602" s="29" customFormat="1" x14ac:dyDescent="0.25"/>
    <row r="28603" s="29" customFormat="1" x14ac:dyDescent="0.25"/>
    <row r="28604" s="29" customFormat="1" x14ac:dyDescent="0.25"/>
    <row r="28605" s="29" customFormat="1" x14ac:dyDescent="0.25"/>
    <row r="28606" s="29" customFormat="1" x14ac:dyDescent="0.25"/>
    <row r="28607" s="29" customFormat="1" x14ac:dyDescent="0.25"/>
    <row r="28608" s="29" customFormat="1" x14ac:dyDescent="0.25"/>
    <row r="28609" s="29" customFormat="1" x14ac:dyDescent="0.25"/>
    <row r="28610" s="29" customFormat="1" x14ac:dyDescent="0.25"/>
    <row r="28611" s="29" customFormat="1" x14ac:dyDescent="0.25"/>
    <row r="28612" s="29" customFormat="1" x14ac:dyDescent="0.25"/>
    <row r="28613" s="29" customFormat="1" x14ac:dyDescent="0.25"/>
    <row r="28614" s="29" customFormat="1" x14ac:dyDescent="0.25"/>
    <row r="28615" s="29" customFormat="1" x14ac:dyDescent="0.25"/>
    <row r="28616" s="29" customFormat="1" x14ac:dyDescent="0.25"/>
    <row r="28617" s="29" customFormat="1" x14ac:dyDescent="0.25"/>
    <row r="28618" s="29" customFormat="1" x14ac:dyDescent="0.25"/>
    <row r="28619" s="29" customFormat="1" x14ac:dyDescent="0.25"/>
    <row r="28620" s="29" customFormat="1" x14ac:dyDescent="0.25"/>
    <row r="28621" s="29" customFormat="1" x14ac:dyDescent="0.25"/>
    <row r="28622" s="29" customFormat="1" x14ac:dyDescent="0.25"/>
    <row r="28623" s="29" customFormat="1" x14ac:dyDescent="0.25"/>
    <row r="28624" s="29" customFormat="1" x14ac:dyDescent="0.25"/>
    <row r="28625" s="29" customFormat="1" x14ac:dyDescent="0.25"/>
    <row r="28626" s="29" customFormat="1" x14ac:dyDescent="0.25"/>
    <row r="28627" s="29" customFormat="1" x14ac:dyDescent="0.25"/>
    <row r="28628" s="29" customFormat="1" x14ac:dyDescent="0.25"/>
    <row r="28629" s="29" customFormat="1" x14ac:dyDescent="0.25"/>
    <row r="28630" s="29" customFormat="1" x14ac:dyDescent="0.25"/>
    <row r="28631" s="29" customFormat="1" x14ac:dyDescent="0.25"/>
    <row r="28632" s="29" customFormat="1" x14ac:dyDescent="0.25"/>
    <row r="28633" s="29" customFormat="1" x14ac:dyDescent="0.25"/>
    <row r="28634" s="29" customFormat="1" x14ac:dyDescent="0.25"/>
    <row r="28635" s="29" customFormat="1" x14ac:dyDescent="0.25"/>
    <row r="28636" s="29" customFormat="1" x14ac:dyDescent="0.25"/>
    <row r="28637" s="29" customFormat="1" x14ac:dyDescent="0.25"/>
    <row r="28638" s="29" customFormat="1" x14ac:dyDescent="0.25"/>
    <row r="28639" s="29" customFormat="1" x14ac:dyDescent="0.25"/>
    <row r="28640" s="29" customFormat="1" x14ac:dyDescent="0.25"/>
    <row r="28641" s="29" customFormat="1" x14ac:dyDescent="0.25"/>
    <row r="28642" s="29" customFormat="1" x14ac:dyDescent="0.25"/>
    <row r="28643" s="29" customFormat="1" x14ac:dyDescent="0.25"/>
    <row r="28644" s="29" customFormat="1" x14ac:dyDescent="0.25"/>
    <row r="28645" s="29" customFormat="1" x14ac:dyDescent="0.25"/>
    <row r="28646" s="29" customFormat="1" x14ac:dyDescent="0.25"/>
    <row r="28647" s="29" customFormat="1" x14ac:dyDescent="0.25"/>
    <row r="28648" s="29" customFormat="1" x14ac:dyDescent="0.25"/>
    <row r="28649" s="29" customFormat="1" x14ac:dyDescent="0.25"/>
    <row r="28650" s="29" customFormat="1" x14ac:dyDescent="0.25"/>
    <row r="28651" s="29" customFormat="1" x14ac:dyDescent="0.25"/>
    <row r="28652" s="29" customFormat="1" x14ac:dyDescent="0.25"/>
    <row r="28653" s="29" customFormat="1" x14ac:dyDescent="0.25"/>
    <row r="28654" s="29" customFormat="1" x14ac:dyDescent="0.25"/>
    <row r="28655" s="29" customFormat="1" x14ac:dyDescent="0.25"/>
    <row r="28656" s="29" customFormat="1" x14ac:dyDescent="0.25"/>
    <row r="28657" s="29" customFormat="1" x14ac:dyDescent="0.25"/>
    <row r="28658" s="29" customFormat="1" x14ac:dyDescent="0.25"/>
    <row r="28659" s="29" customFormat="1" x14ac:dyDescent="0.25"/>
    <row r="28660" s="29" customFormat="1" x14ac:dyDescent="0.25"/>
    <row r="28661" s="29" customFormat="1" x14ac:dyDescent="0.25"/>
    <row r="28662" s="29" customFormat="1" x14ac:dyDescent="0.25"/>
    <row r="28663" s="29" customFormat="1" x14ac:dyDescent="0.25"/>
    <row r="28664" s="29" customFormat="1" x14ac:dyDescent="0.25"/>
    <row r="28665" s="29" customFormat="1" x14ac:dyDescent="0.25"/>
    <row r="28666" s="29" customFormat="1" x14ac:dyDescent="0.25"/>
    <row r="28667" s="29" customFormat="1" x14ac:dyDescent="0.25"/>
    <row r="28668" s="29" customFormat="1" x14ac:dyDescent="0.25"/>
    <row r="28669" s="29" customFormat="1" x14ac:dyDescent="0.25"/>
    <row r="28670" s="29" customFormat="1" x14ac:dyDescent="0.25"/>
    <row r="28671" s="29" customFormat="1" x14ac:dyDescent="0.25"/>
    <row r="28672" s="29" customFormat="1" x14ac:dyDescent="0.25"/>
    <row r="28673" s="29" customFormat="1" x14ac:dyDescent="0.25"/>
    <row r="28674" s="29" customFormat="1" x14ac:dyDescent="0.25"/>
    <row r="28675" s="29" customFormat="1" x14ac:dyDescent="0.25"/>
    <row r="28676" s="29" customFormat="1" x14ac:dyDescent="0.25"/>
    <row r="28677" s="29" customFormat="1" x14ac:dyDescent="0.25"/>
    <row r="28678" s="29" customFormat="1" x14ac:dyDescent="0.25"/>
    <row r="28679" s="29" customFormat="1" x14ac:dyDescent="0.25"/>
    <row r="28680" s="29" customFormat="1" x14ac:dyDescent="0.25"/>
    <row r="28681" s="29" customFormat="1" x14ac:dyDescent="0.25"/>
    <row r="28682" s="29" customFormat="1" x14ac:dyDescent="0.25"/>
    <row r="28683" s="29" customFormat="1" x14ac:dyDescent="0.25"/>
    <row r="28684" s="29" customFormat="1" x14ac:dyDescent="0.25"/>
    <row r="28685" s="29" customFormat="1" x14ac:dyDescent="0.25"/>
    <row r="28686" s="29" customFormat="1" x14ac:dyDescent="0.25"/>
    <row r="28687" s="29" customFormat="1" x14ac:dyDescent="0.25"/>
    <row r="28688" s="29" customFormat="1" x14ac:dyDescent="0.25"/>
    <row r="28689" s="29" customFormat="1" x14ac:dyDescent="0.25"/>
    <row r="28690" s="29" customFormat="1" x14ac:dyDescent="0.25"/>
    <row r="28691" s="29" customFormat="1" x14ac:dyDescent="0.25"/>
    <row r="28692" s="29" customFormat="1" x14ac:dyDescent="0.25"/>
    <row r="28693" s="29" customFormat="1" x14ac:dyDescent="0.25"/>
    <row r="28694" s="29" customFormat="1" x14ac:dyDescent="0.25"/>
    <row r="28695" s="29" customFormat="1" x14ac:dyDescent="0.25"/>
    <row r="28696" s="29" customFormat="1" x14ac:dyDescent="0.25"/>
    <row r="28697" s="29" customFormat="1" x14ac:dyDescent="0.25"/>
    <row r="28698" s="29" customFormat="1" x14ac:dyDescent="0.25"/>
    <row r="28699" s="29" customFormat="1" x14ac:dyDescent="0.25"/>
    <row r="28700" s="29" customFormat="1" x14ac:dyDescent="0.25"/>
    <row r="28701" s="29" customFormat="1" x14ac:dyDescent="0.25"/>
    <row r="28702" s="29" customFormat="1" x14ac:dyDescent="0.25"/>
    <row r="28703" s="29" customFormat="1" x14ac:dyDescent="0.25"/>
    <row r="28704" s="29" customFormat="1" x14ac:dyDescent="0.25"/>
    <row r="28705" s="29" customFormat="1" x14ac:dyDescent="0.25"/>
    <row r="28706" s="29" customFormat="1" x14ac:dyDescent="0.25"/>
    <row r="28707" s="29" customFormat="1" x14ac:dyDescent="0.25"/>
    <row r="28708" s="29" customFormat="1" x14ac:dyDescent="0.25"/>
    <row r="28709" s="29" customFormat="1" x14ac:dyDescent="0.25"/>
    <row r="28710" s="29" customFormat="1" x14ac:dyDescent="0.25"/>
    <row r="28711" s="29" customFormat="1" x14ac:dyDescent="0.25"/>
    <row r="28712" s="29" customFormat="1" x14ac:dyDescent="0.25"/>
    <row r="28713" s="29" customFormat="1" x14ac:dyDescent="0.25"/>
    <row r="28714" s="29" customFormat="1" x14ac:dyDescent="0.25"/>
    <row r="28715" s="29" customFormat="1" x14ac:dyDescent="0.25"/>
    <row r="28716" s="29" customFormat="1" x14ac:dyDescent="0.25"/>
    <row r="28717" s="29" customFormat="1" x14ac:dyDescent="0.25"/>
    <row r="28718" s="29" customFormat="1" x14ac:dyDescent="0.25"/>
    <row r="28719" s="29" customFormat="1" x14ac:dyDescent="0.25"/>
    <row r="28720" s="29" customFormat="1" x14ac:dyDescent="0.25"/>
    <row r="28721" s="29" customFormat="1" x14ac:dyDescent="0.25"/>
    <row r="28722" s="29" customFormat="1" x14ac:dyDescent="0.25"/>
    <row r="28723" s="29" customFormat="1" x14ac:dyDescent="0.25"/>
    <row r="28724" s="29" customFormat="1" x14ac:dyDescent="0.25"/>
    <row r="28725" s="29" customFormat="1" x14ac:dyDescent="0.25"/>
    <row r="28726" s="29" customFormat="1" x14ac:dyDescent="0.25"/>
    <row r="28727" s="29" customFormat="1" x14ac:dyDescent="0.25"/>
    <row r="28728" s="29" customFormat="1" x14ac:dyDescent="0.25"/>
    <row r="28729" s="29" customFormat="1" x14ac:dyDescent="0.25"/>
    <row r="28730" s="29" customFormat="1" x14ac:dyDescent="0.25"/>
    <row r="28731" s="29" customFormat="1" x14ac:dyDescent="0.25"/>
    <row r="28732" s="29" customFormat="1" x14ac:dyDescent="0.25"/>
    <row r="28733" s="29" customFormat="1" x14ac:dyDescent="0.25"/>
    <row r="28734" s="29" customFormat="1" x14ac:dyDescent="0.25"/>
    <row r="28735" s="29" customFormat="1" x14ac:dyDescent="0.25"/>
    <row r="28736" s="29" customFormat="1" x14ac:dyDescent="0.25"/>
    <row r="28737" s="29" customFormat="1" x14ac:dyDescent="0.25"/>
    <row r="28738" s="29" customFormat="1" x14ac:dyDescent="0.25"/>
    <row r="28739" s="29" customFormat="1" x14ac:dyDescent="0.25"/>
    <row r="28740" s="29" customFormat="1" x14ac:dyDescent="0.25"/>
    <row r="28741" s="29" customFormat="1" x14ac:dyDescent="0.25"/>
    <row r="28742" s="29" customFormat="1" x14ac:dyDescent="0.25"/>
    <row r="28743" s="29" customFormat="1" x14ac:dyDescent="0.25"/>
    <row r="28744" s="29" customFormat="1" x14ac:dyDescent="0.25"/>
    <row r="28745" s="29" customFormat="1" x14ac:dyDescent="0.25"/>
    <row r="28746" s="29" customFormat="1" x14ac:dyDescent="0.25"/>
    <row r="28747" s="29" customFormat="1" x14ac:dyDescent="0.25"/>
    <row r="28748" s="29" customFormat="1" x14ac:dyDescent="0.25"/>
    <row r="28749" s="29" customFormat="1" x14ac:dyDescent="0.25"/>
    <row r="28750" s="29" customFormat="1" x14ac:dyDescent="0.25"/>
    <row r="28751" s="29" customFormat="1" x14ac:dyDescent="0.25"/>
    <row r="28752" s="29" customFormat="1" x14ac:dyDescent="0.25"/>
    <row r="28753" s="29" customFormat="1" x14ac:dyDescent="0.25"/>
    <row r="28754" s="29" customFormat="1" x14ac:dyDescent="0.25"/>
    <row r="28755" s="29" customFormat="1" x14ac:dyDescent="0.25"/>
    <row r="28756" s="29" customFormat="1" x14ac:dyDescent="0.25"/>
    <row r="28757" s="29" customFormat="1" x14ac:dyDescent="0.25"/>
    <row r="28758" s="29" customFormat="1" x14ac:dyDescent="0.25"/>
    <row r="28759" s="29" customFormat="1" x14ac:dyDescent="0.25"/>
    <row r="28760" s="29" customFormat="1" x14ac:dyDescent="0.25"/>
    <row r="28761" s="29" customFormat="1" x14ac:dyDescent="0.25"/>
    <row r="28762" s="29" customFormat="1" x14ac:dyDescent="0.25"/>
    <row r="28763" s="29" customFormat="1" x14ac:dyDescent="0.25"/>
    <row r="28764" s="29" customFormat="1" x14ac:dyDescent="0.25"/>
    <row r="28765" s="29" customFormat="1" x14ac:dyDescent="0.25"/>
    <row r="28766" s="29" customFormat="1" x14ac:dyDescent="0.25"/>
    <row r="28767" s="29" customFormat="1" x14ac:dyDescent="0.25"/>
    <row r="28768" s="29" customFormat="1" x14ac:dyDescent="0.25"/>
    <row r="28769" s="29" customFormat="1" x14ac:dyDescent="0.25"/>
    <row r="28770" s="29" customFormat="1" x14ac:dyDescent="0.25"/>
    <row r="28771" s="29" customFormat="1" x14ac:dyDescent="0.25"/>
    <row r="28772" s="29" customFormat="1" x14ac:dyDescent="0.25"/>
    <row r="28773" s="29" customFormat="1" x14ac:dyDescent="0.25"/>
    <row r="28774" s="29" customFormat="1" x14ac:dyDescent="0.25"/>
    <row r="28775" s="29" customFormat="1" x14ac:dyDescent="0.25"/>
    <row r="28776" s="29" customFormat="1" x14ac:dyDescent="0.25"/>
    <row r="28777" s="29" customFormat="1" x14ac:dyDescent="0.25"/>
    <row r="28778" s="29" customFormat="1" x14ac:dyDescent="0.25"/>
    <row r="28779" s="29" customFormat="1" x14ac:dyDescent="0.25"/>
    <row r="28780" s="29" customFormat="1" x14ac:dyDescent="0.25"/>
    <row r="28781" s="29" customFormat="1" x14ac:dyDescent="0.25"/>
    <row r="28782" s="29" customFormat="1" x14ac:dyDescent="0.25"/>
    <row r="28783" s="29" customFormat="1" x14ac:dyDescent="0.25"/>
    <row r="28784" s="29" customFormat="1" x14ac:dyDescent="0.25"/>
    <row r="28785" s="29" customFormat="1" x14ac:dyDescent="0.25"/>
    <row r="28786" s="29" customFormat="1" x14ac:dyDescent="0.25"/>
    <row r="28787" s="29" customFormat="1" x14ac:dyDescent="0.25"/>
    <row r="28788" s="29" customFormat="1" x14ac:dyDescent="0.25"/>
    <row r="28789" s="29" customFormat="1" x14ac:dyDescent="0.25"/>
    <row r="28790" s="29" customFormat="1" x14ac:dyDescent="0.25"/>
    <row r="28791" s="29" customFormat="1" x14ac:dyDescent="0.25"/>
    <row r="28792" s="29" customFormat="1" x14ac:dyDescent="0.25"/>
    <row r="28793" s="29" customFormat="1" x14ac:dyDescent="0.25"/>
    <row r="28794" s="29" customFormat="1" x14ac:dyDescent="0.25"/>
    <row r="28795" s="29" customFormat="1" x14ac:dyDescent="0.25"/>
    <row r="28796" s="29" customFormat="1" x14ac:dyDescent="0.25"/>
    <row r="28797" s="29" customFormat="1" x14ac:dyDescent="0.25"/>
    <row r="28798" s="29" customFormat="1" x14ac:dyDescent="0.25"/>
    <row r="28799" s="29" customFormat="1" x14ac:dyDescent="0.25"/>
    <row r="28800" s="29" customFormat="1" x14ac:dyDescent="0.25"/>
    <row r="28801" s="29" customFormat="1" x14ac:dyDescent="0.25"/>
    <row r="28802" s="29" customFormat="1" x14ac:dyDescent="0.25"/>
    <row r="28803" s="29" customFormat="1" x14ac:dyDescent="0.25"/>
    <row r="28804" s="29" customFormat="1" x14ac:dyDescent="0.25"/>
    <row r="28805" s="29" customFormat="1" x14ac:dyDescent="0.25"/>
    <row r="28806" s="29" customFormat="1" x14ac:dyDescent="0.25"/>
    <row r="28807" s="29" customFormat="1" x14ac:dyDescent="0.25"/>
    <row r="28808" s="29" customFormat="1" x14ac:dyDescent="0.25"/>
    <row r="28809" s="29" customFormat="1" x14ac:dyDescent="0.25"/>
    <row r="28810" s="29" customFormat="1" x14ac:dyDescent="0.25"/>
    <row r="28811" s="29" customFormat="1" x14ac:dyDescent="0.25"/>
    <row r="28812" s="29" customFormat="1" x14ac:dyDescent="0.25"/>
    <row r="28813" s="29" customFormat="1" x14ac:dyDescent="0.25"/>
    <row r="28814" s="29" customFormat="1" x14ac:dyDescent="0.25"/>
    <row r="28815" s="29" customFormat="1" x14ac:dyDescent="0.25"/>
    <row r="28816" s="29" customFormat="1" x14ac:dyDescent="0.25"/>
    <row r="28817" s="29" customFormat="1" x14ac:dyDescent="0.25"/>
    <row r="28818" s="29" customFormat="1" x14ac:dyDescent="0.25"/>
    <row r="28819" s="29" customFormat="1" x14ac:dyDescent="0.25"/>
    <row r="28820" s="29" customFormat="1" x14ac:dyDescent="0.25"/>
    <row r="28821" s="29" customFormat="1" x14ac:dyDescent="0.25"/>
    <row r="28822" s="29" customFormat="1" x14ac:dyDescent="0.25"/>
    <row r="28823" s="29" customFormat="1" x14ac:dyDescent="0.25"/>
    <row r="28824" s="29" customFormat="1" x14ac:dyDescent="0.25"/>
    <row r="28825" s="29" customFormat="1" x14ac:dyDescent="0.25"/>
    <row r="28826" s="29" customFormat="1" x14ac:dyDescent="0.25"/>
    <row r="28827" s="29" customFormat="1" x14ac:dyDescent="0.25"/>
    <row r="28828" s="29" customFormat="1" x14ac:dyDescent="0.25"/>
    <row r="28829" s="29" customFormat="1" x14ac:dyDescent="0.25"/>
    <row r="28830" s="29" customFormat="1" x14ac:dyDescent="0.25"/>
    <row r="28831" s="29" customFormat="1" x14ac:dyDescent="0.25"/>
    <row r="28832" s="29" customFormat="1" x14ac:dyDescent="0.25"/>
    <row r="28833" s="29" customFormat="1" x14ac:dyDescent="0.25"/>
    <row r="28834" s="29" customFormat="1" x14ac:dyDescent="0.25"/>
    <row r="28835" s="29" customFormat="1" x14ac:dyDescent="0.25"/>
    <row r="28836" s="29" customFormat="1" x14ac:dyDescent="0.25"/>
    <row r="28837" s="29" customFormat="1" x14ac:dyDescent="0.25"/>
    <row r="28838" s="29" customFormat="1" x14ac:dyDescent="0.25"/>
    <row r="28839" s="29" customFormat="1" x14ac:dyDescent="0.25"/>
    <row r="28840" s="29" customFormat="1" x14ac:dyDescent="0.25"/>
    <row r="28841" s="29" customFormat="1" x14ac:dyDescent="0.25"/>
    <row r="28842" s="29" customFormat="1" x14ac:dyDescent="0.25"/>
    <row r="28843" s="29" customFormat="1" x14ac:dyDescent="0.25"/>
    <row r="28844" s="29" customFormat="1" x14ac:dyDescent="0.25"/>
    <row r="28845" s="29" customFormat="1" x14ac:dyDescent="0.25"/>
    <row r="28846" s="29" customFormat="1" x14ac:dyDescent="0.25"/>
    <row r="28847" s="29" customFormat="1" x14ac:dyDescent="0.25"/>
    <row r="28848" s="29" customFormat="1" x14ac:dyDescent="0.25"/>
    <row r="28849" s="29" customFormat="1" x14ac:dyDescent="0.25"/>
    <row r="28850" s="29" customFormat="1" x14ac:dyDescent="0.25"/>
    <row r="28851" s="29" customFormat="1" x14ac:dyDescent="0.25"/>
    <row r="28852" s="29" customFormat="1" x14ac:dyDescent="0.25"/>
    <row r="28853" s="29" customFormat="1" x14ac:dyDescent="0.25"/>
    <row r="28854" s="29" customFormat="1" x14ac:dyDescent="0.25"/>
    <row r="28855" s="29" customFormat="1" x14ac:dyDescent="0.25"/>
    <row r="28856" s="29" customFormat="1" x14ac:dyDescent="0.25"/>
    <row r="28857" s="29" customFormat="1" x14ac:dyDescent="0.25"/>
    <row r="28858" s="29" customFormat="1" x14ac:dyDescent="0.25"/>
    <row r="28859" s="29" customFormat="1" x14ac:dyDescent="0.25"/>
    <row r="28860" s="29" customFormat="1" x14ac:dyDescent="0.25"/>
    <row r="28861" s="29" customFormat="1" x14ac:dyDescent="0.25"/>
    <row r="28862" s="29" customFormat="1" x14ac:dyDescent="0.25"/>
    <row r="28863" s="29" customFormat="1" x14ac:dyDescent="0.25"/>
    <row r="28864" s="29" customFormat="1" x14ac:dyDescent="0.25"/>
    <row r="28865" s="29" customFormat="1" x14ac:dyDescent="0.25"/>
    <row r="28866" s="29" customFormat="1" x14ac:dyDescent="0.25"/>
    <row r="28867" s="29" customFormat="1" x14ac:dyDescent="0.25"/>
    <row r="28868" s="29" customFormat="1" x14ac:dyDescent="0.25"/>
    <row r="28869" s="29" customFormat="1" x14ac:dyDescent="0.25"/>
    <row r="28870" s="29" customFormat="1" x14ac:dyDescent="0.25"/>
    <row r="28871" s="29" customFormat="1" x14ac:dyDescent="0.25"/>
    <row r="28872" s="29" customFormat="1" x14ac:dyDescent="0.25"/>
    <row r="28873" s="29" customFormat="1" x14ac:dyDescent="0.25"/>
    <row r="28874" s="29" customFormat="1" x14ac:dyDescent="0.25"/>
    <row r="28875" s="29" customFormat="1" x14ac:dyDescent="0.25"/>
    <row r="28876" s="29" customFormat="1" x14ac:dyDescent="0.25"/>
    <row r="28877" s="29" customFormat="1" x14ac:dyDescent="0.25"/>
    <row r="28878" s="29" customFormat="1" x14ac:dyDescent="0.25"/>
    <row r="28879" s="29" customFormat="1" x14ac:dyDescent="0.25"/>
    <row r="28880" s="29" customFormat="1" x14ac:dyDescent="0.25"/>
    <row r="28881" s="29" customFormat="1" x14ac:dyDescent="0.25"/>
    <row r="28882" s="29" customFormat="1" x14ac:dyDescent="0.25"/>
    <row r="28883" s="29" customFormat="1" x14ac:dyDescent="0.25"/>
    <row r="28884" s="29" customFormat="1" x14ac:dyDescent="0.25"/>
    <row r="28885" s="29" customFormat="1" x14ac:dyDescent="0.25"/>
    <row r="28886" s="29" customFormat="1" x14ac:dyDescent="0.25"/>
    <row r="28887" s="29" customFormat="1" x14ac:dyDescent="0.25"/>
    <row r="28888" s="29" customFormat="1" x14ac:dyDescent="0.25"/>
    <row r="28889" s="29" customFormat="1" x14ac:dyDescent="0.25"/>
    <row r="28890" s="29" customFormat="1" x14ac:dyDescent="0.25"/>
    <row r="28891" s="29" customFormat="1" x14ac:dyDescent="0.25"/>
    <row r="28892" s="29" customFormat="1" x14ac:dyDescent="0.25"/>
    <row r="28893" s="29" customFormat="1" x14ac:dyDescent="0.25"/>
    <row r="28894" s="29" customFormat="1" x14ac:dyDescent="0.25"/>
    <row r="28895" s="29" customFormat="1" x14ac:dyDescent="0.25"/>
    <row r="28896" s="29" customFormat="1" x14ac:dyDescent="0.25"/>
    <row r="28897" s="29" customFormat="1" x14ac:dyDescent="0.25"/>
    <row r="28898" s="29" customFormat="1" x14ac:dyDescent="0.25"/>
    <row r="28899" s="29" customFormat="1" x14ac:dyDescent="0.25"/>
    <row r="28900" s="29" customFormat="1" x14ac:dyDescent="0.25"/>
    <row r="28901" s="29" customFormat="1" x14ac:dyDescent="0.25"/>
    <row r="28902" s="29" customFormat="1" x14ac:dyDescent="0.25"/>
    <row r="28903" s="29" customFormat="1" x14ac:dyDescent="0.25"/>
    <row r="28904" s="29" customFormat="1" x14ac:dyDescent="0.25"/>
    <row r="28905" s="29" customFormat="1" x14ac:dyDescent="0.25"/>
    <row r="28906" s="29" customFormat="1" x14ac:dyDescent="0.25"/>
    <row r="28907" s="29" customFormat="1" x14ac:dyDescent="0.25"/>
    <row r="28908" s="29" customFormat="1" x14ac:dyDescent="0.25"/>
    <row r="28909" s="29" customFormat="1" x14ac:dyDescent="0.25"/>
    <row r="28910" s="29" customFormat="1" x14ac:dyDescent="0.25"/>
    <row r="28911" s="29" customFormat="1" x14ac:dyDescent="0.25"/>
    <row r="28912" s="29" customFormat="1" x14ac:dyDescent="0.25"/>
    <row r="28913" s="29" customFormat="1" x14ac:dyDescent="0.25"/>
    <row r="28914" s="29" customFormat="1" x14ac:dyDescent="0.25"/>
    <row r="28915" s="29" customFormat="1" x14ac:dyDescent="0.25"/>
    <row r="28916" s="29" customFormat="1" x14ac:dyDescent="0.25"/>
    <row r="28917" s="29" customFormat="1" x14ac:dyDescent="0.25"/>
    <row r="28918" s="29" customFormat="1" x14ac:dyDescent="0.25"/>
    <row r="28919" s="29" customFormat="1" x14ac:dyDescent="0.25"/>
    <row r="28920" s="29" customFormat="1" x14ac:dyDescent="0.25"/>
    <row r="28921" s="29" customFormat="1" x14ac:dyDescent="0.25"/>
    <row r="28922" s="29" customFormat="1" x14ac:dyDescent="0.25"/>
    <row r="28923" s="29" customFormat="1" x14ac:dyDescent="0.25"/>
    <row r="28924" s="29" customFormat="1" x14ac:dyDescent="0.25"/>
    <row r="28925" s="29" customFormat="1" x14ac:dyDescent="0.25"/>
    <row r="28926" s="29" customFormat="1" x14ac:dyDescent="0.25"/>
    <row r="28927" s="29" customFormat="1" x14ac:dyDescent="0.25"/>
    <row r="28928" s="29" customFormat="1" x14ac:dyDescent="0.25"/>
    <row r="28929" s="29" customFormat="1" x14ac:dyDescent="0.25"/>
    <row r="28930" s="29" customFormat="1" x14ac:dyDescent="0.25"/>
    <row r="28931" s="29" customFormat="1" x14ac:dyDescent="0.25"/>
    <row r="28932" s="29" customFormat="1" x14ac:dyDescent="0.25"/>
    <row r="28933" s="29" customFormat="1" x14ac:dyDescent="0.25"/>
    <row r="28934" s="29" customFormat="1" x14ac:dyDescent="0.25"/>
    <row r="28935" s="29" customFormat="1" x14ac:dyDescent="0.25"/>
    <row r="28936" s="29" customFormat="1" x14ac:dyDescent="0.25"/>
    <row r="28937" s="29" customFormat="1" x14ac:dyDescent="0.25"/>
    <row r="28938" s="29" customFormat="1" x14ac:dyDescent="0.25"/>
    <row r="28939" s="29" customFormat="1" x14ac:dyDescent="0.25"/>
    <row r="28940" s="29" customFormat="1" x14ac:dyDescent="0.25"/>
    <row r="28941" s="29" customFormat="1" x14ac:dyDescent="0.25"/>
    <row r="28942" s="29" customFormat="1" x14ac:dyDescent="0.25"/>
    <row r="28943" s="29" customFormat="1" x14ac:dyDescent="0.25"/>
    <row r="28944" s="29" customFormat="1" x14ac:dyDescent="0.25"/>
    <row r="28945" s="29" customFormat="1" x14ac:dyDescent="0.25"/>
    <row r="28946" s="29" customFormat="1" x14ac:dyDescent="0.25"/>
    <row r="28947" s="29" customFormat="1" x14ac:dyDescent="0.25"/>
    <row r="28948" s="29" customFormat="1" x14ac:dyDescent="0.25"/>
    <row r="28949" s="29" customFormat="1" x14ac:dyDescent="0.25"/>
    <row r="28950" s="29" customFormat="1" x14ac:dyDescent="0.25"/>
    <row r="28951" s="29" customFormat="1" x14ac:dyDescent="0.25"/>
    <row r="28952" s="29" customFormat="1" x14ac:dyDescent="0.25"/>
    <row r="28953" s="29" customFormat="1" x14ac:dyDescent="0.25"/>
    <row r="28954" s="29" customFormat="1" x14ac:dyDescent="0.25"/>
    <row r="28955" s="29" customFormat="1" x14ac:dyDescent="0.25"/>
    <row r="28956" s="29" customFormat="1" x14ac:dyDescent="0.25"/>
    <row r="28957" s="29" customFormat="1" x14ac:dyDescent="0.25"/>
    <row r="28958" s="29" customFormat="1" x14ac:dyDescent="0.25"/>
    <row r="28959" s="29" customFormat="1" x14ac:dyDescent="0.25"/>
    <row r="28960" s="29" customFormat="1" x14ac:dyDescent="0.25"/>
    <row r="28961" s="29" customFormat="1" x14ac:dyDescent="0.25"/>
    <row r="28962" s="29" customFormat="1" x14ac:dyDescent="0.25"/>
    <row r="28963" s="29" customFormat="1" x14ac:dyDescent="0.25"/>
    <row r="28964" s="29" customFormat="1" x14ac:dyDescent="0.25"/>
    <row r="28965" s="29" customFormat="1" x14ac:dyDescent="0.25"/>
    <row r="28966" s="29" customFormat="1" x14ac:dyDescent="0.25"/>
    <row r="28967" s="29" customFormat="1" x14ac:dyDescent="0.25"/>
    <row r="28968" s="29" customFormat="1" x14ac:dyDescent="0.25"/>
    <row r="28969" s="29" customFormat="1" x14ac:dyDescent="0.25"/>
    <row r="28970" s="29" customFormat="1" x14ac:dyDescent="0.25"/>
    <row r="28971" s="29" customFormat="1" x14ac:dyDescent="0.25"/>
    <row r="28972" s="29" customFormat="1" x14ac:dyDescent="0.25"/>
    <row r="28973" s="29" customFormat="1" x14ac:dyDescent="0.25"/>
    <row r="28974" s="29" customFormat="1" x14ac:dyDescent="0.25"/>
    <row r="28975" s="29" customFormat="1" x14ac:dyDescent="0.25"/>
    <row r="28976" s="29" customFormat="1" x14ac:dyDescent="0.25"/>
    <row r="28977" s="29" customFormat="1" x14ac:dyDescent="0.25"/>
    <row r="28978" s="29" customFormat="1" x14ac:dyDescent="0.25"/>
    <row r="28979" s="29" customFormat="1" x14ac:dyDescent="0.25"/>
    <row r="28980" s="29" customFormat="1" x14ac:dyDescent="0.25"/>
    <row r="28981" s="29" customFormat="1" x14ac:dyDescent="0.25"/>
    <row r="28982" s="29" customFormat="1" x14ac:dyDescent="0.25"/>
    <row r="28983" s="29" customFormat="1" x14ac:dyDescent="0.25"/>
    <row r="28984" s="29" customFormat="1" x14ac:dyDescent="0.25"/>
    <row r="28985" s="29" customFormat="1" x14ac:dyDescent="0.25"/>
    <row r="28986" s="29" customFormat="1" x14ac:dyDescent="0.25"/>
    <row r="28987" s="29" customFormat="1" x14ac:dyDescent="0.25"/>
    <row r="28988" s="29" customFormat="1" x14ac:dyDescent="0.25"/>
    <row r="28989" s="29" customFormat="1" x14ac:dyDescent="0.25"/>
    <row r="28990" s="29" customFormat="1" x14ac:dyDescent="0.25"/>
    <row r="28991" s="29" customFormat="1" x14ac:dyDescent="0.25"/>
    <row r="28992" s="29" customFormat="1" x14ac:dyDescent="0.25"/>
    <row r="28993" s="29" customFormat="1" x14ac:dyDescent="0.25"/>
    <row r="28994" s="29" customFormat="1" x14ac:dyDescent="0.25"/>
    <row r="28995" s="29" customFormat="1" x14ac:dyDescent="0.25"/>
    <row r="28996" s="29" customFormat="1" x14ac:dyDescent="0.25"/>
    <row r="28997" s="29" customFormat="1" x14ac:dyDescent="0.25"/>
    <row r="28998" s="29" customFormat="1" x14ac:dyDescent="0.25"/>
    <row r="28999" s="29" customFormat="1" x14ac:dyDescent="0.25"/>
    <row r="29000" s="29" customFormat="1" x14ac:dyDescent="0.25"/>
    <row r="29001" s="29" customFormat="1" x14ac:dyDescent="0.25"/>
    <row r="29002" s="29" customFormat="1" x14ac:dyDescent="0.25"/>
    <row r="29003" s="29" customFormat="1" x14ac:dyDescent="0.25"/>
    <row r="29004" s="29" customFormat="1" x14ac:dyDescent="0.25"/>
    <row r="29005" s="29" customFormat="1" x14ac:dyDescent="0.25"/>
    <row r="29006" s="29" customFormat="1" x14ac:dyDescent="0.25"/>
    <row r="29007" s="29" customFormat="1" x14ac:dyDescent="0.25"/>
    <row r="29008" s="29" customFormat="1" x14ac:dyDescent="0.25"/>
    <row r="29009" s="29" customFormat="1" x14ac:dyDescent="0.25"/>
    <row r="29010" s="29" customFormat="1" x14ac:dyDescent="0.25"/>
    <row r="29011" s="29" customFormat="1" x14ac:dyDescent="0.25"/>
    <row r="29012" s="29" customFormat="1" x14ac:dyDescent="0.25"/>
    <row r="29013" s="29" customFormat="1" x14ac:dyDescent="0.25"/>
    <row r="29014" s="29" customFormat="1" x14ac:dyDescent="0.25"/>
    <row r="29015" s="29" customFormat="1" x14ac:dyDescent="0.25"/>
    <row r="29016" s="29" customFormat="1" x14ac:dyDescent="0.25"/>
    <row r="29017" s="29" customFormat="1" x14ac:dyDescent="0.25"/>
    <row r="29018" s="29" customFormat="1" x14ac:dyDescent="0.25"/>
    <row r="29019" s="29" customFormat="1" x14ac:dyDescent="0.25"/>
    <row r="29020" s="29" customFormat="1" x14ac:dyDescent="0.25"/>
    <row r="29021" s="29" customFormat="1" x14ac:dyDescent="0.25"/>
    <row r="29022" s="29" customFormat="1" x14ac:dyDescent="0.25"/>
    <row r="29023" s="29" customFormat="1" x14ac:dyDescent="0.25"/>
    <row r="29024" s="29" customFormat="1" x14ac:dyDescent="0.25"/>
    <row r="29025" s="29" customFormat="1" x14ac:dyDescent="0.25"/>
    <row r="29026" s="29" customFormat="1" x14ac:dyDescent="0.25"/>
    <row r="29027" s="29" customFormat="1" x14ac:dyDescent="0.25"/>
    <row r="29028" s="29" customFormat="1" x14ac:dyDescent="0.25"/>
    <row r="29029" s="29" customFormat="1" x14ac:dyDescent="0.25"/>
    <row r="29030" s="29" customFormat="1" x14ac:dyDescent="0.25"/>
    <row r="29031" s="29" customFormat="1" x14ac:dyDescent="0.25"/>
    <row r="29032" s="29" customFormat="1" x14ac:dyDescent="0.25"/>
    <row r="29033" s="29" customFormat="1" x14ac:dyDescent="0.25"/>
    <row r="29034" s="29" customFormat="1" x14ac:dyDescent="0.25"/>
    <row r="29035" s="29" customFormat="1" x14ac:dyDescent="0.25"/>
    <row r="29036" s="29" customFormat="1" x14ac:dyDescent="0.25"/>
    <row r="29037" s="29" customFormat="1" x14ac:dyDescent="0.25"/>
    <row r="29038" s="29" customFormat="1" x14ac:dyDescent="0.25"/>
    <row r="29039" s="29" customFormat="1" x14ac:dyDescent="0.25"/>
    <row r="29040" s="29" customFormat="1" x14ac:dyDescent="0.25"/>
    <row r="29041" s="29" customFormat="1" x14ac:dyDescent="0.25"/>
    <row r="29042" s="29" customFormat="1" x14ac:dyDescent="0.25"/>
    <row r="29043" s="29" customFormat="1" x14ac:dyDescent="0.25"/>
    <row r="29044" s="29" customFormat="1" x14ac:dyDescent="0.25"/>
    <row r="29045" s="29" customFormat="1" x14ac:dyDescent="0.25"/>
    <row r="29046" s="29" customFormat="1" x14ac:dyDescent="0.25"/>
    <row r="29047" s="29" customFormat="1" x14ac:dyDescent="0.25"/>
    <row r="29048" s="29" customFormat="1" x14ac:dyDescent="0.25"/>
    <row r="29049" s="29" customFormat="1" x14ac:dyDescent="0.25"/>
    <row r="29050" s="29" customFormat="1" x14ac:dyDescent="0.25"/>
    <row r="29051" s="29" customFormat="1" x14ac:dyDescent="0.25"/>
    <row r="29052" s="29" customFormat="1" x14ac:dyDescent="0.25"/>
    <row r="29053" s="29" customFormat="1" x14ac:dyDescent="0.25"/>
    <row r="29054" s="29" customFormat="1" x14ac:dyDescent="0.25"/>
    <row r="29055" s="29" customFormat="1" x14ac:dyDescent="0.25"/>
    <row r="29056" s="29" customFormat="1" x14ac:dyDescent="0.25"/>
    <row r="29057" s="29" customFormat="1" x14ac:dyDescent="0.25"/>
    <row r="29058" s="29" customFormat="1" x14ac:dyDescent="0.25"/>
    <row r="29059" s="29" customFormat="1" x14ac:dyDescent="0.25"/>
    <row r="29060" s="29" customFormat="1" x14ac:dyDescent="0.25"/>
    <row r="29061" s="29" customFormat="1" x14ac:dyDescent="0.25"/>
    <row r="29062" s="29" customFormat="1" x14ac:dyDescent="0.25"/>
    <row r="29063" s="29" customFormat="1" x14ac:dyDescent="0.25"/>
    <row r="29064" s="29" customFormat="1" x14ac:dyDescent="0.25"/>
    <row r="29065" s="29" customFormat="1" x14ac:dyDescent="0.25"/>
    <row r="29066" s="29" customFormat="1" x14ac:dyDescent="0.25"/>
    <row r="29067" s="29" customFormat="1" x14ac:dyDescent="0.25"/>
    <row r="29068" s="29" customFormat="1" x14ac:dyDescent="0.25"/>
    <row r="29069" s="29" customFormat="1" x14ac:dyDescent="0.25"/>
    <row r="29070" s="29" customFormat="1" x14ac:dyDescent="0.25"/>
    <row r="29071" s="29" customFormat="1" x14ac:dyDescent="0.25"/>
    <row r="29072" s="29" customFormat="1" x14ac:dyDescent="0.25"/>
    <row r="29073" s="29" customFormat="1" x14ac:dyDescent="0.25"/>
    <row r="29074" s="29" customFormat="1" x14ac:dyDescent="0.25"/>
    <row r="29075" s="29" customFormat="1" x14ac:dyDescent="0.25"/>
    <row r="29076" s="29" customFormat="1" x14ac:dyDescent="0.25"/>
    <row r="29077" s="29" customFormat="1" x14ac:dyDescent="0.25"/>
    <row r="29078" s="29" customFormat="1" x14ac:dyDescent="0.25"/>
    <row r="29079" s="29" customFormat="1" x14ac:dyDescent="0.25"/>
    <row r="29080" s="29" customFormat="1" x14ac:dyDescent="0.25"/>
    <row r="29081" s="29" customFormat="1" x14ac:dyDescent="0.25"/>
    <row r="29082" s="29" customFormat="1" x14ac:dyDescent="0.25"/>
    <row r="29083" s="29" customFormat="1" x14ac:dyDescent="0.25"/>
    <row r="29084" s="29" customFormat="1" x14ac:dyDescent="0.25"/>
    <row r="29085" s="29" customFormat="1" x14ac:dyDescent="0.25"/>
    <row r="29086" s="29" customFormat="1" x14ac:dyDescent="0.25"/>
    <row r="29087" s="29" customFormat="1" x14ac:dyDescent="0.25"/>
    <row r="29088" s="29" customFormat="1" x14ac:dyDescent="0.25"/>
    <row r="29089" s="29" customFormat="1" x14ac:dyDescent="0.25"/>
    <row r="29090" s="29" customFormat="1" x14ac:dyDescent="0.25"/>
    <row r="29091" s="29" customFormat="1" x14ac:dyDescent="0.25"/>
    <row r="29092" s="29" customFormat="1" x14ac:dyDescent="0.25"/>
    <row r="29093" s="29" customFormat="1" x14ac:dyDescent="0.25"/>
    <row r="29094" s="29" customFormat="1" x14ac:dyDescent="0.25"/>
    <row r="29095" s="29" customFormat="1" x14ac:dyDescent="0.25"/>
    <row r="29096" s="29" customFormat="1" x14ac:dyDescent="0.25"/>
    <row r="29097" s="29" customFormat="1" x14ac:dyDescent="0.25"/>
    <row r="29098" s="29" customFormat="1" x14ac:dyDescent="0.25"/>
    <row r="29099" s="29" customFormat="1" x14ac:dyDescent="0.25"/>
    <row r="29100" s="29" customFormat="1" x14ac:dyDescent="0.25"/>
    <row r="29101" s="29" customFormat="1" x14ac:dyDescent="0.25"/>
    <row r="29102" s="29" customFormat="1" x14ac:dyDescent="0.25"/>
    <row r="29103" s="29" customFormat="1" x14ac:dyDescent="0.25"/>
    <row r="29104" s="29" customFormat="1" x14ac:dyDescent="0.25"/>
    <row r="29105" s="29" customFormat="1" x14ac:dyDescent="0.25"/>
    <row r="29106" s="29" customFormat="1" x14ac:dyDescent="0.25"/>
    <row r="29107" s="29" customFormat="1" x14ac:dyDescent="0.25"/>
    <row r="29108" s="29" customFormat="1" x14ac:dyDescent="0.25"/>
    <row r="29109" s="29" customFormat="1" x14ac:dyDescent="0.25"/>
    <row r="29110" s="29" customFormat="1" x14ac:dyDescent="0.25"/>
    <row r="29111" s="29" customFormat="1" x14ac:dyDescent="0.25"/>
    <row r="29112" s="29" customFormat="1" x14ac:dyDescent="0.25"/>
    <row r="29113" s="29" customFormat="1" x14ac:dyDescent="0.25"/>
    <row r="29114" s="29" customFormat="1" x14ac:dyDescent="0.25"/>
    <row r="29115" s="29" customFormat="1" x14ac:dyDescent="0.25"/>
    <row r="29116" s="29" customFormat="1" x14ac:dyDescent="0.25"/>
    <row r="29117" s="29" customFormat="1" x14ac:dyDescent="0.25"/>
    <row r="29118" s="29" customFormat="1" x14ac:dyDescent="0.25"/>
    <row r="29119" s="29" customFormat="1" x14ac:dyDescent="0.25"/>
    <row r="29120" s="29" customFormat="1" x14ac:dyDescent="0.25"/>
    <row r="29121" s="29" customFormat="1" x14ac:dyDescent="0.25"/>
    <row r="29122" s="29" customFormat="1" x14ac:dyDescent="0.25"/>
    <row r="29123" s="29" customFormat="1" x14ac:dyDescent="0.25"/>
    <row r="29124" s="29" customFormat="1" x14ac:dyDescent="0.25"/>
    <row r="29125" s="29" customFormat="1" x14ac:dyDescent="0.25"/>
    <row r="29126" s="29" customFormat="1" x14ac:dyDescent="0.25"/>
    <row r="29127" s="29" customFormat="1" x14ac:dyDescent="0.25"/>
    <row r="29128" s="29" customFormat="1" x14ac:dyDescent="0.25"/>
    <row r="29129" s="29" customFormat="1" x14ac:dyDescent="0.25"/>
    <row r="29130" s="29" customFormat="1" x14ac:dyDescent="0.25"/>
    <row r="29131" s="29" customFormat="1" x14ac:dyDescent="0.25"/>
    <row r="29132" s="29" customFormat="1" x14ac:dyDescent="0.25"/>
    <row r="29133" s="29" customFormat="1" x14ac:dyDescent="0.25"/>
    <row r="29134" s="29" customFormat="1" x14ac:dyDescent="0.25"/>
    <row r="29135" s="29" customFormat="1" x14ac:dyDescent="0.25"/>
    <row r="29136" s="29" customFormat="1" x14ac:dyDescent="0.25"/>
    <row r="29137" s="29" customFormat="1" x14ac:dyDescent="0.25"/>
    <row r="29138" s="29" customFormat="1" x14ac:dyDescent="0.25"/>
    <row r="29139" s="29" customFormat="1" x14ac:dyDescent="0.25"/>
    <row r="29140" s="29" customFormat="1" x14ac:dyDescent="0.25"/>
    <row r="29141" s="29" customFormat="1" x14ac:dyDescent="0.25"/>
    <row r="29142" s="29" customFormat="1" x14ac:dyDescent="0.25"/>
    <row r="29143" s="29" customFormat="1" x14ac:dyDescent="0.25"/>
    <row r="29144" s="29" customFormat="1" x14ac:dyDescent="0.25"/>
    <row r="29145" s="29" customFormat="1" x14ac:dyDescent="0.25"/>
    <row r="29146" s="29" customFormat="1" x14ac:dyDescent="0.25"/>
    <row r="29147" s="29" customFormat="1" x14ac:dyDescent="0.25"/>
    <row r="29148" s="29" customFormat="1" x14ac:dyDescent="0.25"/>
    <row r="29149" s="29" customFormat="1" x14ac:dyDescent="0.25"/>
    <row r="29150" s="29" customFormat="1" x14ac:dyDescent="0.25"/>
    <row r="29151" s="29" customFormat="1" x14ac:dyDescent="0.25"/>
    <row r="29152" s="29" customFormat="1" x14ac:dyDescent="0.25"/>
    <row r="29153" s="29" customFormat="1" x14ac:dyDescent="0.25"/>
    <row r="29154" s="29" customFormat="1" x14ac:dyDescent="0.25"/>
    <row r="29155" s="29" customFormat="1" x14ac:dyDescent="0.25"/>
    <row r="29156" s="29" customFormat="1" x14ac:dyDescent="0.25"/>
    <row r="29157" s="29" customFormat="1" x14ac:dyDescent="0.25"/>
    <row r="29158" s="29" customFormat="1" x14ac:dyDescent="0.25"/>
    <row r="29159" s="29" customFormat="1" x14ac:dyDescent="0.25"/>
    <row r="29160" s="29" customFormat="1" x14ac:dyDescent="0.25"/>
    <row r="29161" s="29" customFormat="1" x14ac:dyDescent="0.25"/>
    <row r="29162" s="29" customFormat="1" x14ac:dyDescent="0.25"/>
    <row r="29163" s="29" customFormat="1" x14ac:dyDescent="0.25"/>
    <row r="29164" s="29" customFormat="1" x14ac:dyDescent="0.25"/>
    <row r="29165" s="29" customFormat="1" x14ac:dyDescent="0.25"/>
    <row r="29166" s="29" customFormat="1" x14ac:dyDescent="0.25"/>
    <row r="29167" s="29" customFormat="1" x14ac:dyDescent="0.25"/>
    <row r="29168" s="29" customFormat="1" x14ac:dyDescent="0.25"/>
    <row r="29169" s="29" customFormat="1" x14ac:dyDescent="0.25"/>
    <row r="29170" s="29" customFormat="1" x14ac:dyDescent="0.25"/>
    <row r="29171" s="29" customFormat="1" x14ac:dyDescent="0.25"/>
    <row r="29172" s="29" customFormat="1" x14ac:dyDescent="0.25"/>
    <row r="29173" s="29" customFormat="1" x14ac:dyDescent="0.25"/>
    <row r="29174" s="29" customFormat="1" x14ac:dyDescent="0.25"/>
    <row r="29175" s="29" customFormat="1" x14ac:dyDescent="0.25"/>
    <row r="29176" s="29" customFormat="1" x14ac:dyDescent="0.25"/>
    <row r="29177" s="29" customFormat="1" x14ac:dyDescent="0.25"/>
    <row r="29178" s="29" customFormat="1" x14ac:dyDescent="0.25"/>
    <row r="29179" s="29" customFormat="1" x14ac:dyDescent="0.25"/>
    <row r="29180" s="29" customFormat="1" x14ac:dyDescent="0.25"/>
    <row r="29181" s="29" customFormat="1" x14ac:dyDescent="0.25"/>
    <row r="29182" s="29" customFormat="1" x14ac:dyDescent="0.25"/>
    <row r="29183" s="29" customFormat="1" x14ac:dyDescent="0.25"/>
    <row r="29184" s="29" customFormat="1" x14ac:dyDescent="0.25"/>
    <row r="29185" s="29" customFormat="1" x14ac:dyDescent="0.25"/>
    <row r="29186" s="29" customFormat="1" x14ac:dyDescent="0.25"/>
    <row r="29187" s="29" customFormat="1" x14ac:dyDescent="0.25"/>
    <row r="29188" s="29" customFormat="1" x14ac:dyDescent="0.25"/>
    <row r="29189" s="29" customFormat="1" x14ac:dyDescent="0.25"/>
    <row r="29190" s="29" customFormat="1" x14ac:dyDescent="0.25"/>
    <row r="29191" s="29" customFormat="1" x14ac:dyDescent="0.25"/>
    <row r="29192" s="29" customFormat="1" x14ac:dyDescent="0.25"/>
    <row r="29193" s="29" customFormat="1" x14ac:dyDescent="0.25"/>
    <row r="29194" s="29" customFormat="1" x14ac:dyDescent="0.25"/>
    <row r="29195" s="29" customFormat="1" x14ac:dyDescent="0.25"/>
    <row r="29196" s="29" customFormat="1" x14ac:dyDescent="0.25"/>
    <row r="29197" s="29" customFormat="1" x14ac:dyDescent="0.25"/>
    <row r="29198" s="29" customFormat="1" x14ac:dyDescent="0.25"/>
    <row r="29199" s="29" customFormat="1" x14ac:dyDescent="0.25"/>
    <row r="29200" s="29" customFormat="1" x14ac:dyDescent="0.25"/>
    <row r="29201" s="29" customFormat="1" x14ac:dyDescent="0.25"/>
    <row r="29202" s="29" customFormat="1" x14ac:dyDescent="0.25"/>
    <row r="29203" s="29" customFormat="1" x14ac:dyDescent="0.25"/>
    <row r="29204" s="29" customFormat="1" x14ac:dyDescent="0.25"/>
    <row r="29205" s="29" customFormat="1" x14ac:dyDescent="0.25"/>
    <row r="29206" s="29" customFormat="1" x14ac:dyDescent="0.25"/>
    <row r="29207" s="29" customFormat="1" x14ac:dyDescent="0.25"/>
    <row r="29208" s="29" customFormat="1" x14ac:dyDescent="0.25"/>
    <row r="29209" s="29" customFormat="1" x14ac:dyDescent="0.25"/>
    <row r="29210" s="29" customFormat="1" x14ac:dyDescent="0.25"/>
    <row r="29211" s="29" customFormat="1" x14ac:dyDescent="0.25"/>
    <row r="29212" s="29" customFormat="1" x14ac:dyDescent="0.25"/>
    <row r="29213" s="29" customFormat="1" x14ac:dyDescent="0.25"/>
    <row r="29214" s="29" customFormat="1" x14ac:dyDescent="0.25"/>
    <row r="29215" s="29" customFormat="1" x14ac:dyDescent="0.25"/>
    <row r="29216" s="29" customFormat="1" x14ac:dyDescent="0.25"/>
    <row r="29217" s="29" customFormat="1" x14ac:dyDescent="0.25"/>
    <row r="29218" s="29" customFormat="1" x14ac:dyDescent="0.25"/>
    <row r="29219" s="29" customFormat="1" x14ac:dyDescent="0.25"/>
    <row r="29220" s="29" customFormat="1" x14ac:dyDescent="0.25"/>
    <row r="29221" s="29" customFormat="1" x14ac:dyDescent="0.25"/>
    <row r="29222" s="29" customFormat="1" x14ac:dyDescent="0.25"/>
    <row r="29223" s="29" customFormat="1" x14ac:dyDescent="0.25"/>
    <row r="29224" s="29" customFormat="1" x14ac:dyDescent="0.25"/>
    <row r="29225" s="29" customFormat="1" x14ac:dyDescent="0.25"/>
    <row r="29226" s="29" customFormat="1" x14ac:dyDescent="0.25"/>
    <row r="29227" s="29" customFormat="1" x14ac:dyDescent="0.25"/>
    <row r="29228" s="29" customFormat="1" x14ac:dyDescent="0.25"/>
    <row r="29229" s="29" customFormat="1" x14ac:dyDescent="0.25"/>
    <row r="29230" s="29" customFormat="1" x14ac:dyDescent="0.25"/>
    <row r="29231" s="29" customFormat="1" x14ac:dyDescent="0.25"/>
    <row r="29232" s="29" customFormat="1" x14ac:dyDescent="0.25"/>
    <row r="29233" s="29" customFormat="1" x14ac:dyDescent="0.25"/>
    <row r="29234" s="29" customFormat="1" x14ac:dyDescent="0.25"/>
    <row r="29235" s="29" customFormat="1" x14ac:dyDescent="0.25"/>
    <row r="29236" s="29" customFormat="1" x14ac:dyDescent="0.25"/>
    <row r="29237" s="29" customFormat="1" x14ac:dyDescent="0.25"/>
    <row r="29238" s="29" customFormat="1" x14ac:dyDescent="0.25"/>
    <row r="29239" s="29" customFormat="1" x14ac:dyDescent="0.25"/>
    <row r="29240" s="29" customFormat="1" x14ac:dyDescent="0.25"/>
    <row r="29241" s="29" customFormat="1" x14ac:dyDescent="0.25"/>
    <row r="29242" s="29" customFormat="1" x14ac:dyDescent="0.25"/>
    <row r="29243" s="29" customFormat="1" x14ac:dyDescent="0.25"/>
    <row r="29244" s="29" customFormat="1" x14ac:dyDescent="0.25"/>
    <row r="29245" s="29" customFormat="1" x14ac:dyDescent="0.25"/>
    <row r="29246" s="29" customFormat="1" x14ac:dyDescent="0.25"/>
    <row r="29247" s="29" customFormat="1" x14ac:dyDescent="0.25"/>
    <row r="29248" s="29" customFormat="1" x14ac:dyDescent="0.25"/>
    <row r="29249" s="29" customFormat="1" x14ac:dyDescent="0.25"/>
    <row r="29250" s="29" customFormat="1" x14ac:dyDescent="0.25"/>
    <row r="29251" s="29" customFormat="1" x14ac:dyDescent="0.25"/>
    <row r="29252" s="29" customFormat="1" x14ac:dyDescent="0.25"/>
    <row r="29253" s="29" customFormat="1" x14ac:dyDescent="0.25"/>
    <row r="29254" s="29" customFormat="1" x14ac:dyDescent="0.25"/>
    <row r="29255" s="29" customFormat="1" x14ac:dyDescent="0.25"/>
    <row r="29256" s="29" customFormat="1" x14ac:dyDescent="0.25"/>
    <row r="29257" s="29" customFormat="1" x14ac:dyDescent="0.25"/>
    <row r="29258" s="29" customFormat="1" x14ac:dyDescent="0.25"/>
    <row r="29259" s="29" customFormat="1" x14ac:dyDescent="0.25"/>
    <row r="29260" s="29" customFormat="1" x14ac:dyDescent="0.25"/>
    <row r="29261" s="29" customFormat="1" x14ac:dyDescent="0.25"/>
    <row r="29262" s="29" customFormat="1" x14ac:dyDescent="0.25"/>
    <row r="29263" s="29" customFormat="1" x14ac:dyDescent="0.25"/>
    <row r="29264" s="29" customFormat="1" x14ac:dyDescent="0.25"/>
    <row r="29265" s="29" customFormat="1" x14ac:dyDescent="0.25"/>
    <row r="29266" s="29" customFormat="1" x14ac:dyDescent="0.25"/>
    <row r="29267" s="29" customFormat="1" x14ac:dyDescent="0.25"/>
    <row r="29268" s="29" customFormat="1" x14ac:dyDescent="0.25"/>
    <row r="29269" s="29" customFormat="1" x14ac:dyDescent="0.25"/>
    <row r="29270" s="29" customFormat="1" x14ac:dyDescent="0.25"/>
    <row r="29271" s="29" customFormat="1" x14ac:dyDescent="0.25"/>
    <row r="29272" s="29" customFormat="1" x14ac:dyDescent="0.25"/>
    <row r="29273" s="29" customFormat="1" x14ac:dyDescent="0.25"/>
    <row r="29274" s="29" customFormat="1" x14ac:dyDescent="0.25"/>
    <row r="29275" s="29" customFormat="1" x14ac:dyDescent="0.25"/>
    <row r="29276" s="29" customFormat="1" x14ac:dyDescent="0.25"/>
    <row r="29277" s="29" customFormat="1" x14ac:dyDescent="0.25"/>
    <row r="29278" s="29" customFormat="1" x14ac:dyDescent="0.25"/>
    <row r="29279" s="29" customFormat="1" x14ac:dyDescent="0.25"/>
    <row r="29280" s="29" customFormat="1" x14ac:dyDescent="0.25"/>
    <row r="29281" s="29" customFormat="1" x14ac:dyDescent="0.25"/>
    <row r="29282" s="29" customFormat="1" x14ac:dyDescent="0.25"/>
    <row r="29283" s="29" customFormat="1" x14ac:dyDescent="0.25"/>
    <row r="29284" s="29" customFormat="1" x14ac:dyDescent="0.25"/>
    <row r="29285" s="29" customFormat="1" x14ac:dyDescent="0.25"/>
    <row r="29286" s="29" customFormat="1" x14ac:dyDescent="0.25"/>
    <row r="29287" s="29" customFormat="1" x14ac:dyDescent="0.25"/>
    <row r="29288" s="29" customFormat="1" x14ac:dyDescent="0.25"/>
    <row r="29289" s="29" customFormat="1" x14ac:dyDescent="0.25"/>
    <row r="29290" s="29" customFormat="1" x14ac:dyDescent="0.25"/>
    <row r="29291" s="29" customFormat="1" x14ac:dyDescent="0.25"/>
    <row r="29292" s="29" customFormat="1" x14ac:dyDescent="0.25"/>
    <row r="29293" s="29" customFormat="1" x14ac:dyDescent="0.25"/>
    <row r="29294" s="29" customFormat="1" x14ac:dyDescent="0.25"/>
    <row r="29295" s="29" customFormat="1" x14ac:dyDescent="0.25"/>
    <row r="29296" s="29" customFormat="1" x14ac:dyDescent="0.25"/>
    <row r="29297" s="29" customFormat="1" x14ac:dyDescent="0.25"/>
    <row r="29298" s="29" customFormat="1" x14ac:dyDescent="0.25"/>
    <row r="29299" s="29" customFormat="1" x14ac:dyDescent="0.25"/>
    <row r="29300" s="29" customFormat="1" x14ac:dyDescent="0.25"/>
    <row r="29301" s="29" customFormat="1" x14ac:dyDescent="0.25"/>
    <row r="29302" s="29" customFormat="1" x14ac:dyDescent="0.25"/>
    <row r="29303" s="29" customFormat="1" x14ac:dyDescent="0.25"/>
    <row r="29304" s="29" customFormat="1" x14ac:dyDescent="0.25"/>
    <row r="29305" s="29" customFormat="1" x14ac:dyDescent="0.25"/>
    <row r="29306" s="29" customFormat="1" x14ac:dyDescent="0.25"/>
    <row r="29307" s="29" customFormat="1" x14ac:dyDescent="0.25"/>
    <row r="29308" s="29" customFormat="1" x14ac:dyDescent="0.25"/>
    <row r="29309" s="29" customFormat="1" x14ac:dyDescent="0.25"/>
    <row r="29310" s="29" customFormat="1" x14ac:dyDescent="0.25"/>
    <row r="29311" s="29" customFormat="1" x14ac:dyDescent="0.25"/>
    <row r="29312" s="29" customFormat="1" x14ac:dyDescent="0.25"/>
    <row r="29313" s="29" customFormat="1" x14ac:dyDescent="0.25"/>
    <row r="29314" s="29" customFormat="1" x14ac:dyDescent="0.25"/>
    <row r="29315" s="29" customFormat="1" x14ac:dyDescent="0.25"/>
    <row r="29316" s="29" customFormat="1" x14ac:dyDescent="0.25"/>
    <row r="29317" s="29" customFormat="1" x14ac:dyDescent="0.25"/>
    <row r="29318" s="29" customFormat="1" x14ac:dyDescent="0.25"/>
    <row r="29319" s="29" customFormat="1" x14ac:dyDescent="0.25"/>
    <row r="29320" s="29" customFormat="1" x14ac:dyDescent="0.25"/>
    <row r="29321" s="29" customFormat="1" x14ac:dyDescent="0.25"/>
    <row r="29322" s="29" customFormat="1" x14ac:dyDescent="0.25"/>
    <row r="29323" s="29" customFormat="1" x14ac:dyDescent="0.25"/>
    <row r="29324" s="29" customFormat="1" x14ac:dyDescent="0.25"/>
    <row r="29325" s="29" customFormat="1" x14ac:dyDescent="0.25"/>
    <row r="29326" s="29" customFormat="1" x14ac:dyDescent="0.25"/>
    <row r="29327" s="29" customFormat="1" x14ac:dyDescent="0.25"/>
    <row r="29328" s="29" customFormat="1" x14ac:dyDescent="0.25"/>
    <row r="29329" s="29" customFormat="1" x14ac:dyDescent="0.25"/>
    <row r="29330" s="29" customFormat="1" x14ac:dyDescent="0.25"/>
    <row r="29331" s="29" customFormat="1" x14ac:dyDescent="0.25"/>
    <row r="29332" s="29" customFormat="1" x14ac:dyDescent="0.25"/>
    <row r="29333" s="29" customFormat="1" x14ac:dyDescent="0.25"/>
    <row r="29334" s="29" customFormat="1" x14ac:dyDescent="0.25"/>
    <row r="29335" s="29" customFormat="1" x14ac:dyDescent="0.25"/>
    <row r="29336" s="29" customFormat="1" x14ac:dyDescent="0.25"/>
    <row r="29337" s="29" customFormat="1" x14ac:dyDescent="0.25"/>
    <row r="29338" s="29" customFormat="1" x14ac:dyDescent="0.25"/>
    <row r="29339" s="29" customFormat="1" x14ac:dyDescent="0.25"/>
    <row r="29340" s="29" customFormat="1" x14ac:dyDescent="0.25"/>
    <row r="29341" s="29" customFormat="1" x14ac:dyDescent="0.25"/>
    <row r="29342" s="29" customFormat="1" x14ac:dyDescent="0.25"/>
    <row r="29343" s="29" customFormat="1" x14ac:dyDescent="0.25"/>
    <row r="29344" s="29" customFormat="1" x14ac:dyDescent="0.25"/>
    <row r="29345" s="29" customFormat="1" x14ac:dyDescent="0.25"/>
    <row r="29346" s="29" customFormat="1" x14ac:dyDescent="0.25"/>
    <row r="29347" s="29" customFormat="1" x14ac:dyDescent="0.25"/>
    <row r="29348" s="29" customFormat="1" x14ac:dyDescent="0.25"/>
    <row r="29349" s="29" customFormat="1" x14ac:dyDescent="0.25"/>
    <row r="29350" s="29" customFormat="1" x14ac:dyDescent="0.25"/>
    <row r="29351" s="29" customFormat="1" x14ac:dyDescent="0.25"/>
    <row r="29352" s="29" customFormat="1" x14ac:dyDescent="0.25"/>
    <row r="29353" s="29" customFormat="1" x14ac:dyDescent="0.25"/>
    <row r="29354" s="29" customFormat="1" x14ac:dyDescent="0.25"/>
    <row r="29355" s="29" customFormat="1" x14ac:dyDescent="0.25"/>
    <row r="29356" s="29" customFormat="1" x14ac:dyDescent="0.25"/>
    <row r="29357" s="29" customFormat="1" x14ac:dyDescent="0.25"/>
    <row r="29358" s="29" customFormat="1" x14ac:dyDescent="0.25"/>
    <row r="29359" s="29" customFormat="1" x14ac:dyDescent="0.25"/>
    <row r="29360" s="29" customFormat="1" x14ac:dyDescent="0.25"/>
    <row r="29361" s="29" customFormat="1" x14ac:dyDescent="0.25"/>
    <row r="29362" s="29" customFormat="1" x14ac:dyDescent="0.25"/>
    <row r="29363" s="29" customFormat="1" x14ac:dyDescent="0.25"/>
    <row r="29364" s="29" customFormat="1" x14ac:dyDescent="0.25"/>
    <row r="29365" s="29" customFormat="1" x14ac:dyDescent="0.25"/>
    <row r="29366" s="29" customFormat="1" x14ac:dyDescent="0.25"/>
    <row r="29367" s="29" customFormat="1" x14ac:dyDescent="0.25"/>
    <row r="29368" s="29" customFormat="1" x14ac:dyDescent="0.25"/>
    <row r="29369" s="29" customFormat="1" x14ac:dyDescent="0.25"/>
    <row r="29370" s="29" customFormat="1" x14ac:dyDescent="0.25"/>
    <row r="29371" s="29" customFormat="1" x14ac:dyDescent="0.25"/>
    <row r="29372" s="29" customFormat="1" x14ac:dyDescent="0.25"/>
    <row r="29373" s="29" customFormat="1" x14ac:dyDescent="0.25"/>
    <row r="29374" s="29" customFormat="1" x14ac:dyDescent="0.25"/>
    <row r="29375" s="29" customFormat="1" x14ac:dyDescent="0.25"/>
    <row r="29376" s="29" customFormat="1" x14ac:dyDescent="0.25"/>
    <row r="29377" s="29" customFormat="1" x14ac:dyDescent="0.25"/>
    <row r="29378" s="29" customFormat="1" x14ac:dyDescent="0.25"/>
    <row r="29379" s="29" customFormat="1" x14ac:dyDescent="0.25"/>
    <row r="29380" s="29" customFormat="1" x14ac:dyDescent="0.25"/>
    <row r="29381" s="29" customFormat="1" x14ac:dyDescent="0.25"/>
    <row r="29382" s="29" customFormat="1" x14ac:dyDescent="0.25"/>
    <row r="29383" s="29" customFormat="1" x14ac:dyDescent="0.25"/>
    <row r="29384" s="29" customFormat="1" x14ac:dyDescent="0.25"/>
    <row r="29385" s="29" customFormat="1" x14ac:dyDescent="0.25"/>
    <row r="29386" s="29" customFormat="1" x14ac:dyDescent="0.25"/>
    <row r="29387" s="29" customFormat="1" x14ac:dyDescent="0.25"/>
    <row r="29388" s="29" customFormat="1" x14ac:dyDescent="0.25"/>
    <row r="29389" s="29" customFormat="1" x14ac:dyDescent="0.25"/>
    <row r="29390" s="29" customFormat="1" x14ac:dyDescent="0.25"/>
    <row r="29391" s="29" customFormat="1" x14ac:dyDescent="0.25"/>
    <row r="29392" s="29" customFormat="1" x14ac:dyDescent="0.25"/>
    <row r="29393" s="29" customFormat="1" x14ac:dyDescent="0.25"/>
    <row r="29394" s="29" customFormat="1" x14ac:dyDescent="0.25"/>
    <row r="29395" s="29" customFormat="1" x14ac:dyDescent="0.25"/>
    <row r="29396" s="29" customFormat="1" x14ac:dyDescent="0.25"/>
    <row r="29397" s="29" customFormat="1" x14ac:dyDescent="0.25"/>
    <row r="29398" s="29" customFormat="1" x14ac:dyDescent="0.25"/>
    <row r="29399" s="29" customFormat="1" x14ac:dyDescent="0.25"/>
    <row r="29400" s="29" customFormat="1" x14ac:dyDescent="0.25"/>
    <row r="29401" s="29" customFormat="1" x14ac:dyDescent="0.25"/>
    <row r="29402" s="29" customFormat="1" x14ac:dyDescent="0.25"/>
    <row r="29403" s="29" customFormat="1" x14ac:dyDescent="0.25"/>
    <row r="29404" s="29" customFormat="1" x14ac:dyDescent="0.25"/>
    <row r="29405" s="29" customFormat="1" x14ac:dyDescent="0.25"/>
    <row r="29406" s="29" customFormat="1" x14ac:dyDescent="0.25"/>
    <row r="29407" s="29" customFormat="1" x14ac:dyDescent="0.25"/>
    <row r="29408" s="29" customFormat="1" x14ac:dyDescent="0.25"/>
    <row r="29409" s="29" customFormat="1" x14ac:dyDescent="0.25"/>
    <row r="29410" s="29" customFormat="1" x14ac:dyDescent="0.25"/>
    <row r="29411" s="29" customFormat="1" x14ac:dyDescent="0.25"/>
    <row r="29412" s="29" customFormat="1" x14ac:dyDescent="0.25"/>
    <row r="29413" s="29" customFormat="1" x14ac:dyDescent="0.25"/>
    <row r="29414" s="29" customFormat="1" x14ac:dyDescent="0.25"/>
    <row r="29415" s="29" customFormat="1" x14ac:dyDescent="0.25"/>
    <row r="29416" s="29" customFormat="1" x14ac:dyDescent="0.25"/>
    <row r="29417" s="29" customFormat="1" x14ac:dyDescent="0.25"/>
    <row r="29418" s="29" customFormat="1" x14ac:dyDescent="0.25"/>
    <row r="29419" s="29" customFormat="1" x14ac:dyDescent="0.25"/>
    <row r="29420" s="29" customFormat="1" x14ac:dyDescent="0.25"/>
    <row r="29421" s="29" customFormat="1" x14ac:dyDescent="0.25"/>
    <row r="29422" s="29" customFormat="1" x14ac:dyDescent="0.25"/>
    <row r="29423" s="29" customFormat="1" x14ac:dyDescent="0.25"/>
    <row r="29424" s="29" customFormat="1" x14ac:dyDescent="0.25"/>
    <row r="29425" s="29" customFormat="1" x14ac:dyDescent="0.25"/>
    <row r="29426" s="29" customFormat="1" x14ac:dyDescent="0.25"/>
    <row r="29427" s="29" customFormat="1" x14ac:dyDescent="0.25"/>
    <row r="29428" s="29" customFormat="1" x14ac:dyDescent="0.25"/>
    <row r="29429" s="29" customFormat="1" x14ac:dyDescent="0.25"/>
    <row r="29430" s="29" customFormat="1" x14ac:dyDescent="0.25"/>
    <row r="29431" s="29" customFormat="1" x14ac:dyDescent="0.25"/>
    <row r="29432" s="29" customFormat="1" x14ac:dyDescent="0.25"/>
    <row r="29433" s="29" customFormat="1" x14ac:dyDescent="0.25"/>
    <row r="29434" s="29" customFormat="1" x14ac:dyDescent="0.25"/>
    <row r="29435" s="29" customFormat="1" x14ac:dyDescent="0.25"/>
    <row r="29436" s="29" customFormat="1" x14ac:dyDescent="0.25"/>
    <row r="29437" s="29" customFormat="1" x14ac:dyDescent="0.25"/>
    <row r="29438" s="29" customFormat="1" x14ac:dyDescent="0.25"/>
    <row r="29439" s="29" customFormat="1" x14ac:dyDescent="0.25"/>
    <row r="29440" s="29" customFormat="1" x14ac:dyDescent="0.25"/>
    <row r="29441" s="29" customFormat="1" x14ac:dyDescent="0.25"/>
    <row r="29442" s="29" customFormat="1" x14ac:dyDescent="0.25"/>
    <row r="29443" s="29" customFormat="1" x14ac:dyDescent="0.25"/>
    <row r="29444" s="29" customFormat="1" x14ac:dyDescent="0.25"/>
    <row r="29445" s="29" customFormat="1" x14ac:dyDescent="0.25"/>
    <row r="29446" s="29" customFormat="1" x14ac:dyDescent="0.25"/>
    <row r="29447" s="29" customFormat="1" x14ac:dyDescent="0.25"/>
    <row r="29448" s="29" customFormat="1" x14ac:dyDescent="0.25"/>
    <row r="29449" s="29" customFormat="1" x14ac:dyDescent="0.25"/>
    <row r="29450" s="29" customFormat="1" x14ac:dyDescent="0.25"/>
    <row r="29451" s="29" customFormat="1" x14ac:dyDescent="0.25"/>
    <row r="29452" s="29" customFormat="1" x14ac:dyDescent="0.25"/>
    <row r="29453" s="29" customFormat="1" x14ac:dyDescent="0.25"/>
    <row r="29454" s="29" customFormat="1" x14ac:dyDescent="0.25"/>
    <row r="29455" s="29" customFormat="1" x14ac:dyDescent="0.25"/>
    <row r="29456" s="29" customFormat="1" x14ac:dyDescent="0.25"/>
    <row r="29457" s="29" customFormat="1" x14ac:dyDescent="0.25"/>
    <row r="29458" s="29" customFormat="1" x14ac:dyDescent="0.25"/>
    <row r="29459" s="29" customFormat="1" x14ac:dyDescent="0.25"/>
    <row r="29460" s="29" customFormat="1" x14ac:dyDescent="0.25"/>
    <row r="29461" s="29" customFormat="1" x14ac:dyDescent="0.25"/>
    <row r="29462" s="29" customFormat="1" x14ac:dyDescent="0.25"/>
    <row r="29463" s="29" customFormat="1" x14ac:dyDescent="0.25"/>
    <row r="29464" s="29" customFormat="1" x14ac:dyDescent="0.25"/>
    <row r="29465" s="29" customFormat="1" x14ac:dyDescent="0.25"/>
    <row r="29466" s="29" customFormat="1" x14ac:dyDescent="0.25"/>
    <row r="29467" s="29" customFormat="1" x14ac:dyDescent="0.25"/>
    <row r="29468" s="29" customFormat="1" x14ac:dyDescent="0.25"/>
    <row r="29469" s="29" customFormat="1" x14ac:dyDescent="0.25"/>
    <row r="29470" s="29" customFormat="1" x14ac:dyDescent="0.25"/>
    <row r="29471" s="29" customFormat="1" x14ac:dyDescent="0.25"/>
    <row r="29472" s="29" customFormat="1" x14ac:dyDescent="0.25"/>
    <row r="29473" s="29" customFormat="1" x14ac:dyDescent="0.25"/>
    <row r="29474" s="29" customFormat="1" x14ac:dyDescent="0.25"/>
    <row r="29475" s="29" customFormat="1" x14ac:dyDescent="0.25"/>
    <row r="29476" s="29" customFormat="1" x14ac:dyDescent="0.25"/>
    <row r="29477" s="29" customFormat="1" x14ac:dyDescent="0.25"/>
    <row r="29478" s="29" customFormat="1" x14ac:dyDescent="0.25"/>
    <row r="29479" s="29" customFormat="1" x14ac:dyDescent="0.25"/>
    <row r="29480" s="29" customFormat="1" x14ac:dyDescent="0.25"/>
    <row r="29481" s="29" customFormat="1" x14ac:dyDescent="0.25"/>
    <row r="29482" s="29" customFormat="1" x14ac:dyDescent="0.25"/>
    <row r="29483" s="29" customFormat="1" x14ac:dyDescent="0.25"/>
    <row r="29484" s="29" customFormat="1" x14ac:dyDescent="0.25"/>
    <row r="29485" s="29" customFormat="1" x14ac:dyDescent="0.25"/>
    <row r="29486" s="29" customFormat="1" x14ac:dyDescent="0.25"/>
    <row r="29487" s="29" customFormat="1" x14ac:dyDescent="0.25"/>
    <row r="29488" s="29" customFormat="1" x14ac:dyDescent="0.25"/>
    <row r="29489" s="29" customFormat="1" x14ac:dyDescent="0.25"/>
    <row r="29490" s="29" customFormat="1" x14ac:dyDescent="0.25"/>
    <row r="29491" s="29" customFormat="1" x14ac:dyDescent="0.25"/>
    <row r="29492" s="29" customFormat="1" x14ac:dyDescent="0.25"/>
    <row r="29493" s="29" customFormat="1" x14ac:dyDescent="0.25"/>
    <row r="29494" s="29" customFormat="1" x14ac:dyDescent="0.25"/>
    <row r="29495" s="29" customFormat="1" x14ac:dyDescent="0.25"/>
    <row r="29496" s="29" customFormat="1" x14ac:dyDescent="0.25"/>
    <row r="29497" s="29" customFormat="1" x14ac:dyDescent="0.25"/>
    <row r="29498" s="29" customFormat="1" x14ac:dyDescent="0.25"/>
    <row r="29499" s="29" customFormat="1" x14ac:dyDescent="0.25"/>
    <row r="29500" s="29" customFormat="1" x14ac:dyDescent="0.25"/>
    <row r="29501" s="29" customFormat="1" x14ac:dyDescent="0.25"/>
    <row r="29502" s="29" customFormat="1" x14ac:dyDescent="0.25"/>
    <row r="29503" s="29" customFormat="1" x14ac:dyDescent="0.25"/>
    <row r="29504" s="29" customFormat="1" x14ac:dyDescent="0.25"/>
    <row r="29505" s="29" customFormat="1" x14ac:dyDescent="0.25"/>
    <row r="29506" s="29" customFormat="1" x14ac:dyDescent="0.25"/>
    <row r="29507" s="29" customFormat="1" x14ac:dyDescent="0.25"/>
    <row r="29508" s="29" customFormat="1" x14ac:dyDescent="0.25"/>
    <row r="29509" s="29" customFormat="1" x14ac:dyDescent="0.25"/>
    <row r="29510" s="29" customFormat="1" x14ac:dyDescent="0.25"/>
    <row r="29511" s="29" customFormat="1" x14ac:dyDescent="0.25"/>
    <row r="29512" s="29" customFormat="1" x14ac:dyDescent="0.25"/>
    <row r="29513" s="29" customFormat="1" x14ac:dyDescent="0.25"/>
    <row r="29514" s="29" customFormat="1" x14ac:dyDescent="0.25"/>
    <row r="29515" s="29" customFormat="1" x14ac:dyDescent="0.25"/>
    <row r="29516" s="29" customFormat="1" x14ac:dyDescent="0.25"/>
    <row r="29517" s="29" customFormat="1" x14ac:dyDescent="0.25"/>
    <row r="29518" s="29" customFormat="1" x14ac:dyDescent="0.25"/>
    <row r="29519" s="29" customFormat="1" x14ac:dyDescent="0.25"/>
    <row r="29520" s="29" customFormat="1" x14ac:dyDescent="0.25"/>
    <row r="29521" s="29" customFormat="1" x14ac:dyDescent="0.25"/>
    <row r="29522" s="29" customFormat="1" x14ac:dyDescent="0.25"/>
    <row r="29523" s="29" customFormat="1" x14ac:dyDescent="0.25"/>
    <row r="29524" s="29" customFormat="1" x14ac:dyDescent="0.25"/>
    <row r="29525" s="29" customFormat="1" x14ac:dyDescent="0.25"/>
    <row r="29526" s="29" customFormat="1" x14ac:dyDescent="0.25"/>
    <row r="29527" s="29" customFormat="1" x14ac:dyDescent="0.25"/>
    <row r="29528" s="29" customFormat="1" x14ac:dyDescent="0.25"/>
    <row r="29529" s="29" customFormat="1" x14ac:dyDescent="0.25"/>
    <row r="29530" s="29" customFormat="1" x14ac:dyDescent="0.25"/>
    <row r="29531" s="29" customFormat="1" x14ac:dyDescent="0.25"/>
    <row r="29532" s="29" customFormat="1" x14ac:dyDescent="0.25"/>
    <row r="29533" s="29" customFormat="1" x14ac:dyDescent="0.25"/>
    <row r="29534" s="29" customFormat="1" x14ac:dyDescent="0.25"/>
    <row r="29535" s="29" customFormat="1" x14ac:dyDescent="0.25"/>
    <row r="29536" s="29" customFormat="1" x14ac:dyDescent="0.25"/>
    <row r="29537" s="29" customFormat="1" x14ac:dyDescent="0.25"/>
    <row r="29538" s="29" customFormat="1" x14ac:dyDescent="0.25"/>
    <row r="29539" s="29" customFormat="1" x14ac:dyDescent="0.25"/>
    <row r="29540" s="29" customFormat="1" x14ac:dyDescent="0.25"/>
    <row r="29541" s="29" customFormat="1" x14ac:dyDescent="0.25"/>
    <row r="29542" s="29" customFormat="1" x14ac:dyDescent="0.25"/>
    <row r="29543" s="29" customFormat="1" x14ac:dyDescent="0.25"/>
    <row r="29544" s="29" customFormat="1" x14ac:dyDescent="0.25"/>
    <row r="29545" s="29" customFormat="1" x14ac:dyDescent="0.25"/>
    <row r="29546" s="29" customFormat="1" x14ac:dyDescent="0.25"/>
    <row r="29547" s="29" customFormat="1" x14ac:dyDescent="0.25"/>
    <row r="29548" s="29" customFormat="1" x14ac:dyDescent="0.25"/>
    <row r="29549" s="29" customFormat="1" x14ac:dyDescent="0.25"/>
    <row r="29550" s="29" customFormat="1" x14ac:dyDescent="0.25"/>
    <row r="29551" s="29" customFormat="1" x14ac:dyDescent="0.25"/>
    <row r="29552" s="29" customFormat="1" x14ac:dyDescent="0.25"/>
    <row r="29553" s="29" customFormat="1" x14ac:dyDescent="0.25"/>
    <row r="29554" s="29" customFormat="1" x14ac:dyDescent="0.25"/>
    <row r="29555" s="29" customFormat="1" x14ac:dyDescent="0.25"/>
    <row r="29556" s="29" customFormat="1" x14ac:dyDescent="0.25"/>
    <row r="29557" s="29" customFormat="1" x14ac:dyDescent="0.25"/>
    <row r="29558" s="29" customFormat="1" x14ac:dyDescent="0.25"/>
    <row r="29559" s="29" customFormat="1" x14ac:dyDescent="0.25"/>
    <row r="29560" s="29" customFormat="1" x14ac:dyDescent="0.25"/>
    <row r="29561" s="29" customFormat="1" x14ac:dyDescent="0.25"/>
    <row r="29562" s="29" customFormat="1" x14ac:dyDescent="0.25"/>
    <row r="29563" s="29" customFormat="1" x14ac:dyDescent="0.25"/>
    <row r="29564" s="29" customFormat="1" x14ac:dyDescent="0.25"/>
    <row r="29565" s="29" customFormat="1" x14ac:dyDescent="0.25"/>
    <row r="29566" s="29" customFormat="1" x14ac:dyDescent="0.25"/>
    <row r="29567" s="29" customFormat="1" x14ac:dyDescent="0.25"/>
    <row r="29568" s="29" customFormat="1" x14ac:dyDescent="0.25"/>
    <row r="29569" s="29" customFormat="1" x14ac:dyDescent="0.25"/>
    <row r="29570" s="29" customFormat="1" x14ac:dyDescent="0.25"/>
    <row r="29571" s="29" customFormat="1" x14ac:dyDescent="0.25"/>
    <row r="29572" s="29" customFormat="1" x14ac:dyDescent="0.25"/>
    <row r="29573" s="29" customFormat="1" x14ac:dyDescent="0.25"/>
    <row r="29574" s="29" customFormat="1" x14ac:dyDescent="0.25"/>
    <row r="29575" s="29" customFormat="1" x14ac:dyDescent="0.25"/>
    <row r="29576" s="29" customFormat="1" x14ac:dyDescent="0.25"/>
    <row r="29577" s="29" customFormat="1" x14ac:dyDescent="0.25"/>
    <row r="29578" s="29" customFormat="1" x14ac:dyDescent="0.25"/>
    <row r="29579" s="29" customFormat="1" x14ac:dyDescent="0.25"/>
    <row r="29580" s="29" customFormat="1" x14ac:dyDescent="0.25"/>
    <row r="29581" s="29" customFormat="1" x14ac:dyDescent="0.25"/>
    <row r="29582" s="29" customFormat="1" x14ac:dyDescent="0.25"/>
    <row r="29583" s="29" customFormat="1" x14ac:dyDescent="0.25"/>
    <row r="29584" s="29" customFormat="1" x14ac:dyDescent="0.25"/>
    <row r="29585" s="29" customFormat="1" x14ac:dyDescent="0.25"/>
    <row r="29586" s="29" customFormat="1" x14ac:dyDescent="0.25"/>
    <row r="29587" s="29" customFormat="1" x14ac:dyDescent="0.25"/>
    <row r="29588" s="29" customFormat="1" x14ac:dyDescent="0.25"/>
    <row r="29589" s="29" customFormat="1" x14ac:dyDescent="0.25"/>
    <row r="29590" s="29" customFormat="1" x14ac:dyDescent="0.25"/>
    <row r="29591" s="29" customFormat="1" x14ac:dyDescent="0.25"/>
    <row r="29592" s="29" customFormat="1" x14ac:dyDescent="0.25"/>
    <row r="29593" s="29" customFormat="1" x14ac:dyDescent="0.25"/>
    <row r="29594" s="29" customFormat="1" x14ac:dyDescent="0.25"/>
    <row r="29595" s="29" customFormat="1" x14ac:dyDescent="0.25"/>
    <row r="29596" s="29" customFormat="1" x14ac:dyDescent="0.25"/>
    <row r="29597" s="29" customFormat="1" x14ac:dyDescent="0.25"/>
    <row r="29598" s="29" customFormat="1" x14ac:dyDescent="0.25"/>
    <row r="29599" s="29" customFormat="1" x14ac:dyDescent="0.25"/>
    <row r="29600" s="29" customFormat="1" x14ac:dyDescent="0.25"/>
    <row r="29601" s="29" customFormat="1" x14ac:dyDescent="0.25"/>
    <row r="29602" s="29" customFormat="1" x14ac:dyDescent="0.25"/>
    <row r="29603" s="29" customFormat="1" x14ac:dyDescent="0.25"/>
    <row r="29604" s="29" customFormat="1" x14ac:dyDescent="0.25"/>
    <row r="29605" s="29" customFormat="1" x14ac:dyDescent="0.25"/>
    <row r="29606" s="29" customFormat="1" x14ac:dyDescent="0.25"/>
    <row r="29607" s="29" customFormat="1" x14ac:dyDescent="0.25"/>
    <row r="29608" s="29" customFormat="1" x14ac:dyDescent="0.25"/>
    <row r="29609" s="29" customFormat="1" x14ac:dyDescent="0.25"/>
    <row r="29610" s="29" customFormat="1" x14ac:dyDescent="0.25"/>
    <row r="29611" s="29" customFormat="1" x14ac:dyDescent="0.25"/>
    <row r="29612" s="29" customFormat="1" x14ac:dyDescent="0.25"/>
    <row r="29613" s="29" customFormat="1" x14ac:dyDescent="0.25"/>
    <row r="29614" s="29" customFormat="1" x14ac:dyDescent="0.25"/>
    <row r="29615" s="29" customFormat="1" x14ac:dyDescent="0.25"/>
    <row r="29616" s="29" customFormat="1" x14ac:dyDescent="0.25"/>
    <row r="29617" s="29" customFormat="1" x14ac:dyDescent="0.25"/>
    <row r="29618" s="29" customFormat="1" x14ac:dyDescent="0.25"/>
    <row r="29619" s="29" customFormat="1" x14ac:dyDescent="0.25"/>
    <row r="29620" s="29" customFormat="1" x14ac:dyDescent="0.25"/>
    <row r="29621" s="29" customFormat="1" x14ac:dyDescent="0.25"/>
    <row r="29622" s="29" customFormat="1" x14ac:dyDescent="0.25"/>
    <row r="29623" s="29" customFormat="1" x14ac:dyDescent="0.25"/>
    <row r="29624" s="29" customFormat="1" x14ac:dyDescent="0.25"/>
    <row r="29625" s="29" customFormat="1" x14ac:dyDescent="0.25"/>
    <row r="29626" s="29" customFormat="1" x14ac:dyDescent="0.25"/>
    <row r="29627" s="29" customFormat="1" x14ac:dyDescent="0.25"/>
    <row r="29628" s="29" customFormat="1" x14ac:dyDescent="0.25"/>
    <row r="29629" s="29" customFormat="1" x14ac:dyDescent="0.25"/>
    <row r="29630" s="29" customFormat="1" x14ac:dyDescent="0.25"/>
    <row r="29631" s="29" customFormat="1" x14ac:dyDescent="0.25"/>
    <row r="29632" s="29" customFormat="1" x14ac:dyDescent="0.25"/>
    <row r="29633" s="29" customFormat="1" x14ac:dyDescent="0.25"/>
    <row r="29634" s="29" customFormat="1" x14ac:dyDescent="0.25"/>
    <row r="29635" s="29" customFormat="1" x14ac:dyDescent="0.25"/>
    <row r="29636" s="29" customFormat="1" x14ac:dyDescent="0.25"/>
    <row r="29637" s="29" customFormat="1" x14ac:dyDescent="0.25"/>
    <row r="29638" s="29" customFormat="1" x14ac:dyDescent="0.25"/>
    <row r="29639" s="29" customFormat="1" x14ac:dyDescent="0.25"/>
    <row r="29640" s="29" customFormat="1" x14ac:dyDescent="0.25"/>
    <row r="29641" s="29" customFormat="1" x14ac:dyDescent="0.25"/>
    <row r="29642" s="29" customFormat="1" x14ac:dyDescent="0.25"/>
    <row r="29643" s="29" customFormat="1" x14ac:dyDescent="0.25"/>
    <row r="29644" s="29" customFormat="1" x14ac:dyDescent="0.25"/>
    <row r="29645" s="29" customFormat="1" x14ac:dyDescent="0.25"/>
    <row r="29646" s="29" customFormat="1" x14ac:dyDescent="0.25"/>
    <row r="29647" s="29" customFormat="1" x14ac:dyDescent="0.25"/>
    <row r="29648" s="29" customFormat="1" x14ac:dyDescent="0.25"/>
    <row r="29649" s="29" customFormat="1" x14ac:dyDescent="0.25"/>
    <row r="29650" s="29" customFormat="1" x14ac:dyDescent="0.25"/>
    <row r="29651" s="29" customFormat="1" x14ac:dyDescent="0.25"/>
    <row r="29652" s="29" customFormat="1" x14ac:dyDescent="0.25"/>
    <row r="29653" s="29" customFormat="1" x14ac:dyDescent="0.25"/>
    <row r="29654" s="29" customFormat="1" x14ac:dyDescent="0.25"/>
    <row r="29655" s="29" customFormat="1" x14ac:dyDescent="0.25"/>
    <row r="29656" s="29" customFormat="1" x14ac:dyDescent="0.25"/>
    <row r="29657" s="29" customFormat="1" x14ac:dyDescent="0.25"/>
    <row r="29658" s="29" customFormat="1" x14ac:dyDescent="0.25"/>
    <row r="29659" s="29" customFormat="1" x14ac:dyDescent="0.25"/>
    <row r="29660" s="29" customFormat="1" x14ac:dyDescent="0.25"/>
    <row r="29661" s="29" customFormat="1" x14ac:dyDescent="0.25"/>
    <row r="29662" s="29" customFormat="1" x14ac:dyDescent="0.25"/>
    <row r="29663" s="29" customFormat="1" x14ac:dyDescent="0.25"/>
    <row r="29664" s="29" customFormat="1" x14ac:dyDescent="0.25"/>
    <row r="29665" s="29" customFormat="1" x14ac:dyDescent="0.25"/>
    <row r="29666" s="29" customFormat="1" x14ac:dyDescent="0.25"/>
    <row r="29667" s="29" customFormat="1" x14ac:dyDescent="0.25"/>
    <row r="29668" s="29" customFormat="1" x14ac:dyDescent="0.25"/>
    <row r="29669" s="29" customFormat="1" x14ac:dyDescent="0.25"/>
    <row r="29670" s="29" customFormat="1" x14ac:dyDescent="0.25"/>
    <row r="29671" s="29" customFormat="1" x14ac:dyDescent="0.25"/>
    <row r="29672" s="29" customFormat="1" x14ac:dyDescent="0.25"/>
    <row r="29673" s="29" customFormat="1" x14ac:dyDescent="0.25"/>
    <row r="29674" s="29" customFormat="1" x14ac:dyDescent="0.25"/>
    <row r="29675" s="29" customFormat="1" x14ac:dyDescent="0.25"/>
    <row r="29676" s="29" customFormat="1" x14ac:dyDescent="0.25"/>
    <row r="29677" s="29" customFormat="1" x14ac:dyDescent="0.25"/>
    <row r="29678" s="29" customFormat="1" x14ac:dyDescent="0.25"/>
    <row r="29679" s="29" customFormat="1" x14ac:dyDescent="0.25"/>
    <row r="29680" s="29" customFormat="1" x14ac:dyDescent="0.25"/>
    <row r="29681" s="29" customFormat="1" x14ac:dyDescent="0.25"/>
    <row r="29682" s="29" customFormat="1" x14ac:dyDescent="0.25"/>
    <row r="29683" s="29" customFormat="1" x14ac:dyDescent="0.25"/>
    <row r="29684" s="29" customFormat="1" x14ac:dyDescent="0.25"/>
    <row r="29685" s="29" customFormat="1" x14ac:dyDescent="0.25"/>
    <row r="29686" s="29" customFormat="1" x14ac:dyDescent="0.25"/>
    <row r="29687" s="29" customFormat="1" x14ac:dyDescent="0.25"/>
    <row r="29688" s="29" customFormat="1" x14ac:dyDescent="0.25"/>
    <row r="29689" s="29" customFormat="1" x14ac:dyDescent="0.25"/>
    <row r="29690" s="29" customFormat="1" x14ac:dyDescent="0.25"/>
    <row r="29691" s="29" customFormat="1" x14ac:dyDescent="0.25"/>
    <row r="29692" s="29" customFormat="1" x14ac:dyDescent="0.25"/>
    <row r="29693" s="29" customFormat="1" x14ac:dyDescent="0.25"/>
    <row r="29694" s="29" customFormat="1" x14ac:dyDescent="0.25"/>
    <row r="29695" s="29" customFormat="1" x14ac:dyDescent="0.25"/>
    <row r="29696" s="29" customFormat="1" x14ac:dyDescent="0.25"/>
    <row r="29697" s="29" customFormat="1" x14ac:dyDescent="0.25"/>
    <row r="29698" s="29" customFormat="1" x14ac:dyDescent="0.25"/>
    <row r="29699" s="29" customFormat="1" x14ac:dyDescent="0.25"/>
    <row r="29700" s="29" customFormat="1" x14ac:dyDescent="0.25"/>
    <row r="29701" s="29" customFormat="1" x14ac:dyDescent="0.25"/>
    <row r="29702" s="29" customFormat="1" x14ac:dyDescent="0.25"/>
    <row r="29703" s="29" customFormat="1" x14ac:dyDescent="0.25"/>
    <row r="29704" s="29" customFormat="1" x14ac:dyDescent="0.25"/>
    <row r="29705" s="29" customFormat="1" x14ac:dyDescent="0.25"/>
    <row r="29706" s="29" customFormat="1" x14ac:dyDescent="0.25"/>
    <row r="29707" s="29" customFormat="1" x14ac:dyDescent="0.25"/>
    <row r="29708" s="29" customFormat="1" x14ac:dyDescent="0.25"/>
    <row r="29709" s="29" customFormat="1" x14ac:dyDescent="0.25"/>
    <row r="29710" s="29" customFormat="1" x14ac:dyDescent="0.25"/>
    <row r="29711" s="29" customFormat="1" x14ac:dyDescent="0.25"/>
    <row r="29712" s="29" customFormat="1" x14ac:dyDescent="0.25"/>
    <row r="29713" s="29" customFormat="1" x14ac:dyDescent="0.25"/>
    <row r="29714" s="29" customFormat="1" x14ac:dyDescent="0.25"/>
    <row r="29715" s="29" customFormat="1" x14ac:dyDescent="0.25"/>
    <row r="29716" s="29" customFormat="1" x14ac:dyDescent="0.25"/>
    <row r="29717" s="29" customFormat="1" x14ac:dyDescent="0.25"/>
    <row r="29718" s="29" customFormat="1" x14ac:dyDescent="0.25"/>
    <row r="29719" s="29" customFormat="1" x14ac:dyDescent="0.25"/>
    <row r="29720" s="29" customFormat="1" x14ac:dyDescent="0.25"/>
    <row r="29721" s="29" customFormat="1" x14ac:dyDescent="0.25"/>
    <row r="29722" s="29" customFormat="1" x14ac:dyDescent="0.25"/>
    <row r="29723" s="29" customFormat="1" x14ac:dyDescent="0.25"/>
    <row r="29724" s="29" customFormat="1" x14ac:dyDescent="0.25"/>
    <row r="29725" s="29" customFormat="1" x14ac:dyDescent="0.25"/>
    <row r="29726" s="29" customFormat="1" x14ac:dyDescent="0.25"/>
    <row r="29727" s="29" customFormat="1" x14ac:dyDescent="0.25"/>
    <row r="29728" s="29" customFormat="1" x14ac:dyDescent="0.25"/>
    <row r="29729" s="29" customFormat="1" x14ac:dyDescent="0.25"/>
    <row r="29730" s="29" customFormat="1" x14ac:dyDescent="0.25"/>
    <row r="29731" s="29" customFormat="1" x14ac:dyDescent="0.25"/>
    <row r="29732" s="29" customFormat="1" x14ac:dyDescent="0.25"/>
    <row r="29733" s="29" customFormat="1" x14ac:dyDescent="0.25"/>
    <row r="29734" s="29" customFormat="1" x14ac:dyDescent="0.25"/>
    <row r="29735" s="29" customFormat="1" x14ac:dyDescent="0.25"/>
    <row r="29736" s="29" customFormat="1" x14ac:dyDescent="0.25"/>
    <row r="29737" s="29" customFormat="1" x14ac:dyDescent="0.25"/>
    <row r="29738" s="29" customFormat="1" x14ac:dyDescent="0.25"/>
    <row r="29739" s="29" customFormat="1" x14ac:dyDescent="0.25"/>
    <row r="29740" s="29" customFormat="1" x14ac:dyDescent="0.25"/>
    <row r="29741" s="29" customFormat="1" x14ac:dyDescent="0.25"/>
    <row r="29742" s="29" customFormat="1" x14ac:dyDescent="0.25"/>
    <row r="29743" s="29" customFormat="1" x14ac:dyDescent="0.25"/>
    <row r="29744" s="29" customFormat="1" x14ac:dyDescent="0.25"/>
    <row r="29745" s="29" customFormat="1" x14ac:dyDescent="0.25"/>
    <row r="29746" s="29" customFormat="1" x14ac:dyDescent="0.25"/>
    <row r="29747" s="29" customFormat="1" x14ac:dyDescent="0.25"/>
    <row r="29748" s="29" customFormat="1" x14ac:dyDescent="0.25"/>
    <row r="29749" s="29" customFormat="1" x14ac:dyDescent="0.25"/>
    <row r="29750" s="29" customFormat="1" x14ac:dyDescent="0.25"/>
    <row r="29751" s="29" customFormat="1" x14ac:dyDescent="0.25"/>
    <row r="29752" s="29" customFormat="1" x14ac:dyDescent="0.25"/>
    <row r="29753" s="29" customFormat="1" x14ac:dyDescent="0.25"/>
    <row r="29754" s="29" customFormat="1" x14ac:dyDescent="0.25"/>
    <row r="29755" s="29" customFormat="1" x14ac:dyDescent="0.25"/>
    <row r="29756" s="29" customFormat="1" x14ac:dyDescent="0.25"/>
    <row r="29757" s="29" customFormat="1" x14ac:dyDescent="0.25"/>
    <row r="29758" s="29" customFormat="1" x14ac:dyDescent="0.25"/>
    <row r="29759" s="29" customFormat="1" x14ac:dyDescent="0.25"/>
    <row r="29760" s="29" customFormat="1" x14ac:dyDescent="0.25"/>
    <row r="29761" s="29" customFormat="1" x14ac:dyDescent="0.25"/>
    <row r="29762" s="29" customFormat="1" x14ac:dyDescent="0.25"/>
    <row r="29763" s="29" customFormat="1" x14ac:dyDescent="0.25"/>
    <row r="29764" s="29" customFormat="1" x14ac:dyDescent="0.25"/>
    <row r="29765" s="29" customFormat="1" x14ac:dyDescent="0.25"/>
    <row r="29766" s="29" customFormat="1" x14ac:dyDescent="0.25"/>
    <row r="29767" s="29" customFormat="1" x14ac:dyDescent="0.25"/>
    <row r="29768" s="29" customFormat="1" x14ac:dyDescent="0.25"/>
    <row r="29769" s="29" customFormat="1" x14ac:dyDescent="0.25"/>
    <row r="29770" s="29" customFormat="1" x14ac:dyDescent="0.25"/>
    <row r="29771" s="29" customFormat="1" x14ac:dyDescent="0.25"/>
    <row r="29772" s="29" customFormat="1" x14ac:dyDescent="0.25"/>
    <row r="29773" s="29" customFormat="1" x14ac:dyDescent="0.25"/>
    <row r="29774" s="29" customFormat="1" x14ac:dyDescent="0.25"/>
    <row r="29775" s="29" customFormat="1" x14ac:dyDescent="0.25"/>
    <row r="29776" s="29" customFormat="1" x14ac:dyDescent="0.25"/>
    <row r="29777" s="29" customFormat="1" x14ac:dyDescent="0.25"/>
    <row r="29778" s="29" customFormat="1" x14ac:dyDescent="0.25"/>
    <row r="29779" s="29" customFormat="1" x14ac:dyDescent="0.25"/>
    <row r="29780" s="29" customFormat="1" x14ac:dyDescent="0.25"/>
    <row r="29781" s="29" customFormat="1" x14ac:dyDescent="0.25"/>
    <row r="29782" s="29" customFormat="1" x14ac:dyDescent="0.25"/>
    <row r="29783" s="29" customFormat="1" x14ac:dyDescent="0.25"/>
    <row r="29784" s="29" customFormat="1" x14ac:dyDescent="0.25"/>
    <row r="29785" s="29" customFormat="1" x14ac:dyDescent="0.25"/>
    <row r="29786" s="29" customFormat="1" x14ac:dyDescent="0.25"/>
    <row r="29787" s="29" customFormat="1" x14ac:dyDescent="0.25"/>
    <row r="29788" s="29" customFormat="1" x14ac:dyDescent="0.25"/>
    <row r="29789" s="29" customFormat="1" x14ac:dyDescent="0.25"/>
    <row r="29790" s="29" customFormat="1" x14ac:dyDescent="0.25"/>
    <row r="29791" s="29" customFormat="1" x14ac:dyDescent="0.25"/>
    <row r="29792" s="29" customFormat="1" x14ac:dyDescent="0.25"/>
    <row r="29793" s="29" customFormat="1" x14ac:dyDescent="0.25"/>
    <row r="29794" s="29" customFormat="1" x14ac:dyDescent="0.25"/>
    <row r="29795" s="29" customFormat="1" x14ac:dyDescent="0.25"/>
    <row r="29796" s="29" customFormat="1" x14ac:dyDescent="0.25"/>
    <row r="29797" s="29" customFormat="1" x14ac:dyDescent="0.25"/>
    <row r="29798" s="29" customFormat="1" x14ac:dyDescent="0.25"/>
    <row r="29799" s="29" customFormat="1" x14ac:dyDescent="0.25"/>
    <row r="29800" s="29" customFormat="1" x14ac:dyDescent="0.25"/>
    <row r="29801" s="29" customFormat="1" x14ac:dyDescent="0.25"/>
    <row r="29802" s="29" customFormat="1" x14ac:dyDescent="0.25"/>
    <row r="29803" s="29" customFormat="1" x14ac:dyDescent="0.25"/>
    <row r="29804" s="29" customFormat="1" x14ac:dyDescent="0.25"/>
    <row r="29805" s="29" customFormat="1" x14ac:dyDescent="0.25"/>
    <row r="29806" s="29" customFormat="1" x14ac:dyDescent="0.25"/>
    <row r="29807" s="29" customFormat="1" x14ac:dyDescent="0.25"/>
    <row r="29808" s="29" customFormat="1" x14ac:dyDescent="0.25"/>
    <row r="29809" s="29" customFormat="1" x14ac:dyDescent="0.25"/>
    <row r="29810" s="29" customFormat="1" x14ac:dyDescent="0.25"/>
    <row r="29811" s="29" customFormat="1" x14ac:dyDescent="0.25"/>
    <row r="29812" s="29" customFormat="1" x14ac:dyDescent="0.25"/>
    <row r="29813" s="29" customFormat="1" x14ac:dyDescent="0.25"/>
    <row r="29814" s="29" customFormat="1" x14ac:dyDescent="0.25"/>
    <row r="29815" s="29" customFormat="1" x14ac:dyDescent="0.25"/>
    <row r="29816" s="29" customFormat="1" x14ac:dyDescent="0.25"/>
    <row r="29817" s="29" customFormat="1" x14ac:dyDescent="0.25"/>
    <row r="29818" s="29" customFormat="1" x14ac:dyDescent="0.25"/>
    <row r="29819" s="29" customFormat="1" x14ac:dyDescent="0.25"/>
    <row r="29820" s="29" customFormat="1" x14ac:dyDescent="0.25"/>
    <row r="29821" s="29" customFormat="1" x14ac:dyDescent="0.25"/>
    <row r="29822" s="29" customFormat="1" x14ac:dyDescent="0.25"/>
    <row r="29823" s="29" customFormat="1" x14ac:dyDescent="0.25"/>
    <row r="29824" s="29" customFormat="1" x14ac:dyDescent="0.25"/>
    <row r="29825" s="29" customFormat="1" x14ac:dyDescent="0.25"/>
    <row r="29826" s="29" customFormat="1" x14ac:dyDescent="0.25"/>
    <row r="29827" s="29" customFormat="1" x14ac:dyDescent="0.25"/>
    <row r="29828" s="29" customFormat="1" x14ac:dyDescent="0.25"/>
    <row r="29829" s="29" customFormat="1" x14ac:dyDescent="0.25"/>
    <row r="29830" s="29" customFormat="1" x14ac:dyDescent="0.25"/>
    <row r="29831" s="29" customFormat="1" x14ac:dyDescent="0.25"/>
    <row r="29832" s="29" customFormat="1" x14ac:dyDescent="0.25"/>
    <row r="29833" s="29" customFormat="1" x14ac:dyDescent="0.25"/>
    <row r="29834" s="29" customFormat="1" x14ac:dyDescent="0.25"/>
    <row r="29835" s="29" customFormat="1" x14ac:dyDescent="0.25"/>
    <row r="29836" s="29" customFormat="1" x14ac:dyDescent="0.25"/>
    <row r="29837" s="29" customFormat="1" x14ac:dyDescent="0.25"/>
    <row r="29838" s="29" customFormat="1" x14ac:dyDescent="0.25"/>
    <row r="29839" s="29" customFormat="1" x14ac:dyDescent="0.25"/>
    <row r="29840" s="29" customFormat="1" x14ac:dyDescent="0.25"/>
    <row r="29841" s="29" customFormat="1" x14ac:dyDescent="0.25"/>
    <row r="29842" s="29" customFormat="1" x14ac:dyDescent="0.25"/>
    <row r="29843" s="29" customFormat="1" x14ac:dyDescent="0.25"/>
    <row r="29844" s="29" customFormat="1" x14ac:dyDescent="0.25"/>
    <row r="29845" s="29" customFormat="1" x14ac:dyDescent="0.25"/>
    <row r="29846" s="29" customFormat="1" x14ac:dyDescent="0.25"/>
    <row r="29847" s="29" customFormat="1" x14ac:dyDescent="0.25"/>
    <row r="29848" s="29" customFormat="1" x14ac:dyDescent="0.25"/>
    <row r="29849" s="29" customFormat="1" x14ac:dyDescent="0.25"/>
    <row r="29850" s="29" customFormat="1" x14ac:dyDescent="0.25"/>
    <row r="29851" s="29" customFormat="1" x14ac:dyDescent="0.25"/>
    <row r="29852" s="29" customFormat="1" x14ac:dyDescent="0.25"/>
    <row r="29853" s="29" customFormat="1" x14ac:dyDescent="0.25"/>
    <row r="29854" s="29" customFormat="1" x14ac:dyDescent="0.25"/>
    <row r="29855" s="29" customFormat="1" x14ac:dyDescent="0.25"/>
    <row r="29856" s="29" customFormat="1" x14ac:dyDescent="0.25"/>
    <row r="29857" s="29" customFormat="1" x14ac:dyDescent="0.25"/>
    <row r="29858" s="29" customFormat="1" x14ac:dyDescent="0.25"/>
    <row r="29859" s="29" customFormat="1" x14ac:dyDescent="0.25"/>
    <row r="29860" s="29" customFormat="1" x14ac:dyDescent="0.25"/>
    <row r="29861" s="29" customFormat="1" x14ac:dyDescent="0.25"/>
    <row r="29862" s="29" customFormat="1" x14ac:dyDescent="0.25"/>
    <row r="29863" s="29" customFormat="1" x14ac:dyDescent="0.25"/>
    <row r="29864" s="29" customFormat="1" x14ac:dyDescent="0.25"/>
    <row r="29865" s="29" customFormat="1" x14ac:dyDescent="0.25"/>
    <row r="29866" s="29" customFormat="1" x14ac:dyDescent="0.25"/>
    <row r="29867" s="29" customFormat="1" x14ac:dyDescent="0.25"/>
    <row r="29868" s="29" customFormat="1" x14ac:dyDescent="0.25"/>
    <row r="29869" s="29" customFormat="1" x14ac:dyDescent="0.25"/>
    <row r="29870" s="29" customFormat="1" x14ac:dyDescent="0.25"/>
    <row r="29871" s="29" customFormat="1" x14ac:dyDescent="0.25"/>
    <row r="29872" s="29" customFormat="1" x14ac:dyDescent="0.25"/>
    <row r="29873" s="29" customFormat="1" x14ac:dyDescent="0.25"/>
    <row r="29874" s="29" customFormat="1" x14ac:dyDescent="0.25"/>
    <row r="29875" s="29" customFormat="1" x14ac:dyDescent="0.25"/>
    <row r="29876" s="29" customFormat="1" x14ac:dyDescent="0.25"/>
    <row r="29877" s="29" customFormat="1" x14ac:dyDescent="0.25"/>
    <row r="29878" s="29" customFormat="1" x14ac:dyDescent="0.25"/>
    <row r="29879" s="29" customFormat="1" x14ac:dyDescent="0.25"/>
    <row r="29880" s="29" customFormat="1" x14ac:dyDescent="0.25"/>
    <row r="29881" s="29" customFormat="1" x14ac:dyDescent="0.25"/>
    <row r="29882" s="29" customFormat="1" x14ac:dyDescent="0.25"/>
    <row r="29883" s="29" customFormat="1" x14ac:dyDescent="0.25"/>
    <row r="29884" s="29" customFormat="1" x14ac:dyDescent="0.25"/>
    <row r="29885" s="29" customFormat="1" x14ac:dyDescent="0.25"/>
    <row r="29886" s="29" customFormat="1" x14ac:dyDescent="0.25"/>
    <row r="29887" s="29" customFormat="1" x14ac:dyDescent="0.25"/>
    <row r="29888" s="29" customFormat="1" x14ac:dyDescent="0.25"/>
    <row r="29889" s="29" customFormat="1" x14ac:dyDescent="0.25"/>
    <row r="29890" s="29" customFormat="1" x14ac:dyDescent="0.25"/>
    <row r="29891" s="29" customFormat="1" x14ac:dyDescent="0.25"/>
    <row r="29892" s="29" customFormat="1" x14ac:dyDescent="0.25"/>
    <row r="29893" s="29" customFormat="1" x14ac:dyDescent="0.25"/>
    <row r="29894" s="29" customFormat="1" x14ac:dyDescent="0.25"/>
    <row r="29895" s="29" customFormat="1" x14ac:dyDescent="0.25"/>
    <row r="29896" s="29" customFormat="1" x14ac:dyDescent="0.25"/>
    <row r="29897" s="29" customFormat="1" x14ac:dyDescent="0.25"/>
    <row r="29898" s="29" customFormat="1" x14ac:dyDescent="0.25"/>
    <row r="29899" s="29" customFormat="1" x14ac:dyDescent="0.25"/>
    <row r="29900" s="29" customFormat="1" x14ac:dyDescent="0.25"/>
    <row r="29901" s="29" customFormat="1" x14ac:dyDescent="0.25"/>
    <row r="29902" s="29" customFormat="1" x14ac:dyDescent="0.25"/>
    <row r="29903" s="29" customFormat="1" x14ac:dyDescent="0.25"/>
    <row r="29904" s="29" customFormat="1" x14ac:dyDescent="0.25"/>
    <row r="29905" s="29" customFormat="1" x14ac:dyDescent="0.25"/>
    <row r="29906" s="29" customFormat="1" x14ac:dyDescent="0.25"/>
    <row r="29907" s="29" customFormat="1" x14ac:dyDescent="0.25"/>
    <row r="29908" s="29" customFormat="1" x14ac:dyDescent="0.25"/>
    <row r="29909" s="29" customFormat="1" x14ac:dyDescent="0.25"/>
    <row r="29910" s="29" customFormat="1" x14ac:dyDescent="0.25"/>
    <row r="29911" s="29" customFormat="1" x14ac:dyDescent="0.25"/>
    <row r="29912" s="29" customFormat="1" x14ac:dyDescent="0.25"/>
    <row r="29913" s="29" customFormat="1" x14ac:dyDescent="0.25"/>
    <row r="29914" s="29" customFormat="1" x14ac:dyDescent="0.25"/>
    <row r="29915" s="29" customFormat="1" x14ac:dyDescent="0.25"/>
    <row r="29916" s="29" customFormat="1" x14ac:dyDescent="0.25"/>
    <row r="29917" s="29" customFormat="1" x14ac:dyDescent="0.25"/>
    <row r="29918" s="29" customFormat="1" x14ac:dyDescent="0.25"/>
    <row r="29919" s="29" customFormat="1" x14ac:dyDescent="0.25"/>
    <row r="29920" s="29" customFormat="1" x14ac:dyDescent="0.25"/>
    <row r="29921" s="29" customFormat="1" x14ac:dyDescent="0.25"/>
    <row r="29922" s="29" customFormat="1" x14ac:dyDescent="0.25"/>
    <row r="29923" s="29" customFormat="1" x14ac:dyDescent="0.25"/>
    <row r="29924" s="29" customFormat="1" x14ac:dyDescent="0.25"/>
    <row r="29925" s="29" customFormat="1" x14ac:dyDescent="0.25"/>
    <row r="29926" s="29" customFormat="1" x14ac:dyDescent="0.25"/>
    <row r="29927" s="29" customFormat="1" x14ac:dyDescent="0.25"/>
    <row r="29928" s="29" customFormat="1" x14ac:dyDescent="0.25"/>
    <row r="29929" s="29" customFormat="1" x14ac:dyDescent="0.25"/>
    <row r="29930" s="29" customFormat="1" x14ac:dyDescent="0.25"/>
    <row r="29931" s="29" customFormat="1" x14ac:dyDescent="0.25"/>
    <row r="29932" s="29" customFormat="1" x14ac:dyDescent="0.25"/>
    <row r="29933" s="29" customFormat="1" x14ac:dyDescent="0.25"/>
    <row r="29934" s="29" customFormat="1" x14ac:dyDescent="0.25"/>
    <row r="29935" s="29" customFormat="1" x14ac:dyDescent="0.25"/>
    <row r="29936" s="29" customFormat="1" x14ac:dyDescent="0.25"/>
    <row r="29937" s="29" customFormat="1" x14ac:dyDescent="0.25"/>
    <row r="29938" s="29" customFormat="1" x14ac:dyDescent="0.25"/>
    <row r="29939" s="29" customFormat="1" x14ac:dyDescent="0.25"/>
    <row r="29940" s="29" customFormat="1" x14ac:dyDescent="0.25"/>
    <row r="29941" s="29" customFormat="1" x14ac:dyDescent="0.25"/>
    <row r="29942" s="29" customFormat="1" x14ac:dyDescent="0.25"/>
    <row r="29943" s="29" customFormat="1" x14ac:dyDescent="0.25"/>
    <row r="29944" s="29" customFormat="1" x14ac:dyDescent="0.25"/>
    <row r="29945" s="29" customFormat="1" x14ac:dyDescent="0.25"/>
    <row r="29946" s="29" customFormat="1" x14ac:dyDescent="0.25"/>
    <row r="29947" s="29" customFormat="1" x14ac:dyDescent="0.25"/>
    <row r="29948" s="29" customFormat="1" x14ac:dyDescent="0.25"/>
    <row r="29949" s="29" customFormat="1" x14ac:dyDescent="0.25"/>
    <row r="29950" s="29" customFormat="1" x14ac:dyDescent="0.25"/>
    <row r="29951" s="29" customFormat="1" x14ac:dyDescent="0.25"/>
    <row r="29952" s="29" customFormat="1" x14ac:dyDescent="0.25"/>
    <row r="29953" s="29" customFormat="1" x14ac:dyDescent="0.25"/>
    <row r="29954" s="29" customFormat="1" x14ac:dyDescent="0.25"/>
    <row r="29955" s="29" customFormat="1" x14ac:dyDescent="0.25"/>
    <row r="29956" s="29" customFormat="1" x14ac:dyDescent="0.25"/>
    <row r="29957" s="29" customFormat="1" x14ac:dyDescent="0.25"/>
    <row r="29958" s="29" customFormat="1" x14ac:dyDescent="0.25"/>
    <row r="29959" s="29" customFormat="1" x14ac:dyDescent="0.25"/>
    <row r="29960" s="29" customFormat="1" x14ac:dyDescent="0.25"/>
    <row r="29961" s="29" customFormat="1" x14ac:dyDescent="0.25"/>
    <row r="29962" s="29" customFormat="1" x14ac:dyDescent="0.25"/>
    <row r="29963" s="29" customFormat="1" x14ac:dyDescent="0.25"/>
    <row r="29964" s="29" customFormat="1" x14ac:dyDescent="0.25"/>
    <row r="29965" s="29" customFormat="1" x14ac:dyDescent="0.25"/>
    <row r="29966" s="29" customFormat="1" x14ac:dyDescent="0.25"/>
    <row r="29967" s="29" customFormat="1" x14ac:dyDescent="0.25"/>
    <row r="29968" s="29" customFormat="1" x14ac:dyDescent="0.25"/>
    <row r="29969" s="29" customFormat="1" x14ac:dyDescent="0.25"/>
    <row r="29970" s="29" customFormat="1" x14ac:dyDescent="0.25"/>
    <row r="29971" s="29" customFormat="1" x14ac:dyDescent="0.25"/>
    <row r="29972" s="29" customFormat="1" x14ac:dyDescent="0.25"/>
    <row r="29973" s="29" customFormat="1" x14ac:dyDescent="0.25"/>
    <row r="29974" s="29" customFormat="1" x14ac:dyDescent="0.25"/>
    <row r="29975" s="29" customFormat="1" x14ac:dyDescent="0.25"/>
    <row r="29976" s="29" customFormat="1" x14ac:dyDescent="0.25"/>
    <row r="29977" s="29" customFormat="1" x14ac:dyDescent="0.25"/>
    <row r="29978" s="29" customFormat="1" x14ac:dyDescent="0.25"/>
    <row r="29979" s="29" customFormat="1" x14ac:dyDescent="0.25"/>
    <row r="29980" s="29" customFormat="1" x14ac:dyDescent="0.25"/>
    <row r="29981" s="29" customFormat="1" x14ac:dyDescent="0.25"/>
    <row r="29982" s="29" customFormat="1" x14ac:dyDescent="0.25"/>
    <row r="29983" s="29" customFormat="1" x14ac:dyDescent="0.25"/>
    <row r="29984" s="29" customFormat="1" x14ac:dyDescent="0.25"/>
    <row r="29985" s="29" customFormat="1" x14ac:dyDescent="0.25"/>
    <row r="29986" s="29" customFormat="1" x14ac:dyDescent="0.25"/>
    <row r="29987" s="29" customFormat="1" x14ac:dyDescent="0.25"/>
    <row r="29988" s="29" customFormat="1" x14ac:dyDescent="0.25"/>
    <row r="29989" s="29" customFormat="1" x14ac:dyDescent="0.25"/>
    <row r="29990" s="29" customFormat="1" x14ac:dyDescent="0.25"/>
    <row r="29991" s="29" customFormat="1" x14ac:dyDescent="0.25"/>
    <row r="29992" s="29" customFormat="1" x14ac:dyDescent="0.25"/>
    <row r="29993" s="29" customFormat="1" x14ac:dyDescent="0.25"/>
    <row r="29994" s="29" customFormat="1" x14ac:dyDescent="0.25"/>
    <row r="29995" s="29" customFormat="1" x14ac:dyDescent="0.25"/>
    <row r="29996" s="29" customFormat="1" x14ac:dyDescent="0.25"/>
    <row r="29997" s="29" customFormat="1" x14ac:dyDescent="0.25"/>
    <row r="29998" s="29" customFormat="1" x14ac:dyDescent="0.25"/>
    <row r="29999" s="29" customFormat="1" x14ac:dyDescent="0.25"/>
    <row r="30000" s="29" customFormat="1" x14ac:dyDescent="0.25"/>
    <row r="30001" s="29" customFormat="1" x14ac:dyDescent="0.25"/>
    <row r="30002" s="29" customFormat="1" x14ac:dyDescent="0.25"/>
    <row r="30003" s="29" customFormat="1" x14ac:dyDescent="0.25"/>
    <row r="30004" s="29" customFormat="1" x14ac:dyDescent="0.25"/>
    <row r="30005" s="29" customFormat="1" x14ac:dyDescent="0.25"/>
    <row r="30006" s="29" customFormat="1" x14ac:dyDescent="0.25"/>
    <row r="30007" s="29" customFormat="1" x14ac:dyDescent="0.25"/>
    <row r="30008" s="29" customFormat="1" x14ac:dyDescent="0.25"/>
    <row r="30009" s="29" customFormat="1" x14ac:dyDescent="0.25"/>
    <row r="30010" s="29" customFormat="1" x14ac:dyDescent="0.25"/>
    <row r="30011" s="29" customFormat="1" x14ac:dyDescent="0.25"/>
    <row r="30012" s="29" customFormat="1" x14ac:dyDescent="0.25"/>
    <row r="30013" s="29" customFormat="1" x14ac:dyDescent="0.25"/>
    <row r="30014" s="29" customFormat="1" x14ac:dyDescent="0.25"/>
    <row r="30015" s="29" customFormat="1" x14ac:dyDescent="0.25"/>
    <row r="30016" s="29" customFormat="1" x14ac:dyDescent="0.25"/>
    <row r="30017" s="29" customFormat="1" x14ac:dyDescent="0.25"/>
    <row r="30018" s="29" customFormat="1" x14ac:dyDescent="0.25"/>
    <row r="30019" s="29" customFormat="1" x14ac:dyDescent="0.25"/>
    <row r="30020" s="29" customFormat="1" x14ac:dyDescent="0.25"/>
    <row r="30021" s="29" customFormat="1" x14ac:dyDescent="0.25"/>
    <row r="30022" s="29" customFormat="1" x14ac:dyDescent="0.25"/>
    <row r="30023" s="29" customFormat="1" x14ac:dyDescent="0.25"/>
    <row r="30024" s="29" customFormat="1" x14ac:dyDescent="0.25"/>
    <row r="30025" s="29" customFormat="1" x14ac:dyDescent="0.25"/>
    <row r="30026" s="29" customFormat="1" x14ac:dyDescent="0.25"/>
    <row r="30027" s="29" customFormat="1" x14ac:dyDescent="0.25"/>
    <row r="30028" s="29" customFormat="1" x14ac:dyDescent="0.25"/>
    <row r="30029" s="29" customFormat="1" x14ac:dyDescent="0.25"/>
    <row r="30030" s="29" customFormat="1" x14ac:dyDescent="0.25"/>
    <row r="30031" s="29" customFormat="1" x14ac:dyDescent="0.25"/>
    <row r="30032" s="29" customFormat="1" x14ac:dyDescent="0.25"/>
    <row r="30033" s="29" customFormat="1" x14ac:dyDescent="0.25"/>
    <row r="30034" s="29" customFormat="1" x14ac:dyDescent="0.25"/>
    <row r="30035" s="29" customFormat="1" x14ac:dyDescent="0.25"/>
    <row r="30036" s="29" customFormat="1" x14ac:dyDescent="0.25"/>
    <row r="30037" s="29" customFormat="1" x14ac:dyDescent="0.25"/>
    <row r="30038" s="29" customFormat="1" x14ac:dyDescent="0.25"/>
    <row r="30039" s="29" customFormat="1" x14ac:dyDescent="0.25"/>
    <row r="30040" s="29" customFormat="1" x14ac:dyDescent="0.25"/>
    <row r="30041" s="29" customFormat="1" x14ac:dyDescent="0.25"/>
    <row r="30042" s="29" customFormat="1" x14ac:dyDescent="0.25"/>
    <row r="30043" s="29" customFormat="1" x14ac:dyDescent="0.25"/>
    <row r="30044" s="29" customFormat="1" x14ac:dyDescent="0.25"/>
    <row r="30045" s="29" customFormat="1" x14ac:dyDescent="0.25"/>
    <row r="30046" s="29" customFormat="1" x14ac:dyDescent="0.25"/>
    <row r="30047" s="29" customFormat="1" x14ac:dyDescent="0.25"/>
    <row r="30048" s="29" customFormat="1" x14ac:dyDescent="0.25"/>
    <row r="30049" s="29" customFormat="1" x14ac:dyDescent="0.25"/>
    <row r="30050" s="29" customFormat="1" x14ac:dyDescent="0.25"/>
    <row r="30051" s="29" customFormat="1" x14ac:dyDescent="0.25"/>
    <row r="30052" s="29" customFormat="1" x14ac:dyDescent="0.25"/>
    <row r="30053" s="29" customFormat="1" x14ac:dyDescent="0.25"/>
    <row r="30054" s="29" customFormat="1" x14ac:dyDescent="0.25"/>
    <row r="30055" s="29" customFormat="1" x14ac:dyDescent="0.25"/>
    <row r="30056" s="29" customFormat="1" x14ac:dyDescent="0.25"/>
    <row r="30057" s="29" customFormat="1" x14ac:dyDescent="0.25"/>
    <row r="30058" s="29" customFormat="1" x14ac:dyDescent="0.25"/>
    <row r="30059" s="29" customFormat="1" x14ac:dyDescent="0.25"/>
    <row r="30060" s="29" customFormat="1" x14ac:dyDescent="0.25"/>
    <row r="30061" s="29" customFormat="1" x14ac:dyDescent="0.25"/>
    <row r="30062" s="29" customFormat="1" x14ac:dyDescent="0.25"/>
    <row r="30063" s="29" customFormat="1" x14ac:dyDescent="0.25"/>
    <row r="30064" s="29" customFormat="1" x14ac:dyDescent="0.25"/>
    <row r="30065" s="29" customFormat="1" x14ac:dyDescent="0.25"/>
    <row r="30066" s="29" customFormat="1" x14ac:dyDescent="0.25"/>
    <row r="30067" s="29" customFormat="1" x14ac:dyDescent="0.25"/>
    <row r="30068" s="29" customFormat="1" x14ac:dyDescent="0.25"/>
    <row r="30069" s="29" customFormat="1" x14ac:dyDescent="0.25"/>
    <row r="30070" s="29" customFormat="1" x14ac:dyDescent="0.25"/>
    <row r="30071" s="29" customFormat="1" x14ac:dyDescent="0.25"/>
    <row r="30072" s="29" customFormat="1" x14ac:dyDescent="0.25"/>
    <row r="30073" s="29" customFormat="1" x14ac:dyDescent="0.25"/>
    <row r="30074" s="29" customFormat="1" x14ac:dyDescent="0.25"/>
    <row r="30075" s="29" customFormat="1" x14ac:dyDescent="0.25"/>
    <row r="30076" s="29" customFormat="1" x14ac:dyDescent="0.25"/>
    <row r="30077" s="29" customFormat="1" x14ac:dyDescent="0.25"/>
    <row r="30078" s="29" customFormat="1" x14ac:dyDescent="0.25"/>
    <row r="30079" s="29" customFormat="1" x14ac:dyDescent="0.25"/>
    <row r="30080" s="29" customFormat="1" x14ac:dyDescent="0.25"/>
    <row r="30081" s="29" customFormat="1" x14ac:dyDescent="0.25"/>
    <row r="30082" s="29" customFormat="1" x14ac:dyDescent="0.25"/>
    <row r="30083" s="29" customFormat="1" x14ac:dyDescent="0.25"/>
    <row r="30084" s="29" customFormat="1" x14ac:dyDescent="0.25"/>
    <row r="30085" s="29" customFormat="1" x14ac:dyDescent="0.25"/>
    <row r="30086" s="29" customFormat="1" x14ac:dyDescent="0.25"/>
    <row r="30087" s="29" customFormat="1" x14ac:dyDescent="0.25"/>
    <row r="30088" s="29" customFormat="1" x14ac:dyDescent="0.25"/>
    <row r="30089" s="29" customFormat="1" x14ac:dyDescent="0.25"/>
    <row r="30090" s="29" customFormat="1" x14ac:dyDescent="0.25"/>
    <row r="30091" s="29" customFormat="1" x14ac:dyDescent="0.25"/>
    <row r="30092" s="29" customFormat="1" x14ac:dyDescent="0.25"/>
    <row r="30093" s="29" customFormat="1" x14ac:dyDescent="0.25"/>
    <row r="30094" s="29" customFormat="1" x14ac:dyDescent="0.25"/>
    <row r="30095" s="29" customFormat="1" x14ac:dyDescent="0.25"/>
    <row r="30096" s="29" customFormat="1" x14ac:dyDescent="0.25"/>
    <row r="30097" s="29" customFormat="1" x14ac:dyDescent="0.25"/>
    <row r="30098" s="29" customFormat="1" x14ac:dyDescent="0.25"/>
    <row r="30099" s="29" customFormat="1" x14ac:dyDescent="0.25"/>
    <row r="30100" s="29" customFormat="1" x14ac:dyDescent="0.25"/>
    <row r="30101" s="29" customFormat="1" x14ac:dyDescent="0.25"/>
    <row r="30102" s="29" customFormat="1" x14ac:dyDescent="0.25"/>
    <row r="30103" s="29" customFormat="1" x14ac:dyDescent="0.25"/>
    <row r="30104" s="29" customFormat="1" x14ac:dyDescent="0.25"/>
    <row r="30105" s="29" customFormat="1" x14ac:dyDescent="0.25"/>
    <row r="30106" s="29" customFormat="1" x14ac:dyDescent="0.25"/>
    <row r="30107" s="29" customFormat="1" x14ac:dyDescent="0.25"/>
    <row r="30108" s="29" customFormat="1" x14ac:dyDescent="0.25"/>
    <row r="30109" s="29" customFormat="1" x14ac:dyDescent="0.25"/>
    <row r="30110" s="29" customFormat="1" x14ac:dyDescent="0.25"/>
    <row r="30111" s="29" customFormat="1" x14ac:dyDescent="0.25"/>
    <row r="30112" s="29" customFormat="1" x14ac:dyDescent="0.25"/>
    <row r="30113" s="29" customFormat="1" x14ac:dyDescent="0.25"/>
    <row r="30114" s="29" customFormat="1" x14ac:dyDescent="0.25"/>
    <row r="30115" s="29" customFormat="1" x14ac:dyDescent="0.25"/>
    <row r="30116" s="29" customFormat="1" x14ac:dyDescent="0.25"/>
    <row r="30117" s="29" customFormat="1" x14ac:dyDescent="0.25"/>
    <row r="30118" s="29" customFormat="1" x14ac:dyDescent="0.25"/>
    <row r="30119" s="29" customFormat="1" x14ac:dyDescent="0.25"/>
    <row r="30120" s="29" customFormat="1" x14ac:dyDescent="0.25"/>
    <row r="30121" s="29" customFormat="1" x14ac:dyDescent="0.25"/>
    <row r="30122" s="29" customFormat="1" x14ac:dyDescent="0.25"/>
    <row r="30123" s="29" customFormat="1" x14ac:dyDescent="0.25"/>
    <row r="30124" s="29" customFormat="1" x14ac:dyDescent="0.25"/>
    <row r="30125" s="29" customFormat="1" x14ac:dyDescent="0.25"/>
    <row r="30126" s="29" customFormat="1" x14ac:dyDescent="0.25"/>
    <row r="30127" s="29" customFormat="1" x14ac:dyDescent="0.25"/>
    <row r="30128" s="29" customFormat="1" x14ac:dyDescent="0.25"/>
    <row r="30129" s="29" customFormat="1" x14ac:dyDescent="0.25"/>
    <row r="30130" s="29" customFormat="1" x14ac:dyDescent="0.25"/>
    <row r="30131" s="29" customFormat="1" x14ac:dyDescent="0.25"/>
    <row r="30132" s="29" customFormat="1" x14ac:dyDescent="0.25"/>
    <row r="30133" s="29" customFormat="1" x14ac:dyDescent="0.25"/>
    <row r="30134" s="29" customFormat="1" x14ac:dyDescent="0.25"/>
    <row r="30135" s="29" customFormat="1" x14ac:dyDescent="0.25"/>
    <row r="30136" s="29" customFormat="1" x14ac:dyDescent="0.25"/>
    <row r="30137" s="29" customFormat="1" x14ac:dyDescent="0.25"/>
    <row r="30138" s="29" customFormat="1" x14ac:dyDescent="0.25"/>
    <row r="30139" s="29" customFormat="1" x14ac:dyDescent="0.25"/>
    <row r="30140" s="29" customFormat="1" x14ac:dyDescent="0.25"/>
    <row r="30141" s="29" customFormat="1" x14ac:dyDescent="0.25"/>
    <row r="30142" s="29" customFormat="1" x14ac:dyDescent="0.25"/>
    <row r="30143" s="29" customFormat="1" x14ac:dyDescent="0.25"/>
    <row r="30144" s="29" customFormat="1" x14ac:dyDescent="0.25"/>
    <row r="30145" s="29" customFormat="1" x14ac:dyDescent="0.25"/>
    <row r="30146" s="29" customFormat="1" x14ac:dyDescent="0.25"/>
    <row r="30147" s="29" customFormat="1" x14ac:dyDescent="0.25"/>
    <row r="30148" s="29" customFormat="1" x14ac:dyDescent="0.25"/>
    <row r="30149" s="29" customFormat="1" x14ac:dyDescent="0.25"/>
    <row r="30150" s="29" customFormat="1" x14ac:dyDescent="0.25"/>
    <row r="30151" s="29" customFormat="1" x14ac:dyDescent="0.25"/>
    <row r="30152" s="29" customFormat="1" x14ac:dyDescent="0.25"/>
    <row r="30153" s="29" customFormat="1" x14ac:dyDescent="0.25"/>
    <row r="30154" s="29" customFormat="1" x14ac:dyDescent="0.25"/>
    <row r="30155" s="29" customFormat="1" x14ac:dyDescent="0.25"/>
    <row r="30156" s="29" customFormat="1" x14ac:dyDescent="0.25"/>
    <row r="30157" s="29" customFormat="1" x14ac:dyDescent="0.25"/>
    <row r="30158" s="29" customFormat="1" x14ac:dyDescent="0.25"/>
    <row r="30159" s="29" customFormat="1" x14ac:dyDescent="0.25"/>
    <row r="30160" s="29" customFormat="1" x14ac:dyDescent="0.25"/>
    <row r="30161" s="29" customFormat="1" x14ac:dyDescent="0.25"/>
    <row r="30162" s="29" customFormat="1" x14ac:dyDescent="0.25"/>
    <row r="30163" s="29" customFormat="1" x14ac:dyDescent="0.25"/>
    <row r="30164" s="29" customFormat="1" x14ac:dyDescent="0.25"/>
    <row r="30165" s="29" customFormat="1" x14ac:dyDescent="0.25"/>
    <row r="30166" s="29" customFormat="1" x14ac:dyDescent="0.25"/>
    <row r="30167" s="29" customFormat="1" x14ac:dyDescent="0.25"/>
    <row r="30168" s="29" customFormat="1" x14ac:dyDescent="0.25"/>
    <row r="30169" s="29" customFormat="1" x14ac:dyDescent="0.25"/>
    <row r="30170" s="29" customFormat="1" x14ac:dyDescent="0.25"/>
    <row r="30171" s="29" customFormat="1" x14ac:dyDescent="0.25"/>
    <row r="30172" s="29" customFormat="1" x14ac:dyDescent="0.25"/>
    <row r="30173" s="29" customFormat="1" x14ac:dyDescent="0.25"/>
    <row r="30174" s="29" customFormat="1" x14ac:dyDescent="0.25"/>
    <row r="30175" s="29" customFormat="1" x14ac:dyDescent="0.25"/>
    <row r="30176" s="29" customFormat="1" x14ac:dyDescent="0.25"/>
    <row r="30177" s="29" customFormat="1" x14ac:dyDescent="0.25"/>
    <row r="30178" s="29" customFormat="1" x14ac:dyDescent="0.25"/>
    <row r="30179" s="29" customFormat="1" x14ac:dyDescent="0.25"/>
    <row r="30180" s="29" customFormat="1" x14ac:dyDescent="0.25"/>
    <row r="30181" s="29" customFormat="1" x14ac:dyDescent="0.25"/>
    <row r="30182" s="29" customFormat="1" x14ac:dyDescent="0.25"/>
    <row r="30183" s="29" customFormat="1" x14ac:dyDescent="0.25"/>
    <row r="30184" s="29" customFormat="1" x14ac:dyDescent="0.25"/>
    <row r="30185" s="29" customFormat="1" x14ac:dyDescent="0.25"/>
    <row r="30186" s="29" customFormat="1" x14ac:dyDescent="0.25"/>
    <row r="30187" s="29" customFormat="1" x14ac:dyDescent="0.25"/>
    <row r="30188" s="29" customFormat="1" x14ac:dyDescent="0.25"/>
    <row r="30189" s="29" customFormat="1" x14ac:dyDescent="0.25"/>
    <row r="30190" s="29" customFormat="1" x14ac:dyDescent="0.25"/>
    <row r="30191" s="29" customFormat="1" x14ac:dyDescent="0.25"/>
    <row r="30192" s="29" customFormat="1" x14ac:dyDescent="0.25"/>
    <row r="30193" s="29" customFormat="1" x14ac:dyDescent="0.25"/>
    <row r="30194" s="29" customFormat="1" x14ac:dyDescent="0.25"/>
    <row r="30195" s="29" customFormat="1" x14ac:dyDescent="0.25"/>
    <row r="30196" s="29" customFormat="1" x14ac:dyDescent="0.25"/>
    <row r="30197" s="29" customFormat="1" x14ac:dyDescent="0.25"/>
    <row r="30198" s="29" customFormat="1" x14ac:dyDescent="0.25"/>
    <row r="30199" s="29" customFormat="1" x14ac:dyDescent="0.25"/>
    <row r="30200" s="29" customFormat="1" x14ac:dyDescent="0.25"/>
    <row r="30201" s="29" customFormat="1" x14ac:dyDescent="0.25"/>
    <row r="30202" s="29" customFormat="1" x14ac:dyDescent="0.25"/>
    <row r="30203" s="29" customFormat="1" x14ac:dyDescent="0.25"/>
    <row r="30204" s="29" customFormat="1" x14ac:dyDescent="0.25"/>
    <row r="30205" s="29" customFormat="1" x14ac:dyDescent="0.25"/>
    <row r="30206" s="29" customFormat="1" x14ac:dyDescent="0.25"/>
    <row r="30207" s="29" customFormat="1" x14ac:dyDescent="0.25"/>
    <row r="30208" s="29" customFormat="1" x14ac:dyDescent="0.25"/>
    <row r="30209" s="29" customFormat="1" x14ac:dyDescent="0.25"/>
    <row r="30210" s="29" customFormat="1" x14ac:dyDescent="0.25"/>
    <row r="30211" s="29" customFormat="1" x14ac:dyDescent="0.25"/>
    <row r="30212" s="29" customFormat="1" x14ac:dyDescent="0.25"/>
    <row r="30213" s="29" customFormat="1" x14ac:dyDescent="0.25"/>
    <row r="30214" s="29" customFormat="1" x14ac:dyDescent="0.25"/>
    <row r="30215" s="29" customFormat="1" x14ac:dyDescent="0.25"/>
    <row r="30216" s="29" customFormat="1" x14ac:dyDescent="0.25"/>
    <row r="30217" s="29" customFormat="1" x14ac:dyDescent="0.25"/>
    <row r="30218" s="29" customFormat="1" x14ac:dyDescent="0.25"/>
    <row r="30219" s="29" customFormat="1" x14ac:dyDescent="0.25"/>
    <row r="30220" s="29" customFormat="1" x14ac:dyDescent="0.25"/>
    <row r="30221" s="29" customFormat="1" x14ac:dyDescent="0.25"/>
    <row r="30222" s="29" customFormat="1" x14ac:dyDescent="0.25"/>
    <row r="30223" s="29" customFormat="1" x14ac:dyDescent="0.25"/>
    <row r="30224" s="29" customFormat="1" x14ac:dyDescent="0.25"/>
    <row r="30225" s="29" customFormat="1" x14ac:dyDescent="0.25"/>
    <row r="30226" s="29" customFormat="1" x14ac:dyDescent="0.25"/>
    <row r="30227" s="29" customFormat="1" x14ac:dyDescent="0.25"/>
    <row r="30228" s="29" customFormat="1" x14ac:dyDescent="0.25"/>
    <row r="30229" s="29" customFormat="1" x14ac:dyDescent="0.25"/>
    <row r="30230" s="29" customFormat="1" x14ac:dyDescent="0.25"/>
    <row r="30231" s="29" customFormat="1" x14ac:dyDescent="0.25"/>
    <row r="30232" s="29" customFormat="1" x14ac:dyDescent="0.25"/>
    <row r="30233" s="29" customFormat="1" x14ac:dyDescent="0.25"/>
    <row r="30234" s="29" customFormat="1" x14ac:dyDescent="0.25"/>
    <row r="30235" s="29" customFormat="1" x14ac:dyDescent="0.25"/>
    <row r="30236" s="29" customFormat="1" x14ac:dyDescent="0.25"/>
    <row r="30237" s="29" customFormat="1" x14ac:dyDescent="0.25"/>
    <row r="30238" s="29" customFormat="1" x14ac:dyDescent="0.25"/>
    <row r="30239" s="29" customFormat="1" x14ac:dyDescent="0.25"/>
    <row r="30240" s="29" customFormat="1" x14ac:dyDescent="0.25"/>
    <row r="30241" s="29" customFormat="1" x14ac:dyDescent="0.25"/>
    <row r="30242" s="29" customFormat="1" x14ac:dyDescent="0.25"/>
    <row r="30243" s="29" customFormat="1" x14ac:dyDescent="0.25"/>
    <row r="30244" s="29" customFormat="1" x14ac:dyDescent="0.25"/>
    <row r="30245" s="29" customFormat="1" x14ac:dyDescent="0.25"/>
    <row r="30246" s="29" customFormat="1" x14ac:dyDescent="0.25"/>
    <row r="30247" s="29" customFormat="1" x14ac:dyDescent="0.25"/>
    <row r="30248" s="29" customFormat="1" x14ac:dyDescent="0.25"/>
    <row r="30249" s="29" customFormat="1" x14ac:dyDescent="0.25"/>
    <row r="30250" s="29" customFormat="1" x14ac:dyDescent="0.25"/>
    <row r="30251" s="29" customFormat="1" x14ac:dyDescent="0.25"/>
    <row r="30252" s="29" customFormat="1" x14ac:dyDescent="0.25"/>
    <row r="30253" s="29" customFormat="1" x14ac:dyDescent="0.25"/>
    <row r="30254" s="29" customFormat="1" x14ac:dyDescent="0.25"/>
    <row r="30255" s="29" customFormat="1" x14ac:dyDescent="0.25"/>
    <row r="30256" s="29" customFormat="1" x14ac:dyDescent="0.25"/>
    <row r="30257" s="29" customFormat="1" x14ac:dyDescent="0.25"/>
    <row r="30258" s="29" customFormat="1" x14ac:dyDescent="0.25"/>
    <row r="30259" s="29" customFormat="1" x14ac:dyDescent="0.25"/>
    <row r="30260" s="29" customFormat="1" x14ac:dyDescent="0.25"/>
    <row r="30261" s="29" customFormat="1" x14ac:dyDescent="0.25"/>
    <row r="30262" s="29" customFormat="1" x14ac:dyDescent="0.25"/>
    <row r="30263" s="29" customFormat="1" x14ac:dyDescent="0.25"/>
    <row r="30264" s="29" customFormat="1" x14ac:dyDescent="0.25"/>
    <row r="30265" s="29" customFormat="1" x14ac:dyDescent="0.25"/>
    <row r="30266" s="29" customFormat="1" x14ac:dyDescent="0.25"/>
    <row r="30267" s="29" customFormat="1" x14ac:dyDescent="0.25"/>
    <row r="30268" s="29" customFormat="1" x14ac:dyDescent="0.25"/>
    <row r="30269" s="29" customFormat="1" x14ac:dyDescent="0.25"/>
    <row r="30270" s="29" customFormat="1" x14ac:dyDescent="0.25"/>
    <row r="30271" s="29" customFormat="1" x14ac:dyDescent="0.25"/>
    <row r="30272" s="29" customFormat="1" x14ac:dyDescent="0.25"/>
    <row r="30273" s="29" customFormat="1" x14ac:dyDescent="0.25"/>
    <row r="30274" s="29" customFormat="1" x14ac:dyDescent="0.25"/>
    <row r="30275" s="29" customFormat="1" x14ac:dyDescent="0.25"/>
    <row r="30276" s="29" customFormat="1" x14ac:dyDescent="0.25"/>
    <row r="30277" s="29" customFormat="1" x14ac:dyDescent="0.25"/>
    <row r="30278" s="29" customFormat="1" x14ac:dyDescent="0.25"/>
    <row r="30279" s="29" customFormat="1" x14ac:dyDescent="0.25"/>
    <row r="30280" s="29" customFormat="1" x14ac:dyDescent="0.25"/>
    <row r="30281" s="29" customFormat="1" x14ac:dyDescent="0.25"/>
    <row r="30282" s="29" customFormat="1" x14ac:dyDescent="0.25"/>
    <row r="30283" s="29" customFormat="1" x14ac:dyDescent="0.25"/>
    <row r="30284" s="29" customFormat="1" x14ac:dyDescent="0.25"/>
    <row r="30285" s="29" customFormat="1" x14ac:dyDescent="0.25"/>
    <row r="30286" s="29" customFormat="1" x14ac:dyDescent="0.25"/>
    <row r="30287" s="29" customFormat="1" x14ac:dyDescent="0.25"/>
    <row r="30288" s="29" customFormat="1" x14ac:dyDescent="0.25"/>
    <row r="30289" s="29" customFormat="1" x14ac:dyDescent="0.25"/>
    <row r="30290" s="29" customFormat="1" x14ac:dyDescent="0.25"/>
    <row r="30291" s="29" customFormat="1" x14ac:dyDescent="0.25"/>
    <row r="30292" s="29" customFormat="1" x14ac:dyDescent="0.25"/>
    <row r="30293" s="29" customFormat="1" x14ac:dyDescent="0.25"/>
    <row r="30294" s="29" customFormat="1" x14ac:dyDescent="0.25"/>
    <row r="30295" s="29" customFormat="1" x14ac:dyDescent="0.25"/>
    <row r="30296" s="29" customFormat="1" x14ac:dyDescent="0.25"/>
    <row r="30297" s="29" customFormat="1" x14ac:dyDescent="0.25"/>
    <row r="30298" s="29" customFormat="1" x14ac:dyDescent="0.25"/>
    <row r="30299" s="29" customFormat="1" x14ac:dyDescent="0.25"/>
    <row r="30300" s="29" customFormat="1" x14ac:dyDescent="0.25"/>
    <row r="30301" s="29" customFormat="1" x14ac:dyDescent="0.25"/>
    <row r="30302" s="29" customFormat="1" x14ac:dyDescent="0.25"/>
    <row r="30303" s="29" customFormat="1" x14ac:dyDescent="0.25"/>
    <row r="30304" s="29" customFormat="1" x14ac:dyDescent="0.25"/>
    <row r="30305" s="29" customFormat="1" x14ac:dyDescent="0.25"/>
    <row r="30306" s="29" customFormat="1" x14ac:dyDescent="0.25"/>
    <row r="30307" s="29" customFormat="1" x14ac:dyDescent="0.25"/>
    <row r="30308" s="29" customFormat="1" x14ac:dyDescent="0.25"/>
    <row r="30309" s="29" customFormat="1" x14ac:dyDescent="0.25"/>
    <row r="30310" s="29" customFormat="1" x14ac:dyDescent="0.25"/>
    <row r="30311" s="29" customFormat="1" x14ac:dyDescent="0.25"/>
    <row r="30312" s="29" customFormat="1" x14ac:dyDescent="0.25"/>
    <row r="30313" s="29" customFormat="1" x14ac:dyDescent="0.25"/>
    <row r="30314" s="29" customFormat="1" x14ac:dyDescent="0.25"/>
    <row r="30315" s="29" customFormat="1" x14ac:dyDescent="0.25"/>
    <row r="30316" s="29" customFormat="1" x14ac:dyDescent="0.25"/>
    <row r="30317" s="29" customFormat="1" x14ac:dyDescent="0.25"/>
    <row r="30318" s="29" customFormat="1" x14ac:dyDescent="0.25"/>
    <row r="30319" s="29" customFormat="1" x14ac:dyDescent="0.25"/>
    <row r="30320" s="29" customFormat="1" x14ac:dyDescent="0.25"/>
    <row r="30321" s="29" customFormat="1" x14ac:dyDescent="0.25"/>
    <row r="30322" s="29" customFormat="1" x14ac:dyDescent="0.25"/>
    <row r="30323" s="29" customFormat="1" x14ac:dyDescent="0.25"/>
    <row r="30324" s="29" customFormat="1" x14ac:dyDescent="0.25"/>
    <row r="30325" s="29" customFormat="1" x14ac:dyDescent="0.25"/>
    <row r="30326" s="29" customFormat="1" x14ac:dyDescent="0.25"/>
    <row r="30327" s="29" customFormat="1" x14ac:dyDescent="0.25"/>
    <row r="30328" s="29" customFormat="1" x14ac:dyDescent="0.25"/>
    <row r="30329" s="29" customFormat="1" x14ac:dyDescent="0.25"/>
    <row r="30330" s="29" customFormat="1" x14ac:dyDescent="0.25"/>
    <row r="30331" s="29" customFormat="1" x14ac:dyDescent="0.25"/>
    <row r="30332" s="29" customFormat="1" x14ac:dyDescent="0.25"/>
    <row r="30333" s="29" customFormat="1" x14ac:dyDescent="0.25"/>
    <row r="30334" s="29" customFormat="1" x14ac:dyDescent="0.25"/>
    <row r="30335" s="29" customFormat="1" x14ac:dyDescent="0.25"/>
    <row r="30336" s="29" customFormat="1" x14ac:dyDescent="0.25"/>
    <row r="30337" s="29" customFormat="1" x14ac:dyDescent="0.25"/>
    <row r="30338" s="29" customFormat="1" x14ac:dyDescent="0.25"/>
    <row r="30339" s="29" customFormat="1" x14ac:dyDescent="0.25"/>
    <row r="30340" s="29" customFormat="1" x14ac:dyDescent="0.25"/>
    <row r="30341" s="29" customFormat="1" x14ac:dyDescent="0.25"/>
    <row r="30342" s="29" customFormat="1" x14ac:dyDescent="0.25"/>
    <row r="30343" s="29" customFormat="1" x14ac:dyDescent="0.25"/>
    <row r="30344" s="29" customFormat="1" x14ac:dyDescent="0.25"/>
    <row r="30345" s="29" customFormat="1" x14ac:dyDescent="0.25"/>
    <row r="30346" s="29" customFormat="1" x14ac:dyDescent="0.25"/>
    <row r="30347" s="29" customFormat="1" x14ac:dyDescent="0.25"/>
    <row r="30348" s="29" customFormat="1" x14ac:dyDescent="0.25"/>
    <row r="30349" s="29" customFormat="1" x14ac:dyDescent="0.25"/>
    <row r="30350" s="29" customFormat="1" x14ac:dyDescent="0.25"/>
    <row r="30351" s="29" customFormat="1" x14ac:dyDescent="0.25"/>
    <row r="30352" s="29" customFormat="1" x14ac:dyDescent="0.25"/>
    <row r="30353" s="29" customFormat="1" x14ac:dyDescent="0.25"/>
    <row r="30354" s="29" customFormat="1" x14ac:dyDescent="0.25"/>
    <row r="30355" s="29" customFormat="1" x14ac:dyDescent="0.25"/>
    <row r="30356" s="29" customFormat="1" x14ac:dyDescent="0.25"/>
    <row r="30357" s="29" customFormat="1" x14ac:dyDescent="0.25"/>
    <row r="30358" s="29" customFormat="1" x14ac:dyDescent="0.25"/>
    <row r="30359" s="29" customFormat="1" x14ac:dyDescent="0.25"/>
    <row r="30360" s="29" customFormat="1" x14ac:dyDescent="0.25"/>
    <row r="30361" s="29" customFormat="1" x14ac:dyDescent="0.25"/>
    <row r="30362" s="29" customFormat="1" x14ac:dyDescent="0.25"/>
    <row r="30363" s="29" customFormat="1" x14ac:dyDescent="0.25"/>
    <row r="30364" s="29" customFormat="1" x14ac:dyDescent="0.25"/>
    <row r="30365" s="29" customFormat="1" x14ac:dyDescent="0.25"/>
    <row r="30366" s="29" customFormat="1" x14ac:dyDescent="0.25"/>
    <row r="30367" s="29" customFormat="1" x14ac:dyDescent="0.25"/>
    <row r="30368" s="29" customFormat="1" x14ac:dyDescent="0.25"/>
    <row r="30369" s="29" customFormat="1" x14ac:dyDescent="0.25"/>
    <row r="30370" s="29" customFormat="1" x14ac:dyDescent="0.25"/>
    <row r="30371" s="29" customFormat="1" x14ac:dyDescent="0.25"/>
    <row r="30372" s="29" customFormat="1" x14ac:dyDescent="0.25"/>
    <row r="30373" s="29" customFormat="1" x14ac:dyDescent="0.25"/>
    <row r="30374" s="29" customFormat="1" x14ac:dyDescent="0.25"/>
    <row r="30375" s="29" customFormat="1" x14ac:dyDescent="0.25"/>
    <row r="30376" s="29" customFormat="1" x14ac:dyDescent="0.25"/>
    <row r="30377" s="29" customFormat="1" x14ac:dyDescent="0.25"/>
    <row r="30378" s="29" customFormat="1" x14ac:dyDescent="0.25"/>
    <row r="30379" s="29" customFormat="1" x14ac:dyDescent="0.25"/>
    <row r="30380" s="29" customFormat="1" x14ac:dyDescent="0.25"/>
    <row r="30381" s="29" customFormat="1" x14ac:dyDescent="0.25"/>
    <row r="30382" s="29" customFormat="1" x14ac:dyDescent="0.25"/>
    <row r="30383" s="29" customFormat="1" x14ac:dyDescent="0.25"/>
    <row r="30384" s="29" customFormat="1" x14ac:dyDescent="0.25"/>
    <row r="30385" s="29" customFormat="1" x14ac:dyDescent="0.25"/>
    <row r="30386" s="29" customFormat="1" x14ac:dyDescent="0.25"/>
    <row r="30387" s="29" customFormat="1" x14ac:dyDescent="0.25"/>
    <row r="30388" s="29" customFormat="1" x14ac:dyDescent="0.25"/>
    <row r="30389" s="29" customFormat="1" x14ac:dyDescent="0.25"/>
    <row r="30390" s="29" customFormat="1" x14ac:dyDescent="0.25"/>
    <row r="30391" s="29" customFormat="1" x14ac:dyDescent="0.25"/>
    <row r="30392" s="29" customFormat="1" x14ac:dyDescent="0.25"/>
    <row r="30393" s="29" customFormat="1" x14ac:dyDescent="0.25"/>
    <row r="30394" s="29" customFormat="1" x14ac:dyDescent="0.25"/>
    <row r="30395" s="29" customFormat="1" x14ac:dyDescent="0.25"/>
    <row r="30396" s="29" customFormat="1" x14ac:dyDescent="0.25"/>
    <row r="30397" s="29" customFormat="1" x14ac:dyDescent="0.25"/>
    <row r="30398" s="29" customFormat="1" x14ac:dyDescent="0.25"/>
    <row r="30399" s="29" customFormat="1" x14ac:dyDescent="0.25"/>
    <row r="30400" s="29" customFormat="1" x14ac:dyDescent="0.25"/>
    <row r="30401" s="29" customFormat="1" x14ac:dyDescent="0.25"/>
    <row r="30402" s="29" customFormat="1" x14ac:dyDescent="0.25"/>
    <row r="30403" s="29" customFormat="1" x14ac:dyDescent="0.25"/>
    <row r="30404" s="29" customFormat="1" x14ac:dyDescent="0.25"/>
    <row r="30405" s="29" customFormat="1" x14ac:dyDescent="0.25"/>
    <row r="30406" s="29" customFormat="1" x14ac:dyDescent="0.25"/>
    <row r="30407" s="29" customFormat="1" x14ac:dyDescent="0.25"/>
    <row r="30408" s="29" customFormat="1" x14ac:dyDescent="0.25"/>
    <row r="30409" s="29" customFormat="1" x14ac:dyDescent="0.25"/>
    <row r="30410" s="29" customFormat="1" x14ac:dyDescent="0.25"/>
    <row r="30411" s="29" customFormat="1" x14ac:dyDescent="0.25"/>
    <row r="30412" s="29" customFormat="1" x14ac:dyDescent="0.25"/>
    <row r="30413" s="29" customFormat="1" x14ac:dyDescent="0.25"/>
    <row r="30414" s="29" customFormat="1" x14ac:dyDescent="0.25"/>
    <row r="30415" s="29" customFormat="1" x14ac:dyDescent="0.25"/>
    <row r="30416" s="29" customFormat="1" x14ac:dyDescent="0.25"/>
    <row r="30417" s="29" customFormat="1" x14ac:dyDescent="0.25"/>
    <row r="30418" s="29" customFormat="1" x14ac:dyDescent="0.25"/>
    <row r="30419" s="29" customFormat="1" x14ac:dyDescent="0.25"/>
    <row r="30420" s="29" customFormat="1" x14ac:dyDescent="0.25"/>
    <row r="30421" s="29" customFormat="1" x14ac:dyDescent="0.25"/>
    <row r="30422" s="29" customFormat="1" x14ac:dyDescent="0.25"/>
    <row r="30423" s="29" customFormat="1" x14ac:dyDescent="0.25"/>
    <row r="30424" s="29" customFormat="1" x14ac:dyDescent="0.25"/>
    <row r="30425" s="29" customFormat="1" x14ac:dyDescent="0.25"/>
    <row r="30426" s="29" customFormat="1" x14ac:dyDescent="0.25"/>
    <row r="30427" s="29" customFormat="1" x14ac:dyDescent="0.25"/>
    <row r="30428" s="29" customFormat="1" x14ac:dyDescent="0.25"/>
    <row r="30429" s="29" customFormat="1" x14ac:dyDescent="0.25"/>
    <row r="30430" s="29" customFormat="1" x14ac:dyDescent="0.25"/>
    <row r="30431" s="29" customFormat="1" x14ac:dyDescent="0.25"/>
    <row r="30432" s="29" customFormat="1" x14ac:dyDescent="0.25"/>
    <row r="30433" s="29" customFormat="1" x14ac:dyDescent="0.25"/>
    <row r="30434" s="29" customFormat="1" x14ac:dyDescent="0.25"/>
    <row r="30435" s="29" customFormat="1" x14ac:dyDescent="0.25"/>
    <row r="30436" s="29" customFormat="1" x14ac:dyDescent="0.25"/>
    <row r="30437" s="29" customFormat="1" x14ac:dyDescent="0.25"/>
    <row r="30438" s="29" customFormat="1" x14ac:dyDescent="0.25"/>
    <row r="30439" s="29" customFormat="1" x14ac:dyDescent="0.25"/>
    <row r="30440" s="29" customFormat="1" x14ac:dyDescent="0.25"/>
    <row r="30441" s="29" customFormat="1" x14ac:dyDescent="0.25"/>
    <row r="30442" s="29" customFormat="1" x14ac:dyDescent="0.25"/>
    <row r="30443" s="29" customFormat="1" x14ac:dyDescent="0.25"/>
    <row r="30444" s="29" customFormat="1" x14ac:dyDescent="0.25"/>
    <row r="30445" s="29" customFormat="1" x14ac:dyDescent="0.25"/>
    <row r="30446" s="29" customFormat="1" x14ac:dyDescent="0.25"/>
    <row r="30447" s="29" customFormat="1" x14ac:dyDescent="0.25"/>
    <row r="30448" s="29" customFormat="1" x14ac:dyDescent="0.25"/>
    <row r="30449" s="29" customFormat="1" x14ac:dyDescent="0.25"/>
    <row r="30450" s="29" customFormat="1" x14ac:dyDescent="0.25"/>
    <row r="30451" s="29" customFormat="1" x14ac:dyDescent="0.25"/>
    <row r="30452" s="29" customFormat="1" x14ac:dyDescent="0.25"/>
    <row r="30453" s="29" customFormat="1" x14ac:dyDescent="0.25"/>
    <row r="30454" s="29" customFormat="1" x14ac:dyDescent="0.25"/>
    <row r="30455" s="29" customFormat="1" x14ac:dyDescent="0.25"/>
    <row r="30456" s="29" customFormat="1" x14ac:dyDescent="0.25"/>
    <row r="30457" s="29" customFormat="1" x14ac:dyDescent="0.25"/>
    <row r="30458" s="29" customFormat="1" x14ac:dyDescent="0.25"/>
    <row r="30459" s="29" customFormat="1" x14ac:dyDescent="0.25"/>
    <row r="30460" s="29" customFormat="1" x14ac:dyDescent="0.25"/>
    <row r="30461" s="29" customFormat="1" x14ac:dyDescent="0.25"/>
    <row r="30462" s="29" customFormat="1" x14ac:dyDescent="0.25"/>
    <row r="30463" s="29" customFormat="1" x14ac:dyDescent="0.25"/>
    <row r="30464" s="29" customFormat="1" x14ac:dyDescent="0.25"/>
    <row r="30465" s="29" customFormat="1" x14ac:dyDescent="0.25"/>
    <row r="30466" s="29" customFormat="1" x14ac:dyDescent="0.25"/>
    <row r="30467" s="29" customFormat="1" x14ac:dyDescent="0.25"/>
    <row r="30468" s="29" customFormat="1" x14ac:dyDescent="0.25"/>
    <row r="30469" s="29" customFormat="1" x14ac:dyDescent="0.25"/>
    <row r="30470" s="29" customFormat="1" x14ac:dyDescent="0.25"/>
    <row r="30471" s="29" customFormat="1" x14ac:dyDescent="0.25"/>
    <row r="30472" s="29" customFormat="1" x14ac:dyDescent="0.25"/>
    <row r="30473" s="29" customFormat="1" x14ac:dyDescent="0.25"/>
    <row r="30474" s="29" customFormat="1" x14ac:dyDescent="0.25"/>
    <row r="30475" s="29" customFormat="1" x14ac:dyDescent="0.25"/>
    <row r="30476" s="29" customFormat="1" x14ac:dyDescent="0.25"/>
    <row r="30477" s="29" customFormat="1" x14ac:dyDescent="0.25"/>
    <row r="30478" s="29" customFormat="1" x14ac:dyDescent="0.25"/>
    <row r="30479" s="29" customFormat="1" x14ac:dyDescent="0.25"/>
    <row r="30480" s="29" customFormat="1" x14ac:dyDescent="0.25"/>
    <row r="30481" s="29" customFormat="1" x14ac:dyDescent="0.25"/>
    <row r="30482" s="29" customFormat="1" x14ac:dyDescent="0.25"/>
    <row r="30483" s="29" customFormat="1" x14ac:dyDescent="0.25"/>
    <row r="30484" s="29" customFormat="1" x14ac:dyDescent="0.25"/>
    <row r="30485" s="29" customFormat="1" x14ac:dyDescent="0.25"/>
    <row r="30486" s="29" customFormat="1" x14ac:dyDescent="0.25"/>
    <row r="30487" s="29" customFormat="1" x14ac:dyDescent="0.25"/>
    <row r="30488" s="29" customFormat="1" x14ac:dyDescent="0.25"/>
    <row r="30489" s="29" customFormat="1" x14ac:dyDescent="0.25"/>
    <row r="30490" s="29" customFormat="1" x14ac:dyDescent="0.25"/>
    <row r="30491" s="29" customFormat="1" x14ac:dyDescent="0.25"/>
    <row r="30492" s="29" customFormat="1" x14ac:dyDescent="0.25"/>
    <row r="30493" s="29" customFormat="1" x14ac:dyDescent="0.25"/>
    <row r="30494" s="29" customFormat="1" x14ac:dyDescent="0.25"/>
    <row r="30495" s="29" customFormat="1" x14ac:dyDescent="0.25"/>
    <row r="30496" s="29" customFormat="1" x14ac:dyDescent="0.25"/>
    <row r="30497" s="29" customFormat="1" x14ac:dyDescent="0.25"/>
    <row r="30498" s="29" customFormat="1" x14ac:dyDescent="0.25"/>
    <row r="30499" s="29" customFormat="1" x14ac:dyDescent="0.25"/>
    <row r="30500" s="29" customFormat="1" x14ac:dyDescent="0.25"/>
    <row r="30501" s="29" customFormat="1" x14ac:dyDescent="0.25"/>
    <row r="30502" s="29" customFormat="1" x14ac:dyDescent="0.25"/>
    <row r="30503" s="29" customFormat="1" x14ac:dyDescent="0.25"/>
    <row r="30504" s="29" customFormat="1" x14ac:dyDescent="0.25"/>
    <row r="30505" s="29" customFormat="1" x14ac:dyDescent="0.25"/>
    <row r="30506" s="29" customFormat="1" x14ac:dyDescent="0.25"/>
    <row r="30507" s="29" customFormat="1" x14ac:dyDescent="0.25"/>
    <row r="30508" s="29" customFormat="1" x14ac:dyDescent="0.25"/>
    <row r="30509" s="29" customFormat="1" x14ac:dyDescent="0.25"/>
    <row r="30510" s="29" customFormat="1" x14ac:dyDescent="0.25"/>
    <row r="30511" s="29" customFormat="1" x14ac:dyDescent="0.25"/>
    <row r="30512" s="29" customFormat="1" x14ac:dyDescent="0.25"/>
    <row r="30513" s="29" customFormat="1" x14ac:dyDescent="0.25"/>
    <row r="30514" s="29" customFormat="1" x14ac:dyDescent="0.25"/>
    <row r="30515" s="29" customFormat="1" x14ac:dyDescent="0.25"/>
    <row r="30516" s="29" customFormat="1" x14ac:dyDescent="0.25"/>
    <row r="30517" s="29" customFormat="1" x14ac:dyDescent="0.25"/>
    <row r="30518" s="29" customFormat="1" x14ac:dyDescent="0.25"/>
    <row r="30519" s="29" customFormat="1" x14ac:dyDescent="0.25"/>
    <row r="30520" s="29" customFormat="1" x14ac:dyDescent="0.25"/>
    <row r="30521" s="29" customFormat="1" x14ac:dyDescent="0.25"/>
    <row r="30522" s="29" customFormat="1" x14ac:dyDescent="0.25"/>
    <row r="30523" s="29" customFormat="1" x14ac:dyDescent="0.25"/>
    <row r="30524" s="29" customFormat="1" x14ac:dyDescent="0.25"/>
    <row r="30525" s="29" customFormat="1" x14ac:dyDescent="0.25"/>
    <row r="30526" s="29" customFormat="1" x14ac:dyDescent="0.25"/>
    <row r="30527" s="29" customFormat="1" x14ac:dyDescent="0.25"/>
    <row r="30528" s="29" customFormat="1" x14ac:dyDescent="0.25"/>
    <row r="30529" s="29" customFormat="1" x14ac:dyDescent="0.25"/>
    <row r="30530" s="29" customFormat="1" x14ac:dyDescent="0.25"/>
    <row r="30531" s="29" customFormat="1" x14ac:dyDescent="0.25"/>
    <row r="30532" s="29" customFormat="1" x14ac:dyDescent="0.25"/>
    <row r="30533" s="29" customFormat="1" x14ac:dyDescent="0.25"/>
    <row r="30534" s="29" customFormat="1" x14ac:dyDescent="0.25"/>
    <row r="30535" s="29" customFormat="1" x14ac:dyDescent="0.25"/>
    <row r="30536" s="29" customFormat="1" x14ac:dyDescent="0.25"/>
    <row r="30537" s="29" customFormat="1" x14ac:dyDescent="0.25"/>
    <row r="30538" s="29" customFormat="1" x14ac:dyDescent="0.25"/>
    <row r="30539" s="29" customFormat="1" x14ac:dyDescent="0.25"/>
    <row r="30540" s="29" customFormat="1" x14ac:dyDescent="0.25"/>
    <row r="30541" s="29" customFormat="1" x14ac:dyDescent="0.25"/>
    <row r="30542" s="29" customFormat="1" x14ac:dyDescent="0.25"/>
    <row r="30543" s="29" customFormat="1" x14ac:dyDescent="0.25"/>
    <row r="30544" s="29" customFormat="1" x14ac:dyDescent="0.25"/>
    <row r="30545" s="29" customFormat="1" x14ac:dyDescent="0.25"/>
    <row r="30546" s="29" customFormat="1" x14ac:dyDescent="0.25"/>
    <row r="30547" s="29" customFormat="1" x14ac:dyDescent="0.25"/>
    <row r="30548" s="29" customFormat="1" x14ac:dyDescent="0.25"/>
    <row r="30549" s="29" customFormat="1" x14ac:dyDescent="0.25"/>
    <row r="30550" s="29" customFormat="1" x14ac:dyDescent="0.25"/>
    <row r="30551" s="29" customFormat="1" x14ac:dyDescent="0.25"/>
    <row r="30552" s="29" customFormat="1" x14ac:dyDescent="0.25"/>
    <row r="30553" s="29" customFormat="1" x14ac:dyDescent="0.25"/>
    <row r="30554" s="29" customFormat="1" x14ac:dyDescent="0.25"/>
    <row r="30555" s="29" customFormat="1" x14ac:dyDescent="0.25"/>
    <row r="30556" s="29" customFormat="1" x14ac:dyDescent="0.25"/>
    <row r="30557" s="29" customFormat="1" x14ac:dyDescent="0.25"/>
    <row r="30558" s="29" customFormat="1" x14ac:dyDescent="0.25"/>
    <row r="30559" s="29" customFormat="1" x14ac:dyDescent="0.25"/>
    <row r="30560" s="29" customFormat="1" x14ac:dyDescent="0.25"/>
    <row r="30561" s="29" customFormat="1" x14ac:dyDescent="0.25"/>
    <row r="30562" s="29" customFormat="1" x14ac:dyDescent="0.25"/>
    <row r="30563" s="29" customFormat="1" x14ac:dyDescent="0.25"/>
    <row r="30564" s="29" customFormat="1" x14ac:dyDescent="0.25"/>
    <row r="30565" s="29" customFormat="1" x14ac:dyDescent="0.25"/>
    <row r="30566" s="29" customFormat="1" x14ac:dyDescent="0.25"/>
    <row r="30567" s="29" customFormat="1" x14ac:dyDescent="0.25"/>
    <row r="30568" s="29" customFormat="1" x14ac:dyDescent="0.25"/>
    <row r="30569" s="29" customFormat="1" x14ac:dyDescent="0.25"/>
    <row r="30570" s="29" customFormat="1" x14ac:dyDescent="0.25"/>
    <row r="30571" s="29" customFormat="1" x14ac:dyDescent="0.25"/>
    <row r="30572" s="29" customFormat="1" x14ac:dyDescent="0.25"/>
    <row r="30573" s="29" customFormat="1" x14ac:dyDescent="0.25"/>
    <row r="30574" s="29" customFormat="1" x14ac:dyDescent="0.25"/>
    <row r="30575" s="29" customFormat="1" x14ac:dyDescent="0.25"/>
    <row r="30576" s="29" customFormat="1" x14ac:dyDescent="0.25"/>
    <row r="30577" s="29" customFormat="1" x14ac:dyDescent="0.25"/>
    <row r="30578" s="29" customFormat="1" x14ac:dyDescent="0.25"/>
    <row r="30579" s="29" customFormat="1" x14ac:dyDescent="0.25"/>
    <row r="30580" s="29" customFormat="1" x14ac:dyDescent="0.25"/>
    <row r="30581" s="29" customFormat="1" x14ac:dyDescent="0.25"/>
    <row r="30582" s="29" customFormat="1" x14ac:dyDescent="0.25"/>
    <row r="30583" s="29" customFormat="1" x14ac:dyDescent="0.25"/>
    <row r="30584" s="29" customFormat="1" x14ac:dyDescent="0.25"/>
    <row r="30585" s="29" customFormat="1" x14ac:dyDescent="0.25"/>
    <row r="30586" s="29" customFormat="1" x14ac:dyDescent="0.25"/>
    <row r="30587" s="29" customFormat="1" x14ac:dyDescent="0.25"/>
    <row r="30588" s="29" customFormat="1" x14ac:dyDescent="0.25"/>
    <row r="30589" s="29" customFormat="1" x14ac:dyDescent="0.25"/>
    <row r="30590" s="29" customFormat="1" x14ac:dyDescent="0.25"/>
    <row r="30591" s="29" customFormat="1" x14ac:dyDescent="0.25"/>
    <row r="30592" s="29" customFormat="1" x14ac:dyDescent="0.25"/>
    <row r="30593" s="29" customFormat="1" x14ac:dyDescent="0.25"/>
    <row r="30594" s="29" customFormat="1" x14ac:dyDescent="0.25"/>
    <row r="30595" s="29" customFormat="1" x14ac:dyDescent="0.25"/>
    <row r="30596" s="29" customFormat="1" x14ac:dyDescent="0.25"/>
    <row r="30597" s="29" customFormat="1" x14ac:dyDescent="0.25"/>
    <row r="30598" s="29" customFormat="1" x14ac:dyDescent="0.25"/>
    <row r="30599" s="29" customFormat="1" x14ac:dyDescent="0.25"/>
    <row r="30600" s="29" customFormat="1" x14ac:dyDescent="0.25"/>
    <row r="30601" s="29" customFormat="1" x14ac:dyDescent="0.25"/>
    <row r="30602" s="29" customFormat="1" x14ac:dyDescent="0.25"/>
    <row r="30603" s="29" customFormat="1" x14ac:dyDescent="0.25"/>
    <row r="30604" s="29" customFormat="1" x14ac:dyDescent="0.25"/>
    <row r="30605" s="29" customFormat="1" x14ac:dyDescent="0.25"/>
    <row r="30606" s="29" customFormat="1" x14ac:dyDescent="0.25"/>
    <row r="30607" s="29" customFormat="1" x14ac:dyDescent="0.25"/>
    <row r="30608" s="29" customFormat="1" x14ac:dyDescent="0.25"/>
    <row r="30609" s="29" customFormat="1" x14ac:dyDescent="0.25"/>
    <row r="30610" s="29" customFormat="1" x14ac:dyDescent="0.25"/>
    <row r="30611" s="29" customFormat="1" x14ac:dyDescent="0.25"/>
    <row r="30612" s="29" customFormat="1" x14ac:dyDescent="0.25"/>
    <row r="30613" s="29" customFormat="1" x14ac:dyDescent="0.25"/>
    <row r="30614" s="29" customFormat="1" x14ac:dyDescent="0.25"/>
    <row r="30615" s="29" customFormat="1" x14ac:dyDescent="0.25"/>
    <row r="30616" s="29" customFormat="1" x14ac:dyDescent="0.25"/>
    <row r="30617" s="29" customFormat="1" x14ac:dyDescent="0.25"/>
    <row r="30618" s="29" customFormat="1" x14ac:dyDescent="0.25"/>
    <row r="30619" s="29" customFormat="1" x14ac:dyDescent="0.25"/>
    <row r="30620" s="29" customFormat="1" x14ac:dyDescent="0.25"/>
    <row r="30621" s="29" customFormat="1" x14ac:dyDescent="0.25"/>
    <row r="30622" s="29" customFormat="1" x14ac:dyDescent="0.25"/>
    <row r="30623" s="29" customFormat="1" x14ac:dyDescent="0.25"/>
    <row r="30624" s="29" customFormat="1" x14ac:dyDescent="0.25"/>
    <row r="30625" s="29" customFormat="1" x14ac:dyDescent="0.25"/>
    <row r="30626" s="29" customFormat="1" x14ac:dyDescent="0.25"/>
    <row r="30627" s="29" customFormat="1" x14ac:dyDescent="0.25"/>
    <row r="30628" s="29" customFormat="1" x14ac:dyDescent="0.25"/>
    <row r="30629" s="29" customFormat="1" x14ac:dyDescent="0.25"/>
    <row r="30630" s="29" customFormat="1" x14ac:dyDescent="0.25"/>
    <row r="30631" s="29" customFormat="1" x14ac:dyDescent="0.25"/>
    <row r="30632" s="29" customFormat="1" x14ac:dyDescent="0.25"/>
    <row r="30633" s="29" customFormat="1" x14ac:dyDescent="0.25"/>
    <row r="30634" s="29" customFormat="1" x14ac:dyDescent="0.25"/>
    <row r="30635" s="29" customFormat="1" x14ac:dyDescent="0.25"/>
    <row r="30636" s="29" customFormat="1" x14ac:dyDescent="0.25"/>
    <row r="30637" s="29" customFormat="1" x14ac:dyDescent="0.25"/>
    <row r="30638" s="29" customFormat="1" x14ac:dyDescent="0.25"/>
    <row r="30639" s="29" customFormat="1" x14ac:dyDescent="0.25"/>
    <row r="30640" s="29" customFormat="1" x14ac:dyDescent="0.25"/>
    <row r="30641" s="29" customFormat="1" x14ac:dyDescent="0.25"/>
    <row r="30642" s="29" customFormat="1" x14ac:dyDescent="0.25"/>
    <row r="30643" s="29" customFormat="1" x14ac:dyDescent="0.25"/>
    <row r="30644" s="29" customFormat="1" x14ac:dyDescent="0.25"/>
    <row r="30645" s="29" customFormat="1" x14ac:dyDescent="0.25"/>
    <row r="30646" s="29" customFormat="1" x14ac:dyDescent="0.25"/>
    <row r="30647" s="29" customFormat="1" x14ac:dyDescent="0.25"/>
    <row r="30648" s="29" customFormat="1" x14ac:dyDescent="0.25"/>
    <row r="30649" s="29" customFormat="1" x14ac:dyDescent="0.25"/>
    <row r="30650" s="29" customFormat="1" x14ac:dyDescent="0.25"/>
    <row r="30651" s="29" customFormat="1" x14ac:dyDescent="0.25"/>
    <row r="30652" s="29" customFormat="1" x14ac:dyDescent="0.25"/>
    <row r="30653" s="29" customFormat="1" x14ac:dyDescent="0.25"/>
    <row r="30654" s="29" customFormat="1" x14ac:dyDescent="0.25"/>
    <row r="30655" s="29" customFormat="1" x14ac:dyDescent="0.25"/>
    <row r="30656" s="29" customFormat="1" x14ac:dyDescent="0.25"/>
    <row r="30657" s="29" customFormat="1" x14ac:dyDescent="0.25"/>
    <row r="30658" s="29" customFormat="1" x14ac:dyDescent="0.25"/>
    <row r="30659" s="29" customFormat="1" x14ac:dyDescent="0.25"/>
    <row r="30660" s="29" customFormat="1" x14ac:dyDescent="0.25"/>
    <row r="30661" s="29" customFormat="1" x14ac:dyDescent="0.25"/>
    <row r="30662" s="29" customFormat="1" x14ac:dyDescent="0.25"/>
    <row r="30663" s="29" customFormat="1" x14ac:dyDescent="0.25"/>
    <row r="30664" s="29" customFormat="1" x14ac:dyDescent="0.25"/>
    <row r="30665" s="29" customFormat="1" x14ac:dyDescent="0.25"/>
    <row r="30666" s="29" customFormat="1" x14ac:dyDescent="0.25"/>
    <row r="30667" s="29" customFormat="1" x14ac:dyDescent="0.25"/>
    <row r="30668" s="29" customFormat="1" x14ac:dyDescent="0.25"/>
    <row r="30669" s="29" customFormat="1" x14ac:dyDescent="0.25"/>
    <row r="30670" s="29" customFormat="1" x14ac:dyDescent="0.25"/>
    <row r="30671" s="29" customFormat="1" x14ac:dyDescent="0.25"/>
    <row r="30672" s="29" customFormat="1" x14ac:dyDescent="0.25"/>
    <row r="30673" s="29" customFormat="1" x14ac:dyDescent="0.25"/>
    <row r="30674" s="29" customFormat="1" x14ac:dyDescent="0.25"/>
    <row r="30675" s="29" customFormat="1" x14ac:dyDescent="0.25"/>
    <row r="30676" s="29" customFormat="1" x14ac:dyDescent="0.25"/>
    <row r="30677" s="29" customFormat="1" x14ac:dyDescent="0.25"/>
    <row r="30678" s="29" customFormat="1" x14ac:dyDescent="0.25"/>
    <row r="30679" s="29" customFormat="1" x14ac:dyDescent="0.25"/>
    <row r="30680" s="29" customFormat="1" x14ac:dyDescent="0.25"/>
    <row r="30681" s="29" customFormat="1" x14ac:dyDescent="0.25"/>
    <row r="30682" s="29" customFormat="1" x14ac:dyDescent="0.25"/>
    <row r="30683" s="29" customFormat="1" x14ac:dyDescent="0.25"/>
    <row r="30684" s="29" customFormat="1" x14ac:dyDescent="0.25"/>
    <row r="30685" s="29" customFormat="1" x14ac:dyDescent="0.25"/>
    <row r="30686" s="29" customFormat="1" x14ac:dyDescent="0.25"/>
    <row r="30687" s="29" customFormat="1" x14ac:dyDescent="0.25"/>
    <row r="30688" s="29" customFormat="1" x14ac:dyDescent="0.25"/>
    <row r="30689" s="29" customFormat="1" x14ac:dyDescent="0.25"/>
    <row r="30690" s="29" customFormat="1" x14ac:dyDescent="0.25"/>
    <row r="30691" s="29" customFormat="1" x14ac:dyDescent="0.25"/>
    <row r="30692" s="29" customFormat="1" x14ac:dyDescent="0.25"/>
    <row r="30693" s="29" customFormat="1" x14ac:dyDescent="0.25"/>
    <row r="30694" s="29" customFormat="1" x14ac:dyDescent="0.25"/>
    <row r="30695" s="29" customFormat="1" x14ac:dyDescent="0.25"/>
    <row r="30696" s="29" customFormat="1" x14ac:dyDescent="0.25"/>
    <row r="30697" s="29" customFormat="1" x14ac:dyDescent="0.25"/>
    <row r="30698" s="29" customFormat="1" x14ac:dyDescent="0.25"/>
    <row r="30699" s="29" customFormat="1" x14ac:dyDescent="0.25"/>
    <row r="30700" s="29" customFormat="1" x14ac:dyDescent="0.25"/>
    <row r="30701" s="29" customFormat="1" x14ac:dyDescent="0.25"/>
    <row r="30702" s="29" customFormat="1" x14ac:dyDescent="0.25"/>
    <row r="30703" s="29" customFormat="1" x14ac:dyDescent="0.25"/>
    <row r="30704" s="29" customFormat="1" x14ac:dyDescent="0.25"/>
    <row r="30705" s="29" customFormat="1" x14ac:dyDescent="0.25"/>
    <row r="30706" s="29" customFormat="1" x14ac:dyDescent="0.25"/>
    <row r="30707" s="29" customFormat="1" x14ac:dyDescent="0.25"/>
    <row r="30708" s="29" customFormat="1" x14ac:dyDescent="0.25"/>
    <row r="30709" s="29" customFormat="1" x14ac:dyDescent="0.25"/>
    <row r="30710" s="29" customFormat="1" x14ac:dyDescent="0.25"/>
    <row r="30711" s="29" customFormat="1" x14ac:dyDescent="0.25"/>
    <row r="30712" s="29" customFormat="1" x14ac:dyDescent="0.25"/>
    <row r="30713" s="29" customFormat="1" x14ac:dyDescent="0.25"/>
    <row r="30714" s="29" customFormat="1" x14ac:dyDescent="0.25"/>
    <row r="30715" s="29" customFormat="1" x14ac:dyDescent="0.25"/>
    <row r="30716" s="29" customFormat="1" x14ac:dyDescent="0.25"/>
    <row r="30717" s="29" customFormat="1" x14ac:dyDescent="0.25"/>
    <row r="30718" s="29" customFormat="1" x14ac:dyDescent="0.25"/>
    <row r="30719" s="29" customFormat="1" x14ac:dyDescent="0.25"/>
    <row r="30720" s="29" customFormat="1" x14ac:dyDescent="0.25"/>
    <row r="30721" s="29" customFormat="1" x14ac:dyDescent="0.25"/>
    <row r="30722" s="29" customFormat="1" x14ac:dyDescent="0.25"/>
    <row r="30723" s="29" customFormat="1" x14ac:dyDescent="0.25"/>
    <row r="30724" s="29" customFormat="1" x14ac:dyDescent="0.25"/>
    <row r="30725" s="29" customFormat="1" x14ac:dyDescent="0.25"/>
    <row r="30726" s="29" customFormat="1" x14ac:dyDescent="0.25"/>
    <row r="30727" s="29" customFormat="1" x14ac:dyDescent="0.25"/>
    <row r="30728" s="29" customFormat="1" x14ac:dyDescent="0.25"/>
    <row r="30729" s="29" customFormat="1" x14ac:dyDescent="0.25"/>
    <row r="30730" s="29" customFormat="1" x14ac:dyDescent="0.25"/>
    <row r="30731" s="29" customFormat="1" x14ac:dyDescent="0.25"/>
    <row r="30732" s="29" customFormat="1" x14ac:dyDescent="0.25"/>
    <row r="30733" s="29" customFormat="1" x14ac:dyDescent="0.25"/>
    <row r="30734" s="29" customFormat="1" x14ac:dyDescent="0.25"/>
    <row r="30735" s="29" customFormat="1" x14ac:dyDescent="0.25"/>
    <row r="30736" s="29" customFormat="1" x14ac:dyDescent="0.25"/>
    <row r="30737" s="29" customFormat="1" x14ac:dyDescent="0.25"/>
    <row r="30738" s="29" customFormat="1" x14ac:dyDescent="0.25"/>
    <row r="30739" s="29" customFormat="1" x14ac:dyDescent="0.25"/>
    <row r="30740" s="29" customFormat="1" x14ac:dyDescent="0.25"/>
    <row r="30741" s="29" customFormat="1" x14ac:dyDescent="0.25"/>
    <row r="30742" s="29" customFormat="1" x14ac:dyDescent="0.25"/>
    <row r="30743" s="29" customFormat="1" x14ac:dyDescent="0.25"/>
    <row r="30744" s="29" customFormat="1" x14ac:dyDescent="0.25"/>
    <row r="30745" s="29" customFormat="1" x14ac:dyDescent="0.25"/>
    <row r="30746" s="29" customFormat="1" x14ac:dyDescent="0.25"/>
    <row r="30747" s="29" customFormat="1" x14ac:dyDescent="0.25"/>
    <row r="30748" s="29" customFormat="1" x14ac:dyDescent="0.25"/>
    <row r="30749" s="29" customFormat="1" x14ac:dyDescent="0.25"/>
    <row r="30750" s="29" customFormat="1" x14ac:dyDescent="0.25"/>
    <row r="30751" s="29" customFormat="1" x14ac:dyDescent="0.25"/>
    <row r="30752" s="29" customFormat="1" x14ac:dyDescent="0.25"/>
    <row r="30753" s="29" customFormat="1" x14ac:dyDescent="0.25"/>
    <row r="30754" s="29" customFormat="1" x14ac:dyDescent="0.25"/>
    <row r="30755" s="29" customFormat="1" x14ac:dyDescent="0.25"/>
    <row r="30756" s="29" customFormat="1" x14ac:dyDescent="0.25"/>
    <row r="30757" s="29" customFormat="1" x14ac:dyDescent="0.25"/>
    <row r="30758" s="29" customFormat="1" x14ac:dyDescent="0.25"/>
    <row r="30759" s="29" customFormat="1" x14ac:dyDescent="0.25"/>
    <row r="30760" s="29" customFormat="1" x14ac:dyDescent="0.25"/>
    <row r="30761" s="29" customFormat="1" x14ac:dyDescent="0.25"/>
    <row r="30762" s="29" customFormat="1" x14ac:dyDescent="0.25"/>
    <row r="30763" s="29" customFormat="1" x14ac:dyDescent="0.25"/>
    <row r="30764" s="29" customFormat="1" x14ac:dyDescent="0.25"/>
    <row r="30765" s="29" customFormat="1" x14ac:dyDescent="0.25"/>
    <row r="30766" s="29" customFormat="1" x14ac:dyDescent="0.25"/>
    <row r="30767" s="29" customFormat="1" x14ac:dyDescent="0.25"/>
    <row r="30768" s="29" customFormat="1" x14ac:dyDescent="0.25"/>
    <row r="30769" s="29" customFormat="1" x14ac:dyDescent="0.25"/>
    <row r="30770" s="29" customFormat="1" x14ac:dyDescent="0.25"/>
    <row r="30771" s="29" customFormat="1" x14ac:dyDescent="0.25"/>
    <row r="30772" s="29" customFormat="1" x14ac:dyDescent="0.25"/>
    <row r="30773" s="29" customFormat="1" x14ac:dyDescent="0.25"/>
    <row r="30774" s="29" customFormat="1" x14ac:dyDescent="0.25"/>
    <row r="30775" s="29" customFormat="1" x14ac:dyDescent="0.25"/>
    <row r="30776" s="29" customFormat="1" x14ac:dyDescent="0.25"/>
    <row r="30777" s="29" customFormat="1" x14ac:dyDescent="0.25"/>
    <row r="30778" s="29" customFormat="1" x14ac:dyDescent="0.25"/>
    <row r="30779" s="29" customFormat="1" x14ac:dyDescent="0.25"/>
    <row r="30780" s="29" customFormat="1" x14ac:dyDescent="0.25"/>
    <row r="30781" s="29" customFormat="1" x14ac:dyDescent="0.25"/>
    <row r="30782" s="29" customFormat="1" x14ac:dyDescent="0.25"/>
    <row r="30783" s="29" customFormat="1" x14ac:dyDescent="0.25"/>
    <row r="30784" s="29" customFormat="1" x14ac:dyDescent="0.25"/>
    <row r="30785" s="29" customFormat="1" x14ac:dyDescent="0.25"/>
    <row r="30786" s="29" customFormat="1" x14ac:dyDescent="0.25"/>
    <row r="30787" s="29" customFormat="1" x14ac:dyDescent="0.25"/>
    <row r="30788" s="29" customFormat="1" x14ac:dyDescent="0.25"/>
    <row r="30789" s="29" customFormat="1" x14ac:dyDescent="0.25"/>
    <row r="30790" s="29" customFormat="1" x14ac:dyDescent="0.25"/>
    <row r="30791" s="29" customFormat="1" x14ac:dyDescent="0.25"/>
    <row r="30792" s="29" customFormat="1" x14ac:dyDescent="0.25"/>
    <row r="30793" s="29" customFormat="1" x14ac:dyDescent="0.25"/>
    <row r="30794" s="29" customFormat="1" x14ac:dyDescent="0.25"/>
    <row r="30795" s="29" customFormat="1" x14ac:dyDescent="0.25"/>
    <row r="30796" s="29" customFormat="1" x14ac:dyDescent="0.25"/>
    <row r="30797" s="29" customFormat="1" x14ac:dyDescent="0.25"/>
    <row r="30798" s="29" customFormat="1" x14ac:dyDescent="0.25"/>
    <row r="30799" s="29" customFormat="1" x14ac:dyDescent="0.25"/>
    <row r="30800" s="29" customFormat="1" x14ac:dyDescent="0.25"/>
    <row r="30801" s="29" customFormat="1" x14ac:dyDescent="0.25"/>
    <row r="30802" s="29" customFormat="1" x14ac:dyDescent="0.25"/>
    <row r="30803" s="29" customFormat="1" x14ac:dyDescent="0.25"/>
    <row r="30804" s="29" customFormat="1" x14ac:dyDescent="0.25"/>
    <row r="30805" s="29" customFormat="1" x14ac:dyDescent="0.25"/>
    <row r="30806" s="29" customFormat="1" x14ac:dyDescent="0.25"/>
    <row r="30807" s="29" customFormat="1" x14ac:dyDescent="0.25"/>
    <row r="30808" s="29" customFormat="1" x14ac:dyDescent="0.25"/>
    <row r="30809" s="29" customFormat="1" x14ac:dyDescent="0.25"/>
    <row r="30810" s="29" customFormat="1" x14ac:dyDescent="0.25"/>
    <row r="30811" s="29" customFormat="1" x14ac:dyDescent="0.25"/>
    <row r="30812" s="29" customFormat="1" x14ac:dyDescent="0.25"/>
    <row r="30813" s="29" customFormat="1" x14ac:dyDescent="0.25"/>
    <row r="30814" s="29" customFormat="1" x14ac:dyDescent="0.25"/>
    <row r="30815" s="29" customFormat="1" x14ac:dyDescent="0.25"/>
    <row r="30816" s="29" customFormat="1" x14ac:dyDescent="0.25"/>
    <row r="30817" s="29" customFormat="1" x14ac:dyDescent="0.25"/>
    <row r="30818" s="29" customFormat="1" x14ac:dyDescent="0.25"/>
    <row r="30819" s="29" customFormat="1" x14ac:dyDescent="0.25"/>
    <row r="30820" s="29" customFormat="1" x14ac:dyDescent="0.25"/>
    <row r="30821" s="29" customFormat="1" x14ac:dyDescent="0.25"/>
    <row r="30822" s="29" customFormat="1" x14ac:dyDescent="0.25"/>
    <row r="30823" s="29" customFormat="1" x14ac:dyDescent="0.25"/>
    <row r="30824" s="29" customFormat="1" x14ac:dyDescent="0.25"/>
    <row r="30825" s="29" customFormat="1" x14ac:dyDescent="0.25"/>
    <row r="30826" s="29" customFormat="1" x14ac:dyDescent="0.25"/>
    <row r="30827" s="29" customFormat="1" x14ac:dyDescent="0.25"/>
    <row r="30828" s="29" customFormat="1" x14ac:dyDescent="0.25"/>
    <row r="30829" s="29" customFormat="1" x14ac:dyDescent="0.25"/>
    <row r="30830" s="29" customFormat="1" x14ac:dyDescent="0.25"/>
    <row r="30831" s="29" customFormat="1" x14ac:dyDescent="0.25"/>
    <row r="30832" s="29" customFormat="1" x14ac:dyDescent="0.25"/>
    <row r="30833" s="29" customFormat="1" x14ac:dyDescent="0.25"/>
    <row r="30834" s="29" customFormat="1" x14ac:dyDescent="0.25"/>
    <row r="30835" s="29" customFormat="1" x14ac:dyDescent="0.25"/>
    <row r="30836" s="29" customFormat="1" x14ac:dyDescent="0.25"/>
    <row r="30837" s="29" customFormat="1" x14ac:dyDescent="0.25"/>
    <row r="30838" s="29" customFormat="1" x14ac:dyDescent="0.25"/>
    <row r="30839" s="29" customFormat="1" x14ac:dyDescent="0.25"/>
    <row r="30840" s="29" customFormat="1" x14ac:dyDescent="0.25"/>
    <row r="30841" s="29" customFormat="1" x14ac:dyDescent="0.25"/>
    <row r="30842" s="29" customFormat="1" x14ac:dyDescent="0.25"/>
    <row r="30843" s="29" customFormat="1" x14ac:dyDescent="0.25"/>
    <row r="30844" s="29" customFormat="1" x14ac:dyDescent="0.25"/>
    <row r="30845" s="29" customFormat="1" x14ac:dyDescent="0.25"/>
    <row r="30846" s="29" customFormat="1" x14ac:dyDescent="0.25"/>
    <row r="30847" s="29" customFormat="1" x14ac:dyDescent="0.25"/>
    <row r="30848" s="29" customFormat="1" x14ac:dyDescent="0.25"/>
    <row r="30849" s="29" customFormat="1" x14ac:dyDescent="0.25"/>
    <row r="30850" s="29" customFormat="1" x14ac:dyDescent="0.25"/>
    <row r="30851" s="29" customFormat="1" x14ac:dyDescent="0.25"/>
    <row r="30852" s="29" customFormat="1" x14ac:dyDescent="0.25"/>
    <row r="30853" s="29" customFormat="1" x14ac:dyDescent="0.25"/>
    <row r="30854" s="29" customFormat="1" x14ac:dyDescent="0.25"/>
    <row r="30855" s="29" customFormat="1" x14ac:dyDescent="0.25"/>
    <row r="30856" s="29" customFormat="1" x14ac:dyDescent="0.25"/>
    <row r="30857" s="29" customFormat="1" x14ac:dyDescent="0.25"/>
    <row r="30858" s="29" customFormat="1" x14ac:dyDescent="0.25"/>
    <row r="30859" s="29" customFormat="1" x14ac:dyDescent="0.25"/>
    <row r="30860" s="29" customFormat="1" x14ac:dyDescent="0.25"/>
    <row r="30861" s="29" customFormat="1" x14ac:dyDescent="0.25"/>
    <row r="30862" s="29" customFormat="1" x14ac:dyDescent="0.25"/>
    <row r="30863" s="29" customFormat="1" x14ac:dyDescent="0.25"/>
    <row r="30864" s="29" customFormat="1" x14ac:dyDescent="0.25"/>
    <row r="30865" s="29" customFormat="1" x14ac:dyDescent="0.25"/>
    <row r="30866" s="29" customFormat="1" x14ac:dyDescent="0.25"/>
    <row r="30867" s="29" customFormat="1" x14ac:dyDescent="0.25"/>
    <row r="30868" s="29" customFormat="1" x14ac:dyDescent="0.25"/>
    <row r="30869" s="29" customFormat="1" x14ac:dyDescent="0.25"/>
    <row r="30870" s="29" customFormat="1" x14ac:dyDescent="0.25"/>
    <row r="30871" s="29" customFormat="1" x14ac:dyDescent="0.25"/>
    <row r="30872" s="29" customFormat="1" x14ac:dyDescent="0.25"/>
    <row r="30873" s="29" customFormat="1" x14ac:dyDescent="0.25"/>
    <row r="30874" s="29" customFormat="1" x14ac:dyDescent="0.25"/>
    <row r="30875" s="29" customFormat="1" x14ac:dyDescent="0.25"/>
    <row r="30876" s="29" customFormat="1" x14ac:dyDescent="0.25"/>
    <row r="30877" s="29" customFormat="1" x14ac:dyDescent="0.25"/>
    <row r="30878" s="29" customFormat="1" x14ac:dyDescent="0.25"/>
    <row r="30879" s="29" customFormat="1" x14ac:dyDescent="0.25"/>
    <row r="30880" s="29" customFormat="1" x14ac:dyDescent="0.25"/>
    <row r="30881" s="29" customFormat="1" x14ac:dyDescent="0.25"/>
    <row r="30882" s="29" customFormat="1" x14ac:dyDescent="0.25"/>
    <row r="30883" s="29" customFormat="1" x14ac:dyDescent="0.25"/>
    <row r="30884" s="29" customFormat="1" x14ac:dyDescent="0.25"/>
    <row r="30885" s="29" customFormat="1" x14ac:dyDescent="0.25"/>
    <row r="30886" s="29" customFormat="1" x14ac:dyDescent="0.25"/>
    <row r="30887" s="29" customFormat="1" x14ac:dyDescent="0.25"/>
    <row r="30888" s="29" customFormat="1" x14ac:dyDescent="0.25"/>
    <row r="30889" s="29" customFormat="1" x14ac:dyDescent="0.25"/>
    <row r="30890" s="29" customFormat="1" x14ac:dyDescent="0.25"/>
    <row r="30891" s="29" customFormat="1" x14ac:dyDescent="0.25"/>
    <row r="30892" s="29" customFormat="1" x14ac:dyDescent="0.25"/>
    <row r="30893" s="29" customFormat="1" x14ac:dyDescent="0.25"/>
    <row r="30894" s="29" customFormat="1" x14ac:dyDescent="0.25"/>
    <row r="30895" s="29" customFormat="1" x14ac:dyDescent="0.25"/>
    <row r="30896" s="29" customFormat="1" x14ac:dyDescent="0.25"/>
    <row r="30897" s="29" customFormat="1" x14ac:dyDescent="0.25"/>
    <row r="30898" s="29" customFormat="1" x14ac:dyDescent="0.25"/>
    <row r="30899" s="29" customFormat="1" x14ac:dyDescent="0.25"/>
    <row r="30900" s="29" customFormat="1" x14ac:dyDescent="0.25"/>
    <row r="30901" s="29" customFormat="1" x14ac:dyDescent="0.25"/>
    <row r="30902" s="29" customFormat="1" x14ac:dyDescent="0.25"/>
    <row r="30903" s="29" customFormat="1" x14ac:dyDescent="0.25"/>
    <row r="30904" s="29" customFormat="1" x14ac:dyDescent="0.25"/>
    <row r="30905" s="29" customFormat="1" x14ac:dyDescent="0.25"/>
    <row r="30906" s="29" customFormat="1" x14ac:dyDescent="0.25"/>
    <row r="30907" s="29" customFormat="1" x14ac:dyDescent="0.25"/>
    <row r="30908" s="29" customFormat="1" x14ac:dyDescent="0.25"/>
    <row r="30909" s="29" customFormat="1" x14ac:dyDescent="0.25"/>
    <row r="30910" s="29" customFormat="1" x14ac:dyDescent="0.25"/>
    <row r="30911" s="29" customFormat="1" x14ac:dyDescent="0.25"/>
    <row r="30912" s="29" customFormat="1" x14ac:dyDescent="0.25"/>
    <row r="30913" s="29" customFormat="1" x14ac:dyDescent="0.25"/>
    <row r="30914" s="29" customFormat="1" x14ac:dyDescent="0.25"/>
    <row r="30915" s="29" customFormat="1" x14ac:dyDescent="0.25"/>
    <row r="30916" s="29" customFormat="1" x14ac:dyDescent="0.25"/>
    <row r="30917" s="29" customFormat="1" x14ac:dyDescent="0.25"/>
    <row r="30918" s="29" customFormat="1" x14ac:dyDescent="0.25"/>
    <row r="30919" s="29" customFormat="1" x14ac:dyDescent="0.25"/>
    <row r="30920" s="29" customFormat="1" x14ac:dyDescent="0.25"/>
    <row r="30921" s="29" customFormat="1" x14ac:dyDescent="0.25"/>
    <row r="30922" s="29" customFormat="1" x14ac:dyDescent="0.25"/>
    <row r="30923" s="29" customFormat="1" x14ac:dyDescent="0.25"/>
    <row r="30924" s="29" customFormat="1" x14ac:dyDescent="0.25"/>
    <row r="30925" s="29" customFormat="1" x14ac:dyDescent="0.25"/>
    <row r="30926" s="29" customFormat="1" x14ac:dyDescent="0.25"/>
    <row r="30927" s="29" customFormat="1" x14ac:dyDescent="0.25"/>
    <row r="30928" s="29" customFormat="1" x14ac:dyDescent="0.25"/>
    <row r="30929" s="29" customFormat="1" x14ac:dyDescent="0.25"/>
    <row r="30930" s="29" customFormat="1" x14ac:dyDescent="0.25"/>
    <row r="30931" s="29" customFormat="1" x14ac:dyDescent="0.25"/>
    <row r="30932" s="29" customFormat="1" x14ac:dyDescent="0.25"/>
    <row r="30933" s="29" customFormat="1" x14ac:dyDescent="0.25"/>
    <row r="30934" s="29" customFormat="1" x14ac:dyDescent="0.25"/>
    <row r="30935" s="29" customFormat="1" x14ac:dyDescent="0.25"/>
    <row r="30936" s="29" customFormat="1" x14ac:dyDescent="0.25"/>
    <row r="30937" s="29" customFormat="1" x14ac:dyDescent="0.25"/>
    <row r="30938" s="29" customFormat="1" x14ac:dyDescent="0.25"/>
    <row r="30939" s="29" customFormat="1" x14ac:dyDescent="0.25"/>
    <row r="30940" s="29" customFormat="1" x14ac:dyDescent="0.25"/>
    <row r="30941" s="29" customFormat="1" x14ac:dyDescent="0.25"/>
    <row r="30942" s="29" customFormat="1" x14ac:dyDescent="0.25"/>
    <row r="30943" s="29" customFormat="1" x14ac:dyDescent="0.25"/>
    <row r="30944" s="29" customFormat="1" x14ac:dyDescent="0.25"/>
    <row r="30945" s="29" customFormat="1" x14ac:dyDescent="0.25"/>
    <row r="30946" s="29" customFormat="1" x14ac:dyDescent="0.25"/>
    <row r="30947" s="29" customFormat="1" x14ac:dyDescent="0.25"/>
    <row r="30948" s="29" customFormat="1" x14ac:dyDescent="0.25"/>
    <row r="30949" s="29" customFormat="1" x14ac:dyDescent="0.25"/>
    <row r="30950" s="29" customFormat="1" x14ac:dyDescent="0.25"/>
    <row r="30951" s="29" customFormat="1" x14ac:dyDescent="0.25"/>
    <row r="30952" s="29" customFormat="1" x14ac:dyDescent="0.25"/>
    <row r="30953" s="29" customFormat="1" x14ac:dyDescent="0.25"/>
    <row r="30954" s="29" customFormat="1" x14ac:dyDescent="0.25"/>
    <row r="30955" s="29" customFormat="1" x14ac:dyDescent="0.25"/>
    <row r="30956" s="29" customFormat="1" x14ac:dyDescent="0.25"/>
    <row r="30957" s="29" customFormat="1" x14ac:dyDescent="0.25"/>
    <row r="30958" s="29" customFormat="1" x14ac:dyDescent="0.25"/>
    <row r="30959" s="29" customFormat="1" x14ac:dyDescent="0.25"/>
    <row r="30960" s="29" customFormat="1" x14ac:dyDescent="0.25"/>
    <row r="30961" s="29" customFormat="1" x14ac:dyDescent="0.25"/>
    <row r="30962" s="29" customFormat="1" x14ac:dyDescent="0.25"/>
    <row r="30963" s="29" customFormat="1" x14ac:dyDescent="0.25"/>
    <row r="30964" s="29" customFormat="1" x14ac:dyDescent="0.25"/>
    <row r="30965" s="29" customFormat="1" x14ac:dyDescent="0.25"/>
    <row r="30966" s="29" customFormat="1" x14ac:dyDescent="0.25"/>
    <row r="30967" s="29" customFormat="1" x14ac:dyDescent="0.25"/>
    <row r="30968" s="29" customFormat="1" x14ac:dyDescent="0.25"/>
    <row r="30969" s="29" customFormat="1" x14ac:dyDescent="0.25"/>
    <row r="30970" s="29" customFormat="1" x14ac:dyDescent="0.25"/>
    <row r="30971" s="29" customFormat="1" x14ac:dyDescent="0.25"/>
    <row r="30972" s="29" customFormat="1" x14ac:dyDescent="0.25"/>
    <row r="30973" s="29" customFormat="1" x14ac:dyDescent="0.25"/>
    <row r="30974" s="29" customFormat="1" x14ac:dyDescent="0.25"/>
    <row r="30975" s="29" customFormat="1" x14ac:dyDescent="0.25"/>
    <row r="30976" s="29" customFormat="1" x14ac:dyDescent="0.25"/>
    <row r="30977" s="29" customFormat="1" x14ac:dyDescent="0.25"/>
    <row r="30978" s="29" customFormat="1" x14ac:dyDescent="0.25"/>
    <row r="30979" s="29" customFormat="1" x14ac:dyDescent="0.25"/>
    <row r="30980" s="29" customFormat="1" x14ac:dyDescent="0.25"/>
    <row r="30981" s="29" customFormat="1" x14ac:dyDescent="0.25"/>
    <row r="30982" s="29" customFormat="1" x14ac:dyDescent="0.25"/>
    <row r="30983" s="29" customFormat="1" x14ac:dyDescent="0.25"/>
    <row r="30984" s="29" customFormat="1" x14ac:dyDescent="0.25"/>
    <row r="30985" s="29" customFormat="1" x14ac:dyDescent="0.25"/>
    <row r="30986" s="29" customFormat="1" x14ac:dyDescent="0.25"/>
    <row r="30987" s="29" customFormat="1" x14ac:dyDescent="0.25"/>
    <row r="30988" s="29" customFormat="1" x14ac:dyDescent="0.25"/>
    <row r="30989" s="29" customFormat="1" x14ac:dyDescent="0.25"/>
    <row r="30990" s="29" customFormat="1" x14ac:dyDescent="0.25"/>
    <row r="30991" s="29" customFormat="1" x14ac:dyDescent="0.25"/>
    <row r="30992" s="29" customFormat="1" x14ac:dyDescent="0.25"/>
    <row r="30993" s="29" customFormat="1" x14ac:dyDescent="0.25"/>
    <row r="30994" s="29" customFormat="1" x14ac:dyDescent="0.25"/>
    <row r="30995" s="29" customFormat="1" x14ac:dyDescent="0.25"/>
    <row r="30996" s="29" customFormat="1" x14ac:dyDescent="0.25"/>
    <row r="30997" s="29" customFormat="1" x14ac:dyDescent="0.25"/>
    <row r="30998" s="29" customFormat="1" x14ac:dyDescent="0.25"/>
    <row r="30999" s="29" customFormat="1" x14ac:dyDescent="0.25"/>
    <row r="31000" s="29" customFormat="1" x14ac:dyDescent="0.25"/>
    <row r="31001" s="29" customFormat="1" x14ac:dyDescent="0.25"/>
    <row r="31002" s="29" customFormat="1" x14ac:dyDescent="0.25"/>
    <row r="31003" s="29" customFormat="1" x14ac:dyDescent="0.25"/>
    <row r="31004" s="29" customFormat="1" x14ac:dyDescent="0.25"/>
    <row r="31005" s="29" customFormat="1" x14ac:dyDescent="0.25"/>
    <row r="31006" s="29" customFormat="1" x14ac:dyDescent="0.25"/>
    <row r="31007" s="29" customFormat="1" x14ac:dyDescent="0.25"/>
    <row r="31008" s="29" customFormat="1" x14ac:dyDescent="0.25"/>
    <row r="31009" s="29" customFormat="1" x14ac:dyDescent="0.25"/>
    <row r="31010" s="29" customFormat="1" x14ac:dyDescent="0.25"/>
    <row r="31011" s="29" customFormat="1" x14ac:dyDescent="0.25"/>
    <row r="31012" s="29" customFormat="1" x14ac:dyDescent="0.25"/>
    <row r="31013" s="29" customFormat="1" x14ac:dyDescent="0.25"/>
    <row r="31014" s="29" customFormat="1" x14ac:dyDescent="0.25"/>
    <row r="31015" s="29" customFormat="1" x14ac:dyDescent="0.25"/>
    <row r="31016" s="29" customFormat="1" x14ac:dyDescent="0.25"/>
    <row r="31017" s="29" customFormat="1" x14ac:dyDescent="0.25"/>
    <row r="31018" s="29" customFormat="1" x14ac:dyDescent="0.25"/>
    <row r="31019" s="29" customFormat="1" x14ac:dyDescent="0.25"/>
    <row r="31020" s="29" customFormat="1" x14ac:dyDescent="0.25"/>
    <row r="31021" s="29" customFormat="1" x14ac:dyDescent="0.25"/>
    <row r="31022" s="29" customFormat="1" x14ac:dyDescent="0.25"/>
    <row r="31023" s="29" customFormat="1" x14ac:dyDescent="0.25"/>
    <row r="31024" s="29" customFormat="1" x14ac:dyDescent="0.25"/>
    <row r="31025" s="29" customFormat="1" x14ac:dyDescent="0.25"/>
    <row r="31026" s="29" customFormat="1" x14ac:dyDescent="0.25"/>
    <row r="31027" s="29" customFormat="1" x14ac:dyDescent="0.25"/>
    <row r="31028" s="29" customFormat="1" x14ac:dyDescent="0.25"/>
    <row r="31029" s="29" customFormat="1" x14ac:dyDescent="0.25"/>
    <row r="31030" s="29" customFormat="1" x14ac:dyDescent="0.25"/>
    <row r="31031" s="29" customFormat="1" x14ac:dyDescent="0.25"/>
    <row r="31032" s="29" customFormat="1" x14ac:dyDescent="0.25"/>
    <row r="31033" s="29" customFormat="1" x14ac:dyDescent="0.25"/>
    <row r="31034" s="29" customFormat="1" x14ac:dyDescent="0.25"/>
    <row r="31035" s="29" customFormat="1" x14ac:dyDescent="0.25"/>
    <row r="31036" s="29" customFormat="1" x14ac:dyDescent="0.25"/>
    <row r="31037" s="29" customFormat="1" x14ac:dyDescent="0.25"/>
    <row r="31038" s="29" customFormat="1" x14ac:dyDescent="0.25"/>
    <row r="31039" s="29" customFormat="1" x14ac:dyDescent="0.25"/>
    <row r="31040" s="29" customFormat="1" x14ac:dyDescent="0.25"/>
    <row r="31041" s="29" customFormat="1" x14ac:dyDescent="0.25"/>
    <row r="31042" s="29" customFormat="1" x14ac:dyDescent="0.25"/>
    <row r="31043" s="29" customFormat="1" x14ac:dyDescent="0.25"/>
    <row r="31044" s="29" customFormat="1" x14ac:dyDescent="0.25"/>
    <row r="31045" s="29" customFormat="1" x14ac:dyDescent="0.25"/>
    <row r="31046" s="29" customFormat="1" x14ac:dyDescent="0.25"/>
    <row r="31047" s="29" customFormat="1" x14ac:dyDescent="0.25"/>
    <row r="31048" s="29" customFormat="1" x14ac:dyDescent="0.25"/>
    <row r="31049" s="29" customFormat="1" x14ac:dyDescent="0.25"/>
    <row r="31050" s="29" customFormat="1" x14ac:dyDescent="0.25"/>
    <row r="31051" s="29" customFormat="1" x14ac:dyDescent="0.25"/>
    <row r="31052" s="29" customFormat="1" x14ac:dyDescent="0.25"/>
    <row r="31053" s="29" customFormat="1" x14ac:dyDescent="0.25"/>
    <row r="31054" s="29" customFormat="1" x14ac:dyDescent="0.25"/>
    <row r="31055" s="29" customFormat="1" x14ac:dyDescent="0.25"/>
    <row r="31056" s="29" customFormat="1" x14ac:dyDescent="0.25"/>
    <row r="31057" s="29" customFormat="1" x14ac:dyDescent="0.25"/>
    <row r="31058" s="29" customFormat="1" x14ac:dyDescent="0.25"/>
    <row r="31059" s="29" customFormat="1" x14ac:dyDescent="0.25"/>
    <row r="31060" s="29" customFormat="1" x14ac:dyDescent="0.25"/>
    <row r="31061" s="29" customFormat="1" x14ac:dyDescent="0.25"/>
    <row r="31062" s="29" customFormat="1" x14ac:dyDescent="0.25"/>
    <row r="31063" s="29" customFormat="1" x14ac:dyDescent="0.25"/>
    <row r="31064" s="29" customFormat="1" x14ac:dyDescent="0.25"/>
    <row r="31065" s="29" customFormat="1" x14ac:dyDescent="0.25"/>
    <row r="31066" s="29" customFormat="1" x14ac:dyDescent="0.25"/>
    <row r="31067" s="29" customFormat="1" x14ac:dyDescent="0.25"/>
    <row r="31068" s="29" customFormat="1" x14ac:dyDescent="0.25"/>
    <row r="31069" s="29" customFormat="1" x14ac:dyDescent="0.25"/>
    <row r="31070" s="29" customFormat="1" x14ac:dyDescent="0.25"/>
    <row r="31071" s="29" customFormat="1" x14ac:dyDescent="0.25"/>
    <row r="31072" s="29" customFormat="1" x14ac:dyDescent="0.25"/>
    <row r="31073" s="29" customFormat="1" x14ac:dyDescent="0.25"/>
    <row r="31074" s="29" customFormat="1" x14ac:dyDescent="0.25"/>
    <row r="31075" s="29" customFormat="1" x14ac:dyDescent="0.25"/>
    <row r="31076" s="29" customFormat="1" x14ac:dyDescent="0.25"/>
    <row r="31077" s="29" customFormat="1" x14ac:dyDescent="0.25"/>
    <row r="31078" s="29" customFormat="1" x14ac:dyDescent="0.25"/>
    <row r="31079" s="29" customFormat="1" x14ac:dyDescent="0.25"/>
    <row r="31080" s="29" customFormat="1" x14ac:dyDescent="0.25"/>
    <row r="31081" s="29" customFormat="1" x14ac:dyDescent="0.25"/>
    <row r="31082" s="29" customFormat="1" x14ac:dyDescent="0.25"/>
    <row r="31083" s="29" customFormat="1" x14ac:dyDescent="0.25"/>
    <row r="31084" s="29" customFormat="1" x14ac:dyDescent="0.25"/>
    <row r="31085" s="29" customFormat="1" x14ac:dyDescent="0.25"/>
    <row r="31086" s="29" customFormat="1" x14ac:dyDescent="0.25"/>
    <row r="31087" s="29" customFormat="1" x14ac:dyDescent="0.25"/>
    <row r="31088" s="29" customFormat="1" x14ac:dyDescent="0.25"/>
    <row r="31089" s="29" customFormat="1" x14ac:dyDescent="0.25"/>
    <row r="31090" s="29" customFormat="1" x14ac:dyDescent="0.25"/>
    <row r="31091" s="29" customFormat="1" x14ac:dyDescent="0.25"/>
    <row r="31092" s="29" customFormat="1" x14ac:dyDescent="0.25"/>
    <row r="31093" s="29" customFormat="1" x14ac:dyDescent="0.25"/>
    <row r="31094" s="29" customFormat="1" x14ac:dyDescent="0.25"/>
    <row r="31095" s="29" customFormat="1" x14ac:dyDescent="0.25"/>
    <row r="31096" s="29" customFormat="1" x14ac:dyDescent="0.25"/>
    <row r="31097" s="29" customFormat="1" x14ac:dyDescent="0.25"/>
    <row r="31098" s="29" customFormat="1" x14ac:dyDescent="0.25"/>
    <row r="31099" s="29" customFormat="1" x14ac:dyDescent="0.25"/>
    <row r="31100" s="29" customFormat="1" x14ac:dyDescent="0.25"/>
    <row r="31101" s="29" customFormat="1" x14ac:dyDescent="0.25"/>
    <row r="31102" s="29" customFormat="1" x14ac:dyDescent="0.25"/>
    <row r="31103" s="29" customFormat="1" x14ac:dyDescent="0.25"/>
    <row r="31104" s="29" customFormat="1" x14ac:dyDescent="0.25"/>
    <row r="31105" s="29" customFormat="1" x14ac:dyDescent="0.25"/>
    <row r="31106" s="29" customFormat="1" x14ac:dyDescent="0.25"/>
    <row r="31107" s="29" customFormat="1" x14ac:dyDescent="0.25"/>
    <row r="31108" s="29" customFormat="1" x14ac:dyDescent="0.25"/>
    <row r="31109" s="29" customFormat="1" x14ac:dyDescent="0.25"/>
    <row r="31110" s="29" customFormat="1" x14ac:dyDescent="0.25"/>
    <row r="31111" s="29" customFormat="1" x14ac:dyDescent="0.25"/>
    <row r="31112" s="29" customFormat="1" x14ac:dyDescent="0.25"/>
    <row r="31113" s="29" customFormat="1" x14ac:dyDescent="0.25"/>
    <row r="31114" s="29" customFormat="1" x14ac:dyDescent="0.25"/>
    <row r="31115" s="29" customFormat="1" x14ac:dyDescent="0.25"/>
    <row r="31116" s="29" customFormat="1" x14ac:dyDescent="0.25"/>
    <row r="31117" s="29" customFormat="1" x14ac:dyDescent="0.25"/>
    <row r="31118" s="29" customFormat="1" x14ac:dyDescent="0.25"/>
    <row r="31119" s="29" customFormat="1" x14ac:dyDescent="0.25"/>
    <row r="31120" s="29" customFormat="1" x14ac:dyDescent="0.25"/>
    <row r="31121" s="29" customFormat="1" x14ac:dyDescent="0.25"/>
    <row r="31122" s="29" customFormat="1" x14ac:dyDescent="0.25"/>
    <row r="31123" s="29" customFormat="1" x14ac:dyDescent="0.25"/>
    <row r="31124" s="29" customFormat="1" x14ac:dyDescent="0.25"/>
    <row r="31125" s="29" customFormat="1" x14ac:dyDescent="0.25"/>
    <row r="31126" s="29" customFormat="1" x14ac:dyDescent="0.25"/>
    <row r="31127" s="29" customFormat="1" x14ac:dyDescent="0.25"/>
    <row r="31128" s="29" customFormat="1" x14ac:dyDescent="0.25"/>
    <row r="31129" s="29" customFormat="1" x14ac:dyDescent="0.25"/>
    <row r="31130" s="29" customFormat="1" x14ac:dyDescent="0.25"/>
    <row r="31131" s="29" customFormat="1" x14ac:dyDescent="0.25"/>
    <row r="31132" s="29" customFormat="1" x14ac:dyDescent="0.25"/>
    <row r="31133" s="29" customFormat="1" x14ac:dyDescent="0.25"/>
    <row r="31134" s="29" customFormat="1" x14ac:dyDescent="0.25"/>
    <row r="31135" s="29" customFormat="1" x14ac:dyDescent="0.25"/>
    <row r="31136" s="29" customFormat="1" x14ac:dyDescent="0.25"/>
    <row r="31137" s="29" customFormat="1" x14ac:dyDescent="0.25"/>
    <row r="31138" s="29" customFormat="1" x14ac:dyDescent="0.25"/>
    <row r="31139" s="29" customFormat="1" x14ac:dyDescent="0.25"/>
    <row r="31140" s="29" customFormat="1" x14ac:dyDescent="0.25"/>
    <row r="31141" s="29" customFormat="1" x14ac:dyDescent="0.25"/>
    <row r="31142" s="29" customFormat="1" x14ac:dyDescent="0.25"/>
    <row r="31143" s="29" customFormat="1" x14ac:dyDescent="0.25"/>
    <row r="31144" s="29" customFormat="1" x14ac:dyDescent="0.25"/>
    <row r="31145" s="29" customFormat="1" x14ac:dyDescent="0.25"/>
    <row r="31146" s="29" customFormat="1" x14ac:dyDescent="0.25"/>
    <row r="31147" s="29" customFormat="1" x14ac:dyDescent="0.25"/>
    <row r="31148" s="29" customFormat="1" x14ac:dyDescent="0.25"/>
    <row r="31149" s="29" customFormat="1" x14ac:dyDescent="0.25"/>
    <row r="31150" s="29" customFormat="1" x14ac:dyDescent="0.25"/>
    <row r="31151" s="29" customFormat="1" x14ac:dyDescent="0.25"/>
    <row r="31152" s="29" customFormat="1" x14ac:dyDescent="0.25"/>
    <row r="31153" s="29" customFormat="1" x14ac:dyDescent="0.25"/>
    <row r="31154" s="29" customFormat="1" x14ac:dyDescent="0.25"/>
    <row r="31155" s="29" customFormat="1" x14ac:dyDescent="0.25"/>
    <row r="31156" s="29" customFormat="1" x14ac:dyDescent="0.25"/>
    <row r="31157" s="29" customFormat="1" x14ac:dyDescent="0.25"/>
    <row r="31158" s="29" customFormat="1" x14ac:dyDescent="0.25"/>
    <row r="31159" s="29" customFormat="1" x14ac:dyDescent="0.25"/>
    <row r="31160" s="29" customFormat="1" x14ac:dyDescent="0.25"/>
    <row r="31161" s="29" customFormat="1" x14ac:dyDescent="0.25"/>
    <row r="31162" s="29" customFormat="1" x14ac:dyDescent="0.25"/>
    <row r="31163" s="29" customFormat="1" x14ac:dyDescent="0.25"/>
    <row r="31164" s="29" customFormat="1" x14ac:dyDescent="0.25"/>
    <row r="31165" s="29" customFormat="1" x14ac:dyDescent="0.25"/>
    <row r="31166" s="29" customFormat="1" x14ac:dyDescent="0.25"/>
    <row r="31167" s="29" customFormat="1" x14ac:dyDescent="0.25"/>
    <row r="31168" s="29" customFormat="1" x14ac:dyDescent="0.25"/>
    <row r="31169" s="29" customFormat="1" x14ac:dyDescent="0.25"/>
    <row r="31170" s="29" customFormat="1" x14ac:dyDescent="0.25"/>
    <row r="31171" s="29" customFormat="1" x14ac:dyDescent="0.25"/>
    <row r="31172" s="29" customFormat="1" x14ac:dyDescent="0.25"/>
    <row r="31173" s="29" customFormat="1" x14ac:dyDescent="0.25"/>
    <row r="31174" s="29" customFormat="1" x14ac:dyDescent="0.25"/>
    <row r="31175" s="29" customFormat="1" x14ac:dyDescent="0.25"/>
    <row r="31176" s="29" customFormat="1" x14ac:dyDescent="0.25"/>
    <row r="31177" s="29" customFormat="1" x14ac:dyDescent="0.25"/>
    <row r="31178" s="29" customFormat="1" x14ac:dyDescent="0.25"/>
    <row r="31179" s="29" customFormat="1" x14ac:dyDescent="0.25"/>
    <row r="31180" s="29" customFormat="1" x14ac:dyDescent="0.25"/>
    <row r="31181" s="29" customFormat="1" x14ac:dyDescent="0.25"/>
    <row r="31182" s="29" customFormat="1" x14ac:dyDescent="0.25"/>
    <row r="31183" s="29" customFormat="1" x14ac:dyDescent="0.25"/>
    <row r="31184" s="29" customFormat="1" x14ac:dyDescent="0.25"/>
    <row r="31185" s="29" customFormat="1" x14ac:dyDescent="0.25"/>
    <row r="31186" s="29" customFormat="1" x14ac:dyDescent="0.25"/>
    <row r="31187" s="29" customFormat="1" x14ac:dyDescent="0.25"/>
    <row r="31188" s="29" customFormat="1" x14ac:dyDescent="0.25"/>
    <row r="31189" s="29" customFormat="1" x14ac:dyDescent="0.25"/>
    <row r="31190" s="29" customFormat="1" x14ac:dyDescent="0.25"/>
    <row r="31191" s="29" customFormat="1" x14ac:dyDescent="0.25"/>
    <row r="31192" s="29" customFormat="1" x14ac:dyDescent="0.25"/>
    <row r="31193" s="29" customFormat="1" x14ac:dyDescent="0.25"/>
    <row r="31194" s="29" customFormat="1" x14ac:dyDescent="0.25"/>
    <row r="31195" s="29" customFormat="1" x14ac:dyDescent="0.25"/>
    <row r="31196" s="29" customFormat="1" x14ac:dyDescent="0.25"/>
    <row r="31197" s="29" customFormat="1" x14ac:dyDescent="0.25"/>
    <row r="31198" s="29" customFormat="1" x14ac:dyDescent="0.25"/>
    <row r="31199" s="29" customFormat="1" x14ac:dyDescent="0.25"/>
    <row r="31200" s="29" customFormat="1" x14ac:dyDescent="0.25"/>
    <row r="31201" s="29" customFormat="1" x14ac:dyDescent="0.25"/>
    <row r="31202" s="29" customFormat="1" x14ac:dyDescent="0.25"/>
    <row r="31203" s="29" customFormat="1" x14ac:dyDescent="0.25"/>
    <row r="31204" s="29" customFormat="1" x14ac:dyDescent="0.25"/>
    <row r="31205" s="29" customFormat="1" x14ac:dyDescent="0.25"/>
    <row r="31206" s="29" customFormat="1" x14ac:dyDescent="0.25"/>
    <row r="31207" s="29" customFormat="1" x14ac:dyDescent="0.25"/>
    <row r="31208" s="29" customFormat="1" x14ac:dyDescent="0.25"/>
    <row r="31209" s="29" customFormat="1" x14ac:dyDescent="0.25"/>
    <row r="31210" s="29" customFormat="1" x14ac:dyDescent="0.25"/>
    <row r="31211" s="29" customFormat="1" x14ac:dyDescent="0.25"/>
    <row r="31212" s="29" customFormat="1" x14ac:dyDescent="0.25"/>
    <row r="31213" s="29" customFormat="1" x14ac:dyDescent="0.25"/>
    <row r="31214" s="29" customFormat="1" x14ac:dyDescent="0.25"/>
    <row r="31215" s="29" customFormat="1" x14ac:dyDescent="0.25"/>
    <row r="31216" s="29" customFormat="1" x14ac:dyDescent="0.25"/>
    <row r="31217" s="29" customFormat="1" x14ac:dyDescent="0.25"/>
    <row r="31218" s="29" customFormat="1" x14ac:dyDescent="0.25"/>
    <row r="31219" s="29" customFormat="1" x14ac:dyDescent="0.25"/>
    <row r="31220" s="29" customFormat="1" x14ac:dyDescent="0.25"/>
    <row r="31221" s="29" customFormat="1" x14ac:dyDescent="0.25"/>
    <row r="31222" s="29" customFormat="1" x14ac:dyDescent="0.25"/>
    <row r="31223" s="29" customFormat="1" x14ac:dyDescent="0.25"/>
    <row r="31224" s="29" customFormat="1" x14ac:dyDescent="0.25"/>
    <row r="31225" s="29" customFormat="1" x14ac:dyDescent="0.25"/>
    <row r="31226" s="29" customFormat="1" x14ac:dyDescent="0.25"/>
    <row r="31227" s="29" customFormat="1" x14ac:dyDescent="0.25"/>
    <row r="31228" s="29" customFormat="1" x14ac:dyDescent="0.25"/>
    <row r="31229" s="29" customFormat="1" x14ac:dyDescent="0.25"/>
    <row r="31230" s="29" customFormat="1" x14ac:dyDescent="0.25"/>
    <row r="31231" s="29" customFormat="1" x14ac:dyDescent="0.25"/>
    <row r="31232" s="29" customFormat="1" x14ac:dyDescent="0.25"/>
    <row r="31233" s="29" customFormat="1" x14ac:dyDescent="0.25"/>
    <row r="31234" s="29" customFormat="1" x14ac:dyDescent="0.25"/>
    <row r="31235" s="29" customFormat="1" x14ac:dyDescent="0.25"/>
    <row r="31236" s="29" customFormat="1" x14ac:dyDescent="0.25"/>
    <row r="31237" s="29" customFormat="1" x14ac:dyDescent="0.25"/>
    <row r="31238" s="29" customFormat="1" x14ac:dyDescent="0.25"/>
    <row r="31239" s="29" customFormat="1" x14ac:dyDescent="0.25"/>
    <row r="31240" s="29" customFormat="1" x14ac:dyDescent="0.25"/>
    <row r="31241" s="29" customFormat="1" x14ac:dyDescent="0.25"/>
    <row r="31242" s="29" customFormat="1" x14ac:dyDescent="0.25"/>
    <row r="31243" s="29" customFormat="1" x14ac:dyDescent="0.25"/>
    <row r="31244" s="29" customFormat="1" x14ac:dyDescent="0.25"/>
    <row r="31245" s="29" customFormat="1" x14ac:dyDescent="0.25"/>
    <row r="31246" s="29" customFormat="1" x14ac:dyDescent="0.25"/>
    <row r="31247" s="29" customFormat="1" x14ac:dyDescent="0.25"/>
    <row r="31248" s="29" customFormat="1" x14ac:dyDescent="0.25"/>
    <row r="31249" s="29" customFormat="1" x14ac:dyDescent="0.25"/>
    <row r="31250" s="29" customFormat="1" x14ac:dyDescent="0.25"/>
    <row r="31251" s="29" customFormat="1" x14ac:dyDescent="0.25"/>
    <row r="31252" s="29" customFormat="1" x14ac:dyDescent="0.25"/>
    <row r="31253" s="29" customFormat="1" x14ac:dyDescent="0.25"/>
    <row r="31254" s="29" customFormat="1" x14ac:dyDescent="0.25"/>
    <row r="31255" s="29" customFormat="1" x14ac:dyDescent="0.25"/>
    <row r="31256" s="29" customFormat="1" x14ac:dyDescent="0.25"/>
    <row r="31257" s="29" customFormat="1" x14ac:dyDescent="0.25"/>
    <row r="31258" s="29" customFormat="1" x14ac:dyDescent="0.25"/>
    <row r="31259" s="29" customFormat="1" x14ac:dyDescent="0.25"/>
    <row r="31260" s="29" customFormat="1" x14ac:dyDescent="0.25"/>
    <row r="31261" s="29" customFormat="1" x14ac:dyDescent="0.25"/>
    <row r="31262" s="29" customFormat="1" x14ac:dyDescent="0.25"/>
    <row r="31263" s="29" customFormat="1" x14ac:dyDescent="0.25"/>
    <row r="31264" s="29" customFormat="1" x14ac:dyDescent="0.25"/>
    <row r="31265" s="29" customFormat="1" x14ac:dyDescent="0.25"/>
    <row r="31266" s="29" customFormat="1" x14ac:dyDescent="0.25"/>
    <row r="31267" s="29" customFormat="1" x14ac:dyDescent="0.25"/>
    <row r="31268" s="29" customFormat="1" x14ac:dyDescent="0.25"/>
    <row r="31269" s="29" customFormat="1" x14ac:dyDescent="0.25"/>
    <row r="31270" s="29" customFormat="1" x14ac:dyDescent="0.25"/>
    <row r="31271" s="29" customFormat="1" x14ac:dyDescent="0.25"/>
    <row r="31272" s="29" customFormat="1" x14ac:dyDescent="0.25"/>
    <row r="31273" s="29" customFormat="1" x14ac:dyDescent="0.25"/>
    <row r="31274" s="29" customFormat="1" x14ac:dyDescent="0.25"/>
    <row r="31275" s="29" customFormat="1" x14ac:dyDescent="0.25"/>
    <row r="31276" s="29" customFormat="1" x14ac:dyDescent="0.25"/>
    <row r="31277" s="29" customFormat="1" x14ac:dyDescent="0.25"/>
    <row r="31278" s="29" customFormat="1" x14ac:dyDescent="0.25"/>
    <row r="31279" s="29" customFormat="1" x14ac:dyDescent="0.25"/>
    <row r="31280" s="29" customFormat="1" x14ac:dyDescent="0.25"/>
    <row r="31281" s="29" customFormat="1" x14ac:dyDescent="0.25"/>
    <row r="31282" s="29" customFormat="1" x14ac:dyDescent="0.25"/>
    <row r="31283" s="29" customFormat="1" x14ac:dyDescent="0.25"/>
    <row r="31284" s="29" customFormat="1" x14ac:dyDescent="0.25"/>
    <row r="31285" s="29" customFormat="1" x14ac:dyDescent="0.25"/>
    <row r="31286" s="29" customFormat="1" x14ac:dyDescent="0.25"/>
    <row r="31287" s="29" customFormat="1" x14ac:dyDescent="0.25"/>
    <row r="31288" s="29" customFormat="1" x14ac:dyDescent="0.25"/>
    <row r="31289" s="29" customFormat="1" x14ac:dyDescent="0.25"/>
    <row r="31290" s="29" customFormat="1" x14ac:dyDescent="0.25"/>
    <row r="31291" s="29" customFormat="1" x14ac:dyDescent="0.25"/>
    <row r="31292" s="29" customFormat="1" x14ac:dyDescent="0.25"/>
    <row r="31293" s="29" customFormat="1" x14ac:dyDescent="0.25"/>
    <row r="31294" s="29" customFormat="1" x14ac:dyDescent="0.25"/>
    <row r="31295" s="29" customFormat="1" x14ac:dyDescent="0.25"/>
    <row r="31296" s="29" customFormat="1" x14ac:dyDescent="0.25"/>
    <row r="31297" s="29" customFormat="1" x14ac:dyDescent="0.25"/>
    <row r="31298" s="29" customFormat="1" x14ac:dyDescent="0.25"/>
    <row r="31299" s="29" customFormat="1" x14ac:dyDescent="0.25"/>
    <row r="31300" s="29" customFormat="1" x14ac:dyDescent="0.25"/>
    <row r="31301" s="29" customFormat="1" x14ac:dyDescent="0.25"/>
    <row r="31302" s="29" customFormat="1" x14ac:dyDescent="0.25"/>
    <row r="31303" s="29" customFormat="1" x14ac:dyDescent="0.25"/>
    <row r="31304" s="29" customFormat="1" x14ac:dyDescent="0.25"/>
    <row r="31305" s="29" customFormat="1" x14ac:dyDescent="0.25"/>
    <row r="31306" s="29" customFormat="1" x14ac:dyDescent="0.25"/>
    <row r="31307" s="29" customFormat="1" x14ac:dyDescent="0.25"/>
    <row r="31308" s="29" customFormat="1" x14ac:dyDescent="0.25"/>
    <row r="31309" s="29" customFormat="1" x14ac:dyDescent="0.25"/>
    <row r="31310" s="29" customFormat="1" x14ac:dyDescent="0.25"/>
    <row r="31311" s="29" customFormat="1" x14ac:dyDescent="0.25"/>
    <row r="31312" s="29" customFormat="1" x14ac:dyDescent="0.25"/>
    <row r="31313" s="29" customFormat="1" x14ac:dyDescent="0.25"/>
    <row r="31314" s="29" customFormat="1" x14ac:dyDescent="0.25"/>
    <row r="31315" s="29" customFormat="1" x14ac:dyDescent="0.25"/>
    <row r="31316" s="29" customFormat="1" x14ac:dyDescent="0.25"/>
    <row r="31317" s="29" customFormat="1" x14ac:dyDescent="0.25"/>
    <row r="31318" s="29" customFormat="1" x14ac:dyDescent="0.25"/>
    <row r="31319" s="29" customFormat="1" x14ac:dyDescent="0.25"/>
    <row r="31320" s="29" customFormat="1" x14ac:dyDescent="0.25"/>
    <row r="31321" s="29" customFormat="1" x14ac:dyDescent="0.25"/>
    <row r="31322" s="29" customFormat="1" x14ac:dyDescent="0.25"/>
    <row r="31323" s="29" customFormat="1" x14ac:dyDescent="0.25"/>
    <row r="31324" s="29" customFormat="1" x14ac:dyDescent="0.25"/>
    <row r="31325" s="29" customFormat="1" x14ac:dyDescent="0.25"/>
    <row r="31326" s="29" customFormat="1" x14ac:dyDescent="0.25"/>
    <row r="31327" s="29" customFormat="1" x14ac:dyDescent="0.25"/>
    <row r="31328" s="29" customFormat="1" x14ac:dyDescent="0.25"/>
    <row r="31329" s="29" customFormat="1" x14ac:dyDescent="0.25"/>
    <row r="31330" s="29" customFormat="1" x14ac:dyDescent="0.25"/>
    <row r="31331" s="29" customFormat="1" x14ac:dyDescent="0.25"/>
    <row r="31332" s="29" customFormat="1" x14ac:dyDescent="0.25"/>
    <row r="31333" s="29" customFormat="1" x14ac:dyDescent="0.25"/>
    <row r="31334" s="29" customFormat="1" x14ac:dyDescent="0.25"/>
    <row r="31335" s="29" customFormat="1" x14ac:dyDescent="0.25"/>
    <row r="31336" s="29" customFormat="1" x14ac:dyDescent="0.25"/>
    <row r="31337" s="29" customFormat="1" x14ac:dyDescent="0.25"/>
    <row r="31338" s="29" customFormat="1" x14ac:dyDescent="0.25"/>
    <row r="31339" s="29" customFormat="1" x14ac:dyDescent="0.25"/>
    <row r="31340" s="29" customFormat="1" x14ac:dyDescent="0.25"/>
    <row r="31341" s="29" customFormat="1" x14ac:dyDescent="0.25"/>
    <row r="31342" s="29" customFormat="1" x14ac:dyDescent="0.25"/>
    <row r="31343" s="29" customFormat="1" x14ac:dyDescent="0.25"/>
    <row r="31344" s="29" customFormat="1" x14ac:dyDescent="0.25"/>
    <row r="31345" s="29" customFormat="1" x14ac:dyDescent="0.25"/>
    <row r="31346" s="29" customFormat="1" x14ac:dyDescent="0.25"/>
    <row r="31347" s="29" customFormat="1" x14ac:dyDescent="0.25"/>
    <row r="31348" s="29" customFormat="1" x14ac:dyDescent="0.25"/>
    <row r="31349" s="29" customFormat="1" x14ac:dyDescent="0.25"/>
    <row r="31350" s="29" customFormat="1" x14ac:dyDescent="0.25"/>
    <row r="31351" s="29" customFormat="1" x14ac:dyDescent="0.25"/>
    <row r="31352" s="29" customFormat="1" x14ac:dyDescent="0.25"/>
    <row r="31353" s="29" customFormat="1" x14ac:dyDescent="0.25"/>
    <row r="31354" s="29" customFormat="1" x14ac:dyDescent="0.25"/>
    <row r="31355" s="29" customFormat="1" x14ac:dyDescent="0.25"/>
    <row r="31356" s="29" customFormat="1" x14ac:dyDescent="0.25"/>
    <row r="31357" s="29" customFormat="1" x14ac:dyDescent="0.25"/>
    <row r="31358" s="29" customFormat="1" x14ac:dyDescent="0.25"/>
    <row r="31359" s="29" customFormat="1" x14ac:dyDescent="0.25"/>
    <row r="31360" s="29" customFormat="1" x14ac:dyDescent="0.25"/>
    <row r="31361" s="29" customFormat="1" x14ac:dyDescent="0.25"/>
    <row r="31362" s="29" customFormat="1" x14ac:dyDescent="0.25"/>
    <row r="31363" s="29" customFormat="1" x14ac:dyDescent="0.25"/>
    <row r="31364" s="29" customFormat="1" x14ac:dyDescent="0.25"/>
    <row r="31365" s="29" customFormat="1" x14ac:dyDescent="0.25"/>
    <row r="31366" s="29" customFormat="1" x14ac:dyDescent="0.25"/>
    <row r="31367" s="29" customFormat="1" x14ac:dyDescent="0.25"/>
    <row r="31368" s="29" customFormat="1" x14ac:dyDescent="0.25"/>
    <row r="31369" s="29" customFormat="1" x14ac:dyDescent="0.25"/>
    <row r="31370" s="29" customFormat="1" x14ac:dyDescent="0.25"/>
    <row r="31371" s="29" customFormat="1" x14ac:dyDescent="0.25"/>
    <row r="31372" s="29" customFormat="1" x14ac:dyDescent="0.25"/>
    <row r="31373" s="29" customFormat="1" x14ac:dyDescent="0.25"/>
    <row r="31374" s="29" customFormat="1" x14ac:dyDescent="0.25"/>
    <row r="31375" s="29" customFormat="1" x14ac:dyDescent="0.25"/>
    <row r="31376" s="29" customFormat="1" x14ac:dyDescent="0.25"/>
    <row r="31377" s="29" customFormat="1" x14ac:dyDescent="0.25"/>
    <row r="31378" s="29" customFormat="1" x14ac:dyDescent="0.25"/>
    <row r="31379" s="29" customFormat="1" x14ac:dyDescent="0.25"/>
    <row r="31380" s="29" customFormat="1" x14ac:dyDescent="0.25"/>
    <row r="31381" s="29" customFormat="1" x14ac:dyDescent="0.25"/>
    <row r="31382" s="29" customFormat="1" x14ac:dyDescent="0.25"/>
    <row r="31383" s="29" customFormat="1" x14ac:dyDescent="0.25"/>
    <row r="31384" s="29" customFormat="1" x14ac:dyDescent="0.25"/>
    <row r="31385" s="29" customFormat="1" x14ac:dyDescent="0.25"/>
    <row r="31386" s="29" customFormat="1" x14ac:dyDescent="0.25"/>
    <row r="31387" s="29" customFormat="1" x14ac:dyDescent="0.25"/>
    <row r="31388" s="29" customFormat="1" x14ac:dyDescent="0.25"/>
    <row r="31389" s="29" customFormat="1" x14ac:dyDescent="0.25"/>
    <row r="31390" s="29" customFormat="1" x14ac:dyDescent="0.25"/>
    <row r="31391" s="29" customFormat="1" x14ac:dyDescent="0.25"/>
    <row r="31392" s="29" customFormat="1" x14ac:dyDescent="0.25"/>
    <row r="31393" s="29" customFormat="1" x14ac:dyDescent="0.25"/>
    <row r="31394" s="29" customFormat="1" x14ac:dyDescent="0.25"/>
    <row r="31395" s="29" customFormat="1" x14ac:dyDescent="0.25"/>
    <row r="31396" s="29" customFormat="1" x14ac:dyDescent="0.25"/>
    <row r="31397" s="29" customFormat="1" x14ac:dyDescent="0.25"/>
    <row r="31398" s="29" customFormat="1" x14ac:dyDescent="0.25"/>
    <row r="31399" s="29" customFormat="1" x14ac:dyDescent="0.25"/>
    <row r="31400" s="29" customFormat="1" x14ac:dyDescent="0.25"/>
    <row r="31401" s="29" customFormat="1" x14ac:dyDescent="0.25"/>
    <row r="31402" s="29" customFormat="1" x14ac:dyDescent="0.25"/>
    <row r="31403" s="29" customFormat="1" x14ac:dyDescent="0.25"/>
    <row r="31404" s="29" customFormat="1" x14ac:dyDescent="0.25"/>
    <row r="31405" s="29" customFormat="1" x14ac:dyDescent="0.25"/>
    <row r="31406" s="29" customFormat="1" x14ac:dyDescent="0.25"/>
    <row r="31407" s="29" customFormat="1" x14ac:dyDescent="0.25"/>
    <row r="31408" s="29" customFormat="1" x14ac:dyDescent="0.25"/>
    <row r="31409" s="29" customFormat="1" x14ac:dyDescent="0.25"/>
    <row r="31410" s="29" customFormat="1" x14ac:dyDescent="0.25"/>
    <row r="31411" s="29" customFormat="1" x14ac:dyDescent="0.25"/>
    <row r="31412" s="29" customFormat="1" x14ac:dyDescent="0.25"/>
    <row r="31413" s="29" customFormat="1" x14ac:dyDescent="0.25"/>
    <row r="31414" s="29" customFormat="1" x14ac:dyDescent="0.25"/>
    <row r="31415" s="29" customFormat="1" x14ac:dyDescent="0.25"/>
    <row r="31416" s="29" customFormat="1" x14ac:dyDescent="0.25"/>
    <row r="31417" s="29" customFormat="1" x14ac:dyDescent="0.25"/>
    <row r="31418" s="29" customFormat="1" x14ac:dyDescent="0.25"/>
    <row r="31419" s="29" customFormat="1" x14ac:dyDescent="0.25"/>
    <row r="31420" s="29" customFormat="1" x14ac:dyDescent="0.25"/>
    <row r="31421" s="29" customFormat="1" x14ac:dyDescent="0.25"/>
    <row r="31422" s="29" customFormat="1" x14ac:dyDescent="0.25"/>
    <row r="31423" s="29" customFormat="1" x14ac:dyDescent="0.25"/>
    <row r="31424" s="29" customFormat="1" x14ac:dyDescent="0.25"/>
    <row r="31425" s="29" customFormat="1" x14ac:dyDescent="0.25"/>
    <row r="31426" s="29" customFormat="1" x14ac:dyDescent="0.25"/>
    <row r="31427" s="29" customFormat="1" x14ac:dyDescent="0.25"/>
    <row r="31428" s="29" customFormat="1" x14ac:dyDescent="0.25"/>
    <row r="31429" s="29" customFormat="1" x14ac:dyDescent="0.25"/>
    <row r="31430" s="29" customFormat="1" x14ac:dyDescent="0.25"/>
    <row r="31431" s="29" customFormat="1" x14ac:dyDescent="0.25"/>
    <row r="31432" s="29" customFormat="1" x14ac:dyDescent="0.25"/>
    <row r="31433" s="29" customFormat="1" x14ac:dyDescent="0.25"/>
    <row r="31434" s="29" customFormat="1" x14ac:dyDescent="0.25"/>
    <row r="31435" s="29" customFormat="1" x14ac:dyDescent="0.25"/>
    <row r="31436" s="29" customFormat="1" x14ac:dyDescent="0.25"/>
    <row r="31437" s="29" customFormat="1" x14ac:dyDescent="0.25"/>
    <row r="31438" s="29" customFormat="1" x14ac:dyDescent="0.25"/>
    <row r="31439" s="29" customFormat="1" x14ac:dyDescent="0.25"/>
    <row r="31440" s="29" customFormat="1" x14ac:dyDescent="0.25"/>
    <row r="31441" s="29" customFormat="1" x14ac:dyDescent="0.25"/>
    <row r="31442" s="29" customFormat="1" x14ac:dyDescent="0.25"/>
    <row r="31443" s="29" customFormat="1" x14ac:dyDescent="0.25"/>
    <row r="31444" s="29" customFormat="1" x14ac:dyDescent="0.25"/>
    <row r="31445" s="29" customFormat="1" x14ac:dyDescent="0.25"/>
    <row r="31446" s="29" customFormat="1" x14ac:dyDescent="0.25"/>
    <row r="31447" s="29" customFormat="1" x14ac:dyDescent="0.25"/>
    <row r="31448" s="29" customFormat="1" x14ac:dyDescent="0.25"/>
    <row r="31449" s="29" customFormat="1" x14ac:dyDescent="0.25"/>
    <row r="31450" s="29" customFormat="1" x14ac:dyDescent="0.25"/>
    <row r="31451" s="29" customFormat="1" x14ac:dyDescent="0.25"/>
    <row r="31452" s="29" customFormat="1" x14ac:dyDescent="0.25"/>
    <row r="31453" s="29" customFormat="1" x14ac:dyDescent="0.25"/>
    <row r="31454" s="29" customFormat="1" x14ac:dyDescent="0.25"/>
    <row r="31455" s="29" customFormat="1" x14ac:dyDescent="0.25"/>
    <row r="31456" s="29" customFormat="1" x14ac:dyDescent="0.25"/>
    <row r="31457" s="29" customFormat="1" x14ac:dyDescent="0.25"/>
    <row r="31458" s="29" customFormat="1" x14ac:dyDescent="0.25"/>
    <row r="31459" s="29" customFormat="1" x14ac:dyDescent="0.25"/>
    <row r="31460" s="29" customFormat="1" x14ac:dyDescent="0.25"/>
    <row r="31461" s="29" customFormat="1" x14ac:dyDescent="0.25"/>
    <row r="31462" s="29" customFormat="1" x14ac:dyDescent="0.25"/>
    <row r="31463" s="29" customFormat="1" x14ac:dyDescent="0.25"/>
    <row r="31464" s="29" customFormat="1" x14ac:dyDescent="0.25"/>
    <row r="31465" s="29" customFormat="1" x14ac:dyDescent="0.25"/>
    <row r="31466" s="29" customFormat="1" x14ac:dyDescent="0.25"/>
    <row r="31467" s="29" customFormat="1" x14ac:dyDescent="0.25"/>
    <row r="31468" s="29" customFormat="1" x14ac:dyDescent="0.25"/>
    <row r="31469" s="29" customFormat="1" x14ac:dyDescent="0.25"/>
    <row r="31470" s="29" customFormat="1" x14ac:dyDescent="0.25"/>
    <row r="31471" s="29" customFormat="1" x14ac:dyDescent="0.25"/>
    <row r="31472" s="29" customFormat="1" x14ac:dyDescent="0.25"/>
    <row r="31473" s="29" customFormat="1" x14ac:dyDescent="0.25"/>
    <row r="31474" s="29" customFormat="1" x14ac:dyDescent="0.25"/>
    <row r="31475" s="29" customFormat="1" x14ac:dyDescent="0.25"/>
    <row r="31476" s="29" customFormat="1" x14ac:dyDescent="0.25"/>
    <row r="31477" s="29" customFormat="1" x14ac:dyDescent="0.25"/>
    <row r="31478" s="29" customFormat="1" x14ac:dyDescent="0.25"/>
    <row r="31479" s="29" customFormat="1" x14ac:dyDescent="0.25"/>
    <row r="31480" s="29" customFormat="1" x14ac:dyDescent="0.25"/>
    <row r="31481" s="29" customFormat="1" x14ac:dyDescent="0.25"/>
    <row r="31482" s="29" customFormat="1" x14ac:dyDescent="0.25"/>
    <row r="31483" s="29" customFormat="1" x14ac:dyDescent="0.25"/>
    <row r="31484" s="29" customFormat="1" x14ac:dyDescent="0.25"/>
    <row r="31485" s="29" customFormat="1" x14ac:dyDescent="0.25"/>
    <row r="31486" s="29" customFormat="1" x14ac:dyDescent="0.25"/>
    <row r="31487" s="29" customFormat="1" x14ac:dyDescent="0.25"/>
    <row r="31488" s="29" customFormat="1" x14ac:dyDescent="0.25"/>
    <row r="31489" s="29" customFormat="1" x14ac:dyDescent="0.25"/>
    <row r="31490" s="29" customFormat="1" x14ac:dyDescent="0.25"/>
    <row r="31491" s="29" customFormat="1" x14ac:dyDescent="0.25"/>
    <row r="31492" s="29" customFormat="1" x14ac:dyDescent="0.25"/>
    <row r="31493" s="29" customFormat="1" x14ac:dyDescent="0.25"/>
    <row r="31494" s="29" customFormat="1" x14ac:dyDescent="0.25"/>
    <row r="31495" s="29" customFormat="1" x14ac:dyDescent="0.25"/>
    <row r="31496" s="29" customFormat="1" x14ac:dyDescent="0.25"/>
    <row r="31497" s="29" customFormat="1" x14ac:dyDescent="0.25"/>
    <row r="31498" s="29" customFormat="1" x14ac:dyDescent="0.25"/>
    <row r="31499" s="29" customFormat="1" x14ac:dyDescent="0.25"/>
    <row r="31500" s="29" customFormat="1" x14ac:dyDescent="0.25"/>
    <row r="31501" s="29" customFormat="1" x14ac:dyDescent="0.25"/>
    <row r="31502" s="29" customFormat="1" x14ac:dyDescent="0.25"/>
    <row r="31503" s="29" customFormat="1" x14ac:dyDescent="0.25"/>
    <row r="31504" s="29" customFormat="1" x14ac:dyDescent="0.25"/>
    <row r="31505" s="29" customFormat="1" x14ac:dyDescent="0.25"/>
    <row r="31506" s="29" customFormat="1" x14ac:dyDescent="0.25"/>
    <row r="31507" s="29" customFormat="1" x14ac:dyDescent="0.25"/>
    <row r="31508" s="29" customFormat="1" x14ac:dyDescent="0.25"/>
    <row r="31509" s="29" customFormat="1" x14ac:dyDescent="0.25"/>
    <row r="31510" s="29" customFormat="1" x14ac:dyDescent="0.25"/>
    <row r="31511" s="29" customFormat="1" x14ac:dyDescent="0.25"/>
    <row r="31512" s="29" customFormat="1" x14ac:dyDescent="0.25"/>
    <row r="31513" s="29" customFormat="1" x14ac:dyDescent="0.25"/>
    <row r="31514" s="29" customFormat="1" x14ac:dyDescent="0.25"/>
    <row r="31515" s="29" customFormat="1" x14ac:dyDescent="0.25"/>
    <row r="31516" s="29" customFormat="1" x14ac:dyDescent="0.25"/>
    <row r="31517" s="29" customFormat="1" x14ac:dyDescent="0.25"/>
    <row r="31518" s="29" customFormat="1" x14ac:dyDescent="0.25"/>
    <row r="31519" s="29" customFormat="1" x14ac:dyDescent="0.25"/>
    <row r="31520" s="29" customFormat="1" x14ac:dyDescent="0.25"/>
    <row r="31521" s="29" customFormat="1" x14ac:dyDescent="0.25"/>
    <row r="31522" s="29" customFormat="1" x14ac:dyDescent="0.25"/>
    <row r="31523" s="29" customFormat="1" x14ac:dyDescent="0.25"/>
    <row r="31524" s="29" customFormat="1" x14ac:dyDescent="0.25"/>
    <row r="31525" s="29" customFormat="1" x14ac:dyDescent="0.25"/>
    <row r="31526" s="29" customFormat="1" x14ac:dyDescent="0.25"/>
    <row r="31527" s="29" customFormat="1" x14ac:dyDescent="0.25"/>
    <row r="31528" s="29" customFormat="1" x14ac:dyDescent="0.25"/>
    <row r="31529" s="29" customFormat="1" x14ac:dyDescent="0.25"/>
    <row r="31530" s="29" customFormat="1" x14ac:dyDescent="0.25"/>
    <row r="31531" s="29" customFormat="1" x14ac:dyDescent="0.25"/>
    <row r="31532" s="29" customFormat="1" x14ac:dyDescent="0.25"/>
    <row r="31533" s="29" customFormat="1" x14ac:dyDescent="0.25"/>
    <row r="31534" s="29" customFormat="1" x14ac:dyDescent="0.25"/>
    <row r="31535" s="29" customFormat="1" x14ac:dyDescent="0.25"/>
    <row r="31536" s="29" customFormat="1" x14ac:dyDescent="0.25"/>
    <row r="31537" s="29" customFormat="1" x14ac:dyDescent="0.25"/>
    <row r="31538" s="29" customFormat="1" x14ac:dyDescent="0.25"/>
    <row r="31539" s="29" customFormat="1" x14ac:dyDescent="0.25"/>
    <row r="31540" s="29" customFormat="1" x14ac:dyDescent="0.25"/>
    <row r="31541" s="29" customFormat="1" x14ac:dyDescent="0.25"/>
    <row r="31542" s="29" customFormat="1" x14ac:dyDescent="0.25"/>
    <row r="31543" s="29" customFormat="1" x14ac:dyDescent="0.25"/>
    <row r="31544" s="29" customFormat="1" x14ac:dyDescent="0.25"/>
    <row r="31545" s="29" customFormat="1" x14ac:dyDescent="0.25"/>
    <row r="31546" s="29" customFormat="1" x14ac:dyDescent="0.25"/>
    <row r="31547" s="29" customFormat="1" x14ac:dyDescent="0.25"/>
    <row r="31548" s="29" customFormat="1" x14ac:dyDescent="0.25"/>
    <row r="31549" s="29" customFormat="1" x14ac:dyDescent="0.25"/>
    <row r="31550" s="29" customFormat="1" x14ac:dyDescent="0.25"/>
    <row r="31551" s="29" customFormat="1" x14ac:dyDescent="0.25"/>
    <row r="31552" s="29" customFormat="1" x14ac:dyDescent="0.25"/>
    <row r="31553" s="29" customFormat="1" x14ac:dyDescent="0.25"/>
    <row r="31554" s="29" customFormat="1" x14ac:dyDescent="0.25"/>
    <row r="31555" s="29" customFormat="1" x14ac:dyDescent="0.25"/>
    <row r="31556" s="29" customFormat="1" x14ac:dyDescent="0.25"/>
    <row r="31557" s="29" customFormat="1" x14ac:dyDescent="0.25"/>
    <row r="31558" s="29" customFormat="1" x14ac:dyDescent="0.25"/>
    <row r="31559" s="29" customFormat="1" x14ac:dyDescent="0.25"/>
    <row r="31560" s="29" customFormat="1" x14ac:dyDescent="0.25"/>
    <row r="31561" s="29" customFormat="1" x14ac:dyDescent="0.25"/>
    <row r="31562" s="29" customFormat="1" x14ac:dyDescent="0.25"/>
    <row r="31563" s="29" customFormat="1" x14ac:dyDescent="0.25"/>
    <row r="31564" s="29" customFormat="1" x14ac:dyDescent="0.25"/>
    <row r="31565" s="29" customFormat="1" x14ac:dyDescent="0.25"/>
    <row r="31566" s="29" customFormat="1" x14ac:dyDescent="0.25"/>
    <row r="31567" s="29" customFormat="1" x14ac:dyDescent="0.25"/>
    <row r="31568" s="29" customFormat="1" x14ac:dyDescent="0.25"/>
    <row r="31569" s="29" customFormat="1" x14ac:dyDescent="0.25"/>
    <row r="31570" s="29" customFormat="1" x14ac:dyDescent="0.25"/>
    <row r="31571" s="29" customFormat="1" x14ac:dyDescent="0.25"/>
    <row r="31572" s="29" customFormat="1" x14ac:dyDescent="0.25"/>
    <row r="31573" s="29" customFormat="1" x14ac:dyDescent="0.25"/>
    <row r="31574" s="29" customFormat="1" x14ac:dyDescent="0.25"/>
    <row r="31575" s="29" customFormat="1" x14ac:dyDescent="0.25"/>
    <row r="31576" s="29" customFormat="1" x14ac:dyDescent="0.25"/>
    <row r="31577" s="29" customFormat="1" x14ac:dyDescent="0.25"/>
    <row r="31578" s="29" customFormat="1" x14ac:dyDescent="0.25"/>
    <row r="31579" s="29" customFormat="1" x14ac:dyDescent="0.25"/>
    <row r="31580" s="29" customFormat="1" x14ac:dyDescent="0.25"/>
    <row r="31581" s="29" customFormat="1" x14ac:dyDescent="0.25"/>
    <row r="31582" s="29" customFormat="1" x14ac:dyDescent="0.25"/>
    <row r="31583" s="29" customFormat="1" x14ac:dyDescent="0.25"/>
    <row r="31584" s="29" customFormat="1" x14ac:dyDescent="0.25"/>
    <row r="31585" s="29" customFormat="1" x14ac:dyDescent="0.25"/>
    <row r="31586" s="29" customFormat="1" x14ac:dyDescent="0.25"/>
    <row r="31587" s="29" customFormat="1" x14ac:dyDescent="0.25"/>
    <row r="31588" s="29" customFormat="1" x14ac:dyDescent="0.25"/>
    <row r="31589" s="29" customFormat="1" x14ac:dyDescent="0.25"/>
    <row r="31590" s="29" customFormat="1" x14ac:dyDescent="0.25"/>
    <row r="31591" s="29" customFormat="1" x14ac:dyDescent="0.25"/>
    <row r="31592" s="29" customFormat="1" x14ac:dyDescent="0.25"/>
    <row r="31593" s="29" customFormat="1" x14ac:dyDescent="0.25"/>
    <row r="31594" s="29" customFormat="1" x14ac:dyDescent="0.25"/>
    <row r="31595" s="29" customFormat="1" x14ac:dyDescent="0.25"/>
    <row r="31596" s="29" customFormat="1" x14ac:dyDescent="0.25"/>
    <row r="31597" s="29" customFormat="1" x14ac:dyDescent="0.25"/>
    <row r="31598" s="29" customFormat="1" x14ac:dyDescent="0.25"/>
    <row r="31599" s="29" customFormat="1" x14ac:dyDescent="0.25"/>
    <row r="31600" s="29" customFormat="1" x14ac:dyDescent="0.25"/>
    <row r="31601" s="29" customFormat="1" x14ac:dyDescent="0.25"/>
    <row r="31602" s="29" customFormat="1" x14ac:dyDescent="0.25"/>
    <row r="31603" s="29" customFormat="1" x14ac:dyDescent="0.25"/>
    <row r="31604" s="29" customFormat="1" x14ac:dyDescent="0.25"/>
    <row r="31605" s="29" customFormat="1" x14ac:dyDescent="0.25"/>
    <row r="31606" s="29" customFormat="1" x14ac:dyDescent="0.25"/>
    <row r="31607" s="29" customFormat="1" x14ac:dyDescent="0.25"/>
    <row r="31608" s="29" customFormat="1" x14ac:dyDescent="0.25"/>
    <row r="31609" s="29" customFormat="1" x14ac:dyDescent="0.25"/>
    <row r="31610" s="29" customFormat="1" x14ac:dyDescent="0.25"/>
    <row r="31611" s="29" customFormat="1" x14ac:dyDescent="0.25"/>
    <row r="31612" s="29" customFormat="1" x14ac:dyDescent="0.25"/>
    <row r="31613" s="29" customFormat="1" x14ac:dyDescent="0.25"/>
    <row r="31614" s="29" customFormat="1" x14ac:dyDescent="0.25"/>
    <row r="31615" s="29" customFormat="1" x14ac:dyDescent="0.25"/>
    <row r="31616" s="29" customFormat="1" x14ac:dyDescent="0.25"/>
    <row r="31617" s="29" customFormat="1" x14ac:dyDescent="0.25"/>
    <row r="31618" s="29" customFormat="1" x14ac:dyDescent="0.25"/>
    <row r="31619" s="29" customFormat="1" x14ac:dyDescent="0.25"/>
    <row r="31620" s="29" customFormat="1" x14ac:dyDescent="0.25"/>
    <row r="31621" s="29" customFormat="1" x14ac:dyDescent="0.25"/>
    <row r="31622" s="29" customFormat="1" x14ac:dyDescent="0.25"/>
    <row r="31623" s="29" customFormat="1" x14ac:dyDescent="0.25"/>
    <row r="31624" s="29" customFormat="1" x14ac:dyDescent="0.25"/>
    <row r="31625" s="29" customFormat="1" x14ac:dyDescent="0.25"/>
    <row r="31626" s="29" customFormat="1" x14ac:dyDescent="0.25"/>
    <row r="31627" s="29" customFormat="1" x14ac:dyDescent="0.25"/>
    <row r="31628" s="29" customFormat="1" x14ac:dyDescent="0.25"/>
    <row r="31629" s="29" customFormat="1" x14ac:dyDescent="0.25"/>
    <row r="31630" s="29" customFormat="1" x14ac:dyDescent="0.25"/>
    <row r="31631" s="29" customFormat="1" x14ac:dyDescent="0.25"/>
    <row r="31632" s="29" customFormat="1" x14ac:dyDescent="0.25"/>
    <row r="31633" s="29" customFormat="1" x14ac:dyDescent="0.25"/>
    <row r="31634" s="29" customFormat="1" x14ac:dyDescent="0.25"/>
    <row r="31635" s="29" customFormat="1" x14ac:dyDescent="0.25"/>
    <row r="31636" s="29" customFormat="1" x14ac:dyDescent="0.25"/>
    <row r="31637" s="29" customFormat="1" x14ac:dyDescent="0.25"/>
    <row r="31638" s="29" customFormat="1" x14ac:dyDescent="0.25"/>
    <row r="31639" s="29" customFormat="1" x14ac:dyDescent="0.25"/>
    <row r="31640" s="29" customFormat="1" x14ac:dyDescent="0.25"/>
    <row r="31641" s="29" customFormat="1" x14ac:dyDescent="0.25"/>
    <row r="31642" s="29" customFormat="1" x14ac:dyDescent="0.25"/>
    <row r="31643" s="29" customFormat="1" x14ac:dyDescent="0.25"/>
    <row r="31644" s="29" customFormat="1" x14ac:dyDescent="0.25"/>
    <row r="31645" s="29" customFormat="1" x14ac:dyDescent="0.25"/>
    <row r="31646" s="29" customFormat="1" x14ac:dyDescent="0.25"/>
    <row r="31647" s="29" customFormat="1" x14ac:dyDescent="0.25"/>
    <row r="31648" s="29" customFormat="1" x14ac:dyDescent="0.25"/>
    <row r="31649" s="29" customFormat="1" x14ac:dyDescent="0.25"/>
    <row r="31650" s="29" customFormat="1" x14ac:dyDescent="0.25"/>
    <row r="31651" s="29" customFormat="1" x14ac:dyDescent="0.25"/>
    <row r="31652" s="29" customFormat="1" x14ac:dyDescent="0.25"/>
    <row r="31653" s="29" customFormat="1" x14ac:dyDescent="0.25"/>
    <row r="31654" s="29" customFormat="1" x14ac:dyDescent="0.25"/>
    <row r="31655" s="29" customFormat="1" x14ac:dyDescent="0.25"/>
    <row r="31656" s="29" customFormat="1" x14ac:dyDescent="0.25"/>
    <row r="31657" s="29" customFormat="1" x14ac:dyDescent="0.25"/>
    <row r="31658" s="29" customFormat="1" x14ac:dyDescent="0.25"/>
    <row r="31659" s="29" customFormat="1" x14ac:dyDescent="0.25"/>
    <row r="31660" s="29" customFormat="1" x14ac:dyDescent="0.25"/>
    <row r="31661" s="29" customFormat="1" x14ac:dyDescent="0.25"/>
    <row r="31662" s="29" customFormat="1" x14ac:dyDescent="0.25"/>
    <row r="31663" s="29" customFormat="1" x14ac:dyDescent="0.25"/>
    <row r="31664" s="29" customFormat="1" x14ac:dyDescent="0.25"/>
    <row r="31665" s="29" customFormat="1" x14ac:dyDescent="0.25"/>
    <row r="31666" s="29" customFormat="1" x14ac:dyDescent="0.25"/>
    <row r="31667" s="29" customFormat="1" x14ac:dyDescent="0.25"/>
    <row r="31668" s="29" customFormat="1" x14ac:dyDescent="0.25"/>
    <row r="31669" s="29" customFormat="1" x14ac:dyDescent="0.25"/>
    <row r="31670" s="29" customFormat="1" x14ac:dyDescent="0.25"/>
    <row r="31671" s="29" customFormat="1" x14ac:dyDescent="0.25"/>
    <row r="31672" s="29" customFormat="1" x14ac:dyDescent="0.25"/>
    <row r="31673" s="29" customFormat="1" x14ac:dyDescent="0.25"/>
    <row r="31674" s="29" customFormat="1" x14ac:dyDescent="0.25"/>
    <row r="31675" s="29" customFormat="1" x14ac:dyDescent="0.25"/>
    <row r="31676" s="29" customFormat="1" x14ac:dyDescent="0.25"/>
    <row r="31677" s="29" customFormat="1" x14ac:dyDescent="0.25"/>
    <row r="31678" s="29" customFormat="1" x14ac:dyDescent="0.25"/>
    <row r="31679" s="29" customFormat="1" x14ac:dyDescent="0.25"/>
    <row r="31680" s="29" customFormat="1" x14ac:dyDescent="0.25"/>
    <row r="31681" s="29" customFormat="1" x14ac:dyDescent="0.25"/>
    <row r="31682" s="29" customFormat="1" x14ac:dyDescent="0.25"/>
    <row r="31683" s="29" customFormat="1" x14ac:dyDescent="0.25"/>
    <row r="31684" s="29" customFormat="1" x14ac:dyDescent="0.25"/>
    <row r="31685" s="29" customFormat="1" x14ac:dyDescent="0.25"/>
    <row r="31686" s="29" customFormat="1" x14ac:dyDescent="0.25"/>
    <row r="31687" s="29" customFormat="1" x14ac:dyDescent="0.25"/>
    <row r="31688" s="29" customFormat="1" x14ac:dyDescent="0.25"/>
    <row r="31689" s="29" customFormat="1" x14ac:dyDescent="0.25"/>
    <row r="31690" s="29" customFormat="1" x14ac:dyDescent="0.25"/>
    <row r="31691" s="29" customFormat="1" x14ac:dyDescent="0.25"/>
    <row r="31692" s="29" customFormat="1" x14ac:dyDescent="0.25"/>
    <row r="31693" s="29" customFormat="1" x14ac:dyDescent="0.25"/>
    <row r="31694" s="29" customFormat="1" x14ac:dyDescent="0.25"/>
    <row r="31695" s="29" customFormat="1" x14ac:dyDescent="0.25"/>
    <row r="31696" s="29" customFormat="1" x14ac:dyDescent="0.25"/>
    <row r="31697" s="29" customFormat="1" x14ac:dyDescent="0.25"/>
    <row r="31698" s="29" customFormat="1" x14ac:dyDescent="0.25"/>
    <row r="31699" s="29" customFormat="1" x14ac:dyDescent="0.25"/>
    <row r="31700" s="29" customFormat="1" x14ac:dyDescent="0.25"/>
    <row r="31701" s="29" customFormat="1" x14ac:dyDescent="0.25"/>
    <row r="31702" s="29" customFormat="1" x14ac:dyDescent="0.25"/>
    <row r="31703" s="29" customFormat="1" x14ac:dyDescent="0.25"/>
    <row r="31704" s="29" customFormat="1" x14ac:dyDescent="0.25"/>
    <row r="31705" s="29" customFormat="1" x14ac:dyDescent="0.25"/>
    <row r="31706" s="29" customFormat="1" x14ac:dyDescent="0.25"/>
    <row r="31707" s="29" customFormat="1" x14ac:dyDescent="0.25"/>
    <row r="31708" s="29" customFormat="1" x14ac:dyDescent="0.25"/>
    <row r="31709" s="29" customFormat="1" x14ac:dyDescent="0.25"/>
    <row r="31710" s="29" customFormat="1" x14ac:dyDescent="0.25"/>
    <row r="31711" s="29" customFormat="1" x14ac:dyDescent="0.25"/>
    <row r="31712" s="29" customFormat="1" x14ac:dyDescent="0.25"/>
    <row r="31713" s="29" customFormat="1" x14ac:dyDescent="0.25"/>
    <row r="31714" s="29" customFormat="1" x14ac:dyDescent="0.25"/>
    <row r="31715" s="29" customFormat="1" x14ac:dyDescent="0.25"/>
    <row r="31716" s="29" customFormat="1" x14ac:dyDescent="0.25"/>
    <row r="31717" s="29" customFormat="1" x14ac:dyDescent="0.25"/>
    <row r="31718" s="29" customFormat="1" x14ac:dyDescent="0.25"/>
    <row r="31719" s="29" customFormat="1" x14ac:dyDescent="0.25"/>
    <row r="31720" s="29" customFormat="1" x14ac:dyDescent="0.25"/>
    <row r="31721" s="29" customFormat="1" x14ac:dyDescent="0.25"/>
    <row r="31722" s="29" customFormat="1" x14ac:dyDescent="0.25"/>
    <row r="31723" s="29" customFormat="1" x14ac:dyDescent="0.25"/>
    <row r="31724" s="29" customFormat="1" x14ac:dyDescent="0.25"/>
    <row r="31725" s="29" customFormat="1" x14ac:dyDescent="0.25"/>
    <row r="31726" s="29" customFormat="1" x14ac:dyDescent="0.25"/>
    <row r="31727" s="29" customFormat="1" x14ac:dyDescent="0.25"/>
    <row r="31728" s="29" customFormat="1" x14ac:dyDescent="0.25"/>
    <row r="31729" s="29" customFormat="1" x14ac:dyDescent="0.25"/>
    <row r="31730" s="29" customFormat="1" x14ac:dyDescent="0.25"/>
    <row r="31731" s="29" customFormat="1" x14ac:dyDescent="0.25"/>
    <row r="31732" s="29" customFormat="1" x14ac:dyDescent="0.25"/>
    <row r="31733" s="29" customFormat="1" x14ac:dyDescent="0.25"/>
    <row r="31734" s="29" customFormat="1" x14ac:dyDescent="0.25"/>
    <row r="31735" s="29" customFormat="1" x14ac:dyDescent="0.25"/>
    <row r="31736" s="29" customFormat="1" x14ac:dyDescent="0.25"/>
    <row r="31737" s="29" customFormat="1" x14ac:dyDescent="0.25"/>
    <row r="31738" s="29" customFormat="1" x14ac:dyDescent="0.25"/>
    <row r="31739" s="29" customFormat="1" x14ac:dyDescent="0.25"/>
    <row r="31740" s="29" customFormat="1" x14ac:dyDescent="0.25"/>
    <row r="31741" s="29" customFormat="1" x14ac:dyDescent="0.25"/>
    <row r="31742" s="29" customFormat="1" x14ac:dyDescent="0.25"/>
    <row r="31743" s="29" customFormat="1" x14ac:dyDescent="0.25"/>
    <row r="31744" s="29" customFormat="1" x14ac:dyDescent="0.25"/>
    <row r="31745" s="29" customFormat="1" x14ac:dyDescent="0.25"/>
    <row r="31746" s="29" customFormat="1" x14ac:dyDescent="0.25"/>
    <row r="31747" s="29" customFormat="1" x14ac:dyDescent="0.25"/>
    <row r="31748" s="29" customFormat="1" x14ac:dyDescent="0.25"/>
    <row r="31749" s="29" customFormat="1" x14ac:dyDescent="0.25"/>
    <row r="31750" s="29" customFormat="1" x14ac:dyDescent="0.25"/>
    <row r="31751" s="29" customFormat="1" x14ac:dyDescent="0.25"/>
    <row r="31752" s="29" customFormat="1" x14ac:dyDescent="0.25"/>
    <row r="31753" s="29" customFormat="1" x14ac:dyDescent="0.25"/>
    <row r="31754" s="29" customFormat="1" x14ac:dyDescent="0.25"/>
    <row r="31755" s="29" customFormat="1" x14ac:dyDescent="0.25"/>
    <row r="31756" s="29" customFormat="1" x14ac:dyDescent="0.25"/>
    <row r="31757" s="29" customFormat="1" x14ac:dyDescent="0.25"/>
    <row r="31758" s="29" customFormat="1" x14ac:dyDescent="0.25"/>
    <row r="31759" s="29" customFormat="1" x14ac:dyDescent="0.25"/>
    <row r="31760" s="29" customFormat="1" x14ac:dyDescent="0.25"/>
    <row r="31761" s="29" customFormat="1" x14ac:dyDescent="0.25"/>
    <row r="31762" s="29" customFormat="1" x14ac:dyDescent="0.25"/>
    <row r="31763" s="29" customFormat="1" x14ac:dyDescent="0.25"/>
    <row r="31764" s="29" customFormat="1" x14ac:dyDescent="0.25"/>
    <row r="31765" s="29" customFormat="1" x14ac:dyDescent="0.25"/>
    <row r="31766" s="29" customFormat="1" x14ac:dyDescent="0.25"/>
    <row r="31767" s="29" customFormat="1" x14ac:dyDescent="0.25"/>
    <row r="31768" s="29" customFormat="1" x14ac:dyDescent="0.25"/>
    <row r="31769" s="29" customFormat="1" x14ac:dyDescent="0.25"/>
    <row r="31770" s="29" customFormat="1" x14ac:dyDescent="0.25"/>
    <row r="31771" s="29" customFormat="1" x14ac:dyDescent="0.25"/>
    <row r="31772" s="29" customFormat="1" x14ac:dyDescent="0.25"/>
    <row r="31773" s="29" customFormat="1" x14ac:dyDescent="0.25"/>
    <row r="31774" s="29" customFormat="1" x14ac:dyDescent="0.25"/>
    <row r="31775" s="29" customFormat="1" x14ac:dyDescent="0.25"/>
    <row r="31776" s="29" customFormat="1" x14ac:dyDescent="0.25"/>
    <row r="31777" s="29" customFormat="1" x14ac:dyDescent="0.25"/>
    <row r="31778" s="29" customFormat="1" x14ac:dyDescent="0.25"/>
    <row r="31779" s="29" customFormat="1" x14ac:dyDescent="0.25"/>
    <row r="31780" s="29" customFormat="1" x14ac:dyDescent="0.25"/>
    <row r="31781" s="29" customFormat="1" x14ac:dyDescent="0.25"/>
    <row r="31782" s="29" customFormat="1" x14ac:dyDescent="0.25"/>
    <row r="31783" s="29" customFormat="1" x14ac:dyDescent="0.25"/>
    <row r="31784" s="29" customFormat="1" x14ac:dyDescent="0.25"/>
    <row r="31785" s="29" customFormat="1" x14ac:dyDescent="0.25"/>
    <row r="31786" s="29" customFormat="1" x14ac:dyDescent="0.25"/>
    <row r="31787" s="29" customFormat="1" x14ac:dyDescent="0.25"/>
    <row r="31788" s="29" customFormat="1" x14ac:dyDescent="0.25"/>
    <row r="31789" s="29" customFormat="1" x14ac:dyDescent="0.25"/>
    <row r="31790" s="29" customFormat="1" x14ac:dyDescent="0.25"/>
    <row r="31791" s="29" customFormat="1" x14ac:dyDescent="0.25"/>
    <row r="31792" s="29" customFormat="1" x14ac:dyDescent="0.25"/>
    <row r="31793" s="29" customFormat="1" x14ac:dyDescent="0.25"/>
    <row r="31794" s="29" customFormat="1" x14ac:dyDescent="0.25"/>
    <row r="31795" s="29" customFormat="1" x14ac:dyDescent="0.25"/>
    <row r="31796" s="29" customFormat="1" x14ac:dyDescent="0.25"/>
    <row r="31797" s="29" customFormat="1" x14ac:dyDescent="0.25"/>
    <row r="31798" s="29" customFormat="1" x14ac:dyDescent="0.25"/>
    <row r="31799" s="29" customFormat="1" x14ac:dyDescent="0.25"/>
    <row r="31800" s="29" customFormat="1" x14ac:dyDescent="0.25"/>
    <row r="31801" s="29" customFormat="1" x14ac:dyDescent="0.25"/>
    <row r="31802" s="29" customFormat="1" x14ac:dyDescent="0.25"/>
    <row r="31803" s="29" customFormat="1" x14ac:dyDescent="0.25"/>
    <row r="31804" s="29" customFormat="1" x14ac:dyDescent="0.25"/>
    <row r="31805" s="29" customFormat="1" x14ac:dyDescent="0.25"/>
    <row r="31806" s="29" customFormat="1" x14ac:dyDescent="0.25"/>
    <row r="31807" s="29" customFormat="1" x14ac:dyDescent="0.25"/>
    <row r="31808" s="29" customFormat="1" x14ac:dyDescent="0.25"/>
    <row r="31809" s="29" customFormat="1" x14ac:dyDescent="0.25"/>
    <row r="31810" s="29" customFormat="1" x14ac:dyDescent="0.25"/>
    <row r="31811" s="29" customFormat="1" x14ac:dyDescent="0.25"/>
    <row r="31812" s="29" customFormat="1" x14ac:dyDescent="0.25"/>
    <row r="31813" s="29" customFormat="1" x14ac:dyDescent="0.25"/>
    <row r="31814" s="29" customFormat="1" x14ac:dyDescent="0.25"/>
    <row r="31815" s="29" customFormat="1" x14ac:dyDescent="0.25"/>
    <row r="31816" s="29" customFormat="1" x14ac:dyDescent="0.25"/>
    <row r="31817" s="29" customFormat="1" x14ac:dyDescent="0.25"/>
    <row r="31818" s="29" customFormat="1" x14ac:dyDescent="0.25"/>
    <row r="31819" s="29" customFormat="1" x14ac:dyDescent="0.25"/>
    <row r="31820" s="29" customFormat="1" x14ac:dyDescent="0.25"/>
    <row r="31821" s="29" customFormat="1" x14ac:dyDescent="0.25"/>
    <row r="31822" s="29" customFormat="1" x14ac:dyDescent="0.25"/>
    <row r="31823" s="29" customFormat="1" x14ac:dyDescent="0.25"/>
    <row r="31824" s="29" customFormat="1" x14ac:dyDescent="0.25"/>
    <row r="31825" s="29" customFormat="1" x14ac:dyDescent="0.25"/>
    <row r="31826" s="29" customFormat="1" x14ac:dyDescent="0.25"/>
    <row r="31827" s="29" customFormat="1" x14ac:dyDescent="0.25"/>
    <row r="31828" s="29" customFormat="1" x14ac:dyDescent="0.25"/>
    <row r="31829" s="29" customFormat="1" x14ac:dyDescent="0.25"/>
    <row r="31830" s="29" customFormat="1" x14ac:dyDescent="0.25"/>
    <row r="31831" s="29" customFormat="1" x14ac:dyDescent="0.25"/>
    <row r="31832" s="29" customFormat="1" x14ac:dyDescent="0.25"/>
    <row r="31833" s="29" customFormat="1" x14ac:dyDescent="0.25"/>
    <row r="31834" s="29" customFormat="1" x14ac:dyDescent="0.25"/>
    <row r="31835" s="29" customFormat="1" x14ac:dyDescent="0.25"/>
    <row r="31836" s="29" customFormat="1" x14ac:dyDescent="0.25"/>
    <row r="31837" s="29" customFormat="1" x14ac:dyDescent="0.25"/>
    <row r="31838" s="29" customFormat="1" x14ac:dyDescent="0.25"/>
    <row r="31839" s="29" customFormat="1" x14ac:dyDescent="0.25"/>
    <row r="31840" s="29" customFormat="1" x14ac:dyDescent="0.25"/>
    <row r="31841" s="29" customFormat="1" x14ac:dyDescent="0.25"/>
    <row r="31842" s="29" customFormat="1" x14ac:dyDescent="0.25"/>
    <row r="31843" s="29" customFormat="1" x14ac:dyDescent="0.25"/>
    <row r="31844" s="29" customFormat="1" x14ac:dyDescent="0.25"/>
    <row r="31845" s="29" customFormat="1" x14ac:dyDescent="0.25"/>
    <row r="31846" s="29" customFormat="1" x14ac:dyDescent="0.25"/>
    <row r="31847" s="29" customFormat="1" x14ac:dyDescent="0.25"/>
    <row r="31848" s="29" customFormat="1" x14ac:dyDescent="0.25"/>
    <row r="31849" s="29" customFormat="1" x14ac:dyDescent="0.25"/>
    <row r="31850" s="29" customFormat="1" x14ac:dyDescent="0.25"/>
    <row r="31851" s="29" customFormat="1" x14ac:dyDescent="0.25"/>
    <row r="31852" s="29" customFormat="1" x14ac:dyDescent="0.25"/>
    <row r="31853" s="29" customFormat="1" x14ac:dyDescent="0.25"/>
    <row r="31854" s="29" customFormat="1" x14ac:dyDescent="0.25"/>
    <row r="31855" s="29" customFormat="1" x14ac:dyDescent="0.25"/>
    <row r="31856" s="29" customFormat="1" x14ac:dyDescent="0.25"/>
    <row r="31857" s="29" customFormat="1" x14ac:dyDescent="0.25"/>
    <row r="31858" s="29" customFormat="1" x14ac:dyDescent="0.25"/>
    <row r="31859" s="29" customFormat="1" x14ac:dyDescent="0.25"/>
    <row r="31860" s="29" customFormat="1" x14ac:dyDescent="0.25"/>
    <row r="31861" s="29" customFormat="1" x14ac:dyDescent="0.25"/>
    <row r="31862" s="29" customFormat="1" x14ac:dyDescent="0.25"/>
    <row r="31863" s="29" customFormat="1" x14ac:dyDescent="0.25"/>
    <row r="31864" s="29" customFormat="1" x14ac:dyDescent="0.25"/>
    <row r="31865" s="29" customFormat="1" x14ac:dyDescent="0.25"/>
    <row r="31866" s="29" customFormat="1" x14ac:dyDescent="0.25"/>
    <row r="31867" s="29" customFormat="1" x14ac:dyDescent="0.25"/>
    <row r="31868" s="29" customFormat="1" x14ac:dyDescent="0.25"/>
    <row r="31869" s="29" customFormat="1" x14ac:dyDescent="0.25"/>
    <row r="31870" s="29" customFormat="1" x14ac:dyDescent="0.25"/>
    <row r="31871" s="29" customFormat="1" x14ac:dyDescent="0.25"/>
    <row r="31872" s="29" customFormat="1" x14ac:dyDescent="0.25"/>
    <row r="31873" s="29" customFormat="1" x14ac:dyDescent="0.25"/>
    <row r="31874" s="29" customFormat="1" x14ac:dyDescent="0.25"/>
    <row r="31875" s="29" customFormat="1" x14ac:dyDescent="0.25"/>
    <row r="31876" s="29" customFormat="1" x14ac:dyDescent="0.25"/>
    <row r="31877" s="29" customFormat="1" x14ac:dyDescent="0.25"/>
    <row r="31878" s="29" customFormat="1" x14ac:dyDescent="0.25"/>
    <row r="31879" s="29" customFormat="1" x14ac:dyDescent="0.25"/>
    <row r="31880" s="29" customFormat="1" x14ac:dyDescent="0.25"/>
    <row r="31881" s="29" customFormat="1" x14ac:dyDescent="0.25"/>
    <row r="31882" s="29" customFormat="1" x14ac:dyDescent="0.25"/>
    <row r="31883" s="29" customFormat="1" x14ac:dyDescent="0.25"/>
    <row r="31884" s="29" customFormat="1" x14ac:dyDescent="0.25"/>
    <row r="31885" s="29" customFormat="1" x14ac:dyDescent="0.25"/>
    <row r="31886" s="29" customFormat="1" x14ac:dyDescent="0.25"/>
    <row r="31887" s="29" customFormat="1" x14ac:dyDescent="0.25"/>
    <row r="31888" s="29" customFormat="1" x14ac:dyDescent="0.25"/>
    <row r="31889" s="29" customFormat="1" x14ac:dyDescent="0.25"/>
    <row r="31890" s="29" customFormat="1" x14ac:dyDescent="0.25"/>
    <row r="31891" s="29" customFormat="1" x14ac:dyDescent="0.25"/>
    <row r="31892" s="29" customFormat="1" x14ac:dyDescent="0.25"/>
    <row r="31893" s="29" customFormat="1" x14ac:dyDescent="0.25"/>
    <row r="31894" s="29" customFormat="1" x14ac:dyDescent="0.25"/>
    <row r="31895" s="29" customFormat="1" x14ac:dyDescent="0.25"/>
    <row r="31896" s="29" customFormat="1" x14ac:dyDescent="0.25"/>
    <row r="31897" s="29" customFormat="1" x14ac:dyDescent="0.25"/>
    <row r="31898" s="29" customFormat="1" x14ac:dyDescent="0.25"/>
    <row r="31899" s="29" customFormat="1" x14ac:dyDescent="0.25"/>
    <row r="31900" s="29" customFormat="1" x14ac:dyDescent="0.25"/>
    <row r="31901" s="29" customFormat="1" x14ac:dyDescent="0.25"/>
    <row r="31902" s="29" customFormat="1" x14ac:dyDescent="0.25"/>
    <row r="31903" s="29" customFormat="1" x14ac:dyDescent="0.25"/>
    <row r="31904" s="29" customFormat="1" x14ac:dyDescent="0.25"/>
    <row r="31905" s="29" customFormat="1" x14ac:dyDescent="0.25"/>
    <row r="31906" s="29" customFormat="1" x14ac:dyDescent="0.25"/>
    <row r="31907" s="29" customFormat="1" x14ac:dyDescent="0.25"/>
    <row r="31908" s="29" customFormat="1" x14ac:dyDescent="0.25"/>
    <row r="31909" s="29" customFormat="1" x14ac:dyDescent="0.25"/>
    <row r="31910" s="29" customFormat="1" x14ac:dyDescent="0.25"/>
    <row r="31911" s="29" customFormat="1" x14ac:dyDescent="0.25"/>
    <row r="31912" s="29" customFormat="1" x14ac:dyDescent="0.25"/>
    <row r="31913" s="29" customFormat="1" x14ac:dyDescent="0.25"/>
    <row r="31914" s="29" customFormat="1" x14ac:dyDescent="0.25"/>
    <row r="31915" s="29" customFormat="1" x14ac:dyDescent="0.25"/>
    <row r="31916" s="29" customFormat="1" x14ac:dyDescent="0.25"/>
    <row r="31917" s="29" customFormat="1" x14ac:dyDescent="0.25"/>
    <row r="31918" s="29" customFormat="1" x14ac:dyDescent="0.25"/>
    <row r="31919" s="29" customFormat="1" x14ac:dyDescent="0.25"/>
    <row r="31920" s="29" customFormat="1" x14ac:dyDescent="0.25"/>
    <row r="31921" s="29" customFormat="1" x14ac:dyDescent="0.25"/>
    <row r="31922" s="29" customFormat="1" x14ac:dyDescent="0.25"/>
    <row r="31923" s="29" customFormat="1" x14ac:dyDescent="0.25"/>
    <row r="31924" s="29" customFormat="1" x14ac:dyDescent="0.25"/>
    <row r="31925" s="29" customFormat="1" x14ac:dyDescent="0.25"/>
    <row r="31926" s="29" customFormat="1" x14ac:dyDescent="0.25"/>
    <row r="31927" s="29" customFormat="1" x14ac:dyDescent="0.25"/>
    <row r="31928" s="29" customFormat="1" x14ac:dyDescent="0.25"/>
    <row r="31929" s="29" customFormat="1" x14ac:dyDescent="0.25"/>
    <row r="31930" s="29" customFormat="1" x14ac:dyDescent="0.25"/>
    <row r="31931" s="29" customFormat="1" x14ac:dyDescent="0.25"/>
    <row r="31932" s="29" customFormat="1" x14ac:dyDescent="0.25"/>
    <row r="31933" s="29" customFormat="1" x14ac:dyDescent="0.25"/>
    <row r="31934" s="29" customFormat="1" x14ac:dyDescent="0.25"/>
    <row r="31935" s="29" customFormat="1" x14ac:dyDescent="0.25"/>
    <row r="31936" s="29" customFormat="1" x14ac:dyDescent="0.25"/>
    <row r="31937" s="29" customFormat="1" x14ac:dyDescent="0.25"/>
    <row r="31938" s="29" customFormat="1" x14ac:dyDescent="0.25"/>
    <row r="31939" s="29" customFormat="1" x14ac:dyDescent="0.25"/>
    <row r="31940" s="29" customFormat="1" x14ac:dyDescent="0.25"/>
    <row r="31941" s="29" customFormat="1" x14ac:dyDescent="0.25"/>
    <row r="31942" s="29" customFormat="1" x14ac:dyDescent="0.25"/>
    <row r="31943" s="29" customFormat="1" x14ac:dyDescent="0.25"/>
    <row r="31944" s="29" customFormat="1" x14ac:dyDescent="0.25"/>
    <row r="31945" s="29" customFormat="1" x14ac:dyDescent="0.25"/>
    <row r="31946" s="29" customFormat="1" x14ac:dyDescent="0.25"/>
    <row r="31947" s="29" customFormat="1" x14ac:dyDescent="0.25"/>
    <row r="31948" s="29" customFormat="1" x14ac:dyDescent="0.25"/>
    <row r="31949" s="29" customFormat="1" x14ac:dyDescent="0.25"/>
    <row r="31950" s="29" customFormat="1" x14ac:dyDescent="0.25"/>
    <row r="31951" s="29" customFormat="1" x14ac:dyDescent="0.25"/>
    <row r="31952" s="29" customFormat="1" x14ac:dyDescent="0.25"/>
    <row r="31953" s="29" customFormat="1" x14ac:dyDescent="0.25"/>
    <row r="31954" s="29" customFormat="1" x14ac:dyDescent="0.25"/>
    <row r="31955" s="29" customFormat="1" x14ac:dyDescent="0.25"/>
    <row r="31956" s="29" customFormat="1" x14ac:dyDescent="0.25"/>
    <row r="31957" s="29" customFormat="1" x14ac:dyDescent="0.25"/>
    <row r="31958" s="29" customFormat="1" x14ac:dyDescent="0.25"/>
    <row r="31959" s="29" customFormat="1" x14ac:dyDescent="0.25"/>
    <row r="31960" s="29" customFormat="1" x14ac:dyDescent="0.25"/>
    <row r="31961" s="29" customFormat="1" x14ac:dyDescent="0.25"/>
    <row r="31962" s="29" customFormat="1" x14ac:dyDescent="0.25"/>
    <row r="31963" s="29" customFormat="1" x14ac:dyDescent="0.25"/>
    <row r="31964" s="29" customFormat="1" x14ac:dyDescent="0.25"/>
    <row r="31965" s="29" customFormat="1" x14ac:dyDescent="0.25"/>
    <row r="31966" s="29" customFormat="1" x14ac:dyDescent="0.25"/>
    <row r="31967" s="29" customFormat="1" x14ac:dyDescent="0.25"/>
    <row r="31968" s="29" customFormat="1" x14ac:dyDescent="0.25"/>
    <row r="31969" s="29" customFormat="1" x14ac:dyDescent="0.25"/>
    <row r="31970" s="29" customFormat="1" x14ac:dyDescent="0.25"/>
    <row r="31971" s="29" customFormat="1" x14ac:dyDescent="0.25"/>
    <row r="31972" s="29" customFormat="1" x14ac:dyDescent="0.25"/>
    <row r="31973" s="29" customFormat="1" x14ac:dyDescent="0.25"/>
    <row r="31974" s="29" customFormat="1" x14ac:dyDescent="0.25"/>
    <row r="31975" s="29" customFormat="1" x14ac:dyDescent="0.25"/>
    <row r="31976" s="29" customFormat="1" x14ac:dyDescent="0.25"/>
    <row r="31977" s="29" customFormat="1" x14ac:dyDescent="0.25"/>
    <row r="31978" s="29" customFormat="1" x14ac:dyDescent="0.25"/>
    <row r="31979" s="29" customFormat="1" x14ac:dyDescent="0.25"/>
    <row r="31980" s="29" customFormat="1" x14ac:dyDescent="0.25"/>
    <row r="31981" s="29" customFormat="1" x14ac:dyDescent="0.25"/>
    <row r="31982" s="29" customFormat="1" x14ac:dyDescent="0.25"/>
    <row r="31983" s="29" customFormat="1" x14ac:dyDescent="0.25"/>
    <row r="31984" s="29" customFormat="1" x14ac:dyDescent="0.25"/>
    <row r="31985" s="29" customFormat="1" x14ac:dyDescent="0.25"/>
    <row r="31986" s="29" customFormat="1" x14ac:dyDescent="0.25"/>
    <row r="31987" s="29" customFormat="1" x14ac:dyDescent="0.25"/>
    <row r="31988" s="29" customFormat="1" x14ac:dyDescent="0.25"/>
    <row r="31989" s="29" customFormat="1" x14ac:dyDescent="0.25"/>
    <row r="31990" s="29" customFormat="1" x14ac:dyDescent="0.25"/>
    <row r="31991" s="29" customFormat="1" x14ac:dyDescent="0.25"/>
    <row r="31992" s="29" customFormat="1" x14ac:dyDescent="0.25"/>
    <row r="31993" s="29" customFormat="1" x14ac:dyDescent="0.25"/>
    <row r="31994" s="29" customFormat="1" x14ac:dyDescent="0.25"/>
    <row r="31995" s="29" customFormat="1" x14ac:dyDescent="0.25"/>
    <row r="31996" s="29" customFormat="1" x14ac:dyDescent="0.25"/>
    <row r="31997" s="29" customFormat="1" x14ac:dyDescent="0.25"/>
    <row r="31998" s="29" customFormat="1" x14ac:dyDescent="0.25"/>
    <row r="31999" s="29" customFormat="1" x14ac:dyDescent="0.25"/>
    <row r="32000" s="29" customFormat="1" x14ac:dyDescent="0.25"/>
    <row r="32001" s="29" customFormat="1" x14ac:dyDescent="0.25"/>
    <row r="32002" s="29" customFormat="1" x14ac:dyDescent="0.25"/>
    <row r="32003" s="29" customFormat="1" x14ac:dyDescent="0.25"/>
    <row r="32004" s="29" customFormat="1" x14ac:dyDescent="0.25"/>
    <row r="32005" s="29" customFormat="1" x14ac:dyDescent="0.25"/>
    <row r="32006" s="29" customFormat="1" x14ac:dyDescent="0.25"/>
    <row r="32007" s="29" customFormat="1" x14ac:dyDescent="0.25"/>
    <row r="32008" s="29" customFormat="1" x14ac:dyDescent="0.25"/>
    <row r="32009" s="29" customFormat="1" x14ac:dyDescent="0.25"/>
    <row r="32010" s="29" customFormat="1" x14ac:dyDescent="0.25"/>
    <row r="32011" s="29" customFormat="1" x14ac:dyDescent="0.25"/>
    <row r="32012" s="29" customFormat="1" x14ac:dyDescent="0.25"/>
    <row r="32013" s="29" customFormat="1" x14ac:dyDescent="0.25"/>
    <row r="32014" s="29" customFormat="1" x14ac:dyDescent="0.25"/>
    <row r="32015" s="29" customFormat="1" x14ac:dyDescent="0.25"/>
    <row r="32016" s="29" customFormat="1" x14ac:dyDescent="0.25"/>
    <row r="32017" s="29" customFormat="1" x14ac:dyDescent="0.25"/>
    <row r="32018" s="29" customFormat="1" x14ac:dyDescent="0.25"/>
    <row r="32019" s="29" customFormat="1" x14ac:dyDescent="0.25"/>
    <row r="32020" s="29" customFormat="1" x14ac:dyDescent="0.25"/>
    <row r="32021" s="29" customFormat="1" x14ac:dyDescent="0.25"/>
    <row r="32022" s="29" customFormat="1" x14ac:dyDescent="0.25"/>
    <row r="32023" s="29" customFormat="1" x14ac:dyDescent="0.25"/>
    <row r="32024" s="29" customFormat="1" x14ac:dyDescent="0.25"/>
    <row r="32025" s="29" customFormat="1" x14ac:dyDescent="0.25"/>
    <row r="32026" s="29" customFormat="1" x14ac:dyDescent="0.25"/>
    <row r="32027" s="29" customFormat="1" x14ac:dyDescent="0.25"/>
    <row r="32028" s="29" customFormat="1" x14ac:dyDescent="0.25"/>
    <row r="32029" s="29" customFormat="1" x14ac:dyDescent="0.25"/>
    <row r="32030" s="29" customFormat="1" x14ac:dyDescent="0.25"/>
    <row r="32031" s="29" customFormat="1" x14ac:dyDescent="0.25"/>
    <row r="32032" s="29" customFormat="1" x14ac:dyDescent="0.25"/>
    <row r="32033" s="29" customFormat="1" x14ac:dyDescent="0.25"/>
    <row r="32034" s="29" customFormat="1" x14ac:dyDescent="0.25"/>
    <row r="32035" s="29" customFormat="1" x14ac:dyDescent="0.25"/>
    <row r="32036" s="29" customFormat="1" x14ac:dyDescent="0.25"/>
    <row r="32037" s="29" customFormat="1" x14ac:dyDescent="0.25"/>
    <row r="32038" s="29" customFormat="1" x14ac:dyDescent="0.25"/>
    <row r="32039" s="29" customFormat="1" x14ac:dyDescent="0.25"/>
    <row r="32040" s="29" customFormat="1" x14ac:dyDescent="0.25"/>
    <row r="32041" s="29" customFormat="1" x14ac:dyDescent="0.25"/>
    <row r="32042" s="29" customFormat="1" x14ac:dyDescent="0.25"/>
    <row r="32043" s="29" customFormat="1" x14ac:dyDescent="0.25"/>
    <row r="32044" s="29" customFormat="1" x14ac:dyDescent="0.25"/>
    <row r="32045" s="29" customFormat="1" x14ac:dyDescent="0.25"/>
    <row r="32046" s="29" customFormat="1" x14ac:dyDescent="0.25"/>
    <row r="32047" s="29" customFormat="1" x14ac:dyDescent="0.25"/>
    <row r="32048" s="29" customFormat="1" x14ac:dyDescent="0.25"/>
    <row r="32049" s="29" customFormat="1" x14ac:dyDescent="0.25"/>
    <row r="32050" s="29" customFormat="1" x14ac:dyDescent="0.25"/>
    <row r="32051" s="29" customFormat="1" x14ac:dyDescent="0.25"/>
    <row r="32052" s="29" customFormat="1" x14ac:dyDescent="0.25"/>
    <row r="32053" s="29" customFormat="1" x14ac:dyDescent="0.25"/>
    <row r="32054" s="29" customFormat="1" x14ac:dyDescent="0.25"/>
    <row r="32055" s="29" customFormat="1" x14ac:dyDescent="0.25"/>
    <row r="32056" s="29" customFormat="1" x14ac:dyDescent="0.25"/>
    <row r="32057" s="29" customFormat="1" x14ac:dyDescent="0.25"/>
    <row r="32058" s="29" customFormat="1" x14ac:dyDescent="0.25"/>
    <row r="32059" s="29" customFormat="1" x14ac:dyDescent="0.25"/>
    <row r="32060" s="29" customFormat="1" x14ac:dyDescent="0.25"/>
    <row r="32061" s="29" customFormat="1" x14ac:dyDescent="0.25"/>
    <row r="32062" s="29" customFormat="1" x14ac:dyDescent="0.25"/>
    <row r="32063" s="29" customFormat="1" x14ac:dyDescent="0.25"/>
    <row r="32064" s="29" customFormat="1" x14ac:dyDescent="0.25"/>
    <row r="32065" s="29" customFormat="1" x14ac:dyDescent="0.25"/>
    <row r="32066" s="29" customFormat="1" x14ac:dyDescent="0.25"/>
    <row r="32067" s="29" customFormat="1" x14ac:dyDescent="0.25"/>
    <row r="32068" s="29" customFormat="1" x14ac:dyDescent="0.25"/>
    <row r="32069" s="29" customFormat="1" x14ac:dyDescent="0.25"/>
    <row r="32070" s="29" customFormat="1" x14ac:dyDescent="0.25"/>
    <row r="32071" s="29" customFormat="1" x14ac:dyDescent="0.25"/>
    <row r="32072" s="29" customFormat="1" x14ac:dyDescent="0.25"/>
    <row r="32073" s="29" customFormat="1" x14ac:dyDescent="0.25"/>
    <row r="32074" s="29" customFormat="1" x14ac:dyDescent="0.25"/>
    <row r="32075" s="29" customFormat="1" x14ac:dyDescent="0.25"/>
    <row r="32076" s="29" customFormat="1" x14ac:dyDescent="0.25"/>
    <row r="32077" s="29" customFormat="1" x14ac:dyDescent="0.25"/>
    <row r="32078" s="29" customFormat="1" x14ac:dyDescent="0.25"/>
    <row r="32079" s="29" customFormat="1" x14ac:dyDescent="0.25"/>
    <row r="32080" s="29" customFormat="1" x14ac:dyDescent="0.25"/>
    <row r="32081" s="29" customFormat="1" x14ac:dyDescent="0.25"/>
    <row r="32082" s="29" customFormat="1" x14ac:dyDescent="0.25"/>
    <row r="32083" s="29" customFormat="1" x14ac:dyDescent="0.25"/>
    <row r="32084" s="29" customFormat="1" x14ac:dyDescent="0.25"/>
    <row r="32085" s="29" customFormat="1" x14ac:dyDescent="0.25"/>
    <row r="32086" s="29" customFormat="1" x14ac:dyDescent="0.25"/>
    <row r="32087" s="29" customFormat="1" x14ac:dyDescent="0.25"/>
    <row r="32088" s="29" customFormat="1" x14ac:dyDescent="0.25"/>
    <row r="32089" s="29" customFormat="1" x14ac:dyDescent="0.25"/>
    <row r="32090" s="29" customFormat="1" x14ac:dyDescent="0.25"/>
    <row r="32091" s="29" customFormat="1" x14ac:dyDescent="0.25"/>
    <row r="32092" s="29" customFormat="1" x14ac:dyDescent="0.25"/>
    <row r="32093" s="29" customFormat="1" x14ac:dyDescent="0.25"/>
    <row r="32094" s="29" customFormat="1" x14ac:dyDescent="0.25"/>
    <row r="32095" s="29" customFormat="1" x14ac:dyDescent="0.25"/>
    <row r="32096" s="29" customFormat="1" x14ac:dyDescent="0.25"/>
    <row r="32097" s="29" customFormat="1" x14ac:dyDescent="0.25"/>
    <row r="32098" s="29" customFormat="1" x14ac:dyDescent="0.25"/>
    <row r="32099" s="29" customFormat="1" x14ac:dyDescent="0.25"/>
    <row r="32100" s="29" customFormat="1" x14ac:dyDescent="0.25"/>
    <row r="32101" s="29" customFormat="1" x14ac:dyDescent="0.25"/>
    <row r="32102" s="29" customFormat="1" x14ac:dyDescent="0.25"/>
    <row r="32103" s="29" customFormat="1" x14ac:dyDescent="0.25"/>
    <row r="32104" s="29" customFormat="1" x14ac:dyDescent="0.25"/>
    <row r="32105" s="29" customFormat="1" x14ac:dyDescent="0.25"/>
    <row r="32106" s="29" customFormat="1" x14ac:dyDescent="0.25"/>
    <row r="32107" s="29" customFormat="1" x14ac:dyDescent="0.25"/>
    <row r="32108" s="29" customFormat="1" x14ac:dyDescent="0.25"/>
    <row r="32109" s="29" customFormat="1" x14ac:dyDescent="0.25"/>
    <row r="32110" s="29" customFormat="1" x14ac:dyDescent="0.25"/>
    <row r="32111" s="29" customFormat="1" x14ac:dyDescent="0.25"/>
    <row r="32112" s="29" customFormat="1" x14ac:dyDescent="0.25"/>
    <row r="32113" s="29" customFormat="1" x14ac:dyDescent="0.25"/>
    <row r="32114" s="29" customFormat="1" x14ac:dyDescent="0.25"/>
    <row r="32115" s="29" customFormat="1" x14ac:dyDescent="0.25"/>
    <row r="32116" s="29" customFormat="1" x14ac:dyDescent="0.25"/>
    <row r="32117" s="29" customFormat="1" x14ac:dyDescent="0.25"/>
    <row r="32118" s="29" customFormat="1" x14ac:dyDescent="0.25"/>
    <row r="32119" s="29" customFormat="1" x14ac:dyDescent="0.25"/>
    <row r="32120" s="29" customFormat="1" x14ac:dyDescent="0.25"/>
    <row r="32121" s="29" customFormat="1" x14ac:dyDescent="0.25"/>
    <row r="32122" s="29" customFormat="1" x14ac:dyDescent="0.25"/>
    <row r="32123" s="29" customFormat="1" x14ac:dyDescent="0.25"/>
    <row r="32124" s="29" customFormat="1" x14ac:dyDescent="0.25"/>
    <row r="32125" s="29" customFormat="1" x14ac:dyDescent="0.25"/>
    <row r="32126" s="29" customFormat="1" x14ac:dyDescent="0.25"/>
    <row r="32127" s="29" customFormat="1" x14ac:dyDescent="0.25"/>
    <row r="32128" s="29" customFormat="1" x14ac:dyDescent="0.25"/>
    <row r="32129" s="29" customFormat="1" x14ac:dyDescent="0.25"/>
    <row r="32130" s="29" customFormat="1" x14ac:dyDescent="0.25"/>
    <row r="32131" s="29" customFormat="1" x14ac:dyDescent="0.25"/>
    <row r="32132" s="29" customFormat="1" x14ac:dyDescent="0.25"/>
    <row r="32133" s="29" customFormat="1" x14ac:dyDescent="0.25"/>
    <row r="32134" s="29" customFormat="1" x14ac:dyDescent="0.25"/>
    <row r="32135" s="29" customFormat="1" x14ac:dyDescent="0.25"/>
    <row r="32136" s="29" customFormat="1" x14ac:dyDescent="0.25"/>
    <row r="32137" s="29" customFormat="1" x14ac:dyDescent="0.25"/>
    <row r="32138" s="29" customFormat="1" x14ac:dyDescent="0.25"/>
    <row r="32139" s="29" customFormat="1" x14ac:dyDescent="0.25"/>
    <row r="32140" s="29" customFormat="1" x14ac:dyDescent="0.25"/>
    <row r="32141" s="29" customFormat="1" x14ac:dyDescent="0.25"/>
    <row r="32142" s="29" customFormat="1" x14ac:dyDescent="0.25"/>
    <row r="32143" s="29" customFormat="1" x14ac:dyDescent="0.25"/>
    <row r="32144" s="29" customFormat="1" x14ac:dyDescent="0.25"/>
    <row r="32145" s="29" customFormat="1" x14ac:dyDescent="0.25"/>
    <row r="32146" s="29" customFormat="1" x14ac:dyDescent="0.25"/>
    <row r="32147" s="29" customFormat="1" x14ac:dyDescent="0.25"/>
    <row r="32148" s="29" customFormat="1" x14ac:dyDescent="0.25"/>
    <row r="32149" s="29" customFormat="1" x14ac:dyDescent="0.25"/>
    <row r="32150" s="29" customFormat="1" x14ac:dyDescent="0.25"/>
    <row r="32151" s="29" customFormat="1" x14ac:dyDescent="0.25"/>
    <row r="32152" s="29" customFormat="1" x14ac:dyDescent="0.25"/>
    <row r="32153" s="29" customFormat="1" x14ac:dyDescent="0.25"/>
    <row r="32154" s="29" customFormat="1" x14ac:dyDescent="0.25"/>
    <row r="32155" s="29" customFormat="1" x14ac:dyDescent="0.25"/>
    <row r="32156" s="29" customFormat="1" x14ac:dyDescent="0.25"/>
    <row r="32157" s="29" customFormat="1" x14ac:dyDescent="0.25"/>
    <row r="32158" s="29" customFormat="1" x14ac:dyDescent="0.25"/>
    <row r="32159" s="29" customFormat="1" x14ac:dyDescent="0.25"/>
    <row r="32160" s="29" customFormat="1" x14ac:dyDescent="0.25"/>
    <row r="32161" s="29" customFormat="1" x14ac:dyDescent="0.25"/>
    <row r="32162" s="29" customFormat="1" x14ac:dyDescent="0.25"/>
    <row r="32163" s="29" customFormat="1" x14ac:dyDescent="0.25"/>
    <row r="32164" s="29" customFormat="1" x14ac:dyDescent="0.25"/>
    <row r="32165" s="29" customFormat="1" x14ac:dyDescent="0.25"/>
    <row r="32166" s="29" customFormat="1" x14ac:dyDescent="0.25"/>
    <row r="32167" s="29" customFormat="1" x14ac:dyDescent="0.25"/>
    <row r="32168" s="29" customFormat="1" x14ac:dyDescent="0.25"/>
    <row r="32169" s="29" customFormat="1" x14ac:dyDescent="0.25"/>
    <row r="32170" s="29" customFormat="1" x14ac:dyDescent="0.25"/>
    <row r="32171" s="29" customFormat="1" x14ac:dyDescent="0.25"/>
    <row r="32172" s="29" customFormat="1" x14ac:dyDescent="0.25"/>
    <row r="32173" s="29" customFormat="1" x14ac:dyDescent="0.25"/>
    <row r="32174" s="29" customFormat="1" x14ac:dyDescent="0.25"/>
    <row r="32175" s="29" customFormat="1" x14ac:dyDescent="0.25"/>
    <row r="32176" s="29" customFormat="1" x14ac:dyDescent="0.25"/>
    <row r="32177" s="29" customFormat="1" x14ac:dyDescent="0.25"/>
    <row r="32178" s="29" customFormat="1" x14ac:dyDescent="0.25"/>
    <row r="32179" s="29" customFormat="1" x14ac:dyDescent="0.25"/>
    <row r="32180" s="29" customFormat="1" x14ac:dyDescent="0.25"/>
    <row r="32181" s="29" customFormat="1" x14ac:dyDescent="0.25"/>
    <row r="32182" s="29" customFormat="1" x14ac:dyDescent="0.25"/>
    <row r="32183" s="29" customFormat="1" x14ac:dyDescent="0.25"/>
    <row r="32184" s="29" customFormat="1" x14ac:dyDescent="0.25"/>
    <row r="32185" s="29" customFormat="1" x14ac:dyDescent="0.25"/>
    <row r="32186" s="29" customFormat="1" x14ac:dyDescent="0.25"/>
    <row r="32187" s="29" customFormat="1" x14ac:dyDescent="0.25"/>
    <row r="32188" s="29" customFormat="1" x14ac:dyDescent="0.25"/>
    <row r="32189" s="29" customFormat="1" x14ac:dyDescent="0.25"/>
    <row r="32190" s="29" customFormat="1" x14ac:dyDescent="0.25"/>
    <row r="32191" s="29" customFormat="1" x14ac:dyDescent="0.25"/>
    <row r="32192" s="29" customFormat="1" x14ac:dyDescent="0.25"/>
    <row r="32193" s="29" customFormat="1" x14ac:dyDescent="0.25"/>
    <row r="32194" s="29" customFormat="1" x14ac:dyDescent="0.25"/>
    <row r="32195" s="29" customFormat="1" x14ac:dyDescent="0.25"/>
    <row r="32196" s="29" customFormat="1" x14ac:dyDescent="0.25"/>
    <row r="32197" s="29" customFormat="1" x14ac:dyDescent="0.25"/>
    <row r="32198" s="29" customFormat="1" x14ac:dyDescent="0.25"/>
    <row r="32199" s="29" customFormat="1" x14ac:dyDescent="0.25"/>
    <row r="32200" s="29" customFormat="1" x14ac:dyDescent="0.25"/>
    <row r="32201" s="29" customFormat="1" x14ac:dyDescent="0.25"/>
    <row r="32202" s="29" customFormat="1" x14ac:dyDescent="0.25"/>
    <row r="32203" s="29" customFormat="1" x14ac:dyDescent="0.25"/>
    <row r="32204" s="29" customFormat="1" x14ac:dyDescent="0.25"/>
    <row r="32205" s="29" customFormat="1" x14ac:dyDescent="0.25"/>
    <row r="32206" s="29" customFormat="1" x14ac:dyDescent="0.25"/>
    <row r="32207" s="29" customFormat="1" x14ac:dyDescent="0.25"/>
    <row r="32208" s="29" customFormat="1" x14ac:dyDescent="0.25"/>
    <row r="32209" s="29" customFormat="1" x14ac:dyDescent="0.25"/>
    <row r="32210" s="29" customFormat="1" x14ac:dyDescent="0.25"/>
    <row r="32211" s="29" customFormat="1" x14ac:dyDescent="0.25"/>
    <row r="32212" s="29" customFormat="1" x14ac:dyDescent="0.25"/>
    <row r="32213" s="29" customFormat="1" x14ac:dyDescent="0.25"/>
    <row r="32214" s="29" customFormat="1" x14ac:dyDescent="0.25"/>
    <row r="32215" s="29" customFormat="1" x14ac:dyDescent="0.25"/>
    <row r="32216" s="29" customFormat="1" x14ac:dyDescent="0.25"/>
    <row r="32217" s="29" customFormat="1" x14ac:dyDescent="0.25"/>
    <row r="32218" s="29" customFormat="1" x14ac:dyDescent="0.25"/>
    <row r="32219" s="29" customFormat="1" x14ac:dyDescent="0.25"/>
    <row r="32220" s="29" customFormat="1" x14ac:dyDescent="0.25"/>
    <row r="32221" s="29" customFormat="1" x14ac:dyDescent="0.25"/>
    <row r="32222" s="29" customFormat="1" x14ac:dyDescent="0.25"/>
    <row r="32223" s="29" customFormat="1" x14ac:dyDescent="0.25"/>
    <row r="32224" s="29" customFormat="1" x14ac:dyDescent="0.25"/>
    <row r="32225" s="29" customFormat="1" x14ac:dyDescent="0.25"/>
    <row r="32226" s="29" customFormat="1" x14ac:dyDescent="0.25"/>
    <row r="32227" s="29" customFormat="1" x14ac:dyDescent="0.25"/>
    <row r="32228" s="29" customFormat="1" x14ac:dyDescent="0.25"/>
    <row r="32229" s="29" customFormat="1" x14ac:dyDescent="0.25"/>
    <row r="32230" s="29" customFormat="1" x14ac:dyDescent="0.25"/>
    <row r="32231" s="29" customFormat="1" x14ac:dyDescent="0.25"/>
    <row r="32232" s="29" customFormat="1" x14ac:dyDescent="0.25"/>
    <row r="32233" s="29" customFormat="1" x14ac:dyDescent="0.25"/>
    <row r="32234" s="29" customFormat="1" x14ac:dyDescent="0.25"/>
    <row r="32235" s="29" customFormat="1" x14ac:dyDescent="0.25"/>
    <row r="32236" s="29" customFormat="1" x14ac:dyDescent="0.25"/>
    <row r="32237" s="29" customFormat="1" x14ac:dyDescent="0.25"/>
    <row r="32238" s="29" customFormat="1" x14ac:dyDescent="0.25"/>
    <row r="32239" s="29" customFormat="1" x14ac:dyDescent="0.25"/>
    <row r="32240" s="29" customFormat="1" x14ac:dyDescent="0.25"/>
    <row r="32241" s="29" customFormat="1" x14ac:dyDescent="0.25"/>
    <row r="32242" s="29" customFormat="1" x14ac:dyDescent="0.25"/>
    <row r="32243" s="29" customFormat="1" x14ac:dyDescent="0.25"/>
    <row r="32244" s="29" customFormat="1" x14ac:dyDescent="0.25"/>
    <row r="32245" s="29" customFormat="1" x14ac:dyDescent="0.25"/>
    <row r="32246" s="29" customFormat="1" x14ac:dyDescent="0.25"/>
    <row r="32247" s="29" customFormat="1" x14ac:dyDescent="0.25"/>
    <row r="32248" s="29" customFormat="1" x14ac:dyDescent="0.25"/>
    <row r="32249" s="29" customFormat="1" x14ac:dyDescent="0.25"/>
    <row r="32250" s="29" customFormat="1" x14ac:dyDescent="0.25"/>
    <row r="32251" s="29" customFormat="1" x14ac:dyDescent="0.25"/>
    <row r="32252" s="29" customFormat="1" x14ac:dyDescent="0.25"/>
    <row r="32253" s="29" customFormat="1" x14ac:dyDescent="0.25"/>
    <row r="32254" s="29" customFormat="1" x14ac:dyDescent="0.25"/>
    <row r="32255" s="29" customFormat="1" x14ac:dyDescent="0.25"/>
    <row r="32256" s="29" customFormat="1" x14ac:dyDescent="0.25"/>
    <row r="32257" s="29" customFormat="1" x14ac:dyDescent="0.25"/>
    <row r="32258" s="29" customFormat="1" x14ac:dyDescent="0.25"/>
    <row r="32259" s="29" customFormat="1" x14ac:dyDescent="0.25"/>
    <row r="32260" s="29" customFormat="1" x14ac:dyDescent="0.25"/>
    <row r="32261" s="29" customFormat="1" x14ac:dyDescent="0.25"/>
    <row r="32262" s="29" customFormat="1" x14ac:dyDescent="0.25"/>
    <row r="32263" s="29" customFormat="1" x14ac:dyDescent="0.25"/>
    <row r="32264" s="29" customFormat="1" x14ac:dyDescent="0.25"/>
    <row r="32265" s="29" customFormat="1" x14ac:dyDescent="0.25"/>
    <row r="32266" s="29" customFormat="1" x14ac:dyDescent="0.25"/>
    <row r="32267" s="29" customFormat="1" x14ac:dyDescent="0.25"/>
    <row r="32268" s="29" customFormat="1" x14ac:dyDescent="0.25"/>
    <row r="32269" s="29" customFormat="1" x14ac:dyDescent="0.25"/>
    <row r="32270" s="29" customFormat="1" x14ac:dyDescent="0.25"/>
    <row r="32271" s="29" customFormat="1" x14ac:dyDescent="0.25"/>
    <row r="32272" s="29" customFormat="1" x14ac:dyDescent="0.25"/>
    <row r="32273" s="29" customFormat="1" x14ac:dyDescent="0.25"/>
    <row r="32274" s="29" customFormat="1" x14ac:dyDescent="0.25"/>
    <row r="32275" s="29" customFormat="1" x14ac:dyDescent="0.25"/>
    <row r="32276" s="29" customFormat="1" x14ac:dyDescent="0.25"/>
    <row r="32277" s="29" customFormat="1" x14ac:dyDescent="0.25"/>
    <row r="32278" s="29" customFormat="1" x14ac:dyDescent="0.25"/>
    <row r="32279" s="29" customFormat="1" x14ac:dyDescent="0.25"/>
    <row r="32280" s="29" customFormat="1" x14ac:dyDescent="0.25"/>
    <row r="32281" s="29" customFormat="1" x14ac:dyDescent="0.25"/>
    <row r="32282" s="29" customFormat="1" x14ac:dyDescent="0.25"/>
    <row r="32283" s="29" customFormat="1" x14ac:dyDescent="0.25"/>
    <row r="32284" s="29" customFormat="1" x14ac:dyDescent="0.25"/>
    <row r="32285" s="29" customFormat="1" x14ac:dyDescent="0.25"/>
    <row r="32286" s="29" customFormat="1" x14ac:dyDescent="0.25"/>
    <row r="32287" s="29" customFormat="1" x14ac:dyDescent="0.25"/>
    <row r="32288" s="29" customFormat="1" x14ac:dyDescent="0.25"/>
    <row r="32289" s="29" customFormat="1" x14ac:dyDescent="0.25"/>
    <row r="32290" s="29" customFormat="1" x14ac:dyDescent="0.25"/>
    <row r="32291" s="29" customFormat="1" x14ac:dyDescent="0.25"/>
    <row r="32292" s="29" customFormat="1" x14ac:dyDescent="0.25"/>
    <row r="32293" s="29" customFormat="1" x14ac:dyDescent="0.25"/>
    <row r="32294" s="29" customFormat="1" x14ac:dyDescent="0.25"/>
    <row r="32295" s="29" customFormat="1" x14ac:dyDescent="0.25"/>
    <row r="32296" s="29" customFormat="1" x14ac:dyDescent="0.25"/>
    <row r="32297" s="29" customFormat="1" x14ac:dyDescent="0.25"/>
    <row r="32298" s="29" customFormat="1" x14ac:dyDescent="0.25"/>
    <row r="32299" s="29" customFormat="1" x14ac:dyDescent="0.25"/>
    <row r="32300" s="29" customFormat="1" x14ac:dyDescent="0.25"/>
    <row r="32301" s="29" customFormat="1" x14ac:dyDescent="0.25"/>
    <row r="32302" s="29" customFormat="1" x14ac:dyDescent="0.25"/>
    <row r="32303" s="29" customFormat="1" x14ac:dyDescent="0.25"/>
    <row r="32304" s="29" customFormat="1" x14ac:dyDescent="0.25"/>
    <row r="32305" s="29" customFormat="1" x14ac:dyDescent="0.25"/>
    <row r="32306" s="29" customFormat="1" x14ac:dyDescent="0.25"/>
    <row r="32307" s="29" customFormat="1" x14ac:dyDescent="0.25"/>
    <row r="32308" s="29" customFormat="1" x14ac:dyDescent="0.25"/>
    <row r="32309" s="29" customFormat="1" x14ac:dyDescent="0.25"/>
    <row r="32310" s="29" customFormat="1" x14ac:dyDescent="0.25"/>
    <row r="32311" s="29" customFormat="1" x14ac:dyDescent="0.25"/>
    <row r="32312" s="29" customFormat="1" x14ac:dyDescent="0.25"/>
    <row r="32313" s="29" customFormat="1" x14ac:dyDescent="0.25"/>
    <row r="32314" s="29" customFormat="1" x14ac:dyDescent="0.25"/>
    <row r="32315" s="29" customFormat="1" x14ac:dyDescent="0.25"/>
    <row r="32316" s="29" customFormat="1" x14ac:dyDescent="0.25"/>
    <row r="32317" s="29" customFormat="1" x14ac:dyDescent="0.25"/>
    <row r="32318" s="29" customFormat="1" x14ac:dyDescent="0.25"/>
    <row r="32319" s="29" customFormat="1" x14ac:dyDescent="0.25"/>
    <row r="32320" s="29" customFormat="1" x14ac:dyDescent="0.25"/>
    <row r="32321" s="29" customFormat="1" x14ac:dyDescent="0.25"/>
    <row r="32322" s="29" customFormat="1" x14ac:dyDescent="0.25"/>
    <row r="32323" s="29" customFormat="1" x14ac:dyDescent="0.25"/>
    <row r="32324" s="29" customFormat="1" x14ac:dyDescent="0.25"/>
    <row r="32325" s="29" customFormat="1" x14ac:dyDescent="0.25"/>
    <row r="32326" s="29" customFormat="1" x14ac:dyDescent="0.25"/>
    <row r="32327" s="29" customFormat="1" x14ac:dyDescent="0.25"/>
    <row r="32328" s="29" customFormat="1" x14ac:dyDescent="0.25"/>
    <row r="32329" s="29" customFormat="1" x14ac:dyDescent="0.25"/>
    <row r="32330" s="29" customFormat="1" x14ac:dyDescent="0.25"/>
    <row r="32331" s="29" customFormat="1" x14ac:dyDescent="0.25"/>
    <row r="32332" s="29" customFormat="1" x14ac:dyDescent="0.25"/>
    <row r="32333" s="29" customFormat="1" x14ac:dyDescent="0.25"/>
    <row r="32334" s="29" customFormat="1" x14ac:dyDescent="0.25"/>
    <row r="32335" s="29" customFormat="1" x14ac:dyDescent="0.25"/>
    <row r="32336" s="29" customFormat="1" x14ac:dyDescent="0.25"/>
    <row r="32337" s="29" customFormat="1" x14ac:dyDescent="0.25"/>
    <row r="32338" s="29" customFormat="1" x14ac:dyDescent="0.25"/>
    <row r="32339" s="29" customFormat="1" x14ac:dyDescent="0.25"/>
    <row r="32340" s="29" customFormat="1" x14ac:dyDescent="0.25"/>
    <row r="32341" s="29" customFormat="1" x14ac:dyDescent="0.25"/>
    <row r="32342" s="29" customFormat="1" x14ac:dyDescent="0.25"/>
    <row r="32343" s="29" customFormat="1" x14ac:dyDescent="0.25"/>
    <row r="32344" s="29" customFormat="1" x14ac:dyDescent="0.25"/>
    <row r="32345" s="29" customFormat="1" x14ac:dyDescent="0.25"/>
    <row r="32346" s="29" customFormat="1" x14ac:dyDescent="0.25"/>
    <row r="32347" s="29" customFormat="1" x14ac:dyDescent="0.25"/>
    <row r="32348" s="29" customFormat="1" x14ac:dyDescent="0.25"/>
    <row r="32349" s="29" customFormat="1" x14ac:dyDescent="0.25"/>
    <row r="32350" s="29" customFormat="1" x14ac:dyDescent="0.25"/>
    <row r="32351" s="29" customFormat="1" x14ac:dyDescent="0.25"/>
    <row r="32352" s="29" customFormat="1" x14ac:dyDescent="0.25"/>
    <row r="32353" s="29" customFormat="1" x14ac:dyDescent="0.25"/>
    <row r="32354" s="29" customFormat="1" x14ac:dyDescent="0.25"/>
    <row r="32355" s="29" customFormat="1" x14ac:dyDescent="0.25"/>
    <row r="32356" s="29" customFormat="1" x14ac:dyDescent="0.25"/>
    <row r="32357" s="29" customFormat="1" x14ac:dyDescent="0.25"/>
    <row r="32358" s="29" customFormat="1" x14ac:dyDescent="0.25"/>
    <row r="32359" s="29" customFormat="1" x14ac:dyDescent="0.25"/>
    <row r="32360" s="29" customFormat="1" x14ac:dyDescent="0.25"/>
    <row r="32361" s="29" customFormat="1" x14ac:dyDescent="0.25"/>
    <row r="32362" s="29" customFormat="1" x14ac:dyDescent="0.25"/>
    <row r="32363" s="29" customFormat="1" x14ac:dyDescent="0.25"/>
    <row r="32364" s="29" customFormat="1" x14ac:dyDescent="0.25"/>
    <row r="32365" s="29" customFormat="1" x14ac:dyDescent="0.25"/>
    <row r="32366" s="29" customFormat="1" x14ac:dyDescent="0.25"/>
    <row r="32367" s="29" customFormat="1" x14ac:dyDescent="0.25"/>
    <row r="32368" s="29" customFormat="1" x14ac:dyDescent="0.25"/>
    <row r="32369" s="29" customFormat="1" x14ac:dyDescent="0.25"/>
    <row r="32370" s="29" customFormat="1" x14ac:dyDescent="0.25"/>
    <row r="32371" s="29" customFormat="1" x14ac:dyDescent="0.25"/>
    <row r="32372" s="29" customFormat="1" x14ac:dyDescent="0.25"/>
    <row r="32373" s="29" customFormat="1" x14ac:dyDescent="0.25"/>
    <row r="32374" s="29" customFormat="1" x14ac:dyDescent="0.25"/>
    <row r="32375" s="29" customFormat="1" x14ac:dyDescent="0.25"/>
    <row r="32376" s="29" customFormat="1" x14ac:dyDescent="0.25"/>
    <row r="32377" s="29" customFormat="1" x14ac:dyDescent="0.25"/>
    <row r="32378" s="29" customFormat="1" x14ac:dyDescent="0.25"/>
    <row r="32379" s="29" customFormat="1" x14ac:dyDescent="0.25"/>
    <row r="32380" s="29" customFormat="1" x14ac:dyDescent="0.25"/>
    <row r="32381" s="29" customFormat="1" x14ac:dyDescent="0.25"/>
    <row r="32382" s="29" customFormat="1" x14ac:dyDescent="0.25"/>
    <row r="32383" s="29" customFormat="1" x14ac:dyDescent="0.25"/>
    <row r="32384" s="29" customFormat="1" x14ac:dyDescent="0.25"/>
    <row r="32385" s="29" customFormat="1" x14ac:dyDescent="0.25"/>
    <row r="32386" s="29" customFormat="1" x14ac:dyDescent="0.25"/>
    <row r="32387" s="29" customFormat="1" x14ac:dyDescent="0.25"/>
    <row r="32388" s="29" customFormat="1" x14ac:dyDescent="0.25"/>
    <row r="32389" s="29" customFormat="1" x14ac:dyDescent="0.25"/>
    <row r="32390" s="29" customFormat="1" x14ac:dyDescent="0.25"/>
    <row r="32391" s="29" customFormat="1" x14ac:dyDescent="0.25"/>
    <row r="32392" s="29" customFormat="1" x14ac:dyDescent="0.25"/>
    <row r="32393" s="29" customFormat="1" x14ac:dyDescent="0.25"/>
    <row r="32394" s="29" customFormat="1" x14ac:dyDescent="0.25"/>
    <row r="32395" s="29" customFormat="1" x14ac:dyDescent="0.25"/>
    <row r="32396" s="29" customFormat="1" x14ac:dyDescent="0.25"/>
    <row r="32397" s="29" customFormat="1" x14ac:dyDescent="0.25"/>
    <row r="32398" s="29" customFormat="1" x14ac:dyDescent="0.25"/>
    <row r="32399" s="29" customFormat="1" x14ac:dyDescent="0.25"/>
    <row r="32400" s="29" customFormat="1" x14ac:dyDescent="0.25"/>
    <row r="32401" s="29" customFormat="1" x14ac:dyDescent="0.25"/>
    <row r="32402" s="29" customFormat="1" x14ac:dyDescent="0.25"/>
    <row r="32403" s="29" customFormat="1" x14ac:dyDescent="0.25"/>
    <row r="32404" s="29" customFormat="1" x14ac:dyDescent="0.25"/>
    <row r="32405" s="29" customFormat="1" x14ac:dyDescent="0.25"/>
    <row r="32406" s="29" customFormat="1" x14ac:dyDescent="0.25"/>
    <row r="32407" s="29" customFormat="1" x14ac:dyDescent="0.25"/>
    <row r="32408" s="29" customFormat="1" x14ac:dyDescent="0.25"/>
    <row r="32409" s="29" customFormat="1" x14ac:dyDescent="0.25"/>
    <row r="32410" s="29" customFormat="1" x14ac:dyDescent="0.25"/>
    <row r="32411" s="29" customFormat="1" x14ac:dyDescent="0.25"/>
    <row r="32412" s="29" customFormat="1" x14ac:dyDescent="0.25"/>
    <row r="32413" s="29" customFormat="1" x14ac:dyDescent="0.25"/>
    <row r="32414" s="29" customFormat="1" x14ac:dyDescent="0.25"/>
    <row r="32415" s="29" customFormat="1" x14ac:dyDescent="0.25"/>
    <row r="32416" s="29" customFormat="1" x14ac:dyDescent="0.25"/>
    <row r="32417" s="29" customFormat="1" x14ac:dyDescent="0.25"/>
    <row r="32418" s="29" customFormat="1" x14ac:dyDescent="0.25"/>
    <row r="32419" s="29" customFormat="1" x14ac:dyDescent="0.25"/>
    <row r="32420" s="29" customFormat="1" x14ac:dyDescent="0.25"/>
    <row r="32421" s="29" customFormat="1" x14ac:dyDescent="0.25"/>
    <row r="32422" s="29" customFormat="1" x14ac:dyDescent="0.25"/>
    <row r="32423" s="29" customFormat="1" x14ac:dyDescent="0.25"/>
    <row r="32424" s="29" customFormat="1" x14ac:dyDescent="0.25"/>
    <row r="32425" s="29" customFormat="1" x14ac:dyDescent="0.25"/>
    <row r="32426" s="29" customFormat="1" x14ac:dyDescent="0.25"/>
    <row r="32427" s="29" customFormat="1" x14ac:dyDescent="0.25"/>
    <row r="32428" s="29" customFormat="1" x14ac:dyDescent="0.25"/>
    <row r="32429" s="29" customFormat="1" x14ac:dyDescent="0.25"/>
    <row r="32430" s="29" customFormat="1" x14ac:dyDescent="0.25"/>
    <row r="32431" s="29" customFormat="1" x14ac:dyDescent="0.25"/>
    <row r="32432" s="29" customFormat="1" x14ac:dyDescent="0.25"/>
    <row r="32433" s="29" customFormat="1" x14ac:dyDescent="0.25"/>
    <row r="32434" s="29" customFormat="1" x14ac:dyDescent="0.25"/>
    <row r="32435" s="29" customFormat="1" x14ac:dyDescent="0.25"/>
    <row r="32436" s="29" customFormat="1" x14ac:dyDescent="0.25"/>
    <row r="32437" s="29" customFormat="1" x14ac:dyDescent="0.25"/>
    <row r="32438" s="29" customFormat="1" x14ac:dyDescent="0.25"/>
    <row r="32439" s="29" customFormat="1" x14ac:dyDescent="0.25"/>
    <row r="32440" s="29" customFormat="1" x14ac:dyDescent="0.25"/>
    <row r="32441" s="29" customFormat="1" x14ac:dyDescent="0.25"/>
    <row r="32442" s="29" customFormat="1" x14ac:dyDescent="0.25"/>
    <row r="32443" s="29" customFormat="1" x14ac:dyDescent="0.25"/>
    <row r="32444" s="29" customFormat="1" x14ac:dyDescent="0.25"/>
    <row r="32445" s="29" customFormat="1" x14ac:dyDescent="0.25"/>
    <row r="32446" s="29" customFormat="1" x14ac:dyDescent="0.25"/>
    <row r="32447" s="29" customFormat="1" x14ac:dyDescent="0.25"/>
    <row r="32448" s="29" customFormat="1" x14ac:dyDescent="0.25"/>
    <row r="32449" s="29" customFormat="1" x14ac:dyDescent="0.25"/>
    <row r="32450" s="29" customFormat="1" x14ac:dyDescent="0.25"/>
    <row r="32451" s="29" customFormat="1" x14ac:dyDescent="0.25"/>
    <row r="32452" s="29" customFormat="1" x14ac:dyDescent="0.25"/>
    <row r="32453" s="29" customFormat="1" x14ac:dyDescent="0.25"/>
    <row r="32454" s="29" customFormat="1" x14ac:dyDescent="0.25"/>
    <row r="32455" s="29" customFormat="1" x14ac:dyDescent="0.25"/>
    <row r="32456" s="29" customFormat="1" x14ac:dyDescent="0.25"/>
    <row r="32457" s="29" customFormat="1" x14ac:dyDescent="0.25"/>
    <row r="32458" s="29" customFormat="1" x14ac:dyDescent="0.25"/>
    <row r="32459" s="29" customFormat="1" x14ac:dyDescent="0.25"/>
    <row r="32460" s="29" customFormat="1" x14ac:dyDescent="0.25"/>
    <row r="32461" s="29" customFormat="1" x14ac:dyDescent="0.25"/>
    <row r="32462" s="29" customFormat="1" x14ac:dyDescent="0.25"/>
    <row r="32463" s="29" customFormat="1" x14ac:dyDescent="0.25"/>
    <row r="32464" s="29" customFormat="1" x14ac:dyDescent="0.25"/>
    <row r="32465" s="29" customFormat="1" x14ac:dyDescent="0.25"/>
    <row r="32466" s="29" customFormat="1" x14ac:dyDescent="0.25"/>
    <row r="32467" s="29" customFormat="1" x14ac:dyDescent="0.25"/>
    <row r="32468" s="29" customFormat="1" x14ac:dyDescent="0.25"/>
    <row r="32469" s="29" customFormat="1" x14ac:dyDescent="0.25"/>
    <row r="32470" s="29" customFormat="1" x14ac:dyDescent="0.25"/>
    <row r="32471" s="29" customFormat="1" x14ac:dyDescent="0.25"/>
    <row r="32472" s="29" customFormat="1" x14ac:dyDescent="0.25"/>
    <row r="32473" s="29" customFormat="1" x14ac:dyDescent="0.25"/>
    <row r="32474" s="29" customFormat="1" x14ac:dyDescent="0.25"/>
    <row r="32475" s="29" customFormat="1" x14ac:dyDescent="0.25"/>
    <row r="32476" s="29" customFormat="1" x14ac:dyDescent="0.25"/>
    <row r="32477" s="29" customFormat="1" x14ac:dyDescent="0.25"/>
    <row r="32478" s="29" customFormat="1" x14ac:dyDescent="0.25"/>
    <row r="32479" s="29" customFormat="1" x14ac:dyDescent="0.25"/>
    <row r="32480" s="29" customFormat="1" x14ac:dyDescent="0.25"/>
    <row r="32481" s="29" customFormat="1" x14ac:dyDescent="0.25"/>
    <row r="32482" s="29" customFormat="1" x14ac:dyDescent="0.25"/>
    <row r="32483" s="29" customFormat="1" x14ac:dyDescent="0.25"/>
    <row r="32484" s="29" customFormat="1" x14ac:dyDescent="0.25"/>
    <row r="32485" s="29" customFormat="1" x14ac:dyDescent="0.25"/>
    <row r="32486" s="29" customFormat="1" x14ac:dyDescent="0.25"/>
    <row r="32487" s="29" customFormat="1" x14ac:dyDescent="0.25"/>
    <row r="32488" s="29" customFormat="1" x14ac:dyDescent="0.25"/>
    <row r="32489" s="29" customFormat="1" x14ac:dyDescent="0.25"/>
    <row r="32490" s="29" customFormat="1" x14ac:dyDescent="0.25"/>
    <row r="32491" s="29" customFormat="1" x14ac:dyDescent="0.25"/>
    <row r="32492" s="29" customFormat="1" x14ac:dyDescent="0.25"/>
    <row r="32493" s="29" customFormat="1" x14ac:dyDescent="0.25"/>
    <row r="32494" s="29" customFormat="1" x14ac:dyDescent="0.25"/>
    <row r="32495" s="29" customFormat="1" x14ac:dyDescent="0.25"/>
    <row r="32496" s="29" customFormat="1" x14ac:dyDescent="0.25"/>
    <row r="32497" s="29" customFormat="1" x14ac:dyDescent="0.25"/>
    <row r="32498" s="29" customFormat="1" x14ac:dyDescent="0.25"/>
    <row r="32499" s="29" customFormat="1" x14ac:dyDescent="0.25"/>
    <row r="32500" s="29" customFormat="1" x14ac:dyDescent="0.25"/>
    <row r="32501" s="29" customFormat="1" x14ac:dyDescent="0.25"/>
    <row r="32502" s="29" customFormat="1" x14ac:dyDescent="0.25"/>
    <row r="32503" s="29" customFormat="1" x14ac:dyDescent="0.25"/>
    <row r="32504" s="29" customFormat="1" x14ac:dyDescent="0.25"/>
    <row r="32505" s="29" customFormat="1" x14ac:dyDescent="0.25"/>
    <row r="32506" s="29" customFormat="1" x14ac:dyDescent="0.25"/>
    <row r="32507" s="29" customFormat="1" x14ac:dyDescent="0.25"/>
    <row r="32508" s="29" customFormat="1" x14ac:dyDescent="0.25"/>
    <row r="32509" s="29" customFormat="1" x14ac:dyDescent="0.25"/>
    <row r="32510" s="29" customFormat="1" x14ac:dyDescent="0.25"/>
    <row r="32511" s="29" customFormat="1" x14ac:dyDescent="0.25"/>
    <row r="32512" s="29" customFormat="1" x14ac:dyDescent="0.25"/>
    <row r="32513" s="29" customFormat="1" x14ac:dyDescent="0.25"/>
    <row r="32514" s="29" customFormat="1" x14ac:dyDescent="0.25"/>
    <row r="32515" s="29" customFormat="1" x14ac:dyDescent="0.25"/>
    <row r="32516" s="29" customFormat="1" x14ac:dyDescent="0.25"/>
    <row r="32517" s="29" customFormat="1" x14ac:dyDescent="0.25"/>
    <row r="32518" s="29" customFormat="1" x14ac:dyDescent="0.25"/>
    <row r="32519" s="29" customFormat="1" x14ac:dyDescent="0.25"/>
    <row r="32520" s="29" customFormat="1" x14ac:dyDescent="0.25"/>
    <row r="32521" s="29" customFormat="1" x14ac:dyDescent="0.25"/>
    <row r="32522" s="29" customFormat="1" x14ac:dyDescent="0.25"/>
    <row r="32523" s="29" customFormat="1" x14ac:dyDescent="0.25"/>
    <row r="32524" s="29" customFormat="1" x14ac:dyDescent="0.25"/>
    <row r="32525" s="29" customFormat="1" x14ac:dyDescent="0.25"/>
    <row r="32526" s="29" customFormat="1" x14ac:dyDescent="0.25"/>
    <row r="32527" s="29" customFormat="1" x14ac:dyDescent="0.25"/>
    <row r="32528" s="29" customFormat="1" x14ac:dyDescent="0.25"/>
    <row r="32529" s="29" customFormat="1" x14ac:dyDescent="0.25"/>
    <row r="32530" s="29" customFormat="1" x14ac:dyDescent="0.25"/>
    <row r="32531" s="29" customFormat="1" x14ac:dyDescent="0.25"/>
    <row r="32532" s="29" customFormat="1" x14ac:dyDescent="0.25"/>
    <row r="32533" s="29" customFormat="1" x14ac:dyDescent="0.25"/>
    <row r="32534" s="29" customFormat="1" x14ac:dyDescent="0.25"/>
    <row r="32535" s="29" customFormat="1" x14ac:dyDescent="0.25"/>
    <row r="32536" s="29" customFormat="1" x14ac:dyDescent="0.25"/>
    <row r="32537" s="29" customFormat="1" x14ac:dyDescent="0.25"/>
    <row r="32538" s="29" customFormat="1" x14ac:dyDescent="0.25"/>
    <row r="32539" s="29" customFormat="1" x14ac:dyDescent="0.25"/>
    <row r="32540" s="29" customFormat="1" x14ac:dyDescent="0.25"/>
    <row r="32541" s="29" customFormat="1" x14ac:dyDescent="0.25"/>
    <row r="32542" s="29" customFormat="1" x14ac:dyDescent="0.25"/>
    <row r="32543" s="29" customFormat="1" x14ac:dyDescent="0.25"/>
    <row r="32544" s="29" customFormat="1" x14ac:dyDescent="0.25"/>
    <row r="32545" s="29" customFormat="1" x14ac:dyDescent="0.25"/>
    <row r="32546" s="29" customFormat="1" x14ac:dyDescent="0.25"/>
    <row r="32547" s="29" customFormat="1" x14ac:dyDescent="0.25"/>
    <row r="32548" s="29" customFormat="1" x14ac:dyDescent="0.25"/>
    <row r="32549" s="29" customFormat="1" x14ac:dyDescent="0.25"/>
    <row r="32550" s="29" customFormat="1" x14ac:dyDescent="0.25"/>
    <row r="32551" s="29" customFormat="1" x14ac:dyDescent="0.25"/>
    <row r="32552" s="29" customFormat="1" x14ac:dyDescent="0.25"/>
    <row r="32553" s="29" customFormat="1" x14ac:dyDescent="0.25"/>
    <row r="32554" s="29" customFormat="1" x14ac:dyDescent="0.25"/>
    <row r="32555" s="29" customFormat="1" x14ac:dyDescent="0.25"/>
    <row r="32556" s="29" customFormat="1" x14ac:dyDescent="0.25"/>
    <row r="32557" s="29" customFormat="1" x14ac:dyDescent="0.25"/>
    <row r="32558" s="29" customFormat="1" x14ac:dyDescent="0.25"/>
    <row r="32559" s="29" customFormat="1" x14ac:dyDescent="0.25"/>
    <row r="32560" s="29" customFormat="1" x14ac:dyDescent="0.25"/>
    <row r="32561" s="29" customFormat="1" x14ac:dyDescent="0.25"/>
    <row r="32562" s="29" customFormat="1" x14ac:dyDescent="0.25"/>
    <row r="32563" s="29" customFormat="1" x14ac:dyDescent="0.25"/>
    <row r="32564" s="29" customFormat="1" x14ac:dyDescent="0.25"/>
    <row r="32565" s="29" customFormat="1" x14ac:dyDescent="0.25"/>
    <row r="32566" s="29" customFormat="1" x14ac:dyDescent="0.25"/>
    <row r="32567" s="29" customFormat="1" x14ac:dyDescent="0.25"/>
    <row r="32568" s="29" customFormat="1" x14ac:dyDescent="0.25"/>
    <row r="32569" s="29" customFormat="1" x14ac:dyDescent="0.25"/>
    <row r="32570" s="29" customFormat="1" x14ac:dyDescent="0.25"/>
    <row r="32571" s="29" customFormat="1" x14ac:dyDescent="0.25"/>
    <row r="32572" s="29" customFormat="1" x14ac:dyDescent="0.25"/>
    <row r="32573" s="29" customFormat="1" x14ac:dyDescent="0.25"/>
    <row r="32574" s="29" customFormat="1" x14ac:dyDescent="0.25"/>
    <row r="32575" s="29" customFormat="1" x14ac:dyDescent="0.25"/>
    <row r="32576" s="29" customFormat="1" x14ac:dyDescent="0.25"/>
    <row r="32577" s="29" customFormat="1" x14ac:dyDescent="0.25"/>
    <row r="32578" s="29" customFormat="1" x14ac:dyDescent="0.25"/>
    <row r="32579" s="29" customFormat="1" x14ac:dyDescent="0.25"/>
    <row r="32580" s="29" customFormat="1" x14ac:dyDescent="0.25"/>
    <row r="32581" s="29" customFormat="1" x14ac:dyDescent="0.25"/>
    <row r="32582" s="29" customFormat="1" x14ac:dyDescent="0.25"/>
    <row r="32583" s="29" customFormat="1" x14ac:dyDescent="0.25"/>
    <row r="32584" s="29" customFormat="1" x14ac:dyDescent="0.25"/>
    <row r="32585" s="29" customFormat="1" x14ac:dyDescent="0.25"/>
    <row r="32586" s="29" customFormat="1" x14ac:dyDescent="0.25"/>
    <row r="32587" s="29" customFormat="1" x14ac:dyDescent="0.25"/>
    <row r="32588" s="29" customFormat="1" x14ac:dyDescent="0.25"/>
    <row r="32589" s="29" customFormat="1" x14ac:dyDescent="0.25"/>
    <row r="32590" s="29" customFormat="1" x14ac:dyDescent="0.25"/>
    <row r="32591" s="29" customFormat="1" x14ac:dyDescent="0.25"/>
    <row r="32592" s="29" customFormat="1" x14ac:dyDescent="0.25"/>
    <row r="32593" s="29" customFormat="1" x14ac:dyDescent="0.25"/>
    <row r="32594" s="29" customFormat="1" x14ac:dyDescent="0.25"/>
    <row r="32595" s="29" customFormat="1" x14ac:dyDescent="0.25"/>
    <row r="32596" s="29" customFormat="1" x14ac:dyDescent="0.25"/>
    <row r="32597" s="29" customFormat="1" x14ac:dyDescent="0.25"/>
    <row r="32598" s="29" customFormat="1" x14ac:dyDescent="0.25"/>
    <row r="32599" s="29" customFormat="1" x14ac:dyDescent="0.25"/>
    <row r="32600" s="29" customFormat="1" x14ac:dyDescent="0.25"/>
    <row r="32601" s="29" customFormat="1" x14ac:dyDescent="0.25"/>
    <row r="32602" s="29" customFormat="1" x14ac:dyDescent="0.25"/>
    <row r="32603" s="29" customFormat="1" x14ac:dyDescent="0.25"/>
    <row r="32604" s="29" customFormat="1" x14ac:dyDescent="0.25"/>
    <row r="32605" s="29" customFormat="1" x14ac:dyDescent="0.25"/>
    <row r="32606" s="29" customFormat="1" x14ac:dyDescent="0.25"/>
    <row r="32607" s="29" customFormat="1" x14ac:dyDescent="0.25"/>
    <row r="32608" s="29" customFormat="1" x14ac:dyDescent="0.25"/>
    <row r="32609" s="29" customFormat="1" x14ac:dyDescent="0.25"/>
    <row r="32610" s="29" customFormat="1" x14ac:dyDescent="0.25"/>
    <row r="32611" s="29" customFormat="1" x14ac:dyDescent="0.25"/>
    <row r="32612" s="29" customFormat="1" x14ac:dyDescent="0.25"/>
    <row r="32613" s="29" customFormat="1" x14ac:dyDescent="0.25"/>
    <row r="32614" s="29" customFormat="1" x14ac:dyDescent="0.25"/>
    <row r="32615" s="29" customFormat="1" x14ac:dyDescent="0.25"/>
    <row r="32616" s="29" customFormat="1" x14ac:dyDescent="0.25"/>
    <row r="32617" s="29" customFormat="1" x14ac:dyDescent="0.25"/>
    <row r="32618" s="29" customFormat="1" x14ac:dyDescent="0.25"/>
    <row r="32619" s="29" customFormat="1" x14ac:dyDescent="0.25"/>
    <row r="32620" s="29" customFormat="1" x14ac:dyDescent="0.25"/>
    <row r="32621" s="29" customFormat="1" x14ac:dyDescent="0.25"/>
    <row r="32622" s="29" customFormat="1" x14ac:dyDescent="0.25"/>
    <row r="32623" s="29" customFormat="1" x14ac:dyDescent="0.25"/>
    <row r="32624" s="29" customFormat="1" x14ac:dyDescent="0.25"/>
    <row r="32625" s="29" customFormat="1" x14ac:dyDescent="0.25"/>
    <row r="32626" s="29" customFormat="1" x14ac:dyDescent="0.25"/>
    <row r="32627" s="29" customFormat="1" x14ac:dyDescent="0.25"/>
    <row r="32628" s="29" customFormat="1" x14ac:dyDescent="0.25"/>
    <row r="32629" s="29" customFormat="1" x14ac:dyDescent="0.25"/>
    <row r="32630" s="29" customFormat="1" x14ac:dyDescent="0.25"/>
    <row r="32631" s="29" customFormat="1" x14ac:dyDescent="0.25"/>
    <row r="32632" s="29" customFormat="1" x14ac:dyDescent="0.25"/>
    <row r="32633" s="29" customFormat="1" x14ac:dyDescent="0.25"/>
    <row r="32634" s="29" customFormat="1" x14ac:dyDescent="0.25"/>
    <row r="32635" s="29" customFormat="1" x14ac:dyDescent="0.25"/>
    <row r="32636" s="29" customFormat="1" x14ac:dyDescent="0.25"/>
    <row r="32637" s="29" customFormat="1" x14ac:dyDescent="0.25"/>
    <row r="32638" s="29" customFormat="1" x14ac:dyDescent="0.25"/>
    <row r="32639" s="29" customFormat="1" x14ac:dyDescent="0.25"/>
    <row r="32640" s="29" customFormat="1" x14ac:dyDescent="0.25"/>
    <row r="32641" s="29" customFormat="1" x14ac:dyDescent="0.25"/>
    <row r="32642" s="29" customFormat="1" x14ac:dyDescent="0.25"/>
    <row r="32643" s="29" customFormat="1" x14ac:dyDescent="0.25"/>
    <row r="32644" s="29" customFormat="1" x14ac:dyDescent="0.25"/>
    <row r="32645" s="29" customFormat="1" x14ac:dyDescent="0.25"/>
    <row r="32646" s="29" customFormat="1" x14ac:dyDescent="0.25"/>
    <row r="32647" s="29" customFormat="1" x14ac:dyDescent="0.25"/>
    <row r="32648" s="29" customFormat="1" x14ac:dyDescent="0.25"/>
    <row r="32649" s="29" customFormat="1" x14ac:dyDescent="0.25"/>
    <row r="32650" s="29" customFormat="1" x14ac:dyDescent="0.25"/>
    <row r="32651" s="29" customFormat="1" x14ac:dyDescent="0.25"/>
    <row r="32652" s="29" customFormat="1" x14ac:dyDescent="0.25"/>
    <row r="32653" s="29" customFormat="1" x14ac:dyDescent="0.25"/>
    <row r="32654" s="29" customFormat="1" x14ac:dyDescent="0.25"/>
    <row r="32655" s="29" customFormat="1" x14ac:dyDescent="0.25"/>
    <row r="32656" s="29" customFormat="1" x14ac:dyDescent="0.25"/>
    <row r="32657" s="29" customFormat="1" x14ac:dyDescent="0.25"/>
    <row r="32658" s="29" customFormat="1" x14ac:dyDescent="0.25"/>
    <row r="32659" s="29" customFormat="1" x14ac:dyDescent="0.25"/>
    <row r="32660" s="29" customFormat="1" x14ac:dyDescent="0.25"/>
    <row r="32661" s="29" customFormat="1" x14ac:dyDescent="0.25"/>
    <row r="32662" s="29" customFormat="1" x14ac:dyDescent="0.25"/>
    <row r="32663" s="29" customFormat="1" x14ac:dyDescent="0.25"/>
    <row r="32664" s="29" customFormat="1" x14ac:dyDescent="0.25"/>
    <row r="32665" s="29" customFormat="1" x14ac:dyDescent="0.25"/>
    <row r="32666" s="29" customFormat="1" x14ac:dyDescent="0.25"/>
    <row r="32667" s="29" customFormat="1" x14ac:dyDescent="0.25"/>
    <row r="32668" s="29" customFormat="1" x14ac:dyDescent="0.25"/>
    <row r="32669" s="29" customFormat="1" x14ac:dyDescent="0.25"/>
    <row r="32670" s="29" customFormat="1" x14ac:dyDescent="0.25"/>
    <row r="32671" s="29" customFormat="1" x14ac:dyDescent="0.25"/>
    <row r="32672" s="29" customFormat="1" x14ac:dyDescent="0.25"/>
    <row r="32673" s="29" customFormat="1" x14ac:dyDescent="0.25"/>
    <row r="32674" s="29" customFormat="1" x14ac:dyDescent="0.25"/>
    <row r="32675" s="29" customFormat="1" x14ac:dyDescent="0.25"/>
    <row r="32676" s="29" customFormat="1" x14ac:dyDescent="0.25"/>
    <row r="32677" s="29" customFormat="1" x14ac:dyDescent="0.25"/>
    <row r="32678" s="29" customFormat="1" x14ac:dyDescent="0.25"/>
    <row r="32679" s="29" customFormat="1" x14ac:dyDescent="0.25"/>
    <row r="32680" s="29" customFormat="1" x14ac:dyDescent="0.25"/>
    <row r="32681" s="29" customFormat="1" x14ac:dyDescent="0.25"/>
    <row r="32682" s="29" customFormat="1" x14ac:dyDescent="0.25"/>
    <row r="32683" s="29" customFormat="1" x14ac:dyDescent="0.25"/>
    <row r="32684" s="29" customFormat="1" x14ac:dyDescent="0.25"/>
    <row r="32685" s="29" customFormat="1" x14ac:dyDescent="0.25"/>
    <row r="32686" s="29" customFormat="1" x14ac:dyDescent="0.25"/>
    <row r="32687" s="29" customFormat="1" x14ac:dyDescent="0.25"/>
    <row r="32688" s="29" customFormat="1" x14ac:dyDescent="0.25"/>
    <row r="32689" s="29" customFormat="1" x14ac:dyDescent="0.25"/>
    <row r="32690" s="29" customFormat="1" x14ac:dyDescent="0.25"/>
    <row r="32691" s="29" customFormat="1" x14ac:dyDescent="0.25"/>
    <row r="32692" s="29" customFormat="1" x14ac:dyDescent="0.25"/>
    <row r="32693" s="29" customFormat="1" x14ac:dyDescent="0.25"/>
    <row r="32694" s="29" customFormat="1" x14ac:dyDescent="0.25"/>
    <row r="32695" s="29" customFormat="1" x14ac:dyDescent="0.25"/>
    <row r="32696" s="29" customFormat="1" x14ac:dyDescent="0.25"/>
    <row r="32697" s="29" customFormat="1" x14ac:dyDescent="0.25"/>
    <row r="32698" s="29" customFormat="1" x14ac:dyDescent="0.25"/>
    <row r="32699" s="29" customFormat="1" x14ac:dyDescent="0.25"/>
    <row r="32700" s="29" customFormat="1" x14ac:dyDescent="0.25"/>
    <row r="32701" s="29" customFormat="1" x14ac:dyDescent="0.25"/>
    <row r="32702" s="29" customFormat="1" x14ac:dyDescent="0.25"/>
    <row r="32703" s="29" customFormat="1" x14ac:dyDescent="0.25"/>
    <row r="32704" s="29" customFormat="1" x14ac:dyDescent="0.25"/>
    <row r="32705" s="29" customFormat="1" x14ac:dyDescent="0.25"/>
    <row r="32706" s="29" customFormat="1" x14ac:dyDescent="0.25"/>
    <row r="32707" s="29" customFormat="1" x14ac:dyDescent="0.25"/>
    <row r="32708" s="29" customFormat="1" x14ac:dyDescent="0.25"/>
    <row r="32709" s="29" customFormat="1" x14ac:dyDescent="0.25"/>
    <row r="32710" s="29" customFormat="1" x14ac:dyDescent="0.25"/>
    <row r="32711" s="29" customFormat="1" x14ac:dyDescent="0.25"/>
    <row r="32712" s="29" customFormat="1" x14ac:dyDescent="0.25"/>
    <row r="32713" s="29" customFormat="1" x14ac:dyDescent="0.25"/>
    <row r="32714" s="29" customFormat="1" x14ac:dyDescent="0.25"/>
    <row r="32715" s="29" customFormat="1" x14ac:dyDescent="0.25"/>
    <row r="32716" s="29" customFormat="1" x14ac:dyDescent="0.25"/>
    <row r="32717" s="29" customFormat="1" x14ac:dyDescent="0.25"/>
    <row r="32718" s="29" customFormat="1" x14ac:dyDescent="0.25"/>
    <row r="32719" s="29" customFormat="1" x14ac:dyDescent="0.25"/>
    <row r="32720" s="29" customFormat="1" x14ac:dyDescent="0.25"/>
    <row r="32721" s="29" customFormat="1" x14ac:dyDescent="0.25"/>
    <row r="32722" s="29" customFormat="1" x14ac:dyDescent="0.25"/>
    <row r="32723" s="29" customFormat="1" x14ac:dyDescent="0.25"/>
    <row r="32724" s="29" customFormat="1" x14ac:dyDescent="0.25"/>
    <row r="32725" s="29" customFormat="1" x14ac:dyDescent="0.25"/>
    <row r="32726" s="29" customFormat="1" x14ac:dyDescent="0.25"/>
    <row r="32727" s="29" customFormat="1" x14ac:dyDescent="0.25"/>
    <row r="32728" s="29" customFormat="1" x14ac:dyDescent="0.25"/>
    <row r="32729" s="29" customFormat="1" x14ac:dyDescent="0.25"/>
    <row r="32730" s="29" customFormat="1" x14ac:dyDescent="0.25"/>
    <row r="32731" s="29" customFormat="1" x14ac:dyDescent="0.25"/>
    <row r="32732" s="29" customFormat="1" x14ac:dyDescent="0.25"/>
    <row r="32733" s="29" customFormat="1" x14ac:dyDescent="0.25"/>
    <row r="32734" s="29" customFormat="1" x14ac:dyDescent="0.25"/>
    <row r="32735" s="29" customFormat="1" x14ac:dyDescent="0.25"/>
    <row r="32736" s="29" customFormat="1" x14ac:dyDescent="0.25"/>
    <row r="32737" s="29" customFormat="1" x14ac:dyDescent="0.25"/>
    <row r="32738" s="29" customFormat="1" x14ac:dyDescent="0.25"/>
    <row r="32739" s="29" customFormat="1" x14ac:dyDescent="0.25"/>
    <row r="32740" s="29" customFormat="1" x14ac:dyDescent="0.25"/>
    <row r="32741" s="29" customFormat="1" x14ac:dyDescent="0.25"/>
    <row r="32742" s="29" customFormat="1" x14ac:dyDescent="0.25"/>
    <row r="32743" s="29" customFormat="1" x14ac:dyDescent="0.25"/>
    <row r="32744" s="29" customFormat="1" x14ac:dyDescent="0.25"/>
    <row r="32745" s="29" customFormat="1" x14ac:dyDescent="0.25"/>
    <row r="32746" s="29" customFormat="1" x14ac:dyDescent="0.25"/>
    <row r="32747" s="29" customFormat="1" x14ac:dyDescent="0.25"/>
    <row r="32748" s="29" customFormat="1" x14ac:dyDescent="0.25"/>
    <row r="32749" s="29" customFormat="1" x14ac:dyDescent="0.25"/>
    <row r="32750" s="29" customFormat="1" x14ac:dyDescent="0.25"/>
    <row r="32751" s="29" customFormat="1" x14ac:dyDescent="0.25"/>
    <row r="32752" s="29" customFormat="1" x14ac:dyDescent="0.25"/>
    <row r="32753" s="29" customFormat="1" x14ac:dyDescent="0.25"/>
    <row r="32754" s="29" customFormat="1" x14ac:dyDescent="0.25"/>
    <row r="32755" s="29" customFormat="1" x14ac:dyDescent="0.25"/>
    <row r="32756" s="29" customFormat="1" x14ac:dyDescent="0.25"/>
    <row r="32757" s="29" customFormat="1" x14ac:dyDescent="0.25"/>
    <row r="32758" s="29" customFormat="1" x14ac:dyDescent="0.25"/>
    <row r="32759" s="29" customFormat="1" x14ac:dyDescent="0.25"/>
    <row r="32760" s="29" customFormat="1" x14ac:dyDescent="0.25"/>
    <row r="32761" s="29" customFormat="1" x14ac:dyDescent="0.25"/>
    <row r="32762" s="29" customFormat="1" x14ac:dyDescent="0.25"/>
    <row r="32763" s="29" customFormat="1" x14ac:dyDescent="0.25"/>
    <row r="32764" s="29" customFormat="1" x14ac:dyDescent="0.25"/>
    <row r="32765" s="29" customFormat="1" x14ac:dyDescent="0.25"/>
    <row r="32766" s="29" customFormat="1" x14ac:dyDescent="0.25"/>
    <row r="32767" s="29" customFormat="1" x14ac:dyDescent="0.25"/>
    <row r="32768" s="29" customFormat="1" x14ac:dyDescent="0.25"/>
    <row r="32769" s="29" customFormat="1" x14ac:dyDescent="0.25"/>
    <row r="32770" s="29" customFormat="1" x14ac:dyDescent="0.25"/>
    <row r="32771" s="29" customFormat="1" x14ac:dyDescent="0.25"/>
    <row r="32772" s="29" customFormat="1" x14ac:dyDescent="0.25"/>
    <row r="32773" s="29" customFormat="1" x14ac:dyDescent="0.25"/>
    <row r="32774" s="29" customFormat="1" x14ac:dyDescent="0.25"/>
    <row r="32775" s="29" customFormat="1" x14ac:dyDescent="0.25"/>
    <row r="32776" s="29" customFormat="1" x14ac:dyDescent="0.25"/>
    <row r="32777" s="29" customFormat="1" x14ac:dyDescent="0.25"/>
    <row r="32778" s="29" customFormat="1" x14ac:dyDescent="0.25"/>
    <row r="32779" s="29" customFormat="1" x14ac:dyDescent="0.25"/>
    <row r="32780" s="29" customFormat="1" x14ac:dyDescent="0.25"/>
    <row r="32781" s="29" customFormat="1" x14ac:dyDescent="0.25"/>
    <row r="32782" s="29" customFormat="1" x14ac:dyDescent="0.25"/>
    <row r="32783" s="29" customFormat="1" x14ac:dyDescent="0.25"/>
    <row r="32784" s="29" customFormat="1" x14ac:dyDescent="0.25"/>
    <row r="32785" s="29" customFormat="1" x14ac:dyDescent="0.25"/>
    <row r="32786" s="29" customFormat="1" x14ac:dyDescent="0.25"/>
    <row r="32787" s="29" customFormat="1" x14ac:dyDescent="0.25"/>
    <row r="32788" s="29" customFormat="1" x14ac:dyDescent="0.25"/>
    <row r="32789" s="29" customFormat="1" x14ac:dyDescent="0.25"/>
    <row r="32790" s="29" customFormat="1" x14ac:dyDescent="0.25"/>
    <row r="32791" s="29" customFormat="1" x14ac:dyDescent="0.25"/>
    <row r="32792" s="29" customFormat="1" x14ac:dyDescent="0.25"/>
    <row r="32793" s="29" customFormat="1" x14ac:dyDescent="0.25"/>
    <row r="32794" s="29" customFormat="1" x14ac:dyDescent="0.25"/>
    <row r="32795" s="29" customFormat="1" x14ac:dyDescent="0.25"/>
    <row r="32796" s="29" customFormat="1" x14ac:dyDescent="0.25"/>
    <row r="32797" s="29" customFormat="1" x14ac:dyDescent="0.25"/>
    <row r="32798" s="29" customFormat="1" x14ac:dyDescent="0.25"/>
    <row r="32799" s="29" customFormat="1" x14ac:dyDescent="0.25"/>
    <row r="32800" s="29" customFormat="1" x14ac:dyDescent="0.25"/>
    <row r="32801" s="29" customFormat="1" x14ac:dyDescent="0.25"/>
    <row r="32802" s="29" customFormat="1" x14ac:dyDescent="0.25"/>
    <row r="32803" s="29" customFormat="1" x14ac:dyDescent="0.25"/>
    <row r="32804" s="29" customFormat="1" x14ac:dyDescent="0.25"/>
    <row r="32805" s="29" customFormat="1" x14ac:dyDescent="0.25"/>
    <row r="32806" s="29" customFormat="1" x14ac:dyDescent="0.25"/>
    <row r="32807" s="29" customFormat="1" x14ac:dyDescent="0.25"/>
    <row r="32808" s="29" customFormat="1" x14ac:dyDescent="0.25"/>
    <row r="32809" s="29" customFormat="1" x14ac:dyDescent="0.25"/>
    <row r="32810" s="29" customFormat="1" x14ac:dyDescent="0.25"/>
    <row r="32811" s="29" customFormat="1" x14ac:dyDescent="0.25"/>
    <row r="32812" s="29" customFormat="1" x14ac:dyDescent="0.25"/>
    <row r="32813" s="29" customFormat="1" x14ac:dyDescent="0.25"/>
    <row r="32814" s="29" customFormat="1" x14ac:dyDescent="0.25"/>
    <row r="32815" s="29" customFormat="1" x14ac:dyDescent="0.25"/>
    <row r="32816" s="29" customFormat="1" x14ac:dyDescent="0.25"/>
    <row r="32817" s="29" customFormat="1" x14ac:dyDescent="0.25"/>
    <row r="32818" s="29" customFormat="1" x14ac:dyDescent="0.25"/>
    <row r="32819" s="29" customFormat="1" x14ac:dyDescent="0.25"/>
    <row r="32820" s="29" customFormat="1" x14ac:dyDescent="0.25"/>
    <row r="32821" s="29" customFormat="1" x14ac:dyDescent="0.25"/>
    <row r="32822" s="29" customFormat="1" x14ac:dyDescent="0.25"/>
    <row r="32823" s="29" customFormat="1" x14ac:dyDescent="0.25"/>
    <row r="32824" s="29" customFormat="1" x14ac:dyDescent="0.25"/>
    <row r="32825" s="29" customFormat="1" x14ac:dyDescent="0.25"/>
    <row r="32826" s="29" customFormat="1" x14ac:dyDescent="0.25"/>
    <row r="32827" s="29" customFormat="1" x14ac:dyDescent="0.25"/>
    <row r="32828" s="29" customFormat="1" x14ac:dyDescent="0.25"/>
    <row r="32829" s="29" customFormat="1" x14ac:dyDescent="0.25"/>
    <row r="32830" s="29" customFormat="1" x14ac:dyDescent="0.25"/>
    <row r="32831" s="29" customFormat="1" x14ac:dyDescent="0.25"/>
    <row r="32832" s="29" customFormat="1" x14ac:dyDescent="0.25"/>
    <row r="32833" s="29" customFormat="1" x14ac:dyDescent="0.25"/>
    <row r="32834" s="29" customFormat="1" x14ac:dyDescent="0.25"/>
    <row r="32835" s="29" customFormat="1" x14ac:dyDescent="0.25"/>
    <row r="32836" s="29" customFormat="1" x14ac:dyDescent="0.25"/>
    <row r="32837" s="29" customFormat="1" x14ac:dyDescent="0.25"/>
    <row r="32838" s="29" customFormat="1" x14ac:dyDescent="0.25"/>
    <row r="32839" s="29" customFormat="1" x14ac:dyDescent="0.25"/>
    <row r="32840" s="29" customFormat="1" x14ac:dyDescent="0.25"/>
    <row r="32841" s="29" customFormat="1" x14ac:dyDescent="0.25"/>
    <row r="32842" s="29" customFormat="1" x14ac:dyDescent="0.25"/>
    <row r="32843" s="29" customFormat="1" x14ac:dyDescent="0.25"/>
    <row r="32844" s="29" customFormat="1" x14ac:dyDescent="0.25"/>
    <row r="32845" s="29" customFormat="1" x14ac:dyDescent="0.25"/>
    <row r="32846" s="29" customFormat="1" x14ac:dyDescent="0.25"/>
    <row r="32847" s="29" customFormat="1" x14ac:dyDescent="0.25"/>
    <row r="32848" s="29" customFormat="1" x14ac:dyDescent="0.25"/>
    <row r="32849" s="29" customFormat="1" x14ac:dyDescent="0.25"/>
    <row r="32850" s="29" customFormat="1" x14ac:dyDescent="0.25"/>
    <row r="32851" s="29" customFormat="1" x14ac:dyDescent="0.25"/>
    <row r="32852" s="29" customFormat="1" x14ac:dyDescent="0.25"/>
    <row r="32853" s="29" customFormat="1" x14ac:dyDescent="0.25"/>
    <row r="32854" s="29" customFormat="1" x14ac:dyDescent="0.25"/>
    <row r="32855" s="29" customFormat="1" x14ac:dyDescent="0.25"/>
    <row r="32856" s="29" customFormat="1" x14ac:dyDescent="0.25"/>
    <row r="32857" s="29" customFormat="1" x14ac:dyDescent="0.25"/>
    <row r="32858" s="29" customFormat="1" x14ac:dyDescent="0.25"/>
    <row r="32859" s="29" customFormat="1" x14ac:dyDescent="0.25"/>
    <row r="32860" s="29" customFormat="1" x14ac:dyDescent="0.25"/>
    <row r="32861" s="29" customFormat="1" x14ac:dyDescent="0.25"/>
    <row r="32862" s="29" customFormat="1" x14ac:dyDescent="0.25"/>
    <row r="32863" s="29" customFormat="1" x14ac:dyDescent="0.25"/>
    <row r="32864" s="29" customFormat="1" x14ac:dyDescent="0.25"/>
    <row r="32865" s="29" customFormat="1" x14ac:dyDescent="0.25"/>
    <row r="32866" s="29" customFormat="1" x14ac:dyDescent="0.25"/>
    <row r="32867" s="29" customFormat="1" x14ac:dyDescent="0.25"/>
    <row r="32868" s="29" customFormat="1" x14ac:dyDescent="0.25"/>
    <row r="32869" s="29" customFormat="1" x14ac:dyDescent="0.25"/>
    <row r="32870" s="29" customFormat="1" x14ac:dyDescent="0.25"/>
    <row r="32871" s="29" customFormat="1" x14ac:dyDescent="0.25"/>
    <row r="32872" s="29" customFormat="1" x14ac:dyDescent="0.25"/>
    <row r="32873" s="29" customFormat="1" x14ac:dyDescent="0.25"/>
    <row r="32874" s="29" customFormat="1" x14ac:dyDescent="0.25"/>
    <row r="32875" s="29" customFormat="1" x14ac:dyDescent="0.25"/>
    <row r="32876" s="29" customFormat="1" x14ac:dyDescent="0.25"/>
    <row r="32877" s="29" customFormat="1" x14ac:dyDescent="0.25"/>
    <row r="32878" s="29" customFormat="1" x14ac:dyDescent="0.25"/>
    <row r="32879" s="29" customFormat="1" x14ac:dyDescent="0.25"/>
    <row r="32880" s="29" customFormat="1" x14ac:dyDescent="0.25"/>
    <row r="32881" s="29" customFormat="1" x14ac:dyDescent="0.25"/>
    <row r="32882" s="29" customFormat="1" x14ac:dyDescent="0.25"/>
    <row r="32883" s="29" customFormat="1" x14ac:dyDescent="0.25"/>
    <row r="32884" s="29" customFormat="1" x14ac:dyDescent="0.25"/>
    <row r="32885" s="29" customFormat="1" x14ac:dyDescent="0.25"/>
    <row r="32886" s="29" customFormat="1" x14ac:dyDescent="0.25"/>
    <row r="32887" s="29" customFormat="1" x14ac:dyDescent="0.25"/>
    <row r="32888" s="29" customFormat="1" x14ac:dyDescent="0.25"/>
    <row r="32889" s="29" customFormat="1" x14ac:dyDescent="0.25"/>
    <row r="32890" s="29" customFormat="1" x14ac:dyDescent="0.25"/>
    <row r="32891" s="29" customFormat="1" x14ac:dyDescent="0.25"/>
    <row r="32892" s="29" customFormat="1" x14ac:dyDescent="0.25"/>
    <row r="32893" s="29" customFormat="1" x14ac:dyDescent="0.25"/>
    <row r="32894" s="29" customFormat="1" x14ac:dyDescent="0.25"/>
    <row r="32895" s="29" customFormat="1" x14ac:dyDescent="0.25"/>
    <row r="32896" s="29" customFormat="1" x14ac:dyDescent="0.25"/>
    <row r="32897" s="29" customFormat="1" x14ac:dyDescent="0.25"/>
    <row r="32898" s="29" customFormat="1" x14ac:dyDescent="0.25"/>
    <row r="32899" s="29" customFormat="1" x14ac:dyDescent="0.25"/>
    <row r="32900" s="29" customFormat="1" x14ac:dyDescent="0.25"/>
    <row r="32901" s="29" customFormat="1" x14ac:dyDescent="0.25"/>
    <row r="32902" s="29" customFormat="1" x14ac:dyDescent="0.25"/>
    <row r="32903" s="29" customFormat="1" x14ac:dyDescent="0.25"/>
    <row r="32904" s="29" customFormat="1" x14ac:dyDescent="0.25"/>
    <row r="32905" s="29" customFormat="1" x14ac:dyDescent="0.25"/>
    <row r="32906" s="29" customFormat="1" x14ac:dyDescent="0.25"/>
    <row r="32907" s="29" customFormat="1" x14ac:dyDescent="0.25"/>
    <row r="32908" s="29" customFormat="1" x14ac:dyDescent="0.25"/>
    <row r="32909" s="29" customFormat="1" x14ac:dyDescent="0.25"/>
    <row r="32910" s="29" customFormat="1" x14ac:dyDescent="0.25"/>
    <row r="32911" s="29" customFormat="1" x14ac:dyDescent="0.25"/>
    <row r="32912" s="29" customFormat="1" x14ac:dyDescent="0.25"/>
    <row r="32913" s="29" customFormat="1" x14ac:dyDescent="0.25"/>
    <row r="32914" s="29" customFormat="1" x14ac:dyDescent="0.25"/>
    <row r="32915" s="29" customFormat="1" x14ac:dyDescent="0.25"/>
    <row r="32916" s="29" customFormat="1" x14ac:dyDescent="0.25"/>
    <row r="32917" s="29" customFormat="1" x14ac:dyDescent="0.25"/>
    <row r="32918" s="29" customFormat="1" x14ac:dyDescent="0.25"/>
    <row r="32919" s="29" customFormat="1" x14ac:dyDescent="0.25"/>
    <row r="32920" s="29" customFormat="1" x14ac:dyDescent="0.25"/>
    <row r="32921" s="29" customFormat="1" x14ac:dyDescent="0.25"/>
    <row r="32922" s="29" customFormat="1" x14ac:dyDescent="0.25"/>
    <row r="32923" s="29" customFormat="1" x14ac:dyDescent="0.25"/>
    <row r="32924" s="29" customFormat="1" x14ac:dyDescent="0.25"/>
    <row r="32925" s="29" customFormat="1" x14ac:dyDescent="0.25"/>
    <row r="32926" s="29" customFormat="1" x14ac:dyDescent="0.25"/>
    <row r="32927" s="29" customFormat="1" x14ac:dyDescent="0.25"/>
    <row r="32928" s="29" customFormat="1" x14ac:dyDescent="0.25"/>
    <row r="32929" s="29" customFormat="1" x14ac:dyDescent="0.25"/>
    <row r="32930" s="29" customFormat="1" x14ac:dyDescent="0.25"/>
    <row r="32931" s="29" customFormat="1" x14ac:dyDescent="0.25"/>
    <row r="32932" s="29" customFormat="1" x14ac:dyDescent="0.25"/>
    <row r="32933" s="29" customFormat="1" x14ac:dyDescent="0.25"/>
    <row r="32934" s="29" customFormat="1" x14ac:dyDescent="0.25"/>
    <row r="32935" s="29" customFormat="1" x14ac:dyDescent="0.25"/>
    <row r="32936" s="29" customFormat="1" x14ac:dyDescent="0.25"/>
    <row r="32937" s="29" customFormat="1" x14ac:dyDescent="0.25"/>
    <row r="32938" s="29" customFormat="1" x14ac:dyDescent="0.25"/>
    <row r="32939" s="29" customFormat="1" x14ac:dyDescent="0.25"/>
    <row r="32940" s="29" customFormat="1" x14ac:dyDescent="0.25"/>
    <row r="32941" s="29" customFormat="1" x14ac:dyDescent="0.25"/>
    <row r="32942" s="29" customFormat="1" x14ac:dyDescent="0.25"/>
    <row r="32943" s="29" customFormat="1" x14ac:dyDescent="0.25"/>
    <row r="32944" s="29" customFormat="1" x14ac:dyDescent="0.25"/>
    <row r="32945" s="29" customFormat="1" x14ac:dyDescent="0.25"/>
    <row r="32946" s="29" customFormat="1" x14ac:dyDescent="0.25"/>
    <row r="32947" s="29" customFormat="1" x14ac:dyDescent="0.25"/>
    <row r="32948" s="29" customFormat="1" x14ac:dyDescent="0.25"/>
    <row r="32949" s="29" customFormat="1" x14ac:dyDescent="0.25"/>
    <row r="32950" s="29" customFormat="1" x14ac:dyDescent="0.25"/>
    <row r="32951" s="29" customFormat="1" x14ac:dyDescent="0.25"/>
    <row r="32952" s="29" customFormat="1" x14ac:dyDescent="0.25"/>
    <row r="32953" s="29" customFormat="1" x14ac:dyDescent="0.25"/>
    <row r="32954" s="29" customFormat="1" x14ac:dyDescent="0.25"/>
    <row r="32955" s="29" customFormat="1" x14ac:dyDescent="0.25"/>
    <row r="32956" s="29" customFormat="1" x14ac:dyDescent="0.25"/>
    <row r="32957" s="29" customFormat="1" x14ac:dyDescent="0.25"/>
    <row r="32958" s="29" customFormat="1" x14ac:dyDescent="0.25"/>
    <row r="32959" s="29" customFormat="1" x14ac:dyDescent="0.25"/>
    <row r="32960" s="29" customFormat="1" x14ac:dyDescent="0.25"/>
    <row r="32961" s="29" customFormat="1" x14ac:dyDescent="0.25"/>
    <row r="32962" s="29" customFormat="1" x14ac:dyDescent="0.25"/>
    <row r="32963" s="29" customFormat="1" x14ac:dyDescent="0.25"/>
    <row r="32964" s="29" customFormat="1" x14ac:dyDescent="0.25"/>
    <row r="32965" s="29" customFormat="1" x14ac:dyDescent="0.25"/>
    <row r="32966" s="29" customFormat="1" x14ac:dyDescent="0.25"/>
    <row r="32967" s="29" customFormat="1" x14ac:dyDescent="0.25"/>
    <row r="32968" s="29" customFormat="1" x14ac:dyDescent="0.25"/>
    <row r="32969" s="29" customFormat="1" x14ac:dyDescent="0.25"/>
    <row r="32970" s="29" customFormat="1" x14ac:dyDescent="0.25"/>
    <row r="32971" s="29" customFormat="1" x14ac:dyDescent="0.25"/>
    <row r="32972" s="29" customFormat="1" x14ac:dyDescent="0.25"/>
    <row r="32973" s="29" customFormat="1" x14ac:dyDescent="0.25"/>
    <row r="32974" s="29" customFormat="1" x14ac:dyDescent="0.25"/>
    <row r="32975" s="29" customFormat="1" x14ac:dyDescent="0.25"/>
    <row r="32976" s="29" customFormat="1" x14ac:dyDescent="0.25"/>
    <row r="32977" s="29" customFormat="1" x14ac:dyDescent="0.25"/>
    <row r="32978" s="29" customFormat="1" x14ac:dyDescent="0.25"/>
    <row r="32979" s="29" customFormat="1" x14ac:dyDescent="0.25"/>
    <row r="32980" s="29" customFormat="1" x14ac:dyDescent="0.25"/>
    <row r="32981" s="29" customFormat="1" x14ac:dyDescent="0.25"/>
    <row r="32982" s="29" customFormat="1" x14ac:dyDescent="0.25"/>
    <row r="32983" s="29" customFormat="1" x14ac:dyDescent="0.25"/>
    <row r="32984" s="29" customFormat="1" x14ac:dyDescent="0.25"/>
    <row r="32985" s="29" customFormat="1" x14ac:dyDescent="0.25"/>
    <row r="32986" s="29" customFormat="1" x14ac:dyDescent="0.25"/>
    <row r="32987" s="29" customFormat="1" x14ac:dyDescent="0.25"/>
    <row r="32988" s="29" customFormat="1" x14ac:dyDescent="0.25"/>
    <row r="32989" s="29" customFormat="1" x14ac:dyDescent="0.25"/>
    <row r="32990" s="29" customFormat="1" x14ac:dyDescent="0.25"/>
    <row r="32991" s="29" customFormat="1" x14ac:dyDescent="0.25"/>
    <row r="32992" s="29" customFormat="1" x14ac:dyDescent="0.25"/>
    <row r="32993" s="29" customFormat="1" x14ac:dyDescent="0.25"/>
    <row r="32994" s="29" customFormat="1" x14ac:dyDescent="0.25"/>
    <row r="32995" s="29" customFormat="1" x14ac:dyDescent="0.25"/>
    <row r="32996" s="29" customFormat="1" x14ac:dyDescent="0.25"/>
    <row r="32997" s="29" customFormat="1" x14ac:dyDescent="0.25"/>
    <row r="32998" s="29" customFormat="1" x14ac:dyDescent="0.25"/>
    <row r="32999" s="29" customFormat="1" x14ac:dyDescent="0.25"/>
    <row r="33000" s="29" customFormat="1" x14ac:dyDescent="0.25"/>
    <row r="33001" s="29" customFormat="1" x14ac:dyDescent="0.25"/>
    <row r="33002" s="29" customFormat="1" x14ac:dyDescent="0.25"/>
    <row r="33003" s="29" customFormat="1" x14ac:dyDescent="0.25"/>
    <row r="33004" s="29" customFormat="1" x14ac:dyDescent="0.25"/>
    <row r="33005" s="29" customFormat="1" x14ac:dyDescent="0.25"/>
    <row r="33006" s="29" customFormat="1" x14ac:dyDescent="0.25"/>
    <row r="33007" s="29" customFormat="1" x14ac:dyDescent="0.25"/>
    <row r="33008" s="29" customFormat="1" x14ac:dyDescent="0.25"/>
    <row r="33009" s="29" customFormat="1" x14ac:dyDescent="0.25"/>
    <row r="33010" s="29" customFormat="1" x14ac:dyDescent="0.25"/>
    <row r="33011" s="29" customFormat="1" x14ac:dyDescent="0.25"/>
    <row r="33012" s="29" customFormat="1" x14ac:dyDescent="0.25"/>
    <row r="33013" s="29" customFormat="1" x14ac:dyDescent="0.25"/>
    <row r="33014" s="29" customFormat="1" x14ac:dyDescent="0.25"/>
    <row r="33015" s="29" customFormat="1" x14ac:dyDescent="0.25"/>
    <row r="33016" s="29" customFormat="1" x14ac:dyDescent="0.25"/>
    <row r="33017" s="29" customFormat="1" x14ac:dyDescent="0.25"/>
    <row r="33018" s="29" customFormat="1" x14ac:dyDescent="0.25"/>
    <row r="33019" s="29" customFormat="1" x14ac:dyDescent="0.25"/>
    <row r="33020" s="29" customFormat="1" x14ac:dyDescent="0.25"/>
    <row r="33021" s="29" customFormat="1" x14ac:dyDescent="0.25"/>
    <row r="33022" s="29" customFormat="1" x14ac:dyDescent="0.25"/>
    <row r="33023" s="29" customFormat="1" x14ac:dyDescent="0.25"/>
    <row r="33024" s="29" customFormat="1" x14ac:dyDescent="0.25"/>
    <row r="33025" s="29" customFormat="1" x14ac:dyDescent="0.25"/>
    <row r="33026" s="29" customFormat="1" x14ac:dyDescent="0.25"/>
    <row r="33027" s="29" customFormat="1" x14ac:dyDescent="0.25"/>
    <row r="33028" s="29" customFormat="1" x14ac:dyDescent="0.25"/>
    <row r="33029" s="29" customFormat="1" x14ac:dyDescent="0.25"/>
    <row r="33030" s="29" customFormat="1" x14ac:dyDescent="0.25"/>
    <row r="33031" s="29" customFormat="1" x14ac:dyDescent="0.25"/>
    <row r="33032" s="29" customFormat="1" x14ac:dyDescent="0.25"/>
    <row r="33033" s="29" customFormat="1" x14ac:dyDescent="0.25"/>
    <row r="33034" s="29" customFormat="1" x14ac:dyDescent="0.25"/>
    <row r="33035" s="29" customFormat="1" x14ac:dyDescent="0.25"/>
    <row r="33036" s="29" customFormat="1" x14ac:dyDescent="0.25"/>
    <row r="33037" s="29" customFormat="1" x14ac:dyDescent="0.25"/>
    <row r="33038" s="29" customFormat="1" x14ac:dyDescent="0.25"/>
    <row r="33039" s="29" customFormat="1" x14ac:dyDescent="0.25"/>
    <row r="33040" s="29" customFormat="1" x14ac:dyDescent="0.25"/>
    <row r="33041" s="29" customFormat="1" x14ac:dyDescent="0.25"/>
    <row r="33042" s="29" customFormat="1" x14ac:dyDescent="0.25"/>
    <row r="33043" s="29" customFormat="1" x14ac:dyDescent="0.25"/>
    <row r="33044" s="29" customFormat="1" x14ac:dyDescent="0.25"/>
    <row r="33045" s="29" customFormat="1" x14ac:dyDescent="0.25"/>
    <row r="33046" s="29" customFormat="1" x14ac:dyDescent="0.25"/>
    <row r="33047" s="29" customFormat="1" x14ac:dyDescent="0.25"/>
    <row r="33048" s="29" customFormat="1" x14ac:dyDescent="0.25"/>
    <row r="33049" s="29" customFormat="1" x14ac:dyDescent="0.25"/>
    <row r="33050" s="29" customFormat="1" x14ac:dyDescent="0.25"/>
    <row r="33051" s="29" customFormat="1" x14ac:dyDescent="0.25"/>
    <row r="33052" s="29" customFormat="1" x14ac:dyDescent="0.25"/>
    <row r="33053" s="29" customFormat="1" x14ac:dyDescent="0.25"/>
    <row r="33054" s="29" customFormat="1" x14ac:dyDescent="0.25"/>
    <row r="33055" s="29" customFormat="1" x14ac:dyDescent="0.25"/>
    <row r="33056" s="29" customFormat="1" x14ac:dyDescent="0.25"/>
    <row r="33057" s="29" customFormat="1" x14ac:dyDescent="0.25"/>
    <row r="33058" s="29" customFormat="1" x14ac:dyDescent="0.25"/>
    <row r="33059" s="29" customFormat="1" x14ac:dyDescent="0.25"/>
    <row r="33060" s="29" customFormat="1" x14ac:dyDescent="0.25"/>
    <row r="33061" s="29" customFormat="1" x14ac:dyDescent="0.25"/>
    <row r="33062" s="29" customFormat="1" x14ac:dyDescent="0.25"/>
    <row r="33063" s="29" customFormat="1" x14ac:dyDescent="0.25"/>
    <row r="33064" s="29" customFormat="1" x14ac:dyDescent="0.25"/>
    <row r="33065" s="29" customFormat="1" x14ac:dyDescent="0.25"/>
    <row r="33066" s="29" customFormat="1" x14ac:dyDescent="0.25"/>
    <row r="33067" s="29" customFormat="1" x14ac:dyDescent="0.25"/>
    <row r="33068" s="29" customFormat="1" x14ac:dyDescent="0.25"/>
    <row r="33069" s="29" customFormat="1" x14ac:dyDescent="0.25"/>
    <row r="33070" s="29" customFormat="1" x14ac:dyDescent="0.25"/>
    <row r="33071" s="29" customFormat="1" x14ac:dyDescent="0.25"/>
    <row r="33072" s="29" customFormat="1" x14ac:dyDescent="0.25"/>
    <row r="33073" s="29" customFormat="1" x14ac:dyDescent="0.25"/>
    <row r="33074" s="29" customFormat="1" x14ac:dyDescent="0.25"/>
    <row r="33075" s="29" customFormat="1" x14ac:dyDescent="0.25"/>
    <row r="33076" s="29" customFormat="1" x14ac:dyDescent="0.25"/>
    <row r="33077" s="29" customFormat="1" x14ac:dyDescent="0.25"/>
    <row r="33078" s="29" customFormat="1" x14ac:dyDescent="0.25"/>
    <row r="33079" s="29" customFormat="1" x14ac:dyDescent="0.25"/>
    <row r="33080" s="29" customFormat="1" x14ac:dyDescent="0.25"/>
    <row r="33081" s="29" customFormat="1" x14ac:dyDescent="0.25"/>
    <row r="33082" s="29" customFormat="1" x14ac:dyDescent="0.25"/>
    <row r="33083" s="29" customFormat="1" x14ac:dyDescent="0.25"/>
    <row r="33084" s="29" customFormat="1" x14ac:dyDescent="0.25"/>
    <row r="33085" s="29" customFormat="1" x14ac:dyDescent="0.25"/>
    <row r="33086" s="29" customFormat="1" x14ac:dyDescent="0.25"/>
    <row r="33087" s="29" customFormat="1" x14ac:dyDescent="0.25"/>
    <row r="33088" s="29" customFormat="1" x14ac:dyDescent="0.25"/>
    <row r="33089" s="29" customFormat="1" x14ac:dyDescent="0.25"/>
    <row r="33090" s="29" customFormat="1" x14ac:dyDescent="0.25"/>
    <row r="33091" s="29" customFormat="1" x14ac:dyDescent="0.25"/>
    <row r="33092" s="29" customFormat="1" x14ac:dyDescent="0.25"/>
    <row r="33093" s="29" customFormat="1" x14ac:dyDescent="0.25"/>
    <row r="33094" s="29" customFormat="1" x14ac:dyDescent="0.25"/>
    <row r="33095" s="29" customFormat="1" x14ac:dyDescent="0.25"/>
    <row r="33096" s="29" customFormat="1" x14ac:dyDescent="0.25"/>
    <row r="33097" s="29" customFormat="1" x14ac:dyDescent="0.25"/>
    <row r="33098" s="29" customFormat="1" x14ac:dyDescent="0.25"/>
    <row r="33099" s="29" customFormat="1" x14ac:dyDescent="0.25"/>
    <row r="33100" s="29" customFormat="1" x14ac:dyDescent="0.25"/>
    <row r="33101" s="29" customFormat="1" x14ac:dyDescent="0.25"/>
    <row r="33102" s="29" customFormat="1" x14ac:dyDescent="0.25"/>
    <row r="33103" s="29" customFormat="1" x14ac:dyDescent="0.25"/>
    <row r="33104" s="29" customFormat="1" x14ac:dyDescent="0.25"/>
    <row r="33105" s="29" customFormat="1" x14ac:dyDescent="0.25"/>
    <row r="33106" s="29" customFormat="1" x14ac:dyDescent="0.25"/>
    <row r="33107" s="29" customFormat="1" x14ac:dyDescent="0.25"/>
    <row r="33108" s="29" customFormat="1" x14ac:dyDescent="0.25"/>
    <row r="33109" s="29" customFormat="1" x14ac:dyDescent="0.25"/>
    <row r="33110" s="29" customFormat="1" x14ac:dyDescent="0.25"/>
    <row r="33111" s="29" customFormat="1" x14ac:dyDescent="0.25"/>
    <row r="33112" s="29" customFormat="1" x14ac:dyDescent="0.25"/>
    <row r="33113" s="29" customFormat="1" x14ac:dyDescent="0.25"/>
    <row r="33114" s="29" customFormat="1" x14ac:dyDescent="0.25"/>
    <row r="33115" s="29" customFormat="1" x14ac:dyDescent="0.25"/>
    <row r="33116" s="29" customFormat="1" x14ac:dyDescent="0.25"/>
    <row r="33117" s="29" customFormat="1" x14ac:dyDescent="0.25"/>
    <row r="33118" s="29" customFormat="1" x14ac:dyDescent="0.25"/>
    <row r="33119" s="29" customFormat="1" x14ac:dyDescent="0.25"/>
    <row r="33120" s="29" customFormat="1" x14ac:dyDescent="0.25"/>
    <row r="33121" s="29" customFormat="1" x14ac:dyDescent="0.25"/>
    <row r="33122" s="29" customFormat="1" x14ac:dyDescent="0.25"/>
    <row r="33123" s="29" customFormat="1" x14ac:dyDescent="0.25"/>
    <row r="33124" s="29" customFormat="1" x14ac:dyDescent="0.25"/>
    <row r="33125" s="29" customFormat="1" x14ac:dyDescent="0.25"/>
    <row r="33126" s="29" customFormat="1" x14ac:dyDescent="0.25"/>
    <row r="33127" s="29" customFormat="1" x14ac:dyDescent="0.25"/>
    <row r="33128" s="29" customFormat="1" x14ac:dyDescent="0.25"/>
    <row r="33129" s="29" customFormat="1" x14ac:dyDescent="0.25"/>
    <row r="33130" s="29" customFormat="1" x14ac:dyDescent="0.25"/>
    <row r="33131" s="29" customFormat="1" x14ac:dyDescent="0.25"/>
    <row r="33132" s="29" customFormat="1" x14ac:dyDescent="0.25"/>
    <row r="33133" s="29" customFormat="1" x14ac:dyDescent="0.25"/>
    <row r="33134" s="29" customFormat="1" x14ac:dyDescent="0.25"/>
    <row r="33135" s="29" customFormat="1" x14ac:dyDescent="0.25"/>
    <row r="33136" s="29" customFormat="1" x14ac:dyDescent="0.25"/>
    <row r="33137" s="29" customFormat="1" x14ac:dyDescent="0.25"/>
    <row r="33138" s="29" customFormat="1" x14ac:dyDescent="0.25"/>
    <row r="33139" s="29" customFormat="1" x14ac:dyDescent="0.25"/>
    <row r="33140" s="29" customFormat="1" x14ac:dyDescent="0.25"/>
    <row r="33141" s="29" customFormat="1" x14ac:dyDescent="0.25"/>
    <row r="33142" s="29" customFormat="1" x14ac:dyDescent="0.25"/>
    <row r="33143" s="29" customFormat="1" x14ac:dyDescent="0.25"/>
    <row r="33144" s="29" customFormat="1" x14ac:dyDescent="0.25"/>
    <row r="33145" s="29" customFormat="1" x14ac:dyDescent="0.25"/>
    <row r="33146" s="29" customFormat="1" x14ac:dyDescent="0.25"/>
    <row r="33147" s="29" customFormat="1" x14ac:dyDescent="0.25"/>
    <row r="33148" s="29" customFormat="1" x14ac:dyDescent="0.25"/>
    <row r="33149" s="29" customFormat="1" x14ac:dyDescent="0.25"/>
    <row r="33150" s="29" customFormat="1" x14ac:dyDescent="0.25"/>
    <row r="33151" s="29" customFormat="1" x14ac:dyDescent="0.25"/>
    <row r="33152" s="29" customFormat="1" x14ac:dyDescent="0.25"/>
    <row r="33153" s="29" customFormat="1" x14ac:dyDescent="0.25"/>
    <row r="33154" s="29" customFormat="1" x14ac:dyDescent="0.25"/>
    <row r="33155" s="29" customFormat="1" x14ac:dyDescent="0.25"/>
    <row r="33156" s="29" customFormat="1" x14ac:dyDescent="0.25"/>
    <row r="33157" s="29" customFormat="1" x14ac:dyDescent="0.25"/>
    <row r="33158" s="29" customFormat="1" x14ac:dyDescent="0.25"/>
    <row r="33159" s="29" customFormat="1" x14ac:dyDescent="0.25"/>
    <row r="33160" s="29" customFormat="1" x14ac:dyDescent="0.25"/>
    <row r="33161" s="29" customFormat="1" x14ac:dyDescent="0.25"/>
    <row r="33162" s="29" customFormat="1" x14ac:dyDescent="0.25"/>
    <row r="33163" s="29" customFormat="1" x14ac:dyDescent="0.25"/>
    <row r="33164" s="29" customFormat="1" x14ac:dyDescent="0.25"/>
    <row r="33165" s="29" customFormat="1" x14ac:dyDescent="0.25"/>
    <row r="33166" s="29" customFormat="1" x14ac:dyDescent="0.25"/>
    <row r="33167" s="29" customFormat="1" x14ac:dyDescent="0.25"/>
    <row r="33168" s="29" customFormat="1" x14ac:dyDescent="0.25"/>
    <row r="33169" s="29" customFormat="1" x14ac:dyDescent="0.25"/>
    <row r="33170" s="29" customFormat="1" x14ac:dyDescent="0.25"/>
    <row r="33171" s="29" customFormat="1" x14ac:dyDescent="0.25"/>
    <row r="33172" s="29" customFormat="1" x14ac:dyDescent="0.25"/>
    <row r="33173" s="29" customFormat="1" x14ac:dyDescent="0.25"/>
    <row r="33174" s="29" customFormat="1" x14ac:dyDescent="0.25"/>
    <row r="33175" s="29" customFormat="1" x14ac:dyDescent="0.25"/>
    <row r="33176" s="29" customFormat="1" x14ac:dyDescent="0.25"/>
    <row r="33177" s="29" customFormat="1" x14ac:dyDescent="0.25"/>
    <row r="33178" s="29" customFormat="1" x14ac:dyDescent="0.25"/>
    <row r="33179" s="29" customFormat="1" x14ac:dyDescent="0.25"/>
    <row r="33180" s="29" customFormat="1" x14ac:dyDescent="0.25"/>
    <row r="33181" s="29" customFormat="1" x14ac:dyDescent="0.25"/>
    <row r="33182" s="29" customFormat="1" x14ac:dyDescent="0.25"/>
    <row r="33183" s="29" customFormat="1" x14ac:dyDescent="0.25"/>
    <row r="33184" s="29" customFormat="1" x14ac:dyDescent="0.25"/>
    <row r="33185" s="29" customFormat="1" x14ac:dyDescent="0.25"/>
    <row r="33186" s="29" customFormat="1" x14ac:dyDescent="0.25"/>
    <row r="33187" s="29" customFormat="1" x14ac:dyDescent="0.25"/>
    <row r="33188" s="29" customFormat="1" x14ac:dyDescent="0.25"/>
    <row r="33189" s="29" customFormat="1" x14ac:dyDescent="0.25"/>
    <row r="33190" s="29" customFormat="1" x14ac:dyDescent="0.25"/>
    <row r="33191" s="29" customFormat="1" x14ac:dyDescent="0.25"/>
    <row r="33192" s="29" customFormat="1" x14ac:dyDescent="0.25"/>
    <row r="33193" s="29" customFormat="1" x14ac:dyDescent="0.25"/>
    <row r="33194" s="29" customFormat="1" x14ac:dyDescent="0.25"/>
    <row r="33195" s="29" customFormat="1" x14ac:dyDescent="0.25"/>
    <row r="33196" s="29" customFormat="1" x14ac:dyDescent="0.25"/>
    <row r="33197" s="29" customFormat="1" x14ac:dyDescent="0.25"/>
    <row r="33198" s="29" customFormat="1" x14ac:dyDescent="0.25"/>
    <row r="33199" s="29" customFormat="1" x14ac:dyDescent="0.25"/>
    <row r="33200" s="29" customFormat="1" x14ac:dyDescent="0.25"/>
    <row r="33201" s="29" customFormat="1" x14ac:dyDescent="0.25"/>
    <row r="33202" s="29" customFormat="1" x14ac:dyDescent="0.25"/>
    <row r="33203" s="29" customFormat="1" x14ac:dyDescent="0.25"/>
    <row r="33204" s="29" customFormat="1" x14ac:dyDescent="0.25"/>
    <row r="33205" s="29" customFormat="1" x14ac:dyDescent="0.25"/>
    <row r="33206" s="29" customFormat="1" x14ac:dyDescent="0.25"/>
    <row r="33207" s="29" customFormat="1" x14ac:dyDescent="0.25"/>
    <row r="33208" s="29" customFormat="1" x14ac:dyDescent="0.25"/>
    <row r="33209" s="29" customFormat="1" x14ac:dyDescent="0.25"/>
    <row r="33210" s="29" customFormat="1" x14ac:dyDescent="0.25"/>
    <row r="33211" s="29" customFormat="1" x14ac:dyDescent="0.25"/>
    <row r="33212" s="29" customFormat="1" x14ac:dyDescent="0.25"/>
    <row r="33213" s="29" customFormat="1" x14ac:dyDescent="0.25"/>
    <row r="33214" s="29" customFormat="1" x14ac:dyDescent="0.25"/>
    <row r="33215" s="29" customFormat="1" x14ac:dyDescent="0.25"/>
    <row r="33216" s="29" customFormat="1" x14ac:dyDescent="0.25"/>
    <row r="33217" s="29" customFormat="1" x14ac:dyDescent="0.25"/>
    <row r="33218" s="29" customFormat="1" x14ac:dyDescent="0.25"/>
    <row r="33219" s="29" customFormat="1" x14ac:dyDescent="0.25"/>
    <row r="33220" s="29" customFormat="1" x14ac:dyDescent="0.25"/>
    <row r="33221" s="29" customFormat="1" x14ac:dyDescent="0.25"/>
    <row r="33222" s="29" customFormat="1" x14ac:dyDescent="0.25"/>
    <row r="33223" s="29" customFormat="1" x14ac:dyDescent="0.25"/>
    <row r="33224" s="29" customFormat="1" x14ac:dyDescent="0.25"/>
    <row r="33225" s="29" customFormat="1" x14ac:dyDescent="0.25"/>
    <row r="33226" s="29" customFormat="1" x14ac:dyDescent="0.25"/>
    <row r="33227" s="29" customFormat="1" x14ac:dyDescent="0.25"/>
    <row r="33228" s="29" customFormat="1" x14ac:dyDescent="0.25"/>
    <row r="33229" s="29" customFormat="1" x14ac:dyDescent="0.25"/>
    <row r="33230" s="29" customFormat="1" x14ac:dyDescent="0.25"/>
    <row r="33231" s="29" customFormat="1" x14ac:dyDescent="0.25"/>
    <row r="33232" s="29" customFormat="1" x14ac:dyDescent="0.25"/>
    <row r="33233" s="29" customFormat="1" x14ac:dyDescent="0.25"/>
    <row r="33234" s="29" customFormat="1" x14ac:dyDescent="0.25"/>
    <row r="33235" s="29" customFormat="1" x14ac:dyDescent="0.25"/>
    <row r="33236" s="29" customFormat="1" x14ac:dyDescent="0.25"/>
    <row r="33237" s="29" customFormat="1" x14ac:dyDescent="0.25"/>
    <row r="33238" s="29" customFormat="1" x14ac:dyDescent="0.25"/>
    <row r="33239" s="29" customFormat="1" x14ac:dyDescent="0.25"/>
    <row r="33240" s="29" customFormat="1" x14ac:dyDescent="0.25"/>
    <row r="33241" s="29" customFormat="1" x14ac:dyDescent="0.25"/>
    <row r="33242" s="29" customFormat="1" x14ac:dyDescent="0.25"/>
    <row r="33243" s="29" customFormat="1" x14ac:dyDescent="0.25"/>
    <row r="33244" s="29" customFormat="1" x14ac:dyDescent="0.25"/>
    <row r="33245" s="29" customFormat="1" x14ac:dyDescent="0.25"/>
    <row r="33246" s="29" customFormat="1" x14ac:dyDescent="0.25"/>
    <row r="33247" s="29" customFormat="1" x14ac:dyDescent="0.25"/>
    <row r="33248" s="29" customFormat="1" x14ac:dyDescent="0.25"/>
    <row r="33249" s="29" customFormat="1" x14ac:dyDescent="0.25"/>
    <row r="33250" s="29" customFormat="1" x14ac:dyDescent="0.25"/>
    <row r="33251" s="29" customFormat="1" x14ac:dyDescent="0.25"/>
    <row r="33252" s="29" customFormat="1" x14ac:dyDescent="0.25"/>
    <row r="33253" s="29" customFormat="1" x14ac:dyDescent="0.25"/>
    <row r="33254" s="29" customFormat="1" x14ac:dyDescent="0.25"/>
    <row r="33255" s="29" customFormat="1" x14ac:dyDescent="0.25"/>
    <row r="33256" s="29" customFormat="1" x14ac:dyDescent="0.25"/>
    <row r="33257" s="29" customFormat="1" x14ac:dyDescent="0.25"/>
    <row r="33258" s="29" customFormat="1" x14ac:dyDescent="0.25"/>
    <row r="33259" s="29" customFormat="1" x14ac:dyDescent="0.25"/>
    <row r="33260" s="29" customFormat="1" x14ac:dyDescent="0.25"/>
    <row r="33261" s="29" customFormat="1" x14ac:dyDescent="0.25"/>
    <row r="33262" s="29" customFormat="1" x14ac:dyDescent="0.25"/>
    <row r="33263" s="29" customFormat="1" x14ac:dyDescent="0.25"/>
    <row r="33264" s="29" customFormat="1" x14ac:dyDescent="0.25"/>
    <row r="33265" s="29" customFormat="1" x14ac:dyDescent="0.25"/>
    <row r="33266" s="29" customFormat="1" x14ac:dyDescent="0.25"/>
    <row r="33267" s="29" customFormat="1" x14ac:dyDescent="0.25"/>
    <row r="33268" s="29" customFormat="1" x14ac:dyDescent="0.25"/>
    <row r="33269" s="29" customFormat="1" x14ac:dyDescent="0.25"/>
    <row r="33270" s="29" customFormat="1" x14ac:dyDescent="0.25"/>
    <row r="33271" s="29" customFormat="1" x14ac:dyDescent="0.25"/>
    <row r="33272" s="29" customFormat="1" x14ac:dyDescent="0.25"/>
    <row r="33273" s="29" customFormat="1" x14ac:dyDescent="0.25"/>
    <row r="33274" s="29" customFormat="1" x14ac:dyDescent="0.25"/>
    <row r="33275" s="29" customFormat="1" x14ac:dyDescent="0.25"/>
    <row r="33276" s="29" customFormat="1" x14ac:dyDescent="0.25"/>
    <row r="33277" s="29" customFormat="1" x14ac:dyDescent="0.25"/>
    <row r="33278" s="29" customFormat="1" x14ac:dyDescent="0.25"/>
    <row r="33279" s="29" customFormat="1" x14ac:dyDescent="0.25"/>
    <row r="33280" s="29" customFormat="1" x14ac:dyDescent="0.25"/>
    <row r="33281" s="29" customFormat="1" x14ac:dyDescent="0.25"/>
    <row r="33282" s="29" customFormat="1" x14ac:dyDescent="0.25"/>
    <row r="33283" s="29" customFormat="1" x14ac:dyDescent="0.25"/>
    <row r="33284" s="29" customFormat="1" x14ac:dyDescent="0.25"/>
    <row r="33285" s="29" customFormat="1" x14ac:dyDescent="0.25"/>
    <row r="33286" s="29" customFormat="1" x14ac:dyDescent="0.25"/>
    <row r="33287" s="29" customFormat="1" x14ac:dyDescent="0.25"/>
    <row r="33288" s="29" customFormat="1" x14ac:dyDescent="0.25"/>
    <row r="33289" s="29" customFormat="1" x14ac:dyDescent="0.25"/>
    <row r="33290" s="29" customFormat="1" x14ac:dyDescent="0.25"/>
    <row r="33291" s="29" customFormat="1" x14ac:dyDescent="0.25"/>
    <row r="33292" s="29" customFormat="1" x14ac:dyDescent="0.25"/>
    <row r="33293" s="29" customFormat="1" x14ac:dyDescent="0.25"/>
    <row r="33294" s="29" customFormat="1" x14ac:dyDescent="0.25"/>
    <row r="33295" s="29" customFormat="1" x14ac:dyDescent="0.25"/>
    <row r="33296" s="29" customFormat="1" x14ac:dyDescent="0.25"/>
    <row r="33297" s="29" customFormat="1" x14ac:dyDescent="0.25"/>
    <row r="33298" s="29" customFormat="1" x14ac:dyDescent="0.25"/>
    <row r="33299" s="29" customFormat="1" x14ac:dyDescent="0.25"/>
    <row r="33300" s="29" customFormat="1" x14ac:dyDescent="0.25"/>
    <row r="33301" s="29" customFormat="1" x14ac:dyDescent="0.25"/>
    <row r="33302" s="29" customFormat="1" x14ac:dyDescent="0.25"/>
    <row r="33303" s="29" customFormat="1" x14ac:dyDescent="0.25"/>
    <row r="33304" s="29" customFormat="1" x14ac:dyDescent="0.25"/>
    <row r="33305" s="29" customFormat="1" x14ac:dyDescent="0.25"/>
    <row r="33306" s="29" customFormat="1" x14ac:dyDescent="0.25"/>
    <row r="33307" s="29" customFormat="1" x14ac:dyDescent="0.25"/>
    <row r="33308" s="29" customFormat="1" x14ac:dyDescent="0.25"/>
    <row r="33309" s="29" customFormat="1" x14ac:dyDescent="0.25"/>
    <row r="33310" s="29" customFormat="1" x14ac:dyDescent="0.25"/>
    <row r="33311" s="29" customFormat="1" x14ac:dyDescent="0.25"/>
    <row r="33312" s="29" customFormat="1" x14ac:dyDescent="0.25"/>
    <row r="33313" s="29" customFormat="1" x14ac:dyDescent="0.25"/>
    <row r="33314" s="29" customFormat="1" x14ac:dyDescent="0.25"/>
    <row r="33315" s="29" customFormat="1" x14ac:dyDescent="0.25"/>
    <row r="33316" s="29" customFormat="1" x14ac:dyDescent="0.25"/>
    <row r="33317" s="29" customFormat="1" x14ac:dyDescent="0.25"/>
    <row r="33318" s="29" customFormat="1" x14ac:dyDescent="0.25"/>
    <row r="33319" s="29" customFormat="1" x14ac:dyDescent="0.25"/>
    <row r="33320" s="29" customFormat="1" x14ac:dyDescent="0.25"/>
    <row r="33321" s="29" customFormat="1" x14ac:dyDescent="0.25"/>
    <row r="33322" s="29" customFormat="1" x14ac:dyDescent="0.25"/>
    <row r="33323" s="29" customFormat="1" x14ac:dyDescent="0.25"/>
    <row r="33324" s="29" customFormat="1" x14ac:dyDescent="0.25"/>
    <row r="33325" s="29" customFormat="1" x14ac:dyDescent="0.25"/>
    <row r="33326" s="29" customFormat="1" x14ac:dyDescent="0.25"/>
    <row r="33327" s="29" customFormat="1" x14ac:dyDescent="0.25"/>
    <row r="33328" s="29" customFormat="1" x14ac:dyDescent="0.25"/>
    <row r="33329" s="29" customFormat="1" x14ac:dyDescent="0.25"/>
    <row r="33330" s="29" customFormat="1" x14ac:dyDescent="0.25"/>
    <row r="33331" s="29" customFormat="1" x14ac:dyDescent="0.25"/>
    <row r="33332" s="29" customFormat="1" x14ac:dyDescent="0.25"/>
    <row r="33333" s="29" customFormat="1" x14ac:dyDescent="0.25"/>
    <row r="33334" s="29" customFormat="1" x14ac:dyDescent="0.25"/>
    <row r="33335" s="29" customFormat="1" x14ac:dyDescent="0.25"/>
    <row r="33336" s="29" customFormat="1" x14ac:dyDescent="0.25"/>
    <row r="33337" s="29" customFormat="1" x14ac:dyDescent="0.25"/>
    <row r="33338" s="29" customFormat="1" x14ac:dyDescent="0.25"/>
    <row r="33339" s="29" customFormat="1" x14ac:dyDescent="0.25"/>
    <row r="33340" s="29" customFormat="1" x14ac:dyDescent="0.25"/>
    <row r="33341" s="29" customFormat="1" x14ac:dyDescent="0.25"/>
    <row r="33342" s="29" customFormat="1" x14ac:dyDescent="0.25"/>
    <row r="33343" s="29" customFormat="1" x14ac:dyDescent="0.25"/>
    <row r="33344" s="29" customFormat="1" x14ac:dyDescent="0.25"/>
    <row r="33345" s="29" customFormat="1" x14ac:dyDescent="0.25"/>
    <row r="33346" s="29" customFormat="1" x14ac:dyDescent="0.25"/>
    <row r="33347" s="29" customFormat="1" x14ac:dyDescent="0.25"/>
    <row r="33348" s="29" customFormat="1" x14ac:dyDescent="0.25"/>
    <row r="33349" s="29" customFormat="1" x14ac:dyDescent="0.25"/>
    <row r="33350" s="29" customFormat="1" x14ac:dyDescent="0.25"/>
    <row r="33351" s="29" customFormat="1" x14ac:dyDescent="0.25"/>
    <row r="33352" s="29" customFormat="1" x14ac:dyDescent="0.25"/>
    <row r="33353" s="29" customFormat="1" x14ac:dyDescent="0.25"/>
    <row r="33354" s="29" customFormat="1" x14ac:dyDescent="0.25"/>
    <row r="33355" s="29" customFormat="1" x14ac:dyDescent="0.25"/>
    <row r="33356" s="29" customFormat="1" x14ac:dyDescent="0.25"/>
    <row r="33357" s="29" customFormat="1" x14ac:dyDescent="0.25"/>
    <row r="33358" s="29" customFormat="1" x14ac:dyDescent="0.25"/>
    <row r="33359" s="29" customFormat="1" x14ac:dyDescent="0.25"/>
    <row r="33360" s="29" customFormat="1" x14ac:dyDescent="0.25"/>
    <row r="33361" s="29" customFormat="1" x14ac:dyDescent="0.25"/>
    <row r="33362" s="29" customFormat="1" x14ac:dyDescent="0.25"/>
    <row r="33363" s="29" customFormat="1" x14ac:dyDescent="0.25"/>
    <row r="33364" s="29" customFormat="1" x14ac:dyDescent="0.25"/>
    <row r="33365" s="29" customFormat="1" x14ac:dyDescent="0.25"/>
    <row r="33366" s="29" customFormat="1" x14ac:dyDescent="0.25"/>
    <row r="33367" s="29" customFormat="1" x14ac:dyDescent="0.25"/>
    <row r="33368" s="29" customFormat="1" x14ac:dyDescent="0.25"/>
    <row r="33369" s="29" customFormat="1" x14ac:dyDescent="0.25"/>
    <row r="33370" s="29" customFormat="1" x14ac:dyDescent="0.25"/>
    <row r="33371" s="29" customFormat="1" x14ac:dyDescent="0.25"/>
    <row r="33372" s="29" customFormat="1" x14ac:dyDescent="0.25"/>
    <row r="33373" s="29" customFormat="1" x14ac:dyDescent="0.25"/>
    <row r="33374" s="29" customFormat="1" x14ac:dyDescent="0.25"/>
    <row r="33375" s="29" customFormat="1" x14ac:dyDescent="0.25"/>
    <row r="33376" s="29" customFormat="1" x14ac:dyDescent="0.25"/>
    <row r="33377" s="29" customFormat="1" x14ac:dyDescent="0.25"/>
    <row r="33378" s="29" customFormat="1" x14ac:dyDescent="0.25"/>
    <row r="33379" s="29" customFormat="1" x14ac:dyDescent="0.25"/>
    <row r="33380" s="29" customFormat="1" x14ac:dyDescent="0.25"/>
    <row r="33381" s="29" customFormat="1" x14ac:dyDescent="0.25"/>
    <row r="33382" s="29" customFormat="1" x14ac:dyDescent="0.25"/>
    <row r="33383" s="29" customFormat="1" x14ac:dyDescent="0.25"/>
    <row r="33384" s="29" customFormat="1" x14ac:dyDescent="0.25"/>
    <row r="33385" s="29" customFormat="1" x14ac:dyDescent="0.25"/>
    <row r="33386" s="29" customFormat="1" x14ac:dyDescent="0.25"/>
    <row r="33387" s="29" customFormat="1" x14ac:dyDescent="0.25"/>
    <row r="33388" s="29" customFormat="1" x14ac:dyDescent="0.25"/>
    <row r="33389" s="29" customFormat="1" x14ac:dyDescent="0.25"/>
    <row r="33390" s="29" customFormat="1" x14ac:dyDescent="0.25"/>
    <row r="33391" s="29" customFormat="1" x14ac:dyDescent="0.25"/>
    <row r="33392" s="29" customFormat="1" x14ac:dyDescent="0.25"/>
    <row r="33393" s="29" customFormat="1" x14ac:dyDescent="0.25"/>
    <row r="33394" s="29" customFormat="1" x14ac:dyDescent="0.25"/>
    <row r="33395" s="29" customFormat="1" x14ac:dyDescent="0.25"/>
    <row r="33396" s="29" customFormat="1" x14ac:dyDescent="0.25"/>
    <row r="33397" s="29" customFormat="1" x14ac:dyDescent="0.25"/>
    <row r="33398" s="29" customFormat="1" x14ac:dyDescent="0.25"/>
    <row r="33399" s="29" customFormat="1" x14ac:dyDescent="0.25"/>
    <row r="33400" s="29" customFormat="1" x14ac:dyDescent="0.25"/>
    <row r="33401" s="29" customFormat="1" x14ac:dyDescent="0.25"/>
    <row r="33402" s="29" customFormat="1" x14ac:dyDescent="0.25"/>
    <row r="33403" s="29" customFormat="1" x14ac:dyDescent="0.25"/>
    <row r="33404" s="29" customFormat="1" x14ac:dyDescent="0.25"/>
    <row r="33405" s="29" customFormat="1" x14ac:dyDescent="0.25"/>
    <row r="33406" s="29" customFormat="1" x14ac:dyDescent="0.25"/>
    <row r="33407" s="29" customFormat="1" x14ac:dyDescent="0.25"/>
    <row r="33408" s="29" customFormat="1" x14ac:dyDescent="0.25"/>
    <row r="33409" s="29" customFormat="1" x14ac:dyDescent="0.25"/>
    <row r="33410" s="29" customFormat="1" x14ac:dyDescent="0.25"/>
    <row r="33411" s="29" customFormat="1" x14ac:dyDescent="0.25"/>
    <row r="33412" s="29" customFormat="1" x14ac:dyDescent="0.25"/>
    <row r="33413" s="29" customFormat="1" x14ac:dyDescent="0.25"/>
    <row r="33414" s="29" customFormat="1" x14ac:dyDescent="0.25"/>
    <row r="33415" s="29" customFormat="1" x14ac:dyDescent="0.25"/>
    <row r="33416" s="29" customFormat="1" x14ac:dyDescent="0.25"/>
    <row r="33417" s="29" customFormat="1" x14ac:dyDescent="0.25"/>
    <row r="33418" s="29" customFormat="1" x14ac:dyDescent="0.25"/>
    <row r="33419" s="29" customFormat="1" x14ac:dyDescent="0.25"/>
    <row r="33420" s="29" customFormat="1" x14ac:dyDescent="0.25"/>
    <row r="33421" s="29" customFormat="1" x14ac:dyDescent="0.25"/>
    <row r="33422" s="29" customFormat="1" x14ac:dyDescent="0.25"/>
    <row r="33423" s="29" customFormat="1" x14ac:dyDescent="0.25"/>
    <row r="33424" s="29" customFormat="1" x14ac:dyDescent="0.25"/>
    <row r="33425" s="29" customFormat="1" x14ac:dyDescent="0.25"/>
    <row r="33426" s="29" customFormat="1" x14ac:dyDescent="0.25"/>
    <row r="33427" s="29" customFormat="1" x14ac:dyDescent="0.25"/>
    <row r="33428" s="29" customFormat="1" x14ac:dyDescent="0.25"/>
    <row r="33429" s="29" customFormat="1" x14ac:dyDescent="0.25"/>
    <row r="33430" s="29" customFormat="1" x14ac:dyDescent="0.25"/>
    <row r="33431" s="29" customFormat="1" x14ac:dyDescent="0.25"/>
    <row r="33432" s="29" customFormat="1" x14ac:dyDescent="0.25"/>
    <row r="33433" s="29" customFormat="1" x14ac:dyDescent="0.25"/>
    <row r="33434" s="29" customFormat="1" x14ac:dyDescent="0.25"/>
    <row r="33435" s="29" customFormat="1" x14ac:dyDescent="0.25"/>
    <row r="33436" s="29" customFormat="1" x14ac:dyDescent="0.25"/>
    <row r="33437" s="29" customFormat="1" x14ac:dyDescent="0.25"/>
    <row r="33438" s="29" customFormat="1" x14ac:dyDescent="0.25"/>
    <row r="33439" s="29" customFormat="1" x14ac:dyDescent="0.25"/>
    <row r="33440" s="29" customFormat="1" x14ac:dyDescent="0.25"/>
    <row r="33441" s="29" customFormat="1" x14ac:dyDescent="0.25"/>
    <row r="33442" s="29" customFormat="1" x14ac:dyDescent="0.25"/>
    <row r="33443" s="29" customFormat="1" x14ac:dyDescent="0.25"/>
    <row r="33444" s="29" customFormat="1" x14ac:dyDescent="0.25"/>
    <row r="33445" s="29" customFormat="1" x14ac:dyDescent="0.25"/>
    <row r="33446" s="29" customFormat="1" x14ac:dyDescent="0.25"/>
    <row r="33447" s="29" customFormat="1" x14ac:dyDescent="0.25"/>
    <row r="33448" s="29" customFormat="1" x14ac:dyDescent="0.25"/>
    <row r="33449" s="29" customFormat="1" x14ac:dyDescent="0.25"/>
    <row r="33450" s="29" customFormat="1" x14ac:dyDescent="0.25"/>
    <row r="33451" s="29" customFormat="1" x14ac:dyDescent="0.25"/>
    <row r="33452" s="29" customFormat="1" x14ac:dyDescent="0.25"/>
    <row r="33453" s="29" customFormat="1" x14ac:dyDescent="0.25"/>
    <row r="33454" s="29" customFormat="1" x14ac:dyDescent="0.25"/>
    <row r="33455" s="29" customFormat="1" x14ac:dyDescent="0.25"/>
    <row r="33456" s="29" customFormat="1" x14ac:dyDescent="0.25"/>
    <row r="33457" s="29" customFormat="1" x14ac:dyDescent="0.25"/>
    <row r="33458" s="29" customFormat="1" x14ac:dyDescent="0.25"/>
    <row r="33459" s="29" customFormat="1" x14ac:dyDescent="0.25"/>
    <row r="33460" s="29" customFormat="1" x14ac:dyDescent="0.25"/>
    <row r="33461" s="29" customFormat="1" x14ac:dyDescent="0.25"/>
    <row r="33462" s="29" customFormat="1" x14ac:dyDescent="0.25"/>
    <row r="33463" s="29" customFormat="1" x14ac:dyDescent="0.25"/>
    <row r="33464" s="29" customFormat="1" x14ac:dyDescent="0.25"/>
    <row r="33465" s="29" customFormat="1" x14ac:dyDescent="0.25"/>
    <row r="33466" s="29" customFormat="1" x14ac:dyDescent="0.25"/>
    <row r="33467" s="29" customFormat="1" x14ac:dyDescent="0.25"/>
    <row r="33468" s="29" customFormat="1" x14ac:dyDescent="0.25"/>
    <row r="33469" s="29" customFormat="1" x14ac:dyDescent="0.25"/>
    <row r="33470" s="29" customFormat="1" x14ac:dyDescent="0.25"/>
    <row r="33471" s="29" customFormat="1" x14ac:dyDescent="0.25"/>
    <row r="33472" s="29" customFormat="1" x14ac:dyDescent="0.25"/>
    <row r="33473" s="29" customFormat="1" x14ac:dyDescent="0.25"/>
    <row r="33474" s="29" customFormat="1" x14ac:dyDescent="0.25"/>
    <row r="33475" s="29" customFormat="1" x14ac:dyDescent="0.25"/>
    <row r="33476" s="29" customFormat="1" x14ac:dyDescent="0.25"/>
    <row r="33477" s="29" customFormat="1" x14ac:dyDescent="0.25"/>
    <row r="33478" s="29" customFormat="1" x14ac:dyDescent="0.25"/>
    <row r="33479" s="29" customFormat="1" x14ac:dyDescent="0.25"/>
    <row r="33480" s="29" customFormat="1" x14ac:dyDescent="0.25"/>
    <row r="33481" s="29" customFormat="1" x14ac:dyDescent="0.25"/>
    <row r="33482" s="29" customFormat="1" x14ac:dyDescent="0.25"/>
    <row r="33483" s="29" customFormat="1" x14ac:dyDescent="0.25"/>
    <row r="33484" s="29" customFormat="1" x14ac:dyDescent="0.25"/>
    <row r="33485" s="29" customFormat="1" x14ac:dyDescent="0.25"/>
    <row r="33486" s="29" customFormat="1" x14ac:dyDescent="0.25"/>
    <row r="33487" s="29" customFormat="1" x14ac:dyDescent="0.25"/>
    <row r="33488" s="29" customFormat="1" x14ac:dyDescent="0.25"/>
    <row r="33489" s="29" customFormat="1" x14ac:dyDescent="0.25"/>
    <row r="33490" s="29" customFormat="1" x14ac:dyDescent="0.25"/>
    <row r="33491" s="29" customFormat="1" x14ac:dyDescent="0.25"/>
    <row r="33492" s="29" customFormat="1" x14ac:dyDescent="0.25"/>
    <row r="33493" s="29" customFormat="1" x14ac:dyDescent="0.25"/>
    <row r="33494" s="29" customFormat="1" x14ac:dyDescent="0.25"/>
    <row r="33495" s="29" customFormat="1" x14ac:dyDescent="0.25"/>
    <row r="33496" s="29" customFormat="1" x14ac:dyDescent="0.25"/>
    <row r="33497" s="29" customFormat="1" x14ac:dyDescent="0.25"/>
    <row r="33498" s="29" customFormat="1" x14ac:dyDescent="0.25"/>
    <row r="33499" s="29" customFormat="1" x14ac:dyDescent="0.25"/>
    <row r="33500" s="29" customFormat="1" x14ac:dyDescent="0.25"/>
    <row r="33501" s="29" customFormat="1" x14ac:dyDescent="0.25"/>
    <row r="33502" s="29" customFormat="1" x14ac:dyDescent="0.25"/>
    <row r="33503" s="29" customFormat="1" x14ac:dyDescent="0.25"/>
    <row r="33504" s="29" customFormat="1" x14ac:dyDescent="0.25"/>
    <row r="33505" s="29" customFormat="1" x14ac:dyDescent="0.25"/>
    <row r="33506" s="29" customFormat="1" x14ac:dyDescent="0.25"/>
    <row r="33507" s="29" customFormat="1" x14ac:dyDescent="0.25"/>
    <row r="33508" s="29" customFormat="1" x14ac:dyDescent="0.25"/>
    <row r="33509" s="29" customFormat="1" x14ac:dyDescent="0.25"/>
    <row r="33510" s="29" customFormat="1" x14ac:dyDescent="0.25"/>
    <row r="33511" s="29" customFormat="1" x14ac:dyDescent="0.25"/>
    <row r="33512" s="29" customFormat="1" x14ac:dyDescent="0.25"/>
    <row r="33513" s="29" customFormat="1" x14ac:dyDescent="0.25"/>
    <row r="33514" s="29" customFormat="1" x14ac:dyDescent="0.25"/>
    <row r="33515" s="29" customFormat="1" x14ac:dyDescent="0.25"/>
    <row r="33516" s="29" customFormat="1" x14ac:dyDescent="0.25"/>
    <row r="33517" s="29" customFormat="1" x14ac:dyDescent="0.25"/>
    <row r="33518" s="29" customFormat="1" x14ac:dyDescent="0.25"/>
    <row r="33519" s="29" customFormat="1" x14ac:dyDescent="0.25"/>
    <row r="33520" s="29" customFormat="1" x14ac:dyDescent="0.25"/>
    <row r="33521" s="29" customFormat="1" x14ac:dyDescent="0.25"/>
    <row r="33522" s="29" customFormat="1" x14ac:dyDescent="0.25"/>
    <row r="33523" s="29" customFormat="1" x14ac:dyDescent="0.25"/>
    <row r="33524" s="29" customFormat="1" x14ac:dyDescent="0.25"/>
    <row r="33525" s="29" customFormat="1" x14ac:dyDescent="0.25"/>
    <row r="33526" s="29" customFormat="1" x14ac:dyDescent="0.25"/>
    <row r="33527" s="29" customFormat="1" x14ac:dyDescent="0.25"/>
    <row r="33528" s="29" customFormat="1" x14ac:dyDescent="0.25"/>
    <row r="33529" s="29" customFormat="1" x14ac:dyDescent="0.25"/>
    <row r="33530" s="29" customFormat="1" x14ac:dyDescent="0.25"/>
    <row r="33531" s="29" customFormat="1" x14ac:dyDescent="0.25"/>
    <row r="33532" s="29" customFormat="1" x14ac:dyDescent="0.25"/>
    <row r="33533" s="29" customFormat="1" x14ac:dyDescent="0.25"/>
    <row r="33534" s="29" customFormat="1" x14ac:dyDescent="0.25"/>
    <row r="33535" s="29" customFormat="1" x14ac:dyDescent="0.25"/>
    <row r="33536" s="29" customFormat="1" x14ac:dyDescent="0.25"/>
    <row r="33537" s="29" customFormat="1" x14ac:dyDescent="0.25"/>
    <row r="33538" s="29" customFormat="1" x14ac:dyDescent="0.25"/>
    <row r="33539" s="29" customFormat="1" x14ac:dyDescent="0.25"/>
    <row r="33540" s="29" customFormat="1" x14ac:dyDescent="0.25"/>
    <row r="33541" s="29" customFormat="1" x14ac:dyDescent="0.25"/>
    <row r="33542" s="29" customFormat="1" x14ac:dyDescent="0.25"/>
    <row r="33543" s="29" customFormat="1" x14ac:dyDescent="0.25"/>
    <row r="33544" s="29" customFormat="1" x14ac:dyDescent="0.25"/>
    <row r="33545" s="29" customFormat="1" x14ac:dyDescent="0.25"/>
    <row r="33546" s="29" customFormat="1" x14ac:dyDescent="0.25"/>
    <row r="33547" s="29" customFormat="1" x14ac:dyDescent="0.25"/>
    <row r="33548" s="29" customFormat="1" x14ac:dyDescent="0.25"/>
    <row r="33549" s="29" customFormat="1" x14ac:dyDescent="0.25"/>
    <row r="33550" s="29" customFormat="1" x14ac:dyDescent="0.25"/>
    <row r="33551" s="29" customFormat="1" x14ac:dyDescent="0.25"/>
    <row r="33552" s="29" customFormat="1" x14ac:dyDescent="0.25"/>
    <row r="33553" s="29" customFormat="1" x14ac:dyDescent="0.25"/>
    <row r="33554" s="29" customFormat="1" x14ac:dyDescent="0.25"/>
    <row r="33555" s="29" customFormat="1" x14ac:dyDescent="0.25"/>
    <row r="33556" s="29" customFormat="1" x14ac:dyDescent="0.25"/>
    <row r="33557" s="29" customFormat="1" x14ac:dyDescent="0.25"/>
    <row r="33558" s="29" customFormat="1" x14ac:dyDescent="0.25"/>
    <row r="33559" s="29" customFormat="1" x14ac:dyDescent="0.25"/>
    <row r="33560" s="29" customFormat="1" x14ac:dyDescent="0.25"/>
    <row r="33561" s="29" customFormat="1" x14ac:dyDescent="0.25"/>
    <row r="33562" s="29" customFormat="1" x14ac:dyDescent="0.25"/>
    <row r="33563" s="29" customFormat="1" x14ac:dyDescent="0.25"/>
    <row r="33564" s="29" customFormat="1" x14ac:dyDescent="0.25"/>
    <row r="33565" s="29" customFormat="1" x14ac:dyDescent="0.25"/>
    <row r="33566" s="29" customFormat="1" x14ac:dyDescent="0.25"/>
    <row r="33567" s="29" customFormat="1" x14ac:dyDescent="0.25"/>
    <row r="33568" s="29" customFormat="1" x14ac:dyDescent="0.25"/>
    <row r="33569" s="29" customFormat="1" x14ac:dyDescent="0.25"/>
    <row r="33570" s="29" customFormat="1" x14ac:dyDescent="0.25"/>
    <row r="33571" s="29" customFormat="1" x14ac:dyDescent="0.25"/>
    <row r="33572" s="29" customFormat="1" x14ac:dyDescent="0.25"/>
    <row r="33573" s="29" customFormat="1" x14ac:dyDescent="0.25"/>
    <row r="33574" s="29" customFormat="1" x14ac:dyDescent="0.25"/>
    <row r="33575" s="29" customFormat="1" x14ac:dyDescent="0.25"/>
    <row r="33576" s="29" customFormat="1" x14ac:dyDescent="0.25"/>
    <row r="33577" s="29" customFormat="1" x14ac:dyDescent="0.25"/>
    <row r="33578" s="29" customFormat="1" x14ac:dyDescent="0.25"/>
    <row r="33579" s="29" customFormat="1" x14ac:dyDescent="0.25"/>
    <row r="33580" s="29" customFormat="1" x14ac:dyDescent="0.25"/>
    <row r="33581" s="29" customFormat="1" x14ac:dyDescent="0.25"/>
    <row r="33582" s="29" customFormat="1" x14ac:dyDescent="0.25"/>
    <row r="33583" s="29" customFormat="1" x14ac:dyDescent="0.25"/>
    <row r="33584" s="29" customFormat="1" x14ac:dyDescent="0.25"/>
    <row r="33585" s="29" customFormat="1" x14ac:dyDescent="0.25"/>
    <row r="33586" s="29" customFormat="1" x14ac:dyDescent="0.25"/>
    <row r="33587" s="29" customFormat="1" x14ac:dyDescent="0.25"/>
    <row r="33588" s="29" customFormat="1" x14ac:dyDescent="0.25"/>
    <row r="33589" s="29" customFormat="1" x14ac:dyDescent="0.25"/>
    <row r="33590" s="29" customFormat="1" x14ac:dyDescent="0.25"/>
    <row r="33591" s="29" customFormat="1" x14ac:dyDescent="0.25"/>
    <row r="33592" s="29" customFormat="1" x14ac:dyDescent="0.25"/>
    <row r="33593" s="29" customFormat="1" x14ac:dyDescent="0.25"/>
    <row r="33594" s="29" customFormat="1" x14ac:dyDescent="0.25"/>
    <row r="33595" s="29" customFormat="1" x14ac:dyDescent="0.25"/>
    <row r="33596" s="29" customFormat="1" x14ac:dyDescent="0.25"/>
    <row r="33597" s="29" customFormat="1" x14ac:dyDescent="0.25"/>
    <row r="33598" s="29" customFormat="1" x14ac:dyDescent="0.25"/>
    <row r="33599" s="29" customFormat="1" x14ac:dyDescent="0.25"/>
    <row r="33600" s="29" customFormat="1" x14ac:dyDescent="0.25"/>
    <row r="33601" s="29" customFormat="1" x14ac:dyDescent="0.25"/>
    <row r="33602" s="29" customFormat="1" x14ac:dyDescent="0.25"/>
    <row r="33603" s="29" customFormat="1" x14ac:dyDescent="0.25"/>
    <row r="33604" s="29" customFormat="1" x14ac:dyDescent="0.25"/>
    <row r="33605" s="29" customFormat="1" x14ac:dyDescent="0.25"/>
    <row r="33606" s="29" customFormat="1" x14ac:dyDescent="0.25"/>
    <row r="33607" s="29" customFormat="1" x14ac:dyDescent="0.25"/>
    <row r="33608" s="29" customFormat="1" x14ac:dyDescent="0.25"/>
    <row r="33609" s="29" customFormat="1" x14ac:dyDescent="0.25"/>
    <row r="33610" s="29" customFormat="1" x14ac:dyDescent="0.25"/>
    <row r="33611" s="29" customFormat="1" x14ac:dyDescent="0.25"/>
    <row r="33612" s="29" customFormat="1" x14ac:dyDescent="0.25"/>
    <row r="33613" s="29" customFormat="1" x14ac:dyDescent="0.25"/>
    <row r="33614" s="29" customFormat="1" x14ac:dyDescent="0.25"/>
    <row r="33615" s="29" customFormat="1" x14ac:dyDescent="0.25"/>
    <row r="33616" s="29" customFormat="1" x14ac:dyDescent="0.25"/>
    <row r="33617" s="29" customFormat="1" x14ac:dyDescent="0.25"/>
    <row r="33618" s="29" customFormat="1" x14ac:dyDescent="0.25"/>
    <row r="33619" s="29" customFormat="1" x14ac:dyDescent="0.25"/>
    <row r="33620" s="29" customFormat="1" x14ac:dyDescent="0.25"/>
    <row r="33621" s="29" customFormat="1" x14ac:dyDescent="0.25"/>
    <row r="33622" s="29" customFormat="1" x14ac:dyDescent="0.25"/>
    <row r="33623" s="29" customFormat="1" x14ac:dyDescent="0.25"/>
    <row r="33624" s="29" customFormat="1" x14ac:dyDescent="0.25"/>
    <row r="33625" s="29" customFormat="1" x14ac:dyDescent="0.25"/>
    <row r="33626" s="29" customFormat="1" x14ac:dyDescent="0.25"/>
    <row r="33627" s="29" customFormat="1" x14ac:dyDescent="0.25"/>
    <row r="33628" s="29" customFormat="1" x14ac:dyDescent="0.25"/>
    <row r="33629" s="29" customFormat="1" x14ac:dyDescent="0.25"/>
    <row r="33630" s="29" customFormat="1" x14ac:dyDescent="0.25"/>
    <row r="33631" s="29" customFormat="1" x14ac:dyDescent="0.25"/>
    <row r="33632" s="29" customFormat="1" x14ac:dyDescent="0.25"/>
    <row r="33633" s="29" customFormat="1" x14ac:dyDescent="0.25"/>
    <row r="33634" s="29" customFormat="1" x14ac:dyDescent="0.25"/>
    <row r="33635" s="29" customFormat="1" x14ac:dyDescent="0.25"/>
    <row r="33636" s="29" customFormat="1" x14ac:dyDescent="0.25"/>
    <row r="33637" s="29" customFormat="1" x14ac:dyDescent="0.25"/>
    <row r="33638" s="29" customFormat="1" x14ac:dyDescent="0.25"/>
    <row r="33639" s="29" customFormat="1" x14ac:dyDescent="0.25"/>
    <row r="33640" s="29" customFormat="1" x14ac:dyDescent="0.25"/>
    <row r="33641" s="29" customFormat="1" x14ac:dyDescent="0.25"/>
    <row r="33642" s="29" customFormat="1" x14ac:dyDescent="0.25"/>
    <row r="33643" s="29" customFormat="1" x14ac:dyDescent="0.25"/>
    <row r="33644" s="29" customFormat="1" x14ac:dyDescent="0.25"/>
    <row r="33645" s="29" customFormat="1" x14ac:dyDescent="0.25"/>
    <row r="33646" s="29" customFormat="1" x14ac:dyDescent="0.25"/>
    <row r="33647" s="29" customFormat="1" x14ac:dyDescent="0.25"/>
    <row r="33648" s="29" customFormat="1" x14ac:dyDescent="0.25"/>
    <row r="33649" s="29" customFormat="1" x14ac:dyDescent="0.25"/>
    <row r="33650" s="29" customFormat="1" x14ac:dyDescent="0.25"/>
    <row r="33651" s="29" customFormat="1" x14ac:dyDescent="0.25"/>
    <row r="33652" s="29" customFormat="1" x14ac:dyDescent="0.25"/>
    <row r="33653" s="29" customFormat="1" x14ac:dyDescent="0.25"/>
    <row r="33654" s="29" customFormat="1" x14ac:dyDescent="0.25"/>
    <row r="33655" s="29" customFormat="1" x14ac:dyDescent="0.25"/>
    <row r="33656" s="29" customFormat="1" x14ac:dyDescent="0.25"/>
    <row r="33657" s="29" customFormat="1" x14ac:dyDescent="0.25"/>
    <row r="33658" s="29" customFormat="1" x14ac:dyDescent="0.25"/>
    <row r="33659" s="29" customFormat="1" x14ac:dyDescent="0.25"/>
    <row r="33660" s="29" customFormat="1" x14ac:dyDescent="0.25"/>
    <row r="33661" s="29" customFormat="1" x14ac:dyDescent="0.25"/>
    <row r="33662" s="29" customFormat="1" x14ac:dyDescent="0.25"/>
    <row r="33663" s="29" customFormat="1" x14ac:dyDescent="0.25"/>
    <row r="33664" s="29" customFormat="1" x14ac:dyDescent="0.25"/>
    <row r="33665" s="29" customFormat="1" x14ac:dyDescent="0.25"/>
    <row r="33666" s="29" customFormat="1" x14ac:dyDescent="0.25"/>
    <row r="33667" s="29" customFormat="1" x14ac:dyDescent="0.25"/>
    <row r="33668" s="29" customFormat="1" x14ac:dyDescent="0.25"/>
    <row r="33669" s="29" customFormat="1" x14ac:dyDescent="0.25"/>
    <row r="33670" s="29" customFormat="1" x14ac:dyDescent="0.25"/>
    <row r="33671" s="29" customFormat="1" x14ac:dyDescent="0.25"/>
    <row r="33672" s="29" customFormat="1" x14ac:dyDescent="0.25"/>
    <row r="33673" s="29" customFormat="1" x14ac:dyDescent="0.25"/>
    <row r="33674" s="29" customFormat="1" x14ac:dyDescent="0.25"/>
    <row r="33675" s="29" customFormat="1" x14ac:dyDescent="0.25"/>
    <row r="33676" s="29" customFormat="1" x14ac:dyDescent="0.25"/>
    <row r="33677" s="29" customFormat="1" x14ac:dyDescent="0.25"/>
    <row r="33678" s="29" customFormat="1" x14ac:dyDescent="0.25"/>
    <row r="33679" s="29" customFormat="1" x14ac:dyDescent="0.25"/>
    <row r="33680" s="29" customFormat="1" x14ac:dyDescent="0.25"/>
    <row r="33681" s="29" customFormat="1" x14ac:dyDescent="0.25"/>
    <row r="33682" s="29" customFormat="1" x14ac:dyDescent="0.25"/>
    <row r="33683" s="29" customFormat="1" x14ac:dyDescent="0.25"/>
    <row r="33684" s="29" customFormat="1" x14ac:dyDescent="0.25"/>
    <row r="33685" s="29" customFormat="1" x14ac:dyDescent="0.25"/>
    <row r="33686" s="29" customFormat="1" x14ac:dyDescent="0.25"/>
    <row r="33687" s="29" customFormat="1" x14ac:dyDescent="0.25"/>
    <row r="33688" s="29" customFormat="1" x14ac:dyDescent="0.25"/>
    <row r="33689" s="29" customFormat="1" x14ac:dyDescent="0.25"/>
    <row r="33690" s="29" customFormat="1" x14ac:dyDescent="0.25"/>
    <row r="33691" s="29" customFormat="1" x14ac:dyDescent="0.25"/>
    <row r="33692" s="29" customFormat="1" x14ac:dyDescent="0.25"/>
    <row r="33693" s="29" customFormat="1" x14ac:dyDescent="0.25"/>
    <row r="33694" s="29" customFormat="1" x14ac:dyDescent="0.25"/>
    <row r="33695" s="29" customFormat="1" x14ac:dyDescent="0.25"/>
    <row r="33696" s="29" customFormat="1" x14ac:dyDescent="0.25"/>
    <row r="33697" s="29" customFormat="1" x14ac:dyDescent="0.25"/>
    <row r="33698" s="29" customFormat="1" x14ac:dyDescent="0.25"/>
    <row r="33699" s="29" customFormat="1" x14ac:dyDescent="0.25"/>
    <row r="33700" s="29" customFormat="1" x14ac:dyDescent="0.25"/>
    <row r="33701" s="29" customFormat="1" x14ac:dyDescent="0.25"/>
    <row r="33702" s="29" customFormat="1" x14ac:dyDescent="0.25"/>
    <row r="33703" s="29" customFormat="1" x14ac:dyDescent="0.25"/>
    <row r="33704" s="29" customFormat="1" x14ac:dyDescent="0.25"/>
    <row r="33705" s="29" customFormat="1" x14ac:dyDescent="0.25"/>
    <row r="33706" s="29" customFormat="1" x14ac:dyDescent="0.25"/>
    <row r="33707" s="29" customFormat="1" x14ac:dyDescent="0.25"/>
    <row r="33708" s="29" customFormat="1" x14ac:dyDescent="0.25"/>
    <row r="33709" s="29" customFormat="1" x14ac:dyDescent="0.25"/>
    <row r="33710" s="29" customFormat="1" x14ac:dyDescent="0.25"/>
    <row r="33711" s="29" customFormat="1" x14ac:dyDescent="0.25"/>
    <row r="33712" s="29" customFormat="1" x14ac:dyDescent="0.25"/>
    <row r="33713" s="29" customFormat="1" x14ac:dyDescent="0.25"/>
    <row r="33714" s="29" customFormat="1" x14ac:dyDescent="0.25"/>
    <row r="33715" s="29" customFormat="1" x14ac:dyDescent="0.25"/>
    <row r="33716" s="29" customFormat="1" x14ac:dyDescent="0.25"/>
    <row r="33717" s="29" customFormat="1" x14ac:dyDescent="0.25"/>
    <row r="33718" s="29" customFormat="1" x14ac:dyDescent="0.25"/>
    <row r="33719" s="29" customFormat="1" x14ac:dyDescent="0.25"/>
    <row r="33720" s="29" customFormat="1" x14ac:dyDescent="0.25"/>
    <row r="33721" s="29" customFormat="1" x14ac:dyDescent="0.25"/>
    <row r="33722" s="29" customFormat="1" x14ac:dyDescent="0.25"/>
    <row r="33723" s="29" customFormat="1" x14ac:dyDescent="0.25"/>
    <row r="33724" s="29" customFormat="1" x14ac:dyDescent="0.25"/>
    <row r="33725" s="29" customFormat="1" x14ac:dyDescent="0.25"/>
    <row r="33726" s="29" customFormat="1" x14ac:dyDescent="0.25"/>
    <row r="33727" s="29" customFormat="1" x14ac:dyDescent="0.25"/>
    <row r="33728" s="29" customFormat="1" x14ac:dyDescent="0.25"/>
    <row r="33729" s="29" customFormat="1" x14ac:dyDescent="0.25"/>
    <row r="33730" s="29" customFormat="1" x14ac:dyDescent="0.25"/>
    <row r="33731" s="29" customFormat="1" x14ac:dyDescent="0.25"/>
    <row r="33732" s="29" customFormat="1" x14ac:dyDescent="0.25"/>
    <row r="33733" s="29" customFormat="1" x14ac:dyDescent="0.25"/>
    <row r="33734" s="29" customFormat="1" x14ac:dyDescent="0.25"/>
    <row r="33735" s="29" customFormat="1" x14ac:dyDescent="0.25"/>
    <row r="33736" s="29" customFormat="1" x14ac:dyDescent="0.25"/>
    <row r="33737" s="29" customFormat="1" x14ac:dyDescent="0.25"/>
    <row r="33738" s="29" customFormat="1" x14ac:dyDescent="0.25"/>
    <row r="33739" s="29" customFormat="1" x14ac:dyDescent="0.25"/>
    <row r="33740" s="29" customFormat="1" x14ac:dyDescent="0.25"/>
    <row r="33741" s="29" customFormat="1" x14ac:dyDescent="0.25"/>
    <row r="33742" s="29" customFormat="1" x14ac:dyDescent="0.25"/>
    <row r="33743" s="29" customFormat="1" x14ac:dyDescent="0.25"/>
    <row r="33744" s="29" customFormat="1" x14ac:dyDescent="0.25"/>
    <row r="33745" s="29" customFormat="1" x14ac:dyDescent="0.25"/>
    <row r="33746" s="29" customFormat="1" x14ac:dyDescent="0.25"/>
    <row r="33747" s="29" customFormat="1" x14ac:dyDescent="0.25"/>
    <row r="33748" s="29" customFormat="1" x14ac:dyDescent="0.25"/>
    <row r="33749" s="29" customFormat="1" x14ac:dyDescent="0.25"/>
    <row r="33750" s="29" customFormat="1" x14ac:dyDescent="0.25"/>
    <row r="33751" s="29" customFormat="1" x14ac:dyDescent="0.25"/>
    <row r="33752" s="29" customFormat="1" x14ac:dyDescent="0.25"/>
    <row r="33753" s="29" customFormat="1" x14ac:dyDescent="0.25"/>
    <row r="33754" s="29" customFormat="1" x14ac:dyDescent="0.25"/>
    <row r="33755" s="29" customFormat="1" x14ac:dyDescent="0.25"/>
    <row r="33756" s="29" customFormat="1" x14ac:dyDescent="0.25"/>
    <row r="33757" s="29" customFormat="1" x14ac:dyDescent="0.25"/>
    <row r="33758" s="29" customFormat="1" x14ac:dyDescent="0.25"/>
    <row r="33759" s="29" customFormat="1" x14ac:dyDescent="0.25"/>
    <row r="33760" s="29" customFormat="1" x14ac:dyDescent="0.25"/>
    <row r="33761" s="29" customFormat="1" x14ac:dyDescent="0.25"/>
    <row r="33762" s="29" customFormat="1" x14ac:dyDescent="0.25"/>
    <row r="33763" s="29" customFormat="1" x14ac:dyDescent="0.25"/>
    <row r="33764" s="29" customFormat="1" x14ac:dyDescent="0.25"/>
    <row r="33765" s="29" customFormat="1" x14ac:dyDescent="0.25"/>
    <row r="33766" s="29" customFormat="1" x14ac:dyDescent="0.25"/>
    <row r="33767" s="29" customFormat="1" x14ac:dyDescent="0.25"/>
    <row r="33768" s="29" customFormat="1" x14ac:dyDescent="0.25"/>
    <row r="33769" s="29" customFormat="1" x14ac:dyDescent="0.25"/>
    <row r="33770" s="29" customFormat="1" x14ac:dyDescent="0.25"/>
    <row r="33771" s="29" customFormat="1" x14ac:dyDescent="0.25"/>
    <row r="33772" s="29" customFormat="1" x14ac:dyDescent="0.25"/>
    <row r="33773" s="29" customFormat="1" x14ac:dyDescent="0.25"/>
    <row r="33774" s="29" customFormat="1" x14ac:dyDescent="0.25"/>
    <row r="33775" s="29" customFormat="1" x14ac:dyDescent="0.25"/>
    <row r="33776" s="29" customFormat="1" x14ac:dyDescent="0.25"/>
    <row r="33777" s="29" customFormat="1" x14ac:dyDescent="0.25"/>
    <row r="33778" s="29" customFormat="1" x14ac:dyDescent="0.25"/>
    <row r="33779" s="29" customFormat="1" x14ac:dyDescent="0.25"/>
    <row r="33780" s="29" customFormat="1" x14ac:dyDescent="0.25"/>
    <row r="33781" s="29" customFormat="1" x14ac:dyDescent="0.25"/>
    <row r="33782" s="29" customFormat="1" x14ac:dyDescent="0.25"/>
    <row r="33783" s="29" customFormat="1" x14ac:dyDescent="0.25"/>
    <row r="33784" s="29" customFormat="1" x14ac:dyDescent="0.25"/>
    <row r="33785" s="29" customFormat="1" x14ac:dyDescent="0.25"/>
    <row r="33786" s="29" customFormat="1" x14ac:dyDescent="0.25"/>
    <row r="33787" s="29" customFormat="1" x14ac:dyDescent="0.25"/>
    <row r="33788" s="29" customFormat="1" x14ac:dyDescent="0.25"/>
    <row r="33789" s="29" customFormat="1" x14ac:dyDescent="0.25"/>
    <row r="33790" s="29" customFormat="1" x14ac:dyDescent="0.25"/>
    <row r="33791" s="29" customFormat="1" x14ac:dyDescent="0.25"/>
    <row r="33792" s="29" customFormat="1" x14ac:dyDescent="0.25"/>
    <row r="33793" s="29" customFormat="1" x14ac:dyDescent="0.25"/>
    <row r="33794" s="29" customFormat="1" x14ac:dyDescent="0.25"/>
    <row r="33795" s="29" customFormat="1" x14ac:dyDescent="0.25"/>
    <row r="33796" s="29" customFormat="1" x14ac:dyDescent="0.25"/>
    <row r="33797" s="29" customFormat="1" x14ac:dyDescent="0.25"/>
    <row r="33798" s="29" customFormat="1" x14ac:dyDescent="0.25"/>
    <row r="33799" s="29" customFormat="1" x14ac:dyDescent="0.25"/>
    <row r="33800" s="29" customFormat="1" x14ac:dyDescent="0.25"/>
    <row r="33801" s="29" customFormat="1" x14ac:dyDescent="0.25"/>
    <row r="33802" s="29" customFormat="1" x14ac:dyDescent="0.25"/>
    <row r="33803" s="29" customFormat="1" x14ac:dyDescent="0.25"/>
    <row r="33804" s="29" customFormat="1" x14ac:dyDescent="0.25"/>
    <row r="33805" s="29" customFormat="1" x14ac:dyDescent="0.25"/>
    <row r="33806" s="29" customFormat="1" x14ac:dyDescent="0.25"/>
    <row r="33807" s="29" customFormat="1" x14ac:dyDescent="0.25"/>
    <row r="33808" s="29" customFormat="1" x14ac:dyDescent="0.25"/>
    <row r="33809" s="29" customFormat="1" x14ac:dyDescent="0.25"/>
    <row r="33810" s="29" customFormat="1" x14ac:dyDescent="0.25"/>
    <row r="33811" s="29" customFormat="1" x14ac:dyDescent="0.25"/>
    <row r="33812" s="29" customFormat="1" x14ac:dyDescent="0.25"/>
    <row r="33813" s="29" customFormat="1" x14ac:dyDescent="0.25"/>
    <row r="33814" s="29" customFormat="1" x14ac:dyDescent="0.25"/>
    <row r="33815" s="29" customFormat="1" x14ac:dyDescent="0.25"/>
    <row r="33816" s="29" customFormat="1" x14ac:dyDescent="0.25"/>
    <row r="33817" s="29" customFormat="1" x14ac:dyDescent="0.25"/>
    <row r="33818" s="29" customFormat="1" x14ac:dyDescent="0.25"/>
    <row r="33819" s="29" customFormat="1" x14ac:dyDescent="0.25"/>
    <row r="33820" s="29" customFormat="1" x14ac:dyDescent="0.25"/>
    <row r="33821" s="29" customFormat="1" x14ac:dyDescent="0.25"/>
    <row r="33822" s="29" customFormat="1" x14ac:dyDescent="0.25"/>
    <row r="33823" s="29" customFormat="1" x14ac:dyDescent="0.25"/>
    <row r="33824" s="29" customFormat="1" x14ac:dyDescent="0.25"/>
    <row r="33825" s="29" customFormat="1" x14ac:dyDescent="0.25"/>
    <row r="33826" s="29" customFormat="1" x14ac:dyDescent="0.25"/>
    <row r="33827" s="29" customFormat="1" x14ac:dyDescent="0.25"/>
    <row r="33828" s="29" customFormat="1" x14ac:dyDescent="0.25"/>
    <row r="33829" s="29" customFormat="1" x14ac:dyDescent="0.25"/>
    <row r="33830" s="29" customFormat="1" x14ac:dyDescent="0.25"/>
    <row r="33831" s="29" customFormat="1" x14ac:dyDescent="0.25"/>
    <row r="33832" s="29" customFormat="1" x14ac:dyDescent="0.25"/>
    <row r="33833" s="29" customFormat="1" x14ac:dyDescent="0.25"/>
    <row r="33834" s="29" customFormat="1" x14ac:dyDescent="0.25"/>
    <row r="33835" s="29" customFormat="1" x14ac:dyDescent="0.25"/>
    <row r="33836" s="29" customFormat="1" x14ac:dyDescent="0.25"/>
    <row r="33837" s="29" customFormat="1" x14ac:dyDescent="0.25"/>
    <row r="33838" s="29" customFormat="1" x14ac:dyDescent="0.25"/>
    <row r="33839" s="29" customFormat="1" x14ac:dyDescent="0.25"/>
    <row r="33840" s="29" customFormat="1" x14ac:dyDescent="0.25"/>
    <row r="33841" s="29" customFormat="1" x14ac:dyDescent="0.25"/>
    <row r="33842" s="29" customFormat="1" x14ac:dyDescent="0.25"/>
    <row r="33843" s="29" customFormat="1" x14ac:dyDescent="0.25"/>
    <row r="33844" s="29" customFormat="1" x14ac:dyDescent="0.25"/>
    <row r="33845" s="29" customFormat="1" x14ac:dyDescent="0.25"/>
    <row r="33846" s="29" customFormat="1" x14ac:dyDescent="0.25"/>
    <row r="33847" s="29" customFormat="1" x14ac:dyDescent="0.25"/>
    <row r="33848" s="29" customFormat="1" x14ac:dyDescent="0.25"/>
    <row r="33849" s="29" customFormat="1" x14ac:dyDescent="0.25"/>
    <row r="33850" s="29" customFormat="1" x14ac:dyDescent="0.25"/>
    <row r="33851" s="29" customFormat="1" x14ac:dyDescent="0.25"/>
    <row r="33852" s="29" customFormat="1" x14ac:dyDescent="0.25"/>
    <row r="33853" s="29" customFormat="1" x14ac:dyDescent="0.25"/>
    <row r="33854" s="29" customFormat="1" x14ac:dyDescent="0.25"/>
    <row r="33855" s="29" customFormat="1" x14ac:dyDescent="0.25"/>
    <row r="33856" s="29" customFormat="1" x14ac:dyDescent="0.25"/>
    <row r="33857" s="29" customFormat="1" x14ac:dyDescent="0.25"/>
    <row r="33858" s="29" customFormat="1" x14ac:dyDescent="0.25"/>
    <row r="33859" s="29" customFormat="1" x14ac:dyDescent="0.25"/>
    <row r="33860" s="29" customFormat="1" x14ac:dyDescent="0.25"/>
    <row r="33861" s="29" customFormat="1" x14ac:dyDescent="0.25"/>
    <row r="33862" s="29" customFormat="1" x14ac:dyDescent="0.25"/>
    <row r="33863" s="29" customFormat="1" x14ac:dyDescent="0.25"/>
    <row r="33864" s="29" customFormat="1" x14ac:dyDescent="0.25"/>
    <row r="33865" s="29" customFormat="1" x14ac:dyDescent="0.25"/>
    <row r="33866" s="29" customFormat="1" x14ac:dyDescent="0.25"/>
    <row r="33867" s="29" customFormat="1" x14ac:dyDescent="0.25"/>
    <row r="33868" s="29" customFormat="1" x14ac:dyDescent="0.25"/>
    <row r="33869" s="29" customFormat="1" x14ac:dyDescent="0.25"/>
    <row r="33870" s="29" customFormat="1" x14ac:dyDescent="0.25"/>
    <row r="33871" s="29" customFormat="1" x14ac:dyDescent="0.25"/>
    <row r="33872" s="29" customFormat="1" x14ac:dyDescent="0.25"/>
    <row r="33873" s="29" customFormat="1" x14ac:dyDescent="0.25"/>
    <row r="33874" s="29" customFormat="1" x14ac:dyDescent="0.25"/>
    <row r="33875" s="29" customFormat="1" x14ac:dyDescent="0.25"/>
    <row r="33876" s="29" customFormat="1" x14ac:dyDescent="0.25"/>
    <row r="33877" s="29" customFormat="1" x14ac:dyDescent="0.25"/>
    <row r="33878" s="29" customFormat="1" x14ac:dyDescent="0.25"/>
    <row r="33879" s="29" customFormat="1" x14ac:dyDescent="0.25"/>
    <row r="33880" s="29" customFormat="1" x14ac:dyDescent="0.25"/>
    <row r="33881" s="29" customFormat="1" x14ac:dyDescent="0.25"/>
    <row r="33882" s="29" customFormat="1" x14ac:dyDescent="0.25"/>
    <row r="33883" s="29" customFormat="1" x14ac:dyDescent="0.25"/>
    <row r="33884" s="29" customFormat="1" x14ac:dyDescent="0.25"/>
    <row r="33885" s="29" customFormat="1" x14ac:dyDescent="0.25"/>
    <row r="33886" s="29" customFormat="1" x14ac:dyDescent="0.25"/>
    <row r="33887" s="29" customFormat="1" x14ac:dyDescent="0.25"/>
    <row r="33888" s="29" customFormat="1" x14ac:dyDescent="0.25"/>
    <row r="33889" s="29" customFormat="1" x14ac:dyDescent="0.25"/>
    <row r="33890" s="29" customFormat="1" x14ac:dyDescent="0.25"/>
    <row r="33891" s="29" customFormat="1" x14ac:dyDescent="0.25"/>
    <row r="33892" s="29" customFormat="1" x14ac:dyDescent="0.25"/>
    <row r="33893" s="29" customFormat="1" x14ac:dyDescent="0.25"/>
    <row r="33894" s="29" customFormat="1" x14ac:dyDescent="0.25"/>
    <row r="33895" s="29" customFormat="1" x14ac:dyDescent="0.25"/>
    <row r="33896" s="29" customFormat="1" x14ac:dyDescent="0.25"/>
    <row r="33897" s="29" customFormat="1" x14ac:dyDescent="0.25"/>
    <row r="33898" s="29" customFormat="1" x14ac:dyDescent="0.25"/>
    <row r="33899" s="29" customFormat="1" x14ac:dyDescent="0.25"/>
    <row r="33900" s="29" customFormat="1" x14ac:dyDescent="0.25"/>
    <row r="33901" s="29" customFormat="1" x14ac:dyDescent="0.25"/>
    <row r="33902" s="29" customFormat="1" x14ac:dyDescent="0.25"/>
    <row r="33903" s="29" customFormat="1" x14ac:dyDescent="0.25"/>
    <row r="33904" s="29" customFormat="1" x14ac:dyDescent="0.25"/>
    <row r="33905" s="29" customFormat="1" x14ac:dyDescent="0.25"/>
    <row r="33906" s="29" customFormat="1" x14ac:dyDescent="0.25"/>
    <row r="33907" s="29" customFormat="1" x14ac:dyDescent="0.25"/>
    <row r="33908" s="29" customFormat="1" x14ac:dyDescent="0.25"/>
    <row r="33909" s="29" customFormat="1" x14ac:dyDescent="0.25"/>
    <row r="33910" s="29" customFormat="1" x14ac:dyDescent="0.25"/>
    <row r="33911" s="29" customFormat="1" x14ac:dyDescent="0.25"/>
    <row r="33912" s="29" customFormat="1" x14ac:dyDescent="0.25"/>
    <row r="33913" s="29" customFormat="1" x14ac:dyDescent="0.25"/>
    <row r="33914" s="29" customFormat="1" x14ac:dyDescent="0.25"/>
    <row r="33915" s="29" customFormat="1" x14ac:dyDescent="0.25"/>
    <row r="33916" s="29" customFormat="1" x14ac:dyDescent="0.25"/>
    <row r="33917" s="29" customFormat="1" x14ac:dyDescent="0.25"/>
    <row r="33918" s="29" customFormat="1" x14ac:dyDescent="0.25"/>
    <row r="33919" s="29" customFormat="1" x14ac:dyDescent="0.25"/>
    <row r="33920" s="29" customFormat="1" x14ac:dyDescent="0.25"/>
    <row r="33921" s="29" customFormat="1" x14ac:dyDescent="0.25"/>
    <row r="33922" s="29" customFormat="1" x14ac:dyDescent="0.25"/>
    <row r="33923" s="29" customFormat="1" x14ac:dyDescent="0.25"/>
    <row r="33924" s="29" customFormat="1" x14ac:dyDescent="0.25"/>
    <row r="33925" s="29" customFormat="1" x14ac:dyDescent="0.25"/>
    <row r="33926" s="29" customFormat="1" x14ac:dyDescent="0.25"/>
    <row r="33927" s="29" customFormat="1" x14ac:dyDescent="0.25"/>
    <row r="33928" s="29" customFormat="1" x14ac:dyDescent="0.25"/>
    <row r="33929" s="29" customFormat="1" x14ac:dyDescent="0.25"/>
    <row r="33930" s="29" customFormat="1" x14ac:dyDescent="0.25"/>
    <row r="33931" s="29" customFormat="1" x14ac:dyDescent="0.25"/>
    <row r="33932" s="29" customFormat="1" x14ac:dyDescent="0.25"/>
    <row r="33933" s="29" customFormat="1" x14ac:dyDescent="0.25"/>
    <row r="33934" s="29" customFormat="1" x14ac:dyDescent="0.25"/>
    <row r="33935" s="29" customFormat="1" x14ac:dyDescent="0.25"/>
    <row r="33936" s="29" customFormat="1" x14ac:dyDescent="0.25"/>
    <row r="33937" s="29" customFormat="1" x14ac:dyDescent="0.25"/>
    <row r="33938" s="29" customFormat="1" x14ac:dyDescent="0.25"/>
    <row r="33939" s="29" customFormat="1" x14ac:dyDescent="0.25"/>
    <row r="33940" s="29" customFormat="1" x14ac:dyDescent="0.25"/>
    <row r="33941" s="29" customFormat="1" x14ac:dyDescent="0.25"/>
    <row r="33942" s="29" customFormat="1" x14ac:dyDescent="0.25"/>
    <row r="33943" s="29" customFormat="1" x14ac:dyDescent="0.25"/>
    <row r="33944" s="29" customFormat="1" x14ac:dyDescent="0.25"/>
    <row r="33945" s="29" customFormat="1" x14ac:dyDescent="0.25"/>
    <row r="33946" s="29" customFormat="1" x14ac:dyDescent="0.25"/>
    <row r="33947" s="29" customFormat="1" x14ac:dyDescent="0.25"/>
    <row r="33948" s="29" customFormat="1" x14ac:dyDescent="0.25"/>
    <row r="33949" s="29" customFormat="1" x14ac:dyDescent="0.25"/>
    <row r="33950" s="29" customFormat="1" x14ac:dyDescent="0.25"/>
    <row r="33951" s="29" customFormat="1" x14ac:dyDescent="0.25"/>
    <row r="33952" s="29" customFormat="1" x14ac:dyDescent="0.25"/>
    <row r="33953" s="29" customFormat="1" x14ac:dyDescent="0.25"/>
    <row r="33954" s="29" customFormat="1" x14ac:dyDescent="0.25"/>
    <row r="33955" s="29" customFormat="1" x14ac:dyDescent="0.25"/>
    <row r="33956" s="29" customFormat="1" x14ac:dyDescent="0.25"/>
    <row r="33957" s="29" customFormat="1" x14ac:dyDescent="0.25"/>
    <row r="33958" s="29" customFormat="1" x14ac:dyDescent="0.25"/>
    <row r="33959" s="29" customFormat="1" x14ac:dyDescent="0.25"/>
    <row r="33960" s="29" customFormat="1" x14ac:dyDescent="0.25"/>
    <row r="33961" s="29" customFormat="1" x14ac:dyDescent="0.25"/>
    <row r="33962" s="29" customFormat="1" x14ac:dyDescent="0.25"/>
    <row r="33963" s="29" customFormat="1" x14ac:dyDescent="0.25"/>
    <row r="33964" s="29" customFormat="1" x14ac:dyDescent="0.25"/>
    <row r="33965" s="29" customFormat="1" x14ac:dyDescent="0.25"/>
    <row r="33966" s="29" customFormat="1" x14ac:dyDescent="0.25"/>
    <row r="33967" s="29" customFormat="1" x14ac:dyDescent="0.25"/>
    <row r="33968" s="29" customFormat="1" x14ac:dyDescent="0.25"/>
    <row r="33969" s="29" customFormat="1" x14ac:dyDescent="0.25"/>
    <row r="33970" s="29" customFormat="1" x14ac:dyDescent="0.25"/>
    <row r="33971" s="29" customFormat="1" x14ac:dyDescent="0.25"/>
    <row r="33972" s="29" customFormat="1" x14ac:dyDescent="0.25"/>
    <row r="33973" s="29" customFormat="1" x14ac:dyDescent="0.25"/>
    <row r="33974" s="29" customFormat="1" x14ac:dyDescent="0.25"/>
    <row r="33975" s="29" customFormat="1" x14ac:dyDescent="0.25"/>
    <row r="33976" s="29" customFormat="1" x14ac:dyDescent="0.25"/>
    <row r="33977" s="29" customFormat="1" x14ac:dyDescent="0.25"/>
    <row r="33978" s="29" customFormat="1" x14ac:dyDescent="0.25"/>
    <row r="33979" s="29" customFormat="1" x14ac:dyDescent="0.25"/>
    <row r="33980" s="29" customFormat="1" x14ac:dyDescent="0.25"/>
    <row r="33981" s="29" customFormat="1" x14ac:dyDescent="0.25"/>
    <row r="33982" s="29" customFormat="1" x14ac:dyDescent="0.25"/>
    <row r="33983" s="29" customFormat="1" x14ac:dyDescent="0.25"/>
    <row r="33984" s="29" customFormat="1" x14ac:dyDescent="0.25"/>
    <row r="33985" s="29" customFormat="1" x14ac:dyDescent="0.25"/>
    <row r="33986" s="29" customFormat="1" x14ac:dyDescent="0.25"/>
    <row r="33987" s="29" customFormat="1" x14ac:dyDescent="0.25"/>
    <row r="33988" s="29" customFormat="1" x14ac:dyDescent="0.25"/>
    <row r="33989" s="29" customFormat="1" x14ac:dyDescent="0.25"/>
    <row r="33990" s="29" customFormat="1" x14ac:dyDescent="0.25"/>
    <row r="33991" s="29" customFormat="1" x14ac:dyDescent="0.25"/>
    <row r="33992" s="29" customFormat="1" x14ac:dyDescent="0.25"/>
    <row r="33993" s="29" customFormat="1" x14ac:dyDescent="0.25"/>
    <row r="33994" s="29" customFormat="1" x14ac:dyDescent="0.25"/>
    <row r="33995" s="29" customFormat="1" x14ac:dyDescent="0.25"/>
    <row r="33996" s="29" customFormat="1" x14ac:dyDescent="0.25"/>
    <row r="33997" s="29" customFormat="1" x14ac:dyDescent="0.25"/>
    <row r="33998" s="29" customFormat="1" x14ac:dyDescent="0.25"/>
    <row r="33999" s="29" customFormat="1" x14ac:dyDescent="0.25"/>
    <row r="34000" s="29" customFormat="1" x14ac:dyDescent="0.25"/>
    <row r="34001" s="29" customFormat="1" x14ac:dyDescent="0.25"/>
    <row r="34002" s="29" customFormat="1" x14ac:dyDescent="0.25"/>
    <row r="34003" s="29" customFormat="1" x14ac:dyDescent="0.25"/>
    <row r="34004" s="29" customFormat="1" x14ac:dyDescent="0.25"/>
    <row r="34005" s="29" customFormat="1" x14ac:dyDescent="0.25"/>
    <row r="34006" s="29" customFormat="1" x14ac:dyDescent="0.25"/>
    <row r="34007" s="29" customFormat="1" x14ac:dyDescent="0.25"/>
    <row r="34008" s="29" customFormat="1" x14ac:dyDescent="0.25"/>
    <row r="34009" s="29" customFormat="1" x14ac:dyDescent="0.25"/>
    <row r="34010" s="29" customFormat="1" x14ac:dyDescent="0.25"/>
    <row r="34011" s="29" customFormat="1" x14ac:dyDescent="0.25"/>
    <row r="34012" s="29" customFormat="1" x14ac:dyDescent="0.25"/>
    <row r="34013" s="29" customFormat="1" x14ac:dyDescent="0.25"/>
    <row r="34014" s="29" customFormat="1" x14ac:dyDescent="0.25"/>
    <row r="34015" s="29" customFormat="1" x14ac:dyDescent="0.25"/>
    <row r="34016" s="29" customFormat="1" x14ac:dyDescent="0.25"/>
    <row r="34017" s="29" customFormat="1" x14ac:dyDescent="0.25"/>
    <row r="34018" s="29" customFormat="1" x14ac:dyDescent="0.25"/>
    <row r="34019" s="29" customFormat="1" x14ac:dyDescent="0.25"/>
    <row r="34020" s="29" customFormat="1" x14ac:dyDescent="0.25"/>
    <row r="34021" s="29" customFormat="1" x14ac:dyDescent="0.25"/>
    <row r="34022" s="29" customFormat="1" x14ac:dyDescent="0.25"/>
    <row r="34023" s="29" customFormat="1" x14ac:dyDescent="0.25"/>
    <row r="34024" s="29" customFormat="1" x14ac:dyDescent="0.25"/>
    <row r="34025" s="29" customFormat="1" x14ac:dyDescent="0.25"/>
    <row r="34026" s="29" customFormat="1" x14ac:dyDescent="0.25"/>
    <row r="34027" s="29" customFormat="1" x14ac:dyDescent="0.25"/>
    <row r="34028" s="29" customFormat="1" x14ac:dyDescent="0.25"/>
    <row r="34029" s="29" customFormat="1" x14ac:dyDescent="0.25"/>
    <row r="34030" s="29" customFormat="1" x14ac:dyDescent="0.25"/>
    <row r="34031" s="29" customFormat="1" x14ac:dyDescent="0.25"/>
    <row r="34032" s="29" customFormat="1" x14ac:dyDescent="0.25"/>
    <row r="34033" s="29" customFormat="1" x14ac:dyDescent="0.25"/>
    <row r="34034" s="29" customFormat="1" x14ac:dyDescent="0.25"/>
    <row r="34035" s="29" customFormat="1" x14ac:dyDescent="0.25"/>
    <row r="34036" s="29" customFormat="1" x14ac:dyDescent="0.25"/>
    <row r="34037" s="29" customFormat="1" x14ac:dyDescent="0.25"/>
    <row r="34038" s="29" customFormat="1" x14ac:dyDescent="0.25"/>
    <row r="34039" s="29" customFormat="1" x14ac:dyDescent="0.25"/>
    <row r="34040" s="29" customFormat="1" x14ac:dyDescent="0.25"/>
    <row r="34041" s="29" customFormat="1" x14ac:dyDescent="0.25"/>
    <row r="34042" s="29" customFormat="1" x14ac:dyDescent="0.25"/>
    <row r="34043" s="29" customFormat="1" x14ac:dyDescent="0.25"/>
    <row r="34044" s="29" customFormat="1" x14ac:dyDescent="0.25"/>
    <row r="34045" s="29" customFormat="1" x14ac:dyDescent="0.25"/>
    <row r="34046" s="29" customFormat="1" x14ac:dyDescent="0.25"/>
    <row r="34047" s="29" customFormat="1" x14ac:dyDescent="0.25"/>
    <row r="34048" s="29" customFormat="1" x14ac:dyDescent="0.25"/>
    <row r="34049" s="29" customFormat="1" x14ac:dyDescent="0.25"/>
    <row r="34050" s="29" customFormat="1" x14ac:dyDescent="0.25"/>
    <row r="34051" s="29" customFormat="1" x14ac:dyDescent="0.25"/>
    <row r="34052" s="29" customFormat="1" x14ac:dyDescent="0.25"/>
    <row r="34053" s="29" customFormat="1" x14ac:dyDescent="0.25"/>
    <row r="34054" s="29" customFormat="1" x14ac:dyDescent="0.25"/>
    <row r="34055" s="29" customFormat="1" x14ac:dyDescent="0.25"/>
    <row r="34056" s="29" customFormat="1" x14ac:dyDescent="0.25"/>
    <row r="34057" s="29" customFormat="1" x14ac:dyDescent="0.25"/>
    <row r="34058" s="29" customFormat="1" x14ac:dyDescent="0.25"/>
    <row r="34059" s="29" customFormat="1" x14ac:dyDescent="0.25"/>
    <row r="34060" s="29" customFormat="1" x14ac:dyDescent="0.25"/>
    <row r="34061" s="29" customFormat="1" x14ac:dyDescent="0.25"/>
    <row r="34062" s="29" customFormat="1" x14ac:dyDescent="0.25"/>
    <row r="34063" s="29" customFormat="1" x14ac:dyDescent="0.25"/>
    <row r="34064" s="29" customFormat="1" x14ac:dyDescent="0.25"/>
    <row r="34065" s="29" customFormat="1" x14ac:dyDescent="0.25"/>
    <row r="34066" s="29" customFormat="1" x14ac:dyDescent="0.25"/>
    <row r="34067" s="29" customFormat="1" x14ac:dyDescent="0.25"/>
    <row r="34068" s="29" customFormat="1" x14ac:dyDescent="0.25"/>
    <row r="34069" s="29" customFormat="1" x14ac:dyDescent="0.25"/>
    <row r="34070" s="29" customFormat="1" x14ac:dyDescent="0.25"/>
    <row r="34071" s="29" customFormat="1" x14ac:dyDescent="0.25"/>
    <row r="34072" s="29" customFormat="1" x14ac:dyDescent="0.25"/>
    <row r="34073" s="29" customFormat="1" x14ac:dyDescent="0.25"/>
    <row r="34074" s="29" customFormat="1" x14ac:dyDescent="0.25"/>
    <row r="34075" s="29" customFormat="1" x14ac:dyDescent="0.25"/>
    <row r="34076" s="29" customFormat="1" x14ac:dyDescent="0.25"/>
    <row r="34077" s="29" customFormat="1" x14ac:dyDescent="0.25"/>
    <row r="34078" s="29" customFormat="1" x14ac:dyDescent="0.25"/>
    <row r="34079" s="29" customFormat="1" x14ac:dyDescent="0.25"/>
    <row r="34080" s="29" customFormat="1" x14ac:dyDescent="0.25"/>
    <row r="34081" s="29" customFormat="1" x14ac:dyDescent="0.25"/>
    <row r="34082" s="29" customFormat="1" x14ac:dyDescent="0.25"/>
    <row r="34083" s="29" customFormat="1" x14ac:dyDescent="0.25"/>
    <row r="34084" s="29" customFormat="1" x14ac:dyDescent="0.25"/>
    <row r="34085" s="29" customFormat="1" x14ac:dyDescent="0.25"/>
    <row r="34086" s="29" customFormat="1" x14ac:dyDescent="0.25"/>
    <row r="34087" s="29" customFormat="1" x14ac:dyDescent="0.25"/>
    <row r="34088" s="29" customFormat="1" x14ac:dyDescent="0.25"/>
    <row r="34089" s="29" customFormat="1" x14ac:dyDescent="0.25"/>
    <row r="34090" s="29" customFormat="1" x14ac:dyDescent="0.25"/>
    <row r="34091" s="29" customFormat="1" x14ac:dyDescent="0.25"/>
    <row r="34092" s="29" customFormat="1" x14ac:dyDescent="0.25"/>
    <row r="34093" s="29" customFormat="1" x14ac:dyDescent="0.25"/>
    <row r="34094" s="29" customFormat="1" x14ac:dyDescent="0.25"/>
    <row r="34095" s="29" customFormat="1" x14ac:dyDescent="0.25"/>
    <row r="34096" s="29" customFormat="1" x14ac:dyDescent="0.25"/>
    <row r="34097" s="29" customFormat="1" x14ac:dyDescent="0.25"/>
    <row r="34098" s="29" customFormat="1" x14ac:dyDescent="0.25"/>
    <row r="34099" s="29" customFormat="1" x14ac:dyDescent="0.25"/>
    <row r="34100" s="29" customFormat="1" x14ac:dyDescent="0.25"/>
    <row r="34101" s="29" customFormat="1" x14ac:dyDescent="0.25"/>
    <row r="34102" s="29" customFormat="1" x14ac:dyDescent="0.25"/>
    <row r="34103" s="29" customFormat="1" x14ac:dyDescent="0.25"/>
    <row r="34104" s="29" customFormat="1" x14ac:dyDescent="0.25"/>
    <row r="34105" s="29" customFormat="1" x14ac:dyDescent="0.25"/>
    <row r="34106" s="29" customFormat="1" x14ac:dyDescent="0.25"/>
    <row r="34107" s="29" customFormat="1" x14ac:dyDescent="0.25"/>
    <row r="34108" s="29" customFormat="1" x14ac:dyDescent="0.25"/>
    <row r="34109" s="29" customFormat="1" x14ac:dyDescent="0.25"/>
    <row r="34110" s="29" customFormat="1" x14ac:dyDescent="0.25"/>
    <row r="34111" s="29" customFormat="1" x14ac:dyDescent="0.25"/>
    <row r="34112" s="29" customFormat="1" x14ac:dyDescent="0.25"/>
    <row r="34113" s="29" customFormat="1" x14ac:dyDescent="0.25"/>
    <row r="34114" s="29" customFormat="1" x14ac:dyDescent="0.25"/>
    <row r="34115" s="29" customFormat="1" x14ac:dyDescent="0.25"/>
    <row r="34116" s="29" customFormat="1" x14ac:dyDescent="0.25"/>
    <row r="34117" s="29" customFormat="1" x14ac:dyDescent="0.25"/>
    <row r="34118" s="29" customFormat="1" x14ac:dyDescent="0.25"/>
    <row r="34119" s="29" customFormat="1" x14ac:dyDescent="0.25"/>
    <row r="34120" s="29" customFormat="1" x14ac:dyDescent="0.25"/>
    <row r="34121" s="29" customFormat="1" x14ac:dyDescent="0.25"/>
    <row r="34122" s="29" customFormat="1" x14ac:dyDescent="0.25"/>
    <row r="34123" s="29" customFormat="1" x14ac:dyDescent="0.25"/>
    <row r="34124" s="29" customFormat="1" x14ac:dyDescent="0.25"/>
    <row r="34125" s="29" customFormat="1" x14ac:dyDescent="0.25"/>
    <row r="34126" s="29" customFormat="1" x14ac:dyDescent="0.25"/>
    <row r="34127" s="29" customFormat="1" x14ac:dyDescent="0.25"/>
    <row r="34128" s="29" customFormat="1" x14ac:dyDescent="0.25"/>
    <row r="34129" s="29" customFormat="1" x14ac:dyDescent="0.25"/>
    <row r="34130" s="29" customFormat="1" x14ac:dyDescent="0.25"/>
    <row r="34131" s="29" customFormat="1" x14ac:dyDescent="0.25"/>
    <row r="34132" s="29" customFormat="1" x14ac:dyDescent="0.25"/>
    <row r="34133" s="29" customFormat="1" x14ac:dyDescent="0.25"/>
    <row r="34134" s="29" customFormat="1" x14ac:dyDescent="0.25"/>
    <row r="34135" s="29" customFormat="1" x14ac:dyDescent="0.25"/>
    <row r="34136" s="29" customFormat="1" x14ac:dyDescent="0.25"/>
    <row r="34137" s="29" customFormat="1" x14ac:dyDescent="0.25"/>
    <row r="34138" s="29" customFormat="1" x14ac:dyDescent="0.25"/>
    <row r="34139" s="29" customFormat="1" x14ac:dyDescent="0.25"/>
    <row r="34140" s="29" customFormat="1" x14ac:dyDescent="0.25"/>
    <row r="34141" s="29" customFormat="1" x14ac:dyDescent="0.25"/>
    <row r="34142" s="29" customFormat="1" x14ac:dyDescent="0.25"/>
    <row r="34143" s="29" customFormat="1" x14ac:dyDescent="0.25"/>
    <row r="34144" s="29" customFormat="1" x14ac:dyDescent="0.25"/>
    <row r="34145" s="29" customFormat="1" x14ac:dyDescent="0.25"/>
    <row r="34146" s="29" customFormat="1" x14ac:dyDescent="0.25"/>
    <row r="34147" s="29" customFormat="1" x14ac:dyDescent="0.25"/>
    <row r="34148" s="29" customFormat="1" x14ac:dyDescent="0.25"/>
    <row r="34149" s="29" customFormat="1" x14ac:dyDescent="0.25"/>
    <row r="34150" s="29" customFormat="1" x14ac:dyDescent="0.25"/>
    <row r="34151" s="29" customFormat="1" x14ac:dyDescent="0.25"/>
    <row r="34152" s="29" customFormat="1" x14ac:dyDescent="0.25"/>
    <row r="34153" s="29" customFormat="1" x14ac:dyDescent="0.25"/>
    <row r="34154" s="29" customFormat="1" x14ac:dyDescent="0.25"/>
    <row r="34155" s="29" customFormat="1" x14ac:dyDescent="0.25"/>
    <row r="34156" s="29" customFormat="1" x14ac:dyDescent="0.25"/>
    <row r="34157" s="29" customFormat="1" x14ac:dyDescent="0.25"/>
    <row r="34158" s="29" customFormat="1" x14ac:dyDescent="0.25"/>
    <row r="34159" s="29" customFormat="1" x14ac:dyDescent="0.25"/>
    <row r="34160" s="29" customFormat="1" x14ac:dyDescent="0.25"/>
    <row r="34161" s="29" customFormat="1" x14ac:dyDescent="0.25"/>
    <row r="34162" s="29" customFormat="1" x14ac:dyDescent="0.25"/>
    <row r="34163" s="29" customFormat="1" x14ac:dyDescent="0.25"/>
    <row r="34164" s="29" customFormat="1" x14ac:dyDescent="0.25"/>
    <row r="34165" s="29" customFormat="1" x14ac:dyDescent="0.25"/>
    <row r="34166" s="29" customFormat="1" x14ac:dyDescent="0.25"/>
    <row r="34167" s="29" customFormat="1" x14ac:dyDescent="0.25"/>
    <row r="34168" s="29" customFormat="1" x14ac:dyDescent="0.25"/>
    <row r="34169" s="29" customFormat="1" x14ac:dyDescent="0.25"/>
    <row r="34170" s="29" customFormat="1" x14ac:dyDescent="0.25"/>
    <row r="34171" s="29" customFormat="1" x14ac:dyDescent="0.25"/>
    <row r="34172" s="29" customFormat="1" x14ac:dyDescent="0.25"/>
    <row r="34173" s="29" customFormat="1" x14ac:dyDescent="0.25"/>
    <row r="34174" s="29" customFormat="1" x14ac:dyDescent="0.25"/>
    <row r="34175" s="29" customFormat="1" x14ac:dyDescent="0.25"/>
    <row r="34176" s="29" customFormat="1" x14ac:dyDescent="0.25"/>
    <row r="34177" s="29" customFormat="1" x14ac:dyDescent="0.25"/>
    <row r="34178" s="29" customFormat="1" x14ac:dyDescent="0.25"/>
    <row r="34179" s="29" customFormat="1" x14ac:dyDescent="0.25"/>
    <row r="34180" s="29" customFormat="1" x14ac:dyDescent="0.25"/>
    <row r="34181" s="29" customFormat="1" x14ac:dyDescent="0.25"/>
    <row r="34182" s="29" customFormat="1" x14ac:dyDescent="0.25"/>
    <row r="34183" s="29" customFormat="1" x14ac:dyDescent="0.25"/>
    <row r="34184" s="29" customFormat="1" x14ac:dyDescent="0.25"/>
    <row r="34185" s="29" customFormat="1" x14ac:dyDescent="0.25"/>
    <row r="34186" s="29" customFormat="1" x14ac:dyDescent="0.25"/>
    <row r="34187" s="29" customFormat="1" x14ac:dyDescent="0.25"/>
    <row r="34188" s="29" customFormat="1" x14ac:dyDescent="0.25"/>
    <row r="34189" s="29" customFormat="1" x14ac:dyDescent="0.25"/>
    <row r="34190" s="29" customFormat="1" x14ac:dyDescent="0.25"/>
    <row r="34191" s="29" customFormat="1" x14ac:dyDescent="0.25"/>
    <row r="34192" s="29" customFormat="1" x14ac:dyDescent="0.25"/>
    <row r="34193" s="29" customFormat="1" x14ac:dyDescent="0.25"/>
    <row r="34194" s="29" customFormat="1" x14ac:dyDescent="0.25"/>
    <row r="34195" s="29" customFormat="1" x14ac:dyDescent="0.25"/>
    <row r="34196" s="29" customFormat="1" x14ac:dyDescent="0.25"/>
    <row r="34197" s="29" customFormat="1" x14ac:dyDescent="0.25"/>
    <row r="34198" s="29" customFormat="1" x14ac:dyDescent="0.25"/>
    <row r="34199" s="29" customFormat="1" x14ac:dyDescent="0.25"/>
    <row r="34200" s="29" customFormat="1" x14ac:dyDescent="0.25"/>
    <row r="34201" s="29" customFormat="1" x14ac:dyDescent="0.25"/>
    <row r="34202" s="29" customFormat="1" x14ac:dyDescent="0.25"/>
    <row r="34203" s="29" customFormat="1" x14ac:dyDescent="0.25"/>
    <row r="34204" s="29" customFormat="1" x14ac:dyDescent="0.25"/>
    <row r="34205" s="29" customFormat="1" x14ac:dyDescent="0.25"/>
    <row r="34206" s="29" customFormat="1" x14ac:dyDescent="0.25"/>
    <row r="34207" s="29" customFormat="1" x14ac:dyDescent="0.25"/>
    <row r="34208" s="29" customFormat="1" x14ac:dyDescent="0.25"/>
    <row r="34209" s="29" customFormat="1" x14ac:dyDescent="0.25"/>
    <row r="34210" s="29" customFormat="1" x14ac:dyDescent="0.25"/>
    <row r="34211" s="29" customFormat="1" x14ac:dyDescent="0.25"/>
    <row r="34212" s="29" customFormat="1" x14ac:dyDescent="0.25"/>
    <row r="34213" s="29" customFormat="1" x14ac:dyDescent="0.25"/>
    <row r="34214" s="29" customFormat="1" x14ac:dyDescent="0.25"/>
    <row r="34215" s="29" customFormat="1" x14ac:dyDescent="0.25"/>
    <row r="34216" s="29" customFormat="1" x14ac:dyDescent="0.25"/>
    <row r="34217" s="29" customFormat="1" x14ac:dyDescent="0.25"/>
    <row r="34218" s="29" customFormat="1" x14ac:dyDescent="0.25"/>
    <row r="34219" s="29" customFormat="1" x14ac:dyDescent="0.25"/>
    <row r="34220" s="29" customFormat="1" x14ac:dyDescent="0.25"/>
    <row r="34221" s="29" customFormat="1" x14ac:dyDescent="0.25"/>
    <row r="34222" s="29" customFormat="1" x14ac:dyDescent="0.25"/>
    <row r="34223" s="29" customFormat="1" x14ac:dyDescent="0.25"/>
    <row r="34224" s="29" customFormat="1" x14ac:dyDescent="0.25"/>
    <row r="34225" s="29" customFormat="1" x14ac:dyDescent="0.25"/>
    <row r="34226" s="29" customFormat="1" x14ac:dyDescent="0.25"/>
    <row r="34227" s="29" customFormat="1" x14ac:dyDescent="0.25"/>
    <row r="34228" s="29" customFormat="1" x14ac:dyDescent="0.25"/>
    <row r="34229" s="29" customFormat="1" x14ac:dyDescent="0.25"/>
    <row r="34230" s="29" customFormat="1" x14ac:dyDescent="0.25"/>
    <row r="34231" s="29" customFormat="1" x14ac:dyDescent="0.25"/>
    <row r="34232" s="29" customFormat="1" x14ac:dyDescent="0.25"/>
    <row r="34233" s="29" customFormat="1" x14ac:dyDescent="0.25"/>
    <row r="34234" s="29" customFormat="1" x14ac:dyDescent="0.25"/>
    <row r="34235" s="29" customFormat="1" x14ac:dyDescent="0.25"/>
    <row r="34236" s="29" customFormat="1" x14ac:dyDescent="0.25"/>
    <row r="34237" s="29" customFormat="1" x14ac:dyDescent="0.25"/>
    <row r="34238" s="29" customFormat="1" x14ac:dyDescent="0.25"/>
    <row r="34239" s="29" customFormat="1" x14ac:dyDescent="0.25"/>
    <row r="34240" s="29" customFormat="1" x14ac:dyDescent="0.25"/>
    <row r="34241" s="29" customFormat="1" x14ac:dyDescent="0.25"/>
    <row r="34242" s="29" customFormat="1" x14ac:dyDescent="0.25"/>
    <row r="34243" s="29" customFormat="1" x14ac:dyDescent="0.25"/>
    <row r="34244" s="29" customFormat="1" x14ac:dyDescent="0.25"/>
    <row r="34245" s="29" customFormat="1" x14ac:dyDescent="0.25"/>
    <row r="34246" s="29" customFormat="1" x14ac:dyDescent="0.25"/>
    <row r="34247" s="29" customFormat="1" x14ac:dyDescent="0.25"/>
    <row r="34248" s="29" customFormat="1" x14ac:dyDescent="0.25"/>
    <row r="34249" s="29" customFormat="1" x14ac:dyDescent="0.25"/>
    <row r="34250" s="29" customFormat="1" x14ac:dyDescent="0.25"/>
    <row r="34251" s="29" customFormat="1" x14ac:dyDescent="0.25"/>
    <row r="34252" s="29" customFormat="1" x14ac:dyDescent="0.25"/>
    <row r="34253" s="29" customFormat="1" x14ac:dyDescent="0.25"/>
    <row r="34254" s="29" customFormat="1" x14ac:dyDescent="0.25"/>
    <row r="34255" s="29" customFormat="1" x14ac:dyDescent="0.25"/>
    <row r="34256" s="29" customFormat="1" x14ac:dyDescent="0.25"/>
    <row r="34257" s="29" customFormat="1" x14ac:dyDescent="0.25"/>
    <row r="34258" s="29" customFormat="1" x14ac:dyDescent="0.25"/>
    <row r="34259" s="29" customFormat="1" x14ac:dyDescent="0.25"/>
    <row r="34260" s="29" customFormat="1" x14ac:dyDescent="0.25"/>
    <row r="34261" s="29" customFormat="1" x14ac:dyDescent="0.25"/>
    <row r="34262" s="29" customFormat="1" x14ac:dyDescent="0.25"/>
    <row r="34263" s="29" customFormat="1" x14ac:dyDescent="0.25"/>
    <row r="34264" s="29" customFormat="1" x14ac:dyDescent="0.25"/>
    <row r="34265" s="29" customFormat="1" x14ac:dyDescent="0.25"/>
    <row r="34266" s="29" customFormat="1" x14ac:dyDescent="0.25"/>
    <row r="34267" s="29" customFormat="1" x14ac:dyDescent="0.25"/>
    <row r="34268" s="29" customFormat="1" x14ac:dyDescent="0.25"/>
    <row r="34269" s="29" customFormat="1" x14ac:dyDescent="0.25"/>
    <row r="34270" s="29" customFormat="1" x14ac:dyDescent="0.25"/>
    <row r="34271" s="29" customFormat="1" x14ac:dyDescent="0.25"/>
    <row r="34272" s="29" customFormat="1" x14ac:dyDescent="0.25"/>
    <row r="34273" s="29" customFormat="1" x14ac:dyDescent="0.25"/>
    <row r="34274" s="29" customFormat="1" x14ac:dyDescent="0.25"/>
    <row r="34275" s="29" customFormat="1" x14ac:dyDescent="0.25"/>
    <row r="34276" s="29" customFormat="1" x14ac:dyDescent="0.25"/>
    <row r="34277" s="29" customFormat="1" x14ac:dyDescent="0.25"/>
    <row r="34278" s="29" customFormat="1" x14ac:dyDescent="0.25"/>
    <row r="34279" s="29" customFormat="1" x14ac:dyDescent="0.25"/>
    <row r="34280" s="29" customFormat="1" x14ac:dyDescent="0.25"/>
    <row r="34281" s="29" customFormat="1" x14ac:dyDescent="0.25"/>
    <row r="34282" s="29" customFormat="1" x14ac:dyDescent="0.25"/>
    <row r="34283" s="29" customFormat="1" x14ac:dyDescent="0.25"/>
    <row r="34284" s="29" customFormat="1" x14ac:dyDescent="0.25"/>
    <row r="34285" s="29" customFormat="1" x14ac:dyDescent="0.25"/>
    <row r="34286" s="29" customFormat="1" x14ac:dyDescent="0.25"/>
    <row r="34287" s="29" customFormat="1" x14ac:dyDescent="0.25"/>
    <row r="34288" s="29" customFormat="1" x14ac:dyDescent="0.25"/>
    <row r="34289" s="29" customFormat="1" x14ac:dyDescent="0.25"/>
    <row r="34290" s="29" customFormat="1" x14ac:dyDescent="0.25"/>
    <row r="34291" s="29" customFormat="1" x14ac:dyDescent="0.25"/>
    <row r="34292" s="29" customFormat="1" x14ac:dyDescent="0.25"/>
    <row r="34293" s="29" customFormat="1" x14ac:dyDescent="0.25"/>
    <row r="34294" s="29" customFormat="1" x14ac:dyDescent="0.25"/>
    <row r="34295" s="29" customFormat="1" x14ac:dyDescent="0.25"/>
    <row r="34296" s="29" customFormat="1" x14ac:dyDescent="0.25"/>
    <row r="34297" s="29" customFormat="1" x14ac:dyDescent="0.25"/>
    <row r="34298" s="29" customFormat="1" x14ac:dyDescent="0.25"/>
    <row r="34299" s="29" customFormat="1" x14ac:dyDescent="0.25"/>
    <row r="34300" s="29" customFormat="1" x14ac:dyDescent="0.25"/>
    <row r="34301" s="29" customFormat="1" x14ac:dyDescent="0.25"/>
    <row r="34302" s="29" customFormat="1" x14ac:dyDescent="0.25"/>
    <row r="34303" s="29" customFormat="1" x14ac:dyDescent="0.25"/>
    <row r="34304" s="29" customFormat="1" x14ac:dyDescent="0.25"/>
    <row r="34305" s="29" customFormat="1" x14ac:dyDescent="0.25"/>
    <row r="34306" s="29" customFormat="1" x14ac:dyDescent="0.25"/>
    <row r="34307" s="29" customFormat="1" x14ac:dyDescent="0.25"/>
    <row r="34308" s="29" customFormat="1" x14ac:dyDescent="0.25"/>
    <row r="34309" s="29" customFormat="1" x14ac:dyDescent="0.25"/>
    <row r="34310" s="29" customFormat="1" x14ac:dyDescent="0.25"/>
    <row r="34311" s="29" customFormat="1" x14ac:dyDescent="0.25"/>
    <row r="34312" s="29" customFormat="1" x14ac:dyDescent="0.25"/>
    <row r="34313" s="29" customFormat="1" x14ac:dyDescent="0.25"/>
    <row r="34314" s="29" customFormat="1" x14ac:dyDescent="0.25"/>
    <row r="34315" s="29" customFormat="1" x14ac:dyDescent="0.25"/>
    <row r="34316" s="29" customFormat="1" x14ac:dyDescent="0.25"/>
    <row r="34317" s="29" customFormat="1" x14ac:dyDescent="0.25"/>
    <row r="34318" s="29" customFormat="1" x14ac:dyDescent="0.25"/>
    <row r="34319" s="29" customFormat="1" x14ac:dyDescent="0.25"/>
    <row r="34320" s="29" customFormat="1" x14ac:dyDescent="0.25"/>
    <row r="34321" s="29" customFormat="1" x14ac:dyDescent="0.25"/>
    <row r="34322" s="29" customFormat="1" x14ac:dyDescent="0.25"/>
    <row r="34323" s="29" customFormat="1" x14ac:dyDescent="0.25"/>
    <row r="34324" s="29" customFormat="1" x14ac:dyDescent="0.25"/>
    <row r="34325" s="29" customFormat="1" x14ac:dyDescent="0.25"/>
    <row r="34326" s="29" customFormat="1" x14ac:dyDescent="0.25"/>
    <row r="34327" s="29" customFormat="1" x14ac:dyDescent="0.25"/>
    <row r="34328" s="29" customFormat="1" x14ac:dyDescent="0.25"/>
    <row r="34329" s="29" customFormat="1" x14ac:dyDescent="0.25"/>
    <row r="34330" s="29" customFormat="1" x14ac:dyDescent="0.25"/>
    <row r="34331" s="29" customFormat="1" x14ac:dyDescent="0.25"/>
    <row r="34332" s="29" customFormat="1" x14ac:dyDescent="0.25"/>
    <row r="34333" s="29" customFormat="1" x14ac:dyDescent="0.25"/>
    <row r="34334" s="29" customFormat="1" x14ac:dyDescent="0.25"/>
    <row r="34335" s="29" customFormat="1" x14ac:dyDescent="0.25"/>
    <row r="34336" s="29" customFormat="1" x14ac:dyDescent="0.25"/>
    <row r="34337" s="29" customFormat="1" x14ac:dyDescent="0.25"/>
    <row r="34338" s="29" customFormat="1" x14ac:dyDescent="0.25"/>
    <row r="34339" s="29" customFormat="1" x14ac:dyDescent="0.25"/>
    <row r="34340" s="29" customFormat="1" x14ac:dyDescent="0.25"/>
    <row r="34341" s="29" customFormat="1" x14ac:dyDescent="0.25"/>
    <row r="34342" s="29" customFormat="1" x14ac:dyDescent="0.25"/>
    <row r="34343" s="29" customFormat="1" x14ac:dyDescent="0.25"/>
    <row r="34344" s="29" customFormat="1" x14ac:dyDescent="0.25"/>
    <row r="34345" s="29" customFormat="1" x14ac:dyDescent="0.25"/>
    <row r="34346" s="29" customFormat="1" x14ac:dyDescent="0.25"/>
    <row r="34347" s="29" customFormat="1" x14ac:dyDescent="0.25"/>
    <row r="34348" s="29" customFormat="1" x14ac:dyDescent="0.25"/>
    <row r="34349" s="29" customFormat="1" x14ac:dyDescent="0.25"/>
    <row r="34350" s="29" customFormat="1" x14ac:dyDescent="0.25"/>
    <row r="34351" s="29" customFormat="1" x14ac:dyDescent="0.25"/>
    <row r="34352" s="29" customFormat="1" x14ac:dyDescent="0.25"/>
    <row r="34353" s="29" customFormat="1" x14ac:dyDescent="0.25"/>
    <row r="34354" s="29" customFormat="1" x14ac:dyDescent="0.25"/>
    <row r="34355" s="29" customFormat="1" x14ac:dyDescent="0.25"/>
    <row r="34356" s="29" customFormat="1" x14ac:dyDescent="0.25"/>
    <row r="34357" s="29" customFormat="1" x14ac:dyDescent="0.25"/>
    <row r="34358" s="29" customFormat="1" x14ac:dyDescent="0.25"/>
    <row r="34359" s="29" customFormat="1" x14ac:dyDescent="0.25"/>
    <row r="34360" s="29" customFormat="1" x14ac:dyDescent="0.25"/>
    <row r="34361" s="29" customFormat="1" x14ac:dyDescent="0.25"/>
    <row r="34362" s="29" customFormat="1" x14ac:dyDescent="0.25"/>
    <row r="34363" s="29" customFormat="1" x14ac:dyDescent="0.25"/>
    <row r="34364" s="29" customFormat="1" x14ac:dyDescent="0.25"/>
    <row r="34365" s="29" customFormat="1" x14ac:dyDescent="0.25"/>
    <row r="34366" s="29" customFormat="1" x14ac:dyDescent="0.25"/>
    <row r="34367" s="29" customFormat="1" x14ac:dyDescent="0.25"/>
    <row r="34368" s="29" customFormat="1" x14ac:dyDescent="0.25"/>
    <row r="34369" s="29" customFormat="1" x14ac:dyDescent="0.25"/>
    <row r="34370" s="29" customFormat="1" x14ac:dyDescent="0.25"/>
    <row r="34371" s="29" customFormat="1" x14ac:dyDescent="0.25"/>
    <row r="34372" s="29" customFormat="1" x14ac:dyDescent="0.25"/>
    <row r="34373" s="29" customFormat="1" x14ac:dyDescent="0.25"/>
    <row r="34374" s="29" customFormat="1" x14ac:dyDescent="0.25"/>
    <row r="34375" s="29" customFormat="1" x14ac:dyDescent="0.25"/>
    <row r="34376" s="29" customFormat="1" x14ac:dyDescent="0.25"/>
    <row r="34377" s="29" customFormat="1" x14ac:dyDescent="0.25"/>
    <row r="34378" s="29" customFormat="1" x14ac:dyDescent="0.25"/>
    <row r="34379" s="29" customFormat="1" x14ac:dyDescent="0.25"/>
    <row r="34380" s="29" customFormat="1" x14ac:dyDescent="0.25"/>
    <row r="34381" s="29" customFormat="1" x14ac:dyDescent="0.25"/>
    <row r="34382" s="29" customFormat="1" x14ac:dyDescent="0.25"/>
    <row r="34383" s="29" customFormat="1" x14ac:dyDescent="0.25"/>
    <row r="34384" s="29" customFormat="1" x14ac:dyDescent="0.25"/>
    <row r="34385" s="29" customFormat="1" x14ac:dyDescent="0.25"/>
    <row r="34386" s="29" customFormat="1" x14ac:dyDescent="0.25"/>
    <row r="34387" s="29" customFormat="1" x14ac:dyDescent="0.25"/>
    <row r="34388" s="29" customFormat="1" x14ac:dyDescent="0.25"/>
    <row r="34389" s="29" customFormat="1" x14ac:dyDescent="0.25"/>
    <row r="34390" s="29" customFormat="1" x14ac:dyDescent="0.25"/>
    <row r="34391" s="29" customFormat="1" x14ac:dyDescent="0.25"/>
    <row r="34392" s="29" customFormat="1" x14ac:dyDescent="0.25"/>
    <row r="34393" s="29" customFormat="1" x14ac:dyDescent="0.25"/>
    <row r="34394" s="29" customFormat="1" x14ac:dyDescent="0.25"/>
    <row r="34395" s="29" customFormat="1" x14ac:dyDescent="0.25"/>
    <row r="34396" s="29" customFormat="1" x14ac:dyDescent="0.25"/>
    <row r="34397" s="29" customFormat="1" x14ac:dyDescent="0.25"/>
    <row r="34398" s="29" customFormat="1" x14ac:dyDescent="0.25"/>
    <row r="34399" s="29" customFormat="1" x14ac:dyDescent="0.25"/>
    <row r="34400" s="29" customFormat="1" x14ac:dyDescent="0.25"/>
    <row r="34401" s="29" customFormat="1" x14ac:dyDescent="0.25"/>
    <row r="34402" s="29" customFormat="1" x14ac:dyDescent="0.25"/>
    <row r="34403" s="29" customFormat="1" x14ac:dyDescent="0.25"/>
    <row r="34404" s="29" customFormat="1" x14ac:dyDescent="0.25"/>
    <row r="34405" s="29" customFormat="1" x14ac:dyDescent="0.25"/>
    <row r="34406" s="29" customFormat="1" x14ac:dyDescent="0.25"/>
    <row r="34407" s="29" customFormat="1" x14ac:dyDescent="0.25"/>
    <row r="34408" s="29" customFormat="1" x14ac:dyDescent="0.25"/>
    <row r="34409" s="29" customFormat="1" x14ac:dyDescent="0.25"/>
    <row r="34410" s="29" customFormat="1" x14ac:dyDescent="0.25"/>
    <row r="34411" s="29" customFormat="1" x14ac:dyDescent="0.25"/>
    <row r="34412" s="29" customFormat="1" x14ac:dyDescent="0.25"/>
    <row r="34413" s="29" customFormat="1" x14ac:dyDescent="0.25"/>
    <row r="34414" s="29" customFormat="1" x14ac:dyDescent="0.25"/>
    <row r="34415" s="29" customFormat="1" x14ac:dyDescent="0.25"/>
    <row r="34416" s="29" customFormat="1" x14ac:dyDescent="0.25"/>
    <row r="34417" s="29" customFormat="1" x14ac:dyDescent="0.25"/>
    <row r="34418" s="29" customFormat="1" x14ac:dyDescent="0.25"/>
    <row r="34419" s="29" customFormat="1" x14ac:dyDescent="0.25"/>
    <row r="34420" s="29" customFormat="1" x14ac:dyDescent="0.25"/>
    <row r="34421" s="29" customFormat="1" x14ac:dyDescent="0.25"/>
    <row r="34422" s="29" customFormat="1" x14ac:dyDescent="0.25"/>
    <row r="34423" s="29" customFormat="1" x14ac:dyDescent="0.25"/>
    <row r="34424" s="29" customFormat="1" x14ac:dyDescent="0.25"/>
    <row r="34425" s="29" customFormat="1" x14ac:dyDescent="0.25"/>
    <row r="34426" s="29" customFormat="1" x14ac:dyDescent="0.25"/>
    <row r="34427" s="29" customFormat="1" x14ac:dyDescent="0.25"/>
    <row r="34428" s="29" customFormat="1" x14ac:dyDescent="0.25"/>
    <row r="34429" s="29" customFormat="1" x14ac:dyDescent="0.25"/>
    <row r="34430" s="29" customFormat="1" x14ac:dyDescent="0.25"/>
    <row r="34431" s="29" customFormat="1" x14ac:dyDescent="0.25"/>
    <row r="34432" s="29" customFormat="1" x14ac:dyDescent="0.25"/>
    <row r="34433" s="29" customFormat="1" x14ac:dyDescent="0.25"/>
    <row r="34434" s="29" customFormat="1" x14ac:dyDescent="0.25"/>
    <row r="34435" s="29" customFormat="1" x14ac:dyDescent="0.25"/>
    <row r="34436" s="29" customFormat="1" x14ac:dyDescent="0.25"/>
    <row r="34437" s="29" customFormat="1" x14ac:dyDescent="0.25"/>
    <row r="34438" s="29" customFormat="1" x14ac:dyDescent="0.25"/>
    <row r="34439" s="29" customFormat="1" x14ac:dyDescent="0.25"/>
    <row r="34440" s="29" customFormat="1" x14ac:dyDescent="0.25"/>
    <row r="34441" s="29" customFormat="1" x14ac:dyDescent="0.25"/>
    <row r="34442" s="29" customFormat="1" x14ac:dyDescent="0.25"/>
    <row r="34443" s="29" customFormat="1" x14ac:dyDescent="0.25"/>
    <row r="34444" s="29" customFormat="1" x14ac:dyDescent="0.25"/>
    <row r="34445" s="29" customFormat="1" x14ac:dyDescent="0.25"/>
    <row r="34446" s="29" customFormat="1" x14ac:dyDescent="0.25"/>
    <row r="34447" s="29" customFormat="1" x14ac:dyDescent="0.25"/>
    <row r="34448" s="29" customFormat="1" x14ac:dyDescent="0.25"/>
    <row r="34449" s="29" customFormat="1" x14ac:dyDescent="0.25"/>
    <row r="34450" s="29" customFormat="1" x14ac:dyDescent="0.25"/>
    <row r="34451" s="29" customFormat="1" x14ac:dyDescent="0.25"/>
    <row r="34452" s="29" customFormat="1" x14ac:dyDescent="0.25"/>
    <row r="34453" s="29" customFormat="1" x14ac:dyDescent="0.25"/>
    <row r="34454" s="29" customFormat="1" x14ac:dyDescent="0.25"/>
    <row r="34455" s="29" customFormat="1" x14ac:dyDescent="0.25"/>
    <row r="34456" s="29" customFormat="1" x14ac:dyDescent="0.25"/>
    <row r="34457" s="29" customFormat="1" x14ac:dyDescent="0.25"/>
    <row r="34458" s="29" customFormat="1" x14ac:dyDescent="0.25"/>
    <row r="34459" s="29" customFormat="1" x14ac:dyDescent="0.25"/>
    <row r="34460" s="29" customFormat="1" x14ac:dyDescent="0.25"/>
    <row r="34461" s="29" customFormat="1" x14ac:dyDescent="0.25"/>
    <row r="34462" s="29" customFormat="1" x14ac:dyDescent="0.25"/>
    <row r="34463" s="29" customFormat="1" x14ac:dyDescent="0.25"/>
    <row r="34464" s="29" customFormat="1" x14ac:dyDescent="0.25"/>
    <row r="34465" s="29" customFormat="1" x14ac:dyDescent="0.25"/>
    <row r="34466" s="29" customFormat="1" x14ac:dyDescent="0.25"/>
    <row r="34467" s="29" customFormat="1" x14ac:dyDescent="0.25"/>
    <row r="34468" s="29" customFormat="1" x14ac:dyDescent="0.25"/>
    <row r="34469" s="29" customFormat="1" x14ac:dyDescent="0.25"/>
    <row r="34470" s="29" customFormat="1" x14ac:dyDescent="0.25"/>
    <row r="34471" s="29" customFormat="1" x14ac:dyDescent="0.25"/>
    <row r="34472" s="29" customFormat="1" x14ac:dyDescent="0.25"/>
    <row r="34473" s="29" customFormat="1" x14ac:dyDescent="0.25"/>
    <row r="34474" s="29" customFormat="1" x14ac:dyDescent="0.25"/>
    <row r="34475" s="29" customFormat="1" x14ac:dyDescent="0.25"/>
    <row r="34476" s="29" customFormat="1" x14ac:dyDescent="0.25"/>
    <row r="34477" s="29" customFormat="1" x14ac:dyDescent="0.25"/>
    <row r="34478" s="29" customFormat="1" x14ac:dyDescent="0.25"/>
    <row r="34479" s="29" customFormat="1" x14ac:dyDescent="0.25"/>
    <row r="34480" s="29" customFormat="1" x14ac:dyDescent="0.25"/>
    <row r="34481" s="29" customFormat="1" x14ac:dyDescent="0.25"/>
    <row r="34482" s="29" customFormat="1" x14ac:dyDescent="0.25"/>
    <row r="34483" s="29" customFormat="1" x14ac:dyDescent="0.25"/>
    <row r="34484" s="29" customFormat="1" x14ac:dyDescent="0.25"/>
    <row r="34485" s="29" customFormat="1" x14ac:dyDescent="0.25"/>
    <row r="34486" s="29" customFormat="1" x14ac:dyDescent="0.25"/>
    <row r="34487" s="29" customFormat="1" x14ac:dyDescent="0.25"/>
    <row r="34488" s="29" customFormat="1" x14ac:dyDescent="0.25"/>
    <row r="34489" s="29" customFormat="1" x14ac:dyDescent="0.25"/>
    <row r="34490" s="29" customFormat="1" x14ac:dyDescent="0.25"/>
    <row r="34491" s="29" customFormat="1" x14ac:dyDescent="0.25"/>
    <row r="34492" s="29" customFormat="1" x14ac:dyDescent="0.25"/>
    <row r="34493" s="29" customFormat="1" x14ac:dyDescent="0.25"/>
    <row r="34494" s="29" customFormat="1" x14ac:dyDescent="0.25"/>
    <row r="34495" s="29" customFormat="1" x14ac:dyDescent="0.25"/>
    <row r="34496" s="29" customFormat="1" x14ac:dyDescent="0.25"/>
    <row r="34497" s="29" customFormat="1" x14ac:dyDescent="0.25"/>
    <row r="34498" s="29" customFormat="1" x14ac:dyDescent="0.25"/>
    <row r="34499" s="29" customFormat="1" x14ac:dyDescent="0.25"/>
    <row r="34500" s="29" customFormat="1" x14ac:dyDescent="0.25"/>
    <row r="34501" s="29" customFormat="1" x14ac:dyDescent="0.25"/>
    <row r="34502" s="29" customFormat="1" x14ac:dyDescent="0.25"/>
    <row r="34503" s="29" customFormat="1" x14ac:dyDescent="0.25"/>
    <row r="34504" s="29" customFormat="1" x14ac:dyDescent="0.25"/>
    <row r="34505" s="29" customFormat="1" x14ac:dyDescent="0.25"/>
    <row r="34506" s="29" customFormat="1" x14ac:dyDescent="0.25"/>
    <row r="34507" s="29" customFormat="1" x14ac:dyDescent="0.25"/>
    <row r="34508" s="29" customFormat="1" x14ac:dyDescent="0.25"/>
    <row r="34509" s="29" customFormat="1" x14ac:dyDescent="0.25"/>
    <row r="34510" s="29" customFormat="1" x14ac:dyDescent="0.25"/>
    <row r="34511" s="29" customFormat="1" x14ac:dyDescent="0.25"/>
    <row r="34512" s="29" customFormat="1" x14ac:dyDescent="0.25"/>
    <row r="34513" s="29" customFormat="1" x14ac:dyDescent="0.25"/>
    <row r="34514" s="29" customFormat="1" x14ac:dyDescent="0.25"/>
    <row r="34515" s="29" customFormat="1" x14ac:dyDescent="0.25"/>
    <row r="34516" s="29" customFormat="1" x14ac:dyDescent="0.25"/>
    <row r="34517" s="29" customFormat="1" x14ac:dyDescent="0.25"/>
    <row r="34518" s="29" customFormat="1" x14ac:dyDescent="0.25"/>
    <row r="34519" s="29" customFormat="1" x14ac:dyDescent="0.25"/>
    <row r="34520" s="29" customFormat="1" x14ac:dyDescent="0.25"/>
    <row r="34521" s="29" customFormat="1" x14ac:dyDescent="0.25"/>
    <row r="34522" s="29" customFormat="1" x14ac:dyDescent="0.25"/>
    <row r="34523" s="29" customFormat="1" x14ac:dyDescent="0.25"/>
    <row r="34524" s="29" customFormat="1" x14ac:dyDescent="0.25"/>
    <row r="34525" s="29" customFormat="1" x14ac:dyDescent="0.25"/>
    <row r="34526" s="29" customFormat="1" x14ac:dyDescent="0.25"/>
    <row r="34527" s="29" customFormat="1" x14ac:dyDescent="0.25"/>
    <row r="34528" s="29" customFormat="1" x14ac:dyDescent="0.25"/>
    <row r="34529" s="29" customFormat="1" x14ac:dyDescent="0.25"/>
    <row r="34530" s="29" customFormat="1" x14ac:dyDescent="0.25"/>
    <row r="34531" s="29" customFormat="1" x14ac:dyDescent="0.25"/>
    <row r="34532" s="29" customFormat="1" x14ac:dyDescent="0.25"/>
    <row r="34533" s="29" customFormat="1" x14ac:dyDescent="0.25"/>
    <row r="34534" s="29" customFormat="1" x14ac:dyDescent="0.25"/>
    <row r="34535" s="29" customFormat="1" x14ac:dyDescent="0.25"/>
    <row r="34536" s="29" customFormat="1" x14ac:dyDescent="0.25"/>
    <row r="34537" s="29" customFormat="1" x14ac:dyDescent="0.25"/>
    <row r="34538" s="29" customFormat="1" x14ac:dyDescent="0.25"/>
    <row r="34539" s="29" customFormat="1" x14ac:dyDescent="0.25"/>
    <row r="34540" s="29" customFormat="1" x14ac:dyDescent="0.25"/>
    <row r="34541" s="29" customFormat="1" x14ac:dyDescent="0.25"/>
    <row r="34542" s="29" customFormat="1" x14ac:dyDescent="0.25"/>
    <row r="34543" s="29" customFormat="1" x14ac:dyDescent="0.25"/>
    <row r="34544" s="29" customFormat="1" x14ac:dyDescent="0.25"/>
    <row r="34545" s="29" customFormat="1" x14ac:dyDescent="0.25"/>
    <row r="34546" s="29" customFormat="1" x14ac:dyDescent="0.25"/>
    <row r="34547" s="29" customFormat="1" x14ac:dyDescent="0.25"/>
    <row r="34548" s="29" customFormat="1" x14ac:dyDescent="0.25"/>
    <row r="34549" s="29" customFormat="1" x14ac:dyDescent="0.25"/>
    <row r="34550" s="29" customFormat="1" x14ac:dyDescent="0.25"/>
    <row r="34551" s="29" customFormat="1" x14ac:dyDescent="0.25"/>
    <row r="34552" s="29" customFormat="1" x14ac:dyDescent="0.25"/>
    <row r="34553" s="29" customFormat="1" x14ac:dyDescent="0.25"/>
    <row r="34554" s="29" customFormat="1" x14ac:dyDescent="0.25"/>
    <row r="34555" s="29" customFormat="1" x14ac:dyDescent="0.25"/>
    <row r="34556" s="29" customFormat="1" x14ac:dyDescent="0.25"/>
    <row r="34557" s="29" customFormat="1" x14ac:dyDescent="0.25"/>
    <row r="34558" s="29" customFormat="1" x14ac:dyDescent="0.25"/>
    <row r="34559" s="29" customFormat="1" x14ac:dyDescent="0.25"/>
    <row r="34560" s="29" customFormat="1" x14ac:dyDescent="0.25"/>
    <row r="34561" s="29" customFormat="1" x14ac:dyDescent="0.25"/>
    <row r="34562" s="29" customFormat="1" x14ac:dyDescent="0.25"/>
    <row r="34563" s="29" customFormat="1" x14ac:dyDescent="0.25"/>
    <row r="34564" s="29" customFormat="1" x14ac:dyDescent="0.25"/>
    <row r="34565" s="29" customFormat="1" x14ac:dyDescent="0.25"/>
    <row r="34566" s="29" customFormat="1" x14ac:dyDescent="0.25"/>
    <row r="34567" s="29" customFormat="1" x14ac:dyDescent="0.25"/>
    <row r="34568" s="29" customFormat="1" x14ac:dyDescent="0.25"/>
    <row r="34569" s="29" customFormat="1" x14ac:dyDescent="0.25"/>
    <row r="34570" s="29" customFormat="1" x14ac:dyDescent="0.25"/>
    <row r="34571" s="29" customFormat="1" x14ac:dyDescent="0.25"/>
    <row r="34572" s="29" customFormat="1" x14ac:dyDescent="0.25"/>
    <row r="34573" s="29" customFormat="1" x14ac:dyDescent="0.25"/>
    <row r="34574" s="29" customFormat="1" x14ac:dyDescent="0.25"/>
    <row r="34575" s="29" customFormat="1" x14ac:dyDescent="0.25"/>
    <row r="34576" s="29" customFormat="1" x14ac:dyDescent="0.25"/>
    <row r="34577" s="29" customFormat="1" x14ac:dyDescent="0.25"/>
    <row r="34578" s="29" customFormat="1" x14ac:dyDescent="0.25"/>
    <row r="34579" s="29" customFormat="1" x14ac:dyDescent="0.25"/>
    <row r="34580" s="29" customFormat="1" x14ac:dyDescent="0.25"/>
    <row r="34581" s="29" customFormat="1" x14ac:dyDescent="0.25"/>
    <row r="34582" s="29" customFormat="1" x14ac:dyDescent="0.25"/>
    <row r="34583" s="29" customFormat="1" x14ac:dyDescent="0.25"/>
    <row r="34584" s="29" customFormat="1" x14ac:dyDescent="0.25"/>
    <row r="34585" s="29" customFormat="1" x14ac:dyDescent="0.25"/>
    <row r="34586" s="29" customFormat="1" x14ac:dyDescent="0.25"/>
    <row r="34587" s="29" customFormat="1" x14ac:dyDescent="0.25"/>
    <row r="34588" s="29" customFormat="1" x14ac:dyDescent="0.25"/>
    <row r="34589" s="29" customFormat="1" x14ac:dyDescent="0.25"/>
    <row r="34590" s="29" customFormat="1" x14ac:dyDescent="0.25"/>
    <row r="34591" s="29" customFormat="1" x14ac:dyDescent="0.25"/>
    <row r="34592" s="29" customFormat="1" x14ac:dyDescent="0.25"/>
    <row r="34593" s="29" customFormat="1" x14ac:dyDescent="0.25"/>
    <row r="34594" s="29" customFormat="1" x14ac:dyDescent="0.25"/>
    <row r="34595" s="29" customFormat="1" x14ac:dyDescent="0.25"/>
    <row r="34596" s="29" customFormat="1" x14ac:dyDescent="0.25"/>
    <row r="34597" s="29" customFormat="1" x14ac:dyDescent="0.25"/>
    <row r="34598" s="29" customFormat="1" x14ac:dyDescent="0.25"/>
    <row r="34599" s="29" customFormat="1" x14ac:dyDescent="0.25"/>
    <row r="34600" s="29" customFormat="1" x14ac:dyDescent="0.25"/>
    <row r="34601" s="29" customFormat="1" x14ac:dyDescent="0.25"/>
    <row r="34602" s="29" customFormat="1" x14ac:dyDescent="0.25"/>
    <row r="34603" s="29" customFormat="1" x14ac:dyDescent="0.25"/>
    <row r="34604" s="29" customFormat="1" x14ac:dyDescent="0.25"/>
    <row r="34605" s="29" customFormat="1" x14ac:dyDescent="0.25"/>
    <row r="34606" s="29" customFormat="1" x14ac:dyDescent="0.25"/>
    <row r="34607" s="29" customFormat="1" x14ac:dyDescent="0.25"/>
    <row r="34608" s="29" customFormat="1" x14ac:dyDescent="0.25"/>
    <row r="34609" s="29" customFormat="1" x14ac:dyDescent="0.25"/>
    <row r="34610" s="29" customFormat="1" x14ac:dyDescent="0.25"/>
    <row r="34611" s="29" customFormat="1" x14ac:dyDescent="0.25"/>
    <row r="34612" s="29" customFormat="1" x14ac:dyDescent="0.25"/>
    <row r="34613" s="29" customFormat="1" x14ac:dyDescent="0.25"/>
    <row r="34614" s="29" customFormat="1" x14ac:dyDescent="0.25"/>
    <row r="34615" s="29" customFormat="1" x14ac:dyDescent="0.25"/>
    <row r="34616" s="29" customFormat="1" x14ac:dyDescent="0.25"/>
    <row r="34617" s="29" customFormat="1" x14ac:dyDescent="0.25"/>
    <row r="34618" s="29" customFormat="1" x14ac:dyDescent="0.25"/>
    <row r="34619" s="29" customFormat="1" x14ac:dyDescent="0.25"/>
    <row r="34620" s="29" customFormat="1" x14ac:dyDescent="0.25"/>
    <row r="34621" s="29" customFormat="1" x14ac:dyDescent="0.25"/>
    <row r="34622" s="29" customFormat="1" x14ac:dyDescent="0.25"/>
    <row r="34623" s="29" customFormat="1" x14ac:dyDescent="0.25"/>
    <row r="34624" s="29" customFormat="1" x14ac:dyDescent="0.25"/>
    <row r="34625" s="29" customFormat="1" x14ac:dyDescent="0.25"/>
    <row r="34626" s="29" customFormat="1" x14ac:dyDescent="0.25"/>
    <row r="34627" s="29" customFormat="1" x14ac:dyDescent="0.25"/>
    <row r="34628" s="29" customFormat="1" x14ac:dyDescent="0.25"/>
    <row r="34629" s="29" customFormat="1" x14ac:dyDescent="0.25"/>
    <row r="34630" s="29" customFormat="1" x14ac:dyDescent="0.25"/>
    <row r="34631" s="29" customFormat="1" x14ac:dyDescent="0.25"/>
    <row r="34632" s="29" customFormat="1" x14ac:dyDescent="0.25"/>
    <row r="34633" s="29" customFormat="1" x14ac:dyDescent="0.25"/>
    <row r="34634" s="29" customFormat="1" x14ac:dyDescent="0.25"/>
    <row r="34635" s="29" customFormat="1" x14ac:dyDescent="0.25"/>
    <row r="34636" s="29" customFormat="1" x14ac:dyDescent="0.25"/>
    <row r="34637" s="29" customFormat="1" x14ac:dyDescent="0.25"/>
    <row r="34638" s="29" customFormat="1" x14ac:dyDescent="0.25"/>
    <row r="34639" s="29" customFormat="1" x14ac:dyDescent="0.25"/>
    <row r="34640" s="29" customFormat="1" x14ac:dyDescent="0.25"/>
    <row r="34641" s="29" customFormat="1" x14ac:dyDescent="0.25"/>
    <row r="34642" s="29" customFormat="1" x14ac:dyDescent="0.25"/>
    <row r="34643" s="29" customFormat="1" x14ac:dyDescent="0.25"/>
    <row r="34644" s="29" customFormat="1" x14ac:dyDescent="0.25"/>
    <row r="34645" s="29" customFormat="1" x14ac:dyDescent="0.25"/>
    <row r="34646" s="29" customFormat="1" x14ac:dyDescent="0.25"/>
    <row r="34647" s="29" customFormat="1" x14ac:dyDescent="0.25"/>
    <row r="34648" s="29" customFormat="1" x14ac:dyDescent="0.25"/>
    <row r="34649" s="29" customFormat="1" x14ac:dyDescent="0.25"/>
    <row r="34650" s="29" customFormat="1" x14ac:dyDescent="0.25"/>
    <row r="34651" s="29" customFormat="1" x14ac:dyDescent="0.25"/>
    <row r="34652" s="29" customFormat="1" x14ac:dyDescent="0.25"/>
    <row r="34653" s="29" customFormat="1" x14ac:dyDescent="0.25"/>
    <row r="34654" s="29" customFormat="1" x14ac:dyDescent="0.25"/>
    <row r="34655" s="29" customFormat="1" x14ac:dyDescent="0.25"/>
    <row r="34656" s="29" customFormat="1" x14ac:dyDescent="0.25"/>
    <row r="34657" s="29" customFormat="1" x14ac:dyDescent="0.25"/>
    <row r="34658" s="29" customFormat="1" x14ac:dyDescent="0.25"/>
    <row r="34659" s="29" customFormat="1" x14ac:dyDescent="0.25"/>
    <row r="34660" s="29" customFormat="1" x14ac:dyDescent="0.25"/>
    <row r="34661" s="29" customFormat="1" x14ac:dyDescent="0.25"/>
    <row r="34662" s="29" customFormat="1" x14ac:dyDescent="0.25"/>
    <row r="34663" s="29" customFormat="1" x14ac:dyDescent="0.25"/>
    <row r="34664" s="29" customFormat="1" x14ac:dyDescent="0.25"/>
    <row r="34665" s="29" customFormat="1" x14ac:dyDescent="0.25"/>
    <row r="34666" s="29" customFormat="1" x14ac:dyDescent="0.25"/>
    <row r="34667" s="29" customFormat="1" x14ac:dyDescent="0.25"/>
    <row r="34668" s="29" customFormat="1" x14ac:dyDescent="0.25"/>
    <row r="34669" s="29" customFormat="1" x14ac:dyDescent="0.25"/>
    <row r="34670" s="29" customFormat="1" x14ac:dyDescent="0.25"/>
    <row r="34671" s="29" customFormat="1" x14ac:dyDescent="0.25"/>
    <row r="34672" s="29" customFormat="1" x14ac:dyDescent="0.25"/>
    <row r="34673" s="29" customFormat="1" x14ac:dyDescent="0.25"/>
    <row r="34674" s="29" customFormat="1" x14ac:dyDescent="0.25"/>
    <row r="34675" s="29" customFormat="1" x14ac:dyDescent="0.25"/>
    <row r="34676" s="29" customFormat="1" x14ac:dyDescent="0.25"/>
    <row r="34677" s="29" customFormat="1" x14ac:dyDescent="0.25"/>
    <row r="34678" s="29" customFormat="1" x14ac:dyDescent="0.25"/>
    <row r="34679" s="29" customFormat="1" x14ac:dyDescent="0.25"/>
    <row r="34680" s="29" customFormat="1" x14ac:dyDescent="0.25"/>
    <row r="34681" s="29" customFormat="1" x14ac:dyDescent="0.25"/>
    <row r="34682" s="29" customFormat="1" x14ac:dyDescent="0.25"/>
    <row r="34683" s="29" customFormat="1" x14ac:dyDescent="0.25"/>
    <row r="34684" s="29" customFormat="1" x14ac:dyDescent="0.25"/>
    <row r="34685" s="29" customFormat="1" x14ac:dyDescent="0.25"/>
    <row r="34686" s="29" customFormat="1" x14ac:dyDescent="0.25"/>
    <row r="34687" s="29" customFormat="1" x14ac:dyDescent="0.25"/>
    <row r="34688" s="29" customFormat="1" x14ac:dyDescent="0.25"/>
    <row r="34689" s="29" customFormat="1" x14ac:dyDescent="0.25"/>
    <row r="34690" s="29" customFormat="1" x14ac:dyDescent="0.25"/>
    <row r="34691" s="29" customFormat="1" x14ac:dyDescent="0.25"/>
    <row r="34692" s="29" customFormat="1" x14ac:dyDescent="0.25"/>
    <row r="34693" s="29" customFormat="1" x14ac:dyDescent="0.25"/>
    <row r="34694" s="29" customFormat="1" x14ac:dyDescent="0.25"/>
    <row r="34695" s="29" customFormat="1" x14ac:dyDescent="0.25"/>
    <row r="34696" s="29" customFormat="1" x14ac:dyDescent="0.25"/>
    <row r="34697" s="29" customFormat="1" x14ac:dyDescent="0.25"/>
    <row r="34698" s="29" customFormat="1" x14ac:dyDescent="0.25"/>
    <row r="34699" s="29" customFormat="1" x14ac:dyDescent="0.25"/>
    <row r="34700" s="29" customFormat="1" x14ac:dyDescent="0.25"/>
    <row r="34701" s="29" customFormat="1" x14ac:dyDescent="0.25"/>
    <row r="34702" s="29" customFormat="1" x14ac:dyDescent="0.25"/>
    <row r="34703" s="29" customFormat="1" x14ac:dyDescent="0.25"/>
    <row r="34704" s="29" customFormat="1" x14ac:dyDescent="0.25"/>
    <row r="34705" s="29" customFormat="1" x14ac:dyDescent="0.25"/>
    <row r="34706" s="29" customFormat="1" x14ac:dyDescent="0.25"/>
    <row r="34707" s="29" customFormat="1" x14ac:dyDescent="0.25"/>
    <row r="34708" s="29" customFormat="1" x14ac:dyDescent="0.25"/>
    <row r="34709" s="29" customFormat="1" x14ac:dyDescent="0.25"/>
    <row r="34710" s="29" customFormat="1" x14ac:dyDescent="0.25"/>
    <row r="34711" s="29" customFormat="1" x14ac:dyDescent="0.25"/>
    <row r="34712" s="29" customFormat="1" x14ac:dyDescent="0.25"/>
    <row r="34713" s="29" customFormat="1" x14ac:dyDescent="0.25"/>
    <row r="34714" s="29" customFormat="1" x14ac:dyDescent="0.25"/>
    <row r="34715" s="29" customFormat="1" x14ac:dyDescent="0.25"/>
    <row r="34716" s="29" customFormat="1" x14ac:dyDescent="0.25"/>
    <row r="34717" s="29" customFormat="1" x14ac:dyDescent="0.25"/>
    <row r="34718" s="29" customFormat="1" x14ac:dyDescent="0.25"/>
    <row r="34719" s="29" customFormat="1" x14ac:dyDescent="0.25"/>
    <row r="34720" s="29" customFormat="1" x14ac:dyDescent="0.25"/>
    <row r="34721" s="29" customFormat="1" x14ac:dyDescent="0.25"/>
    <row r="34722" s="29" customFormat="1" x14ac:dyDescent="0.25"/>
    <row r="34723" s="29" customFormat="1" x14ac:dyDescent="0.25"/>
    <row r="34724" s="29" customFormat="1" x14ac:dyDescent="0.25"/>
    <row r="34725" s="29" customFormat="1" x14ac:dyDescent="0.25"/>
    <row r="34726" s="29" customFormat="1" x14ac:dyDescent="0.25"/>
    <row r="34727" s="29" customFormat="1" x14ac:dyDescent="0.25"/>
    <row r="34728" s="29" customFormat="1" x14ac:dyDescent="0.25"/>
    <row r="34729" s="29" customFormat="1" x14ac:dyDescent="0.25"/>
    <row r="34730" s="29" customFormat="1" x14ac:dyDescent="0.25"/>
    <row r="34731" s="29" customFormat="1" x14ac:dyDescent="0.25"/>
    <row r="34732" s="29" customFormat="1" x14ac:dyDescent="0.25"/>
    <row r="34733" s="29" customFormat="1" x14ac:dyDescent="0.25"/>
    <row r="34734" s="29" customFormat="1" x14ac:dyDescent="0.25"/>
    <row r="34735" s="29" customFormat="1" x14ac:dyDescent="0.25"/>
    <row r="34736" s="29" customFormat="1" x14ac:dyDescent="0.25"/>
    <row r="34737" s="29" customFormat="1" x14ac:dyDescent="0.25"/>
    <row r="34738" s="29" customFormat="1" x14ac:dyDescent="0.25"/>
    <row r="34739" s="29" customFormat="1" x14ac:dyDescent="0.25"/>
    <row r="34740" s="29" customFormat="1" x14ac:dyDescent="0.25"/>
    <row r="34741" s="29" customFormat="1" x14ac:dyDescent="0.25"/>
    <row r="34742" s="29" customFormat="1" x14ac:dyDescent="0.25"/>
    <row r="34743" s="29" customFormat="1" x14ac:dyDescent="0.25"/>
    <row r="34744" s="29" customFormat="1" x14ac:dyDescent="0.25"/>
    <row r="34745" s="29" customFormat="1" x14ac:dyDescent="0.25"/>
    <row r="34746" s="29" customFormat="1" x14ac:dyDescent="0.25"/>
    <row r="34747" s="29" customFormat="1" x14ac:dyDescent="0.25"/>
    <row r="34748" s="29" customFormat="1" x14ac:dyDescent="0.25"/>
    <row r="34749" s="29" customFormat="1" x14ac:dyDescent="0.25"/>
    <row r="34750" s="29" customFormat="1" x14ac:dyDescent="0.25"/>
    <row r="34751" s="29" customFormat="1" x14ac:dyDescent="0.25"/>
    <row r="34752" s="29" customFormat="1" x14ac:dyDescent="0.25"/>
    <row r="34753" s="29" customFormat="1" x14ac:dyDescent="0.25"/>
    <row r="34754" s="29" customFormat="1" x14ac:dyDescent="0.25"/>
    <row r="34755" s="29" customFormat="1" x14ac:dyDescent="0.25"/>
    <row r="34756" s="29" customFormat="1" x14ac:dyDescent="0.25"/>
    <row r="34757" s="29" customFormat="1" x14ac:dyDescent="0.25"/>
    <row r="34758" s="29" customFormat="1" x14ac:dyDescent="0.25"/>
    <row r="34759" s="29" customFormat="1" x14ac:dyDescent="0.25"/>
    <row r="34760" s="29" customFormat="1" x14ac:dyDescent="0.25"/>
    <row r="34761" s="29" customFormat="1" x14ac:dyDescent="0.25"/>
    <row r="34762" s="29" customFormat="1" x14ac:dyDescent="0.25"/>
    <row r="34763" s="29" customFormat="1" x14ac:dyDescent="0.25"/>
    <row r="34764" s="29" customFormat="1" x14ac:dyDescent="0.25"/>
    <row r="34765" s="29" customFormat="1" x14ac:dyDescent="0.25"/>
    <row r="34766" s="29" customFormat="1" x14ac:dyDescent="0.25"/>
    <row r="34767" s="29" customFormat="1" x14ac:dyDescent="0.25"/>
    <row r="34768" s="29" customFormat="1" x14ac:dyDescent="0.25"/>
    <row r="34769" s="29" customFormat="1" x14ac:dyDescent="0.25"/>
    <row r="34770" s="29" customFormat="1" x14ac:dyDescent="0.25"/>
    <row r="34771" s="29" customFormat="1" x14ac:dyDescent="0.25"/>
    <row r="34772" s="29" customFormat="1" x14ac:dyDescent="0.25"/>
    <row r="34773" s="29" customFormat="1" x14ac:dyDescent="0.25"/>
    <row r="34774" s="29" customFormat="1" x14ac:dyDescent="0.25"/>
    <row r="34775" s="29" customFormat="1" x14ac:dyDescent="0.25"/>
    <row r="34776" s="29" customFormat="1" x14ac:dyDescent="0.25"/>
    <row r="34777" s="29" customFormat="1" x14ac:dyDescent="0.25"/>
    <row r="34778" s="29" customFormat="1" x14ac:dyDescent="0.25"/>
    <row r="34779" s="29" customFormat="1" x14ac:dyDescent="0.25"/>
    <row r="34780" s="29" customFormat="1" x14ac:dyDescent="0.25"/>
    <row r="34781" s="29" customFormat="1" x14ac:dyDescent="0.25"/>
    <row r="34782" s="29" customFormat="1" x14ac:dyDescent="0.25"/>
    <row r="34783" s="29" customFormat="1" x14ac:dyDescent="0.25"/>
    <row r="34784" s="29" customFormat="1" x14ac:dyDescent="0.25"/>
    <row r="34785" s="29" customFormat="1" x14ac:dyDescent="0.25"/>
    <row r="34786" s="29" customFormat="1" x14ac:dyDescent="0.25"/>
    <row r="34787" s="29" customFormat="1" x14ac:dyDescent="0.25"/>
    <row r="34788" s="29" customFormat="1" x14ac:dyDescent="0.25"/>
    <row r="34789" s="29" customFormat="1" x14ac:dyDescent="0.25"/>
    <row r="34790" s="29" customFormat="1" x14ac:dyDescent="0.25"/>
    <row r="34791" s="29" customFormat="1" x14ac:dyDescent="0.25"/>
    <row r="34792" s="29" customFormat="1" x14ac:dyDescent="0.25"/>
    <row r="34793" s="29" customFormat="1" x14ac:dyDescent="0.25"/>
    <row r="34794" s="29" customFormat="1" x14ac:dyDescent="0.25"/>
    <row r="34795" s="29" customFormat="1" x14ac:dyDescent="0.25"/>
    <row r="34796" s="29" customFormat="1" x14ac:dyDescent="0.25"/>
    <row r="34797" s="29" customFormat="1" x14ac:dyDescent="0.25"/>
    <row r="34798" s="29" customFormat="1" x14ac:dyDescent="0.25"/>
    <row r="34799" s="29" customFormat="1" x14ac:dyDescent="0.25"/>
    <row r="34800" s="29" customFormat="1" x14ac:dyDescent="0.25"/>
    <row r="34801" s="29" customFormat="1" x14ac:dyDescent="0.25"/>
    <row r="34802" s="29" customFormat="1" x14ac:dyDescent="0.25"/>
    <row r="34803" s="29" customFormat="1" x14ac:dyDescent="0.25"/>
    <row r="34804" s="29" customFormat="1" x14ac:dyDescent="0.25"/>
    <row r="34805" s="29" customFormat="1" x14ac:dyDescent="0.25"/>
    <row r="34806" s="29" customFormat="1" x14ac:dyDescent="0.25"/>
    <row r="34807" s="29" customFormat="1" x14ac:dyDescent="0.25"/>
    <row r="34808" s="29" customFormat="1" x14ac:dyDescent="0.25"/>
    <row r="34809" s="29" customFormat="1" x14ac:dyDescent="0.25"/>
    <row r="34810" s="29" customFormat="1" x14ac:dyDescent="0.25"/>
    <row r="34811" s="29" customFormat="1" x14ac:dyDescent="0.25"/>
    <row r="34812" s="29" customFormat="1" x14ac:dyDescent="0.25"/>
    <row r="34813" s="29" customFormat="1" x14ac:dyDescent="0.25"/>
    <row r="34814" s="29" customFormat="1" x14ac:dyDescent="0.25"/>
    <row r="34815" s="29" customFormat="1" x14ac:dyDescent="0.25"/>
    <row r="34816" s="29" customFormat="1" x14ac:dyDescent="0.25"/>
    <row r="34817" s="29" customFormat="1" x14ac:dyDescent="0.25"/>
    <row r="34818" s="29" customFormat="1" x14ac:dyDescent="0.25"/>
    <row r="34819" s="29" customFormat="1" x14ac:dyDescent="0.25"/>
    <row r="34820" s="29" customFormat="1" x14ac:dyDescent="0.25"/>
    <row r="34821" s="29" customFormat="1" x14ac:dyDescent="0.25"/>
    <row r="34822" s="29" customFormat="1" x14ac:dyDescent="0.25"/>
    <row r="34823" s="29" customFormat="1" x14ac:dyDescent="0.25"/>
    <row r="34824" s="29" customFormat="1" x14ac:dyDescent="0.25"/>
    <row r="34825" s="29" customFormat="1" x14ac:dyDescent="0.25"/>
    <row r="34826" s="29" customFormat="1" x14ac:dyDescent="0.25"/>
    <row r="34827" s="29" customFormat="1" x14ac:dyDescent="0.25"/>
    <row r="34828" s="29" customFormat="1" x14ac:dyDescent="0.25"/>
    <row r="34829" s="29" customFormat="1" x14ac:dyDescent="0.25"/>
    <row r="34830" s="29" customFormat="1" x14ac:dyDescent="0.25"/>
    <row r="34831" s="29" customFormat="1" x14ac:dyDescent="0.25"/>
    <row r="34832" s="29" customFormat="1" x14ac:dyDescent="0.25"/>
    <row r="34833" s="29" customFormat="1" x14ac:dyDescent="0.25"/>
    <row r="34834" s="29" customFormat="1" x14ac:dyDescent="0.25"/>
    <row r="34835" s="29" customFormat="1" x14ac:dyDescent="0.25"/>
    <row r="34836" s="29" customFormat="1" x14ac:dyDescent="0.25"/>
    <row r="34837" s="29" customFormat="1" x14ac:dyDescent="0.25"/>
    <row r="34838" s="29" customFormat="1" x14ac:dyDescent="0.25"/>
    <row r="34839" s="29" customFormat="1" x14ac:dyDescent="0.25"/>
    <row r="34840" s="29" customFormat="1" x14ac:dyDescent="0.25"/>
    <row r="34841" s="29" customFormat="1" x14ac:dyDescent="0.25"/>
    <row r="34842" s="29" customFormat="1" x14ac:dyDescent="0.25"/>
    <row r="34843" s="29" customFormat="1" x14ac:dyDescent="0.25"/>
    <row r="34844" s="29" customFormat="1" x14ac:dyDescent="0.25"/>
    <row r="34845" s="29" customFormat="1" x14ac:dyDescent="0.25"/>
    <row r="34846" s="29" customFormat="1" x14ac:dyDescent="0.25"/>
    <row r="34847" s="29" customFormat="1" x14ac:dyDescent="0.25"/>
    <row r="34848" s="29" customFormat="1" x14ac:dyDescent="0.25"/>
    <row r="34849" s="29" customFormat="1" x14ac:dyDescent="0.25"/>
    <row r="34850" s="29" customFormat="1" x14ac:dyDescent="0.25"/>
    <row r="34851" s="29" customFormat="1" x14ac:dyDescent="0.25"/>
    <row r="34852" s="29" customFormat="1" x14ac:dyDescent="0.25"/>
    <row r="34853" s="29" customFormat="1" x14ac:dyDescent="0.25"/>
    <row r="34854" s="29" customFormat="1" x14ac:dyDescent="0.25"/>
    <row r="34855" s="29" customFormat="1" x14ac:dyDescent="0.25"/>
    <row r="34856" s="29" customFormat="1" x14ac:dyDescent="0.25"/>
    <row r="34857" s="29" customFormat="1" x14ac:dyDescent="0.25"/>
    <row r="34858" s="29" customFormat="1" x14ac:dyDescent="0.25"/>
    <row r="34859" s="29" customFormat="1" x14ac:dyDescent="0.25"/>
    <row r="34860" s="29" customFormat="1" x14ac:dyDescent="0.25"/>
    <row r="34861" s="29" customFormat="1" x14ac:dyDescent="0.25"/>
    <row r="34862" s="29" customFormat="1" x14ac:dyDescent="0.25"/>
    <row r="34863" s="29" customFormat="1" x14ac:dyDescent="0.25"/>
    <row r="34864" s="29" customFormat="1" x14ac:dyDescent="0.25"/>
    <row r="34865" s="29" customFormat="1" x14ac:dyDescent="0.25"/>
    <row r="34866" s="29" customFormat="1" x14ac:dyDescent="0.25"/>
    <row r="34867" s="29" customFormat="1" x14ac:dyDescent="0.25"/>
    <row r="34868" s="29" customFormat="1" x14ac:dyDescent="0.25"/>
    <row r="34869" s="29" customFormat="1" x14ac:dyDescent="0.25"/>
    <row r="34870" s="29" customFormat="1" x14ac:dyDescent="0.25"/>
    <row r="34871" s="29" customFormat="1" x14ac:dyDescent="0.25"/>
    <row r="34872" s="29" customFormat="1" x14ac:dyDescent="0.25"/>
    <row r="34873" s="29" customFormat="1" x14ac:dyDescent="0.25"/>
    <row r="34874" s="29" customFormat="1" x14ac:dyDescent="0.25"/>
    <row r="34875" s="29" customFormat="1" x14ac:dyDescent="0.25"/>
    <row r="34876" s="29" customFormat="1" x14ac:dyDescent="0.25"/>
    <row r="34877" s="29" customFormat="1" x14ac:dyDescent="0.25"/>
    <row r="34878" s="29" customFormat="1" x14ac:dyDescent="0.25"/>
    <row r="34879" s="29" customFormat="1" x14ac:dyDescent="0.25"/>
    <row r="34880" s="29" customFormat="1" x14ac:dyDescent="0.25"/>
    <row r="34881" s="29" customFormat="1" x14ac:dyDescent="0.25"/>
    <row r="34882" s="29" customFormat="1" x14ac:dyDescent="0.25"/>
    <row r="34883" s="29" customFormat="1" x14ac:dyDescent="0.25"/>
    <row r="34884" s="29" customFormat="1" x14ac:dyDescent="0.25"/>
    <row r="34885" s="29" customFormat="1" x14ac:dyDescent="0.25"/>
    <row r="34886" s="29" customFormat="1" x14ac:dyDescent="0.25"/>
    <row r="34887" s="29" customFormat="1" x14ac:dyDescent="0.25"/>
    <row r="34888" s="29" customFormat="1" x14ac:dyDescent="0.25"/>
    <row r="34889" s="29" customFormat="1" x14ac:dyDescent="0.25"/>
    <row r="34890" s="29" customFormat="1" x14ac:dyDescent="0.25"/>
    <row r="34891" s="29" customFormat="1" x14ac:dyDescent="0.25"/>
    <row r="34892" s="29" customFormat="1" x14ac:dyDescent="0.25"/>
    <row r="34893" s="29" customFormat="1" x14ac:dyDescent="0.25"/>
    <row r="34894" s="29" customFormat="1" x14ac:dyDescent="0.25"/>
    <row r="34895" s="29" customFormat="1" x14ac:dyDescent="0.25"/>
    <row r="34896" s="29" customFormat="1" x14ac:dyDescent="0.25"/>
    <row r="34897" s="29" customFormat="1" x14ac:dyDescent="0.25"/>
    <row r="34898" s="29" customFormat="1" x14ac:dyDescent="0.25"/>
    <row r="34899" s="29" customFormat="1" x14ac:dyDescent="0.25"/>
    <row r="34900" s="29" customFormat="1" x14ac:dyDescent="0.25"/>
    <row r="34901" s="29" customFormat="1" x14ac:dyDescent="0.25"/>
    <row r="34902" s="29" customFormat="1" x14ac:dyDescent="0.25"/>
    <row r="34903" s="29" customFormat="1" x14ac:dyDescent="0.25"/>
    <row r="34904" s="29" customFormat="1" x14ac:dyDescent="0.25"/>
    <row r="34905" s="29" customFormat="1" x14ac:dyDescent="0.25"/>
    <row r="34906" s="29" customFormat="1" x14ac:dyDescent="0.25"/>
    <row r="34907" s="29" customFormat="1" x14ac:dyDescent="0.25"/>
    <row r="34908" s="29" customFormat="1" x14ac:dyDescent="0.25"/>
    <row r="34909" s="29" customFormat="1" x14ac:dyDescent="0.25"/>
    <row r="34910" s="29" customFormat="1" x14ac:dyDescent="0.25"/>
    <row r="34911" s="29" customFormat="1" x14ac:dyDescent="0.25"/>
    <row r="34912" s="29" customFormat="1" x14ac:dyDescent="0.25"/>
    <row r="34913" s="29" customFormat="1" x14ac:dyDescent="0.25"/>
    <row r="34914" s="29" customFormat="1" x14ac:dyDescent="0.25"/>
    <row r="34915" s="29" customFormat="1" x14ac:dyDescent="0.25"/>
    <row r="34916" s="29" customFormat="1" x14ac:dyDescent="0.25"/>
    <row r="34917" s="29" customFormat="1" x14ac:dyDescent="0.25"/>
    <row r="34918" s="29" customFormat="1" x14ac:dyDescent="0.25"/>
    <row r="34919" s="29" customFormat="1" x14ac:dyDescent="0.25"/>
    <row r="34920" s="29" customFormat="1" x14ac:dyDescent="0.25"/>
    <row r="34921" s="29" customFormat="1" x14ac:dyDescent="0.25"/>
    <row r="34922" s="29" customFormat="1" x14ac:dyDescent="0.25"/>
    <row r="34923" s="29" customFormat="1" x14ac:dyDescent="0.25"/>
    <row r="34924" s="29" customFormat="1" x14ac:dyDescent="0.25"/>
    <row r="34925" s="29" customFormat="1" x14ac:dyDescent="0.25"/>
    <row r="34926" s="29" customFormat="1" x14ac:dyDescent="0.25"/>
    <row r="34927" s="29" customFormat="1" x14ac:dyDescent="0.25"/>
    <row r="34928" s="29" customFormat="1" x14ac:dyDescent="0.25"/>
    <row r="34929" s="29" customFormat="1" x14ac:dyDescent="0.25"/>
    <row r="34930" s="29" customFormat="1" x14ac:dyDescent="0.25"/>
    <row r="34931" s="29" customFormat="1" x14ac:dyDescent="0.25"/>
    <row r="34932" s="29" customFormat="1" x14ac:dyDescent="0.25"/>
    <row r="34933" s="29" customFormat="1" x14ac:dyDescent="0.25"/>
    <row r="34934" s="29" customFormat="1" x14ac:dyDescent="0.25"/>
    <row r="34935" s="29" customFormat="1" x14ac:dyDescent="0.25"/>
    <row r="34936" s="29" customFormat="1" x14ac:dyDescent="0.25"/>
    <row r="34937" s="29" customFormat="1" x14ac:dyDescent="0.25"/>
    <row r="34938" s="29" customFormat="1" x14ac:dyDescent="0.25"/>
    <row r="34939" s="29" customFormat="1" x14ac:dyDescent="0.25"/>
    <row r="34940" s="29" customFormat="1" x14ac:dyDescent="0.25"/>
    <row r="34941" s="29" customFormat="1" x14ac:dyDescent="0.25"/>
    <row r="34942" s="29" customFormat="1" x14ac:dyDescent="0.25"/>
    <row r="34943" s="29" customFormat="1" x14ac:dyDescent="0.25"/>
    <row r="34944" s="29" customFormat="1" x14ac:dyDescent="0.25"/>
    <row r="34945" s="29" customFormat="1" x14ac:dyDescent="0.25"/>
    <row r="34946" s="29" customFormat="1" x14ac:dyDescent="0.25"/>
    <row r="34947" s="29" customFormat="1" x14ac:dyDescent="0.25"/>
    <row r="34948" s="29" customFormat="1" x14ac:dyDescent="0.25"/>
    <row r="34949" s="29" customFormat="1" x14ac:dyDescent="0.25"/>
    <row r="34950" s="29" customFormat="1" x14ac:dyDescent="0.25"/>
    <row r="34951" s="29" customFormat="1" x14ac:dyDescent="0.25"/>
    <row r="34952" s="29" customFormat="1" x14ac:dyDescent="0.25"/>
    <row r="34953" s="29" customFormat="1" x14ac:dyDescent="0.25"/>
    <row r="34954" s="29" customFormat="1" x14ac:dyDescent="0.25"/>
    <row r="34955" s="29" customFormat="1" x14ac:dyDescent="0.25"/>
    <row r="34956" s="29" customFormat="1" x14ac:dyDescent="0.25"/>
    <row r="34957" s="29" customFormat="1" x14ac:dyDescent="0.25"/>
    <row r="34958" s="29" customFormat="1" x14ac:dyDescent="0.25"/>
    <row r="34959" s="29" customFormat="1" x14ac:dyDescent="0.25"/>
    <row r="34960" s="29" customFormat="1" x14ac:dyDescent="0.25"/>
    <row r="34961" s="29" customFormat="1" x14ac:dyDescent="0.25"/>
    <row r="34962" s="29" customFormat="1" x14ac:dyDescent="0.25"/>
    <row r="34963" s="29" customFormat="1" x14ac:dyDescent="0.25"/>
    <row r="34964" s="29" customFormat="1" x14ac:dyDescent="0.25"/>
    <row r="34965" s="29" customFormat="1" x14ac:dyDescent="0.25"/>
    <row r="34966" s="29" customFormat="1" x14ac:dyDescent="0.25"/>
    <row r="34967" s="29" customFormat="1" x14ac:dyDescent="0.25"/>
    <row r="34968" s="29" customFormat="1" x14ac:dyDescent="0.25"/>
    <row r="34969" s="29" customFormat="1" x14ac:dyDescent="0.25"/>
    <row r="34970" s="29" customFormat="1" x14ac:dyDescent="0.25"/>
    <row r="34971" s="29" customFormat="1" x14ac:dyDescent="0.25"/>
    <row r="34972" s="29" customFormat="1" x14ac:dyDescent="0.25"/>
    <row r="34973" s="29" customFormat="1" x14ac:dyDescent="0.25"/>
    <row r="34974" s="29" customFormat="1" x14ac:dyDescent="0.25"/>
    <row r="34975" s="29" customFormat="1" x14ac:dyDescent="0.25"/>
    <row r="34976" s="29" customFormat="1" x14ac:dyDescent="0.25"/>
    <row r="34977" s="29" customFormat="1" x14ac:dyDescent="0.25"/>
    <row r="34978" s="29" customFormat="1" x14ac:dyDescent="0.25"/>
    <row r="34979" s="29" customFormat="1" x14ac:dyDescent="0.25"/>
    <row r="34980" s="29" customFormat="1" x14ac:dyDescent="0.25"/>
    <row r="34981" s="29" customFormat="1" x14ac:dyDescent="0.25"/>
    <row r="34982" s="29" customFormat="1" x14ac:dyDescent="0.25"/>
    <row r="34983" s="29" customFormat="1" x14ac:dyDescent="0.25"/>
    <row r="34984" s="29" customFormat="1" x14ac:dyDescent="0.25"/>
    <row r="34985" s="29" customFormat="1" x14ac:dyDescent="0.25"/>
    <row r="34986" s="29" customFormat="1" x14ac:dyDescent="0.25"/>
    <row r="34987" s="29" customFormat="1" x14ac:dyDescent="0.25"/>
    <row r="34988" s="29" customFormat="1" x14ac:dyDescent="0.25"/>
    <row r="34989" s="29" customFormat="1" x14ac:dyDescent="0.25"/>
    <row r="34990" s="29" customFormat="1" x14ac:dyDescent="0.25"/>
    <row r="34991" s="29" customFormat="1" x14ac:dyDescent="0.25"/>
    <row r="34992" s="29" customFormat="1" x14ac:dyDescent="0.25"/>
    <row r="34993" s="29" customFormat="1" x14ac:dyDescent="0.25"/>
    <row r="34994" s="29" customFormat="1" x14ac:dyDescent="0.25"/>
    <row r="34995" s="29" customFormat="1" x14ac:dyDescent="0.25"/>
    <row r="34996" s="29" customFormat="1" x14ac:dyDescent="0.25"/>
    <row r="34997" s="29" customFormat="1" x14ac:dyDescent="0.25"/>
    <row r="34998" s="29" customFormat="1" x14ac:dyDescent="0.25"/>
    <row r="34999" s="29" customFormat="1" x14ac:dyDescent="0.25"/>
    <row r="35000" s="29" customFormat="1" x14ac:dyDescent="0.25"/>
    <row r="35001" s="29" customFormat="1" x14ac:dyDescent="0.25"/>
    <row r="35002" s="29" customFormat="1" x14ac:dyDescent="0.25"/>
    <row r="35003" s="29" customFormat="1" x14ac:dyDescent="0.25"/>
    <row r="35004" s="29" customFormat="1" x14ac:dyDescent="0.25"/>
    <row r="35005" s="29" customFormat="1" x14ac:dyDescent="0.25"/>
    <row r="35006" s="29" customFormat="1" x14ac:dyDescent="0.25"/>
    <row r="35007" s="29" customFormat="1" x14ac:dyDescent="0.25"/>
    <row r="35008" s="29" customFormat="1" x14ac:dyDescent="0.25"/>
    <row r="35009" s="29" customFormat="1" x14ac:dyDescent="0.25"/>
    <row r="35010" s="29" customFormat="1" x14ac:dyDescent="0.25"/>
    <row r="35011" s="29" customFormat="1" x14ac:dyDescent="0.25"/>
    <row r="35012" s="29" customFormat="1" x14ac:dyDescent="0.25"/>
    <row r="35013" s="29" customFormat="1" x14ac:dyDescent="0.25"/>
    <row r="35014" s="29" customFormat="1" x14ac:dyDescent="0.25"/>
    <row r="35015" s="29" customFormat="1" x14ac:dyDescent="0.25"/>
    <row r="35016" s="29" customFormat="1" x14ac:dyDescent="0.25"/>
    <row r="35017" s="29" customFormat="1" x14ac:dyDescent="0.25"/>
    <row r="35018" s="29" customFormat="1" x14ac:dyDescent="0.25"/>
    <row r="35019" s="29" customFormat="1" x14ac:dyDescent="0.25"/>
    <row r="35020" s="29" customFormat="1" x14ac:dyDescent="0.25"/>
    <row r="35021" s="29" customFormat="1" x14ac:dyDescent="0.25"/>
    <row r="35022" s="29" customFormat="1" x14ac:dyDescent="0.25"/>
    <row r="35023" s="29" customFormat="1" x14ac:dyDescent="0.25"/>
    <row r="35024" s="29" customFormat="1" x14ac:dyDescent="0.25"/>
    <row r="35025" s="29" customFormat="1" x14ac:dyDescent="0.25"/>
    <row r="35026" s="29" customFormat="1" x14ac:dyDescent="0.25"/>
    <row r="35027" s="29" customFormat="1" x14ac:dyDescent="0.25"/>
    <row r="35028" s="29" customFormat="1" x14ac:dyDescent="0.25"/>
    <row r="35029" s="29" customFormat="1" x14ac:dyDescent="0.25"/>
    <row r="35030" s="29" customFormat="1" x14ac:dyDescent="0.25"/>
    <row r="35031" s="29" customFormat="1" x14ac:dyDescent="0.25"/>
    <row r="35032" s="29" customFormat="1" x14ac:dyDescent="0.25"/>
    <row r="35033" s="29" customFormat="1" x14ac:dyDescent="0.25"/>
    <row r="35034" s="29" customFormat="1" x14ac:dyDescent="0.25"/>
    <row r="35035" s="29" customFormat="1" x14ac:dyDescent="0.25"/>
    <row r="35036" s="29" customFormat="1" x14ac:dyDescent="0.25"/>
    <row r="35037" s="29" customFormat="1" x14ac:dyDescent="0.25"/>
    <row r="35038" s="29" customFormat="1" x14ac:dyDescent="0.25"/>
    <row r="35039" s="29" customFormat="1" x14ac:dyDescent="0.25"/>
    <row r="35040" s="29" customFormat="1" x14ac:dyDescent="0.25"/>
    <row r="35041" s="29" customFormat="1" x14ac:dyDescent="0.25"/>
    <row r="35042" s="29" customFormat="1" x14ac:dyDescent="0.25"/>
    <row r="35043" s="29" customFormat="1" x14ac:dyDescent="0.25"/>
    <row r="35044" s="29" customFormat="1" x14ac:dyDescent="0.25"/>
    <row r="35045" s="29" customFormat="1" x14ac:dyDescent="0.25"/>
    <row r="35046" s="29" customFormat="1" x14ac:dyDescent="0.25"/>
    <row r="35047" s="29" customFormat="1" x14ac:dyDescent="0.25"/>
    <row r="35048" s="29" customFormat="1" x14ac:dyDescent="0.25"/>
    <row r="35049" s="29" customFormat="1" x14ac:dyDescent="0.25"/>
    <row r="35050" s="29" customFormat="1" x14ac:dyDescent="0.25"/>
    <row r="35051" s="29" customFormat="1" x14ac:dyDescent="0.25"/>
    <row r="35052" s="29" customFormat="1" x14ac:dyDescent="0.25"/>
    <row r="35053" s="29" customFormat="1" x14ac:dyDescent="0.25"/>
    <row r="35054" s="29" customFormat="1" x14ac:dyDescent="0.25"/>
    <row r="35055" s="29" customFormat="1" x14ac:dyDescent="0.25"/>
    <row r="35056" s="29" customFormat="1" x14ac:dyDescent="0.25"/>
    <row r="35057" s="29" customFormat="1" x14ac:dyDescent="0.25"/>
    <row r="35058" s="29" customFormat="1" x14ac:dyDescent="0.25"/>
    <row r="35059" s="29" customFormat="1" x14ac:dyDescent="0.25"/>
    <row r="35060" s="29" customFormat="1" x14ac:dyDescent="0.25"/>
    <row r="35061" s="29" customFormat="1" x14ac:dyDescent="0.25"/>
    <row r="35062" s="29" customFormat="1" x14ac:dyDescent="0.25"/>
    <row r="35063" s="29" customFormat="1" x14ac:dyDescent="0.25"/>
    <row r="35064" s="29" customFormat="1" x14ac:dyDescent="0.25"/>
    <row r="35065" s="29" customFormat="1" x14ac:dyDescent="0.25"/>
    <row r="35066" s="29" customFormat="1" x14ac:dyDescent="0.25"/>
    <row r="35067" s="29" customFormat="1" x14ac:dyDescent="0.25"/>
    <row r="35068" s="29" customFormat="1" x14ac:dyDescent="0.25"/>
    <row r="35069" s="29" customFormat="1" x14ac:dyDescent="0.25"/>
    <row r="35070" s="29" customFormat="1" x14ac:dyDescent="0.25"/>
    <row r="35071" s="29" customFormat="1" x14ac:dyDescent="0.25"/>
    <row r="35072" s="29" customFormat="1" x14ac:dyDescent="0.25"/>
    <row r="35073" s="29" customFormat="1" x14ac:dyDescent="0.25"/>
    <row r="35074" s="29" customFormat="1" x14ac:dyDescent="0.25"/>
    <row r="35075" s="29" customFormat="1" x14ac:dyDescent="0.25"/>
    <row r="35076" s="29" customFormat="1" x14ac:dyDescent="0.25"/>
    <row r="35077" s="29" customFormat="1" x14ac:dyDescent="0.25"/>
    <row r="35078" s="29" customFormat="1" x14ac:dyDescent="0.25"/>
    <row r="35079" s="29" customFormat="1" x14ac:dyDescent="0.25"/>
    <row r="35080" s="29" customFormat="1" x14ac:dyDescent="0.25"/>
    <row r="35081" s="29" customFormat="1" x14ac:dyDescent="0.25"/>
    <row r="35082" s="29" customFormat="1" x14ac:dyDescent="0.25"/>
    <row r="35083" s="29" customFormat="1" x14ac:dyDescent="0.25"/>
    <row r="35084" s="29" customFormat="1" x14ac:dyDescent="0.25"/>
    <row r="35085" s="29" customFormat="1" x14ac:dyDescent="0.25"/>
    <row r="35086" s="29" customFormat="1" x14ac:dyDescent="0.25"/>
    <row r="35087" s="29" customFormat="1" x14ac:dyDescent="0.25"/>
    <row r="35088" s="29" customFormat="1" x14ac:dyDescent="0.25"/>
    <row r="35089" s="29" customFormat="1" x14ac:dyDescent="0.25"/>
    <row r="35090" s="29" customFormat="1" x14ac:dyDescent="0.25"/>
    <row r="35091" s="29" customFormat="1" x14ac:dyDescent="0.25"/>
    <row r="35092" s="29" customFormat="1" x14ac:dyDescent="0.25"/>
    <row r="35093" s="29" customFormat="1" x14ac:dyDescent="0.25"/>
    <row r="35094" s="29" customFormat="1" x14ac:dyDescent="0.25"/>
    <row r="35095" s="29" customFormat="1" x14ac:dyDescent="0.25"/>
    <row r="35096" s="29" customFormat="1" x14ac:dyDescent="0.25"/>
    <row r="35097" s="29" customFormat="1" x14ac:dyDescent="0.25"/>
    <row r="35098" s="29" customFormat="1" x14ac:dyDescent="0.25"/>
    <row r="35099" s="29" customFormat="1" x14ac:dyDescent="0.25"/>
    <row r="35100" s="29" customFormat="1" x14ac:dyDescent="0.25"/>
    <row r="35101" s="29" customFormat="1" x14ac:dyDescent="0.25"/>
    <row r="35102" s="29" customFormat="1" x14ac:dyDescent="0.25"/>
    <row r="35103" s="29" customFormat="1" x14ac:dyDescent="0.25"/>
    <row r="35104" s="29" customFormat="1" x14ac:dyDescent="0.25"/>
    <row r="35105" s="29" customFormat="1" x14ac:dyDescent="0.25"/>
    <row r="35106" s="29" customFormat="1" x14ac:dyDescent="0.25"/>
    <row r="35107" s="29" customFormat="1" x14ac:dyDescent="0.25"/>
    <row r="35108" s="29" customFormat="1" x14ac:dyDescent="0.25"/>
    <row r="35109" s="29" customFormat="1" x14ac:dyDescent="0.25"/>
    <row r="35110" s="29" customFormat="1" x14ac:dyDescent="0.25"/>
    <row r="35111" s="29" customFormat="1" x14ac:dyDescent="0.25"/>
    <row r="35112" s="29" customFormat="1" x14ac:dyDescent="0.25"/>
    <row r="35113" s="29" customFormat="1" x14ac:dyDescent="0.25"/>
    <row r="35114" s="29" customFormat="1" x14ac:dyDescent="0.25"/>
    <row r="35115" s="29" customFormat="1" x14ac:dyDescent="0.25"/>
    <row r="35116" s="29" customFormat="1" x14ac:dyDescent="0.25"/>
    <row r="35117" s="29" customFormat="1" x14ac:dyDescent="0.25"/>
    <row r="35118" s="29" customFormat="1" x14ac:dyDescent="0.25"/>
    <row r="35119" s="29" customFormat="1" x14ac:dyDescent="0.25"/>
    <row r="35120" s="29" customFormat="1" x14ac:dyDescent="0.25"/>
    <row r="35121" s="29" customFormat="1" x14ac:dyDescent="0.25"/>
    <row r="35122" s="29" customFormat="1" x14ac:dyDescent="0.25"/>
    <row r="35123" s="29" customFormat="1" x14ac:dyDescent="0.25"/>
    <row r="35124" s="29" customFormat="1" x14ac:dyDescent="0.25"/>
    <row r="35125" s="29" customFormat="1" x14ac:dyDescent="0.25"/>
    <row r="35126" s="29" customFormat="1" x14ac:dyDescent="0.25"/>
    <row r="35127" s="29" customFormat="1" x14ac:dyDescent="0.25"/>
    <row r="35128" s="29" customFormat="1" x14ac:dyDescent="0.25"/>
    <row r="35129" s="29" customFormat="1" x14ac:dyDescent="0.25"/>
    <row r="35130" s="29" customFormat="1" x14ac:dyDescent="0.25"/>
    <row r="35131" s="29" customFormat="1" x14ac:dyDescent="0.25"/>
    <row r="35132" s="29" customFormat="1" x14ac:dyDescent="0.25"/>
    <row r="35133" s="29" customFormat="1" x14ac:dyDescent="0.25"/>
    <row r="35134" s="29" customFormat="1" x14ac:dyDescent="0.25"/>
    <row r="35135" s="29" customFormat="1" x14ac:dyDescent="0.25"/>
    <row r="35136" s="29" customFormat="1" x14ac:dyDescent="0.25"/>
    <row r="35137" s="29" customFormat="1" x14ac:dyDescent="0.25"/>
    <row r="35138" s="29" customFormat="1" x14ac:dyDescent="0.25"/>
    <row r="35139" s="29" customFormat="1" x14ac:dyDescent="0.25"/>
    <row r="35140" s="29" customFormat="1" x14ac:dyDescent="0.25"/>
    <row r="35141" s="29" customFormat="1" x14ac:dyDescent="0.25"/>
    <row r="35142" s="29" customFormat="1" x14ac:dyDescent="0.25"/>
    <row r="35143" s="29" customFormat="1" x14ac:dyDescent="0.25"/>
    <row r="35144" s="29" customFormat="1" x14ac:dyDescent="0.25"/>
    <row r="35145" s="29" customFormat="1" x14ac:dyDescent="0.25"/>
    <row r="35146" s="29" customFormat="1" x14ac:dyDescent="0.25"/>
    <row r="35147" s="29" customFormat="1" x14ac:dyDescent="0.25"/>
    <row r="35148" s="29" customFormat="1" x14ac:dyDescent="0.25"/>
    <row r="35149" s="29" customFormat="1" x14ac:dyDescent="0.25"/>
    <row r="35150" s="29" customFormat="1" x14ac:dyDescent="0.25"/>
    <row r="35151" s="29" customFormat="1" x14ac:dyDescent="0.25"/>
    <row r="35152" s="29" customFormat="1" x14ac:dyDescent="0.25"/>
    <row r="35153" s="29" customFormat="1" x14ac:dyDescent="0.25"/>
    <row r="35154" s="29" customFormat="1" x14ac:dyDescent="0.25"/>
    <row r="35155" s="29" customFormat="1" x14ac:dyDescent="0.25"/>
    <row r="35156" s="29" customFormat="1" x14ac:dyDescent="0.25"/>
    <row r="35157" s="29" customFormat="1" x14ac:dyDescent="0.25"/>
    <row r="35158" s="29" customFormat="1" x14ac:dyDescent="0.25"/>
    <row r="35159" s="29" customFormat="1" x14ac:dyDescent="0.25"/>
    <row r="35160" s="29" customFormat="1" x14ac:dyDescent="0.25"/>
    <row r="35161" s="29" customFormat="1" x14ac:dyDescent="0.25"/>
    <row r="35162" s="29" customFormat="1" x14ac:dyDescent="0.25"/>
    <row r="35163" s="29" customFormat="1" x14ac:dyDescent="0.25"/>
    <row r="35164" s="29" customFormat="1" x14ac:dyDescent="0.25"/>
    <row r="35165" s="29" customFormat="1" x14ac:dyDescent="0.25"/>
    <row r="35166" s="29" customFormat="1" x14ac:dyDescent="0.25"/>
    <row r="35167" s="29" customFormat="1" x14ac:dyDescent="0.25"/>
    <row r="35168" s="29" customFormat="1" x14ac:dyDescent="0.25"/>
    <row r="35169" s="29" customFormat="1" x14ac:dyDescent="0.25"/>
    <row r="35170" s="29" customFormat="1" x14ac:dyDescent="0.25"/>
    <row r="35171" s="29" customFormat="1" x14ac:dyDescent="0.25"/>
    <row r="35172" s="29" customFormat="1" x14ac:dyDescent="0.25"/>
    <row r="35173" s="29" customFormat="1" x14ac:dyDescent="0.25"/>
    <row r="35174" s="29" customFormat="1" x14ac:dyDescent="0.25"/>
    <row r="35175" s="29" customFormat="1" x14ac:dyDescent="0.25"/>
    <row r="35176" s="29" customFormat="1" x14ac:dyDescent="0.25"/>
    <row r="35177" s="29" customFormat="1" x14ac:dyDescent="0.25"/>
    <row r="35178" s="29" customFormat="1" x14ac:dyDescent="0.25"/>
    <row r="35179" s="29" customFormat="1" x14ac:dyDescent="0.25"/>
    <row r="35180" s="29" customFormat="1" x14ac:dyDescent="0.25"/>
    <row r="35181" s="29" customFormat="1" x14ac:dyDescent="0.25"/>
    <row r="35182" s="29" customFormat="1" x14ac:dyDescent="0.25"/>
    <row r="35183" s="29" customFormat="1" x14ac:dyDescent="0.25"/>
    <row r="35184" s="29" customFormat="1" x14ac:dyDescent="0.25"/>
    <row r="35185" s="29" customFormat="1" x14ac:dyDescent="0.25"/>
    <row r="35186" s="29" customFormat="1" x14ac:dyDescent="0.25"/>
    <row r="35187" s="29" customFormat="1" x14ac:dyDescent="0.25"/>
    <row r="35188" s="29" customFormat="1" x14ac:dyDescent="0.25"/>
    <row r="35189" s="29" customFormat="1" x14ac:dyDescent="0.25"/>
    <row r="35190" s="29" customFormat="1" x14ac:dyDescent="0.25"/>
    <row r="35191" s="29" customFormat="1" x14ac:dyDescent="0.25"/>
    <row r="35192" s="29" customFormat="1" x14ac:dyDescent="0.25"/>
    <row r="35193" s="29" customFormat="1" x14ac:dyDescent="0.25"/>
    <row r="35194" s="29" customFormat="1" x14ac:dyDescent="0.25"/>
    <row r="35195" s="29" customFormat="1" x14ac:dyDescent="0.25"/>
    <row r="35196" s="29" customFormat="1" x14ac:dyDescent="0.25"/>
    <row r="35197" s="29" customFormat="1" x14ac:dyDescent="0.25"/>
    <row r="35198" s="29" customFormat="1" x14ac:dyDescent="0.25"/>
    <row r="35199" s="29" customFormat="1" x14ac:dyDescent="0.25"/>
    <row r="35200" s="29" customFormat="1" x14ac:dyDescent="0.25"/>
    <row r="35201" s="29" customFormat="1" x14ac:dyDescent="0.25"/>
    <row r="35202" s="29" customFormat="1" x14ac:dyDescent="0.25"/>
    <row r="35203" s="29" customFormat="1" x14ac:dyDescent="0.25"/>
    <row r="35204" s="29" customFormat="1" x14ac:dyDescent="0.25"/>
    <row r="35205" s="29" customFormat="1" x14ac:dyDescent="0.25"/>
    <row r="35206" s="29" customFormat="1" x14ac:dyDescent="0.25"/>
    <row r="35207" s="29" customFormat="1" x14ac:dyDescent="0.25"/>
    <row r="35208" s="29" customFormat="1" x14ac:dyDescent="0.25"/>
    <row r="35209" s="29" customFormat="1" x14ac:dyDescent="0.25"/>
    <row r="35210" s="29" customFormat="1" x14ac:dyDescent="0.25"/>
    <row r="35211" s="29" customFormat="1" x14ac:dyDescent="0.25"/>
    <row r="35212" s="29" customFormat="1" x14ac:dyDescent="0.25"/>
    <row r="35213" s="29" customFormat="1" x14ac:dyDescent="0.25"/>
    <row r="35214" s="29" customFormat="1" x14ac:dyDescent="0.25"/>
    <row r="35215" s="29" customFormat="1" x14ac:dyDescent="0.25"/>
    <row r="35216" s="29" customFormat="1" x14ac:dyDescent="0.25"/>
    <row r="35217" s="29" customFormat="1" x14ac:dyDescent="0.25"/>
    <row r="35218" s="29" customFormat="1" x14ac:dyDescent="0.25"/>
    <row r="35219" s="29" customFormat="1" x14ac:dyDescent="0.25"/>
    <row r="35220" s="29" customFormat="1" x14ac:dyDescent="0.25"/>
    <row r="35221" s="29" customFormat="1" x14ac:dyDescent="0.25"/>
    <row r="35222" s="29" customFormat="1" x14ac:dyDescent="0.25"/>
    <row r="35223" s="29" customFormat="1" x14ac:dyDescent="0.25"/>
    <row r="35224" s="29" customFormat="1" x14ac:dyDescent="0.25"/>
    <row r="35225" s="29" customFormat="1" x14ac:dyDescent="0.25"/>
    <row r="35226" s="29" customFormat="1" x14ac:dyDescent="0.25"/>
    <row r="35227" s="29" customFormat="1" x14ac:dyDescent="0.25"/>
    <row r="35228" s="29" customFormat="1" x14ac:dyDescent="0.25"/>
    <row r="35229" s="29" customFormat="1" x14ac:dyDescent="0.25"/>
    <row r="35230" s="29" customFormat="1" x14ac:dyDescent="0.25"/>
    <row r="35231" s="29" customFormat="1" x14ac:dyDescent="0.25"/>
    <row r="35232" s="29" customFormat="1" x14ac:dyDescent="0.25"/>
    <row r="35233" s="29" customFormat="1" x14ac:dyDescent="0.25"/>
    <row r="35234" s="29" customFormat="1" x14ac:dyDescent="0.25"/>
    <row r="35235" s="29" customFormat="1" x14ac:dyDescent="0.25"/>
    <row r="35236" s="29" customFormat="1" x14ac:dyDescent="0.25"/>
    <row r="35237" s="29" customFormat="1" x14ac:dyDescent="0.25"/>
    <row r="35238" s="29" customFormat="1" x14ac:dyDescent="0.25"/>
    <row r="35239" s="29" customFormat="1" x14ac:dyDescent="0.25"/>
    <row r="35240" s="29" customFormat="1" x14ac:dyDescent="0.25"/>
    <row r="35241" s="29" customFormat="1" x14ac:dyDescent="0.25"/>
    <row r="35242" s="29" customFormat="1" x14ac:dyDescent="0.25"/>
    <row r="35243" s="29" customFormat="1" x14ac:dyDescent="0.25"/>
    <row r="35244" s="29" customFormat="1" x14ac:dyDescent="0.25"/>
    <row r="35245" s="29" customFormat="1" x14ac:dyDescent="0.25"/>
    <row r="35246" s="29" customFormat="1" x14ac:dyDescent="0.25"/>
    <row r="35247" s="29" customFormat="1" x14ac:dyDescent="0.25"/>
    <row r="35248" s="29" customFormat="1" x14ac:dyDescent="0.25"/>
    <row r="35249" s="29" customFormat="1" x14ac:dyDescent="0.25"/>
    <row r="35250" s="29" customFormat="1" x14ac:dyDescent="0.25"/>
    <row r="35251" s="29" customFormat="1" x14ac:dyDescent="0.25"/>
    <row r="35252" s="29" customFormat="1" x14ac:dyDescent="0.25"/>
    <row r="35253" s="29" customFormat="1" x14ac:dyDescent="0.25"/>
    <row r="35254" s="29" customFormat="1" x14ac:dyDescent="0.25"/>
    <row r="35255" s="29" customFormat="1" x14ac:dyDescent="0.25"/>
    <row r="35256" s="29" customFormat="1" x14ac:dyDescent="0.25"/>
    <row r="35257" s="29" customFormat="1" x14ac:dyDescent="0.25"/>
    <row r="35258" s="29" customFormat="1" x14ac:dyDescent="0.25"/>
    <row r="35259" s="29" customFormat="1" x14ac:dyDescent="0.25"/>
    <row r="35260" s="29" customFormat="1" x14ac:dyDescent="0.25"/>
    <row r="35261" s="29" customFormat="1" x14ac:dyDescent="0.25"/>
    <row r="35262" s="29" customFormat="1" x14ac:dyDescent="0.25"/>
    <row r="35263" s="29" customFormat="1" x14ac:dyDescent="0.25"/>
    <row r="35264" s="29" customFormat="1" x14ac:dyDescent="0.25"/>
    <row r="35265" s="29" customFormat="1" x14ac:dyDescent="0.25"/>
    <row r="35266" s="29" customFormat="1" x14ac:dyDescent="0.25"/>
    <row r="35267" s="29" customFormat="1" x14ac:dyDescent="0.25"/>
    <row r="35268" s="29" customFormat="1" x14ac:dyDescent="0.25"/>
    <row r="35269" s="29" customFormat="1" x14ac:dyDescent="0.25"/>
    <row r="35270" s="29" customFormat="1" x14ac:dyDescent="0.25"/>
    <row r="35271" s="29" customFormat="1" x14ac:dyDescent="0.25"/>
    <row r="35272" s="29" customFormat="1" x14ac:dyDescent="0.25"/>
    <row r="35273" s="29" customFormat="1" x14ac:dyDescent="0.25"/>
    <row r="35274" s="29" customFormat="1" x14ac:dyDescent="0.25"/>
    <row r="35275" s="29" customFormat="1" x14ac:dyDescent="0.25"/>
    <row r="35276" s="29" customFormat="1" x14ac:dyDescent="0.25"/>
    <row r="35277" s="29" customFormat="1" x14ac:dyDescent="0.25"/>
    <row r="35278" s="29" customFormat="1" x14ac:dyDescent="0.25"/>
    <row r="35279" s="29" customFormat="1" x14ac:dyDescent="0.25"/>
    <row r="35280" s="29" customFormat="1" x14ac:dyDescent="0.25"/>
    <row r="35281" s="29" customFormat="1" x14ac:dyDescent="0.25"/>
    <row r="35282" s="29" customFormat="1" x14ac:dyDescent="0.25"/>
    <row r="35283" s="29" customFormat="1" x14ac:dyDescent="0.25"/>
    <row r="35284" s="29" customFormat="1" x14ac:dyDescent="0.25"/>
    <row r="35285" s="29" customFormat="1" x14ac:dyDescent="0.25"/>
    <row r="35286" s="29" customFormat="1" x14ac:dyDescent="0.25"/>
    <row r="35287" s="29" customFormat="1" x14ac:dyDescent="0.25"/>
    <row r="35288" s="29" customFormat="1" x14ac:dyDescent="0.25"/>
    <row r="35289" s="29" customFormat="1" x14ac:dyDescent="0.25"/>
    <row r="35290" s="29" customFormat="1" x14ac:dyDescent="0.25"/>
    <row r="35291" s="29" customFormat="1" x14ac:dyDescent="0.25"/>
    <row r="35292" s="29" customFormat="1" x14ac:dyDescent="0.25"/>
    <row r="35293" s="29" customFormat="1" x14ac:dyDescent="0.25"/>
    <row r="35294" s="29" customFormat="1" x14ac:dyDescent="0.25"/>
    <row r="35295" s="29" customFormat="1" x14ac:dyDescent="0.25"/>
    <row r="35296" s="29" customFormat="1" x14ac:dyDescent="0.25"/>
    <row r="35297" s="29" customFormat="1" x14ac:dyDescent="0.25"/>
    <row r="35298" s="29" customFormat="1" x14ac:dyDescent="0.25"/>
    <row r="35299" s="29" customFormat="1" x14ac:dyDescent="0.25"/>
    <row r="35300" s="29" customFormat="1" x14ac:dyDescent="0.25"/>
    <row r="35301" s="29" customFormat="1" x14ac:dyDescent="0.25"/>
    <row r="35302" s="29" customFormat="1" x14ac:dyDescent="0.25"/>
    <row r="35303" s="29" customFormat="1" x14ac:dyDescent="0.25"/>
    <row r="35304" s="29" customFormat="1" x14ac:dyDescent="0.25"/>
    <row r="35305" s="29" customFormat="1" x14ac:dyDescent="0.25"/>
    <row r="35306" s="29" customFormat="1" x14ac:dyDescent="0.25"/>
    <row r="35307" s="29" customFormat="1" x14ac:dyDescent="0.25"/>
    <row r="35308" s="29" customFormat="1" x14ac:dyDescent="0.25"/>
    <row r="35309" s="29" customFormat="1" x14ac:dyDescent="0.25"/>
    <row r="35310" s="29" customFormat="1" x14ac:dyDescent="0.25"/>
    <row r="35311" s="29" customFormat="1" x14ac:dyDescent="0.25"/>
    <row r="35312" s="29" customFormat="1" x14ac:dyDescent="0.25"/>
    <row r="35313" s="29" customFormat="1" x14ac:dyDescent="0.25"/>
    <row r="35314" s="29" customFormat="1" x14ac:dyDescent="0.25"/>
    <row r="35315" s="29" customFormat="1" x14ac:dyDescent="0.25"/>
    <row r="35316" s="29" customFormat="1" x14ac:dyDescent="0.25"/>
    <row r="35317" s="29" customFormat="1" x14ac:dyDescent="0.25"/>
    <row r="35318" s="29" customFormat="1" x14ac:dyDescent="0.25"/>
    <row r="35319" s="29" customFormat="1" x14ac:dyDescent="0.25"/>
    <row r="35320" s="29" customFormat="1" x14ac:dyDescent="0.25"/>
    <row r="35321" s="29" customFormat="1" x14ac:dyDescent="0.25"/>
    <row r="35322" s="29" customFormat="1" x14ac:dyDescent="0.25"/>
    <row r="35323" s="29" customFormat="1" x14ac:dyDescent="0.25"/>
    <row r="35324" s="29" customFormat="1" x14ac:dyDescent="0.25"/>
    <row r="35325" s="29" customFormat="1" x14ac:dyDescent="0.25"/>
    <row r="35326" s="29" customFormat="1" x14ac:dyDescent="0.25"/>
    <row r="35327" s="29" customFormat="1" x14ac:dyDescent="0.25"/>
    <row r="35328" s="29" customFormat="1" x14ac:dyDescent="0.25"/>
    <row r="35329" s="29" customFormat="1" x14ac:dyDescent="0.25"/>
    <row r="35330" s="29" customFormat="1" x14ac:dyDescent="0.25"/>
    <row r="35331" s="29" customFormat="1" x14ac:dyDescent="0.25"/>
    <row r="35332" s="29" customFormat="1" x14ac:dyDescent="0.25"/>
    <row r="35333" s="29" customFormat="1" x14ac:dyDescent="0.25"/>
    <row r="35334" s="29" customFormat="1" x14ac:dyDescent="0.25"/>
    <row r="35335" s="29" customFormat="1" x14ac:dyDescent="0.25"/>
    <row r="35336" s="29" customFormat="1" x14ac:dyDescent="0.25"/>
    <row r="35337" s="29" customFormat="1" x14ac:dyDescent="0.25"/>
    <row r="35338" s="29" customFormat="1" x14ac:dyDescent="0.25"/>
    <row r="35339" s="29" customFormat="1" x14ac:dyDescent="0.25"/>
    <row r="35340" s="29" customFormat="1" x14ac:dyDescent="0.25"/>
    <row r="35341" s="29" customFormat="1" x14ac:dyDescent="0.25"/>
    <row r="35342" s="29" customFormat="1" x14ac:dyDescent="0.25"/>
    <row r="35343" s="29" customFormat="1" x14ac:dyDescent="0.25"/>
    <row r="35344" s="29" customFormat="1" x14ac:dyDescent="0.25"/>
    <row r="35345" s="29" customFormat="1" x14ac:dyDescent="0.25"/>
    <row r="35346" s="29" customFormat="1" x14ac:dyDescent="0.25"/>
    <row r="35347" s="29" customFormat="1" x14ac:dyDescent="0.25"/>
    <row r="35348" s="29" customFormat="1" x14ac:dyDescent="0.25"/>
    <row r="35349" s="29" customFormat="1" x14ac:dyDescent="0.25"/>
    <row r="35350" s="29" customFormat="1" x14ac:dyDescent="0.25"/>
    <row r="35351" s="29" customFormat="1" x14ac:dyDescent="0.25"/>
    <row r="35352" s="29" customFormat="1" x14ac:dyDescent="0.25"/>
    <row r="35353" s="29" customFormat="1" x14ac:dyDescent="0.25"/>
    <row r="35354" s="29" customFormat="1" x14ac:dyDescent="0.25"/>
    <row r="35355" s="29" customFormat="1" x14ac:dyDescent="0.25"/>
    <row r="35356" s="29" customFormat="1" x14ac:dyDescent="0.25"/>
    <row r="35357" s="29" customFormat="1" x14ac:dyDescent="0.25"/>
    <row r="35358" s="29" customFormat="1" x14ac:dyDescent="0.25"/>
    <row r="35359" s="29" customFormat="1" x14ac:dyDescent="0.25"/>
    <row r="35360" s="29" customFormat="1" x14ac:dyDescent="0.25"/>
    <row r="35361" s="29" customFormat="1" x14ac:dyDescent="0.25"/>
    <row r="35362" s="29" customFormat="1" x14ac:dyDescent="0.25"/>
    <row r="35363" s="29" customFormat="1" x14ac:dyDescent="0.25"/>
    <row r="35364" s="29" customFormat="1" x14ac:dyDescent="0.25"/>
    <row r="35365" s="29" customFormat="1" x14ac:dyDescent="0.25"/>
    <row r="35366" s="29" customFormat="1" x14ac:dyDescent="0.25"/>
    <row r="35367" s="29" customFormat="1" x14ac:dyDescent="0.25"/>
    <row r="35368" s="29" customFormat="1" x14ac:dyDescent="0.25"/>
    <row r="35369" s="29" customFormat="1" x14ac:dyDescent="0.25"/>
    <row r="35370" s="29" customFormat="1" x14ac:dyDescent="0.25"/>
    <row r="35371" s="29" customFormat="1" x14ac:dyDescent="0.25"/>
    <row r="35372" s="29" customFormat="1" x14ac:dyDescent="0.25"/>
    <row r="35373" s="29" customFormat="1" x14ac:dyDescent="0.25"/>
    <row r="35374" s="29" customFormat="1" x14ac:dyDescent="0.25"/>
    <row r="35375" s="29" customFormat="1" x14ac:dyDescent="0.25"/>
    <row r="35376" s="29" customFormat="1" x14ac:dyDescent="0.25"/>
    <row r="35377" s="29" customFormat="1" x14ac:dyDescent="0.25"/>
    <row r="35378" s="29" customFormat="1" x14ac:dyDescent="0.25"/>
    <row r="35379" s="29" customFormat="1" x14ac:dyDescent="0.25"/>
    <row r="35380" s="29" customFormat="1" x14ac:dyDescent="0.25"/>
    <row r="35381" s="29" customFormat="1" x14ac:dyDescent="0.25"/>
    <row r="35382" s="29" customFormat="1" x14ac:dyDescent="0.25"/>
    <row r="35383" s="29" customFormat="1" x14ac:dyDescent="0.25"/>
    <row r="35384" s="29" customFormat="1" x14ac:dyDescent="0.25"/>
    <row r="35385" s="29" customFormat="1" x14ac:dyDescent="0.25"/>
    <row r="35386" s="29" customFormat="1" x14ac:dyDescent="0.25"/>
    <row r="35387" s="29" customFormat="1" x14ac:dyDescent="0.25"/>
    <row r="35388" s="29" customFormat="1" x14ac:dyDescent="0.25"/>
    <row r="35389" s="29" customFormat="1" x14ac:dyDescent="0.25"/>
    <row r="35390" s="29" customFormat="1" x14ac:dyDescent="0.25"/>
    <row r="35391" s="29" customFormat="1" x14ac:dyDescent="0.25"/>
    <row r="35392" s="29" customFormat="1" x14ac:dyDescent="0.25"/>
    <row r="35393" s="29" customFormat="1" x14ac:dyDescent="0.25"/>
    <row r="35394" s="29" customFormat="1" x14ac:dyDescent="0.25"/>
    <row r="35395" s="29" customFormat="1" x14ac:dyDescent="0.25"/>
    <row r="35396" s="29" customFormat="1" x14ac:dyDescent="0.25"/>
    <row r="35397" s="29" customFormat="1" x14ac:dyDescent="0.25"/>
    <row r="35398" s="29" customFormat="1" x14ac:dyDescent="0.25"/>
    <row r="35399" s="29" customFormat="1" x14ac:dyDescent="0.25"/>
    <row r="35400" s="29" customFormat="1" x14ac:dyDescent="0.25"/>
    <row r="35401" s="29" customFormat="1" x14ac:dyDescent="0.25"/>
    <row r="35402" s="29" customFormat="1" x14ac:dyDescent="0.25"/>
    <row r="35403" s="29" customFormat="1" x14ac:dyDescent="0.25"/>
    <row r="35404" s="29" customFormat="1" x14ac:dyDescent="0.25"/>
    <row r="35405" s="29" customFormat="1" x14ac:dyDescent="0.25"/>
    <row r="35406" s="29" customFormat="1" x14ac:dyDescent="0.25"/>
    <row r="35407" s="29" customFormat="1" x14ac:dyDescent="0.25"/>
    <row r="35408" s="29" customFormat="1" x14ac:dyDescent="0.25"/>
    <row r="35409" s="29" customFormat="1" x14ac:dyDescent="0.25"/>
    <row r="35410" s="29" customFormat="1" x14ac:dyDescent="0.25"/>
    <row r="35411" s="29" customFormat="1" x14ac:dyDescent="0.25"/>
    <row r="35412" s="29" customFormat="1" x14ac:dyDescent="0.25"/>
    <row r="35413" s="29" customFormat="1" x14ac:dyDescent="0.25"/>
    <row r="35414" s="29" customFormat="1" x14ac:dyDescent="0.25"/>
    <row r="35415" s="29" customFormat="1" x14ac:dyDescent="0.25"/>
    <row r="35416" s="29" customFormat="1" x14ac:dyDescent="0.25"/>
    <row r="35417" s="29" customFormat="1" x14ac:dyDescent="0.25"/>
    <row r="35418" s="29" customFormat="1" x14ac:dyDescent="0.25"/>
    <row r="35419" s="29" customFormat="1" x14ac:dyDescent="0.25"/>
    <row r="35420" s="29" customFormat="1" x14ac:dyDescent="0.25"/>
    <row r="35421" s="29" customFormat="1" x14ac:dyDescent="0.25"/>
    <row r="35422" s="29" customFormat="1" x14ac:dyDescent="0.25"/>
    <row r="35423" s="29" customFormat="1" x14ac:dyDescent="0.25"/>
    <row r="35424" s="29" customFormat="1" x14ac:dyDescent="0.25"/>
    <row r="35425" s="29" customFormat="1" x14ac:dyDescent="0.25"/>
    <row r="35426" s="29" customFormat="1" x14ac:dyDescent="0.25"/>
    <row r="35427" s="29" customFormat="1" x14ac:dyDescent="0.25"/>
    <row r="35428" s="29" customFormat="1" x14ac:dyDescent="0.25"/>
    <row r="35429" s="29" customFormat="1" x14ac:dyDescent="0.25"/>
    <row r="35430" s="29" customFormat="1" x14ac:dyDescent="0.25"/>
    <row r="35431" s="29" customFormat="1" x14ac:dyDescent="0.25"/>
    <row r="35432" s="29" customFormat="1" x14ac:dyDescent="0.25"/>
    <row r="35433" s="29" customFormat="1" x14ac:dyDescent="0.25"/>
    <row r="35434" s="29" customFormat="1" x14ac:dyDescent="0.25"/>
    <row r="35435" s="29" customFormat="1" x14ac:dyDescent="0.25"/>
    <row r="35436" s="29" customFormat="1" x14ac:dyDescent="0.25"/>
    <row r="35437" s="29" customFormat="1" x14ac:dyDescent="0.25"/>
    <row r="35438" s="29" customFormat="1" x14ac:dyDescent="0.25"/>
    <row r="35439" s="29" customFormat="1" x14ac:dyDescent="0.25"/>
    <row r="35440" s="29" customFormat="1" x14ac:dyDescent="0.25"/>
    <row r="35441" s="29" customFormat="1" x14ac:dyDescent="0.25"/>
    <row r="35442" s="29" customFormat="1" x14ac:dyDescent="0.25"/>
    <row r="35443" s="29" customFormat="1" x14ac:dyDescent="0.25"/>
    <row r="35444" s="29" customFormat="1" x14ac:dyDescent="0.25"/>
    <row r="35445" s="29" customFormat="1" x14ac:dyDescent="0.25"/>
    <row r="35446" s="29" customFormat="1" x14ac:dyDescent="0.25"/>
    <row r="35447" s="29" customFormat="1" x14ac:dyDescent="0.25"/>
    <row r="35448" s="29" customFormat="1" x14ac:dyDescent="0.25"/>
    <row r="35449" s="29" customFormat="1" x14ac:dyDescent="0.25"/>
    <row r="35450" s="29" customFormat="1" x14ac:dyDescent="0.25"/>
    <row r="35451" s="29" customFormat="1" x14ac:dyDescent="0.25"/>
    <row r="35452" s="29" customFormat="1" x14ac:dyDescent="0.25"/>
    <row r="35453" s="29" customFormat="1" x14ac:dyDescent="0.25"/>
    <row r="35454" s="29" customFormat="1" x14ac:dyDescent="0.25"/>
    <row r="35455" s="29" customFormat="1" x14ac:dyDescent="0.25"/>
    <row r="35456" s="29" customFormat="1" x14ac:dyDescent="0.25"/>
    <row r="35457" s="29" customFormat="1" x14ac:dyDescent="0.25"/>
    <row r="35458" s="29" customFormat="1" x14ac:dyDescent="0.25"/>
    <row r="35459" s="29" customFormat="1" x14ac:dyDescent="0.25"/>
    <row r="35460" s="29" customFormat="1" x14ac:dyDescent="0.25"/>
    <row r="35461" s="29" customFormat="1" x14ac:dyDescent="0.25"/>
    <row r="35462" s="29" customFormat="1" x14ac:dyDescent="0.25"/>
    <row r="35463" s="29" customFormat="1" x14ac:dyDescent="0.25"/>
    <row r="35464" s="29" customFormat="1" x14ac:dyDescent="0.25"/>
    <row r="35465" s="29" customFormat="1" x14ac:dyDescent="0.25"/>
    <row r="35466" s="29" customFormat="1" x14ac:dyDescent="0.25"/>
    <row r="35467" s="29" customFormat="1" x14ac:dyDescent="0.25"/>
    <row r="35468" s="29" customFormat="1" x14ac:dyDescent="0.25"/>
    <row r="35469" s="29" customFormat="1" x14ac:dyDescent="0.25"/>
    <row r="35470" s="29" customFormat="1" x14ac:dyDescent="0.25"/>
    <row r="35471" s="29" customFormat="1" x14ac:dyDescent="0.25"/>
    <row r="35472" s="29" customFormat="1" x14ac:dyDescent="0.25"/>
    <row r="35473" s="29" customFormat="1" x14ac:dyDescent="0.25"/>
    <row r="35474" s="29" customFormat="1" x14ac:dyDescent="0.25"/>
    <row r="35475" s="29" customFormat="1" x14ac:dyDescent="0.25"/>
    <row r="35476" s="29" customFormat="1" x14ac:dyDescent="0.25"/>
    <row r="35477" s="29" customFormat="1" x14ac:dyDescent="0.25"/>
    <row r="35478" s="29" customFormat="1" x14ac:dyDescent="0.25"/>
    <row r="35479" s="29" customFormat="1" x14ac:dyDescent="0.25"/>
    <row r="35480" s="29" customFormat="1" x14ac:dyDescent="0.25"/>
    <row r="35481" s="29" customFormat="1" x14ac:dyDescent="0.25"/>
    <row r="35482" s="29" customFormat="1" x14ac:dyDescent="0.25"/>
    <row r="35483" s="29" customFormat="1" x14ac:dyDescent="0.25"/>
    <row r="35484" s="29" customFormat="1" x14ac:dyDescent="0.25"/>
    <row r="35485" s="29" customFormat="1" x14ac:dyDescent="0.25"/>
    <row r="35486" s="29" customFormat="1" x14ac:dyDescent="0.25"/>
    <row r="35487" s="29" customFormat="1" x14ac:dyDescent="0.25"/>
    <row r="35488" s="29" customFormat="1" x14ac:dyDescent="0.25"/>
    <row r="35489" s="29" customFormat="1" x14ac:dyDescent="0.25"/>
    <row r="35490" s="29" customFormat="1" x14ac:dyDescent="0.25"/>
    <row r="35491" s="29" customFormat="1" x14ac:dyDescent="0.25"/>
    <row r="35492" s="29" customFormat="1" x14ac:dyDescent="0.25"/>
    <row r="35493" s="29" customFormat="1" x14ac:dyDescent="0.25"/>
    <row r="35494" s="29" customFormat="1" x14ac:dyDescent="0.25"/>
    <row r="35495" s="29" customFormat="1" x14ac:dyDescent="0.25"/>
    <row r="35496" s="29" customFormat="1" x14ac:dyDescent="0.25"/>
    <row r="35497" s="29" customFormat="1" x14ac:dyDescent="0.25"/>
    <row r="35498" s="29" customFormat="1" x14ac:dyDescent="0.25"/>
    <row r="35499" s="29" customFormat="1" x14ac:dyDescent="0.25"/>
    <row r="35500" s="29" customFormat="1" x14ac:dyDescent="0.25"/>
    <row r="35501" s="29" customFormat="1" x14ac:dyDescent="0.25"/>
    <row r="35502" s="29" customFormat="1" x14ac:dyDescent="0.25"/>
    <row r="35503" s="29" customFormat="1" x14ac:dyDescent="0.25"/>
    <row r="35504" s="29" customFormat="1" x14ac:dyDescent="0.25"/>
    <row r="35505" s="29" customFormat="1" x14ac:dyDescent="0.25"/>
    <row r="35506" s="29" customFormat="1" x14ac:dyDescent="0.25"/>
    <row r="35507" s="29" customFormat="1" x14ac:dyDescent="0.25"/>
    <row r="35508" s="29" customFormat="1" x14ac:dyDescent="0.25"/>
    <row r="35509" s="29" customFormat="1" x14ac:dyDescent="0.25"/>
    <row r="35510" s="29" customFormat="1" x14ac:dyDescent="0.25"/>
    <row r="35511" s="29" customFormat="1" x14ac:dyDescent="0.25"/>
    <row r="35512" s="29" customFormat="1" x14ac:dyDescent="0.25"/>
    <row r="35513" s="29" customFormat="1" x14ac:dyDescent="0.25"/>
    <row r="35514" s="29" customFormat="1" x14ac:dyDescent="0.25"/>
    <row r="35515" s="29" customFormat="1" x14ac:dyDescent="0.25"/>
    <row r="35516" s="29" customFormat="1" x14ac:dyDescent="0.25"/>
    <row r="35517" s="29" customFormat="1" x14ac:dyDescent="0.25"/>
    <row r="35518" s="29" customFormat="1" x14ac:dyDescent="0.25"/>
    <row r="35519" s="29" customFormat="1" x14ac:dyDescent="0.25"/>
    <row r="35520" s="29" customFormat="1" x14ac:dyDescent="0.25"/>
    <row r="35521" s="29" customFormat="1" x14ac:dyDescent="0.25"/>
    <row r="35522" s="29" customFormat="1" x14ac:dyDescent="0.25"/>
    <row r="35523" s="29" customFormat="1" x14ac:dyDescent="0.25"/>
    <row r="35524" s="29" customFormat="1" x14ac:dyDescent="0.25"/>
    <row r="35525" s="29" customFormat="1" x14ac:dyDescent="0.25"/>
    <row r="35526" s="29" customFormat="1" x14ac:dyDescent="0.25"/>
    <row r="35527" s="29" customFormat="1" x14ac:dyDescent="0.25"/>
    <row r="35528" s="29" customFormat="1" x14ac:dyDescent="0.25"/>
    <row r="35529" s="29" customFormat="1" x14ac:dyDescent="0.25"/>
    <row r="35530" s="29" customFormat="1" x14ac:dyDescent="0.25"/>
    <row r="35531" s="29" customFormat="1" x14ac:dyDescent="0.25"/>
    <row r="35532" s="29" customFormat="1" x14ac:dyDescent="0.25"/>
    <row r="35533" s="29" customFormat="1" x14ac:dyDescent="0.25"/>
    <row r="35534" s="29" customFormat="1" x14ac:dyDescent="0.25"/>
    <row r="35535" s="29" customFormat="1" x14ac:dyDescent="0.25"/>
    <row r="35536" s="29" customFormat="1" x14ac:dyDescent="0.25"/>
    <row r="35537" s="29" customFormat="1" x14ac:dyDescent="0.25"/>
    <row r="35538" s="29" customFormat="1" x14ac:dyDescent="0.25"/>
    <row r="35539" s="29" customFormat="1" x14ac:dyDescent="0.25"/>
    <row r="35540" s="29" customFormat="1" x14ac:dyDescent="0.25"/>
    <row r="35541" s="29" customFormat="1" x14ac:dyDescent="0.25"/>
    <row r="35542" s="29" customFormat="1" x14ac:dyDescent="0.25"/>
    <row r="35543" s="29" customFormat="1" x14ac:dyDescent="0.25"/>
    <row r="35544" s="29" customFormat="1" x14ac:dyDescent="0.25"/>
    <row r="35545" s="29" customFormat="1" x14ac:dyDescent="0.25"/>
    <row r="35546" s="29" customFormat="1" x14ac:dyDescent="0.25"/>
    <row r="35547" s="29" customFormat="1" x14ac:dyDescent="0.25"/>
    <row r="35548" s="29" customFormat="1" x14ac:dyDescent="0.25"/>
    <row r="35549" s="29" customFormat="1" x14ac:dyDescent="0.25"/>
    <row r="35550" s="29" customFormat="1" x14ac:dyDescent="0.25"/>
    <row r="35551" s="29" customFormat="1" x14ac:dyDescent="0.25"/>
    <row r="35552" s="29" customFormat="1" x14ac:dyDescent="0.25"/>
    <row r="35553" s="29" customFormat="1" x14ac:dyDescent="0.25"/>
    <row r="35554" s="29" customFormat="1" x14ac:dyDescent="0.25"/>
    <row r="35555" s="29" customFormat="1" x14ac:dyDescent="0.25"/>
    <row r="35556" s="29" customFormat="1" x14ac:dyDescent="0.25"/>
    <row r="35557" s="29" customFormat="1" x14ac:dyDescent="0.25"/>
    <row r="35558" s="29" customFormat="1" x14ac:dyDescent="0.25"/>
    <row r="35559" s="29" customFormat="1" x14ac:dyDescent="0.25"/>
    <row r="35560" s="29" customFormat="1" x14ac:dyDescent="0.25"/>
    <row r="35561" s="29" customFormat="1" x14ac:dyDescent="0.25"/>
    <row r="35562" s="29" customFormat="1" x14ac:dyDescent="0.25"/>
    <row r="35563" s="29" customFormat="1" x14ac:dyDescent="0.25"/>
    <row r="35564" s="29" customFormat="1" x14ac:dyDescent="0.25"/>
    <row r="35565" s="29" customFormat="1" x14ac:dyDescent="0.25"/>
    <row r="35566" s="29" customFormat="1" x14ac:dyDescent="0.25"/>
    <row r="35567" s="29" customFormat="1" x14ac:dyDescent="0.25"/>
    <row r="35568" s="29" customFormat="1" x14ac:dyDescent="0.25"/>
    <row r="35569" s="29" customFormat="1" x14ac:dyDescent="0.25"/>
    <row r="35570" s="29" customFormat="1" x14ac:dyDescent="0.25"/>
    <row r="35571" s="29" customFormat="1" x14ac:dyDescent="0.25"/>
    <row r="35572" s="29" customFormat="1" x14ac:dyDescent="0.25"/>
    <row r="35573" s="29" customFormat="1" x14ac:dyDescent="0.25"/>
    <row r="35574" s="29" customFormat="1" x14ac:dyDescent="0.25"/>
    <row r="35575" s="29" customFormat="1" x14ac:dyDescent="0.25"/>
    <row r="35576" s="29" customFormat="1" x14ac:dyDescent="0.25"/>
    <row r="35577" s="29" customFormat="1" x14ac:dyDescent="0.25"/>
    <row r="35578" s="29" customFormat="1" x14ac:dyDescent="0.25"/>
    <row r="35579" s="29" customFormat="1" x14ac:dyDescent="0.25"/>
    <row r="35580" s="29" customFormat="1" x14ac:dyDescent="0.25"/>
    <row r="35581" s="29" customFormat="1" x14ac:dyDescent="0.25"/>
    <row r="35582" s="29" customFormat="1" x14ac:dyDescent="0.25"/>
    <row r="35583" s="29" customFormat="1" x14ac:dyDescent="0.25"/>
    <row r="35584" s="29" customFormat="1" x14ac:dyDescent="0.25"/>
    <row r="35585" s="29" customFormat="1" x14ac:dyDescent="0.25"/>
    <row r="35586" s="29" customFormat="1" x14ac:dyDescent="0.25"/>
    <row r="35587" s="29" customFormat="1" x14ac:dyDescent="0.25"/>
    <row r="35588" s="29" customFormat="1" x14ac:dyDescent="0.25"/>
    <row r="35589" s="29" customFormat="1" x14ac:dyDescent="0.25"/>
    <row r="35590" s="29" customFormat="1" x14ac:dyDescent="0.25"/>
    <row r="35591" s="29" customFormat="1" x14ac:dyDescent="0.25"/>
    <row r="35592" s="29" customFormat="1" x14ac:dyDescent="0.25"/>
    <row r="35593" s="29" customFormat="1" x14ac:dyDescent="0.25"/>
    <row r="35594" s="29" customFormat="1" x14ac:dyDescent="0.25"/>
    <row r="35595" s="29" customFormat="1" x14ac:dyDescent="0.25"/>
    <row r="35596" s="29" customFormat="1" x14ac:dyDescent="0.25"/>
    <row r="35597" s="29" customFormat="1" x14ac:dyDescent="0.25"/>
    <row r="35598" s="29" customFormat="1" x14ac:dyDescent="0.25"/>
    <row r="35599" s="29" customFormat="1" x14ac:dyDescent="0.25"/>
    <row r="35600" s="29" customFormat="1" x14ac:dyDescent="0.25"/>
    <row r="35601" s="29" customFormat="1" x14ac:dyDescent="0.25"/>
    <row r="35602" s="29" customFormat="1" x14ac:dyDescent="0.25"/>
    <row r="35603" s="29" customFormat="1" x14ac:dyDescent="0.25"/>
    <row r="35604" s="29" customFormat="1" x14ac:dyDescent="0.25"/>
    <row r="35605" s="29" customFormat="1" x14ac:dyDescent="0.25"/>
    <row r="35606" s="29" customFormat="1" x14ac:dyDescent="0.25"/>
    <row r="35607" s="29" customFormat="1" x14ac:dyDescent="0.25"/>
    <row r="35608" s="29" customFormat="1" x14ac:dyDescent="0.25"/>
    <row r="35609" s="29" customFormat="1" x14ac:dyDescent="0.25"/>
    <row r="35610" s="29" customFormat="1" x14ac:dyDescent="0.25"/>
    <row r="35611" s="29" customFormat="1" x14ac:dyDescent="0.25"/>
    <row r="35612" s="29" customFormat="1" x14ac:dyDescent="0.25"/>
    <row r="35613" s="29" customFormat="1" x14ac:dyDescent="0.25"/>
    <row r="35614" s="29" customFormat="1" x14ac:dyDescent="0.25"/>
    <row r="35615" s="29" customFormat="1" x14ac:dyDescent="0.25"/>
    <row r="35616" s="29" customFormat="1" x14ac:dyDescent="0.25"/>
    <row r="35617" s="29" customFormat="1" x14ac:dyDescent="0.25"/>
    <row r="35618" s="29" customFormat="1" x14ac:dyDescent="0.25"/>
    <row r="35619" s="29" customFormat="1" x14ac:dyDescent="0.25"/>
    <row r="35620" s="29" customFormat="1" x14ac:dyDescent="0.25"/>
    <row r="35621" s="29" customFormat="1" x14ac:dyDescent="0.25"/>
    <row r="35622" s="29" customFormat="1" x14ac:dyDescent="0.25"/>
    <row r="35623" s="29" customFormat="1" x14ac:dyDescent="0.25"/>
    <row r="35624" s="29" customFormat="1" x14ac:dyDescent="0.25"/>
    <row r="35625" s="29" customFormat="1" x14ac:dyDescent="0.25"/>
    <row r="35626" s="29" customFormat="1" x14ac:dyDescent="0.25"/>
    <row r="35627" s="29" customFormat="1" x14ac:dyDescent="0.25"/>
    <row r="35628" s="29" customFormat="1" x14ac:dyDescent="0.25"/>
    <row r="35629" s="29" customFormat="1" x14ac:dyDescent="0.25"/>
    <row r="35630" s="29" customFormat="1" x14ac:dyDescent="0.25"/>
    <row r="35631" s="29" customFormat="1" x14ac:dyDescent="0.25"/>
    <row r="35632" s="29" customFormat="1" x14ac:dyDescent="0.25"/>
    <row r="35633" s="29" customFormat="1" x14ac:dyDescent="0.25"/>
    <row r="35634" s="29" customFormat="1" x14ac:dyDescent="0.25"/>
    <row r="35635" s="29" customFormat="1" x14ac:dyDescent="0.25"/>
    <row r="35636" s="29" customFormat="1" x14ac:dyDescent="0.25"/>
    <row r="35637" s="29" customFormat="1" x14ac:dyDescent="0.25"/>
    <row r="35638" s="29" customFormat="1" x14ac:dyDescent="0.25"/>
    <row r="35639" s="29" customFormat="1" x14ac:dyDescent="0.25"/>
    <row r="35640" s="29" customFormat="1" x14ac:dyDescent="0.25"/>
    <row r="35641" s="29" customFormat="1" x14ac:dyDescent="0.25"/>
    <row r="35642" s="29" customFormat="1" x14ac:dyDescent="0.25"/>
    <row r="35643" s="29" customFormat="1" x14ac:dyDescent="0.25"/>
    <row r="35644" s="29" customFormat="1" x14ac:dyDescent="0.25"/>
    <row r="35645" s="29" customFormat="1" x14ac:dyDescent="0.25"/>
    <row r="35646" s="29" customFormat="1" x14ac:dyDescent="0.25"/>
    <row r="35647" s="29" customFormat="1" x14ac:dyDescent="0.25"/>
    <row r="35648" s="29" customFormat="1" x14ac:dyDescent="0.25"/>
    <row r="35649" s="29" customFormat="1" x14ac:dyDescent="0.25"/>
    <row r="35650" s="29" customFormat="1" x14ac:dyDescent="0.25"/>
    <row r="35651" s="29" customFormat="1" x14ac:dyDescent="0.25"/>
    <row r="35652" s="29" customFormat="1" x14ac:dyDescent="0.25"/>
    <row r="35653" s="29" customFormat="1" x14ac:dyDescent="0.25"/>
    <row r="35654" s="29" customFormat="1" x14ac:dyDescent="0.25"/>
    <row r="35655" s="29" customFormat="1" x14ac:dyDescent="0.25"/>
    <row r="35656" s="29" customFormat="1" x14ac:dyDescent="0.25"/>
    <row r="35657" s="29" customFormat="1" x14ac:dyDescent="0.25"/>
    <row r="35658" s="29" customFormat="1" x14ac:dyDescent="0.25"/>
    <row r="35659" s="29" customFormat="1" x14ac:dyDescent="0.25"/>
    <row r="35660" s="29" customFormat="1" x14ac:dyDescent="0.25"/>
    <row r="35661" s="29" customFormat="1" x14ac:dyDescent="0.25"/>
    <row r="35662" s="29" customFormat="1" x14ac:dyDescent="0.25"/>
    <row r="35663" s="29" customFormat="1" x14ac:dyDescent="0.25"/>
    <row r="35664" s="29" customFormat="1" x14ac:dyDescent="0.25"/>
    <row r="35665" s="29" customFormat="1" x14ac:dyDescent="0.25"/>
    <row r="35666" s="29" customFormat="1" x14ac:dyDescent="0.25"/>
    <row r="35667" s="29" customFormat="1" x14ac:dyDescent="0.25"/>
    <row r="35668" s="29" customFormat="1" x14ac:dyDescent="0.25"/>
    <row r="35669" s="29" customFormat="1" x14ac:dyDescent="0.25"/>
    <row r="35670" s="29" customFormat="1" x14ac:dyDescent="0.25"/>
    <row r="35671" s="29" customFormat="1" x14ac:dyDescent="0.25"/>
    <row r="35672" s="29" customFormat="1" x14ac:dyDescent="0.25"/>
    <row r="35673" s="29" customFormat="1" x14ac:dyDescent="0.25"/>
    <row r="35674" s="29" customFormat="1" x14ac:dyDescent="0.25"/>
    <row r="35675" s="29" customFormat="1" x14ac:dyDescent="0.25"/>
    <row r="35676" s="29" customFormat="1" x14ac:dyDescent="0.25"/>
    <row r="35677" s="29" customFormat="1" x14ac:dyDescent="0.25"/>
    <row r="35678" s="29" customFormat="1" x14ac:dyDescent="0.25"/>
    <row r="35679" s="29" customFormat="1" x14ac:dyDescent="0.25"/>
    <row r="35680" s="29" customFormat="1" x14ac:dyDescent="0.25"/>
    <row r="35681" s="29" customFormat="1" x14ac:dyDescent="0.25"/>
    <row r="35682" s="29" customFormat="1" x14ac:dyDescent="0.25"/>
    <row r="35683" s="29" customFormat="1" x14ac:dyDescent="0.25"/>
    <row r="35684" s="29" customFormat="1" x14ac:dyDescent="0.25"/>
    <row r="35685" s="29" customFormat="1" x14ac:dyDescent="0.25"/>
    <row r="35686" s="29" customFormat="1" x14ac:dyDescent="0.25"/>
    <row r="35687" s="29" customFormat="1" x14ac:dyDescent="0.25"/>
    <row r="35688" s="29" customFormat="1" x14ac:dyDescent="0.25"/>
    <row r="35689" s="29" customFormat="1" x14ac:dyDescent="0.25"/>
    <row r="35690" s="29" customFormat="1" x14ac:dyDescent="0.25"/>
    <row r="35691" s="29" customFormat="1" x14ac:dyDescent="0.25"/>
    <row r="35692" s="29" customFormat="1" x14ac:dyDescent="0.25"/>
    <row r="35693" s="29" customFormat="1" x14ac:dyDescent="0.25"/>
    <row r="35694" s="29" customFormat="1" x14ac:dyDescent="0.25"/>
    <row r="35695" s="29" customFormat="1" x14ac:dyDescent="0.25"/>
    <row r="35696" s="29" customFormat="1" x14ac:dyDescent="0.25"/>
    <row r="35697" s="29" customFormat="1" x14ac:dyDescent="0.25"/>
    <row r="35698" s="29" customFormat="1" x14ac:dyDescent="0.25"/>
    <row r="35699" s="29" customFormat="1" x14ac:dyDescent="0.25"/>
    <row r="35700" s="29" customFormat="1" x14ac:dyDescent="0.25"/>
    <row r="35701" s="29" customFormat="1" x14ac:dyDescent="0.25"/>
    <row r="35702" s="29" customFormat="1" x14ac:dyDescent="0.25"/>
    <row r="35703" s="29" customFormat="1" x14ac:dyDescent="0.25"/>
    <row r="35704" s="29" customFormat="1" x14ac:dyDescent="0.25"/>
    <row r="35705" s="29" customFormat="1" x14ac:dyDescent="0.25"/>
    <row r="35706" s="29" customFormat="1" x14ac:dyDescent="0.25"/>
    <row r="35707" s="29" customFormat="1" x14ac:dyDescent="0.25"/>
    <row r="35708" s="29" customFormat="1" x14ac:dyDescent="0.25"/>
    <row r="35709" s="29" customFormat="1" x14ac:dyDescent="0.25"/>
    <row r="35710" s="29" customFormat="1" x14ac:dyDescent="0.25"/>
    <row r="35711" s="29" customFormat="1" x14ac:dyDescent="0.25"/>
    <row r="35712" s="29" customFormat="1" x14ac:dyDescent="0.25"/>
    <row r="35713" s="29" customFormat="1" x14ac:dyDescent="0.25"/>
    <row r="35714" s="29" customFormat="1" x14ac:dyDescent="0.25"/>
    <row r="35715" s="29" customFormat="1" x14ac:dyDescent="0.25"/>
    <row r="35716" s="29" customFormat="1" x14ac:dyDescent="0.25"/>
    <row r="35717" s="29" customFormat="1" x14ac:dyDescent="0.25"/>
    <row r="35718" s="29" customFormat="1" x14ac:dyDescent="0.25"/>
    <row r="35719" s="29" customFormat="1" x14ac:dyDescent="0.25"/>
    <row r="35720" s="29" customFormat="1" x14ac:dyDescent="0.25"/>
    <row r="35721" s="29" customFormat="1" x14ac:dyDescent="0.25"/>
    <row r="35722" s="29" customFormat="1" x14ac:dyDescent="0.25"/>
    <row r="35723" s="29" customFormat="1" x14ac:dyDescent="0.25"/>
    <row r="35724" s="29" customFormat="1" x14ac:dyDescent="0.25"/>
    <row r="35725" s="29" customFormat="1" x14ac:dyDescent="0.25"/>
    <row r="35726" s="29" customFormat="1" x14ac:dyDescent="0.25"/>
    <row r="35727" s="29" customFormat="1" x14ac:dyDescent="0.25"/>
    <row r="35728" s="29" customFormat="1" x14ac:dyDescent="0.25"/>
    <row r="35729" s="29" customFormat="1" x14ac:dyDescent="0.25"/>
    <row r="35730" s="29" customFormat="1" x14ac:dyDescent="0.25"/>
    <row r="35731" s="29" customFormat="1" x14ac:dyDescent="0.25"/>
    <row r="35732" s="29" customFormat="1" x14ac:dyDescent="0.25"/>
    <row r="35733" s="29" customFormat="1" x14ac:dyDescent="0.25"/>
    <row r="35734" s="29" customFormat="1" x14ac:dyDescent="0.25"/>
    <row r="35735" s="29" customFormat="1" x14ac:dyDescent="0.25"/>
    <row r="35736" s="29" customFormat="1" x14ac:dyDescent="0.25"/>
    <row r="35737" s="29" customFormat="1" x14ac:dyDescent="0.25"/>
    <row r="35738" s="29" customFormat="1" x14ac:dyDescent="0.25"/>
    <row r="35739" s="29" customFormat="1" x14ac:dyDescent="0.25"/>
    <row r="35740" s="29" customFormat="1" x14ac:dyDescent="0.25"/>
    <row r="35741" s="29" customFormat="1" x14ac:dyDescent="0.25"/>
    <row r="35742" s="29" customFormat="1" x14ac:dyDescent="0.25"/>
    <row r="35743" s="29" customFormat="1" x14ac:dyDescent="0.25"/>
    <row r="35744" s="29" customFormat="1" x14ac:dyDescent="0.25"/>
    <row r="35745" s="29" customFormat="1" x14ac:dyDescent="0.25"/>
    <row r="35746" s="29" customFormat="1" x14ac:dyDescent="0.25"/>
    <row r="35747" s="29" customFormat="1" x14ac:dyDescent="0.25"/>
    <row r="35748" s="29" customFormat="1" x14ac:dyDescent="0.25"/>
    <row r="35749" s="29" customFormat="1" x14ac:dyDescent="0.25"/>
    <row r="35750" s="29" customFormat="1" x14ac:dyDescent="0.25"/>
    <row r="35751" s="29" customFormat="1" x14ac:dyDescent="0.25"/>
    <row r="35752" s="29" customFormat="1" x14ac:dyDescent="0.25"/>
    <row r="35753" s="29" customFormat="1" x14ac:dyDescent="0.25"/>
    <row r="35754" s="29" customFormat="1" x14ac:dyDescent="0.25"/>
    <row r="35755" s="29" customFormat="1" x14ac:dyDescent="0.25"/>
    <row r="35756" s="29" customFormat="1" x14ac:dyDescent="0.25"/>
    <row r="35757" s="29" customFormat="1" x14ac:dyDescent="0.25"/>
    <row r="35758" s="29" customFormat="1" x14ac:dyDescent="0.25"/>
    <row r="35759" s="29" customFormat="1" x14ac:dyDescent="0.25"/>
    <row r="35760" s="29" customFormat="1" x14ac:dyDescent="0.25"/>
    <row r="35761" s="29" customFormat="1" x14ac:dyDescent="0.25"/>
    <row r="35762" s="29" customFormat="1" x14ac:dyDescent="0.25"/>
    <row r="35763" s="29" customFormat="1" x14ac:dyDescent="0.25"/>
    <row r="35764" s="29" customFormat="1" x14ac:dyDescent="0.25"/>
    <row r="35765" s="29" customFormat="1" x14ac:dyDescent="0.25"/>
    <row r="35766" s="29" customFormat="1" x14ac:dyDescent="0.25"/>
    <row r="35767" s="29" customFormat="1" x14ac:dyDescent="0.25"/>
    <row r="35768" s="29" customFormat="1" x14ac:dyDescent="0.25"/>
    <row r="35769" s="29" customFormat="1" x14ac:dyDescent="0.25"/>
    <row r="35770" s="29" customFormat="1" x14ac:dyDescent="0.25"/>
    <row r="35771" s="29" customFormat="1" x14ac:dyDescent="0.25"/>
    <row r="35772" s="29" customFormat="1" x14ac:dyDescent="0.25"/>
    <row r="35773" s="29" customFormat="1" x14ac:dyDescent="0.25"/>
    <row r="35774" s="29" customFormat="1" x14ac:dyDescent="0.25"/>
    <row r="35775" s="29" customFormat="1" x14ac:dyDescent="0.25"/>
    <row r="35776" s="29" customFormat="1" x14ac:dyDescent="0.25"/>
    <row r="35777" s="29" customFormat="1" x14ac:dyDescent="0.25"/>
    <row r="35778" s="29" customFormat="1" x14ac:dyDescent="0.25"/>
    <row r="35779" s="29" customFormat="1" x14ac:dyDescent="0.25"/>
    <row r="35780" s="29" customFormat="1" x14ac:dyDescent="0.25"/>
    <row r="35781" s="29" customFormat="1" x14ac:dyDescent="0.25"/>
    <row r="35782" s="29" customFormat="1" x14ac:dyDescent="0.25"/>
    <row r="35783" s="29" customFormat="1" x14ac:dyDescent="0.25"/>
    <row r="35784" s="29" customFormat="1" x14ac:dyDescent="0.25"/>
    <row r="35785" s="29" customFormat="1" x14ac:dyDescent="0.25"/>
    <row r="35786" s="29" customFormat="1" x14ac:dyDescent="0.25"/>
    <row r="35787" s="29" customFormat="1" x14ac:dyDescent="0.25"/>
    <row r="35788" s="29" customFormat="1" x14ac:dyDescent="0.25"/>
    <row r="35789" s="29" customFormat="1" x14ac:dyDescent="0.25"/>
    <row r="35790" s="29" customFormat="1" x14ac:dyDescent="0.25"/>
    <row r="35791" s="29" customFormat="1" x14ac:dyDescent="0.25"/>
    <row r="35792" s="29" customFormat="1" x14ac:dyDescent="0.25"/>
    <row r="35793" s="29" customFormat="1" x14ac:dyDescent="0.25"/>
    <row r="35794" s="29" customFormat="1" x14ac:dyDescent="0.25"/>
    <row r="35795" s="29" customFormat="1" x14ac:dyDescent="0.25"/>
    <row r="35796" s="29" customFormat="1" x14ac:dyDescent="0.25"/>
    <row r="35797" s="29" customFormat="1" x14ac:dyDescent="0.25"/>
    <row r="35798" s="29" customFormat="1" x14ac:dyDescent="0.25"/>
    <row r="35799" s="29" customFormat="1" x14ac:dyDescent="0.25"/>
    <row r="35800" s="29" customFormat="1" x14ac:dyDescent="0.25"/>
    <row r="35801" s="29" customFormat="1" x14ac:dyDescent="0.25"/>
    <row r="35802" s="29" customFormat="1" x14ac:dyDescent="0.25"/>
    <row r="35803" s="29" customFormat="1" x14ac:dyDescent="0.25"/>
    <row r="35804" s="29" customFormat="1" x14ac:dyDescent="0.25"/>
    <row r="35805" s="29" customFormat="1" x14ac:dyDescent="0.25"/>
    <row r="35806" s="29" customFormat="1" x14ac:dyDescent="0.25"/>
    <row r="35807" s="29" customFormat="1" x14ac:dyDescent="0.25"/>
    <row r="35808" s="29" customFormat="1" x14ac:dyDescent="0.25"/>
    <row r="35809" s="29" customFormat="1" x14ac:dyDescent="0.25"/>
    <row r="35810" s="29" customFormat="1" x14ac:dyDescent="0.25"/>
    <row r="35811" s="29" customFormat="1" x14ac:dyDescent="0.25"/>
    <row r="35812" s="29" customFormat="1" x14ac:dyDescent="0.25"/>
    <row r="35813" s="29" customFormat="1" x14ac:dyDescent="0.25"/>
    <row r="35814" s="29" customFormat="1" x14ac:dyDescent="0.25"/>
    <row r="35815" s="29" customFormat="1" x14ac:dyDescent="0.25"/>
    <row r="35816" s="29" customFormat="1" x14ac:dyDescent="0.25"/>
    <row r="35817" s="29" customFormat="1" x14ac:dyDescent="0.25"/>
    <row r="35818" s="29" customFormat="1" x14ac:dyDescent="0.25"/>
    <row r="35819" s="29" customFormat="1" x14ac:dyDescent="0.25"/>
    <row r="35820" s="29" customFormat="1" x14ac:dyDescent="0.25"/>
    <row r="35821" s="29" customFormat="1" x14ac:dyDescent="0.25"/>
    <row r="35822" s="29" customFormat="1" x14ac:dyDescent="0.25"/>
    <row r="35823" s="29" customFormat="1" x14ac:dyDescent="0.25"/>
    <row r="35824" s="29" customFormat="1" x14ac:dyDescent="0.25"/>
    <row r="35825" s="29" customFormat="1" x14ac:dyDescent="0.25"/>
    <row r="35826" s="29" customFormat="1" x14ac:dyDescent="0.25"/>
    <row r="35827" s="29" customFormat="1" x14ac:dyDescent="0.25"/>
    <row r="35828" s="29" customFormat="1" x14ac:dyDescent="0.25"/>
    <row r="35829" s="29" customFormat="1" x14ac:dyDescent="0.25"/>
    <row r="35830" s="29" customFormat="1" x14ac:dyDescent="0.25"/>
    <row r="35831" s="29" customFormat="1" x14ac:dyDescent="0.25"/>
    <row r="35832" s="29" customFormat="1" x14ac:dyDescent="0.25"/>
    <row r="35833" s="29" customFormat="1" x14ac:dyDescent="0.25"/>
    <row r="35834" s="29" customFormat="1" x14ac:dyDescent="0.25"/>
    <row r="35835" s="29" customFormat="1" x14ac:dyDescent="0.25"/>
    <row r="35836" s="29" customFormat="1" x14ac:dyDescent="0.25"/>
    <row r="35837" s="29" customFormat="1" x14ac:dyDescent="0.25"/>
    <row r="35838" s="29" customFormat="1" x14ac:dyDescent="0.25"/>
    <row r="35839" s="29" customFormat="1" x14ac:dyDescent="0.25"/>
    <row r="35840" s="29" customFormat="1" x14ac:dyDescent="0.25"/>
    <row r="35841" s="29" customFormat="1" x14ac:dyDescent="0.25"/>
    <row r="35842" s="29" customFormat="1" x14ac:dyDescent="0.25"/>
    <row r="35843" s="29" customFormat="1" x14ac:dyDescent="0.25"/>
    <row r="35844" s="29" customFormat="1" x14ac:dyDescent="0.25"/>
    <row r="35845" s="29" customFormat="1" x14ac:dyDescent="0.25"/>
    <row r="35846" s="29" customFormat="1" x14ac:dyDescent="0.25"/>
    <row r="35847" s="29" customFormat="1" x14ac:dyDescent="0.25"/>
    <row r="35848" s="29" customFormat="1" x14ac:dyDescent="0.25"/>
    <row r="35849" s="29" customFormat="1" x14ac:dyDescent="0.25"/>
    <row r="35850" s="29" customFormat="1" x14ac:dyDescent="0.25"/>
    <row r="35851" s="29" customFormat="1" x14ac:dyDescent="0.25"/>
    <row r="35852" s="29" customFormat="1" x14ac:dyDescent="0.25"/>
    <row r="35853" s="29" customFormat="1" x14ac:dyDescent="0.25"/>
    <row r="35854" s="29" customFormat="1" x14ac:dyDescent="0.25"/>
    <row r="35855" s="29" customFormat="1" x14ac:dyDescent="0.25"/>
    <row r="35856" s="29" customFormat="1" x14ac:dyDescent="0.25"/>
    <row r="35857" s="29" customFormat="1" x14ac:dyDescent="0.25"/>
    <row r="35858" s="29" customFormat="1" x14ac:dyDescent="0.25"/>
    <row r="35859" s="29" customFormat="1" x14ac:dyDescent="0.25"/>
    <row r="35860" s="29" customFormat="1" x14ac:dyDescent="0.25"/>
    <row r="35861" s="29" customFormat="1" x14ac:dyDescent="0.25"/>
    <row r="35862" s="29" customFormat="1" x14ac:dyDescent="0.25"/>
    <row r="35863" s="29" customFormat="1" x14ac:dyDescent="0.25"/>
    <row r="35864" s="29" customFormat="1" x14ac:dyDescent="0.25"/>
    <row r="35865" s="29" customFormat="1" x14ac:dyDescent="0.25"/>
    <row r="35866" s="29" customFormat="1" x14ac:dyDescent="0.25"/>
    <row r="35867" s="29" customFormat="1" x14ac:dyDescent="0.25"/>
    <row r="35868" s="29" customFormat="1" x14ac:dyDescent="0.25"/>
    <row r="35869" s="29" customFormat="1" x14ac:dyDescent="0.25"/>
    <row r="35870" s="29" customFormat="1" x14ac:dyDescent="0.25"/>
    <row r="35871" s="29" customFormat="1" x14ac:dyDescent="0.25"/>
    <row r="35872" s="29" customFormat="1" x14ac:dyDescent="0.25"/>
    <row r="35873" s="29" customFormat="1" x14ac:dyDescent="0.25"/>
    <row r="35874" s="29" customFormat="1" x14ac:dyDescent="0.25"/>
    <row r="35875" s="29" customFormat="1" x14ac:dyDescent="0.25"/>
    <row r="35876" s="29" customFormat="1" x14ac:dyDescent="0.25"/>
    <row r="35877" s="29" customFormat="1" x14ac:dyDescent="0.25"/>
    <row r="35878" s="29" customFormat="1" x14ac:dyDescent="0.25"/>
    <row r="35879" s="29" customFormat="1" x14ac:dyDescent="0.25"/>
    <row r="35880" s="29" customFormat="1" x14ac:dyDescent="0.25"/>
    <row r="35881" s="29" customFormat="1" x14ac:dyDescent="0.25"/>
    <row r="35882" s="29" customFormat="1" x14ac:dyDescent="0.25"/>
    <row r="35883" s="29" customFormat="1" x14ac:dyDescent="0.25"/>
    <row r="35884" s="29" customFormat="1" x14ac:dyDescent="0.25"/>
    <row r="35885" s="29" customFormat="1" x14ac:dyDescent="0.25"/>
    <row r="35886" s="29" customFormat="1" x14ac:dyDescent="0.25"/>
    <row r="35887" s="29" customFormat="1" x14ac:dyDescent="0.25"/>
    <row r="35888" s="29" customFormat="1" x14ac:dyDescent="0.25"/>
    <row r="35889" s="29" customFormat="1" x14ac:dyDescent="0.25"/>
    <row r="35890" s="29" customFormat="1" x14ac:dyDescent="0.25"/>
    <row r="35891" s="29" customFormat="1" x14ac:dyDescent="0.25"/>
    <row r="35892" s="29" customFormat="1" x14ac:dyDescent="0.25"/>
    <row r="35893" s="29" customFormat="1" x14ac:dyDescent="0.25"/>
    <row r="35894" s="29" customFormat="1" x14ac:dyDescent="0.25"/>
    <row r="35895" s="29" customFormat="1" x14ac:dyDescent="0.25"/>
    <row r="35896" s="29" customFormat="1" x14ac:dyDescent="0.25"/>
    <row r="35897" s="29" customFormat="1" x14ac:dyDescent="0.25"/>
    <row r="35898" s="29" customFormat="1" x14ac:dyDescent="0.25"/>
    <row r="35899" s="29" customFormat="1" x14ac:dyDescent="0.25"/>
    <row r="35900" s="29" customFormat="1" x14ac:dyDescent="0.25"/>
    <row r="35901" s="29" customFormat="1" x14ac:dyDescent="0.25"/>
    <row r="35902" s="29" customFormat="1" x14ac:dyDescent="0.25"/>
    <row r="35903" s="29" customFormat="1" x14ac:dyDescent="0.25"/>
    <row r="35904" s="29" customFormat="1" x14ac:dyDescent="0.25"/>
    <row r="35905" s="29" customFormat="1" x14ac:dyDescent="0.25"/>
    <row r="35906" s="29" customFormat="1" x14ac:dyDescent="0.25"/>
    <row r="35907" s="29" customFormat="1" x14ac:dyDescent="0.25"/>
    <row r="35908" s="29" customFormat="1" x14ac:dyDescent="0.25"/>
    <row r="35909" s="29" customFormat="1" x14ac:dyDescent="0.25"/>
    <row r="35910" s="29" customFormat="1" x14ac:dyDescent="0.25"/>
    <row r="35911" s="29" customFormat="1" x14ac:dyDescent="0.25"/>
    <row r="35912" s="29" customFormat="1" x14ac:dyDescent="0.25"/>
    <row r="35913" s="29" customFormat="1" x14ac:dyDescent="0.25"/>
    <row r="35914" s="29" customFormat="1" x14ac:dyDescent="0.25"/>
    <row r="35915" s="29" customFormat="1" x14ac:dyDescent="0.25"/>
    <row r="35916" s="29" customFormat="1" x14ac:dyDescent="0.25"/>
    <row r="35917" s="29" customFormat="1" x14ac:dyDescent="0.25"/>
    <row r="35918" s="29" customFormat="1" x14ac:dyDescent="0.25"/>
    <row r="35919" s="29" customFormat="1" x14ac:dyDescent="0.25"/>
    <row r="35920" s="29" customFormat="1" x14ac:dyDescent="0.25"/>
    <row r="35921" s="29" customFormat="1" x14ac:dyDescent="0.25"/>
    <row r="35922" s="29" customFormat="1" x14ac:dyDescent="0.25"/>
    <row r="35923" s="29" customFormat="1" x14ac:dyDescent="0.25"/>
    <row r="35924" s="29" customFormat="1" x14ac:dyDescent="0.25"/>
    <row r="35925" s="29" customFormat="1" x14ac:dyDescent="0.25"/>
    <row r="35926" s="29" customFormat="1" x14ac:dyDescent="0.25"/>
    <row r="35927" s="29" customFormat="1" x14ac:dyDescent="0.25"/>
    <row r="35928" s="29" customFormat="1" x14ac:dyDescent="0.25"/>
    <row r="35929" s="29" customFormat="1" x14ac:dyDescent="0.25"/>
    <row r="35930" s="29" customFormat="1" x14ac:dyDescent="0.25"/>
    <row r="35931" s="29" customFormat="1" x14ac:dyDescent="0.25"/>
    <row r="35932" s="29" customFormat="1" x14ac:dyDescent="0.25"/>
    <row r="35933" s="29" customFormat="1" x14ac:dyDescent="0.25"/>
    <row r="35934" s="29" customFormat="1" x14ac:dyDescent="0.25"/>
    <row r="35935" s="29" customFormat="1" x14ac:dyDescent="0.25"/>
    <row r="35936" s="29" customFormat="1" x14ac:dyDescent="0.25"/>
    <row r="35937" s="29" customFormat="1" x14ac:dyDescent="0.25"/>
    <row r="35938" s="29" customFormat="1" x14ac:dyDescent="0.25"/>
    <row r="35939" s="29" customFormat="1" x14ac:dyDescent="0.25"/>
    <row r="35940" s="29" customFormat="1" x14ac:dyDescent="0.25"/>
    <row r="35941" s="29" customFormat="1" x14ac:dyDescent="0.25"/>
    <row r="35942" s="29" customFormat="1" x14ac:dyDescent="0.25"/>
    <row r="35943" s="29" customFormat="1" x14ac:dyDescent="0.25"/>
    <row r="35944" s="29" customFormat="1" x14ac:dyDescent="0.25"/>
    <row r="35945" s="29" customFormat="1" x14ac:dyDescent="0.25"/>
    <row r="35946" s="29" customFormat="1" x14ac:dyDescent="0.25"/>
    <row r="35947" s="29" customFormat="1" x14ac:dyDescent="0.25"/>
    <row r="35948" s="29" customFormat="1" x14ac:dyDescent="0.25"/>
    <row r="35949" s="29" customFormat="1" x14ac:dyDescent="0.25"/>
    <row r="35950" s="29" customFormat="1" x14ac:dyDescent="0.25"/>
    <row r="35951" s="29" customFormat="1" x14ac:dyDescent="0.25"/>
    <row r="35952" s="29" customFormat="1" x14ac:dyDescent="0.25"/>
    <row r="35953" s="29" customFormat="1" x14ac:dyDescent="0.25"/>
    <row r="35954" s="29" customFormat="1" x14ac:dyDescent="0.25"/>
    <row r="35955" s="29" customFormat="1" x14ac:dyDescent="0.25"/>
    <row r="35956" s="29" customFormat="1" x14ac:dyDescent="0.25"/>
    <row r="35957" s="29" customFormat="1" x14ac:dyDescent="0.25"/>
    <row r="35958" s="29" customFormat="1" x14ac:dyDescent="0.25"/>
    <row r="35959" s="29" customFormat="1" x14ac:dyDescent="0.25"/>
    <row r="35960" s="29" customFormat="1" x14ac:dyDescent="0.25"/>
    <row r="35961" s="29" customFormat="1" x14ac:dyDescent="0.25"/>
    <row r="35962" s="29" customFormat="1" x14ac:dyDescent="0.25"/>
    <row r="35963" s="29" customFormat="1" x14ac:dyDescent="0.25"/>
    <row r="35964" s="29" customFormat="1" x14ac:dyDescent="0.25"/>
    <row r="35965" s="29" customFormat="1" x14ac:dyDescent="0.25"/>
    <row r="35966" s="29" customFormat="1" x14ac:dyDescent="0.25"/>
    <row r="35967" s="29" customFormat="1" x14ac:dyDescent="0.25"/>
    <row r="35968" s="29" customFormat="1" x14ac:dyDescent="0.25"/>
    <row r="35969" s="29" customFormat="1" x14ac:dyDescent="0.25"/>
    <row r="35970" s="29" customFormat="1" x14ac:dyDescent="0.25"/>
    <row r="35971" s="29" customFormat="1" x14ac:dyDescent="0.25"/>
    <row r="35972" s="29" customFormat="1" x14ac:dyDescent="0.25"/>
    <row r="35973" s="29" customFormat="1" x14ac:dyDescent="0.25"/>
    <row r="35974" s="29" customFormat="1" x14ac:dyDescent="0.25"/>
    <row r="35975" s="29" customFormat="1" x14ac:dyDescent="0.25"/>
    <row r="35976" s="29" customFormat="1" x14ac:dyDescent="0.25"/>
    <row r="35977" s="29" customFormat="1" x14ac:dyDescent="0.25"/>
    <row r="35978" s="29" customFormat="1" x14ac:dyDescent="0.25"/>
    <row r="35979" s="29" customFormat="1" x14ac:dyDescent="0.25"/>
    <row r="35980" s="29" customFormat="1" x14ac:dyDescent="0.25"/>
    <row r="35981" s="29" customFormat="1" x14ac:dyDescent="0.25"/>
    <row r="35982" s="29" customFormat="1" x14ac:dyDescent="0.25"/>
    <row r="35983" s="29" customFormat="1" x14ac:dyDescent="0.25"/>
    <row r="35984" s="29" customFormat="1" x14ac:dyDescent="0.25"/>
    <row r="35985" s="29" customFormat="1" x14ac:dyDescent="0.25"/>
    <row r="35986" s="29" customFormat="1" x14ac:dyDescent="0.25"/>
    <row r="35987" s="29" customFormat="1" x14ac:dyDescent="0.25"/>
    <row r="35988" s="29" customFormat="1" x14ac:dyDescent="0.25"/>
    <row r="35989" s="29" customFormat="1" x14ac:dyDescent="0.25"/>
    <row r="35990" s="29" customFormat="1" x14ac:dyDescent="0.25"/>
    <row r="35991" s="29" customFormat="1" x14ac:dyDescent="0.25"/>
    <row r="35992" s="29" customFormat="1" x14ac:dyDescent="0.25"/>
    <row r="35993" s="29" customFormat="1" x14ac:dyDescent="0.25"/>
    <row r="35994" s="29" customFormat="1" x14ac:dyDescent="0.25"/>
    <row r="35995" s="29" customFormat="1" x14ac:dyDescent="0.25"/>
    <row r="35996" s="29" customFormat="1" x14ac:dyDescent="0.25"/>
    <row r="35997" s="29" customFormat="1" x14ac:dyDescent="0.25"/>
    <row r="35998" s="29" customFormat="1" x14ac:dyDescent="0.25"/>
    <row r="35999" s="29" customFormat="1" x14ac:dyDescent="0.25"/>
    <row r="36000" s="29" customFormat="1" x14ac:dyDescent="0.25"/>
    <row r="36001" s="29" customFormat="1" x14ac:dyDescent="0.25"/>
    <row r="36002" s="29" customFormat="1" x14ac:dyDescent="0.25"/>
    <row r="36003" s="29" customFormat="1" x14ac:dyDescent="0.25"/>
    <row r="36004" s="29" customFormat="1" x14ac:dyDescent="0.25"/>
    <row r="36005" s="29" customFormat="1" x14ac:dyDescent="0.25"/>
    <row r="36006" s="29" customFormat="1" x14ac:dyDescent="0.25"/>
    <row r="36007" s="29" customFormat="1" x14ac:dyDescent="0.25"/>
    <row r="36008" s="29" customFormat="1" x14ac:dyDescent="0.25"/>
    <row r="36009" s="29" customFormat="1" x14ac:dyDescent="0.25"/>
    <row r="36010" s="29" customFormat="1" x14ac:dyDescent="0.25"/>
    <row r="36011" s="29" customFormat="1" x14ac:dyDescent="0.25"/>
    <row r="36012" s="29" customFormat="1" x14ac:dyDescent="0.25"/>
    <row r="36013" s="29" customFormat="1" x14ac:dyDescent="0.25"/>
    <row r="36014" s="29" customFormat="1" x14ac:dyDescent="0.25"/>
    <row r="36015" s="29" customFormat="1" x14ac:dyDescent="0.25"/>
    <row r="36016" s="29" customFormat="1" x14ac:dyDescent="0.25"/>
    <row r="36017" s="29" customFormat="1" x14ac:dyDescent="0.25"/>
    <row r="36018" s="29" customFormat="1" x14ac:dyDescent="0.25"/>
    <row r="36019" s="29" customFormat="1" x14ac:dyDescent="0.25"/>
    <row r="36020" s="29" customFormat="1" x14ac:dyDescent="0.25"/>
    <row r="36021" s="29" customFormat="1" x14ac:dyDescent="0.25"/>
    <row r="36022" s="29" customFormat="1" x14ac:dyDescent="0.25"/>
    <row r="36023" s="29" customFormat="1" x14ac:dyDescent="0.25"/>
    <row r="36024" s="29" customFormat="1" x14ac:dyDescent="0.25"/>
    <row r="36025" s="29" customFormat="1" x14ac:dyDescent="0.25"/>
    <row r="36026" s="29" customFormat="1" x14ac:dyDescent="0.25"/>
    <row r="36027" s="29" customFormat="1" x14ac:dyDescent="0.25"/>
    <row r="36028" s="29" customFormat="1" x14ac:dyDescent="0.25"/>
    <row r="36029" s="29" customFormat="1" x14ac:dyDescent="0.25"/>
    <row r="36030" s="29" customFormat="1" x14ac:dyDescent="0.25"/>
    <row r="36031" s="29" customFormat="1" x14ac:dyDescent="0.25"/>
    <row r="36032" s="29" customFormat="1" x14ac:dyDescent="0.25"/>
    <row r="36033" s="29" customFormat="1" x14ac:dyDescent="0.25"/>
    <row r="36034" s="29" customFormat="1" x14ac:dyDescent="0.25"/>
    <row r="36035" s="29" customFormat="1" x14ac:dyDescent="0.25"/>
    <row r="36036" s="29" customFormat="1" x14ac:dyDescent="0.25"/>
    <row r="36037" s="29" customFormat="1" x14ac:dyDescent="0.25"/>
    <row r="36038" s="29" customFormat="1" x14ac:dyDescent="0.25"/>
    <row r="36039" s="29" customFormat="1" x14ac:dyDescent="0.25"/>
    <row r="36040" s="29" customFormat="1" x14ac:dyDescent="0.25"/>
    <row r="36041" s="29" customFormat="1" x14ac:dyDescent="0.25"/>
    <row r="36042" s="29" customFormat="1" x14ac:dyDescent="0.25"/>
    <row r="36043" s="29" customFormat="1" x14ac:dyDescent="0.25"/>
    <row r="36044" s="29" customFormat="1" x14ac:dyDescent="0.25"/>
    <row r="36045" s="29" customFormat="1" x14ac:dyDescent="0.25"/>
    <row r="36046" s="29" customFormat="1" x14ac:dyDescent="0.25"/>
    <row r="36047" s="29" customFormat="1" x14ac:dyDescent="0.25"/>
    <row r="36048" s="29" customFormat="1" x14ac:dyDescent="0.25"/>
    <row r="36049" s="29" customFormat="1" x14ac:dyDescent="0.25"/>
    <row r="36050" s="29" customFormat="1" x14ac:dyDescent="0.25"/>
    <row r="36051" s="29" customFormat="1" x14ac:dyDescent="0.25"/>
    <row r="36052" s="29" customFormat="1" x14ac:dyDescent="0.25"/>
    <row r="36053" s="29" customFormat="1" x14ac:dyDescent="0.25"/>
    <row r="36054" s="29" customFormat="1" x14ac:dyDescent="0.25"/>
    <row r="36055" s="29" customFormat="1" x14ac:dyDescent="0.25"/>
    <row r="36056" s="29" customFormat="1" x14ac:dyDescent="0.25"/>
    <row r="36057" s="29" customFormat="1" x14ac:dyDescent="0.25"/>
    <row r="36058" s="29" customFormat="1" x14ac:dyDescent="0.25"/>
    <row r="36059" s="29" customFormat="1" x14ac:dyDescent="0.25"/>
    <row r="36060" s="29" customFormat="1" x14ac:dyDescent="0.25"/>
    <row r="36061" s="29" customFormat="1" x14ac:dyDescent="0.25"/>
    <row r="36062" s="29" customFormat="1" x14ac:dyDescent="0.25"/>
    <row r="36063" s="29" customFormat="1" x14ac:dyDescent="0.25"/>
    <row r="36064" s="29" customFormat="1" x14ac:dyDescent="0.25"/>
    <row r="36065" s="29" customFormat="1" x14ac:dyDescent="0.25"/>
    <row r="36066" s="29" customFormat="1" x14ac:dyDescent="0.25"/>
    <row r="36067" s="29" customFormat="1" x14ac:dyDescent="0.25"/>
    <row r="36068" s="29" customFormat="1" x14ac:dyDescent="0.25"/>
    <row r="36069" s="29" customFormat="1" x14ac:dyDescent="0.25"/>
    <row r="36070" s="29" customFormat="1" x14ac:dyDescent="0.25"/>
    <row r="36071" s="29" customFormat="1" x14ac:dyDescent="0.25"/>
    <row r="36072" s="29" customFormat="1" x14ac:dyDescent="0.25"/>
    <row r="36073" s="29" customFormat="1" x14ac:dyDescent="0.25"/>
    <row r="36074" s="29" customFormat="1" x14ac:dyDescent="0.25"/>
    <row r="36075" s="29" customFormat="1" x14ac:dyDescent="0.25"/>
    <row r="36076" s="29" customFormat="1" x14ac:dyDescent="0.25"/>
    <row r="36077" s="29" customFormat="1" x14ac:dyDescent="0.25"/>
    <row r="36078" s="29" customFormat="1" x14ac:dyDescent="0.25"/>
    <row r="36079" s="29" customFormat="1" x14ac:dyDescent="0.25"/>
    <row r="36080" s="29" customFormat="1" x14ac:dyDescent="0.25"/>
    <row r="36081" s="29" customFormat="1" x14ac:dyDescent="0.25"/>
    <row r="36082" s="29" customFormat="1" x14ac:dyDescent="0.25"/>
    <row r="36083" s="29" customFormat="1" x14ac:dyDescent="0.25"/>
    <row r="36084" s="29" customFormat="1" x14ac:dyDescent="0.25"/>
    <row r="36085" s="29" customFormat="1" x14ac:dyDescent="0.25"/>
    <row r="36086" s="29" customFormat="1" x14ac:dyDescent="0.25"/>
    <row r="36087" s="29" customFormat="1" x14ac:dyDescent="0.25"/>
    <row r="36088" s="29" customFormat="1" x14ac:dyDescent="0.25"/>
    <row r="36089" s="29" customFormat="1" x14ac:dyDescent="0.25"/>
    <row r="36090" s="29" customFormat="1" x14ac:dyDescent="0.25"/>
    <row r="36091" s="29" customFormat="1" x14ac:dyDescent="0.25"/>
    <row r="36092" s="29" customFormat="1" x14ac:dyDescent="0.25"/>
    <row r="36093" s="29" customFormat="1" x14ac:dyDescent="0.25"/>
    <row r="36094" s="29" customFormat="1" x14ac:dyDescent="0.25"/>
    <row r="36095" s="29" customFormat="1" x14ac:dyDescent="0.25"/>
    <row r="36096" s="29" customFormat="1" x14ac:dyDescent="0.25"/>
    <row r="36097" s="29" customFormat="1" x14ac:dyDescent="0.25"/>
    <row r="36098" s="29" customFormat="1" x14ac:dyDescent="0.25"/>
    <row r="36099" s="29" customFormat="1" x14ac:dyDescent="0.25"/>
    <row r="36100" s="29" customFormat="1" x14ac:dyDescent="0.25"/>
    <row r="36101" s="29" customFormat="1" x14ac:dyDescent="0.25"/>
    <row r="36102" s="29" customFormat="1" x14ac:dyDescent="0.25"/>
    <row r="36103" s="29" customFormat="1" x14ac:dyDescent="0.25"/>
    <row r="36104" s="29" customFormat="1" x14ac:dyDescent="0.25"/>
    <row r="36105" s="29" customFormat="1" x14ac:dyDescent="0.25"/>
    <row r="36106" s="29" customFormat="1" x14ac:dyDescent="0.25"/>
    <row r="36107" s="29" customFormat="1" x14ac:dyDescent="0.25"/>
    <row r="36108" s="29" customFormat="1" x14ac:dyDescent="0.25"/>
    <row r="36109" s="29" customFormat="1" x14ac:dyDescent="0.25"/>
    <row r="36110" s="29" customFormat="1" x14ac:dyDescent="0.25"/>
    <row r="36111" s="29" customFormat="1" x14ac:dyDescent="0.25"/>
    <row r="36112" s="29" customFormat="1" x14ac:dyDescent="0.25"/>
    <row r="36113" s="29" customFormat="1" x14ac:dyDescent="0.25"/>
    <row r="36114" s="29" customFormat="1" x14ac:dyDescent="0.25"/>
    <row r="36115" s="29" customFormat="1" x14ac:dyDescent="0.25"/>
    <row r="36116" s="29" customFormat="1" x14ac:dyDescent="0.25"/>
    <row r="36117" s="29" customFormat="1" x14ac:dyDescent="0.25"/>
    <row r="36118" s="29" customFormat="1" x14ac:dyDescent="0.25"/>
    <row r="36119" s="29" customFormat="1" x14ac:dyDescent="0.25"/>
    <row r="36120" s="29" customFormat="1" x14ac:dyDescent="0.25"/>
    <row r="36121" s="29" customFormat="1" x14ac:dyDescent="0.25"/>
    <row r="36122" s="29" customFormat="1" x14ac:dyDescent="0.25"/>
    <row r="36123" s="29" customFormat="1" x14ac:dyDescent="0.25"/>
    <row r="36124" s="29" customFormat="1" x14ac:dyDescent="0.25"/>
    <row r="36125" s="29" customFormat="1" x14ac:dyDescent="0.25"/>
    <row r="36126" s="29" customFormat="1" x14ac:dyDescent="0.25"/>
    <row r="36127" s="29" customFormat="1" x14ac:dyDescent="0.25"/>
    <row r="36128" s="29" customFormat="1" x14ac:dyDescent="0.25"/>
    <row r="36129" s="29" customFormat="1" x14ac:dyDescent="0.25"/>
    <row r="36130" s="29" customFormat="1" x14ac:dyDescent="0.25"/>
    <row r="36131" s="29" customFormat="1" x14ac:dyDescent="0.25"/>
    <row r="36132" s="29" customFormat="1" x14ac:dyDescent="0.25"/>
    <row r="36133" s="29" customFormat="1" x14ac:dyDescent="0.25"/>
    <row r="36134" s="29" customFormat="1" x14ac:dyDescent="0.25"/>
    <row r="36135" s="29" customFormat="1" x14ac:dyDescent="0.25"/>
    <row r="36136" s="29" customFormat="1" x14ac:dyDescent="0.25"/>
    <row r="36137" s="29" customFormat="1" x14ac:dyDescent="0.25"/>
    <row r="36138" s="29" customFormat="1" x14ac:dyDescent="0.25"/>
    <row r="36139" s="29" customFormat="1" x14ac:dyDescent="0.25"/>
    <row r="36140" s="29" customFormat="1" x14ac:dyDescent="0.25"/>
    <row r="36141" s="29" customFormat="1" x14ac:dyDescent="0.25"/>
    <row r="36142" s="29" customFormat="1" x14ac:dyDescent="0.25"/>
    <row r="36143" s="29" customFormat="1" x14ac:dyDescent="0.25"/>
    <row r="36144" s="29" customFormat="1" x14ac:dyDescent="0.25"/>
    <row r="36145" s="29" customFormat="1" x14ac:dyDescent="0.25"/>
    <row r="36146" s="29" customFormat="1" x14ac:dyDescent="0.25"/>
    <row r="36147" s="29" customFormat="1" x14ac:dyDescent="0.25"/>
    <row r="36148" s="29" customFormat="1" x14ac:dyDescent="0.25"/>
    <row r="36149" s="29" customFormat="1" x14ac:dyDescent="0.25"/>
    <row r="36150" s="29" customFormat="1" x14ac:dyDescent="0.25"/>
    <row r="36151" s="29" customFormat="1" x14ac:dyDescent="0.25"/>
    <row r="36152" s="29" customFormat="1" x14ac:dyDescent="0.25"/>
    <row r="36153" s="29" customFormat="1" x14ac:dyDescent="0.25"/>
    <row r="36154" s="29" customFormat="1" x14ac:dyDescent="0.25"/>
    <row r="36155" s="29" customFormat="1" x14ac:dyDescent="0.25"/>
    <row r="36156" s="29" customFormat="1" x14ac:dyDescent="0.25"/>
    <row r="36157" s="29" customFormat="1" x14ac:dyDescent="0.25"/>
    <row r="36158" s="29" customFormat="1" x14ac:dyDescent="0.25"/>
    <row r="36159" s="29" customFormat="1" x14ac:dyDescent="0.25"/>
    <row r="36160" s="29" customFormat="1" x14ac:dyDescent="0.25"/>
    <row r="36161" s="29" customFormat="1" x14ac:dyDescent="0.25"/>
    <row r="36162" s="29" customFormat="1" x14ac:dyDescent="0.25"/>
    <row r="36163" s="29" customFormat="1" x14ac:dyDescent="0.25"/>
    <row r="36164" s="29" customFormat="1" x14ac:dyDescent="0.25"/>
    <row r="36165" s="29" customFormat="1" x14ac:dyDescent="0.25"/>
    <row r="36166" s="29" customFormat="1" x14ac:dyDescent="0.25"/>
    <row r="36167" s="29" customFormat="1" x14ac:dyDescent="0.25"/>
    <row r="36168" s="29" customFormat="1" x14ac:dyDescent="0.25"/>
    <row r="36169" s="29" customFormat="1" x14ac:dyDescent="0.25"/>
    <row r="36170" s="29" customFormat="1" x14ac:dyDescent="0.25"/>
    <row r="36171" s="29" customFormat="1" x14ac:dyDescent="0.25"/>
    <row r="36172" s="29" customFormat="1" x14ac:dyDescent="0.25"/>
    <row r="36173" s="29" customFormat="1" x14ac:dyDescent="0.25"/>
    <row r="36174" s="29" customFormat="1" x14ac:dyDescent="0.25"/>
    <row r="36175" s="29" customFormat="1" x14ac:dyDescent="0.25"/>
    <row r="36176" s="29" customFormat="1" x14ac:dyDescent="0.25"/>
    <row r="36177" s="29" customFormat="1" x14ac:dyDescent="0.25"/>
    <row r="36178" s="29" customFormat="1" x14ac:dyDescent="0.25"/>
    <row r="36179" s="29" customFormat="1" x14ac:dyDescent="0.25"/>
    <row r="36180" s="29" customFormat="1" x14ac:dyDescent="0.25"/>
    <row r="36181" s="29" customFormat="1" x14ac:dyDescent="0.25"/>
    <row r="36182" s="29" customFormat="1" x14ac:dyDescent="0.25"/>
    <row r="36183" s="29" customFormat="1" x14ac:dyDescent="0.25"/>
    <row r="36184" s="29" customFormat="1" x14ac:dyDescent="0.25"/>
    <row r="36185" s="29" customFormat="1" x14ac:dyDescent="0.25"/>
    <row r="36186" s="29" customFormat="1" x14ac:dyDescent="0.25"/>
    <row r="36187" s="29" customFormat="1" x14ac:dyDescent="0.25"/>
    <row r="36188" s="29" customFormat="1" x14ac:dyDescent="0.25"/>
    <row r="36189" s="29" customFormat="1" x14ac:dyDescent="0.25"/>
    <row r="36190" s="29" customFormat="1" x14ac:dyDescent="0.25"/>
    <row r="36191" s="29" customFormat="1" x14ac:dyDescent="0.25"/>
    <row r="36192" s="29" customFormat="1" x14ac:dyDescent="0.25"/>
    <row r="36193" s="29" customFormat="1" x14ac:dyDescent="0.25"/>
    <row r="36194" s="29" customFormat="1" x14ac:dyDescent="0.25"/>
    <row r="36195" s="29" customFormat="1" x14ac:dyDescent="0.25"/>
    <row r="36196" s="29" customFormat="1" x14ac:dyDescent="0.25"/>
    <row r="36197" s="29" customFormat="1" x14ac:dyDescent="0.25"/>
    <row r="36198" s="29" customFormat="1" x14ac:dyDescent="0.25"/>
    <row r="36199" s="29" customFormat="1" x14ac:dyDescent="0.25"/>
    <row r="36200" s="29" customFormat="1" x14ac:dyDescent="0.25"/>
    <row r="36201" s="29" customFormat="1" x14ac:dyDescent="0.25"/>
    <row r="36202" s="29" customFormat="1" x14ac:dyDescent="0.25"/>
    <row r="36203" s="29" customFormat="1" x14ac:dyDescent="0.25"/>
    <row r="36204" s="29" customFormat="1" x14ac:dyDescent="0.25"/>
    <row r="36205" s="29" customFormat="1" x14ac:dyDescent="0.25"/>
    <row r="36206" s="29" customFormat="1" x14ac:dyDescent="0.25"/>
    <row r="36207" s="29" customFormat="1" x14ac:dyDescent="0.25"/>
    <row r="36208" s="29" customFormat="1" x14ac:dyDescent="0.25"/>
    <row r="36209" s="29" customFormat="1" x14ac:dyDescent="0.25"/>
    <row r="36210" s="29" customFormat="1" x14ac:dyDescent="0.25"/>
    <row r="36211" s="29" customFormat="1" x14ac:dyDescent="0.25"/>
    <row r="36212" s="29" customFormat="1" x14ac:dyDescent="0.25"/>
    <row r="36213" s="29" customFormat="1" x14ac:dyDescent="0.25"/>
    <row r="36214" s="29" customFormat="1" x14ac:dyDescent="0.25"/>
    <row r="36215" s="29" customFormat="1" x14ac:dyDescent="0.25"/>
    <row r="36216" s="29" customFormat="1" x14ac:dyDescent="0.25"/>
    <row r="36217" s="29" customFormat="1" x14ac:dyDescent="0.25"/>
    <row r="36218" s="29" customFormat="1" x14ac:dyDescent="0.25"/>
    <row r="36219" s="29" customFormat="1" x14ac:dyDescent="0.25"/>
    <row r="36220" s="29" customFormat="1" x14ac:dyDescent="0.25"/>
    <row r="36221" s="29" customFormat="1" x14ac:dyDescent="0.25"/>
    <row r="36222" s="29" customFormat="1" x14ac:dyDescent="0.25"/>
    <row r="36223" s="29" customFormat="1" x14ac:dyDescent="0.25"/>
    <row r="36224" s="29" customFormat="1" x14ac:dyDescent="0.25"/>
    <row r="36225" s="29" customFormat="1" x14ac:dyDescent="0.25"/>
    <row r="36226" s="29" customFormat="1" x14ac:dyDescent="0.25"/>
    <row r="36227" s="29" customFormat="1" x14ac:dyDescent="0.25"/>
    <row r="36228" s="29" customFormat="1" x14ac:dyDescent="0.25"/>
    <row r="36229" s="29" customFormat="1" x14ac:dyDescent="0.25"/>
    <row r="36230" s="29" customFormat="1" x14ac:dyDescent="0.25"/>
    <row r="36231" s="29" customFormat="1" x14ac:dyDescent="0.25"/>
    <row r="36232" s="29" customFormat="1" x14ac:dyDescent="0.25"/>
    <row r="36233" s="29" customFormat="1" x14ac:dyDescent="0.25"/>
    <row r="36234" s="29" customFormat="1" x14ac:dyDescent="0.25"/>
    <row r="36235" s="29" customFormat="1" x14ac:dyDescent="0.25"/>
    <row r="36236" s="29" customFormat="1" x14ac:dyDescent="0.25"/>
    <row r="36237" s="29" customFormat="1" x14ac:dyDescent="0.25"/>
    <row r="36238" s="29" customFormat="1" x14ac:dyDescent="0.25"/>
    <row r="36239" s="29" customFormat="1" x14ac:dyDescent="0.25"/>
    <row r="36240" s="29" customFormat="1" x14ac:dyDescent="0.25"/>
    <row r="36241" s="29" customFormat="1" x14ac:dyDescent="0.25"/>
    <row r="36242" s="29" customFormat="1" x14ac:dyDescent="0.25"/>
    <row r="36243" s="29" customFormat="1" x14ac:dyDescent="0.25"/>
    <row r="36244" s="29" customFormat="1" x14ac:dyDescent="0.25"/>
    <row r="36245" s="29" customFormat="1" x14ac:dyDescent="0.25"/>
    <row r="36246" s="29" customFormat="1" x14ac:dyDescent="0.25"/>
    <row r="36247" s="29" customFormat="1" x14ac:dyDescent="0.25"/>
    <row r="36248" s="29" customFormat="1" x14ac:dyDescent="0.25"/>
    <row r="36249" s="29" customFormat="1" x14ac:dyDescent="0.25"/>
    <row r="36250" s="29" customFormat="1" x14ac:dyDescent="0.25"/>
    <row r="36251" s="29" customFormat="1" x14ac:dyDescent="0.25"/>
    <row r="36252" s="29" customFormat="1" x14ac:dyDescent="0.25"/>
    <row r="36253" s="29" customFormat="1" x14ac:dyDescent="0.25"/>
    <row r="36254" s="29" customFormat="1" x14ac:dyDescent="0.25"/>
    <row r="36255" s="29" customFormat="1" x14ac:dyDescent="0.25"/>
    <row r="36256" s="29" customFormat="1" x14ac:dyDescent="0.25"/>
    <row r="36257" s="29" customFormat="1" x14ac:dyDescent="0.25"/>
    <row r="36258" s="29" customFormat="1" x14ac:dyDescent="0.25"/>
    <row r="36259" s="29" customFormat="1" x14ac:dyDescent="0.25"/>
    <row r="36260" s="29" customFormat="1" x14ac:dyDescent="0.25"/>
    <row r="36261" s="29" customFormat="1" x14ac:dyDescent="0.25"/>
    <row r="36262" s="29" customFormat="1" x14ac:dyDescent="0.25"/>
    <row r="36263" s="29" customFormat="1" x14ac:dyDescent="0.25"/>
    <row r="36264" s="29" customFormat="1" x14ac:dyDescent="0.25"/>
    <row r="36265" s="29" customFormat="1" x14ac:dyDescent="0.25"/>
    <row r="36266" s="29" customFormat="1" x14ac:dyDescent="0.25"/>
    <row r="36267" s="29" customFormat="1" x14ac:dyDescent="0.25"/>
    <row r="36268" s="29" customFormat="1" x14ac:dyDescent="0.25"/>
    <row r="36269" s="29" customFormat="1" x14ac:dyDescent="0.25"/>
    <row r="36270" s="29" customFormat="1" x14ac:dyDescent="0.25"/>
    <row r="36271" s="29" customFormat="1" x14ac:dyDescent="0.25"/>
    <row r="36272" s="29" customFormat="1" x14ac:dyDescent="0.25"/>
    <row r="36273" s="29" customFormat="1" x14ac:dyDescent="0.25"/>
    <row r="36274" s="29" customFormat="1" x14ac:dyDescent="0.25"/>
    <row r="36275" s="29" customFormat="1" x14ac:dyDescent="0.25"/>
    <row r="36276" s="29" customFormat="1" x14ac:dyDescent="0.25"/>
    <row r="36277" s="29" customFormat="1" x14ac:dyDescent="0.25"/>
    <row r="36278" s="29" customFormat="1" x14ac:dyDescent="0.25"/>
    <row r="36279" s="29" customFormat="1" x14ac:dyDescent="0.25"/>
    <row r="36280" s="29" customFormat="1" x14ac:dyDescent="0.25"/>
    <row r="36281" s="29" customFormat="1" x14ac:dyDescent="0.25"/>
    <row r="36282" s="29" customFormat="1" x14ac:dyDescent="0.25"/>
    <row r="36283" s="29" customFormat="1" x14ac:dyDescent="0.25"/>
    <row r="36284" s="29" customFormat="1" x14ac:dyDescent="0.25"/>
    <row r="36285" s="29" customFormat="1" x14ac:dyDescent="0.25"/>
    <row r="36286" s="29" customFormat="1" x14ac:dyDescent="0.25"/>
    <row r="36287" s="29" customFormat="1" x14ac:dyDescent="0.25"/>
    <row r="36288" s="29" customFormat="1" x14ac:dyDescent="0.25"/>
    <row r="36289" s="29" customFormat="1" x14ac:dyDescent="0.25"/>
    <row r="36290" s="29" customFormat="1" x14ac:dyDescent="0.25"/>
    <row r="36291" s="29" customFormat="1" x14ac:dyDescent="0.25"/>
    <row r="36292" s="29" customFormat="1" x14ac:dyDescent="0.25"/>
    <row r="36293" s="29" customFormat="1" x14ac:dyDescent="0.25"/>
    <row r="36294" s="29" customFormat="1" x14ac:dyDescent="0.25"/>
    <row r="36295" s="29" customFormat="1" x14ac:dyDescent="0.25"/>
    <row r="36296" s="29" customFormat="1" x14ac:dyDescent="0.25"/>
    <row r="36297" s="29" customFormat="1" x14ac:dyDescent="0.25"/>
    <row r="36298" s="29" customFormat="1" x14ac:dyDescent="0.25"/>
    <row r="36299" s="29" customFormat="1" x14ac:dyDescent="0.25"/>
    <row r="36300" s="29" customFormat="1" x14ac:dyDescent="0.25"/>
    <row r="36301" s="29" customFormat="1" x14ac:dyDescent="0.25"/>
    <row r="36302" s="29" customFormat="1" x14ac:dyDescent="0.25"/>
    <row r="36303" s="29" customFormat="1" x14ac:dyDescent="0.25"/>
    <row r="36304" s="29" customFormat="1" x14ac:dyDescent="0.25"/>
    <row r="36305" s="29" customFormat="1" x14ac:dyDescent="0.25"/>
    <row r="36306" s="29" customFormat="1" x14ac:dyDescent="0.25"/>
    <row r="36307" s="29" customFormat="1" x14ac:dyDescent="0.25"/>
    <row r="36308" s="29" customFormat="1" x14ac:dyDescent="0.25"/>
    <row r="36309" s="29" customFormat="1" x14ac:dyDescent="0.25"/>
    <row r="36310" s="29" customFormat="1" x14ac:dyDescent="0.25"/>
    <row r="36311" s="29" customFormat="1" x14ac:dyDescent="0.25"/>
    <row r="36312" s="29" customFormat="1" x14ac:dyDescent="0.25"/>
    <row r="36313" s="29" customFormat="1" x14ac:dyDescent="0.25"/>
    <row r="36314" s="29" customFormat="1" x14ac:dyDescent="0.25"/>
    <row r="36315" s="29" customFormat="1" x14ac:dyDescent="0.25"/>
    <row r="36316" s="29" customFormat="1" x14ac:dyDescent="0.25"/>
    <row r="36317" s="29" customFormat="1" x14ac:dyDescent="0.25"/>
    <row r="36318" s="29" customFormat="1" x14ac:dyDescent="0.25"/>
    <row r="36319" s="29" customFormat="1" x14ac:dyDescent="0.25"/>
    <row r="36320" s="29" customFormat="1" x14ac:dyDescent="0.25"/>
    <row r="36321" s="29" customFormat="1" x14ac:dyDescent="0.25"/>
    <row r="36322" s="29" customFormat="1" x14ac:dyDescent="0.25"/>
    <row r="36323" s="29" customFormat="1" x14ac:dyDescent="0.25"/>
    <row r="36324" s="29" customFormat="1" x14ac:dyDescent="0.25"/>
    <row r="36325" s="29" customFormat="1" x14ac:dyDescent="0.25"/>
    <row r="36326" s="29" customFormat="1" x14ac:dyDescent="0.25"/>
    <row r="36327" s="29" customFormat="1" x14ac:dyDescent="0.25"/>
    <row r="36328" s="29" customFormat="1" x14ac:dyDescent="0.25"/>
    <row r="36329" s="29" customFormat="1" x14ac:dyDescent="0.25"/>
    <row r="36330" s="29" customFormat="1" x14ac:dyDescent="0.25"/>
    <row r="36331" s="29" customFormat="1" x14ac:dyDescent="0.25"/>
    <row r="36332" s="29" customFormat="1" x14ac:dyDescent="0.25"/>
    <row r="36333" s="29" customFormat="1" x14ac:dyDescent="0.25"/>
    <row r="36334" s="29" customFormat="1" x14ac:dyDescent="0.25"/>
    <row r="36335" s="29" customFormat="1" x14ac:dyDescent="0.25"/>
    <row r="36336" s="29" customFormat="1" x14ac:dyDescent="0.25"/>
    <row r="36337" s="29" customFormat="1" x14ac:dyDescent="0.25"/>
    <row r="36338" s="29" customFormat="1" x14ac:dyDescent="0.25"/>
    <row r="36339" s="29" customFormat="1" x14ac:dyDescent="0.25"/>
    <row r="36340" s="29" customFormat="1" x14ac:dyDescent="0.25"/>
    <row r="36341" s="29" customFormat="1" x14ac:dyDescent="0.25"/>
    <row r="36342" s="29" customFormat="1" x14ac:dyDescent="0.25"/>
    <row r="36343" s="29" customFormat="1" x14ac:dyDescent="0.25"/>
    <row r="36344" s="29" customFormat="1" x14ac:dyDescent="0.25"/>
    <row r="36345" s="29" customFormat="1" x14ac:dyDescent="0.25"/>
    <row r="36346" s="29" customFormat="1" x14ac:dyDescent="0.25"/>
    <row r="36347" s="29" customFormat="1" x14ac:dyDescent="0.25"/>
    <row r="36348" s="29" customFormat="1" x14ac:dyDescent="0.25"/>
    <row r="36349" s="29" customFormat="1" x14ac:dyDescent="0.25"/>
    <row r="36350" s="29" customFormat="1" x14ac:dyDescent="0.25"/>
    <row r="36351" s="29" customFormat="1" x14ac:dyDescent="0.25"/>
    <row r="36352" s="29" customFormat="1" x14ac:dyDescent="0.25"/>
    <row r="36353" s="29" customFormat="1" x14ac:dyDescent="0.25"/>
    <row r="36354" s="29" customFormat="1" x14ac:dyDescent="0.25"/>
    <row r="36355" s="29" customFormat="1" x14ac:dyDescent="0.25"/>
    <row r="36356" s="29" customFormat="1" x14ac:dyDescent="0.25"/>
    <row r="36357" s="29" customFormat="1" x14ac:dyDescent="0.25"/>
    <row r="36358" s="29" customFormat="1" x14ac:dyDescent="0.25"/>
    <row r="36359" s="29" customFormat="1" x14ac:dyDescent="0.25"/>
    <row r="36360" s="29" customFormat="1" x14ac:dyDescent="0.25"/>
    <row r="36361" s="29" customFormat="1" x14ac:dyDescent="0.25"/>
    <row r="36362" s="29" customFormat="1" x14ac:dyDescent="0.25"/>
    <row r="36363" s="29" customFormat="1" x14ac:dyDescent="0.25"/>
    <row r="36364" s="29" customFormat="1" x14ac:dyDescent="0.25"/>
    <row r="36365" s="29" customFormat="1" x14ac:dyDescent="0.25"/>
    <row r="36366" s="29" customFormat="1" x14ac:dyDescent="0.25"/>
    <row r="36367" s="29" customFormat="1" x14ac:dyDescent="0.25"/>
    <row r="36368" s="29" customFormat="1" x14ac:dyDescent="0.25"/>
    <row r="36369" s="29" customFormat="1" x14ac:dyDescent="0.25"/>
    <row r="36370" s="29" customFormat="1" x14ac:dyDescent="0.25"/>
    <row r="36371" s="29" customFormat="1" x14ac:dyDescent="0.25"/>
    <row r="36372" s="29" customFormat="1" x14ac:dyDescent="0.25"/>
    <row r="36373" s="29" customFormat="1" x14ac:dyDescent="0.25"/>
    <row r="36374" s="29" customFormat="1" x14ac:dyDescent="0.25"/>
    <row r="36375" s="29" customFormat="1" x14ac:dyDescent="0.25"/>
    <row r="36376" s="29" customFormat="1" x14ac:dyDescent="0.25"/>
    <row r="36377" s="29" customFormat="1" x14ac:dyDescent="0.25"/>
    <row r="36378" s="29" customFormat="1" x14ac:dyDescent="0.25"/>
    <row r="36379" s="29" customFormat="1" x14ac:dyDescent="0.25"/>
    <row r="36380" s="29" customFormat="1" x14ac:dyDescent="0.25"/>
    <row r="36381" s="29" customFormat="1" x14ac:dyDescent="0.25"/>
    <row r="36382" s="29" customFormat="1" x14ac:dyDescent="0.25"/>
    <row r="36383" s="29" customFormat="1" x14ac:dyDescent="0.25"/>
    <row r="36384" s="29" customFormat="1" x14ac:dyDescent="0.25"/>
    <row r="36385" s="29" customFormat="1" x14ac:dyDescent="0.25"/>
    <row r="36386" s="29" customFormat="1" x14ac:dyDescent="0.25"/>
    <row r="36387" s="29" customFormat="1" x14ac:dyDescent="0.25"/>
    <row r="36388" s="29" customFormat="1" x14ac:dyDescent="0.25"/>
    <row r="36389" s="29" customFormat="1" x14ac:dyDescent="0.25"/>
    <row r="36390" s="29" customFormat="1" x14ac:dyDescent="0.25"/>
    <row r="36391" s="29" customFormat="1" x14ac:dyDescent="0.25"/>
    <row r="36392" s="29" customFormat="1" x14ac:dyDescent="0.25"/>
    <row r="36393" s="29" customFormat="1" x14ac:dyDescent="0.25"/>
    <row r="36394" s="29" customFormat="1" x14ac:dyDescent="0.25"/>
    <row r="36395" s="29" customFormat="1" x14ac:dyDescent="0.25"/>
    <row r="36396" s="29" customFormat="1" x14ac:dyDescent="0.25"/>
    <row r="36397" s="29" customFormat="1" x14ac:dyDescent="0.25"/>
    <row r="36398" s="29" customFormat="1" x14ac:dyDescent="0.25"/>
    <row r="36399" s="29" customFormat="1" x14ac:dyDescent="0.25"/>
    <row r="36400" s="29" customFormat="1" x14ac:dyDescent="0.25"/>
    <row r="36401" s="29" customFormat="1" x14ac:dyDescent="0.25"/>
    <row r="36402" s="29" customFormat="1" x14ac:dyDescent="0.25"/>
    <row r="36403" s="29" customFormat="1" x14ac:dyDescent="0.25"/>
    <row r="36404" s="29" customFormat="1" x14ac:dyDescent="0.25"/>
    <row r="36405" s="29" customFormat="1" x14ac:dyDescent="0.25"/>
    <row r="36406" s="29" customFormat="1" x14ac:dyDescent="0.25"/>
    <row r="36407" s="29" customFormat="1" x14ac:dyDescent="0.25"/>
    <row r="36408" s="29" customFormat="1" x14ac:dyDescent="0.25"/>
    <row r="36409" s="29" customFormat="1" x14ac:dyDescent="0.25"/>
    <row r="36410" s="29" customFormat="1" x14ac:dyDescent="0.25"/>
    <row r="36411" s="29" customFormat="1" x14ac:dyDescent="0.25"/>
    <row r="36412" s="29" customFormat="1" x14ac:dyDescent="0.25"/>
    <row r="36413" s="29" customFormat="1" x14ac:dyDescent="0.25"/>
    <row r="36414" s="29" customFormat="1" x14ac:dyDescent="0.25"/>
    <row r="36415" s="29" customFormat="1" x14ac:dyDescent="0.25"/>
    <row r="36416" s="29" customFormat="1" x14ac:dyDescent="0.25"/>
    <row r="36417" s="29" customFormat="1" x14ac:dyDescent="0.25"/>
    <row r="36418" s="29" customFormat="1" x14ac:dyDescent="0.25"/>
    <row r="36419" s="29" customFormat="1" x14ac:dyDescent="0.25"/>
    <row r="36420" s="29" customFormat="1" x14ac:dyDescent="0.25"/>
    <row r="36421" s="29" customFormat="1" x14ac:dyDescent="0.25"/>
    <row r="36422" s="29" customFormat="1" x14ac:dyDescent="0.25"/>
    <row r="36423" s="29" customFormat="1" x14ac:dyDescent="0.25"/>
    <row r="36424" s="29" customFormat="1" x14ac:dyDescent="0.25"/>
    <row r="36425" s="29" customFormat="1" x14ac:dyDescent="0.25"/>
    <row r="36426" s="29" customFormat="1" x14ac:dyDescent="0.25"/>
    <row r="36427" s="29" customFormat="1" x14ac:dyDescent="0.25"/>
    <row r="36428" s="29" customFormat="1" x14ac:dyDescent="0.25"/>
    <row r="36429" s="29" customFormat="1" x14ac:dyDescent="0.25"/>
    <row r="36430" s="29" customFormat="1" x14ac:dyDescent="0.25"/>
    <row r="36431" s="29" customFormat="1" x14ac:dyDescent="0.25"/>
    <row r="36432" s="29" customFormat="1" x14ac:dyDescent="0.25"/>
    <row r="36433" s="29" customFormat="1" x14ac:dyDescent="0.25"/>
    <row r="36434" s="29" customFormat="1" x14ac:dyDescent="0.25"/>
    <row r="36435" s="29" customFormat="1" x14ac:dyDescent="0.25"/>
    <row r="36436" s="29" customFormat="1" x14ac:dyDescent="0.25"/>
    <row r="36437" s="29" customFormat="1" x14ac:dyDescent="0.25"/>
    <row r="36438" s="29" customFormat="1" x14ac:dyDescent="0.25"/>
    <row r="36439" s="29" customFormat="1" x14ac:dyDescent="0.25"/>
    <row r="36440" s="29" customFormat="1" x14ac:dyDescent="0.25"/>
    <row r="36441" s="29" customFormat="1" x14ac:dyDescent="0.25"/>
    <row r="36442" s="29" customFormat="1" x14ac:dyDescent="0.25"/>
    <row r="36443" s="29" customFormat="1" x14ac:dyDescent="0.25"/>
    <row r="36444" s="29" customFormat="1" x14ac:dyDescent="0.25"/>
    <row r="36445" s="29" customFormat="1" x14ac:dyDescent="0.25"/>
    <row r="36446" s="29" customFormat="1" x14ac:dyDescent="0.25"/>
    <row r="36447" s="29" customFormat="1" x14ac:dyDescent="0.25"/>
    <row r="36448" s="29" customFormat="1" x14ac:dyDescent="0.25"/>
    <row r="36449" s="29" customFormat="1" x14ac:dyDescent="0.25"/>
    <row r="36450" s="29" customFormat="1" x14ac:dyDescent="0.25"/>
    <row r="36451" s="29" customFormat="1" x14ac:dyDescent="0.25"/>
    <row r="36452" s="29" customFormat="1" x14ac:dyDescent="0.25"/>
    <row r="36453" s="29" customFormat="1" x14ac:dyDescent="0.25"/>
    <row r="36454" s="29" customFormat="1" x14ac:dyDescent="0.25"/>
    <row r="36455" s="29" customFormat="1" x14ac:dyDescent="0.25"/>
    <row r="36456" s="29" customFormat="1" x14ac:dyDescent="0.25"/>
    <row r="36457" s="29" customFormat="1" x14ac:dyDescent="0.25"/>
    <row r="36458" s="29" customFormat="1" x14ac:dyDescent="0.25"/>
    <row r="36459" s="29" customFormat="1" x14ac:dyDescent="0.25"/>
    <row r="36460" s="29" customFormat="1" x14ac:dyDescent="0.25"/>
    <row r="36461" s="29" customFormat="1" x14ac:dyDescent="0.25"/>
    <row r="36462" s="29" customFormat="1" x14ac:dyDescent="0.25"/>
    <row r="36463" s="29" customFormat="1" x14ac:dyDescent="0.25"/>
    <row r="36464" s="29" customFormat="1" x14ac:dyDescent="0.25"/>
    <row r="36465" s="29" customFormat="1" x14ac:dyDescent="0.25"/>
    <row r="36466" s="29" customFormat="1" x14ac:dyDescent="0.25"/>
    <row r="36467" s="29" customFormat="1" x14ac:dyDescent="0.25"/>
    <row r="36468" s="29" customFormat="1" x14ac:dyDescent="0.25"/>
    <row r="36469" s="29" customFormat="1" x14ac:dyDescent="0.25"/>
    <row r="36470" s="29" customFormat="1" x14ac:dyDescent="0.25"/>
    <row r="36471" s="29" customFormat="1" x14ac:dyDescent="0.25"/>
    <row r="36472" s="29" customFormat="1" x14ac:dyDescent="0.25"/>
    <row r="36473" s="29" customFormat="1" x14ac:dyDescent="0.25"/>
    <row r="36474" s="29" customFormat="1" x14ac:dyDescent="0.25"/>
    <row r="36475" s="29" customFormat="1" x14ac:dyDescent="0.25"/>
    <row r="36476" s="29" customFormat="1" x14ac:dyDescent="0.25"/>
    <row r="36477" s="29" customFormat="1" x14ac:dyDescent="0.25"/>
    <row r="36478" s="29" customFormat="1" x14ac:dyDescent="0.25"/>
    <row r="36479" s="29" customFormat="1" x14ac:dyDescent="0.25"/>
    <row r="36480" s="29" customFormat="1" x14ac:dyDescent="0.25"/>
    <row r="36481" s="29" customFormat="1" x14ac:dyDescent="0.25"/>
    <row r="36482" s="29" customFormat="1" x14ac:dyDescent="0.25"/>
    <row r="36483" s="29" customFormat="1" x14ac:dyDescent="0.25"/>
    <row r="36484" s="29" customFormat="1" x14ac:dyDescent="0.25"/>
    <row r="36485" s="29" customFormat="1" x14ac:dyDescent="0.25"/>
    <row r="36486" s="29" customFormat="1" x14ac:dyDescent="0.25"/>
    <row r="36487" s="29" customFormat="1" x14ac:dyDescent="0.25"/>
    <row r="36488" s="29" customFormat="1" x14ac:dyDescent="0.25"/>
    <row r="36489" s="29" customFormat="1" x14ac:dyDescent="0.25"/>
    <row r="36490" s="29" customFormat="1" x14ac:dyDescent="0.25"/>
    <row r="36491" s="29" customFormat="1" x14ac:dyDescent="0.25"/>
    <row r="36492" s="29" customFormat="1" x14ac:dyDescent="0.25"/>
    <row r="36493" s="29" customFormat="1" x14ac:dyDescent="0.25"/>
    <row r="36494" s="29" customFormat="1" x14ac:dyDescent="0.25"/>
    <row r="36495" s="29" customFormat="1" x14ac:dyDescent="0.25"/>
    <row r="36496" s="29" customFormat="1" x14ac:dyDescent="0.25"/>
    <row r="36497" s="29" customFormat="1" x14ac:dyDescent="0.25"/>
    <row r="36498" s="29" customFormat="1" x14ac:dyDescent="0.25"/>
    <row r="36499" s="29" customFormat="1" x14ac:dyDescent="0.25"/>
    <row r="36500" s="29" customFormat="1" x14ac:dyDescent="0.25"/>
    <row r="36501" s="29" customFormat="1" x14ac:dyDescent="0.25"/>
    <row r="36502" s="29" customFormat="1" x14ac:dyDescent="0.25"/>
    <row r="36503" s="29" customFormat="1" x14ac:dyDescent="0.25"/>
    <row r="36504" s="29" customFormat="1" x14ac:dyDescent="0.25"/>
    <row r="36505" s="29" customFormat="1" x14ac:dyDescent="0.25"/>
    <row r="36506" s="29" customFormat="1" x14ac:dyDescent="0.25"/>
    <row r="36507" s="29" customFormat="1" x14ac:dyDescent="0.25"/>
    <row r="36508" s="29" customFormat="1" x14ac:dyDescent="0.25"/>
    <row r="36509" s="29" customFormat="1" x14ac:dyDescent="0.25"/>
    <row r="36510" s="29" customFormat="1" x14ac:dyDescent="0.25"/>
    <row r="36511" s="29" customFormat="1" x14ac:dyDescent="0.25"/>
    <row r="36512" s="29" customFormat="1" x14ac:dyDescent="0.25"/>
    <row r="36513" s="29" customFormat="1" x14ac:dyDescent="0.25"/>
    <row r="36514" s="29" customFormat="1" x14ac:dyDescent="0.25"/>
    <row r="36515" s="29" customFormat="1" x14ac:dyDescent="0.25"/>
    <row r="36516" s="29" customFormat="1" x14ac:dyDescent="0.25"/>
    <row r="36517" s="29" customFormat="1" x14ac:dyDescent="0.25"/>
    <row r="36518" s="29" customFormat="1" x14ac:dyDescent="0.25"/>
    <row r="36519" s="29" customFormat="1" x14ac:dyDescent="0.25"/>
    <row r="36520" s="29" customFormat="1" x14ac:dyDescent="0.25"/>
    <row r="36521" s="29" customFormat="1" x14ac:dyDescent="0.25"/>
    <row r="36522" s="29" customFormat="1" x14ac:dyDescent="0.25"/>
    <row r="36523" s="29" customFormat="1" x14ac:dyDescent="0.25"/>
    <row r="36524" s="29" customFormat="1" x14ac:dyDescent="0.25"/>
    <row r="36525" s="29" customFormat="1" x14ac:dyDescent="0.25"/>
    <row r="36526" s="29" customFormat="1" x14ac:dyDescent="0.25"/>
    <row r="36527" s="29" customFormat="1" x14ac:dyDescent="0.25"/>
    <row r="36528" s="29" customFormat="1" x14ac:dyDescent="0.25"/>
    <row r="36529" s="29" customFormat="1" x14ac:dyDescent="0.25"/>
    <row r="36530" s="29" customFormat="1" x14ac:dyDescent="0.25"/>
    <row r="36531" s="29" customFormat="1" x14ac:dyDescent="0.25"/>
    <row r="36532" s="29" customFormat="1" x14ac:dyDescent="0.25"/>
    <row r="36533" s="29" customFormat="1" x14ac:dyDescent="0.25"/>
    <row r="36534" s="29" customFormat="1" x14ac:dyDescent="0.25"/>
    <row r="36535" s="29" customFormat="1" x14ac:dyDescent="0.25"/>
    <row r="36536" s="29" customFormat="1" x14ac:dyDescent="0.25"/>
    <row r="36537" s="29" customFormat="1" x14ac:dyDescent="0.25"/>
    <row r="36538" s="29" customFormat="1" x14ac:dyDescent="0.25"/>
    <row r="36539" s="29" customFormat="1" x14ac:dyDescent="0.25"/>
    <row r="36540" s="29" customFormat="1" x14ac:dyDescent="0.25"/>
    <row r="36541" s="29" customFormat="1" x14ac:dyDescent="0.25"/>
    <row r="36542" s="29" customFormat="1" x14ac:dyDescent="0.25"/>
    <row r="36543" s="29" customFormat="1" x14ac:dyDescent="0.25"/>
    <row r="36544" s="29" customFormat="1" x14ac:dyDescent="0.25"/>
    <row r="36545" s="29" customFormat="1" x14ac:dyDescent="0.25"/>
    <row r="36546" s="29" customFormat="1" x14ac:dyDescent="0.25"/>
    <row r="36547" s="29" customFormat="1" x14ac:dyDescent="0.25"/>
    <row r="36548" s="29" customFormat="1" x14ac:dyDescent="0.25"/>
    <row r="36549" s="29" customFormat="1" x14ac:dyDescent="0.25"/>
    <row r="36550" s="29" customFormat="1" x14ac:dyDescent="0.25"/>
    <row r="36551" s="29" customFormat="1" x14ac:dyDescent="0.25"/>
    <row r="36552" s="29" customFormat="1" x14ac:dyDescent="0.25"/>
    <row r="36553" s="29" customFormat="1" x14ac:dyDescent="0.25"/>
    <row r="36554" s="29" customFormat="1" x14ac:dyDescent="0.25"/>
    <row r="36555" s="29" customFormat="1" x14ac:dyDescent="0.25"/>
    <row r="36556" s="29" customFormat="1" x14ac:dyDescent="0.25"/>
    <row r="36557" s="29" customFormat="1" x14ac:dyDescent="0.25"/>
    <row r="36558" s="29" customFormat="1" x14ac:dyDescent="0.25"/>
    <row r="36559" s="29" customFormat="1" x14ac:dyDescent="0.25"/>
    <row r="36560" s="29" customFormat="1" x14ac:dyDescent="0.25"/>
    <row r="36561" s="29" customFormat="1" x14ac:dyDescent="0.25"/>
    <row r="36562" s="29" customFormat="1" x14ac:dyDescent="0.25"/>
    <row r="36563" s="29" customFormat="1" x14ac:dyDescent="0.25"/>
    <row r="36564" s="29" customFormat="1" x14ac:dyDescent="0.25"/>
    <row r="36565" s="29" customFormat="1" x14ac:dyDescent="0.25"/>
    <row r="36566" s="29" customFormat="1" x14ac:dyDescent="0.25"/>
    <row r="36567" s="29" customFormat="1" x14ac:dyDescent="0.25"/>
    <row r="36568" s="29" customFormat="1" x14ac:dyDescent="0.25"/>
    <row r="36569" s="29" customFormat="1" x14ac:dyDescent="0.25"/>
    <row r="36570" s="29" customFormat="1" x14ac:dyDescent="0.25"/>
    <row r="36571" s="29" customFormat="1" x14ac:dyDescent="0.25"/>
    <row r="36572" s="29" customFormat="1" x14ac:dyDescent="0.25"/>
    <row r="36573" s="29" customFormat="1" x14ac:dyDescent="0.25"/>
    <row r="36574" s="29" customFormat="1" x14ac:dyDescent="0.25"/>
    <row r="36575" s="29" customFormat="1" x14ac:dyDescent="0.25"/>
    <row r="36576" s="29" customFormat="1" x14ac:dyDescent="0.25"/>
    <row r="36577" s="29" customFormat="1" x14ac:dyDescent="0.25"/>
    <row r="36578" s="29" customFormat="1" x14ac:dyDescent="0.25"/>
    <row r="36579" s="29" customFormat="1" x14ac:dyDescent="0.25"/>
    <row r="36580" s="29" customFormat="1" x14ac:dyDescent="0.25"/>
    <row r="36581" s="29" customFormat="1" x14ac:dyDescent="0.25"/>
    <row r="36582" s="29" customFormat="1" x14ac:dyDescent="0.25"/>
    <row r="36583" s="29" customFormat="1" x14ac:dyDescent="0.25"/>
    <row r="36584" s="29" customFormat="1" x14ac:dyDescent="0.25"/>
    <row r="36585" s="29" customFormat="1" x14ac:dyDescent="0.25"/>
    <row r="36586" s="29" customFormat="1" x14ac:dyDescent="0.25"/>
    <row r="36587" s="29" customFormat="1" x14ac:dyDescent="0.25"/>
    <row r="36588" s="29" customFormat="1" x14ac:dyDescent="0.25"/>
    <row r="36589" s="29" customFormat="1" x14ac:dyDescent="0.25"/>
    <row r="36590" s="29" customFormat="1" x14ac:dyDescent="0.25"/>
    <row r="36591" s="29" customFormat="1" x14ac:dyDescent="0.25"/>
    <row r="36592" s="29" customFormat="1" x14ac:dyDescent="0.25"/>
    <row r="36593" s="29" customFormat="1" x14ac:dyDescent="0.25"/>
    <row r="36594" s="29" customFormat="1" x14ac:dyDescent="0.25"/>
    <row r="36595" s="29" customFormat="1" x14ac:dyDescent="0.25"/>
    <row r="36596" s="29" customFormat="1" x14ac:dyDescent="0.25"/>
    <row r="36597" s="29" customFormat="1" x14ac:dyDescent="0.25"/>
    <row r="36598" s="29" customFormat="1" x14ac:dyDescent="0.25"/>
    <row r="36599" s="29" customFormat="1" x14ac:dyDescent="0.25"/>
    <row r="36600" s="29" customFormat="1" x14ac:dyDescent="0.25"/>
    <row r="36601" s="29" customFormat="1" x14ac:dyDescent="0.25"/>
    <row r="36602" s="29" customFormat="1" x14ac:dyDescent="0.25"/>
    <row r="36603" s="29" customFormat="1" x14ac:dyDescent="0.25"/>
    <row r="36604" s="29" customFormat="1" x14ac:dyDescent="0.25"/>
    <row r="36605" s="29" customFormat="1" x14ac:dyDescent="0.25"/>
    <row r="36606" s="29" customFormat="1" x14ac:dyDescent="0.25"/>
    <row r="36607" s="29" customFormat="1" x14ac:dyDescent="0.25"/>
    <row r="36608" s="29" customFormat="1" x14ac:dyDescent="0.25"/>
    <row r="36609" s="29" customFormat="1" x14ac:dyDescent="0.25"/>
    <row r="36610" s="29" customFormat="1" x14ac:dyDescent="0.25"/>
    <row r="36611" s="29" customFormat="1" x14ac:dyDescent="0.25"/>
    <row r="36612" s="29" customFormat="1" x14ac:dyDescent="0.25"/>
    <row r="36613" s="29" customFormat="1" x14ac:dyDescent="0.25"/>
    <row r="36614" s="29" customFormat="1" x14ac:dyDescent="0.25"/>
    <row r="36615" s="29" customFormat="1" x14ac:dyDescent="0.25"/>
    <row r="36616" s="29" customFormat="1" x14ac:dyDescent="0.25"/>
    <row r="36617" s="29" customFormat="1" x14ac:dyDescent="0.25"/>
    <row r="36618" s="29" customFormat="1" x14ac:dyDescent="0.25"/>
    <row r="36619" s="29" customFormat="1" x14ac:dyDescent="0.25"/>
    <row r="36620" s="29" customFormat="1" x14ac:dyDescent="0.25"/>
    <row r="36621" s="29" customFormat="1" x14ac:dyDescent="0.25"/>
    <row r="36622" s="29" customFormat="1" x14ac:dyDescent="0.25"/>
    <row r="36623" s="29" customFormat="1" x14ac:dyDescent="0.25"/>
    <row r="36624" s="29" customFormat="1" x14ac:dyDescent="0.25"/>
    <row r="36625" s="29" customFormat="1" x14ac:dyDescent="0.25"/>
    <row r="36626" s="29" customFormat="1" x14ac:dyDescent="0.25"/>
    <row r="36627" s="29" customFormat="1" x14ac:dyDescent="0.25"/>
    <row r="36628" s="29" customFormat="1" x14ac:dyDescent="0.25"/>
    <row r="36629" s="29" customFormat="1" x14ac:dyDescent="0.25"/>
    <row r="36630" s="29" customFormat="1" x14ac:dyDescent="0.25"/>
    <row r="36631" s="29" customFormat="1" x14ac:dyDescent="0.25"/>
    <row r="36632" s="29" customFormat="1" x14ac:dyDescent="0.25"/>
    <row r="36633" s="29" customFormat="1" x14ac:dyDescent="0.25"/>
    <row r="36634" s="29" customFormat="1" x14ac:dyDescent="0.25"/>
    <row r="36635" s="29" customFormat="1" x14ac:dyDescent="0.25"/>
    <row r="36636" s="29" customFormat="1" x14ac:dyDescent="0.25"/>
    <row r="36637" s="29" customFormat="1" x14ac:dyDescent="0.25"/>
    <row r="36638" s="29" customFormat="1" x14ac:dyDescent="0.25"/>
    <row r="36639" s="29" customFormat="1" x14ac:dyDescent="0.25"/>
    <row r="36640" s="29" customFormat="1" x14ac:dyDescent="0.25"/>
    <row r="36641" s="29" customFormat="1" x14ac:dyDescent="0.25"/>
    <row r="36642" s="29" customFormat="1" x14ac:dyDescent="0.25"/>
    <row r="36643" s="29" customFormat="1" x14ac:dyDescent="0.25"/>
    <row r="36644" s="29" customFormat="1" x14ac:dyDescent="0.25"/>
    <row r="36645" s="29" customFormat="1" x14ac:dyDescent="0.25"/>
    <row r="36646" s="29" customFormat="1" x14ac:dyDescent="0.25"/>
    <row r="36647" s="29" customFormat="1" x14ac:dyDescent="0.25"/>
    <row r="36648" s="29" customFormat="1" x14ac:dyDescent="0.25"/>
    <row r="36649" s="29" customFormat="1" x14ac:dyDescent="0.25"/>
    <row r="36650" s="29" customFormat="1" x14ac:dyDescent="0.25"/>
    <row r="36651" s="29" customFormat="1" x14ac:dyDescent="0.25"/>
    <row r="36652" s="29" customFormat="1" x14ac:dyDescent="0.25"/>
    <row r="36653" s="29" customFormat="1" x14ac:dyDescent="0.25"/>
    <row r="36654" s="29" customFormat="1" x14ac:dyDescent="0.25"/>
    <row r="36655" s="29" customFormat="1" x14ac:dyDescent="0.25"/>
    <row r="36656" s="29" customFormat="1" x14ac:dyDescent="0.25"/>
    <row r="36657" s="29" customFormat="1" x14ac:dyDescent="0.25"/>
    <row r="36658" s="29" customFormat="1" x14ac:dyDescent="0.25"/>
    <row r="36659" s="29" customFormat="1" x14ac:dyDescent="0.25"/>
    <row r="36660" s="29" customFormat="1" x14ac:dyDescent="0.25"/>
    <row r="36661" s="29" customFormat="1" x14ac:dyDescent="0.25"/>
    <row r="36662" s="29" customFormat="1" x14ac:dyDescent="0.25"/>
    <row r="36663" s="29" customFormat="1" x14ac:dyDescent="0.25"/>
    <row r="36664" s="29" customFormat="1" x14ac:dyDescent="0.25"/>
    <row r="36665" s="29" customFormat="1" x14ac:dyDescent="0.25"/>
    <row r="36666" s="29" customFormat="1" x14ac:dyDescent="0.25"/>
    <row r="36667" s="29" customFormat="1" x14ac:dyDescent="0.25"/>
    <row r="36668" s="29" customFormat="1" x14ac:dyDescent="0.25"/>
    <row r="36669" s="29" customFormat="1" x14ac:dyDescent="0.25"/>
    <row r="36670" s="29" customFormat="1" x14ac:dyDescent="0.25"/>
    <row r="36671" s="29" customFormat="1" x14ac:dyDescent="0.25"/>
    <row r="36672" s="29" customFormat="1" x14ac:dyDescent="0.25"/>
    <row r="36673" s="29" customFormat="1" x14ac:dyDescent="0.25"/>
    <row r="36674" s="29" customFormat="1" x14ac:dyDescent="0.25"/>
    <row r="36675" s="29" customFormat="1" x14ac:dyDescent="0.25"/>
    <row r="36676" s="29" customFormat="1" x14ac:dyDescent="0.25"/>
    <row r="36677" s="29" customFormat="1" x14ac:dyDescent="0.25"/>
    <row r="36678" s="29" customFormat="1" x14ac:dyDescent="0.25"/>
    <row r="36679" s="29" customFormat="1" x14ac:dyDescent="0.25"/>
    <row r="36680" s="29" customFormat="1" x14ac:dyDescent="0.25"/>
    <row r="36681" s="29" customFormat="1" x14ac:dyDescent="0.25"/>
    <row r="36682" s="29" customFormat="1" x14ac:dyDescent="0.25"/>
    <row r="36683" s="29" customFormat="1" x14ac:dyDescent="0.25"/>
    <row r="36684" s="29" customFormat="1" x14ac:dyDescent="0.25"/>
    <row r="36685" s="29" customFormat="1" x14ac:dyDescent="0.25"/>
    <row r="36686" s="29" customFormat="1" x14ac:dyDescent="0.25"/>
    <row r="36687" s="29" customFormat="1" x14ac:dyDescent="0.25"/>
    <row r="36688" s="29" customFormat="1" x14ac:dyDescent="0.25"/>
    <row r="36689" s="29" customFormat="1" x14ac:dyDescent="0.25"/>
    <row r="36690" s="29" customFormat="1" x14ac:dyDescent="0.25"/>
    <row r="36691" s="29" customFormat="1" x14ac:dyDescent="0.25"/>
    <row r="36692" s="29" customFormat="1" x14ac:dyDescent="0.25"/>
    <row r="36693" s="29" customFormat="1" x14ac:dyDescent="0.25"/>
    <row r="36694" s="29" customFormat="1" x14ac:dyDescent="0.25"/>
    <row r="36695" s="29" customFormat="1" x14ac:dyDescent="0.25"/>
    <row r="36696" s="29" customFormat="1" x14ac:dyDescent="0.25"/>
    <row r="36697" s="29" customFormat="1" x14ac:dyDescent="0.25"/>
    <row r="36698" s="29" customFormat="1" x14ac:dyDescent="0.25"/>
    <row r="36699" s="29" customFormat="1" x14ac:dyDescent="0.25"/>
    <row r="36700" s="29" customFormat="1" x14ac:dyDescent="0.25"/>
    <row r="36701" s="29" customFormat="1" x14ac:dyDescent="0.25"/>
    <row r="36702" s="29" customFormat="1" x14ac:dyDescent="0.25"/>
    <row r="36703" s="29" customFormat="1" x14ac:dyDescent="0.25"/>
    <row r="36704" s="29" customFormat="1" x14ac:dyDescent="0.25"/>
    <row r="36705" s="29" customFormat="1" x14ac:dyDescent="0.25"/>
    <row r="36706" s="29" customFormat="1" x14ac:dyDescent="0.25"/>
    <row r="36707" s="29" customFormat="1" x14ac:dyDescent="0.25"/>
    <row r="36708" s="29" customFormat="1" x14ac:dyDescent="0.25"/>
    <row r="36709" s="29" customFormat="1" x14ac:dyDescent="0.25"/>
    <row r="36710" s="29" customFormat="1" x14ac:dyDescent="0.25"/>
    <row r="36711" s="29" customFormat="1" x14ac:dyDescent="0.25"/>
    <row r="36712" s="29" customFormat="1" x14ac:dyDescent="0.25"/>
    <row r="36713" s="29" customFormat="1" x14ac:dyDescent="0.25"/>
    <row r="36714" s="29" customFormat="1" x14ac:dyDescent="0.25"/>
    <row r="36715" s="29" customFormat="1" x14ac:dyDescent="0.25"/>
    <row r="36716" s="29" customFormat="1" x14ac:dyDescent="0.25"/>
    <row r="36717" s="29" customFormat="1" x14ac:dyDescent="0.25"/>
    <row r="36718" s="29" customFormat="1" x14ac:dyDescent="0.25"/>
    <row r="36719" s="29" customFormat="1" x14ac:dyDescent="0.25"/>
    <row r="36720" s="29" customFormat="1" x14ac:dyDescent="0.25"/>
    <row r="36721" s="29" customFormat="1" x14ac:dyDescent="0.25"/>
    <row r="36722" s="29" customFormat="1" x14ac:dyDescent="0.25"/>
    <row r="36723" s="29" customFormat="1" x14ac:dyDescent="0.25"/>
    <row r="36724" s="29" customFormat="1" x14ac:dyDescent="0.25"/>
    <row r="36725" s="29" customFormat="1" x14ac:dyDescent="0.25"/>
    <row r="36726" s="29" customFormat="1" x14ac:dyDescent="0.25"/>
    <row r="36727" s="29" customFormat="1" x14ac:dyDescent="0.25"/>
    <row r="36728" s="29" customFormat="1" x14ac:dyDescent="0.25"/>
    <row r="36729" s="29" customFormat="1" x14ac:dyDescent="0.25"/>
    <row r="36730" s="29" customFormat="1" x14ac:dyDescent="0.25"/>
    <row r="36731" s="29" customFormat="1" x14ac:dyDescent="0.25"/>
    <row r="36732" s="29" customFormat="1" x14ac:dyDescent="0.25"/>
    <row r="36733" s="29" customFormat="1" x14ac:dyDescent="0.25"/>
    <row r="36734" s="29" customFormat="1" x14ac:dyDescent="0.25"/>
    <row r="36735" s="29" customFormat="1" x14ac:dyDescent="0.25"/>
    <row r="36736" s="29" customFormat="1" x14ac:dyDescent="0.25"/>
    <row r="36737" s="29" customFormat="1" x14ac:dyDescent="0.25"/>
    <row r="36738" s="29" customFormat="1" x14ac:dyDescent="0.25"/>
    <row r="36739" s="29" customFormat="1" x14ac:dyDescent="0.25"/>
    <row r="36740" s="29" customFormat="1" x14ac:dyDescent="0.25"/>
    <row r="36741" s="29" customFormat="1" x14ac:dyDescent="0.25"/>
    <row r="36742" s="29" customFormat="1" x14ac:dyDescent="0.25"/>
    <row r="36743" s="29" customFormat="1" x14ac:dyDescent="0.25"/>
    <row r="36744" s="29" customFormat="1" x14ac:dyDescent="0.25"/>
    <row r="36745" s="29" customFormat="1" x14ac:dyDescent="0.25"/>
    <row r="36746" s="29" customFormat="1" x14ac:dyDescent="0.25"/>
    <row r="36747" s="29" customFormat="1" x14ac:dyDescent="0.25"/>
    <row r="36748" s="29" customFormat="1" x14ac:dyDescent="0.25"/>
    <row r="36749" s="29" customFormat="1" x14ac:dyDescent="0.25"/>
    <row r="36750" s="29" customFormat="1" x14ac:dyDescent="0.25"/>
    <row r="36751" s="29" customFormat="1" x14ac:dyDescent="0.25"/>
    <row r="36752" s="29" customFormat="1" x14ac:dyDescent="0.25"/>
    <row r="36753" s="29" customFormat="1" x14ac:dyDescent="0.25"/>
    <row r="36754" s="29" customFormat="1" x14ac:dyDescent="0.25"/>
    <row r="36755" s="29" customFormat="1" x14ac:dyDescent="0.25"/>
    <row r="36756" s="29" customFormat="1" x14ac:dyDescent="0.25"/>
    <row r="36757" s="29" customFormat="1" x14ac:dyDescent="0.25"/>
    <row r="36758" s="29" customFormat="1" x14ac:dyDescent="0.25"/>
    <row r="36759" s="29" customFormat="1" x14ac:dyDescent="0.25"/>
    <row r="36760" s="29" customFormat="1" x14ac:dyDescent="0.25"/>
    <row r="36761" s="29" customFormat="1" x14ac:dyDescent="0.25"/>
    <row r="36762" s="29" customFormat="1" x14ac:dyDescent="0.25"/>
    <row r="36763" s="29" customFormat="1" x14ac:dyDescent="0.25"/>
    <row r="36764" s="29" customFormat="1" x14ac:dyDescent="0.25"/>
    <row r="36765" s="29" customFormat="1" x14ac:dyDescent="0.25"/>
    <row r="36766" s="29" customFormat="1" x14ac:dyDescent="0.25"/>
    <row r="36767" s="29" customFormat="1" x14ac:dyDescent="0.25"/>
    <row r="36768" s="29" customFormat="1" x14ac:dyDescent="0.25"/>
    <row r="36769" s="29" customFormat="1" x14ac:dyDescent="0.25"/>
    <row r="36770" s="29" customFormat="1" x14ac:dyDescent="0.25"/>
    <row r="36771" s="29" customFormat="1" x14ac:dyDescent="0.25"/>
    <row r="36772" s="29" customFormat="1" x14ac:dyDescent="0.25"/>
    <row r="36773" s="29" customFormat="1" x14ac:dyDescent="0.25"/>
    <row r="36774" s="29" customFormat="1" x14ac:dyDescent="0.25"/>
    <row r="36775" s="29" customFormat="1" x14ac:dyDescent="0.25"/>
    <row r="36776" s="29" customFormat="1" x14ac:dyDescent="0.25"/>
    <row r="36777" s="29" customFormat="1" x14ac:dyDescent="0.25"/>
    <row r="36778" s="29" customFormat="1" x14ac:dyDescent="0.25"/>
    <row r="36779" s="29" customFormat="1" x14ac:dyDescent="0.25"/>
    <row r="36780" s="29" customFormat="1" x14ac:dyDescent="0.25"/>
    <row r="36781" s="29" customFormat="1" x14ac:dyDescent="0.25"/>
    <row r="36782" s="29" customFormat="1" x14ac:dyDescent="0.25"/>
    <row r="36783" s="29" customFormat="1" x14ac:dyDescent="0.25"/>
    <row r="36784" s="29" customFormat="1" x14ac:dyDescent="0.25"/>
    <row r="36785" s="29" customFormat="1" x14ac:dyDescent="0.25"/>
    <row r="36786" s="29" customFormat="1" x14ac:dyDescent="0.25"/>
    <row r="36787" s="29" customFormat="1" x14ac:dyDescent="0.25"/>
    <row r="36788" s="29" customFormat="1" x14ac:dyDescent="0.25"/>
    <row r="36789" s="29" customFormat="1" x14ac:dyDescent="0.25"/>
    <row r="36790" s="29" customFormat="1" x14ac:dyDescent="0.25"/>
    <row r="36791" s="29" customFormat="1" x14ac:dyDescent="0.25"/>
    <row r="36792" s="29" customFormat="1" x14ac:dyDescent="0.25"/>
    <row r="36793" s="29" customFormat="1" x14ac:dyDescent="0.25"/>
    <row r="36794" s="29" customFormat="1" x14ac:dyDescent="0.25"/>
    <row r="36795" s="29" customFormat="1" x14ac:dyDescent="0.25"/>
    <row r="36796" s="29" customFormat="1" x14ac:dyDescent="0.25"/>
    <row r="36797" s="29" customFormat="1" x14ac:dyDescent="0.25"/>
    <row r="36798" s="29" customFormat="1" x14ac:dyDescent="0.25"/>
    <row r="36799" s="29" customFormat="1" x14ac:dyDescent="0.25"/>
    <row r="36800" s="29" customFormat="1" x14ac:dyDescent="0.25"/>
    <row r="36801" s="29" customFormat="1" x14ac:dyDescent="0.25"/>
    <row r="36802" s="29" customFormat="1" x14ac:dyDescent="0.25"/>
    <row r="36803" s="29" customFormat="1" x14ac:dyDescent="0.25"/>
    <row r="36804" s="29" customFormat="1" x14ac:dyDescent="0.25"/>
    <row r="36805" s="29" customFormat="1" x14ac:dyDescent="0.25"/>
    <row r="36806" s="29" customFormat="1" x14ac:dyDescent="0.25"/>
    <row r="36807" s="29" customFormat="1" x14ac:dyDescent="0.25"/>
    <row r="36808" s="29" customFormat="1" x14ac:dyDescent="0.25"/>
    <row r="36809" s="29" customFormat="1" x14ac:dyDescent="0.25"/>
    <row r="36810" s="29" customFormat="1" x14ac:dyDescent="0.25"/>
    <row r="36811" s="29" customFormat="1" x14ac:dyDescent="0.25"/>
    <row r="36812" s="29" customFormat="1" x14ac:dyDescent="0.25"/>
    <row r="36813" s="29" customFormat="1" x14ac:dyDescent="0.25"/>
    <row r="36814" s="29" customFormat="1" x14ac:dyDescent="0.25"/>
    <row r="36815" s="29" customFormat="1" x14ac:dyDescent="0.25"/>
    <row r="36816" s="29" customFormat="1" x14ac:dyDescent="0.25"/>
    <row r="36817" s="29" customFormat="1" x14ac:dyDescent="0.25"/>
    <row r="36818" s="29" customFormat="1" x14ac:dyDescent="0.25"/>
    <row r="36819" s="29" customFormat="1" x14ac:dyDescent="0.25"/>
    <row r="36820" s="29" customFormat="1" x14ac:dyDescent="0.25"/>
    <row r="36821" s="29" customFormat="1" x14ac:dyDescent="0.25"/>
    <row r="36822" s="29" customFormat="1" x14ac:dyDescent="0.25"/>
    <row r="36823" s="29" customFormat="1" x14ac:dyDescent="0.25"/>
    <row r="36824" s="29" customFormat="1" x14ac:dyDescent="0.25"/>
    <row r="36825" s="29" customFormat="1" x14ac:dyDescent="0.25"/>
    <row r="36826" s="29" customFormat="1" x14ac:dyDescent="0.25"/>
    <row r="36827" s="29" customFormat="1" x14ac:dyDescent="0.25"/>
    <row r="36828" s="29" customFormat="1" x14ac:dyDescent="0.25"/>
    <row r="36829" s="29" customFormat="1" x14ac:dyDescent="0.25"/>
    <row r="36830" s="29" customFormat="1" x14ac:dyDescent="0.25"/>
    <row r="36831" s="29" customFormat="1" x14ac:dyDescent="0.25"/>
    <row r="36832" s="29" customFormat="1" x14ac:dyDescent="0.25"/>
    <row r="36833" s="29" customFormat="1" x14ac:dyDescent="0.25"/>
    <row r="36834" s="29" customFormat="1" x14ac:dyDescent="0.25"/>
    <row r="36835" s="29" customFormat="1" x14ac:dyDescent="0.25"/>
    <row r="36836" s="29" customFormat="1" x14ac:dyDescent="0.25"/>
    <row r="36837" s="29" customFormat="1" x14ac:dyDescent="0.25"/>
    <row r="36838" s="29" customFormat="1" x14ac:dyDescent="0.25"/>
    <row r="36839" s="29" customFormat="1" x14ac:dyDescent="0.25"/>
    <row r="36840" s="29" customFormat="1" x14ac:dyDescent="0.25"/>
    <row r="36841" s="29" customFormat="1" x14ac:dyDescent="0.25"/>
    <row r="36842" s="29" customFormat="1" x14ac:dyDescent="0.25"/>
    <row r="36843" s="29" customFormat="1" x14ac:dyDescent="0.25"/>
    <row r="36844" s="29" customFormat="1" x14ac:dyDescent="0.25"/>
    <row r="36845" s="29" customFormat="1" x14ac:dyDescent="0.25"/>
    <row r="36846" s="29" customFormat="1" x14ac:dyDescent="0.25"/>
    <row r="36847" s="29" customFormat="1" x14ac:dyDescent="0.25"/>
    <row r="36848" s="29" customFormat="1" x14ac:dyDescent="0.25"/>
    <row r="36849" s="29" customFormat="1" x14ac:dyDescent="0.25"/>
    <row r="36850" s="29" customFormat="1" x14ac:dyDescent="0.25"/>
    <row r="36851" s="29" customFormat="1" x14ac:dyDescent="0.25"/>
    <row r="36852" s="29" customFormat="1" x14ac:dyDescent="0.25"/>
    <row r="36853" s="29" customFormat="1" x14ac:dyDescent="0.25"/>
    <row r="36854" s="29" customFormat="1" x14ac:dyDescent="0.25"/>
    <row r="36855" s="29" customFormat="1" x14ac:dyDescent="0.25"/>
    <row r="36856" s="29" customFormat="1" x14ac:dyDescent="0.25"/>
    <row r="36857" s="29" customFormat="1" x14ac:dyDescent="0.25"/>
    <row r="36858" s="29" customFormat="1" x14ac:dyDescent="0.25"/>
    <row r="36859" s="29" customFormat="1" x14ac:dyDescent="0.25"/>
    <row r="36860" s="29" customFormat="1" x14ac:dyDescent="0.25"/>
    <row r="36861" s="29" customFormat="1" x14ac:dyDescent="0.25"/>
    <row r="36862" s="29" customFormat="1" x14ac:dyDescent="0.25"/>
    <row r="36863" s="29" customFormat="1" x14ac:dyDescent="0.25"/>
    <row r="36864" s="29" customFormat="1" x14ac:dyDescent="0.25"/>
    <row r="36865" s="29" customFormat="1" x14ac:dyDescent="0.25"/>
    <row r="36866" s="29" customFormat="1" x14ac:dyDescent="0.25"/>
    <row r="36867" s="29" customFormat="1" x14ac:dyDescent="0.25"/>
    <row r="36868" s="29" customFormat="1" x14ac:dyDescent="0.25"/>
    <row r="36869" s="29" customFormat="1" x14ac:dyDescent="0.25"/>
    <row r="36870" s="29" customFormat="1" x14ac:dyDescent="0.25"/>
    <row r="36871" s="29" customFormat="1" x14ac:dyDescent="0.25"/>
    <row r="36872" s="29" customFormat="1" x14ac:dyDescent="0.25"/>
    <row r="36873" s="29" customFormat="1" x14ac:dyDescent="0.25"/>
    <row r="36874" s="29" customFormat="1" x14ac:dyDescent="0.25"/>
    <row r="36875" s="29" customFormat="1" x14ac:dyDescent="0.25"/>
    <row r="36876" s="29" customFormat="1" x14ac:dyDescent="0.25"/>
    <row r="36877" s="29" customFormat="1" x14ac:dyDescent="0.25"/>
    <row r="36878" s="29" customFormat="1" x14ac:dyDescent="0.25"/>
    <row r="36879" s="29" customFormat="1" x14ac:dyDescent="0.25"/>
    <row r="36880" s="29" customFormat="1" x14ac:dyDescent="0.25"/>
    <row r="36881" s="29" customFormat="1" x14ac:dyDescent="0.25"/>
    <row r="36882" s="29" customFormat="1" x14ac:dyDescent="0.25"/>
    <row r="36883" s="29" customFormat="1" x14ac:dyDescent="0.25"/>
    <row r="36884" s="29" customFormat="1" x14ac:dyDescent="0.25"/>
    <row r="36885" s="29" customFormat="1" x14ac:dyDescent="0.25"/>
    <row r="36886" s="29" customFormat="1" x14ac:dyDescent="0.25"/>
    <row r="36887" s="29" customFormat="1" x14ac:dyDescent="0.25"/>
    <row r="36888" s="29" customFormat="1" x14ac:dyDescent="0.25"/>
    <row r="36889" s="29" customFormat="1" x14ac:dyDescent="0.25"/>
    <row r="36890" s="29" customFormat="1" x14ac:dyDescent="0.25"/>
    <row r="36891" s="29" customFormat="1" x14ac:dyDescent="0.25"/>
    <row r="36892" s="29" customFormat="1" x14ac:dyDescent="0.25"/>
    <row r="36893" s="29" customFormat="1" x14ac:dyDescent="0.25"/>
    <row r="36894" s="29" customFormat="1" x14ac:dyDescent="0.25"/>
    <row r="36895" s="29" customFormat="1" x14ac:dyDescent="0.25"/>
    <row r="36896" s="29" customFormat="1" x14ac:dyDescent="0.25"/>
    <row r="36897" s="29" customFormat="1" x14ac:dyDescent="0.25"/>
    <row r="36898" s="29" customFormat="1" x14ac:dyDescent="0.25"/>
    <row r="36899" s="29" customFormat="1" x14ac:dyDescent="0.25"/>
    <row r="36900" s="29" customFormat="1" x14ac:dyDescent="0.25"/>
    <row r="36901" s="29" customFormat="1" x14ac:dyDescent="0.25"/>
    <row r="36902" s="29" customFormat="1" x14ac:dyDescent="0.25"/>
    <row r="36903" s="29" customFormat="1" x14ac:dyDescent="0.25"/>
    <row r="36904" s="29" customFormat="1" x14ac:dyDescent="0.25"/>
    <row r="36905" s="29" customFormat="1" x14ac:dyDescent="0.25"/>
    <row r="36906" s="29" customFormat="1" x14ac:dyDescent="0.25"/>
    <row r="36907" s="29" customFormat="1" x14ac:dyDescent="0.25"/>
    <row r="36908" s="29" customFormat="1" x14ac:dyDescent="0.25"/>
    <row r="36909" s="29" customFormat="1" x14ac:dyDescent="0.25"/>
    <row r="36910" s="29" customFormat="1" x14ac:dyDescent="0.25"/>
    <row r="36911" s="29" customFormat="1" x14ac:dyDescent="0.25"/>
    <row r="36912" s="29" customFormat="1" x14ac:dyDescent="0.25"/>
    <row r="36913" s="29" customFormat="1" x14ac:dyDescent="0.25"/>
    <row r="36914" s="29" customFormat="1" x14ac:dyDescent="0.25"/>
    <row r="36915" s="29" customFormat="1" x14ac:dyDescent="0.25"/>
    <row r="36916" s="29" customFormat="1" x14ac:dyDescent="0.25"/>
    <row r="36917" s="29" customFormat="1" x14ac:dyDescent="0.25"/>
    <row r="36918" s="29" customFormat="1" x14ac:dyDescent="0.25"/>
    <row r="36919" s="29" customFormat="1" x14ac:dyDescent="0.25"/>
    <row r="36920" s="29" customFormat="1" x14ac:dyDescent="0.25"/>
    <row r="36921" s="29" customFormat="1" x14ac:dyDescent="0.25"/>
    <row r="36922" s="29" customFormat="1" x14ac:dyDescent="0.25"/>
    <row r="36923" s="29" customFormat="1" x14ac:dyDescent="0.25"/>
    <row r="36924" s="29" customFormat="1" x14ac:dyDescent="0.25"/>
    <row r="36925" s="29" customFormat="1" x14ac:dyDescent="0.25"/>
    <row r="36926" s="29" customFormat="1" x14ac:dyDescent="0.25"/>
    <row r="36927" s="29" customFormat="1" x14ac:dyDescent="0.25"/>
    <row r="36928" s="29" customFormat="1" x14ac:dyDescent="0.25"/>
    <row r="36929" s="29" customFormat="1" x14ac:dyDescent="0.25"/>
    <row r="36930" s="29" customFormat="1" x14ac:dyDescent="0.25"/>
    <row r="36931" s="29" customFormat="1" x14ac:dyDescent="0.25"/>
    <row r="36932" s="29" customFormat="1" x14ac:dyDescent="0.25"/>
    <row r="36933" s="29" customFormat="1" x14ac:dyDescent="0.25"/>
    <row r="36934" s="29" customFormat="1" x14ac:dyDescent="0.25"/>
    <row r="36935" s="29" customFormat="1" x14ac:dyDescent="0.25"/>
    <row r="36936" s="29" customFormat="1" x14ac:dyDescent="0.25"/>
    <row r="36937" s="29" customFormat="1" x14ac:dyDescent="0.25"/>
    <row r="36938" s="29" customFormat="1" x14ac:dyDescent="0.25"/>
    <row r="36939" s="29" customFormat="1" x14ac:dyDescent="0.25"/>
    <row r="36940" s="29" customFormat="1" x14ac:dyDescent="0.25"/>
    <row r="36941" s="29" customFormat="1" x14ac:dyDescent="0.25"/>
    <row r="36942" s="29" customFormat="1" x14ac:dyDescent="0.25"/>
    <row r="36943" s="29" customFormat="1" x14ac:dyDescent="0.25"/>
    <row r="36944" s="29" customFormat="1" x14ac:dyDescent="0.25"/>
    <row r="36945" s="29" customFormat="1" x14ac:dyDescent="0.25"/>
    <row r="36946" s="29" customFormat="1" x14ac:dyDescent="0.25"/>
    <row r="36947" s="29" customFormat="1" x14ac:dyDescent="0.25"/>
    <row r="36948" s="29" customFormat="1" x14ac:dyDescent="0.25"/>
    <row r="36949" s="29" customFormat="1" x14ac:dyDescent="0.25"/>
    <row r="36950" s="29" customFormat="1" x14ac:dyDescent="0.25"/>
    <row r="36951" s="29" customFormat="1" x14ac:dyDescent="0.25"/>
    <row r="36952" s="29" customFormat="1" x14ac:dyDescent="0.25"/>
    <row r="36953" s="29" customFormat="1" x14ac:dyDescent="0.25"/>
    <row r="36954" s="29" customFormat="1" x14ac:dyDescent="0.25"/>
    <row r="36955" s="29" customFormat="1" x14ac:dyDescent="0.25"/>
    <row r="36956" s="29" customFormat="1" x14ac:dyDescent="0.25"/>
    <row r="36957" s="29" customFormat="1" x14ac:dyDescent="0.25"/>
    <row r="36958" s="29" customFormat="1" x14ac:dyDescent="0.25"/>
    <row r="36959" s="29" customFormat="1" x14ac:dyDescent="0.25"/>
    <row r="36960" s="29" customFormat="1" x14ac:dyDescent="0.25"/>
    <row r="36961" s="29" customFormat="1" x14ac:dyDescent="0.25"/>
    <row r="36962" s="29" customFormat="1" x14ac:dyDescent="0.25"/>
    <row r="36963" s="29" customFormat="1" x14ac:dyDescent="0.25"/>
    <row r="36964" s="29" customFormat="1" x14ac:dyDescent="0.25"/>
    <row r="36965" s="29" customFormat="1" x14ac:dyDescent="0.25"/>
    <row r="36966" s="29" customFormat="1" x14ac:dyDescent="0.25"/>
    <row r="36967" s="29" customFormat="1" x14ac:dyDescent="0.25"/>
    <row r="36968" s="29" customFormat="1" x14ac:dyDescent="0.25"/>
    <row r="36969" s="29" customFormat="1" x14ac:dyDescent="0.25"/>
    <row r="36970" s="29" customFormat="1" x14ac:dyDescent="0.25"/>
    <row r="36971" s="29" customFormat="1" x14ac:dyDescent="0.25"/>
    <row r="36972" s="29" customFormat="1" x14ac:dyDescent="0.25"/>
    <row r="36973" s="29" customFormat="1" x14ac:dyDescent="0.25"/>
    <row r="36974" s="29" customFormat="1" x14ac:dyDescent="0.25"/>
    <row r="36975" s="29" customFormat="1" x14ac:dyDescent="0.25"/>
    <row r="36976" s="29" customFormat="1" x14ac:dyDescent="0.25"/>
    <row r="36977" s="29" customFormat="1" x14ac:dyDescent="0.25"/>
    <row r="36978" s="29" customFormat="1" x14ac:dyDescent="0.25"/>
    <row r="36979" s="29" customFormat="1" x14ac:dyDescent="0.25"/>
    <row r="36980" s="29" customFormat="1" x14ac:dyDescent="0.25"/>
    <row r="36981" s="29" customFormat="1" x14ac:dyDescent="0.25"/>
    <row r="36982" s="29" customFormat="1" x14ac:dyDescent="0.25"/>
    <row r="36983" s="29" customFormat="1" x14ac:dyDescent="0.25"/>
    <row r="36984" s="29" customFormat="1" x14ac:dyDescent="0.25"/>
    <row r="36985" s="29" customFormat="1" x14ac:dyDescent="0.25"/>
    <row r="36986" s="29" customFormat="1" x14ac:dyDescent="0.25"/>
    <row r="36987" s="29" customFormat="1" x14ac:dyDescent="0.25"/>
    <row r="36988" s="29" customFormat="1" x14ac:dyDescent="0.25"/>
    <row r="36989" s="29" customFormat="1" x14ac:dyDescent="0.25"/>
    <row r="36990" s="29" customFormat="1" x14ac:dyDescent="0.25"/>
    <row r="36991" s="29" customFormat="1" x14ac:dyDescent="0.25"/>
    <row r="36992" s="29" customFormat="1" x14ac:dyDescent="0.25"/>
    <row r="36993" s="29" customFormat="1" x14ac:dyDescent="0.25"/>
    <row r="36994" s="29" customFormat="1" x14ac:dyDescent="0.25"/>
    <row r="36995" s="29" customFormat="1" x14ac:dyDescent="0.25"/>
    <row r="36996" s="29" customFormat="1" x14ac:dyDescent="0.25"/>
    <row r="36997" s="29" customFormat="1" x14ac:dyDescent="0.25"/>
    <row r="36998" s="29" customFormat="1" x14ac:dyDescent="0.25"/>
    <row r="36999" s="29" customFormat="1" x14ac:dyDescent="0.25"/>
    <row r="37000" s="29" customFormat="1" x14ac:dyDescent="0.25"/>
    <row r="37001" s="29" customFormat="1" x14ac:dyDescent="0.25"/>
    <row r="37002" s="29" customFormat="1" x14ac:dyDescent="0.25"/>
    <row r="37003" s="29" customFormat="1" x14ac:dyDescent="0.25"/>
    <row r="37004" s="29" customFormat="1" x14ac:dyDescent="0.25"/>
    <row r="37005" s="29" customFormat="1" x14ac:dyDescent="0.25"/>
    <row r="37006" s="29" customFormat="1" x14ac:dyDescent="0.25"/>
    <row r="37007" s="29" customFormat="1" x14ac:dyDescent="0.25"/>
    <row r="37008" s="29" customFormat="1" x14ac:dyDescent="0.25"/>
    <row r="37009" s="29" customFormat="1" x14ac:dyDescent="0.25"/>
    <row r="37010" s="29" customFormat="1" x14ac:dyDescent="0.25"/>
    <row r="37011" s="29" customFormat="1" x14ac:dyDescent="0.25"/>
    <row r="37012" s="29" customFormat="1" x14ac:dyDescent="0.25"/>
    <row r="37013" s="29" customFormat="1" x14ac:dyDescent="0.25"/>
    <row r="37014" s="29" customFormat="1" x14ac:dyDescent="0.25"/>
    <row r="37015" s="29" customFormat="1" x14ac:dyDescent="0.25"/>
    <row r="37016" s="29" customFormat="1" x14ac:dyDescent="0.25"/>
    <row r="37017" s="29" customFormat="1" x14ac:dyDescent="0.25"/>
    <row r="37018" s="29" customFormat="1" x14ac:dyDescent="0.25"/>
    <row r="37019" s="29" customFormat="1" x14ac:dyDescent="0.25"/>
    <row r="37020" s="29" customFormat="1" x14ac:dyDescent="0.25"/>
    <row r="37021" s="29" customFormat="1" x14ac:dyDescent="0.25"/>
    <row r="37022" s="29" customFormat="1" x14ac:dyDescent="0.25"/>
    <row r="37023" s="29" customFormat="1" x14ac:dyDescent="0.25"/>
    <row r="37024" s="29" customFormat="1" x14ac:dyDescent="0.25"/>
    <row r="37025" s="29" customFormat="1" x14ac:dyDescent="0.25"/>
    <row r="37026" s="29" customFormat="1" x14ac:dyDescent="0.25"/>
    <row r="37027" s="29" customFormat="1" x14ac:dyDescent="0.25"/>
    <row r="37028" s="29" customFormat="1" x14ac:dyDescent="0.25"/>
    <row r="37029" s="29" customFormat="1" x14ac:dyDescent="0.25"/>
    <row r="37030" s="29" customFormat="1" x14ac:dyDescent="0.25"/>
    <row r="37031" s="29" customFormat="1" x14ac:dyDescent="0.25"/>
    <row r="37032" s="29" customFormat="1" x14ac:dyDescent="0.25"/>
    <row r="37033" s="29" customFormat="1" x14ac:dyDescent="0.25"/>
    <row r="37034" s="29" customFormat="1" x14ac:dyDescent="0.25"/>
    <row r="37035" s="29" customFormat="1" x14ac:dyDescent="0.25"/>
    <row r="37036" s="29" customFormat="1" x14ac:dyDescent="0.25"/>
    <row r="37037" s="29" customFormat="1" x14ac:dyDescent="0.25"/>
    <row r="37038" s="29" customFormat="1" x14ac:dyDescent="0.25"/>
    <row r="37039" s="29" customFormat="1" x14ac:dyDescent="0.25"/>
    <row r="37040" s="29" customFormat="1" x14ac:dyDescent="0.25"/>
    <row r="37041" s="29" customFormat="1" x14ac:dyDescent="0.25"/>
    <row r="37042" s="29" customFormat="1" x14ac:dyDescent="0.25"/>
    <row r="37043" s="29" customFormat="1" x14ac:dyDescent="0.25"/>
    <row r="37044" s="29" customFormat="1" x14ac:dyDescent="0.25"/>
    <row r="37045" s="29" customFormat="1" x14ac:dyDescent="0.25"/>
    <row r="37046" s="29" customFormat="1" x14ac:dyDescent="0.25"/>
    <row r="37047" s="29" customFormat="1" x14ac:dyDescent="0.25"/>
    <row r="37048" s="29" customFormat="1" x14ac:dyDescent="0.25"/>
    <row r="37049" s="29" customFormat="1" x14ac:dyDescent="0.25"/>
    <row r="37050" s="29" customFormat="1" x14ac:dyDescent="0.25"/>
    <row r="37051" s="29" customFormat="1" x14ac:dyDescent="0.25"/>
    <row r="37052" s="29" customFormat="1" x14ac:dyDescent="0.25"/>
    <row r="37053" s="29" customFormat="1" x14ac:dyDescent="0.25"/>
    <row r="37054" s="29" customFormat="1" x14ac:dyDescent="0.25"/>
    <row r="37055" s="29" customFormat="1" x14ac:dyDescent="0.25"/>
    <row r="37056" s="29" customFormat="1" x14ac:dyDescent="0.25"/>
    <row r="37057" s="29" customFormat="1" x14ac:dyDescent="0.25"/>
    <row r="37058" s="29" customFormat="1" x14ac:dyDescent="0.25"/>
    <row r="37059" s="29" customFormat="1" x14ac:dyDescent="0.25"/>
    <row r="37060" s="29" customFormat="1" x14ac:dyDescent="0.25"/>
    <row r="37061" s="29" customFormat="1" x14ac:dyDescent="0.25"/>
    <row r="37062" s="29" customFormat="1" x14ac:dyDescent="0.25"/>
    <row r="37063" s="29" customFormat="1" x14ac:dyDescent="0.25"/>
    <row r="37064" s="29" customFormat="1" x14ac:dyDescent="0.25"/>
    <row r="37065" s="29" customFormat="1" x14ac:dyDescent="0.25"/>
    <row r="37066" s="29" customFormat="1" x14ac:dyDescent="0.25"/>
    <row r="37067" s="29" customFormat="1" x14ac:dyDescent="0.25"/>
    <row r="37068" s="29" customFormat="1" x14ac:dyDescent="0.25"/>
    <row r="37069" s="29" customFormat="1" x14ac:dyDescent="0.25"/>
    <row r="37070" s="29" customFormat="1" x14ac:dyDescent="0.25"/>
    <row r="37071" s="29" customFormat="1" x14ac:dyDescent="0.25"/>
    <row r="37072" s="29" customFormat="1" x14ac:dyDescent="0.25"/>
    <row r="37073" s="29" customFormat="1" x14ac:dyDescent="0.25"/>
    <row r="37074" s="29" customFormat="1" x14ac:dyDescent="0.25"/>
    <row r="37075" s="29" customFormat="1" x14ac:dyDescent="0.25"/>
    <row r="37076" s="29" customFormat="1" x14ac:dyDescent="0.25"/>
    <row r="37077" s="29" customFormat="1" x14ac:dyDescent="0.25"/>
    <row r="37078" s="29" customFormat="1" x14ac:dyDescent="0.25"/>
    <row r="37079" s="29" customFormat="1" x14ac:dyDescent="0.25"/>
    <row r="37080" s="29" customFormat="1" x14ac:dyDescent="0.25"/>
    <row r="37081" s="29" customFormat="1" x14ac:dyDescent="0.25"/>
    <row r="37082" s="29" customFormat="1" x14ac:dyDescent="0.25"/>
    <row r="37083" s="29" customFormat="1" x14ac:dyDescent="0.25"/>
    <row r="37084" s="29" customFormat="1" x14ac:dyDescent="0.25"/>
    <row r="37085" s="29" customFormat="1" x14ac:dyDescent="0.25"/>
    <row r="37086" s="29" customFormat="1" x14ac:dyDescent="0.25"/>
    <row r="37087" s="29" customFormat="1" x14ac:dyDescent="0.25"/>
    <row r="37088" s="29" customFormat="1" x14ac:dyDescent="0.25"/>
    <row r="37089" s="29" customFormat="1" x14ac:dyDescent="0.25"/>
    <row r="37090" s="29" customFormat="1" x14ac:dyDescent="0.25"/>
    <row r="37091" s="29" customFormat="1" x14ac:dyDescent="0.25"/>
    <row r="37092" s="29" customFormat="1" x14ac:dyDescent="0.25"/>
    <row r="37093" s="29" customFormat="1" x14ac:dyDescent="0.25"/>
    <row r="37094" s="29" customFormat="1" x14ac:dyDescent="0.25"/>
    <row r="37095" s="29" customFormat="1" x14ac:dyDescent="0.25"/>
    <row r="37096" s="29" customFormat="1" x14ac:dyDescent="0.25"/>
    <row r="37097" s="29" customFormat="1" x14ac:dyDescent="0.25"/>
    <row r="37098" s="29" customFormat="1" x14ac:dyDescent="0.25"/>
    <row r="37099" s="29" customFormat="1" x14ac:dyDescent="0.25"/>
    <row r="37100" s="29" customFormat="1" x14ac:dyDescent="0.25"/>
    <row r="37101" s="29" customFormat="1" x14ac:dyDescent="0.25"/>
    <row r="37102" s="29" customFormat="1" x14ac:dyDescent="0.25"/>
    <row r="37103" s="29" customFormat="1" x14ac:dyDescent="0.25"/>
    <row r="37104" s="29" customFormat="1" x14ac:dyDescent="0.25"/>
    <row r="37105" s="29" customFormat="1" x14ac:dyDescent="0.25"/>
    <row r="37106" s="29" customFormat="1" x14ac:dyDescent="0.25"/>
    <row r="37107" s="29" customFormat="1" x14ac:dyDescent="0.25"/>
    <row r="37108" s="29" customFormat="1" x14ac:dyDescent="0.25"/>
    <row r="37109" s="29" customFormat="1" x14ac:dyDescent="0.25"/>
    <row r="37110" s="29" customFormat="1" x14ac:dyDescent="0.25"/>
    <row r="37111" s="29" customFormat="1" x14ac:dyDescent="0.25"/>
    <row r="37112" s="29" customFormat="1" x14ac:dyDescent="0.25"/>
    <row r="37113" s="29" customFormat="1" x14ac:dyDescent="0.25"/>
    <row r="37114" s="29" customFormat="1" x14ac:dyDescent="0.25"/>
    <row r="37115" s="29" customFormat="1" x14ac:dyDescent="0.25"/>
    <row r="37116" s="29" customFormat="1" x14ac:dyDescent="0.25"/>
    <row r="37117" s="29" customFormat="1" x14ac:dyDescent="0.25"/>
    <row r="37118" s="29" customFormat="1" x14ac:dyDescent="0.25"/>
    <row r="37119" s="29" customFormat="1" x14ac:dyDescent="0.25"/>
    <row r="37120" s="29" customFormat="1" x14ac:dyDescent="0.25"/>
    <row r="37121" s="29" customFormat="1" x14ac:dyDescent="0.25"/>
    <row r="37122" s="29" customFormat="1" x14ac:dyDescent="0.25"/>
    <row r="37123" s="29" customFormat="1" x14ac:dyDescent="0.25"/>
    <row r="37124" s="29" customFormat="1" x14ac:dyDescent="0.25"/>
    <row r="37125" s="29" customFormat="1" x14ac:dyDescent="0.25"/>
    <row r="37126" s="29" customFormat="1" x14ac:dyDescent="0.25"/>
    <row r="37127" s="29" customFormat="1" x14ac:dyDescent="0.25"/>
    <row r="37128" s="29" customFormat="1" x14ac:dyDescent="0.25"/>
    <row r="37129" s="29" customFormat="1" x14ac:dyDescent="0.25"/>
    <row r="37130" s="29" customFormat="1" x14ac:dyDescent="0.25"/>
    <row r="37131" s="29" customFormat="1" x14ac:dyDescent="0.25"/>
    <row r="37132" s="29" customFormat="1" x14ac:dyDescent="0.25"/>
    <row r="37133" s="29" customFormat="1" x14ac:dyDescent="0.25"/>
    <row r="37134" s="29" customFormat="1" x14ac:dyDescent="0.25"/>
    <row r="37135" s="29" customFormat="1" x14ac:dyDescent="0.25"/>
    <row r="37136" s="29" customFormat="1" x14ac:dyDescent="0.25"/>
    <row r="37137" s="29" customFormat="1" x14ac:dyDescent="0.25"/>
    <row r="37138" s="29" customFormat="1" x14ac:dyDescent="0.25"/>
    <row r="37139" s="29" customFormat="1" x14ac:dyDescent="0.25"/>
    <row r="37140" s="29" customFormat="1" x14ac:dyDescent="0.25"/>
    <row r="37141" s="29" customFormat="1" x14ac:dyDescent="0.25"/>
    <row r="37142" s="29" customFormat="1" x14ac:dyDescent="0.25"/>
    <row r="37143" s="29" customFormat="1" x14ac:dyDescent="0.25"/>
    <row r="37144" s="29" customFormat="1" x14ac:dyDescent="0.25"/>
    <row r="37145" s="29" customFormat="1" x14ac:dyDescent="0.25"/>
    <row r="37146" s="29" customFormat="1" x14ac:dyDescent="0.25"/>
    <row r="37147" s="29" customFormat="1" x14ac:dyDescent="0.25"/>
    <row r="37148" s="29" customFormat="1" x14ac:dyDescent="0.25"/>
    <row r="37149" s="29" customFormat="1" x14ac:dyDescent="0.25"/>
    <row r="37150" s="29" customFormat="1" x14ac:dyDescent="0.25"/>
    <row r="37151" s="29" customFormat="1" x14ac:dyDescent="0.25"/>
    <row r="37152" s="29" customFormat="1" x14ac:dyDescent="0.25"/>
    <row r="37153" s="29" customFormat="1" x14ac:dyDescent="0.25"/>
    <row r="37154" s="29" customFormat="1" x14ac:dyDescent="0.25"/>
    <row r="37155" s="29" customFormat="1" x14ac:dyDescent="0.25"/>
    <row r="37156" s="29" customFormat="1" x14ac:dyDescent="0.25"/>
    <row r="37157" s="29" customFormat="1" x14ac:dyDescent="0.25"/>
    <row r="37158" s="29" customFormat="1" x14ac:dyDescent="0.25"/>
    <row r="37159" s="29" customFormat="1" x14ac:dyDescent="0.25"/>
    <row r="37160" s="29" customFormat="1" x14ac:dyDescent="0.25"/>
    <row r="37161" s="29" customFormat="1" x14ac:dyDescent="0.25"/>
    <row r="37162" s="29" customFormat="1" x14ac:dyDescent="0.25"/>
    <row r="37163" s="29" customFormat="1" x14ac:dyDescent="0.25"/>
    <row r="37164" s="29" customFormat="1" x14ac:dyDescent="0.25"/>
    <row r="37165" s="29" customFormat="1" x14ac:dyDescent="0.25"/>
    <row r="37166" s="29" customFormat="1" x14ac:dyDescent="0.25"/>
    <row r="37167" s="29" customFormat="1" x14ac:dyDescent="0.25"/>
    <row r="37168" s="29" customFormat="1" x14ac:dyDescent="0.25"/>
    <row r="37169" s="29" customFormat="1" x14ac:dyDescent="0.25"/>
    <row r="37170" s="29" customFormat="1" x14ac:dyDescent="0.25"/>
    <row r="37171" s="29" customFormat="1" x14ac:dyDescent="0.25"/>
    <row r="37172" s="29" customFormat="1" x14ac:dyDescent="0.25"/>
    <row r="37173" s="29" customFormat="1" x14ac:dyDescent="0.25"/>
    <row r="37174" s="29" customFormat="1" x14ac:dyDescent="0.25"/>
    <row r="37175" s="29" customFormat="1" x14ac:dyDescent="0.25"/>
    <row r="37176" s="29" customFormat="1" x14ac:dyDescent="0.25"/>
    <row r="37177" s="29" customFormat="1" x14ac:dyDescent="0.25"/>
    <row r="37178" s="29" customFormat="1" x14ac:dyDescent="0.25"/>
    <row r="37179" s="29" customFormat="1" x14ac:dyDescent="0.25"/>
    <row r="37180" s="29" customFormat="1" x14ac:dyDescent="0.25"/>
    <row r="37181" s="29" customFormat="1" x14ac:dyDescent="0.25"/>
    <row r="37182" s="29" customFormat="1" x14ac:dyDescent="0.25"/>
    <row r="37183" s="29" customFormat="1" x14ac:dyDescent="0.25"/>
    <row r="37184" s="29" customFormat="1" x14ac:dyDescent="0.25"/>
    <row r="37185" s="29" customFormat="1" x14ac:dyDescent="0.25"/>
    <row r="37186" s="29" customFormat="1" x14ac:dyDescent="0.25"/>
    <row r="37187" s="29" customFormat="1" x14ac:dyDescent="0.25"/>
    <row r="37188" s="29" customFormat="1" x14ac:dyDescent="0.25"/>
    <row r="37189" s="29" customFormat="1" x14ac:dyDescent="0.25"/>
    <row r="37190" s="29" customFormat="1" x14ac:dyDescent="0.25"/>
    <row r="37191" s="29" customFormat="1" x14ac:dyDescent="0.25"/>
    <row r="37192" s="29" customFormat="1" x14ac:dyDescent="0.25"/>
    <row r="37193" s="29" customFormat="1" x14ac:dyDescent="0.25"/>
    <row r="37194" s="29" customFormat="1" x14ac:dyDescent="0.25"/>
    <row r="37195" s="29" customFormat="1" x14ac:dyDescent="0.25"/>
    <row r="37196" s="29" customFormat="1" x14ac:dyDescent="0.25"/>
    <row r="37197" s="29" customFormat="1" x14ac:dyDescent="0.25"/>
    <row r="37198" s="29" customFormat="1" x14ac:dyDescent="0.25"/>
    <row r="37199" s="29" customFormat="1" x14ac:dyDescent="0.25"/>
    <row r="37200" s="29" customFormat="1" x14ac:dyDescent="0.25"/>
    <row r="37201" s="29" customFormat="1" x14ac:dyDescent="0.25"/>
    <row r="37202" s="29" customFormat="1" x14ac:dyDescent="0.25"/>
    <row r="37203" s="29" customFormat="1" x14ac:dyDescent="0.25"/>
    <row r="37204" s="29" customFormat="1" x14ac:dyDescent="0.25"/>
    <row r="37205" s="29" customFormat="1" x14ac:dyDescent="0.25"/>
    <row r="37206" s="29" customFormat="1" x14ac:dyDescent="0.25"/>
    <row r="37207" s="29" customFormat="1" x14ac:dyDescent="0.25"/>
    <row r="37208" s="29" customFormat="1" x14ac:dyDescent="0.25"/>
    <row r="37209" s="29" customFormat="1" x14ac:dyDescent="0.25"/>
    <row r="37210" s="29" customFormat="1" x14ac:dyDescent="0.25"/>
    <row r="37211" s="29" customFormat="1" x14ac:dyDescent="0.25"/>
    <row r="37212" s="29" customFormat="1" x14ac:dyDescent="0.25"/>
    <row r="37213" s="29" customFormat="1" x14ac:dyDescent="0.25"/>
    <row r="37214" s="29" customFormat="1" x14ac:dyDescent="0.25"/>
    <row r="37215" s="29" customFormat="1" x14ac:dyDescent="0.25"/>
    <row r="37216" s="29" customFormat="1" x14ac:dyDescent="0.25"/>
    <row r="37217" s="29" customFormat="1" x14ac:dyDescent="0.25"/>
    <row r="37218" s="29" customFormat="1" x14ac:dyDescent="0.25"/>
    <row r="37219" s="29" customFormat="1" x14ac:dyDescent="0.25"/>
    <row r="37220" s="29" customFormat="1" x14ac:dyDescent="0.25"/>
    <row r="37221" s="29" customFormat="1" x14ac:dyDescent="0.25"/>
    <row r="37222" s="29" customFormat="1" x14ac:dyDescent="0.25"/>
    <row r="37223" s="29" customFormat="1" x14ac:dyDescent="0.25"/>
    <row r="37224" s="29" customFormat="1" x14ac:dyDescent="0.25"/>
    <row r="37225" s="29" customFormat="1" x14ac:dyDescent="0.25"/>
    <row r="37226" s="29" customFormat="1" x14ac:dyDescent="0.25"/>
    <row r="37227" s="29" customFormat="1" x14ac:dyDescent="0.25"/>
    <row r="37228" s="29" customFormat="1" x14ac:dyDescent="0.25"/>
    <row r="37229" s="29" customFormat="1" x14ac:dyDescent="0.25"/>
    <row r="37230" s="29" customFormat="1" x14ac:dyDescent="0.25"/>
    <row r="37231" s="29" customFormat="1" x14ac:dyDescent="0.25"/>
    <row r="37232" s="29" customFormat="1" x14ac:dyDescent="0.25"/>
    <row r="37233" s="29" customFormat="1" x14ac:dyDescent="0.25"/>
    <row r="37234" s="29" customFormat="1" x14ac:dyDescent="0.25"/>
    <row r="37235" s="29" customFormat="1" x14ac:dyDescent="0.25"/>
    <row r="37236" s="29" customFormat="1" x14ac:dyDescent="0.25"/>
    <row r="37237" s="29" customFormat="1" x14ac:dyDescent="0.25"/>
    <row r="37238" s="29" customFormat="1" x14ac:dyDescent="0.25"/>
    <row r="37239" s="29" customFormat="1" x14ac:dyDescent="0.25"/>
    <row r="37240" s="29" customFormat="1" x14ac:dyDescent="0.25"/>
    <row r="37241" s="29" customFormat="1" x14ac:dyDescent="0.25"/>
    <row r="37242" s="29" customFormat="1" x14ac:dyDescent="0.25"/>
    <row r="37243" s="29" customFormat="1" x14ac:dyDescent="0.25"/>
    <row r="37244" s="29" customFormat="1" x14ac:dyDescent="0.25"/>
    <row r="37245" s="29" customFormat="1" x14ac:dyDescent="0.25"/>
    <row r="37246" s="29" customFormat="1" x14ac:dyDescent="0.25"/>
    <row r="37247" s="29" customFormat="1" x14ac:dyDescent="0.25"/>
    <row r="37248" s="29" customFormat="1" x14ac:dyDescent="0.25"/>
    <row r="37249" s="29" customFormat="1" x14ac:dyDescent="0.25"/>
    <row r="37250" s="29" customFormat="1" x14ac:dyDescent="0.25"/>
    <row r="37251" s="29" customFormat="1" x14ac:dyDescent="0.25"/>
    <row r="37252" s="29" customFormat="1" x14ac:dyDescent="0.25"/>
    <row r="37253" s="29" customFormat="1" x14ac:dyDescent="0.25"/>
    <row r="37254" s="29" customFormat="1" x14ac:dyDescent="0.25"/>
    <row r="37255" s="29" customFormat="1" x14ac:dyDescent="0.25"/>
    <row r="37256" s="29" customFormat="1" x14ac:dyDescent="0.25"/>
    <row r="37257" s="29" customFormat="1" x14ac:dyDescent="0.25"/>
    <row r="37258" s="29" customFormat="1" x14ac:dyDescent="0.25"/>
    <row r="37259" s="29" customFormat="1" x14ac:dyDescent="0.25"/>
    <row r="37260" s="29" customFormat="1" x14ac:dyDescent="0.25"/>
    <row r="37261" s="29" customFormat="1" x14ac:dyDescent="0.25"/>
    <row r="37262" s="29" customFormat="1" x14ac:dyDescent="0.25"/>
    <row r="37263" s="29" customFormat="1" x14ac:dyDescent="0.25"/>
    <row r="37264" s="29" customFormat="1" x14ac:dyDescent="0.25"/>
    <row r="37265" s="29" customFormat="1" x14ac:dyDescent="0.25"/>
    <row r="37266" s="29" customFormat="1" x14ac:dyDescent="0.25"/>
    <row r="37267" s="29" customFormat="1" x14ac:dyDescent="0.25"/>
    <row r="37268" s="29" customFormat="1" x14ac:dyDescent="0.25"/>
    <row r="37269" s="29" customFormat="1" x14ac:dyDescent="0.25"/>
    <row r="37270" s="29" customFormat="1" x14ac:dyDescent="0.25"/>
    <row r="37271" s="29" customFormat="1" x14ac:dyDescent="0.25"/>
    <row r="37272" s="29" customFormat="1" x14ac:dyDescent="0.25"/>
    <row r="37273" s="29" customFormat="1" x14ac:dyDescent="0.25"/>
    <row r="37274" s="29" customFormat="1" x14ac:dyDescent="0.25"/>
    <row r="37275" s="29" customFormat="1" x14ac:dyDescent="0.25"/>
    <row r="37276" s="29" customFormat="1" x14ac:dyDescent="0.25"/>
    <row r="37277" s="29" customFormat="1" x14ac:dyDescent="0.25"/>
    <row r="37278" s="29" customFormat="1" x14ac:dyDescent="0.25"/>
    <row r="37279" s="29" customFormat="1" x14ac:dyDescent="0.25"/>
    <row r="37280" s="29" customFormat="1" x14ac:dyDescent="0.25"/>
    <row r="37281" s="29" customFormat="1" x14ac:dyDescent="0.25"/>
    <row r="37282" s="29" customFormat="1" x14ac:dyDescent="0.25"/>
    <row r="37283" s="29" customFormat="1" x14ac:dyDescent="0.25"/>
    <row r="37284" s="29" customFormat="1" x14ac:dyDescent="0.25"/>
    <row r="37285" s="29" customFormat="1" x14ac:dyDescent="0.25"/>
    <row r="37286" s="29" customFormat="1" x14ac:dyDescent="0.25"/>
    <row r="37287" s="29" customFormat="1" x14ac:dyDescent="0.25"/>
    <row r="37288" s="29" customFormat="1" x14ac:dyDescent="0.25"/>
    <row r="37289" s="29" customFormat="1" x14ac:dyDescent="0.25"/>
    <row r="37290" s="29" customFormat="1" x14ac:dyDescent="0.25"/>
    <row r="37291" s="29" customFormat="1" x14ac:dyDescent="0.25"/>
    <row r="37292" s="29" customFormat="1" x14ac:dyDescent="0.25"/>
    <row r="37293" s="29" customFormat="1" x14ac:dyDescent="0.25"/>
    <row r="37294" s="29" customFormat="1" x14ac:dyDescent="0.25"/>
    <row r="37295" s="29" customFormat="1" x14ac:dyDescent="0.25"/>
    <row r="37296" s="29" customFormat="1" x14ac:dyDescent="0.25"/>
    <row r="37297" s="29" customFormat="1" x14ac:dyDescent="0.25"/>
    <row r="37298" s="29" customFormat="1" x14ac:dyDescent="0.25"/>
    <row r="37299" s="29" customFormat="1" x14ac:dyDescent="0.25"/>
    <row r="37300" s="29" customFormat="1" x14ac:dyDescent="0.25"/>
    <row r="37301" s="29" customFormat="1" x14ac:dyDescent="0.25"/>
    <row r="37302" s="29" customFormat="1" x14ac:dyDescent="0.25"/>
    <row r="37303" s="29" customFormat="1" x14ac:dyDescent="0.25"/>
    <row r="37304" s="29" customFormat="1" x14ac:dyDescent="0.25"/>
    <row r="37305" s="29" customFormat="1" x14ac:dyDescent="0.25"/>
    <row r="37306" s="29" customFormat="1" x14ac:dyDescent="0.25"/>
    <row r="37307" s="29" customFormat="1" x14ac:dyDescent="0.25"/>
    <row r="37308" s="29" customFormat="1" x14ac:dyDescent="0.25"/>
    <row r="37309" s="29" customFormat="1" x14ac:dyDescent="0.25"/>
    <row r="37310" s="29" customFormat="1" x14ac:dyDescent="0.25"/>
    <row r="37311" s="29" customFormat="1" x14ac:dyDescent="0.25"/>
    <row r="37312" s="29" customFormat="1" x14ac:dyDescent="0.25"/>
    <row r="37313" s="29" customFormat="1" x14ac:dyDescent="0.25"/>
    <row r="37314" s="29" customFormat="1" x14ac:dyDescent="0.25"/>
    <row r="37315" s="29" customFormat="1" x14ac:dyDescent="0.25"/>
    <row r="37316" s="29" customFormat="1" x14ac:dyDescent="0.25"/>
    <row r="37317" s="29" customFormat="1" x14ac:dyDescent="0.25"/>
    <row r="37318" s="29" customFormat="1" x14ac:dyDescent="0.25"/>
    <row r="37319" s="29" customFormat="1" x14ac:dyDescent="0.25"/>
    <row r="37320" s="29" customFormat="1" x14ac:dyDescent="0.25"/>
    <row r="37321" s="29" customFormat="1" x14ac:dyDescent="0.25"/>
    <row r="37322" s="29" customFormat="1" x14ac:dyDescent="0.25"/>
    <row r="37323" s="29" customFormat="1" x14ac:dyDescent="0.25"/>
    <row r="37324" s="29" customFormat="1" x14ac:dyDescent="0.25"/>
    <row r="37325" s="29" customFormat="1" x14ac:dyDescent="0.25"/>
    <row r="37326" s="29" customFormat="1" x14ac:dyDescent="0.25"/>
    <row r="37327" s="29" customFormat="1" x14ac:dyDescent="0.25"/>
    <row r="37328" s="29" customFormat="1" x14ac:dyDescent="0.25"/>
    <row r="37329" s="29" customFormat="1" x14ac:dyDescent="0.25"/>
    <row r="37330" s="29" customFormat="1" x14ac:dyDescent="0.25"/>
    <row r="37331" s="29" customFormat="1" x14ac:dyDescent="0.25"/>
    <row r="37332" s="29" customFormat="1" x14ac:dyDescent="0.25"/>
    <row r="37333" s="29" customFormat="1" x14ac:dyDescent="0.25"/>
    <row r="37334" s="29" customFormat="1" x14ac:dyDescent="0.25"/>
    <row r="37335" s="29" customFormat="1" x14ac:dyDescent="0.25"/>
    <row r="37336" s="29" customFormat="1" x14ac:dyDescent="0.25"/>
    <row r="37337" s="29" customFormat="1" x14ac:dyDescent="0.25"/>
    <row r="37338" s="29" customFormat="1" x14ac:dyDescent="0.25"/>
    <row r="37339" s="29" customFormat="1" x14ac:dyDescent="0.25"/>
    <row r="37340" s="29" customFormat="1" x14ac:dyDescent="0.25"/>
    <row r="37341" s="29" customFormat="1" x14ac:dyDescent="0.25"/>
    <row r="37342" s="29" customFormat="1" x14ac:dyDescent="0.25"/>
    <row r="37343" s="29" customFormat="1" x14ac:dyDescent="0.25"/>
    <row r="37344" s="29" customFormat="1" x14ac:dyDescent="0.25"/>
    <row r="37345" s="29" customFormat="1" x14ac:dyDescent="0.25"/>
    <row r="37346" s="29" customFormat="1" x14ac:dyDescent="0.25"/>
    <row r="37347" s="29" customFormat="1" x14ac:dyDescent="0.25"/>
    <row r="37348" s="29" customFormat="1" x14ac:dyDescent="0.25"/>
    <row r="37349" s="29" customFormat="1" x14ac:dyDescent="0.25"/>
    <row r="37350" s="29" customFormat="1" x14ac:dyDescent="0.25"/>
    <row r="37351" s="29" customFormat="1" x14ac:dyDescent="0.25"/>
    <row r="37352" s="29" customFormat="1" x14ac:dyDescent="0.25"/>
    <row r="37353" s="29" customFormat="1" x14ac:dyDescent="0.25"/>
    <row r="37354" s="29" customFormat="1" x14ac:dyDescent="0.25"/>
    <row r="37355" s="29" customFormat="1" x14ac:dyDescent="0.25"/>
    <row r="37356" s="29" customFormat="1" x14ac:dyDescent="0.25"/>
    <row r="37357" s="29" customFormat="1" x14ac:dyDescent="0.25"/>
    <row r="37358" s="29" customFormat="1" x14ac:dyDescent="0.25"/>
    <row r="37359" s="29" customFormat="1" x14ac:dyDescent="0.25"/>
    <row r="37360" s="29" customFormat="1" x14ac:dyDescent="0.25"/>
    <row r="37361" s="29" customFormat="1" x14ac:dyDescent="0.25"/>
    <row r="37362" s="29" customFormat="1" x14ac:dyDescent="0.25"/>
    <row r="37363" s="29" customFormat="1" x14ac:dyDescent="0.25"/>
    <row r="37364" s="29" customFormat="1" x14ac:dyDescent="0.25"/>
    <row r="37365" s="29" customFormat="1" x14ac:dyDescent="0.25"/>
    <row r="37366" s="29" customFormat="1" x14ac:dyDescent="0.25"/>
    <row r="37367" s="29" customFormat="1" x14ac:dyDescent="0.25"/>
    <row r="37368" s="29" customFormat="1" x14ac:dyDescent="0.25"/>
    <row r="37369" s="29" customFormat="1" x14ac:dyDescent="0.25"/>
    <row r="37370" s="29" customFormat="1" x14ac:dyDescent="0.25"/>
    <row r="37371" s="29" customFormat="1" x14ac:dyDescent="0.25"/>
    <row r="37372" s="29" customFormat="1" x14ac:dyDescent="0.25"/>
    <row r="37373" s="29" customFormat="1" x14ac:dyDescent="0.25"/>
    <row r="37374" s="29" customFormat="1" x14ac:dyDescent="0.25"/>
    <row r="37375" s="29" customFormat="1" x14ac:dyDescent="0.25"/>
    <row r="37376" s="29" customFormat="1" x14ac:dyDescent="0.25"/>
    <row r="37377" s="29" customFormat="1" x14ac:dyDescent="0.25"/>
    <row r="37378" s="29" customFormat="1" x14ac:dyDescent="0.25"/>
    <row r="37379" s="29" customFormat="1" x14ac:dyDescent="0.25"/>
    <row r="37380" s="29" customFormat="1" x14ac:dyDescent="0.25"/>
    <row r="37381" s="29" customFormat="1" x14ac:dyDescent="0.25"/>
    <row r="37382" s="29" customFormat="1" x14ac:dyDescent="0.25"/>
    <row r="37383" s="29" customFormat="1" x14ac:dyDescent="0.25"/>
    <row r="37384" s="29" customFormat="1" x14ac:dyDescent="0.25"/>
    <row r="37385" s="29" customFormat="1" x14ac:dyDescent="0.25"/>
    <row r="37386" s="29" customFormat="1" x14ac:dyDescent="0.25"/>
    <row r="37387" s="29" customFormat="1" x14ac:dyDescent="0.25"/>
    <row r="37388" s="29" customFormat="1" x14ac:dyDescent="0.25"/>
    <row r="37389" s="29" customFormat="1" x14ac:dyDescent="0.25"/>
    <row r="37390" s="29" customFormat="1" x14ac:dyDescent="0.25"/>
    <row r="37391" s="29" customFormat="1" x14ac:dyDescent="0.25"/>
    <row r="37392" s="29" customFormat="1" x14ac:dyDescent="0.25"/>
    <row r="37393" s="29" customFormat="1" x14ac:dyDescent="0.25"/>
    <row r="37394" s="29" customFormat="1" x14ac:dyDescent="0.25"/>
    <row r="37395" s="29" customFormat="1" x14ac:dyDescent="0.25"/>
    <row r="37396" s="29" customFormat="1" x14ac:dyDescent="0.25"/>
    <row r="37397" s="29" customFormat="1" x14ac:dyDescent="0.25"/>
    <row r="37398" s="29" customFormat="1" x14ac:dyDescent="0.25"/>
    <row r="37399" s="29" customFormat="1" x14ac:dyDescent="0.25"/>
    <row r="37400" s="29" customFormat="1" x14ac:dyDescent="0.25"/>
    <row r="37401" s="29" customFormat="1" x14ac:dyDescent="0.25"/>
    <row r="37402" s="29" customFormat="1" x14ac:dyDescent="0.25"/>
    <row r="37403" s="29" customFormat="1" x14ac:dyDescent="0.25"/>
    <row r="37404" s="29" customFormat="1" x14ac:dyDescent="0.25"/>
    <row r="37405" s="29" customFormat="1" x14ac:dyDescent="0.25"/>
    <row r="37406" s="29" customFormat="1" x14ac:dyDescent="0.25"/>
    <row r="37407" s="29" customFormat="1" x14ac:dyDescent="0.25"/>
    <row r="37408" s="29" customFormat="1" x14ac:dyDescent="0.25"/>
    <row r="37409" s="29" customFormat="1" x14ac:dyDescent="0.25"/>
    <row r="37410" s="29" customFormat="1" x14ac:dyDescent="0.25"/>
    <row r="37411" s="29" customFormat="1" x14ac:dyDescent="0.25"/>
    <row r="37412" s="29" customFormat="1" x14ac:dyDescent="0.25"/>
    <row r="37413" s="29" customFormat="1" x14ac:dyDescent="0.25"/>
    <row r="37414" s="29" customFormat="1" x14ac:dyDescent="0.25"/>
    <row r="37415" s="29" customFormat="1" x14ac:dyDescent="0.25"/>
    <row r="37416" s="29" customFormat="1" x14ac:dyDescent="0.25"/>
    <row r="37417" s="29" customFormat="1" x14ac:dyDescent="0.25"/>
    <row r="37418" s="29" customFormat="1" x14ac:dyDescent="0.25"/>
    <row r="37419" s="29" customFormat="1" x14ac:dyDescent="0.25"/>
    <row r="37420" s="29" customFormat="1" x14ac:dyDescent="0.25"/>
    <row r="37421" s="29" customFormat="1" x14ac:dyDescent="0.25"/>
    <row r="37422" s="29" customFormat="1" x14ac:dyDescent="0.25"/>
    <row r="37423" s="29" customFormat="1" x14ac:dyDescent="0.25"/>
    <row r="37424" s="29" customFormat="1" x14ac:dyDescent="0.25"/>
    <row r="37425" s="29" customFormat="1" x14ac:dyDescent="0.25"/>
    <row r="37426" s="29" customFormat="1" x14ac:dyDescent="0.25"/>
    <row r="37427" s="29" customFormat="1" x14ac:dyDescent="0.25"/>
    <row r="37428" s="29" customFormat="1" x14ac:dyDescent="0.25"/>
    <row r="37429" s="29" customFormat="1" x14ac:dyDescent="0.25"/>
    <row r="37430" s="29" customFormat="1" x14ac:dyDescent="0.25"/>
    <row r="37431" s="29" customFormat="1" x14ac:dyDescent="0.25"/>
    <row r="37432" s="29" customFormat="1" x14ac:dyDescent="0.25"/>
    <row r="37433" s="29" customFormat="1" x14ac:dyDescent="0.25"/>
    <row r="37434" s="29" customFormat="1" x14ac:dyDescent="0.25"/>
    <row r="37435" s="29" customFormat="1" x14ac:dyDescent="0.25"/>
    <row r="37436" s="29" customFormat="1" x14ac:dyDescent="0.25"/>
    <row r="37437" s="29" customFormat="1" x14ac:dyDescent="0.25"/>
    <row r="37438" s="29" customFormat="1" x14ac:dyDescent="0.25"/>
    <row r="37439" s="29" customFormat="1" x14ac:dyDescent="0.25"/>
    <row r="37440" s="29" customFormat="1" x14ac:dyDescent="0.25"/>
    <row r="37441" s="29" customFormat="1" x14ac:dyDescent="0.25"/>
    <row r="37442" s="29" customFormat="1" x14ac:dyDescent="0.25"/>
    <row r="37443" s="29" customFormat="1" x14ac:dyDescent="0.25"/>
    <row r="37444" s="29" customFormat="1" x14ac:dyDescent="0.25"/>
    <row r="37445" s="29" customFormat="1" x14ac:dyDescent="0.25"/>
    <row r="37446" s="29" customFormat="1" x14ac:dyDescent="0.25"/>
    <row r="37447" s="29" customFormat="1" x14ac:dyDescent="0.25"/>
    <row r="37448" s="29" customFormat="1" x14ac:dyDescent="0.25"/>
    <row r="37449" s="29" customFormat="1" x14ac:dyDescent="0.25"/>
    <row r="37450" s="29" customFormat="1" x14ac:dyDescent="0.25"/>
    <row r="37451" s="29" customFormat="1" x14ac:dyDescent="0.25"/>
    <row r="37452" s="29" customFormat="1" x14ac:dyDescent="0.25"/>
    <row r="37453" s="29" customFormat="1" x14ac:dyDescent="0.25"/>
    <row r="37454" s="29" customFormat="1" x14ac:dyDescent="0.25"/>
    <row r="37455" s="29" customFormat="1" x14ac:dyDescent="0.25"/>
    <row r="37456" s="29" customFormat="1" x14ac:dyDescent="0.25"/>
    <row r="37457" s="29" customFormat="1" x14ac:dyDescent="0.25"/>
    <row r="37458" s="29" customFormat="1" x14ac:dyDescent="0.25"/>
    <row r="37459" s="29" customFormat="1" x14ac:dyDescent="0.25"/>
    <row r="37460" s="29" customFormat="1" x14ac:dyDescent="0.25"/>
    <row r="37461" s="29" customFormat="1" x14ac:dyDescent="0.25"/>
    <row r="37462" s="29" customFormat="1" x14ac:dyDescent="0.25"/>
    <row r="37463" s="29" customFormat="1" x14ac:dyDescent="0.25"/>
    <row r="37464" s="29" customFormat="1" x14ac:dyDescent="0.25"/>
    <row r="37465" s="29" customFormat="1" x14ac:dyDescent="0.25"/>
    <row r="37466" s="29" customFormat="1" x14ac:dyDescent="0.25"/>
    <row r="37467" s="29" customFormat="1" x14ac:dyDescent="0.25"/>
    <row r="37468" s="29" customFormat="1" x14ac:dyDescent="0.25"/>
    <row r="37469" s="29" customFormat="1" x14ac:dyDescent="0.25"/>
    <row r="37470" s="29" customFormat="1" x14ac:dyDescent="0.25"/>
    <row r="37471" s="29" customFormat="1" x14ac:dyDescent="0.25"/>
    <row r="37472" s="29" customFormat="1" x14ac:dyDescent="0.25"/>
    <row r="37473" s="29" customFormat="1" x14ac:dyDescent="0.25"/>
    <row r="37474" s="29" customFormat="1" x14ac:dyDescent="0.25"/>
    <row r="37475" s="29" customFormat="1" x14ac:dyDescent="0.25"/>
    <row r="37476" s="29" customFormat="1" x14ac:dyDescent="0.25"/>
    <row r="37477" s="29" customFormat="1" x14ac:dyDescent="0.25"/>
    <row r="37478" s="29" customFormat="1" x14ac:dyDescent="0.25"/>
    <row r="37479" s="29" customFormat="1" x14ac:dyDescent="0.25"/>
    <row r="37480" s="29" customFormat="1" x14ac:dyDescent="0.25"/>
    <row r="37481" s="29" customFormat="1" x14ac:dyDescent="0.25"/>
    <row r="37482" s="29" customFormat="1" x14ac:dyDescent="0.25"/>
    <row r="37483" s="29" customFormat="1" x14ac:dyDescent="0.25"/>
    <row r="37484" s="29" customFormat="1" x14ac:dyDescent="0.25"/>
    <row r="37485" s="29" customFormat="1" x14ac:dyDescent="0.25"/>
    <row r="37486" s="29" customFormat="1" x14ac:dyDescent="0.25"/>
    <row r="37487" s="29" customFormat="1" x14ac:dyDescent="0.25"/>
    <row r="37488" s="29" customFormat="1" x14ac:dyDescent="0.25"/>
    <row r="37489" s="29" customFormat="1" x14ac:dyDescent="0.25"/>
    <row r="37490" s="29" customFormat="1" x14ac:dyDescent="0.25"/>
    <row r="37491" s="29" customFormat="1" x14ac:dyDescent="0.25"/>
    <row r="37492" s="29" customFormat="1" x14ac:dyDescent="0.25"/>
    <row r="37493" s="29" customFormat="1" x14ac:dyDescent="0.25"/>
    <row r="37494" s="29" customFormat="1" x14ac:dyDescent="0.25"/>
    <row r="37495" s="29" customFormat="1" x14ac:dyDescent="0.25"/>
    <row r="37496" s="29" customFormat="1" x14ac:dyDescent="0.25"/>
    <row r="37497" s="29" customFormat="1" x14ac:dyDescent="0.25"/>
    <row r="37498" s="29" customFormat="1" x14ac:dyDescent="0.25"/>
    <row r="37499" s="29" customFormat="1" x14ac:dyDescent="0.25"/>
    <row r="37500" s="29" customFormat="1" x14ac:dyDescent="0.25"/>
    <row r="37501" s="29" customFormat="1" x14ac:dyDescent="0.25"/>
    <row r="37502" s="29" customFormat="1" x14ac:dyDescent="0.25"/>
    <row r="37503" s="29" customFormat="1" x14ac:dyDescent="0.25"/>
    <row r="37504" s="29" customFormat="1" x14ac:dyDescent="0.25"/>
    <row r="37505" s="29" customFormat="1" x14ac:dyDescent="0.25"/>
    <row r="37506" s="29" customFormat="1" x14ac:dyDescent="0.25"/>
    <row r="37507" s="29" customFormat="1" x14ac:dyDescent="0.25"/>
    <row r="37508" s="29" customFormat="1" x14ac:dyDescent="0.25"/>
    <row r="37509" s="29" customFormat="1" x14ac:dyDescent="0.25"/>
    <row r="37510" s="29" customFormat="1" x14ac:dyDescent="0.25"/>
    <row r="37511" s="29" customFormat="1" x14ac:dyDescent="0.25"/>
    <row r="37512" s="29" customFormat="1" x14ac:dyDescent="0.25"/>
    <row r="37513" s="29" customFormat="1" x14ac:dyDescent="0.25"/>
    <row r="37514" s="29" customFormat="1" x14ac:dyDescent="0.25"/>
    <row r="37515" s="29" customFormat="1" x14ac:dyDescent="0.25"/>
    <row r="37516" s="29" customFormat="1" x14ac:dyDescent="0.25"/>
    <row r="37517" s="29" customFormat="1" x14ac:dyDescent="0.25"/>
    <row r="37518" s="29" customFormat="1" x14ac:dyDescent="0.25"/>
    <row r="37519" s="29" customFormat="1" x14ac:dyDescent="0.25"/>
    <row r="37520" s="29" customFormat="1" x14ac:dyDescent="0.25"/>
    <row r="37521" s="29" customFormat="1" x14ac:dyDescent="0.25"/>
    <row r="37522" s="29" customFormat="1" x14ac:dyDescent="0.25"/>
    <row r="37523" s="29" customFormat="1" x14ac:dyDescent="0.25"/>
    <row r="37524" s="29" customFormat="1" x14ac:dyDescent="0.25"/>
    <row r="37525" s="29" customFormat="1" x14ac:dyDescent="0.25"/>
    <row r="37526" s="29" customFormat="1" x14ac:dyDescent="0.25"/>
    <row r="37527" s="29" customFormat="1" x14ac:dyDescent="0.25"/>
    <row r="37528" s="29" customFormat="1" x14ac:dyDescent="0.25"/>
    <row r="37529" s="29" customFormat="1" x14ac:dyDescent="0.25"/>
    <row r="37530" s="29" customFormat="1" x14ac:dyDescent="0.25"/>
    <row r="37531" s="29" customFormat="1" x14ac:dyDescent="0.25"/>
    <row r="37532" s="29" customFormat="1" x14ac:dyDescent="0.25"/>
    <row r="37533" s="29" customFormat="1" x14ac:dyDescent="0.25"/>
    <row r="37534" s="29" customFormat="1" x14ac:dyDescent="0.25"/>
    <row r="37535" s="29" customFormat="1" x14ac:dyDescent="0.25"/>
    <row r="37536" s="29" customFormat="1" x14ac:dyDescent="0.25"/>
    <row r="37537" s="29" customFormat="1" x14ac:dyDescent="0.25"/>
    <row r="37538" s="29" customFormat="1" x14ac:dyDescent="0.25"/>
    <row r="37539" s="29" customFormat="1" x14ac:dyDescent="0.25"/>
    <row r="37540" s="29" customFormat="1" x14ac:dyDescent="0.25"/>
    <row r="37541" s="29" customFormat="1" x14ac:dyDescent="0.25"/>
    <row r="37542" s="29" customFormat="1" x14ac:dyDescent="0.25"/>
    <row r="37543" s="29" customFormat="1" x14ac:dyDescent="0.25"/>
    <row r="37544" s="29" customFormat="1" x14ac:dyDescent="0.25"/>
    <row r="37545" s="29" customFormat="1" x14ac:dyDescent="0.25"/>
    <row r="37546" s="29" customFormat="1" x14ac:dyDescent="0.25"/>
    <row r="37547" s="29" customFormat="1" x14ac:dyDescent="0.25"/>
    <row r="37548" s="29" customFormat="1" x14ac:dyDescent="0.25"/>
    <row r="37549" s="29" customFormat="1" x14ac:dyDescent="0.25"/>
    <row r="37550" s="29" customFormat="1" x14ac:dyDescent="0.25"/>
    <row r="37551" s="29" customFormat="1" x14ac:dyDescent="0.25"/>
    <row r="37552" s="29" customFormat="1" x14ac:dyDescent="0.25"/>
    <row r="37553" s="29" customFormat="1" x14ac:dyDescent="0.25"/>
    <row r="37554" s="29" customFormat="1" x14ac:dyDescent="0.25"/>
    <row r="37555" s="29" customFormat="1" x14ac:dyDescent="0.25"/>
    <row r="37556" s="29" customFormat="1" x14ac:dyDescent="0.25"/>
    <row r="37557" s="29" customFormat="1" x14ac:dyDescent="0.25"/>
    <row r="37558" s="29" customFormat="1" x14ac:dyDescent="0.25"/>
    <row r="37559" s="29" customFormat="1" x14ac:dyDescent="0.25"/>
    <row r="37560" s="29" customFormat="1" x14ac:dyDescent="0.25"/>
    <row r="37561" s="29" customFormat="1" x14ac:dyDescent="0.25"/>
    <row r="37562" s="29" customFormat="1" x14ac:dyDescent="0.25"/>
    <row r="37563" s="29" customFormat="1" x14ac:dyDescent="0.25"/>
    <row r="37564" s="29" customFormat="1" x14ac:dyDescent="0.25"/>
    <row r="37565" s="29" customFormat="1" x14ac:dyDescent="0.25"/>
    <row r="37566" s="29" customFormat="1" x14ac:dyDescent="0.25"/>
    <row r="37567" s="29" customFormat="1" x14ac:dyDescent="0.25"/>
    <row r="37568" s="29" customFormat="1" x14ac:dyDescent="0.25"/>
    <row r="37569" s="29" customFormat="1" x14ac:dyDescent="0.25"/>
    <row r="37570" s="29" customFormat="1" x14ac:dyDescent="0.25"/>
    <row r="37571" s="29" customFormat="1" x14ac:dyDescent="0.25"/>
    <row r="37572" s="29" customFormat="1" x14ac:dyDescent="0.25"/>
    <row r="37573" s="29" customFormat="1" x14ac:dyDescent="0.25"/>
    <row r="37574" s="29" customFormat="1" x14ac:dyDescent="0.25"/>
    <row r="37575" s="29" customFormat="1" x14ac:dyDescent="0.25"/>
    <row r="37576" s="29" customFormat="1" x14ac:dyDescent="0.25"/>
    <row r="37577" s="29" customFormat="1" x14ac:dyDescent="0.25"/>
    <row r="37578" s="29" customFormat="1" x14ac:dyDescent="0.25"/>
    <row r="37579" s="29" customFormat="1" x14ac:dyDescent="0.25"/>
    <row r="37580" s="29" customFormat="1" x14ac:dyDescent="0.25"/>
    <row r="37581" s="29" customFormat="1" x14ac:dyDescent="0.25"/>
    <row r="37582" s="29" customFormat="1" x14ac:dyDescent="0.25"/>
    <row r="37583" s="29" customFormat="1" x14ac:dyDescent="0.25"/>
    <row r="37584" s="29" customFormat="1" x14ac:dyDescent="0.25"/>
    <row r="37585" s="29" customFormat="1" x14ac:dyDescent="0.25"/>
    <row r="37586" s="29" customFormat="1" x14ac:dyDescent="0.25"/>
    <row r="37587" s="29" customFormat="1" x14ac:dyDescent="0.25"/>
    <row r="37588" s="29" customFormat="1" x14ac:dyDescent="0.25"/>
    <row r="37589" s="29" customFormat="1" x14ac:dyDescent="0.25"/>
    <row r="37590" s="29" customFormat="1" x14ac:dyDescent="0.25"/>
    <row r="37591" s="29" customFormat="1" x14ac:dyDescent="0.25"/>
    <row r="37592" s="29" customFormat="1" x14ac:dyDescent="0.25"/>
    <row r="37593" s="29" customFormat="1" x14ac:dyDescent="0.25"/>
    <row r="37594" s="29" customFormat="1" x14ac:dyDescent="0.25"/>
    <row r="37595" s="29" customFormat="1" x14ac:dyDescent="0.25"/>
    <row r="37596" s="29" customFormat="1" x14ac:dyDescent="0.25"/>
    <row r="37597" s="29" customFormat="1" x14ac:dyDescent="0.25"/>
    <row r="37598" s="29" customFormat="1" x14ac:dyDescent="0.25"/>
    <row r="37599" s="29" customFormat="1" x14ac:dyDescent="0.25"/>
    <row r="37600" s="29" customFormat="1" x14ac:dyDescent="0.25"/>
    <row r="37601" s="29" customFormat="1" x14ac:dyDescent="0.25"/>
    <row r="37602" s="29" customFormat="1" x14ac:dyDescent="0.25"/>
    <row r="37603" s="29" customFormat="1" x14ac:dyDescent="0.25"/>
    <row r="37604" s="29" customFormat="1" x14ac:dyDescent="0.25"/>
    <row r="37605" s="29" customFormat="1" x14ac:dyDescent="0.25"/>
    <row r="37606" s="29" customFormat="1" x14ac:dyDescent="0.25"/>
    <row r="37607" s="29" customFormat="1" x14ac:dyDescent="0.25"/>
    <row r="37608" s="29" customFormat="1" x14ac:dyDescent="0.25"/>
    <row r="37609" s="29" customFormat="1" x14ac:dyDescent="0.25"/>
    <row r="37610" s="29" customFormat="1" x14ac:dyDescent="0.25"/>
    <row r="37611" s="29" customFormat="1" x14ac:dyDescent="0.25"/>
    <row r="37612" s="29" customFormat="1" x14ac:dyDescent="0.25"/>
    <row r="37613" s="29" customFormat="1" x14ac:dyDescent="0.25"/>
    <row r="37614" s="29" customFormat="1" x14ac:dyDescent="0.25"/>
    <row r="37615" s="29" customFormat="1" x14ac:dyDescent="0.25"/>
    <row r="37616" s="29" customFormat="1" x14ac:dyDescent="0.25"/>
    <row r="37617" s="29" customFormat="1" x14ac:dyDescent="0.25"/>
    <row r="37618" s="29" customFormat="1" x14ac:dyDescent="0.25"/>
    <row r="37619" s="29" customFormat="1" x14ac:dyDescent="0.25"/>
    <row r="37620" s="29" customFormat="1" x14ac:dyDescent="0.25"/>
    <row r="37621" s="29" customFormat="1" x14ac:dyDescent="0.25"/>
    <row r="37622" s="29" customFormat="1" x14ac:dyDescent="0.25"/>
    <row r="37623" s="29" customFormat="1" x14ac:dyDescent="0.25"/>
    <row r="37624" s="29" customFormat="1" x14ac:dyDescent="0.25"/>
    <row r="37625" s="29" customFormat="1" x14ac:dyDescent="0.25"/>
    <row r="37626" s="29" customFormat="1" x14ac:dyDescent="0.25"/>
    <row r="37627" s="29" customFormat="1" x14ac:dyDescent="0.25"/>
    <row r="37628" s="29" customFormat="1" x14ac:dyDescent="0.25"/>
    <row r="37629" s="29" customFormat="1" x14ac:dyDescent="0.25"/>
    <row r="37630" s="29" customFormat="1" x14ac:dyDescent="0.25"/>
    <row r="37631" s="29" customFormat="1" x14ac:dyDescent="0.25"/>
    <row r="37632" s="29" customFormat="1" x14ac:dyDescent="0.25"/>
    <row r="37633" s="29" customFormat="1" x14ac:dyDescent="0.25"/>
    <row r="37634" s="29" customFormat="1" x14ac:dyDescent="0.25"/>
    <row r="37635" s="29" customFormat="1" x14ac:dyDescent="0.25"/>
    <row r="37636" s="29" customFormat="1" x14ac:dyDescent="0.25"/>
    <row r="37637" s="29" customFormat="1" x14ac:dyDescent="0.25"/>
    <row r="37638" s="29" customFormat="1" x14ac:dyDescent="0.25"/>
    <row r="37639" s="29" customFormat="1" x14ac:dyDescent="0.25"/>
    <row r="37640" s="29" customFormat="1" x14ac:dyDescent="0.25"/>
    <row r="37641" s="29" customFormat="1" x14ac:dyDescent="0.25"/>
    <row r="37642" s="29" customFormat="1" x14ac:dyDescent="0.25"/>
    <row r="37643" s="29" customFormat="1" x14ac:dyDescent="0.25"/>
    <row r="37644" s="29" customFormat="1" x14ac:dyDescent="0.25"/>
    <row r="37645" s="29" customFormat="1" x14ac:dyDescent="0.25"/>
    <row r="37646" s="29" customFormat="1" x14ac:dyDescent="0.25"/>
    <row r="37647" s="29" customFormat="1" x14ac:dyDescent="0.25"/>
    <row r="37648" s="29" customFormat="1" x14ac:dyDescent="0.25"/>
    <row r="37649" s="29" customFormat="1" x14ac:dyDescent="0.25"/>
    <row r="37650" s="29" customFormat="1" x14ac:dyDescent="0.25"/>
    <row r="37651" s="29" customFormat="1" x14ac:dyDescent="0.25"/>
    <row r="37652" s="29" customFormat="1" x14ac:dyDescent="0.25"/>
    <row r="37653" s="29" customFormat="1" x14ac:dyDescent="0.25"/>
    <row r="37654" s="29" customFormat="1" x14ac:dyDescent="0.25"/>
    <row r="37655" s="29" customFormat="1" x14ac:dyDescent="0.25"/>
    <row r="37656" s="29" customFormat="1" x14ac:dyDescent="0.25"/>
    <row r="37657" s="29" customFormat="1" x14ac:dyDescent="0.25"/>
    <row r="37658" s="29" customFormat="1" x14ac:dyDescent="0.25"/>
    <row r="37659" s="29" customFormat="1" x14ac:dyDescent="0.25"/>
    <row r="37660" s="29" customFormat="1" x14ac:dyDescent="0.25"/>
    <row r="37661" s="29" customFormat="1" x14ac:dyDescent="0.25"/>
    <row r="37662" s="29" customFormat="1" x14ac:dyDescent="0.25"/>
    <row r="37663" s="29" customFormat="1" x14ac:dyDescent="0.25"/>
    <row r="37664" s="29" customFormat="1" x14ac:dyDescent="0.25"/>
    <row r="37665" s="29" customFormat="1" x14ac:dyDescent="0.25"/>
    <row r="37666" s="29" customFormat="1" x14ac:dyDescent="0.25"/>
    <row r="37667" s="29" customFormat="1" x14ac:dyDescent="0.25"/>
    <row r="37668" s="29" customFormat="1" x14ac:dyDescent="0.25"/>
    <row r="37669" s="29" customFormat="1" x14ac:dyDescent="0.25"/>
    <row r="37670" s="29" customFormat="1" x14ac:dyDescent="0.25"/>
    <row r="37671" s="29" customFormat="1" x14ac:dyDescent="0.25"/>
    <row r="37672" s="29" customFormat="1" x14ac:dyDescent="0.25"/>
    <row r="37673" s="29" customFormat="1" x14ac:dyDescent="0.25"/>
    <row r="37674" s="29" customFormat="1" x14ac:dyDescent="0.25"/>
    <row r="37675" s="29" customFormat="1" x14ac:dyDescent="0.25"/>
    <row r="37676" s="29" customFormat="1" x14ac:dyDescent="0.25"/>
    <row r="37677" s="29" customFormat="1" x14ac:dyDescent="0.25"/>
    <row r="37678" s="29" customFormat="1" x14ac:dyDescent="0.25"/>
    <row r="37679" s="29" customFormat="1" x14ac:dyDescent="0.25"/>
    <row r="37680" s="29" customFormat="1" x14ac:dyDescent="0.25"/>
    <row r="37681" s="29" customFormat="1" x14ac:dyDescent="0.25"/>
    <row r="37682" s="29" customFormat="1" x14ac:dyDescent="0.25"/>
    <row r="37683" s="29" customFormat="1" x14ac:dyDescent="0.25"/>
    <row r="37684" s="29" customFormat="1" x14ac:dyDescent="0.25"/>
    <row r="37685" s="29" customFormat="1" x14ac:dyDescent="0.25"/>
    <row r="37686" s="29" customFormat="1" x14ac:dyDescent="0.25"/>
    <row r="37687" s="29" customFormat="1" x14ac:dyDescent="0.25"/>
    <row r="37688" s="29" customFormat="1" x14ac:dyDescent="0.25"/>
    <row r="37689" s="29" customFormat="1" x14ac:dyDescent="0.25"/>
    <row r="37690" s="29" customFormat="1" x14ac:dyDescent="0.25"/>
    <row r="37691" s="29" customFormat="1" x14ac:dyDescent="0.25"/>
    <row r="37692" s="29" customFormat="1" x14ac:dyDescent="0.25"/>
    <row r="37693" s="29" customFormat="1" x14ac:dyDescent="0.25"/>
    <row r="37694" s="29" customFormat="1" x14ac:dyDescent="0.25"/>
    <row r="37695" s="29" customFormat="1" x14ac:dyDescent="0.25"/>
    <row r="37696" s="29" customFormat="1" x14ac:dyDescent="0.25"/>
    <row r="37697" s="29" customFormat="1" x14ac:dyDescent="0.25"/>
    <row r="37698" s="29" customFormat="1" x14ac:dyDescent="0.25"/>
    <row r="37699" s="29" customFormat="1" x14ac:dyDescent="0.25"/>
    <row r="37700" s="29" customFormat="1" x14ac:dyDescent="0.25"/>
    <row r="37701" s="29" customFormat="1" x14ac:dyDescent="0.25"/>
    <row r="37702" s="29" customFormat="1" x14ac:dyDescent="0.25"/>
    <row r="37703" s="29" customFormat="1" x14ac:dyDescent="0.25"/>
    <row r="37704" s="29" customFormat="1" x14ac:dyDescent="0.25"/>
    <row r="37705" s="29" customFormat="1" x14ac:dyDescent="0.25"/>
    <row r="37706" s="29" customFormat="1" x14ac:dyDescent="0.25"/>
    <row r="37707" s="29" customFormat="1" x14ac:dyDescent="0.25"/>
    <row r="37708" s="29" customFormat="1" x14ac:dyDescent="0.25"/>
    <row r="37709" s="29" customFormat="1" x14ac:dyDescent="0.25"/>
    <row r="37710" s="29" customFormat="1" x14ac:dyDescent="0.25"/>
    <row r="37711" s="29" customFormat="1" x14ac:dyDescent="0.25"/>
    <row r="37712" s="29" customFormat="1" x14ac:dyDescent="0.25"/>
    <row r="37713" s="29" customFormat="1" x14ac:dyDescent="0.25"/>
    <row r="37714" s="29" customFormat="1" x14ac:dyDescent="0.25"/>
    <row r="37715" s="29" customFormat="1" x14ac:dyDescent="0.25"/>
    <row r="37716" s="29" customFormat="1" x14ac:dyDescent="0.25"/>
    <row r="37717" s="29" customFormat="1" x14ac:dyDescent="0.25"/>
    <row r="37718" s="29" customFormat="1" x14ac:dyDescent="0.25"/>
    <row r="37719" s="29" customFormat="1" x14ac:dyDescent="0.25"/>
    <row r="37720" s="29" customFormat="1" x14ac:dyDescent="0.25"/>
    <row r="37721" s="29" customFormat="1" x14ac:dyDescent="0.25"/>
    <row r="37722" s="29" customFormat="1" x14ac:dyDescent="0.25"/>
    <row r="37723" s="29" customFormat="1" x14ac:dyDescent="0.25"/>
    <row r="37724" s="29" customFormat="1" x14ac:dyDescent="0.25"/>
    <row r="37725" s="29" customFormat="1" x14ac:dyDescent="0.25"/>
    <row r="37726" s="29" customFormat="1" x14ac:dyDescent="0.25"/>
    <row r="37727" s="29" customFormat="1" x14ac:dyDescent="0.25"/>
    <row r="37728" s="29" customFormat="1" x14ac:dyDescent="0.25"/>
    <row r="37729" s="29" customFormat="1" x14ac:dyDescent="0.25"/>
    <row r="37730" s="29" customFormat="1" x14ac:dyDescent="0.25"/>
    <row r="37731" s="29" customFormat="1" x14ac:dyDescent="0.25"/>
    <row r="37732" s="29" customFormat="1" x14ac:dyDescent="0.25"/>
    <row r="37733" s="29" customFormat="1" x14ac:dyDescent="0.25"/>
    <row r="37734" s="29" customFormat="1" x14ac:dyDescent="0.25"/>
    <row r="37735" s="29" customFormat="1" x14ac:dyDescent="0.25"/>
    <row r="37736" s="29" customFormat="1" x14ac:dyDescent="0.25"/>
    <row r="37737" s="29" customFormat="1" x14ac:dyDescent="0.25"/>
    <row r="37738" s="29" customFormat="1" x14ac:dyDescent="0.25"/>
    <row r="37739" s="29" customFormat="1" x14ac:dyDescent="0.25"/>
    <row r="37740" s="29" customFormat="1" x14ac:dyDescent="0.25"/>
    <row r="37741" s="29" customFormat="1" x14ac:dyDescent="0.25"/>
    <row r="37742" s="29" customFormat="1" x14ac:dyDescent="0.25"/>
    <row r="37743" s="29" customFormat="1" x14ac:dyDescent="0.25"/>
    <row r="37744" s="29" customFormat="1" x14ac:dyDescent="0.25"/>
    <row r="37745" s="29" customFormat="1" x14ac:dyDescent="0.25"/>
    <row r="37746" s="29" customFormat="1" x14ac:dyDescent="0.25"/>
    <row r="37747" s="29" customFormat="1" x14ac:dyDescent="0.25"/>
    <row r="37748" s="29" customFormat="1" x14ac:dyDescent="0.25"/>
    <row r="37749" s="29" customFormat="1" x14ac:dyDescent="0.25"/>
    <row r="37750" s="29" customFormat="1" x14ac:dyDescent="0.25"/>
    <row r="37751" s="29" customFormat="1" x14ac:dyDescent="0.25"/>
    <row r="37752" s="29" customFormat="1" x14ac:dyDescent="0.25"/>
    <row r="37753" s="29" customFormat="1" x14ac:dyDescent="0.25"/>
    <row r="37754" s="29" customFormat="1" x14ac:dyDescent="0.25"/>
    <row r="37755" s="29" customFormat="1" x14ac:dyDescent="0.25"/>
    <row r="37756" s="29" customFormat="1" x14ac:dyDescent="0.25"/>
    <row r="37757" s="29" customFormat="1" x14ac:dyDescent="0.25"/>
    <row r="37758" s="29" customFormat="1" x14ac:dyDescent="0.25"/>
    <row r="37759" s="29" customFormat="1" x14ac:dyDescent="0.25"/>
    <row r="37760" s="29" customFormat="1" x14ac:dyDescent="0.25"/>
    <row r="37761" s="29" customFormat="1" x14ac:dyDescent="0.25"/>
    <row r="37762" s="29" customFormat="1" x14ac:dyDescent="0.25"/>
    <row r="37763" s="29" customFormat="1" x14ac:dyDescent="0.25"/>
    <row r="37764" s="29" customFormat="1" x14ac:dyDescent="0.25"/>
    <row r="37765" s="29" customFormat="1" x14ac:dyDescent="0.25"/>
    <row r="37766" s="29" customFormat="1" x14ac:dyDescent="0.25"/>
    <row r="37767" s="29" customFormat="1" x14ac:dyDescent="0.25"/>
    <row r="37768" s="29" customFormat="1" x14ac:dyDescent="0.25"/>
    <row r="37769" s="29" customFormat="1" x14ac:dyDescent="0.25"/>
    <row r="37770" s="29" customFormat="1" x14ac:dyDescent="0.25"/>
    <row r="37771" s="29" customFormat="1" x14ac:dyDescent="0.25"/>
    <row r="37772" s="29" customFormat="1" x14ac:dyDescent="0.25"/>
    <row r="37773" s="29" customFormat="1" x14ac:dyDescent="0.25"/>
    <row r="37774" s="29" customFormat="1" x14ac:dyDescent="0.25"/>
    <row r="37775" s="29" customFormat="1" x14ac:dyDescent="0.25"/>
    <row r="37776" s="29" customFormat="1" x14ac:dyDescent="0.25"/>
    <row r="37777" s="29" customFormat="1" x14ac:dyDescent="0.25"/>
    <row r="37778" s="29" customFormat="1" x14ac:dyDescent="0.25"/>
    <row r="37779" s="29" customFormat="1" x14ac:dyDescent="0.25"/>
    <row r="37780" s="29" customFormat="1" x14ac:dyDescent="0.25"/>
    <row r="37781" s="29" customFormat="1" x14ac:dyDescent="0.25"/>
    <row r="37782" s="29" customFormat="1" x14ac:dyDescent="0.25"/>
    <row r="37783" s="29" customFormat="1" x14ac:dyDescent="0.25"/>
    <row r="37784" s="29" customFormat="1" x14ac:dyDescent="0.25"/>
    <row r="37785" s="29" customFormat="1" x14ac:dyDescent="0.25"/>
    <row r="37786" s="29" customFormat="1" x14ac:dyDescent="0.25"/>
    <row r="37787" s="29" customFormat="1" x14ac:dyDescent="0.25"/>
    <row r="37788" s="29" customFormat="1" x14ac:dyDescent="0.25"/>
    <row r="37789" s="29" customFormat="1" x14ac:dyDescent="0.25"/>
    <row r="37790" s="29" customFormat="1" x14ac:dyDescent="0.25"/>
    <row r="37791" s="29" customFormat="1" x14ac:dyDescent="0.25"/>
    <row r="37792" s="29" customFormat="1" x14ac:dyDescent="0.25"/>
    <row r="37793" s="29" customFormat="1" x14ac:dyDescent="0.25"/>
    <row r="37794" s="29" customFormat="1" x14ac:dyDescent="0.25"/>
    <row r="37795" s="29" customFormat="1" x14ac:dyDescent="0.25"/>
    <row r="37796" s="29" customFormat="1" x14ac:dyDescent="0.25"/>
    <row r="37797" s="29" customFormat="1" x14ac:dyDescent="0.25"/>
    <row r="37798" s="29" customFormat="1" x14ac:dyDescent="0.25"/>
    <row r="37799" s="29" customFormat="1" x14ac:dyDescent="0.25"/>
    <row r="37800" s="29" customFormat="1" x14ac:dyDescent="0.25"/>
    <row r="37801" s="29" customFormat="1" x14ac:dyDescent="0.25"/>
    <row r="37802" s="29" customFormat="1" x14ac:dyDescent="0.25"/>
    <row r="37803" s="29" customFormat="1" x14ac:dyDescent="0.25"/>
    <row r="37804" s="29" customFormat="1" x14ac:dyDescent="0.25"/>
    <row r="37805" s="29" customFormat="1" x14ac:dyDescent="0.25"/>
    <row r="37806" s="29" customFormat="1" x14ac:dyDescent="0.25"/>
    <row r="37807" s="29" customFormat="1" x14ac:dyDescent="0.25"/>
    <row r="37808" s="29" customFormat="1" x14ac:dyDescent="0.25"/>
    <row r="37809" s="29" customFormat="1" x14ac:dyDescent="0.25"/>
    <row r="37810" s="29" customFormat="1" x14ac:dyDescent="0.25"/>
    <row r="37811" s="29" customFormat="1" x14ac:dyDescent="0.25"/>
    <row r="37812" s="29" customFormat="1" x14ac:dyDescent="0.25"/>
    <row r="37813" s="29" customFormat="1" x14ac:dyDescent="0.25"/>
    <row r="37814" s="29" customFormat="1" x14ac:dyDescent="0.25"/>
    <row r="37815" s="29" customFormat="1" x14ac:dyDescent="0.25"/>
    <row r="37816" s="29" customFormat="1" x14ac:dyDescent="0.25"/>
    <row r="37817" s="29" customFormat="1" x14ac:dyDescent="0.25"/>
    <row r="37818" s="29" customFormat="1" x14ac:dyDescent="0.25"/>
    <row r="37819" s="29" customFormat="1" x14ac:dyDescent="0.25"/>
    <row r="37820" s="29" customFormat="1" x14ac:dyDescent="0.25"/>
    <row r="37821" s="29" customFormat="1" x14ac:dyDescent="0.25"/>
    <row r="37822" s="29" customFormat="1" x14ac:dyDescent="0.25"/>
    <row r="37823" s="29" customFormat="1" x14ac:dyDescent="0.25"/>
    <row r="37824" s="29" customFormat="1" x14ac:dyDescent="0.25"/>
    <row r="37825" s="29" customFormat="1" x14ac:dyDescent="0.25"/>
    <row r="37826" s="29" customFormat="1" x14ac:dyDescent="0.25"/>
    <row r="37827" s="29" customFormat="1" x14ac:dyDescent="0.25"/>
    <row r="37828" s="29" customFormat="1" x14ac:dyDescent="0.25"/>
    <row r="37829" s="29" customFormat="1" x14ac:dyDescent="0.25"/>
    <row r="37830" s="29" customFormat="1" x14ac:dyDescent="0.25"/>
    <row r="37831" s="29" customFormat="1" x14ac:dyDescent="0.25"/>
    <row r="37832" s="29" customFormat="1" x14ac:dyDescent="0.25"/>
    <row r="37833" s="29" customFormat="1" x14ac:dyDescent="0.25"/>
    <row r="37834" s="29" customFormat="1" x14ac:dyDescent="0.25"/>
    <row r="37835" s="29" customFormat="1" x14ac:dyDescent="0.25"/>
    <row r="37836" s="29" customFormat="1" x14ac:dyDescent="0.25"/>
    <row r="37837" s="29" customFormat="1" x14ac:dyDescent="0.25"/>
    <row r="37838" s="29" customFormat="1" x14ac:dyDescent="0.25"/>
    <row r="37839" s="29" customFormat="1" x14ac:dyDescent="0.25"/>
    <row r="37840" s="29" customFormat="1" x14ac:dyDescent="0.25"/>
    <row r="37841" s="29" customFormat="1" x14ac:dyDescent="0.25"/>
    <row r="37842" s="29" customFormat="1" x14ac:dyDescent="0.25"/>
    <row r="37843" s="29" customFormat="1" x14ac:dyDescent="0.25"/>
    <row r="37844" s="29" customFormat="1" x14ac:dyDescent="0.25"/>
    <row r="37845" s="29" customFormat="1" x14ac:dyDescent="0.25"/>
    <row r="37846" s="29" customFormat="1" x14ac:dyDescent="0.25"/>
    <row r="37847" s="29" customFormat="1" x14ac:dyDescent="0.25"/>
    <row r="37848" s="29" customFormat="1" x14ac:dyDescent="0.25"/>
    <row r="37849" s="29" customFormat="1" x14ac:dyDescent="0.25"/>
    <row r="37850" s="29" customFormat="1" x14ac:dyDescent="0.25"/>
    <row r="37851" s="29" customFormat="1" x14ac:dyDescent="0.25"/>
    <row r="37852" s="29" customFormat="1" x14ac:dyDescent="0.25"/>
    <row r="37853" s="29" customFormat="1" x14ac:dyDescent="0.25"/>
    <row r="37854" s="29" customFormat="1" x14ac:dyDescent="0.25"/>
    <row r="37855" s="29" customFormat="1" x14ac:dyDescent="0.25"/>
    <row r="37856" s="29" customFormat="1" x14ac:dyDescent="0.25"/>
    <row r="37857" s="29" customFormat="1" x14ac:dyDescent="0.25"/>
    <row r="37858" s="29" customFormat="1" x14ac:dyDescent="0.25"/>
    <row r="37859" s="29" customFormat="1" x14ac:dyDescent="0.25"/>
    <row r="37860" s="29" customFormat="1" x14ac:dyDescent="0.25"/>
    <row r="37861" s="29" customFormat="1" x14ac:dyDescent="0.25"/>
    <row r="37862" s="29" customFormat="1" x14ac:dyDescent="0.25"/>
    <row r="37863" s="29" customFormat="1" x14ac:dyDescent="0.25"/>
    <row r="37864" s="29" customFormat="1" x14ac:dyDescent="0.25"/>
    <row r="37865" s="29" customFormat="1" x14ac:dyDescent="0.25"/>
    <row r="37866" s="29" customFormat="1" x14ac:dyDescent="0.25"/>
    <row r="37867" s="29" customFormat="1" x14ac:dyDescent="0.25"/>
    <row r="37868" s="29" customFormat="1" x14ac:dyDescent="0.25"/>
    <row r="37869" s="29" customFormat="1" x14ac:dyDescent="0.25"/>
    <row r="37870" s="29" customFormat="1" x14ac:dyDescent="0.25"/>
    <row r="37871" s="29" customFormat="1" x14ac:dyDescent="0.25"/>
    <row r="37872" s="29" customFormat="1" x14ac:dyDescent="0.25"/>
    <row r="37873" s="29" customFormat="1" x14ac:dyDescent="0.25"/>
    <row r="37874" s="29" customFormat="1" x14ac:dyDescent="0.25"/>
    <row r="37875" s="29" customFormat="1" x14ac:dyDescent="0.25"/>
    <row r="37876" s="29" customFormat="1" x14ac:dyDescent="0.25"/>
    <row r="37877" s="29" customFormat="1" x14ac:dyDescent="0.25"/>
    <row r="37878" s="29" customFormat="1" x14ac:dyDescent="0.25"/>
    <row r="37879" s="29" customFormat="1" x14ac:dyDescent="0.25"/>
    <row r="37880" s="29" customFormat="1" x14ac:dyDescent="0.25"/>
    <row r="37881" s="29" customFormat="1" x14ac:dyDescent="0.25"/>
    <row r="37882" s="29" customFormat="1" x14ac:dyDescent="0.25"/>
    <row r="37883" s="29" customFormat="1" x14ac:dyDescent="0.25"/>
    <row r="37884" s="29" customFormat="1" x14ac:dyDescent="0.25"/>
    <row r="37885" s="29" customFormat="1" x14ac:dyDescent="0.25"/>
    <row r="37886" s="29" customFormat="1" x14ac:dyDescent="0.25"/>
    <row r="37887" s="29" customFormat="1" x14ac:dyDescent="0.25"/>
    <row r="37888" s="29" customFormat="1" x14ac:dyDescent="0.25"/>
    <row r="37889" s="29" customFormat="1" x14ac:dyDescent="0.25"/>
    <row r="37890" s="29" customFormat="1" x14ac:dyDescent="0.25"/>
    <row r="37891" s="29" customFormat="1" x14ac:dyDescent="0.25"/>
    <row r="37892" s="29" customFormat="1" x14ac:dyDescent="0.25"/>
    <row r="37893" s="29" customFormat="1" x14ac:dyDescent="0.25"/>
    <row r="37894" s="29" customFormat="1" x14ac:dyDescent="0.25"/>
    <row r="37895" s="29" customFormat="1" x14ac:dyDescent="0.25"/>
    <row r="37896" s="29" customFormat="1" x14ac:dyDescent="0.25"/>
    <row r="37897" s="29" customFormat="1" x14ac:dyDescent="0.25"/>
    <row r="37898" s="29" customFormat="1" x14ac:dyDescent="0.25"/>
    <row r="37899" s="29" customFormat="1" x14ac:dyDescent="0.25"/>
    <row r="37900" s="29" customFormat="1" x14ac:dyDescent="0.25"/>
    <row r="37901" s="29" customFormat="1" x14ac:dyDescent="0.25"/>
    <row r="37902" s="29" customFormat="1" x14ac:dyDescent="0.25"/>
    <row r="37903" s="29" customFormat="1" x14ac:dyDescent="0.25"/>
    <row r="37904" s="29" customFormat="1" x14ac:dyDescent="0.25"/>
    <row r="37905" s="29" customFormat="1" x14ac:dyDescent="0.25"/>
    <row r="37906" s="29" customFormat="1" x14ac:dyDescent="0.25"/>
    <row r="37907" s="29" customFormat="1" x14ac:dyDescent="0.25"/>
    <row r="37908" s="29" customFormat="1" x14ac:dyDescent="0.25"/>
    <row r="37909" s="29" customFormat="1" x14ac:dyDescent="0.25"/>
    <row r="37910" s="29" customFormat="1" x14ac:dyDescent="0.25"/>
    <row r="37911" s="29" customFormat="1" x14ac:dyDescent="0.25"/>
    <row r="37912" s="29" customFormat="1" x14ac:dyDescent="0.25"/>
    <row r="37913" s="29" customFormat="1" x14ac:dyDescent="0.25"/>
    <row r="37914" s="29" customFormat="1" x14ac:dyDescent="0.25"/>
    <row r="37915" s="29" customFormat="1" x14ac:dyDescent="0.25"/>
    <row r="37916" s="29" customFormat="1" x14ac:dyDescent="0.25"/>
    <row r="37917" s="29" customFormat="1" x14ac:dyDescent="0.25"/>
    <row r="37918" s="29" customFormat="1" x14ac:dyDescent="0.25"/>
    <row r="37919" s="29" customFormat="1" x14ac:dyDescent="0.25"/>
    <row r="37920" s="29" customFormat="1" x14ac:dyDescent="0.25"/>
    <row r="37921" s="29" customFormat="1" x14ac:dyDescent="0.25"/>
    <row r="37922" s="29" customFormat="1" x14ac:dyDescent="0.25"/>
    <row r="37923" s="29" customFormat="1" x14ac:dyDescent="0.25"/>
    <row r="37924" s="29" customFormat="1" x14ac:dyDescent="0.25"/>
    <row r="37925" s="29" customFormat="1" x14ac:dyDescent="0.25"/>
    <row r="37926" s="29" customFormat="1" x14ac:dyDescent="0.25"/>
    <row r="37927" s="29" customFormat="1" x14ac:dyDescent="0.25"/>
    <row r="37928" s="29" customFormat="1" x14ac:dyDescent="0.25"/>
    <row r="37929" s="29" customFormat="1" x14ac:dyDescent="0.25"/>
    <row r="37930" s="29" customFormat="1" x14ac:dyDescent="0.25"/>
    <row r="37931" s="29" customFormat="1" x14ac:dyDescent="0.25"/>
    <row r="37932" s="29" customFormat="1" x14ac:dyDescent="0.25"/>
    <row r="37933" s="29" customFormat="1" x14ac:dyDescent="0.25"/>
    <row r="37934" s="29" customFormat="1" x14ac:dyDescent="0.25"/>
    <row r="37935" s="29" customFormat="1" x14ac:dyDescent="0.25"/>
    <row r="37936" s="29" customFormat="1" x14ac:dyDescent="0.25"/>
    <row r="37937" s="29" customFormat="1" x14ac:dyDescent="0.25"/>
    <row r="37938" s="29" customFormat="1" x14ac:dyDescent="0.25"/>
    <row r="37939" s="29" customFormat="1" x14ac:dyDescent="0.25"/>
    <row r="37940" s="29" customFormat="1" x14ac:dyDescent="0.25"/>
    <row r="37941" s="29" customFormat="1" x14ac:dyDescent="0.25"/>
    <row r="37942" s="29" customFormat="1" x14ac:dyDescent="0.25"/>
    <row r="37943" s="29" customFormat="1" x14ac:dyDescent="0.25"/>
    <row r="37944" s="29" customFormat="1" x14ac:dyDescent="0.25"/>
    <row r="37945" s="29" customFormat="1" x14ac:dyDescent="0.25"/>
    <row r="37946" s="29" customFormat="1" x14ac:dyDescent="0.25"/>
    <row r="37947" s="29" customFormat="1" x14ac:dyDescent="0.25"/>
    <row r="37948" s="29" customFormat="1" x14ac:dyDescent="0.25"/>
    <row r="37949" s="29" customFormat="1" x14ac:dyDescent="0.25"/>
    <row r="37950" s="29" customFormat="1" x14ac:dyDescent="0.25"/>
    <row r="37951" s="29" customFormat="1" x14ac:dyDescent="0.25"/>
    <row r="37952" s="29" customFormat="1" x14ac:dyDescent="0.25"/>
    <row r="37953" s="29" customFormat="1" x14ac:dyDescent="0.25"/>
    <row r="37954" s="29" customFormat="1" x14ac:dyDescent="0.25"/>
    <row r="37955" s="29" customFormat="1" x14ac:dyDescent="0.25"/>
    <row r="37956" s="29" customFormat="1" x14ac:dyDescent="0.25"/>
    <row r="37957" s="29" customFormat="1" x14ac:dyDescent="0.25"/>
    <row r="37958" s="29" customFormat="1" x14ac:dyDescent="0.25"/>
    <row r="37959" s="29" customFormat="1" x14ac:dyDescent="0.25"/>
    <row r="37960" s="29" customFormat="1" x14ac:dyDescent="0.25"/>
    <row r="37961" s="29" customFormat="1" x14ac:dyDescent="0.25"/>
    <row r="37962" s="29" customFormat="1" x14ac:dyDescent="0.25"/>
    <row r="37963" s="29" customFormat="1" x14ac:dyDescent="0.25"/>
    <row r="37964" s="29" customFormat="1" x14ac:dyDescent="0.25"/>
    <row r="37965" s="29" customFormat="1" x14ac:dyDescent="0.25"/>
    <row r="37966" s="29" customFormat="1" x14ac:dyDescent="0.25"/>
    <row r="37967" s="29" customFormat="1" x14ac:dyDescent="0.25"/>
    <row r="37968" s="29" customFormat="1" x14ac:dyDescent="0.25"/>
    <row r="37969" s="29" customFormat="1" x14ac:dyDescent="0.25"/>
    <row r="37970" s="29" customFormat="1" x14ac:dyDescent="0.25"/>
    <row r="37971" s="29" customFormat="1" x14ac:dyDescent="0.25"/>
    <row r="37972" s="29" customFormat="1" x14ac:dyDescent="0.25"/>
    <row r="37973" s="29" customFormat="1" x14ac:dyDescent="0.25"/>
    <row r="37974" s="29" customFormat="1" x14ac:dyDescent="0.25"/>
    <row r="37975" s="29" customFormat="1" x14ac:dyDescent="0.25"/>
    <row r="37976" s="29" customFormat="1" x14ac:dyDescent="0.25"/>
    <row r="37977" s="29" customFormat="1" x14ac:dyDescent="0.25"/>
    <row r="37978" s="29" customFormat="1" x14ac:dyDescent="0.25"/>
    <row r="37979" s="29" customFormat="1" x14ac:dyDescent="0.25"/>
    <row r="37980" s="29" customFormat="1" x14ac:dyDescent="0.25"/>
    <row r="37981" s="29" customFormat="1" x14ac:dyDescent="0.25"/>
    <row r="37982" s="29" customFormat="1" x14ac:dyDescent="0.25"/>
    <row r="37983" s="29" customFormat="1" x14ac:dyDescent="0.25"/>
    <row r="37984" s="29" customFormat="1" x14ac:dyDescent="0.25"/>
    <row r="37985" s="29" customFormat="1" x14ac:dyDescent="0.25"/>
    <row r="37986" s="29" customFormat="1" x14ac:dyDescent="0.25"/>
    <row r="37987" s="29" customFormat="1" x14ac:dyDescent="0.25"/>
    <row r="37988" s="29" customFormat="1" x14ac:dyDescent="0.25"/>
    <row r="37989" s="29" customFormat="1" x14ac:dyDescent="0.25"/>
    <row r="37990" s="29" customFormat="1" x14ac:dyDescent="0.25"/>
    <row r="37991" s="29" customFormat="1" x14ac:dyDescent="0.25"/>
    <row r="37992" s="29" customFormat="1" x14ac:dyDescent="0.25"/>
    <row r="37993" s="29" customFormat="1" x14ac:dyDescent="0.25"/>
    <row r="37994" s="29" customFormat="1" x14ac:dyDescent="0.25"/>
    <row r="37995" s="29" customFormat="1" x14ac:dyDescent="0.25"/>
    <row r="37996" s="29" customFormat="1" x14ac:dyDescent="0.25"/>
    <row r="37997" s="29" customFormat="1" x14ac:dyDescent="0.25"/>
    <row r="37998" s="29" customFormat="1" x14ac:dyDescent="0.25"/>
    <row r="37999" s="29" customFormat="1" x14ac:dyDescent="0.25"/>
    <row r="38000" s="29" customFormat="1" x14ac:dyDescent="0.25"/>
    <row r="38001" s="29" customFormat="1" x14ac:dyDescent="0.25"/>
    <row r="38002" s="29" customFormat="1" x14ac:dyDescent="0.25"/>
    <row r="38003" s="29" customFormat="1" x14ac:dyDescent="0.25"/>
    <row r="38004" s="29" customFormat="1" x14ac:dyDescent="0.25"/>
    <row r="38005" s="29" customFormat="1" x14ac:dyDescent="0.25"/>
    <row r="38006" s="29" customFormat="1" x14ac:dyDescent="0.25"/>
    <row r="38007" s="29" customFormat="1" x14ac:dyDescent="0.25"/>
    <row r="38008" s="29" customFormat="1" x14ac:dyDescent="0.25"/>
    <row r="38009" s="29" customFormat="1" x14ac:dyDescent="0.25"/>
    <row r="38010" s="29" customFormat="1" x14ac:dyDescent="0.25"/>
    <row r="38011" s="29" customFormat="1" x14ac:dyDescent="0.25"/>
    <row r="38012" s="29" customFormat="1" x14ac:dyDescent="0.25"/>
    <row r="38013" s="29" customFormat="1" x14ac:dyDescent="0.25"/>
    <row r="38014" s="29" customFormat="1" x14ac:dyDescent="0.25"/>
    <row r="38015" s="29" customFormat="1" x14ac:dyDescent="0.25"/>
    <row r="38016" s="29" customFormat="1" x14ac:dyDescent="0.25"/>
    <row r="38017" s="29" customFormat="1" x14ac:dyDescent="0.25"/>
    <row r="38018" s="29" customFormat="1" x14ac:dyDescent="0.25"/>
    <row r="38019" s="29" customFormat="1" x14ac:dyDescent="0.25"/>
    <row r="38020" s="29" customFormat="1" x14ac:dyDescent="0.25"/>
    <row r="38021" s="29" customFormat="1" x14ac:dyDescent="0.25"/>
    <row r="38022" s="29" customFormat="1" x14ac:dyDescent="0.25"/>
    <row r="38023" s="29" customFormat="1" x14ac:dyDescent="0.25"/>
    <row r="38024" s="29" customFormat="1" x14ac:dyDescent="0.25"/>
    <row r="38025" s="29" customFormat="1" x14ac:dyDescent="0.25"/>
    <row r="38026" s="29" customFormat="1" x14ac:dyDescent="0.25"/>
    <row r="38027" s="29" customFormat="1" x14ac:dyDescent="0.25"/>
    <row r="38028" s="29" customFormat="1" x14ac:dyDescent="0.25"/>
    <row r="38029" s="29" customFormat="1" x14ac:dyDescent="0.25"/>
    <row r="38030" s="29" customFormat="1" x14ac:dyDescent="0.25"/>
    <row r="38031" s="29" customFormat="1" x14ac:dyDescent="0.25"/>
    <row r="38032" s="29" customFormat="1" x14ac:dyDescent="0.25"/>
    <row r="38033" s="29" customFormat="1" x14ac:dyDescent="0.25"/>
    <row r="38034" s="29" customFormat="1" x14ac:dyDescent="0.25"/>
    <row r="38035" s="29" customFormat="1" x14ac:dyDescent="0.25"/>
    <row r="38036" s="29" customFormat="1" x14ac:dyDescent="0.25"/>
    <row r="38037" s="29" customFormat="1" x14ac:dyDescent="0.25"/>
    <row r="38038" s="29" customFormat="1" x14ac:dyDescent="0.25"/>
    <row r="38039" s="29" customFormat="1" x14ac:dyDescent="0.25"/>
    <row r="38040" s="29" customFormat="1" x14ac:dyDescent="0.25"/>
    <row r="38041" s="29" customFormat="1" x14ac:dyDescent="0.25"/>
    <row r="38042" s="29" customFormat="1" x14ac:dyDescent="0.25"/>
    <row r="38043" s="29" customFormat="1" x14ac:dyDescent="0.25"/>
    <row r="38044" s="29" customFormat="1" x14ac:dyDescent="0.25"/>
    <row r="38045" s="29" customFormat="1" x14ac:dyDescent="0.25"/>
    <row r="38046" s="29" customFormat="1" x14ac:dyDescent="0.25"/>
    <row r="38047" s="29" customFormat="1" x14ac:dyDescent="0.25"/>
    <row r="38048" s="29" customFormat="1" x14ac:dyDescent="0.25"/>
    <row r="38049" s="29" customFormat="1" x14ac:dyDescent="0.25"/>
    <row r="38050" s="29" customFormat="1" x14ac:dyDescent="0.25"/>
    <row r="38051" s="29" customFormat="1" x14ac:dyDescent="0.25"/>
    <row r="38052" s="29" customFormat="1" x14ac:dyDescent="0.25"/>
    <row r="38053" s="29" customFormat="1" x14ac:dyDescent="0.25"/>
    <row r="38054" s="29" customFormat="1" x14ac:dyDescent="0.25"/>
    <row r="38055" s="29" customFormat="1" x14ac:dyDescent="0.25"/>
    <row r="38056" s="29" customFormat="1" x14ac:dyDescent="0.25"/>
    <row r="38057" s="29" customFormat="1" x14ac:dyDescent="0.25"/>
    <row r="38058" s="29" customFormat="1" x14ac:dyDescent="0.25"/>
    <row r="38059" s="29" customFormat="1" x14ac:dyDescent="0.25"/>
    <row r="38060" s="29" customFormat="1" x14ac:dyDescent="0.25"/>
    <row r="38061" s="29" customFormat="1" x14ac:dyDescent="0.25"/>
    <row r="38062" s="29" customFormat="1" x14ac:dyDescent="0.25"/>
    <row r="38063" s="29" customFormat="1" x14ac:dyDescent="0.25"/>
    <row r="38064" s="29" customFormat="1" x14ac:dyDescent="0.25"/>
    <row r="38065" s="29" customFormat="1" x14ac:dyDescent="0.25"/>
    <row r="38066" s="29" customFormat="1" x14ac:dyDescent="0.25"/>
    <row r="38067" s="29" customFormat="1" x14ac:dyDescent="0.25"/>
    <row r="38068" s="29" customFormat="1" x14ac:dyDescent="0.25"/>
    <row r="38069" s="29" customFormat="1" x14ac:dyDescent="0.25"/>
    <row r="38070" s="29" customFormat="1" x14ac:dyDescent="0.25"/>
    <row r="38071" s="29" customFormat="1" x14ac:dyDescent="0.25"/>
    <row r="38072" s="29" customFormat="1" x14ac:dyDescent="0.25"/>
    <row r="38073" s="29" customFormat="1" x14ac:dyDescent="0.25"/>
    <row r="38074" s="29" customFormat="1" x14ac:dyDescent="0.25"/>
    <row r="38075" s="29" customFormat="1" x14ac:dyDescent="0.25"/>
    <row r="38076" s="29" customFormat="1" x14ac:dyDescent="0.25"/>
    <row r="38077" s="29" customFormat="1" x14ac:dyDescent="0.25"/>
    <row r="38078" s="29" customFormat="1" x14ac:dyDescent="0.25"/>
    <row r="38079" s="29" customFormat="1" x14ac:dyDescent="0.25"/>
    <row r="38080" s="29" customFormat="1" x14ac:dyDescent="0.25"/>
    <row r="38081" s="29" customFormat="1" x14ac:dyDescent="0.25"/>
    <row r="38082" s="29" customFormat="1" x14ac:dyDescent="0.25"/>
    <row r="38083" s="29" customFormat="1" x14ac:dyDescent="0.25"/>
    <row r="38084" s="29" customFormat="1" x14ac:dyDescent="0.25"/>
    <row r="38085" s="29" customFormat="1" x14ac:dyDescent="0.25"/>
    <row r="38086" s="29" customFormat="1" x14ac:dyDescent="0.25"/>
    <row r="38087" s="29" customFormat="1" x14ac:dyDescent="0.25"/>
    <row r="38088" s="29" customFormat="1" x14ac:dyDescent="0.25"/>
    <row r="38089" s="29" customFormat="1" x14ac:dyDescent="0.25"/>
    <row r="38090" s="29" customFormat="1" x14ac:dyDescent="0.25"/>
    <row r="38091" s="29" customFormat="1" x14ac:dyDescent="0.25"/>
    <row r="38092" s="29" customFormat="1" x14ac:dyDescent="0.25"/>
    <row r="38093" s="29" customFormat="1" x14ac:dyDescent="0.25"/>
    <row r="38094" s="29" customFormat="1" x14ac:dyDescent="0.25"/>
    <row r="38095" s="29" customFormat="1" x14ac:dyDescent="0.25"/>
    <row r="38096" s="29" customFormat="1" x14ac:dyDescent="0.25"/>
    <row r="38097" s="29" customFormat="1" x14ac:dyDescent="0.25"/>
    <row r="38098" s="29" customFormat="1" x14ac:dyDescent="0.25"/>
    <row r="38099" s="29" customFormat="1" x14ac:dyDescent="0.25"/>
    <row r="38100" s="29" customFormat="1" x14ac:dyDescent="0.25"/>
    <row r="38101" s="29" customFormat="1" x14ac:dyDescent="0.25"/>
    <row r="38102" s="29" customFormat="1" x14ac:dyDescent="0.25"/>
    <row r="38103" s="29" customFormat="1" x14ac:dyDescent="0.25"/>
    <row r="38104" s="29" customFormat="1" x14ac:dyDescent="0.25"/>
    <row r="38105" s="29" customFormat="1" x14ac:dyDescent="0.25"/>
    <row r="38106" s="29" customFormat="1" x14ac:dyDescent="0.25"/>
    <row r="38107" s="29" customFormat="1" x14ac:dyDescent="0.25"/>
    <row r="38108" s="29" customFormat="1" x14ac:dyDescent="0.25"/>
    <row r="38109" s="29" customFormat="1" x14ac:dyDescent="0.25"/>
    <row r="38110" s="29" customFormat="1" x14ac:dyDescent="0.25"/>
    <row r="38111" s="29" customFormat="1" x14ac:dyDescent="0.25"/>
    <row r="38112" s="29" customFormat="1" x14ac:dyDescent="0.25"/>
    <row r="38113" s="29" customFormat="1" x14ac:dyDescent="0.25"/>
    <row r="38114" s="29" customFormat="1" x14ac:dyDescent="0.25"/>
    <row r="38115" s="29" customFormat="1" x14ac:dyDescent="0.25"/>
    <row r="38116" s="29" customFormat="1" x14ac:dyDescent="0.25"/>
    <row r="38117" s="29" customFormat="1" x14ac:dyDescent="0.25"/>
    <row r="38118" s="29" customFormat="1" x14ac:dyDescent="0.25"/>
    <row r="38119" s="29" customFormat="1" x14ac:dyDescent="0.25"/>
    <row r="38120" s="29" customFormat="1" x14ac:dyDescent="0.25"/>
    <row r="38121" s="29" customFormat="1" x14ac:dyDescent="0.25"/>
    <row r="38122" s="29" customFormat="1" x14ac:dyDescent="0.25"/>
    <row r="38123" s="29" customFormat="1" x14ac:dyDescent="0.25"/>
    <row r="38124" s="29" customFormat="1" x14ac:dyDescent="0.25"/>
    <row r="38125" s="29" customFormat="1" x14ac:dyDescent="0.25"/>
    <row r="38126" s="29" customFormat="1" x14ac:dyDescent="0.25"/>
    <row r="38127" s="29" customFormat="1" x14ac:dyDescent="0.25"/>
    <row r="38128" s="29" customFormat="1" x14ac:dyDescent="0.25"/>
    <row r="38129" s="29" customFormat="1" x14ac:dyDescent="0.25"/>
    <row r="38130" s="29" customFormat="1" x14ac:dyDescent="0.25"/>
    <row r="38131" s="29" customFormat="1" x14ac:dyDescent="0.25"/>
    <row r="38132" s="29" customFormat="1" x14ac:dyDescent="0.25"/>
    <row r="38133" s="29" customFormat="1" x14ac:dyDescent="0.25"/>
    <row r="38134" s="29" customFormat="1" x14ac:dyDescent="0.25"/>
    <row r="38135" s="29" customFormat="1" x14ac:dyDescent="0.25"/>
    <row r="38136" s="29" customFormat="1" x14ac:dyDescent="0.25"/>
    <row r="38137" s="29" customFormat="1" x14ac:dyDescent="0.25"/>
    <row r="38138" s="29" customFormat="1" x14ac:dyDescent="0.25"/>
    <row r="38139" s="29" customFormat="1" x14ac:dyDescent="0.25"/>
    <row r="38140" s="29" customFormat="1" x14ac:dyDescent="0.25"/>
    <row r="38141" s="29" customFormat="1" x14ac:dyDescent="0.25"/>
    <row r="38142" s="29" customFormat="1" x14ac:dyDescent="0.25"/>
    <row r="38143" s="29" customFormat="1" x14ac:dyDescent="0.25"/>
    <row r="38144" s="29" customFormat="1" x14ac:dyDescent="0.25"/>
    <row r="38145" s="29" customFormat="1" x14ac:dyDescent="0.25"/>
    <row r="38146" s="29" customFormat="1" x14ac:dyDescent="0.25"/>
    <row r="38147" s="29" customFormat="1" x14ac:dyDescent="0.25"/>
    <row r="38148" s="29" customFormat="1" x14ac:dyDescent="0.25"/>
    <row r="38149" s="29" customFormat="1" x14ac:dyDescent="0.25"/>
    <row r="38150" s="29" customFormat="1" x14ac:dyDescent="0.25"/>
    <row r="38151" s="29" customFormat="1" x14ac:dyDescent="0.25"/>
    <row r="38152" s="29" customFormat="1" x14ac:dyDescent="0.25"/>
    <row r="38153" s="29" customFormat="1" x14ac:dyDescent="0.25"/>
    <row r="38154" s="29" customFormat="1" x14ac:dyDescent="0.25"/>
    <row r="38155" s="29" customFormat="1" x14ac:dyDescent="0.25"/>
    <row r="38156" s="29" customFormat="1" x14ac:dyDescent="0.25"/>
    <row r="38157" s="29" customFormat="1" x14ac:dyDescent="0.25"/>
    <row r="38158" s="29" customFormat="1" x14ac:dyDescent="0.25"/>
    <row r="38159" s="29" customFormat="1" x14ac:dyDescent="0.25"/>
    <row r="38160" s="29" customFormat="1" x14ac:dyDescent="0.25"/>
    <row r="38161" s="29" customFormat="1" x14ac:dyDescent="0.25"/>
    <row r="38162" s="29" customFormat="1" x14ac:dyDescent="0.25"/>
    <row r="38163" s="29" customFormat="1" x14ac:dyDescent="0.25"/>
    <row r="38164" s="29" customFormat="1" x14ac:dyDescent="0.25"/>
    <row r="38165" s="29" customFormat="1" x14ac:dyDescent="0.25"/>
    <row r="38166" s="29" customFormat="1" x14ac:dyDescent="0.25"/>
    <row r="38167" s="29" customFormat="1" x14ac:dyDescent="0.25"/>
    <row r="38168" s="29" customFormat="1" x14ac:dyDescent="0.25"/>
    <row r="38169" s="29" customFormat="1" x14ac:dyDescent="0.25"/>
    <row r="38170" s="29" customFormat="1" x14ac:dyDescent="0.25"/>
    <row r="38171" s="29" customFormat="1" x14ac:dyDescent="0.25"/>
    <row r="38172" s="29" customFormat="1" x14ac:dyDescent="0.25"/>
    <row r="38173" s="29" customFormat="1" x14ac:dyDescent="0.25"/>
    <row r="38174" s="29" customFormat="1" x14ac:dyDescent="0.25"/>
    <row r="38175" s="29" customFormat="1" x14ac:dyDescent="0.25"/>
    <row r="38176" s="29" customFormat="1" x14ac:dyDescent="0.25"/>
    <row r="38177" s="29" customFormat="1" x14ac:dyDescent="0.25"/>
    <row r="38178" s="29" customFormat="1" x14ac:dyDescent="0.25"/>
    <row r="38179" s="29" customFormat="1" x14ac:dyDescent="0.25"/>
    <row r="38180" s="29" customFormat="1" x14ac:dyDescent="0.25"/>
    <row r="38181" s="29" customFormat="1" x14ac:dyDescent="0.25"/>
    <row r="38182" s="29" customFormat="1" x14ac:dyDescent="0.25"/>
    <row r="38183" s="29" customFormat="1" x14ac:dyDescent="0.25"/>
    <row r="38184" s="29" customFormat="1" x14ac:dyDescent="0.25"/>
    <row r="38185" s="29" customFormat="1" x14ac:dyDescent="0.25"/>
    <row r="38186" s="29" customFormat="1" x14ac:dyDescent="0.25"/>
    <row r="38187" s="29" customFormat="1" x14ac:dyDescent="0.25"/>
    <row r="38188" s="29" customFormat="1" x14ac:dyDescent="0.25"/>
    <row r="38189" s="29" customFormat="1" x14ac:dyDescent="0.25"/>
    <row r="38190" s="29" customFormat="1" x14ac:dyDescent="0.25"/>
    <row r="38191" s="29" customFormat="1" x14ac:dyDescent="0.25"/>
    <row r="38192" s="29" customFormat="1" x14ac:dyDescent="0.25"/>
    <row r="38193" s="29" customFormat="1" x14ac:dyDescent="0.25"/>
    <row r="38194" s="29" customFormat="1" x14ac:dyDescent="0.25"/>
    <row r="38195" s="29" customFormat="1" x14ac:dyDescent="0.25"/>
    <row r="38196" s="29" customFormat="1" x14ac:dyDescent="0.25"/>
    <row r="38197" s="29" customFormat="1" x14ac:dyDescent="0.25"/>
    <row r="38198" s="29" customFormat="1" x14ac:dyDescent="0.25"/>
    <row r="38199" s="29" customFormat="1" x14ac:dyDescent="0.25"/>
    <row r="38200" s="29" customFormat="1" x14ac:dyDescent="0.25"/>
    <row r="38201" s="29" customFormat="1" x14ac:dyDescent="0.25"/>
    <row r="38202" s="29" customFormat="1" x14ac:dyDescent="0.25"/>
    <row r="38203" s="29" customFormat="1" x14ac:dyDescent="0.25"/>
    <row r="38204" s="29" customFormat="1" x14ac:dyDescent="0.25"/>
    <row r="38205" s="29" customFormat="1" x14ac:dyDescent="0.25"/>
    <row r="38206" s="29" customFormat="1" x14ac:dyDescent="0.25"/>
    <row r="38207" s="29" customFormat="1" x14ac:dyDescent="0.25"/>
    <row r="38208" s="29" customFormat="1" x14ac:dyDescent="0.25"/>
    <row r="38209" s="29" customFormat="1" x14ac:dyDescent="0.25"/>
    <row r="38210" s="29" customFormat="1" x14ac:dyDescent="0.25"/>
    <row r="38211" s="29" customFormat="1" x14ac:dyDescent="0.25"/>
    <row r="38212" s="29" customFormat="1" x14ac:dyDescent="0.25"/>
    <row r="38213" s="29" customFormat="1" x14ac:dyDescent="0.25"/>
    <row r="38214" s="29" customFormat="1" x14ac:dyDescent="0.25"/>
    <row r="38215" s="29" customFormat="1" x14ac:dyDescent="0.25"/>
    <row r="38216" s="29" customFormat="1" x14ac:dyDescent="0.25"/>
    <row r="38217" s="29" customFormat="1" x14ac:dyDescent="0.25"/>
    <row r="38218" s="29" customFormat="1" x14ac:dyDescent="0.25"/>
    <row r="38219" s="29" customFormat="1" x14ac:dyDescent="0.25"/>
    <row r="38220" s="29" customFormat="1" x14ac:dyDescent="0.25"/>
    <row r="38221" s="29" customFormat="1" x14ac:dyDescent="0.25"/>
    <row r="38222" s="29" customFormat="1" x14ac:dyDescent="0.25"/>
    <row r="38223" s="29" customFormat="1" x14ac:dyDescent="0.25"/>
    <row r="38224" s="29" customFormat="1" x14ac:dyDescent="0.25"/>
    <row r="38225" s="29" customFormat="1" x14ac:dyDescent="0.25"/>
    <row r="38226" s="29" customFormat="1" x14ac:dyDescent="0.25"/>
    <row r="38227" s="29" customFormat="1" x14ac:dyDescent="0.25"/>
    <row r="38228" s="29" customFormat="1" x14ac:dyDescent="0.25"/>
    <row r="38229" s="29" customFormat="1" x14ac:dyDescent="0.25"/>
    <row r="38230" s="29" customFormat="1" x14ac:dyDescent="0.25"/>
    <row r="38231" s="29" customFormat="1" x14ac:dyDescent="0.25"/>
    <row r="38232" s="29" customFormat="1" x14ac:dyDescent="0.25"/>
    <row r="38233" s="29" customFormat="1" x14ac:dyDescent="0.25"/>
    <row r="38234" s="29" customFormat="1" x14ac:dyDescent="0.25"/>
    <row r="38235" s="29" customFormat="1" x14ac:dyDescent="0.25"/>
    <row r="38236" s="29" customFormat="1" x14ac:dyDescent="0.25"/>
    <row r="38237" s="29" customFormat="1" x14ac:dyDescent="0.25"/>
    <row r="38238" s="29" customFormat="1" x14ac:dyDescent="0.25"/>
    <row r="38239" s="29" customFormat="1" x14ac:dyDescent="0.25"/>
    <row r="38240" s="29" customFormat="1" x14ac:dyDescent="0.25"/>
    <row r="38241" s="29" customFormat="1" x14ac:dyDescent="0.25"/>
    <row r="38242" s="29" customFormat="1" x14ac:dyDescent="0.25"/>
    <row r="38243" s="29" customFormat="1" x14ac:dyDescent="0.25"/>
    <row r="38244" s="29" customFormat="1" x14ac:dyDescent="0.25"/>
    <row r="38245" s="29" customFormat="1" x14ac:dyDescent="0.25"/>
    <row r="38246" s="29" customFormat="1" x14ac:dyDescent="0.25"/>
    <row r="38247" s="29" customFormat="1" x14ac:dyDescent="0.25"/>
    <row r="38248" s="29" customFormat="1" x14ac:dyDescent="0.25"/>
    <row r="38249" s="29" customFormat="1" x14ac:dyDescent="0.25"/>
    <row r="38250" s="29" customFormat="1" x14ac:dyDescent="0.25"/>
    <row r="38251" s="29" customFormat="1" x14ac:dyDescent="0.25"/>
    <row r="38252" s="29" customFormat="1" x14ac:dyDescent="0.25"/>
    <row r="38253" s="29" customFormat="1" x14ac:dyDescent="0.25"/>
    <row r="38254" s="29" customFormat="1" x14ac:dyDescent="0.25"/>
    <row r="38255" s="29" customFormat="1" x14ac:dyDescent="0.25"/>
    <row r="38256" s="29" customFormat="1" x14ac:dyDescent="0.25"/>
    <row r="38257" s="29" customFormat="1" x14ac:dyDescent="0.25"/>
    <row r="38258" s="29" customFormat="1" x14ac:dyDescent="0.25"/>
    <row r="38259" s="29" customFormat="1" x14ac:dyDescent="0.25"/>
    <row r="38260" s="29" customFormat="1" x14ac:dyDescent="0.25"/>
    <row r="38261" s="29" customFormat="1" x14ac:dyDescent="0.25"/>
    <row r="38262" s="29" customFormat="1" x14ac:dyDescent="0.25"/>
    <row r="38263" s="29" customFormat="1" x14ac:dyDescent="0.25"/>
    <row r="38264" s="29" customFormat="1" x14ac:dyDescent="0.25"/>
    <row r="38265" s="29" customFormat="1" x14ac:dyDescent="0.25"/>
    <row r="38266" s="29" customFormat="1" x14ac:dyDescent="0.25"/>
    <row r="38267" s="29" customFormat="1" x14ac:dyDescent="0.25"/>
    <row r="38268" s="29" customFormat="1" x14ac:dyDescent="0.25"/>
    <row r="38269" s="29" customFormat="1" x14ac:dyDescent="0.25"/>
    <row r="38270" s="29" customFormat="1" x14ac:dyDescent="0.25"/>
    <row r="38271" s="29" customFormat="1" x14ac:dyDescent="0.25"/>
    <row r="38272" s="29" customFormat="1" x14ac:dyDescent="0.25"/>
    <row r="38273" s="29" customFormat="1" x14ac:dyDescent="0.25"/>
    <row r="38274" s="29" customFormat="1" x14ac:dyDescent="0.25"/>
    <row r="38275" s="29" customFormat="1" x14ac:dyDescent="0.25"/>
    <row r="38276" s="29" customFormat="1" x14ac:dyDescent="0.25"/>
    <row r="38277" s="29" customFormat="1" x14ac:dyDescent="0.25"/>
    <row r="38278" s="29" customFormat="1" x14ac:dyDescent="0.25"/>
    <row r="38279" s="29" customFormat="1" x14ac:dyDescent="0.25"/>
    <row r="38280" s="29" customFormat="1" x14ac:dyDescent="0.25"/>
    <row r="38281" s="29" customFormat="1" x14ac:dyDescent="0.25"/>
    <row r="38282" s="29" customFormat="1" x14ac:dyDescent="0.25"/>
    <row r="38283" s="29" customFormat="1" x14ac:dyDescent="0.25"/>
    <row r="38284" s="29" customFormat="1" x14ac:dyDescent="0.25"/>
    <row r="38285" s="29" customFormat="1" x14ac:dyDescent="0.25"/>
    <row r="38286" s="29" customFormat="1" x14ac:dyDescent="0.25"/>
    <row r="38287" s="29" customFormat="1" x14ac:dyDescent="0.25"/>
    <row r="38288" s="29" customFormat="1" x14ac:dyDescent="0.25"/>
    <row r="38289" s="29" customFormat="1" x14ac:dyDescent="0.25"/>
    <row r="38290" s="29" customFormat="1" x14ac:dyDescent="0.25"/>
    <row r="38291" s="29" customFormat="1" x14ac:dyDescent="0.25"/>
    <row r="38292" s="29" customFormat="1" x14ac:dyDescent="0.25"/>
    <row r="38293" s="29" customFormat="1" x14ac:dyDescent="0.25"/>
    <row r="38294" s="29" customFormat="1" x14ac:dyDescent="0.25"/>
    <row r="38295" s="29" customFormat="1" x14ac:dyDescent="0.25"/>
    <row r="38296" s="29" customFormat="1" x14ac:dyDescent="0.25"/>
    <row r="38297" s="29" customFormat="1" x14ac:dyDescent="0.25"/>
    <row r="38298" s="29" customFormat="1" x14ac:dyDescent="0.25"/>
    <row r="38299" s="29" customFormat="1" x14ac:dyDescent="0.25"/>
    <row r="38300" s="29" customFormat="1" x14ac:dyDescent="0.25"/>
    <row r="38301" s="29" customFormat="1" x14ac:dyDescent="0.25"/>
    <row r="38302" s="29" customFormat="1" x14ac:dyDescent="0.25"/>
    <row r="38303" s="29" customFormat="1" x14ac:dyDescent="0.25"/>
    <row r="38304" s="29" customFormat="1" x14ac:dyDescent="0.25"/>
    <row r="38305" s="29" customFormat="1" x14ac:dyDescent="0.25"/>
    <row r="38306" s="29" customFormat="1" x14ac:dyDescent="0.25"/>
    <row r="38307" s="29" customFormat="1" x14ac:dyDescent="0.25"/>
    <row r="38308" s="29" customFormat="1" x14ac:dyDescent="0.25"/>
    <row r="38309" s="29" customFormat="1" x14ac:dyDescent="0.25"/>
    <row r="38310" s="29" customFormat="1" x14ac:dyDescent="0.25"/>
    <row r="38311" s="29" customFormat="1" x14ac:dyDescent="0.25"/>
    <row r="38312" s="29" customFormat="1" x14ac:dyDescent="0.25"/>
    <row r="38313" s="29" customFormat="1" x14ac:dyDescent="0.25"/>
    <row r="38314" s="29" customFormat="1" x14ac:dyDescent="0.25"/>
    <row r="38315" s="29" customFormat="1" x14ac:dyDescent="0.25"/>
    <row r="38316" s="29" customFormat="1" x14ac:dyDescent="0.25"/>
    <row r="38317" s="29" customFormat="1" x14ac:dyDescent="0.25"/>
    <row r="38318" s="29" customFormat="1" x14ac:dyDescent="0.25"/>
    <row r="38319" s="29" customFormat="1" x14ac:dyDescent="0.25"/>
    <row r="38320" s="29" customFormat="1" x14ac:dyDescent="0.25"/>
    <row r="38321" s="29" customFormat="1" x14ac:dyDescent="0.25"/>
    <row r="38322" s="29" customFormat="1" x14ac:dyDescent="0.25"/>
    <row r="38323" s="29" customFormat="1" x14ac:dyDescent="0.25"/>
    <row r="38324" s="29" customFormat="1" x14ac:dyDescent="0.25"/>
    <row r="38325" s="29" customFormat="1" x14ac:dyDescent="0.25"/>
    <row r="38326" s="29" customFormat="1" x14ac:dyDescent="0.25"/>
    <row r="38327" s="29" customFormat="1" x14ac:dyDescent="0.25"/>
    <row r="38328" s="29" customFormat="1" x14ac:dyDescent="0.25"/>
    <row r="38329" s="29" customFormat="1" x14ac:dyDescent="0.25"/>
    <row r="38330" s="29" customFormat="1" x14ac:dyDescent="0.25"/>
    <row r="38331" s="29" customFormat="1" x14ac:dyDescent="0.25"/>
    <row r="38332" s="29" customFormat="1" x14ac:dyDescent="0.25"/>
    <row r="38333" s="29" customFormat="1" x14ac:dyDescent="0.25"/>
    <row r="38334" s="29" customFormat="1" x14ac:dyDescent="0.25"/>
    <row r="38335" s="29" customFormat="1" x14ac:dyDescent="0.25"/>
    <row r="38336" s="29" customFormat="1" x14ac:dyDescent="0.25"/>
    <row r="38337" s="29" customFormat="1" x14ac:dyDescent="0.25"/>
    <row r="38338" s="29" customFormat="1" x14ac:dyDescent="0.25"/>
    <row r="38339" s="29" customFormat="1" x14ac:dyDescent="0.25"/>
    <row r="38340" s="29" customFormat="1" x14ac:dyDescent="0.25"/>
    <row r="38341" s="29" customFormat="1" x14ac:dyDescent="0.25"/>
    <row r="38342" s="29" customFormat="1" x14ac:dyDescent="0.25"/>
    <row r="38343" s="29" customFormat="1" x14ac:dyDescent="0.25"/>
    <row r="38344" s="29" customFormat="1" x14ac:dyDescent="0.25"/>
    <row r="38345" s="29" customFormat="1" x14ac:dyDescent="0.25"/>
    <row r="38346" s="29" customFormat="1" x14ac:dyDescent="0.25"/>
    <row r="38347" s="29" customFormat="1" x14ac:dyDescent="0.25"/>
    <row r="38348" s="29" customFormat="1" x14ac:dyDescent="0.25"/>
    <row r="38349" s="29" customFormat="1" x14ac:dyDescent="0.25"/>
    <row r="38350" s="29" customFormat="1" x14ac:dyDescent="0.25"/>
    <row r="38351" s="29" customFormat="1" x14ac:dyDescent="0.25"/>
    <row r="38352" s="29" customFormat="1" x14ac:dyDescent="0.25"/>
    <row r="38353" s="29" customFormat="1" x14ac:dyDescent="0.25"/>
    <row r="38354" s="29" customFormat="1" x14ac:dyDescent="0.25"/>
    <row r="38355" s="29" customFormat="1" x14ac:dyDescent="0.25"/>
    <row r="38356" s="29" customFormat="1" x14ac:dyDescent="0.25"/>
    <row r="38357" s="29" customFormat="1" x14ac:dyDescent="0.25"/>
    <row r="38358" s="29" customFormat="1" x14ac:dyDescent="0.25"/>
    <row r="38359" s="29" customFormat="1" x14ac:dyDescent="0.25"/>
    <row r="38360" s="29" customFormat="1" x14ac:dyDescent="0.25"/>
    <row r="38361" s="29" customFormat="1" x14ac:dyDescent="0.25"/>
    <row r="38362" s="29" customFormat="1" x14ac:dyDescent="0.25"/>
    <row r="38363" s="29" customFormat="1" x14ac:dyDescent="0.25"/>
    <row r="38364" s="29" customFormat="1" x14ac:dyDescent="0.25"/>
    <row r="38365" s="29" customFormat="1" x14ac:dyDescent="0.25"/>
    <row r="38366" s="29" customFormat="1" x14ac:dyDescent="0.25"/>
    <row r="38367" s="29" customFormat="1" x14ac:dyDescent="0.25"/>
    <row r="38368" s="29" customFormat="1" x14ac:dyDescent="0.25"/>
    <row r="38369" s="29" customFormat="1" x14ac:dyDescent="0.25"/>
    <row r="38370" s="29" customFormat="1" x14ac:dyDescent="0.25"/>
    <row r="38371" s="29" customFormat="1" x14ac:dyDescent="0.25"/>
    <row r="38372" s="29" customFormat="1" x14ac:dyDescent="0.25"/>
    <row r="38373" s="29" customFormat="1" x14ac:dyDescent="0.25"/>
    <row r="38374" s="29" customFormat="1" x14ac:dyDescent="0.25"/>
    <row r="38375" s="29" customFormat="1" x14ac:dyDescent="0.25"/>
    <row r="38376" s="29" customFormat="1" x14ac:dyDescent="0.25"/>
    <row r="38377" s="29" customFormat="1" x14ac:dyDescent="0.25"/>
    <row r="38378" s="29" customFormat="1" x14ac:dyDescent="0.25"/>
    <row r="38379" s="29" customFormat="1" x14ac:dyDescent="0.25"/>
    <row r="38380" s="29" customFormat="1" x14ac:dyDescent="0.25"/>
    <row r="38381" s="29" customFormat="1" x14ac:dyDescent="0.25"/>
    <row r="38382" s="29" customFormat="1" x14ac:dyDescent="0.25"/>
    <row r="38383" s="29" customFormat="1" x14ac:dyDescent="0.25"/>
    <row r="38384" s="29" customFormat="1" x14ac:dyDescent="0.25"/>
    <row r="38385" s="29" customFormat="1" x14ac:dyDescent="0.25"/>
    <row r="38386" s="29" customFormat="1" x14ac:dyDescent="0.25"/>
    <row r="38387" s="29" customFormat="1" x14ac:dyDescent="0.25"/>
    <row r="38388" s="29" customFormat="1" x14ac:dyDescent="0.25"/>
    <row r="38389" s="29" customFormat="1" x14ac:dyDescent="0.25"/>
    <row r="38390" s="29" customFormat="1" x14ac:dyDescent="0.25"/>
    <row r="38391" s="29" customFormat="1" x14ac:dyDescent="0.25"/>
    <row r="38392" s="29" customFormat="1" x14ac:dyDescent="0.25"/>
    <row r="38393" s="29" customFormat="1" x14ac:dyDescent="0.25"/>
    <row r="38394" s="29" customFormat="1" x14ac:dyDescent="0.25"/>
    <row r="38395" s="29" customFormat="1" x14ac:dyDescent="0.25"/>
    <row r="38396" s="29" customFormat="1" x14ac:dyDescent="0.25"/>
    <row r="38397" s="29" customFormat="1" x14ac:dyDescent="0.25"/>
    <row r="38398" s="29" customFormat="1" x14ac:dyDescent="0.25"/>
    <row r="38399" s="29" customFormat="1" x14ac:dyDescent="0.25"/>
    <row r="38400" s="29" customFormat="1" x14ac:dyDescent="0.25"/>
    <row r="38401" s="29" customFormat="1" x14ac:dyDescent="0.25"/>
    <row r="38402" s="29" customFormat="1" x14ac:dyDescent="0.25"/>
    <row r="38403" s="29" customFormat="1" x14ac:dyDescent="0.25"/>
    <row r="38404" s="29" customFormat="1" x14ac:dyDescent="0.25"/>
    <row r="38405" s="29" customFormat="1" x14ac:dyDescent="0.25"/>
    <row r="38406" s="29" customFormat="1" x14ac:dyDescent="0.25"/>
    <row r="38407" s="29" customFormat="1" x14ac:dyDescent="0.25"/>
    <row r="38408" s="29" customFormat="1" x14ac:dyDescent="0.25"/>
    <row r="38409" s="29" customFormat="1" x14ac:dyDescent="0.25"/>
    <row r="38410" s="29" customFormat="1" x14ac:dyDescent="0.25"/>
    <row r="38411" s="29" customFormat="1" x14ac:dyDescent="0.25"/>
    <row r="38412" s="29" customFormat="1" x14ac:dyDescent="0.25"/>
    <row r="38413" s="29" customFormat="1" x14ac:dyDescent="0.25"/>
    <row r="38414" s="29" customFormat="1" x14ac:dyDescent="0.25"/>
    <row r="38415" s="29" customFormat="1" x14ac:dyDescent="0.25"/>
    <row r="38416" s="29" customFormat="1" x14ac:dyDescent="0.25"/>
    <row r="38417" s="29" customFormat="1" x14ac:dyDescent="0.25"/>
    <row r="38418" s="29" customFormat="1" x14ac:dyDescent="0.25"/>
    <row r="38419" s="29" customFormat="1" x14ac:dyDescent="0.25"/>
    <row r="38420" s="29" customFormat="1" x14ac:dyDescent="0.25"/>
    <row r="38421" s="29" customFormat="1" x14ac:dyDescent="0.25"/>
    <row r="38422" s="29" customFormat="1" x14ac:dyDescent="0.25"/>
    <row r="38423" s="29" customFormat="1" x14ac:dyDescent="0.25"/>
    <row r="38424" s="29" customFormat="1" x14ac:dyDescent="0.25"/>
    <row r="38425" s="29" customFormat="1" x14ac:dyDescent="0.25"/>
    <row r="38426" s="29" customFormat="1" x14ac:dyDescent="0.25"/>
    <row r="38427" s="29" customFormat="1" x14ac:dyDescent="0.25"/>
    <row r="38428" s="29" customFormat="1" x14ac:dyDescent="0.25"/>
    <row r="38429" s="29" customFormat="1" x14ac:dyDescent="0.25"/>
    <row r="38430" s="29" customFormat="1" x14ac:dyDescent="0.25"/>
    <row r="38431" s="29" customFormat="1" x14ac:dyDescent="0.25"/>
    <row r="38432" s="29" customFormat="1" x14ac:dyDescent="0.25"/>
    <row r="38433" s="29" customFormat="1" x14ac:dyDescent="0.25"/>
    <row r="38434" s="29" customFormat="1" x14ac:dyDescent="0.25"/>
    <row r="38435" s="29" customFormat="1" x14ac:dyDescent="0.25"/>
    <row r="38436" s="29" customFormat="1" x14ac:dyDescent="0.25"/>
    <row r="38437" s="29" customFormat="1" x14ac:dyDescent="0.25"/>
    <row r="38438" s="29" customFormat="1" x14ac:dyDescent="0.25"/>
    <row r="38439" s="29" customFormat="1" x14ac:dyDescent="0.25"/>
    <row r="38440" s="29" customFormat="1" x14ac:dyDescent="0.25"/>
    <row r="38441" s="29" customFormat="1" x14ac:dyDescent="0.25"/>
    <row r="38442" s="29" customFormat="1" x14ac:dyDescent="0.25"/>
    <row r="38443" s="29" customFormat="1" x14ac:dyDescent="0.25"/>
    <row r="38444" s="29" customFormat="1" x14ac:dyDescent="0.25"/>
    <row r="38445" s="29" customFormat="1" x14ac:dyDescent="0.25"/>
    <row r="38446" s="29" customFormat="1" x14ac:dyDescent="0.25"/>
    <row r="38447" s="29" customFormat="1" x14ac:dyDescent="0.25"/>
    <row r="38448" s="29" customFormat="1" x14ac:dyDescent="0.25"/>
    <row r="38449" s="29" customFormat="1" x14ac:dyDescent="0.25"/>
    <row r="38450" s="29" customFormat="1" x14ac:dyDescent="0.25"/>
    <row r="38451" s="29" customFormat="1" x14ac:dyDescent="0.25"/>
    <row r="38452" s="29" customFormat="1" x14ac:dyDescent="0.25"/>
    <row r="38453" s="29" customFormat="1" x14ac:dyDescent="0.25"/>
    <row r="38454" s="29" customFormat="1" x14ac:dyDescent="0.25"/>
    <row r="38455" s="29" customFormat="1" x14ac:dyDescent="0.25"/>
    <row r="38456" s="29" customFormat="1" x14ac:dyDescent="0.25"/>
    <row r="38457" s="29" customFormat="1" x14ac:dyDescent="0.25"/>
    <row r="38458" s="29" customFormat="1" x14ac:dyDescent="0.25"/>
    <row r="38459" s="29" customFormat="1" x14ac:dyDescent="0.25"/>
    <row r="38460" s="29" customFormat="1" x14ac:dyDescent="0.25"/>
    <row r="38461" s="29" customFormat="1" x14ac:dyDescent="0.25"/>
    <row r="38462" s="29" customFormat="1" x14ac:dyDescent="0.25"/>
    <row r="38463" s="29" customFormat="1" x14ac:dyDescent="0.25"/>
    <row r="38464" s="29" customFormat="1" x14ac:dyDescent="0.25"/>
    <row r="38465" s="29" customFormat="1" x14ac:dyDescent="0.25"/>
    <row r="38466" s="29" customFormat="1" x14ac:dyDescent="0.25"/>
    <row r="38467" s="29" customFormat="1" x14ac:dyDescent="0.25"/>
    <row r="38468" s="29" customFormat="1" x14ac:dyDescent="0.25"/>
    <row r="38469" s="29" customFormat="1" x14ac:dyDescent="0.25"/>
    <row r="38470" s="29" customFormat="1" x14ac:dyDescent="0.25"/>
    <row r="38471" s="29" customFormat="1" x14ac:dyDescent="0.25"/>
    <row r="38472" s="29" customFormat="1" x14ac:dyDescent="0.25"/>
    <row r="38473" s="29" customFormat="1" x14ac:dyDescent="0.25"/>
    <row r="38474" s="29" customFormat="1" x14ac:dyDescent="0.25"/>
    <row r="38475" s="29" customFormat="1" x14ac:dyDescent="0.25"/>
    <row r="38476" s="29" customFormat="1" x14ac:dyDescent="0.25"/>
    <row r="38477" s="29" customFormat="1" x14ac:dyDescent="0.25"/>
    <row r="38478" s="29" customFormat="1" x14ac:dyDescent="0.25"/>
    <row r="38479" s="29" customFormat="1" x14ac:dyDescent="0.25"/>
    <row r="38480" s="29" customFormat="1" x14ac:dyDescent="0.25"/>
    <row r="38481" s="29" customFormat="1" x14ac:dyDescent="0.25"/>
    <row r="38482" s="29" customFormat="1" x14ac:dyDescent="0.25"/>
    <row r="38483" s="29" customFormat="1" x14ac:dyDescent="0.25"/>
    <row r="38484" s="29" customFormat="1" x14ac:dyDescent="0.25"/>
    <row r="38485" s="29" customFormat="1" x14ac:dyDescent="0.25"/>
    <row r="38486" s="29" customFormat="1" x14ac:dyDescent="0.25"/>
    <row r="38487" s="29" customFormat="1" x14ac:dyDescent="0.25"/>
    <row r="38488" s="29" customFormat="1" x14ac:dyDescent="0.25"/>
    <row r="38489" s="29" customFormat="1" x14ac:dyDescent="0.25"/>
    <row r="38490" s="29" customFormat="1" x14ac:dyDescent="0.25"/>
    <row r="38491" s="29" customFormat="1" x14ac:dyDescent="0.25"/>
    <row r="38492" s="29" customFormat="1" x14ac:dyDescent="0.25"/>
    <row r="38493" s="29" customFormat="1" x14ac:dyDescent="0.25"/>
    <row r="38494" s="29" customFormat="1" x14ac:dyDescent="0.25"/>
    <row r="38495" s="29" customFormat="1" x14ac:dyDescent="0.25"/>
    <row r="38496" s="29" customFormat="1" x14ac:dyDescent="0.25"/>
    <row r="38497" s="29" customFormat="1" x14ac:dyDescent="0.25"/>
    <row r="38498" s="29" customFormat="1" x14ac:dyDescent="0.25"/>
    <row r="38499" s="29" customFormat="1" x14ac:dyDescent="0.25"/>
    <row r="38500" s="29" customFormat="1" x14ac:dyDescent="0.25"/>
    <row r="38501" s="29" customFormat="1" x14ac:dyDescent="0.25"/>
    <row r="38502" s="29" customFormat="1" x14ac:dyDescent="0.25"/>
    <row r="38503" s="29" customFormat="1" x14ac:dyDescent="0.25"/>
    <row r="38504" s="29" customFormat="1" x14ac:dyDescent="0.25"/>
    <row r="38505" s="29" customFormat="1" x14ac:dyDescent="0.25"/>
    <row r="38506" s="29" customFormat="1" x14ac:dyDescent="0.25"/>
    <row r="38507" s="29" customFormat="1" x14ac:dyDescent="0.25"/>
    <row r="38508" s="29" customFormat="1" x14ac:dyDescent="0.25"/>
    <row r="38509" s="29" customFormat="1" x14ac:dyDescent="0.25"/>
    <row r="38510" s="29" customFormat="1" x14ac:dyDescent="0.25"/>
    <row r="38511" s="29" customFormat="1" x14ac:dyDescent="0.25"/>
    <row r="38512" s="29" customFormat="1" x14ac:dyDescent="0.25"/>
    <row r="38513" s="29" customFormat="1" x14ac:dyDescent="0.25"/>
    <row r="38514" s="29" customFormat="1" x14ac:dyDescent="0.25"/>
    <row r="38515" s="29" customFormat="1" x14ac:dyDescent="0.25"/>
    <row r="38516" s="29" customFormat="1" x14ac:dyDescent="0.25"/>
    <row r="38517" s="29" customFormat="1" x14ac:dyDescent="0.25"/>
    <row r="38518" s="29" customFormat="1" x14ac:dyDescent="0.25"/>
    <row r="38519" s="29" customFormat="1" x14ac:dyDescent="0.25"/>
    <row r="38520" s="29" customFormat="1" x14ac:dyDescent="0.25"/>
    <row r="38521" s="29" customFormat="1" x14ac:dyDescent="0.25"/>
    <row r="38522" s="29" customFormat="1" x14ac:dyDescent="0.25"/>
    <row r="38523" s="29" customFormat="1" x14ac:dyDescent="0.25"/>
    <row r="38524" s="29" customFormat="1" x14ac:dyDescent="0.25"/>
    <row r="38525" s="29" customFormat="1" x14ac:dyDescent="0.25"/>
    <row r="38526" s="29" customFormat="1" x14ac:dyDescent="0.25"/>
    <row r="38527" s="29" customFormat="1" x14ac:dyDescent="0.25"/>
    <row r="38528" s="29" customFormat="1" x14ac:dyDescent="0.25"/>
    <row r="38529" s="29" customFormat="1" x14ac:dyDescent="0.25"/>
    <row r="38530" s="29" customFormat="1" x14ac:dyDescent="0.25"/>
    <row r="38531" s="29" customFormat="1" x14ac:dyDescent="0.25"/>
    <row r="38532" s="29" customFormat="1" x14ac:dyDescent="0.25"/>
    <row r="38533" s="29" customFormat="1" x14ac:dyDescent="0.25"/>
    <row r="38534" s="29" customFormat="1" x14ac:dyDescent="0.25"/>
    <row r="38535" s="29" customFormat="1" x14ac:dyDescent="0.25"/>
    <row r="38536" s="29" customFormat="1" x14ac:dyDescent="0.25"/>
    <row r="38537" s="29" customFormat="1" x14ac:dyDescent="0.25"/>
    <row r="38538" s="29" customFormat="1" x14ac:dyDescent="0.25"/>
    <row r="38539" s="29" customFormat="1" x14ac:dyDescent="0.25"/>
    <row r="38540" s="29" customFormat="1" x14ac:dyDescent="0.25"/>
    <row r="38541" s="29" customFormat="1" x14ac:dyDescent="0.25"/>
    <row r="38542" s="29" customFormat="1" x14ac:dyDescent="0.25"/>
    <row r="38543" s="29" customFormat="1" x14ac:dyDescent="0.25"/>
    <row r="38544" s="29" customFormat="1" x14ac:dyDescent="0.25"/>
    <row r="38545" s="29" customFormat="1" x14ac:dyDescent="0.25"/>
    <row r="38546" s="29" customFormat="1" x14ac:dyDescent="0.25"/>
    <row r="38547" s="29" customFormat="1" x14ac:dyDescent="0.25"/>
    <row r="38548" s="29" customFormat="1" x14ac:dyDescent="0.25"/>
    <row r="38549" s="29" customFormat="1" x14ac:dyDescent="0.25"/>
    <row r="38550" s="29" customFormat="1" x14ac:dyDescent="0.25"/>
    <row r="38551" s="29" customFormat="1" x14ac:dyDescent="0.25"/>
    <row r="38552" s="29" customFormat="1" x14ac:dyDescent="0.25"/>
    <row r="38553" s="29" customFormat="1" x14ac:dyDescent="0.25"/>
    <row r="38554" s="29" customFormat="1" x14ac:dyDescent="0.25"/>
    <row r="38555" s="29" customFormat="1" x14ac:dyDescent="0.25"/>
    <row r="38556" s="29" customFormat="1" x14ac:dyDescent="0.25"/>
    <row r="38557" s="29" customFormat="1" x14ac:dyDescent="0.25"/>
    <row r="38558" s="29" customFormat="1" x14ac:dyDescent="0.25"/>
    <row r="38559" s="29" customFormat="1" x14ac:dyDescent="0.25"/>
    <row r="38560" s="29" customFormat="1" x14ac:dyDescent="0.25"/>
    <row r="38561" s="29" customFormat="1" x14ac:dyDescent="0.25"/>
    <row r="38562" s="29" customFormat="1" x14ac:dyDescent="0.25"/>
    <row r="38563" s="29" customFormat="1" x14ac:dyDescent="0.25"/>
    <row r="38564" s="29" customFormat="1" x14ac:dyDescent="0.25"/>
    <row r="38565" s="29" customFormat="1" x14ac:dyDescent="0.25"/>
    <row r="38566" s="29" customFormat="1" x14ac:dyDescent="0.25"/>
    <row r="38567" s="29" customFormat="1" x14ac:dyDescent="0.25"/>
    <row r="38568" s="29" customFormat="1" x14ac:dyDescent="0.25"/>
    <row r="38569" s="29" customFormat="1" x14ac:dyDescent="0.25"/>
    <row r="38570" s="29" customFormat="1" x14ac:dyDescent="0.25"/>
    <row r="38571" s="29" customFormat="1" x14ac:dyDescent="0.25"/>
    <row r="38572" s="29" customFormat="1" x14ac:dyDescent="0.25"/>
    <row r="38573" s="29" customFormat="1" x14ac:dyDescent="0.25"/>
    <row r="38574" s="29" customFormat="1" x14ac:dyDescent="0.25"/>
    <row r="38575" s="29" customFormat="1" x14ac:dyDescent="0.25"/>
    <row r="38576" s="29" customFormat="1" x14ac:dyDescent="0.25"/>
    <row r="38577" s="29" customFormat="1" x14ac:dyDescent="0.25"/>
    <row r="38578" s="29" customFormat="1" x14ac:dyDescent="0.25"/>
    <row r="38579" s="29" customFormat="1" x14ac:dyDescent="0.25"/>
    <row r="38580" s="29" customFormat="1" x14ac:dyDescent="0.25"/>
    <row r="38581" s="29" customFormat="1" x14ac:dyDescent="0.25"/>
    <row r="38582" s="29" customFormat="1" x14ac:dyDescent="0.25"/>
    <row r="38583" s="29" customFormat="1" x14ac:dyDescent="0.25"/>
    <row r="38584" s="29" customFormat="1" x14ac:dyDescent="0.25"/>
    <row r="38585" s="29" customFormat="1" x14ac:dyDescent="0.25"/>
    <row r="38586" s="29" customFormat="1" x14ac:dyDescent="0.25"/>
    <row r="38587" s="29" customFormat="1" x14ac:dyDescent="0.25"/>
    <row r="38588" s="29" customFormat="1" x14ac:dyDescent="0.25"/>
    <row r="38589" s="29" customFormat="1" x14ac:dyDescent="0.25"/>
    <row r="38590" s="29" customFormat="1" x14ac:dyDescent="0.25"/>
    <row r="38591" s="29" customFormat="1" x14ac:dyDescent="0.25"/>
    <row r="38592" s="29" customFormat="1" x14ac:dyDescent="0.25"/>
    <row r="38593" s="29" customFormat="1" x14ac:dyDescent="0.25"/>
    <row r="38594" s="29" customFormat="1" x14ac:dyDescent="0.25"/>
    <row r="38595" s="29" customFormat="1" x14ac:dyDescent="0.25"/>
    <row r="38596" s="29" customFormat="1" x14ac:dyDescent="0.25"/>
    <row r="38597" s="29" customFormat="1" x14ac:dyDescent="0.25"/>
    <row r="38598" s="29" customFormat="1" x14ac:dyDescent="0.25"/>
    <row r="38599" s="29" customFormat="1" x14ac:dyDescent="0.25"/>
    <row r="38600" s="29" customFormat="1" x14ac:dyDescent="0.25"/>
    <row r="38601" s="29" customFormat="1" x14ac:dyDescent="0.25"/>
    <row r="38602" s="29" customFormat="1" x14ac:dyDescent="0.25"/>
    <row r="38603" s="29" customFormat="1" x14ac:dyDescent="0.25"/>
    <row r="38604" s="29" customFormat="1" x14ac:dyDescent="0.25"/>
    <row r="38605" s="29" customFormat="1" x14ac:dyDescent="0.25"/>
    <row r="38606" s="29" customFormat="1" x14ac:dyDescent="0.25"/>
    <row r="38607" s="29" customFormat="1" x14ac:dyDescent="0.25"/>
    <row r="38608" s="29" customFormat="1" x14ac:dyDescent="0.25"/>
    <row r="38609" s="29" customFormat="1" x14ac:dyDescent="0.25"/>
    <row r="38610" s="29" customFormat="1" x14ac:dyDescent="0.25"/>
    <row r="38611" s="29" customFormat="1" x14ac:dyDescent="0.25"/>
    <row r="38612" s="29" customFormat="1" x14ac:dyDescent="0.25"/>
    <row r="38613" s="29" customFormat="1" x14ac:dyDescent="0.25"/>
    <row r="38614" s="29" customFormat="1" x14ac:dyDescent="0.25"/>
    <row r="38615" s="29" customFormat="1" x14ac:dyDescent="0.25"/>
    <row r="38616" s="29" customFormat="1" x14ac:dyDescent="0.25"/>
    <row r="38617" s="29" customFormat="1" x14ac:dyDescent="0.25"/>
    <row r="38618" s="29" customFormat="1" x14ac:dyDescent="0.25"/>
    <row r="38619" s="29" customFormat="1" x14ac:dyDescent="0.25"/>
    <row r="38620" s="29" customFormat="1" x14ac:dyDescent="0.25"/>
    <row r="38621" s="29" customFormat="1" x14ac:dyDescent="0.25"/>
    <row r="38622" s="29" customFormat="1" x14ac:dyDescent="0.25"/>
    <row r="38623" s="29" customFormat="1" x14ac:dyDescent="0.25"/>
    <row r="38624" s="29" customFormat="1" x14ac:dyDescent="0.25"/>
    <row r="38625" s="29" customFormat="1" x14ac:dyDescent="0.25"/>
    <row r="38626" s="29" customFormat="1" x14ac:dyDescent="0.25"/>
    <row r="38627" s="29" customFormat="1" x14ac:dyDescent="0.25"/>
    <row r="38628" s="29" customFormat="1" x14ac:dyDescent="0.25"/>
    <row r="38629" s="29" customFormat="1" x14ac:dyDescent="0.25"/>
    <row r="38630" s="29" customFormat="1" x14ac:dyDescent="0.25"/>
    <row r="38631" s="29" customFormat="1" x14ac:dyDescent="0.25"/>
    <row r="38632" s="29" customFormat="1" x14ac:dyDescent="0.25"/>
    <row r="38633" s="29" customFormat="1" x14ac:dyDescent="0.25"/>
    <row r="38634" s="29" customFormat="1" x14ac:dyDescent="0.25"/>
    <row r="38635" s="29" customFormat="1" x14ac:dyDescent="0.25"/>
    <row r="38636" s="29" customFormat="1" x14ac:dyDescent="0.25"/>
    <row r="38637" s="29" customFormat="1" x14ac:dyDescent="0.25"/>
    <row r="38638" s="29" customFormat="1" x14ac:dyDescent="0.25"/>
    <row r="38639" s="29" customFormat="1" x14ac:dyDescent="0.25"/>
    <row r="38640" s="29" customFormat="1" x14ac:dyDescent="0.25"/>
    <row r="38641" s="29" customFormat="1" x14ac:dyDescent="0.25"/>
    <row r="38642" s="29" customFormat="1" x14ac:dyDescent="0.25"/>
    <row r="38643" s="29" customFormat="1" x14ac:dyDescent="0.25"/>
    <row r="38644" s="29" customFormat="1" x14ac:dyDescent="0.25"/>
    <row r="38645" s="29" customFormat="1" x14ac:dyDescent="0.25"/>
    <row r="38646" s="29" customFormat="1" x14ac:dyDescent="0.25"/>
    <row r="38647" s="29" customFormat="1" x14ac:dyDescent="0.25"/>
    <row r="38648" s="29" customFormat="1" x14ac:dyDescent="0.25"/>
    <row r="38649" s="29" customFormat="1" x14ac:dyDescent="0.25"/>
    <row r="38650" s="29" customFormat="1" x14ac:dyDescent="0.25"/>
    <row r="38651" s="29" customFormat="1" x14ac:dyDescent="0.25"/>
    <row r="38652" s="29" customFormat="1" x14ac:dyDescent="0.25"/>
    <row r="38653" s="29" customFormat="1" x14ac:dyDescent="0.25"/>
    <row r="38654" s="29" customFormat="1" x14ac:dyDescent="0.25"/>
    <row r="38655" s="29" customFormat="1" x14ac:dyDescent="0.25"/>
    <row r="38656" s="29" customFormat="1" x14ac:dyDescent="0.25"/>
    <row r="38657" s="29" customFormat="1" x14ac:dyDescent="0.25"/>
    <row r="38658" s="29" customFormat="1" x14ac:dyDescent="0.25"/>
    <row r="38659" s="29" customFormat="1" x14ac:dyDescent="0.25"/>
    <row r="38660" s="29" customFormat="1" x14ac:dyDescent="0.25"/>
    <row r="38661" s="29" customFormat="1" x14ac:dyDescent="0.25"/>
    <row r="38662" s="29" customFormat="1" x14ac:dyDescent="0.25"/>
    <row r="38663" s="29" customFormat="1" x14ac:dyDescent="0.25"/>
    <row r="38664" s="29" customFormat="1" x14ac:dyDescent="0.25"/>
    <row r="38665" s="29" customFormat="1" x14ac:dyDescent="0.25"/>
    <row r="38666" s="29" customFormat="1" x14ac:dyDescent="0.25"/>
    <row r="38667" s="29" customFormat="1" x14ac:dyDescent="0.25"/>
    <row r="38668" s="29" customFormat="1" x14ac:dyDescent="0.25"/>
    <row r="38669" s="29" customFormat="1" x14ac:dyDescent="0.25"/>
    <row r="38670" s="29" customFormat="1" x14ac:dyDescent="0.25"/>
    <row r="38671" s="29" customFormat="1" x14ac:dyDescent="0.25"/>
    <row r="38672" s="29" customFormat="1" x14ac:dyDescent="0.25"/>
    <row r="38673" s="29" customFormat="1" x14ac:dyDescent="0.25"/>
    <row r="38674" s="29" customFormat="1" x14ac:dyDescent="0.25"/>
    <row r="38675" s="29" customFormat="1" x14ac:dyDescent="0.25"/>
    <row r="38676" s="29" customFormat="1" x14ac:dyDescent="0.25"/>
    <row r="38677" s="29" customFormat="1" x14ac:dyDescent="0.25"/>
    <row r="38678" s="29" customFormat="1" x14ac:dyDescent="0.25"/>
    <row r="38679" s="29" customFormat="1" x14ac:dyDescent="0.25"/>
    <row r="38680" s="29" customFormat="1" x14ac:dyDescent="0.25"/>
    <row r="38681" s="29" customFormat="1" x14ac:dyDescent="0.25"/>
    <row r="38682" s="29" customFormat="1" x14ac:dyDescent="0.25"/>
    <row r="38683" s="29" customFormat="1" x14ac:dyDescent="0.25"/>
    <row r="38684" s="29" customFormat="1" x14ac:dyDescent="0.25"/>
    <row r="38685" s="29" customFormat="1" x14ac:dyDescent="0.25"/>
    <row r="38686" s="29" customFormat="1" x14ac:dyDescent="0.25"/>
    <row r="38687" s="29" customFormat="1" x14ac:dyDescent="0.25"/>
    <row r="38688" s="29" customFormat="1" x14ac:dyDescent="0.25"/>
    <row r="38689" s="29" customFormat="1" x14ac:dyDescent="0.25"/>
    <row r="38690" s="29" customFormat="1" x14ac:dyDescent="0.25"/>
    <row r="38691" s="29" customFormat="1" x14ac:dyDescent="0.25"/>
    <row r="38692" s="29" customFormat="1" x14ac:dyDescent="0.25"/>
    <row r="38693" s="29" customFormat="1" x14ac:dyDescent="0.25"/>
    <row r="38694" s="29" customFormat="1" x14ac:dyDescent="0.25"/>
    <row r="38695" s="29" customFormat="1" x14ac:dyDescent="0.25"/>
    <row r="38696" s="29" customFormat="1" x14ac:dyDescent="0.25"/>
    <row r="38697" s="29" customFormat="1" x14ac:dyDescent="0.25"/>
    <row r="38698" s="29" customFormat="1" x14ac:dyDescent="0.25"/>
    <row r="38699" s="29" customFormat="1" x14ac:dyDescent="0.25"/>
    <row r="38700" s="29" customFormat="1" x14ac:dyDescent="0.25"/>
    <row r="38701" s="29" customFormat="1" x14ac:dyDescent="0.25"/>
    <row r="38702" s="29" customFormat="1" x14ac:dyDescent="0.25"/>
    <row r="38703" s="29" customFormat="1" x14ac:dyDescent="0.25"/>
    <row r="38704" s="29" customFormat="1" x14ac:dyDescent="0.25"/>
    <row r="38705" s="29" customFormat="1" x14ac:dyDescent="0.25"/>
    <row r="38706" s="29" customFormat="1" x14ac:dyDescent="0.25"/>
    <row r="38707" s="29" customFormat="1" x14ac:dyDescent="0.25"/>
    <row r="38708" s="29" customFormat="1" x14ac:dyDescent="0.25"/>
    <row r="38709" s="29" customFormat="1" x14ac:dyDescent="0.25"/>
    <row r="38710" s="29" customFormat="1" x14ac:dyDescent="0.25"/>
    <row r="38711" s="29" customFormat="1" x14ac:dyDescent="0.25"/>
    <row r="38712" s="29" customFormat="1" x14ac:dyDescent="0.25"/>
    <row r="38713" s="29" customFormat="1" x14ac:dyDescent="0.25"/>
    <row r="38714" s="29" customFormat="1" x14ac:dyDescent="0.25"/>
    <row r="38715" s="29" customFormat="1" x14ac:dyDescent="0.25"/>
    <row r="38716" s="29" customFormat="1" x14ac:dyDescent="0.25"/>
    <row r="38717" s="29" customFormat="1" x14ac:dyDescent="0.25"/>
    <row r="38718" s="29" customFormat="1" x14ac:dyDescent="0.25"/>
    <row r="38719" s="29" customFormat="1" x14ac:dyDescent="0.25"/>
    <row r="38720" s="29" customFormat="1" x14ac:dyDescent="0.25"/>
    <row r="38721" s="29" customFormat="1" x14ac:dyDescent="0.25"/>
    <row r="38722" s="29" customFormat="1" x14ac:dyDescent="0.25"/>
    <row r="38723" s="29" customFormat="1" x14ac:dyDescent="0.25"/>
    <row r="38724" s="29" customFormat="1" x14ac:dyDescent="0.25"/>
    <row r="38725" s="29" customFormat="1" x14ac:dyDescent="0.25"/>
    <row r="38726" s="29" customFormat="1" x14ac:dyDescent="0.25"/>
    <row r="38727" s="29" customFormat="1" x14ac:dyDescent="0.25"/>
    <row r="38728" s="29" customFormat="1" x14ac:dyDescent="0.25"/>
    <row r="38729" s="29" customFormat="1" x14ac:dyDescent="0.25"/>
    <row r="38730" s="29" customFormat="1" x14ac:dyDescent="0.25"/>
    <row r="38731" s="29" customFormat="1" x14ac:dyDescent="0.25"/>
    <row r="38732" s="29" customFormat="1" x14ac:dyDescent="0.25"/>
    <row r="38733" s="29" customFormat="1" x14ac:dyDescent="0.25"/>
    <row r="38734" s="29" customFormat="1" x14ac:dyDescent="0.25"/>
    <row r="38735" s="29" customFormat="1" x14ac:dyDescent="0.25"/>
    <row r="38736" s="29" customFormat="1" x14ac:dyDescent="0.25"/>
    <row r="38737" s="29" customFormat="1" x14ac:dyDescent="0.25"/>
    <row r="38738" s="29" customFormat="1" x14ac:dyDescent="0.25"/>
    <row r="38739" s="29" customFormat="1" x14ac:dyDescent="0.25"/>
    <row r="38740" s="29" customFormat="1" x14ac:dyDescent="0.25"/>
    <row r="38741" s="29" customFormat="1" x14ac:dyDescent="0.25"/>
    <row r="38742" s="29" customFormat="1" x14ac:dyDescent="0.25"/>
    <row r="38743" s="29" customFormat="1" x14ac:dyDescent="0.25"/>
    <row r="38744" s="29" customFormat="1" x14ac:dyDescent="0.25"/>
    <row r="38745" s="29" customFormat="1" x14ac:dyDescent="0.25"/>
    <row r="38746" s="29" customFormat="1" x14ac:dyDescent="0.25"/>
    <row r="38747" s="29" customFormat="1" x14ac:dyDescent="0.25"/>
    <row r="38748" s="29" customFormat="1" x14ac:dyDescent="0.25"/>
    <row r="38749" s="29" customFormat="1" x14ac:dyDescent="0.25"/>
    <row r="38750" s="29" customFormat="1" x14ac:dyDescent="0.25"/>
    <row r="38751" s="29" customFormat="1" x14ac:dyDescent="0.25"/>
    <row r="38752" s="29" customFormat="1" x14ac:dyDescent="0.25"/>
    <row r="38753" s="29" customFormat="1" x14ac:dyDescent="0.25"/>
    <row r="38754" s="29" customFormat="1" x14ac:dyDescent="0.25"/>
    <row r="38755" s="29" customFormat="1" x14ac:dyDescent="0.25"/>
    <row r="38756" s="29" customFormat="1" x14ac:dyDescent="0.25"/>
    <row r="38757" s="29" customFormat="1" x14ac:dyDescent="0.25"/>
    <row r="38758" s="29" customFormat="1" x14ac:dyDescent="0.25"/>
    <row r="38759" s="29" customFormat="1" x14ac:dyDescent="0.25"/>
    <row r="38760" s="29" customFormat="1" x14ac:dyDescent="0.25"/>
    <row r="38761" s="29" customFormat="1" x14ac:dyDescent="0.25"/>
    <row r="38762" s="29" customFormat="1" x14ac:dyDescent="0.25"/>
    <row r="38763" s="29" customFormat="1" x14ac:dyDescent="0.25"/>
    <row r="38764" s="29" customFormat="1" x14ac:dyDescent="0.25"/>
    <row r="38765" s="29" customFormat="1" x14ac:dyDescent="0.25"/>
    <row r="38766" s="29" customFormat="1" x14ac:dyDescent="0.25"/>
    <row r="38767" s="29" customFormat="1" x14ac:dyDescent="0.25"/>
    <row r="38768" s="29" customFormat="1" x14ac:dyDescent="0.25"/>
    <row r="38769" s="29" customFormat="1" x14ac:dyDescent="0.25"/>
    <row r="38770" s="29" customFormat="1" x14ac:dyDescent="0.25"/>
    <row r="38771" s="29" customFormat="1" x14ac:dyDescent="0.25"/>
    <row r="38772" s="29" customFormat="1" x14ac:dyDescent="0.25"/>
    <row r="38773" s="29" customFormat="1" x14ac:dyDescent="0.25"/>
    <row r="38774" s="29" customFormat="1" x14ac:dyDescent="0.25"/>
    <row r="38775" s="29" customFormat="1" x14ac:dyDescent="0.25"/>
    <row r="38776" s="29" customFormat="1" x14ac:dyDescent="0.25"/>
    <row r="38777" s="29" customFormat="1" x14ac:dyDescent="0.25"/>
    <row r="38778" s="29" customFormat="1" x14ac:dyDescent="0.25"/>
    <row r="38779" s="29" customFormat="1" x14ac:dyDescent="0.25"/>
    <row r="38780" s="29" customFormat="1" x14ac:dyDescent="0.25"/>
    <row r="38781" s="29" customFormat="1" x14ac:dyDescent="0.25"/>
    <row r="38782" s="29" customFormat="1" x14ac:dyDescent="0.25"/>
    <row r="38783" s="29" customFormat="1" x14ac:dyDescent="0.25"/>
    <row r="38784" s="29" customFormat="1" x14ac:dyDescent="0.25"/>
    <row r="38785" s="29" customFormat="1" x14ac:dyDescent="0.25"/>
    <row r="38786" s="29" customFormat="1" x14ac:dyDescent="0.25"/>
    <row r="38787" s="29" customFormat="1" x14ac:dyDescent="0.25"/>
    <row r="38788" s="29" customFormat="1" x14ac:dyDescent="0.25"/>
    <row r="38789" s="29" customFormat="1" x14ac:dyDescent="0.25"/>
    <row r="38790" s="29" customFormat="1" x14ac:dyDescent="0.25"/>
    <row r="38791" s="29" customFormat="1" x14ac:dyDescent="0.25"/>
    <row r="38792" s="29" customFormat="1" x14ac:dyDescent="0.25"/>
    <row r="38793" s="29" customFormat="1" x14ac:dyDescent="0.25"/>
    <row r="38794" s="29" customFormat="1" x14ac:dyDescent="0.25"/>
    <row r="38795" s="29" customFormat="1" x14ac:dyDescent="0.25"/>
    <row r="38796" s="29" customFormat="1" x14ac:dyDescent="0.25"/>
    <row r="38797" s="29" customFormat="1" x14ac:dyDescent="0.25"/>
    <row r="38798" s="29" customFormat="1" x14ac:dyDescent="0.25"/>
    <row r="38799" s="29" customFormat="1" x14ac:dyDescent="0.25"/>
    <row r="38800" s="29" customFormat="1" x14ac:dyDescent="0.25"/>
    <row r="38801" s="29" customFormat="1" x14ac:dyDescent="0.25"/>
    <row r="38802" s="29" customFormat="1" x14ac:dyDescent="0.25"/>
    <row r="38803" s="29" customFormat="1" x14ac:dyDescent="0.25"/>
    <row r="38804" s="29" customFormat="1" x14ac:dyDescent="0.25"/>
    <row r="38805" s="29" customFormat="1" x14ac:dyDescent="0.25"/>
    <row r="38806" s="29" customFormat="1" x14ac:dyDescent="0.25"/>
    <row r="38807" s="29" customFormat="1" x14ac:dyDescent="0.25"/>
    <row r="38808" s="29" customFormat="1" x14ac:dyDescent="0.25"/>
    <row r="38809" s="29" customFormat="1" x14ac:dyDescent="0.25"/>
    <row r="38810" s="29" customFormat="1" x14ac:dyDescent="0.25"/>
    <row r="38811" s="29" customFormat="1" x14ac:dyDescent="0.25"/>
    <row r="38812" s="29" customFormat="1" x14ac:dyDescent="0.25"/>
    <row r="38813" s="29" customFormat="1" x14ac:dyDescent="0.25"/>
    <row r="38814" s="29" customFormat="1" x14ac:dyDescent="0.25"/>
    <row r="38815" s="29" customFormat="1" x14ac:dyDescent="0.25"/>
    <row r="38816" s="29" customFormat="1" x14ac:dyDescent="0.25"/>
    <row r="38817" s="29" customFormat="1" x14ac:dyDescent="0.25"/>
    <row r="38818" s="29" customFormat="1" x14ac:dyDescent="0.25"/>
    <row r="38819" s="29" customFormat="1" x14ac:dyDescent="0.25"/>
    <row r="38820" s="29" customFormat="1" x14ac:dyDescent="0.25"/>
    <row r="38821" s="29" customFormat="1" x14ac:dyDescent="0.25"/>
    <row r="38822" s="29" customFormat="1" x14ac:dyDescent="0.25"/>
    <row r="38823" s="29" customFormat="1" x14ac:dyDescent="0.25"/>
    <row r="38824" s="29" customFormat="1" x14ac:dyDescent="0.25"/>
    <row r="38825" s="29" customFormat="1" x14ac:dyDescent="0.25"/>
    <row r="38826" s="29" customFormat="1" x14ac:dyDescent="0.25"/>
    <row r="38827" s="29" customFormat="1" x14ac:dyDescent="0.25"/>
    <row r="38828" s="29" customFormat="1" x14ac:dyDescent="0.25"/>
    <row r="38829" s="29" customFormat="1" x14ac:dyDescent="0.25"/>
    <row r="38830" s="29" customFormat="1" x14ac:dyDescent="0.25"/>
    <row r="38831" s="29" customFormat="1" x14ac:dyDescent="0.25"/>
    <row r="38832" s="29" customFormat="1" x14ac:dyDescent="0.25"/>
    <row r="38833" s="29" customFormat="1" x14ac:dyDescent="0.25"/>
    <row r="38834" s="29" customFormat="1" x14ac:dyDescent="0.25"/>
    <row r="38835" s="29" customFormat="1" x14ac:dyDescent="0.25"/>
    <row r="38836" s="29" customFormat="1" x14ac:dyDescent="0.25"/>
    <row r="38837" s="29" customFormat="1" x14ac:dyDescent="0.25"/>
    <row r="38838" s="29" customFormat="1" x14ac:dyDescent="0.25"/>
    <row r="38839" s="29" customFormat="1" x14ac:dyDescent="0.25"/>
    <row r="38840" s="29" customFormat="1" x14ac:dyDescent="0.25"/>
    <row r="38841" s="29" customFormat="1" x14ac:dyDescent="0.25"/>
    <row r="38842" s="29" customFormat="1" x14ac:dyDescent="0.25"/>
    <row r="38843" s="29" customFormat="1" x14ac:dyDescent="0.25"/>
    <row r="38844" s="29" customFormat="1" x14ac:dyDescent="0.25"/>
    <row r="38845" s="29" customFormat="1" x14ac:dyDescent="0.25"/>
    <row r="38846" s="29" customFormat="1" x14ac:dyDescent="0.25"/>
    <row r="38847" s="29" customFormat="1" x14ac:dyDescent="0.25"/>
    <row r="38848" s="29" customFormat="1" x14ac:dyDescent="0.25"/>
    <row r="38849" s="29" customFormat="1" x14ac:dyDescent="0.25"/>
    <row r="38850" s="29" customFormat="1" x14ac:dyDescent="0.25"/>
    <row r="38851" s="29" customFormat="1" x14ac:dyDescent="0.25"/>
    <row r="38852" s="29" customFormat="1" x14ac:dyDescent="0.25"/>
    <row r="38853" s="29" customFormat="1" x14ac:dyDescent="0.25"/>
    <row r="38854" s="29" customFormat="1" x14ac:dyDescent="0.25"/>
    <row r="38855" s="29" customFormat="1" x14ac:dyDescent="0.25"/>
    <row r="38856" s="29" customFormat="1" x14ac:dyDescent="0.25"/>
    <row r="38857" s="29" customFormat="1" x14ac:dyDescent="0.25"/>
    <row r="38858" s="29" customFormat="1" x14ac:dyDescent="0.25"/>
    <row r="38859" s="29" customFormat="1" x14ac:dyDescent="0.25"/>
    <row r="38860" s="29" customFormat="1" x14ac:dyDescent="0.25"/>
    <row r="38861" s="29" customFormat="1" x14ac:dyDescent="0.25"/>
    <row r="38862" s="29" customFormat="1" x14ac:dyDescent="0.25"/>
    <row r="38863" s="29" customFormat="1" x14ac:dyDescent="0.25"/>
    <row r="38864" s="29" customFormat="1" x14ac:dyDescent="0.25"/>
    <row r="38865" s="29" customFormat="1" x14ac:dyDescent="0.25"/>
    <row r="38866" s="29" customFormat="1" x14ac:dyDescent="0.25"/>
    <row r="38867" s="29" customFormat="1" x14ac:dyDescent="0.25"/>
    <row r="38868" s="29" customFormat="1" x14ac:dyDescent="0.25"/>
    <row r="38869" s="29" customFormat="1" x14ac:dyDescent="0.25"/>
    <row r="38870" s="29" customFormat="1" x14ac:dyDescent="0.25"/>
    <row r="38871" s="29" customFormat="1" x14ac:dyDescent="0.25"/>
    <row r="38872" s="29" customFormat="1" x14ac:dyDescent="0.25"/>
    <row r="38873" s="29" customFormat="1" x14ac:dyDescent="0.25"/>
    <row r="38874" s="29" customFormat="1" x14ac:dyDescent="0.25"/>
    <row r="38875" s="29" customFormat="1" x14ac:dyDescent="0.25"/>
    <row r="38876" s="29" customFormat="1" x14ac:dyDescent="0.25"/>
    <row r="38877" s="29" customFormat="1" x14ac:dyDescent="0.25"/>
    <row r="38878" s="29" customFormat="1" x14ac:dyDescent="0.25"/>
    <row r="38879" s="29" customFormat="1" x14ac:dyDescent="0.25"/>
    <row r="38880" s="29" customFormat="1" x14ac:dyDescent="0.25"/>
    <row r="38881" s="29" customFormat="1" x14ac:dyDescent="0.25"/>
    <row r="38882" s="29" customFormat="1" x14ac:dyDescent="0.25"/>
    <row r="38883" s="29" customFormat="1" x14ac:dyDescent="0.25"/>
    <row r="38884" s="29" customFormat="1" x14ac:dyDescent="0.25"/>
    <row r="38885" s="29" customFormat="1" x14ac:dyDescent="0.25"/>
    <row r="38886" s="29" customFormat="1" x14ac:dyDescent="0.25"/>
    <row r="38887" s="29" customFormat="1" x14ac:dyDescent="0.25"/>
    <row r="38888" s="29" customFormat="1" x14ac:dyDescent="0.25"/>
    <row r="38889" s="29" customFormat="1" x14ac:dyDescent="0.25"/>
    <row r="38890" s="29" customFormat="1" x14ac:dyDescent="0.25"/>
    <row r="38891" s="29" customFormat="1" x14ac:dyDescent="0.25"/>
    <row r="38892" s="29" customFormat="1" x14ac:dyDescent="0.25"/>
    <row r="38893" s="29" customFormat="1" x14ac:dyDescent="0.25"/>
    <row r="38894" s="29" customFormat="1" x14ac:dyDescent="0.25"/>
    <row r="38895" s="29" customFormat="1" x14ac:dyDescent="0.25"/>
    <row r="38896" s="29" customFormat="1" x14ac:dyDescent="0.25"/>
    <row r="38897" s="29" customFormat="1" x14ac:dyDescent="0.25"/>
    <row r="38898" s="29" customFormat="1" x14ac:dyDescent="0.25"/>
    <row r="38899" s="29" customFormat="1" x14ac:dyDescent="0.25"/>
    <row r="38900" s="29" customFormat="1" x14ac:dyDescent="0.25"/>
    <row r="38901" s="29" customFormat="1" x14ac:dyDescent="0.25"/>
    <row r="38902" s="29" customFormat="1" x14ac:dyDescent="0.25"/>
    <row r="38903" s="29" customFormat="1" x14ac:dyDescent="0.25"/>
    <row r="38904" s="29" customFormat="1" x14ac:dyDescent="0.25"/>
    <row r="38905" s="29" customFormat="1" x14ac:dyDescent="0.25"/>
    <row r="38906" s="29" customFormat="1" x14ac:dyDescent="0.25"/>
    <row r="38907" s="29" customFormat="1" x14ac:dyDescent="0.25"/>
    <row r="38908" s="29" customFormat="1" x14ac:dyDescent="0.25"/>
    <row r="38909" s="29" customFormat="1" x14ac:dyDescent="0.25"/>
    <row r="38910" s="29" customFormat="1" x14ac:dyDescent="0.25"/>
    <row r="38911" s="29" customFormat="1" x14ac:dyDescent="0.25"/>
    <row r="38912" s="29" customFormat="1" x14ac:dyDescent="0.25"/>
    <row r="38913" s="29" customFormat="1" x14ac:dyDescent="0.25"/>
    <row r="38914" s="29" customFormat="1" x14ac:dyDescent="0.25"/>
    <row r="38915" s="29" customFormat="1" x14ac:dyDescent="0.25"/>
    <row r="38916" s="29" customFormat="1" x14ac:dyDescent="0.25"/>
    <row r="38917" s="29" customFormat="1" x14ac:dyDescent="0.25"/>
    <row r="38918" s="29" customFormat="1" x14ac:dyDescent="0.25"/>
    <row r="38919" s="29" customFormat="1" x14ac:dyDescent="0.25"/>
    <row r="38920" s="29" customFormat="1" x14ac:dyDescent="0.25"/>
    <row r="38921" s="29" customFormat="1" x14ac:dyDescent="0.25"/>
    <row r="38922" s="29" customFormat="1" x14ac:dyDescent="0.25"/>
    <row r="38923" s="29" customFormat="1" x14ac:dyDescent="0.25"/>
    <row r="38924" s="29" customFormat="1" x14ac:dyDescent="0.25"/>
    <row r="38925" s="29" customFormat="1" x14ac:dyDescent="0.25"/>
    <row r="38926" s="29" customFormat="1" x14ac:dyDescent="0.25"/>
    <row r="38927" s="29" customFormat="1" x14ac:dyDescent="0.25"/>
    <row r="38928" s="29" customFormat="1" x14ac:dyDescent="0.25"/>
    <row r="38929" s="29" customFormat="1" x14ac:dyDescent="0.25"/>
    <row r="38930" s="29" customFormat="1" x14ac:dyDescent="0.25"/>
    <row r="38931" s="29" customFormat="1" x14ac:dyDescent="0.25"/>
    <row r="38932" s="29" customFormat="1" x14ac:dyDescent="0.25"/>
    <row r="38933" s="29" customFormat="1" x14ac:dyDescent="0.25"/>
    <row r="38934" s="29" customFormat="1" x14ac:dyDescent="0.25"/>
    <row r="38935" s="29" customFormat="1" x14ac:dyDescent="0.25"/>
    <row r="38936" s="29" customFormat="1" x14ac:dyDescent="0.25"/>
    <row r="38937" s="29" customFormat="1" x14ac:dyDescent="0.25"/>
    <row r="38938" s="29" customFormat="1" x14ac:dyDescent="0.25"/>
    <row r="38939" s="29" customFormat="1" x14ac:dyDescent="0.25"/>
    <row r="38940" s="29" customFormat="1" x14ac:dyDescent="0.25"/>
    <row r="38941" s="29" customFormat="1" x14ac:dyDescent="0.25"/>
    <row r="38942" s="29" customFormat="1" x14ac:dyDescent="0.25"/>
    <row r="38943" s="29" customFormat="1" x14ac:dyDescent="0.25"/>
    <row r="38944" s="29" customFormat="1" x14ac:dyDescent="0.25"/>
    <row r="38945" s="29" customFormat="1" x14ac:dyDescent="0.25"/>
    <row r="38946" s="29" customFormat="1" x14ac:dyDescent="0.25"/>
    <row r="38947" s="29" customFormat="1" x14ac:dyDescent="0.25"/>
    <row r="38948" s="29" customFormat="1" x14ac:dyDescent="0.25"/>
    <row r="38949" s="29" customFormat="1" x14ac:dyDescent="0.25"/>
    <row r="38950" s="29" customFormat="1" x14ac:dyDescent="0.25"/>
    <row r="38951" s="29" customFormat="1" x14ac:dyDescent="0.25"/>
    <row r="38952" s="29" customFormat="1" x14ac:dyDescent="0.25"/>
    <row r="38953" s="29" customFormat="1" x14ac:dyDescent="0.25"/>
    <row r="38954" s="29" customFormat="1" x14ac:dyDescent="0.25"/>
    <row r="38955" s="29" customFormat="1" x14ac:dyDescent="0.25"/>
    <row r="38956" s="29" customFormat="1" x14ac:dyDescent="0.25"/>
    <row r="38957" s="29" customFormat="1" x14ac:dyDescent="0.25"/>
    <row r="38958" s="29" customFormat="1" x14ac:dyDescent="0.25"/>
    <row r="38959" s="29" customFormat="1" x14ac:dyDescent="0.25"/>
    <row r="38960" s="29" customFormat="1" x14ac:dyDescent="0.25"/>
    <row r="38961" s="29" customFormat="1" x14ac:dyDescent="0.25"/>
    <row r="38962" s="29" customFormat="1" x14ac:dyDescent="0.25"/>
    <row r="38963" s="29" customFormat="1" x14ac:dyDescent="0.25"/>
    <row r="38964" s="29" customFormat="1" x14ac:dyDescent="0.25"/>
    <row r="38965" s="29" customFormat="1" x14ac:dyDescent="0.25"/>
    <row r="38966" s="29" customFormat="1" x14ac:dyDescent="0.25"/>
    <row r="38967" s="29" customFormat="1" x14ac:dyDescent="0.25"/>
    <row r="38968" s="29" customFormat="1" x14ac:dyDescent="0.25"/>
    <row r="38969" s="29" customFormat="1" x14ac:dyDescent="0.25"/>
    <row r="38970" s="29" customFormat="1" x14ac:dyDescent="0.25"/>
    <row r="38971" s="29" customFormat="1" x14ac:dyDescent="0.25"/>
    <row r="38972" s="29" customFormat="1" x14ac:dyDescent="0.25"/>
    <row r="38973" s="29" customFormat="1" x14ac:dyDescent="0.25"/>
    <row r="38974" s="29" customFormat="1" x14ac:dyDescent="0.25"/>
    <row r="38975" s="29" customFormat="1" x14ac:dyDescent="0.25"/>
    <row r="38976" s="29" customFormat="1" x14ac:dyDescent="0.25"/>
    <row r="38977" s="29" customFormat="1" x14ac:dyDescent="0.25"/>
    <row r="38978" s="29" customFormat="1" x14ac:dyDescent="0.25"/>
    <row r="38979" s="29" customFormat="1" x14ac:dyDescent="0.25"/>
    <row r="38980" s="29" customFormat="1" x14ac:dyDescent="0.25"/>
    <row r="38981" s="29" customFormat="1" x14ac:dyDescent="0.25"/>
    <row r="38982" s="29" customFormat="1" x14ac:dyDescent="0.25"/>
    <row r="38983" s="29" customFormat="1" x14ac:dyDescent="0.25"/>
    <row r="38984" s="29" customFormat="1" x14ac:dyDescent="0.25"/>
    <row r="38985" s="29" customFormat="1" x14ac:dyDescent="0.25"/>
    <row r="38986" s="29" customFormat="1" x14ac:dyDescent="0.25"/>
    <row r="38987" s="29" customFormat="1" x14ac:dyDescent="0.25"/>
    <row r="38988" s="29" customFormat="1" x14ac:dyDescent="0.25"/>
    <row r="38989" s="29" customFormat="1" x14ac:dyDescent="0.25"/>
    <row r="38990" s="29" customFormat="1" x14ac:dyDescent="0.25"/>
    <row r="38991" s="29" customFormat="1" x14ac:dyDescent="0.25"/>
    <row r="38992" s="29" customFormat="1" x14ac:dyDescent="0.25"/>
    <row r="38993" s="29" customFormat="1" x14ac:dyDescent="0.25"/>
    <row r="38994" s="29" customFormat="1" x14ac:dyDescent="0.25"/>
    <row r="38995" s="29" customFormat="1" x14ac:dyDescent="0.25"/>
    <row r="38996" s="29" customFormat="1" x14ac:dyDescent="0.25"/>
    <row r="38997" s="29" customFormat="1" x14ac:dyDescent="0.25"/>
    <row r="38998" s="29" customFormat="1" x14ac:dyDescent="0.25"/>
    <row r="38999" s="29" customFormat="1" x14ac:dyDescent="0.25"/>
    <row r="39000" s="29" customFormat="1" x14ac:dyDescent="0.25"/>
    <row r="39001" s="29" customFormat="1" x14ac:dyDescent="0.25"/>
    <row r="39002" s="29" customFormat="1" x14ac:dyDescent="0.25"/>
    <row r="39003" s="29" customFormat="1" x14ac:dyDescent="0.25"/>
    <row r="39004" s="29" customFormat="1" x14ac:dyDescent="0.25"/>
    <row r="39005" s="29" customFormat="1" x14ac:dyDescent="0.25"/>
    <row r="39006" s="29" customFormat="1" x14ac:dyDescent="0.25"/>
    <row r="39007" s="29" customFormat="1" x14ac:dyDescent="0.25"/>
    <row r="39008" s="29" customFormat="1" x14ac:dyDescent="0.25"/>
    <row r="39009" s="29" customFormat="1" x14ac:dyDescent="0.25"/>
    <row r="39010" s="29" customFormat="1" x14ac:dyDescent="0.25"/>
    <row r="39011" s="29" customFormat="1" x14ac:dyDescent="0.25"/>
    <row r="39012" s="29" customFormat="1" x14ac:dyDescent="0.25"/>
    <row r="39013" s="29" customFormat="1" x14ac:dyDescent="0.25"/>
    <row r="39014" s="29" customFormat="1" x14ac:dyDescent="0.25"/>
    <row r="39015" s="29" customFormat="1" x14ac:dyDescent="0.25"/>
    <row r="39016" s="29" customFormat="1" x14ac:dyDescent="0.25"/>
    <row r="39017" s="29" customFormat="1" x14ac:dyDescent="0.25"/>
    <row r="39018" s="29" customFormat="1" x14ac:dyDescent="0.25"/>
    <row r="39019" s="29" customFormat="1" x14ac:dyDescent="0.25"/>
    <row r="39020" s="29" customFormat="1" x14ac:dyDescent="0.25"/>
    <row r="39021" s="29" customFormat="1" x14ac:dyDescent="0.25"/>
    <row r="39022" s="29" customFormat="1" x14ac:dyDescent="0.25"/>
    <row r="39023" s="29" customFormat="1" x14ac:dyDescent="0.25"/>
    <row r="39024" s="29" customFormat="1" x14ac:dyDescent="0.25"/>
    <row r="39025" s="29" customFormat="1" x14ac:dyDescent="0.25"/>
    <row r="39026" s="29" customFormat="1" x14ac:dyDescent="0.25"/>
    <row r="39027" s="29" customFormat="1" x14ac:dyDescent="0.25"/>
    <row r="39028" s="29" customFormat="1" x14ac:dyDescent="0.25"/>
    <row r="39029" s="29" customFormat="1" x14ac:dyDescent="0.25"/>
    <row r="39030" s="29" customFormat="1" x14ac:dyDescent="0.25"/>
    <row r="39031" s="29" customFormat="1" x14ac:dyDescent="0.25"/>
    <row r="39032" s="29" customFormat="1" x14ac:dyDescent="0.25"/>
    <row r="39033" s="29" customFormat="1" x14ac:dyDescent="0.25"/>
    <row r="39034" s="29" customFormat="1" x14ac:dyDescent="0.25"/>
    <row r="39035" s="29" customFormat="1" x14ac:dyDescent="0.25"/>
    <row r="39036" s="29" customFormat="1" x14ac:dyDescent="0.25"/>
    <row r="39037" s="29" customFormat="1" x14ac:dyDescent="0.25"/>
    <row r="39038" s="29" customFormat="1" x14ac:dyDescent="0.25"/>
    <row r="39039" s="29" customFormat="1" x14ac:dyDescent="0.25"/>
    <row r="39040" s="29" customFormat="1" x14ac:dyDescent="0.25"/>
    <row r="39041" s="29" customFormat="1" x14ac:dyDescent="0.25"/>
    <row r="39042" s="29" customFormat="1" x14ac:dyDescent="0.25"/>
    <row r="39043" s="29" customFormat="1" x14ac:dyDescent="0.25"/>
    <row r="39044" s="29" customFormat="1" x14ac:dyDescent="0.25"/>
    <row r="39045" s="29" customFormat="1" x14ac:dyDescent="0.25"/>
    <row r="39046" s="29" customFormat="1" x14ac:dyDescent="0.25"/>
    <row r="39047" s="29" customFormat="1" x14ac:dyDescent="0.25"/>
    <row r="39048" s="29" customFormat="1" x14ac:dyDescent="0.25"/>
    <row r="39049" s="29" customFormat="1" x14ac:dyDescent="0.25"/>
    <row r="39050" s="29" customFormat="1" x14ac:dyDescent="0.25"/>
    <row r="39051" s="29" customFormat="1" x14ac:dyDescent="0.25"/>
    <row r="39052" s="29" customFormat="1" x14ac:dyDescent="0.25"/>
    <row r="39053" s="29" customFormat="1" x14ac:dyDescent="0.25"/>
    <row r="39054" s="29" customFormat="1" x14ac:dyDescent="0.25"/>
    <row r="39055" s="29" customFormat="1" x14ac:dyDescent="0.25"/>
    <row r="39056" s="29" customFormat="1" x14ac:dyDescent="0.25"/>
    <row r="39057" s="29" customFormat="1" x14ac:dyDescent="0.25"/>
    <row r="39058" s="29" customFormat="1" x14ac:dyDescent="0.25"/>
    <row r="39059" s="29" customFormat="1" x14ac:dyDescent="0.25"/>
    <row r="39060" s="29" customFormat="1" x14ac:dyDescent="0.25"/>
    <row r="39061" s="29" customFormat="1" x14ac:dyDescent="0.25"/>
    <row r="39062" s="29" customFormat="1" x14ac:dyDescent="0.25"/>
    <row r="39063" s="29" customFormat="1" x14ac:dyDescent="0.25"/>
    <row r="39064" s="29" customFormat="1" x14ac:dyDescent="0.25"/>
    <row r="39065" s="29" customFormat="1" x14ac:dyDescent="0.25"/>
    <row r="39066" s="29" customFormat="1" x14ac:dyDescent="0.25"/>
    <row r="39067" s="29" customFormat="1" x14ac:dyDescent="0.25"/>
    <row r="39068" s="29" customFormat="1" x14ac:dyDescent="0.25"/>
    <row r="39069" s="29" customFormat="1" x14ac:dyDescent="0.25"/>
    <row r="39070" s="29" customFormat="1" x14ac:dyDescent="0.25"/>
    <row r="39071" s="29" customFormat="1" x14ac:dyDescent="0.25"/>
    <row r="39072" s="29" customFormat="1" x14ac:dyDescent="0.25"/>
    <row r="39073" s="29" customFormat="1" x14ac:dyDescent="0.25"/>
    <row r="39074" s="29" customFormat="1" x14ac:dyDescent="0.25"/>
    <row r="39075" s="29" customFormat="1" x14ac:dyDescent="0.25"/>
    <row r="39076" s="29" customFormat="1" x14ac:dyDescent="0.25"/>
    <row r="39077" s="29" customFormat="1" x14ac:dyDescent="0.25"/>
    <row r="39078" s="29" customFormat="1" x14ac:dyDescent="0.25"/>
    <row r="39079" s="29" customFormat="1" x14ac:dyDescent="0.25"/>
    <row r="39080" s="29" customFormat="1" x14ac:dyDescent="0.25"/>
    <row r="39081" s="29" customFormat="1" x14ac:dyDescent="0.25"/>
    <row r="39082" s="29" customFormat="1" x14ac:dyDescent="0.25"/>
    <row r="39083" s="29" customFormat="1" x14ac:dyDescent="0.25"/>
    <row r="39084" s="29" customFormat="1" x14ac:dyDescent="0.25"/>
    <row r="39085" s="29" customFormat="1" x14ac:dyDescent="0.25"/>
    <row r="39086" s="29" customFormat="1" x14ac:dyDescent="0.25"/>
    <row r="39087" s="29" customFormat="1" x14ac:dyDescent="0.25"/>
    <row r="39088" s="29" customFormat="1" x14ac:dyDescent="0.25"/>
    <row r="39089" s="29" customFormat="1" x14ac:dyDescent="0.25"/>
    <row r="39090" s="29" customFormat="1" x14ac:dyDescent="0.25"/>
    <row r="39091" s="29" customFormat="1" x14ac:dyDescent="0.25"/>
    <row r="39092" s="29" customFormat="1" x14ac:dyDescent="0.25"/>
    <row r="39093" s="29" customFormat="1" x14ac:dyDescent="0.25"/>
    <row r="39094" s="29" customFormat="1" x14ac:dyDescent="0.25"/>
    <row r="39095" s="29" customFormat="1" x14ac:dyDescent="0.25"/>
    <row r="39096" s="29" customFormat="1" x14ac:dyDescent="0.25"/>
    <row r="39097" s="29" customFormat="1" x14ac:dyDescent="0.25"/>
    <row r="39098" s="29" customFormat="1" x14ac:dyDescent="0.25"/>
    <row r="39099" s="29" customFormat="1" x14ac:dyDescent="0.25"/>
    <row r="39100" s="29" customFormat="1" x14ac:dyDescent="0.25"/>
    <row r="39101" s="29" customFormat="1" x14ac:dyDescent="0.25"/>
    <row r="39102" s="29" customFormat="1" x14ac:dyDescent="0.25"/>
    <row r="39103" s="29" customFormat="1" x14ac:dyDescent="0.25"/>
    <row r="39104" s="29" customFormat="1" x14ac:dyDescent="0.25"/>
    <row r="39105" s="29" customFormat="1" x14ac:dyDescent="0.25"/>
    <row r="39106" s="29" customFormat="1" x14ac:dyDescent="0.25"/>
    <row r="39107" s="29" customFormat="1" x14ac:dyDescent="0.25"/>
    <row r="39108" s="29" customFormat="1" x14ac:dyDescent="0.25"/>
    <row r="39109" s="29" customFormat="1" x14ac:dyDescent="0.25"/>
    <row r="39110" s="29" customFormat="1" x14ac:dyDescent="0.25"/>
    <row r="39111" s="29" customFormat="1" x14ac:dyDescent="0.25"/>
    <row r="39112" s="29" customFormat="1" x14ac:dyDescent="0.25"/>
    <row r="39113" s="29" customFormat="1" x14ac:dyDescent="0.25"/>
    <row r="39114" s="29" customFormat="1" x14ac:dyDescent="0.25"/>
    <row r="39115" s="29" customFormat="1" x14ac:dyDescent="0.25"/>
    <row r="39116" s="29" customFormat="1" x14ac:dyDescent="0.25"/>
    <row r="39117" s="29" customFormat="1" x14ac:dyDescent="0.25"/>
    <row r="39118" s="29" customFormat="1" x14ac:dyDescent="0.25"/>
    <row r="39119" s="29" customFormat="1" x14ac:dyDescent="0.25"/>
    <row r="39120" s="29" customFormat="1" x14ac:dyDescent="0.25"/>
    <row r="39121" s="29" customFormat="1" x14ac:dyDescent="0.25"/>
    <row r="39122" s="29" customFormat="1" x14ac:dyDescent="0.25"/>
    <row r="39123" s="29" customFormat="1" x14ac:dyDescent="0.25"/>
    <row r="39124" s="29" customFormat="1" x14ac:dyDescent="0.25"/>
    <row r="39125" s="29" customFormat="1" x14ac:dyDescent="0.25"/>
    <row r="39126" s="29" customFormat="1" x14ac:dyDescent="0.25"/>
    <row r="39127" s="29" customFormat="1" x14ac:dyDescent="0.25"/>
    <row r="39128" s="29" customFormat="1" x14ac:dyDescent="0.25"/>
    <row r="39129" s="29" customFormat="1" x14ac:dyDescent="0.25"/>
    <row r="39130" s="29" customFormat="1" x14ac:dyDescent="0.25"/>
    <row r="39131" s="29" customFormat="1" x14ac:dyDescent="0.25"/>
    <row r="39132" s="29" customFormat="1" x14ac:dyDescent="0.25"/>
    <row r="39133" s="29" customFormat="1" x14ac:dyDescent="0.25"/>
    <row r="39134" s="29" customFormat="1" x14ac:dyDescent="0.25"/>
    <row r="39135" s="29" customFormat="1" x14ac:dyDescent="0.25"/>
    <row r="39136" s="29" customFormat="1" x14ac:dyDescent="0.25"/>
    <row r="39137" s="29" customFormat="1" x14ac:dyDescent="0.25"/>
    <row r="39138" s="29" customFormat="1" x14ac:dyDescent="0.25"/>
    <row r="39139" s="29" customFormat="1" x14ac:dyDescent="0.25"/>
    <row r="39140" s="29" customFormat="1" x14ac:dyDescent="0.25"/>
    <row r="39141" s="29" customFormat="1" x14ac:dyDescent="0.25"/>
    <row r="39142" s="29" customFormat="1" x14ac:dyDescent="0.25"/>
    <row r="39143" s="29" customFormat="1" x14ac:dyDescent="0.25"/>
    <row r="39144" s="29" customFormat="1" x14ac:dyDescent="0.25"/>
    <row r="39145" s="29" customFormat="1" x14ac:dyDescent="0.25"/>
    <row r="39146" s="29" customFormat="1" x14ac:dyDescent="0.25"/>
    <row r="39147" s="29" customFormat="1" x14ac:dyDescent="0.25"/>
    <row r="39148" s="29" customFormat="1" x14ac:dyDescent="0.25"/>
    <row r="39149" s="29" customFormat="1" x14ac:dyDescent="0.25"/>
    <row r="39150" s="29" customFormat="1" x14ac:dyDescent="0.25"/>
    <row r="39151" s="29" customFormat="1" x14ac:dyDescent="0.25"/>
    <row r="39152" s="29" customFormat="1" x14ac:dyDescent="0.25"/>
    <row r="39153" s="29" customFormat="1" x14ac:dyDescent="0.25"/>
    <row r="39154" s="29" customFormat="1" x14ac:dyDescent="0.25"/>
    <row r="39155" s="29" customFormat="1" x14ac:dyDescent="0.25"/>
    <row r="39156" s="29" customFormat="1" x14ac:dyDescent="0.25"/>
    <row r="39157" s="29" customFormat="1" x14ac:dyDescent="0.25"/>
    <row r="39158" s="29" customFormat="1" x14ac:dyDescent="0.25"/>
    <row r="39159" s="29" customFormat="1" x14ac:dyDescent="0.25"/>
    <row r="39160" s="29" customFormat="1" x14ac:dyDescent="0.25"/>
    <row r="39161" s="29" customFormat="1" x14ac:dyDescent="0.25"/>
    <row r="39162" s="29" customFormat="1" x14ac:dyDescent="0.25"/>
    <row r="39163" s="29" customFormat="1" x14ac:dyDescent="0.25"/>
    <row r="39164" s="29" customFormat="1" x14ac:dyDescent="0.25"/>
    <row r="39165" s="29" customFormat="1" x14ac:dyDescent="0.25"/>
    <row r="39166" s="29" customFormat="1" x14ac:dyDescent="0.25"/>
    <row r="39167" s="29" customFormat="1" x14ac:dyDescent="0.25"/>
    <row r="39168" s="29" customFormat="1" x14ac:dyDescent="0.25"/>
    <row r="39169" s="29" customFormat="1" x14ac:dyDescent="0.25"/>
    <row r="39170" s="29" customFormat="1" x14ac:dyDescent="0.25"/>
    <row r="39171" s="29" customFormat="1" x14ac:dyDescent="0.25"/>
    <row r="39172" s="29" customFormat="1" x14ac:dyDescent="0.25"/>
    <row r="39173" s="29" customFormat="1" x14ac:dyDescent="0.25"/>
    <row r="39174" s="29" customFormat="1" x14ac:dyDescent="0.25"/>
    <row r="39175" s="29" customFormat="1" x14ac:dyDescent="0.25"/>
    <row r="39176" s="29" customFormat="1" x14ac:dyDescent="0.25"/>
    <row r="39177" s="29" customFormat="1" x14ac:dyDescent="0.25"/>
    <row r="39178" s="29" customFormat="1" x14ac:dyDescent="0.25"/>
    <row r="39179" s="29" customFormat="1" x14ac:dyDescent="0.25"/>
    <row r="39180" s="29" customFormat="1" x14ac:dyDescent="0.25"/>
    <row r="39181" s="29" customFormat="1" x14ac:dyDescent="0.25"/>
    <row r="39182" s="29" customFormat="1" x14ac:dyDescent="0.25"/>
    <row r="39183" s="29" customFormat="1" x14ac:dyDescent="0.25"/>
    <row r="39184" s="29" customFormat="1" x14ac:dyDescent="0.25"/>
    <row r="39185" s="29" customFormat="1" x14ac:dyDescent="0.25"/>
    <row r="39186" s="29" customFormat="1" x14ac:dyDescent="0.25"/>
    <row r="39187" s="29" customFormat="1" x14ac:dyDescent="0.25"/>
    <row r="39188" s="29" customFormat="1" x14ac:dyDescent="0.25"/>
    <row r="39189" s="29" customFormat="1" x14ac:dyDescent="0.25"/>
    <row r="39190" s="29" customFormat="1" x14ac:dyDescent="0.25"/>
    <row r="39191" s="29" customFormat="1" x14ac:dyDescent="0.25"/>
    <row r="39192" s="29" customFormat="1" x14ac:dyDescent="0.25"/>
    <row r="39193" s="29" customFormat="1" x14ac:dyDescent="0.25"/>
    <row r="39194" s="29" customFormat="1" x14ac:dyDescent="0.25"/>
    <row r="39195" s="29" customFormat="1" x14ac:dyDescent="0.25"/>
    <row r="39196" s="29" customFormat="1" x14ac:dyDescent="0.25"/>
    <row r="39197" s="29" customFormat="1" x14ac:dyDescent="0.25"/>
    <row r="39198" s="29" customFormat="1" x14ac:dyDescent="0.25"/>
    <row r="39199" s="29" customFormat="1" x14ac:dyDescent="0.25"/>
    <row r="39200" s="29" customFormat="1" x14ac:dyDescent="0.25"/>
    <row r="39201" s="29" customFormat="1" x14ac:dyDescent="0.25"/>
    <row r="39202" s="29" customFormat="1" x14ac:dyDescent="0.25"/>
    <row r="39203" s="29" customFormat="1" x14ac:dyDescent="0.25"/>
    <row r="39204" s="29" customFormat="1" x14ac:dyDescent="0.25"/>
    <row r="39205" s="29" customFormat="1" x14ac:dyDescent="0.25"/>
    <row r="39206" s="29" customFormat="1" x14ac:dyDescent="0.25"/>
    <row r="39207" s="29" customFormat="1" x14ac:dyDescent="0.25"/>
    <row r="39208" s="29" customFormat="1" x14ac:dyDescent="0.25"/>
    <row r="39209" s="29" customFormat="1" x14ac:dyDescent="0.25"/>
    <row r="39210" s="29" customFormat="1" x14ac:dyDescent="0.25"/>
    <row r="39211" s="29" customFormat="1" x14ac:dyDescent="0.25"/>
    <row r="39212" s="29" customFormat="1" x14ac:dyDescent="0.25"/>
    <row r="39213" s="29" customFormat="1" x14ac:dyDescent="0.25"/>
    <row r="39214" s="29" customFormat="1" x14ac:dyDescent="0.25"/>
    <row r="39215" s="29" customFormat="1" x14ac:dyDescent="0.25"/>
    <row r="39216" s="29" customFormat="1" x14ac:dyDescent="0.25"/>
    <row r="39217" s="29" customFormat="1" x14ac:dyDescent="0.25"/>
    <row r="39218" s="29" customFormat="1" x14ac:dyDescent="0.25"/>
    <row r="39219" s="29" customFormat="1" x14ac:dyDescent="0.25"/>
    <row r="39220" s="29" customFormat="1" x14ac:dyDescent="0.25"/>
    <row r="39221" s="29" customFormat="1" x14ac:dyDescent="0.25"/>
    <row r="39222" s="29" customFormat="1" x14ac:dyDescent="0.25"/>
    <row r="39223" s="29" customFormat="1" x14ac:dyDescent="0.25"/>
    <row r="39224" s="29" customFormat="1" x14ac:dyDescent="0.25"/>
    <row r="39225" s="29" customFormat="1" x14ac:dyDescent="0.25"/>
    <row r="39226" s="29" customFormat="1" x14ac:dyDescent="0.25"/>
    <row r="39227" s="29" customFormat="1" x14ac:dyDescent="0.25"/>
    <row r="39228" s="29" customFormat="1" x14ac:dyDescent="0.25"/>
    <row r="39229" s="29" customFormat="1" x14ac:dyDescent="0.25"/>
    <row r="39230" s="29" customFormat="1" x14ac:dyDescent="0.25"/>
    <row r="39231" s="29" customFormat="1" x14ac:dyDescent="0.25"/>
    <row r="39232" s="29" customFormat="1" x14ac:dyDescent="0.25"/>
    <row r="39233" s="29" customFormat="1" x14ac:dyDescent="0.25"/>
    <row r="39234" s="29" customFormat="1" x14ac:dyDescent="0.25"/>
    <row r="39235" s="29" customFormat="1" x14ac:dyDescent="0.25"/>
    <row r="39236" s="29" customFormat="1" x14ac:dyDescent="0.25"/>
    <row r="39237" s="29" customFormat="1" x14ac:dyDescent="0.25"/>
    <row r="39238" s="29" customFormat="1" x14ac:dyDescent="0.25"/>
    <row r="39239" s="29" customFormat="1" x14ac:dyDescent="0.25"/>
    <row r="39240" s="29" customFormat="1" x14ac:dyDescent="0.25"/>
    <row r="39241" s="29" customFormat="1" x14ac:dyDescent="0.25"/>
    <row r="39242" s="29" customFormat="1" x14ac:dyDescent="0.25"/>
    <row r="39243" s="29" customFormat="1" x14ac:dyDescent="0.25"/>
    <row r="39244" s="29" customFormat="1" x14ac:dyDescent="0.25"/>
    <row r="39245" s="29" customFormat="1" x14ac:dyDescent="0.25"/>
    <row r="39246" s="29" customFormat="1" x14ac:dyDescent="0.25"/>
    <row r="39247" s="29" customFormat="1" x14ac:dyDescent="0.25"/>
    <row r="39248" s="29" customFormat="1" x14ac:dyDescent="0.25"/>
    <row r="39249" s="29" customFormat="1" x14ac:dyDescent="0.25"/>
    <row r="39250" s="29" customFormat="1" x14ac:dyDescent="0.25"/>
    <row r="39251" s="29" customFormat="1" x14ac:dyDescent="0.25"/>
    <row r="39252" s="29" customFormat="1" x14ac:dyDescent="0.25"/>
    <row r="39253" s="29" customFormat="1" x14ac:dyDescent="0.25"/>
    <row r="39254" s="29" customFormat="1" x14ac:dyDescent="0.25"/>
    <row r="39255" s="29" customFormat="1" x14ac:dyDescent="0.25"/>
    <row r="39256" s="29" customFormat="1" x14ac:dyDescent="0.25"/>
    <row r="39257" s="29" customFormat="1" x14ac:dyDescent="0.25"/>
    <row r="39258" s="29" customFormat="1" x14ac:dyDescent="0.25"/>
    <row r="39259" s="29" customFormat="1" x14ac:dyDescent="0.25"/>
    <row r="39260" s="29" customFormat="1" x14ac:dyDescent="0.25"/>
    <row r="39261" s="29" customFormat="1" x14ac:dyDescent="0.25"/>
    <row r="39262" s="29" customFormat="1" x14ac:dyDescent="0.25"/>
    <row r="39263" s="29" customFormat="1" x14ac:dyDescent="0.25"/>
    <row r="39264" s="29" customFormat="1" x14ac:dyDescent="0.25"/>
    <row r="39265" s="29" customFormat="1" x14ac:dyDescent="0.25"/>
    <row r="39266" s="29" customFormat="1" x14ac:dyDescent="0.25"/>
    <row r="39267" s="29" customFormat="1" x14ac:dyDescent="0.25"/>
    <row r="39268" s="29" customFormat="1" x14ac:dyDescent="0.25"/>
    <row r="39269" s="29" customFormat="1" x14ac:dyDescent="0.25"/>
    <row r="39270" s="29" customFormat="1" x14ac:dyDescent="0.25"/>
    <row r="39271" s="29" customFormat="1" x14ac:dyDescent="0.25"/>
    <row r="39272" s="29" customFormat="1" x14ac:dyDescent="0.25"/>
    <row r="39273" s="29" customFormat="1" x14ac:dyDescent="0.25"/>
    <row r="39274" s="29" customFormat="1" x14ac:dyDescent="0.25"/>
    <row r="39275" s="29" customFormat="1" x14ac:dyDescent="0.25"/>
    <row r="39276" s="29" customFormat="1" x14ac:dyDescent="0.25"/>
    <row r="39277" s="29" customFormat="1" x14ac:dyDescent="0.25"/>
    <row r="39278" s="29" customFormat="1" x14ac:dyDescent="0.25"/>
    <row r="39279" s="29" customFormat="1" x14ac:dyDescent="0.25"/>
    <row r="39280" s="29" customFormat="1" x14ac:dyDescent="0.25"/>
    <row r="39281" s="29" customFormat="1" x14ac:dyDescent="0.25"/>
    <row r="39282" s="29" customFormat="1" x14ac:dyDescent="0.25"/>
    <row r="39283" s="29" customFormat="1" x14ac:dyDescent="0.25"/>
    <row r="39284" s="29" customFormat="1" x14ac:dyDescent="0.25"/>
    <row r="39285" s="29" customFormat="1" x14ac:dyDescent="0.25"/>
    <row r="39286" s="29" customFormat="1" x14ac:dyDescent="0.25"/>
    <row r="39287" s="29" customFormat="1" x14ac:dyDescent="0.25"/>
    <row r="39288" s="29" customFormat="1" x14ac:dyDescent="0.25"/>
    <row r="39289" s="29" customFormat="1" x14ac:dyDescent="0.25"/>
    <row r="39290" s="29" customFormat="1" x14ac:dyDescent="0.25"/>
    <row r="39291" s="29" customFormat="1" x14ac:dyDescent="0.25"/>
    <row r="39292" s="29" customFormat="1" x14ac:dyDescent="0.25"/>
    <row r="39293" s="29" customFormat="1" x14ac:dyDescent="0.25"/>
    <row r="39294" s="29" customFormat="1" x14ac:dyDescent="0.25"/>
    <row r="39295" s="29" customFormat="1" x14ac:dyDescent="0.25"/>
    <row r="39296" s="29" customFormat="1" x14ac:dyDescent="0.25"/>
    <row r="39297" s="29" customFormat="1" x14ac:dyDescent="0.25"/>
    <row r="39298" s="29" customFormat="1" x14ac:dyDescent="0.25"/>
    <row r="39299" s="29" customFormat="1" x14ac:dyDescent="0.25"/>
    <row r="39300" s="29" customFormat="1" x14ac:dyDescent="0.25"/>
    <row r="39301" s="29" customFormat="1" x14ac:dyDescent="0.25"/>
    <row r="39302" s="29" customFormat="1" x14ac:dyDescent="0.25"/>
    <row r="39303" s="29" customFormat="1" x14ac:dyDescent="0.25"/>
    <row r="39304" s="29" customFormat="1" x14ac:dyDescent="0.25"/>
    <row r="39305" s="29" customFormat="1" x14ac:dyDescent="0.25"/>
    <row r="39306" s="29" customFormat="1" x14ac:dyDescent="0.25"/>
    <row r="39307" s="29" customFormat="1" x14ac:dyDescent="0.25"/>
    <row r="39308" s="29" customFormat="1" x14ac:dyDescent="0.25"/>
    <row r="39309" s="29" customFormat="1" x14ac:dyDescent="0.25"/>
    <row r="39310" s="29" customFormat="1" x14ac:dyDescent="0.25"/>
    <row r="39311" s="29" customFormat="1" x14ac:dyDescent="0.25"/>
    <row r="39312" s="29" customFormat="1" x14ac:dyDescent="0.25"/>
    <row r="39313" s="29" customFormat="1" x14ac:dyDescent="0.25"/>
    <row r="39314" s="29" customFormat="1" x14ac:dyDescent="0.25"/>
    <row r="39315" s="29" customFormat="1" x14ac:dyDescent="0.25"/>
    <row r="39316" s="29" customFormat="1" x14ac:dyDescent="0.25"/>
    <row r="39317" s="29" customFormat="1" x14ac:dyDescent="0.25"/>
    <row r="39318" s="29" customFormat="1" x14ac:dyDescent="0.25"/>
    <row r="39319" s="29" customFormat="1" x14ac:dyDescent="0.25"/>
    <row r="39320" s="29" customFormat="1" x14ac:dyDescent="0.25"/>
    <row r="39321" s="29" customFormat="1" x14ac:dyDescent="0.25"/>
    <row r="39322" s="29" customFormat="1" x14ac:dyDescent="0.25"/>
    <row r="39323" s="29" customFormat="1" x14ac:dyDescent="0.25"/>
    <row r="39324" s="29" customFormat="1" x14ac:dyDescent="0.25"/>
    <row r="39325" s="29" customFormat="1" x14ac:dyDescent="0.25"/>
    <row r="39326" s="29" customFormat="1" x14ac:dyDescent="0.25"/>
    <row r="39327" s="29" customFormat="1" x14ac:dyDescent="0.25"/>
    <row r="39328" s="29" customFormat="1" x14ac:dyDescent="0.25"/>
    <row r="39329" s="29" customFormat="1" x14ac:dyDescent="0.25"/>
    <row r="39330" s="29" customFormat="1" x14ac:dyDescent="0.25"/>
    <row r="39331" s="29" customFormat="1" x14ac:dyDescent="0.25"/>
    <row r="39332" s="29" customFormat="1" x14ac:dyDescent="0.25"/>
    <row r="39333" s="29" customFormat="1" x14ac:dyDescent="0.25"/>
    <row r="39334" s="29" customFormat="1" x14ac:dyDescent="0.25"/>
    <row r="39335" s="29" customFormat="1" x14ac:dyDescent="0.25"/>
    <row r="39336" s="29" customFormat="1" x14ac:dyDescent="0.25"/>
    <row r="39337" s="29" customFormat="1" x14ac:dyDescent="0.25"/>
    <row r="39338" s="29" customFormat="1" x14ac:dyDescent="0.25"/>
    <row r="39339" s="29" customFormat="1" x14ac:dyDescent="0.25"/>
    <row r="39340" s="29" customFormat="1" x14ac:dyDescent="0.25"/>
    <row r="39341" s="29" customFormat="1" x14ac:dyDescent="0.25"/>
    <row r="39342" s="29" customFormat="1" x14ac:dyDescent="0.25"/>
    <row r="39343" s="29" customFormat="1" x14ac:dyDescent="0.25"/>
    <row r="39344" s="29" customFormat="1" x14ac:dyDescent="0.25"/>
    <row r="39345" s="29" customFormat="1" x14ac:dyDescent="0.25"/>
    <row r="39346" s="29" customFormat="1" x14ac:dyDescent="0.25"/>
    <row r="39347" s="29" customFormat="1" x14ac:dyDescent="0.25"/>
    <row r="39348" s="29" customFormat="1" x14ac:dyDescent="0.25"/>
    <row r="39349" s="29" customFormat="1" x14ac:dyDescent="0.25"/>
    <row r="39350" s="29" customFormat="1" x14ac:dyDescent="0.25"/>
    <row r="39351" s="29" customFormat="1" x14ac:dyDescent="0.25"/>
    <row r="39352" s="29" customFormat="1" x14ac:dyDescent="0.25"/>
    <row r="39353" s="29" customFormat="1" x14ac:dyDescent="0.25"/>
    <row r="39354" s="29" customFormat="1" x14ac:dyDescent="0.25"/>
    <row r="39355" s="29" customFormat="1" x14ac:dyDescent="0.25"/>
    <row r="39356" s="29" customFormat="1" x14ac:dyDescent="0.25"/>
    <row r="39357" s="29" customFormat="1" x14ac:dyDescent="0.25"/>
    <row r="39358" s="29" customFormat="1" x14ac:dyDescent="0.25"/>
    <row r="39359" s="29" customFormat="1" x14ac:dyDescent="0.25"/>
    <row r="39360" s="29" customFormat="1" x14ac:dyDescent="0.25"/>
    <row r="39361" s="29" customFormat="1" x14ac:dyDescent="0.25"/>
    <row r="39362" s="29" customFormat="1" x14ac:dyDescent="0.25"/>
    <row r="39363" s="29" customFormat="1" x14ac:dyDescent="0.25"/>
    <row r="39364" s="29" customFormat="1" x14ac:dyDescent="0.25"/>
    <row r="39365" s="29" customFormat="1" x14ac:dyDescent="0.25"/>
    <row r="39366" s="29" customFormat="1" x14ac:dyDescent="0.25"/>
    <row r="39367" s="29" customFormat="1" x14ac:dyDescent="0.25"/>
    <row r="39368" s="29" customFormat="1" x14ac:dyDescent="0.25"/>
    <row r="39369" s="29" customFormat="1" x14ac:dyDescent="0.25"/>
    <row r="39370" s="29" customFormat="1" x14ac:dyDescent="0.25"/>
    <row r="39371" s="29" customFormat="1" x14ac:dyDescent="0.25"/>
    <row r="39372" s="29" customFormat="1" x14ac:dyDescent="0.25"/>
    <row r="39373" s="29" customFormat="1" x14ac:dyDescent="0.25"/>
    <row r="39374" s="29" customFormat="1" x14ac:dyDescent="0.25"/>
    <row r="39375" s="29" customFormat="1" x14ac:dyDescent="0.25"/>
    <row r="39376" s="29" customFormat="1" x14ac:dyDescent="0.25"/>
    <row r="39377" s="29" customFormat="1" x14ac:dyDescent="0.25"/>
    <row r="39378" s="29" customFormat="1" x14ac:dyDescent="0.25"/>
    <row r="39379" s="29" customFormat="1" x14ac:dyDescent="0.25"/>
    <row r="39380" s="29" customFormat="1" x14ac:dyDescent="0.25"/>
    <row r="39381" s="29" customFormat="1" x14ac:dyDescent="0.25"/>
    <row r="39382" s="29" customFormat="1" x14ac:dyDescent="0.25"/>
    <row r="39383" s="29" customFormat="1" x14ac:dyDescent="0.25"/>
    <row r="39384" s="29" customFormat="1" x14ac:dyDescent="0.25"/>
    <row r="39385" s="29" customFormat="1" x14ac:dyDescent="0.25"/>
    <row r="39386" s="29" customFormat="1" x14ac:dyDescent="0.25"/>
    <row r="39387" s="29" customFormat="1" x14ac:dyDescent="0.25"/>
    <row r="39388" s="29" customFormat="1" x14ac:dyDescent="0.25"/>
    <row r="39389" s="29" customFormat="1" x14ac:dyDescent="0.25"/>
    <row r="39390" s="29" customFormat="1" x14ac:dyDescent="0.25"/>
    <row r="39391" s="29" customFormat="1" x14ac:dyDescent="0.25"/>
    <row r="39392" s="29" customFormat="1" x14ac:dyDescent="0.25"/>
    <row r="39393" s="29" customFormat="1" x14ac:dyDescent="0.25"/>
    <row r="39394" s="29" customFormat="1" x14ac:dyDescent="0.25"/>
    <row r="39395" s="29" customFormat="1" x14ac:dyDescent="0.25"/>
    <row r="39396" s="29" customFormat="1" x14ac:dyDescent="0.25"/>
    <row r="39397" s="29" customFormat="1" x14ac:dyDescent="0.25"/>
    <row r="39398" s="29" customFormat="1" x14ac:dyDescent="0.25"/>
    <row r="39399" s="29" customFormat="1" x14ac:dyDescent="0.25"/>
    <row r="39400" s="29" customFormat="1" x14ac:dyDescent="0.25"/>
    <row r="39401" s="29" customFormat="1" x14ac:dyDescent="0.25"/>
    <row r="39402" s="29" customFormat="1" x14ac:dyDescent="0.25"/>
    <row r="39403" s="29" customFormat="1" x14ac:dyDescent="0.25"/>
    <row r="39404" s="29" customFormat="1" x14ac:dyDescent="0.25"/>
    <row r="39405" s="29" customFormat="1" x14ac:dyDescent="0.25"/>
    <row r="39406" s="29" customFormat="1" x14ac:dyDescent="0.25"/>
    <row r="39407" s="29" customFormat="1" x14ac:dyDescent="0.25"/>
    <row r="39408" s="29" customFormat="1" x14ac:dyDescent="0.25"/>
    <row r="39409" s="29" customFormat="1" x14ac:dyDescent="0.25"/>
    <row r="39410" s="29" customFormat="1" x14ac:dyDescent="0.25"/>
    <row r="39411" s="29" customFormat="1" x14ac:dyDescent="0.25"/>
    <row r="39412" s="29" customFormat="1" x14ac:dyDescent="0.25"/>
    <row r="39413" s="29" customFormat="1" x14ac:dyDescent="0.25"/>
    <row r="39414" s="29" customFormat="1" x14ac:dyDescent="0.25"/>
    <row r="39415" s="29" customFormat="1" x14ac:dyDescent="0.25"/>
    <row r="39416" s="29" customFormat="1" x14ac:dyDescent="0.25"/>
    <row r="39417" s="29" customFormat="1" x14ac:dyDescent="0.25"/>
    <row r="39418" s="29" customFormat="1" x14ac:dyDescent="0.25"/>
    <row r="39419" s="29" customFormat="1" x14ac:dyDescent="0.25"/>
    <row r="39420" s="29" customFormat="1" x14ac:dyDescent="0.25"/>
    <row r="39421" s="29" customFormat="1" x14ac:dyDescent="0.25"/>
    <row r="39422" s="29" customFormat="1" x14ac:dyDescent="0.25"/>
    <row r="39423" s="29" customFormat="1" x14ac:dyDescent="0.25"/>
    <row r="39424" s="29" customFormat="1" x14ac:dyDescent="0.25"/>
    <row r="39425" s="29" customFormat="1" x14ac:dyDescent="0.25"/>
    <row r="39426" s="29" customFormat="1" x14ac:dyDescent="0.25"/>
    <row r="39427" s="29" customFormat="1" x14ac:dyDescent="0.25"/>
    <row r="39428" s="29" customFormat="1" x14ac:dyDescent="0.25"/>
    <row r="39429" s="29" customFormat="1" x14ac:dyDescent="0.25"/>
    <row r="39430" s="29" customFormat="1" x14ac:dyDescent="0.25"/>
    <row r="39431" s="29" customFormat="1" x14ac:dyDescent="0.25"/>
    <row r="39432" s="29" customFormat="1" x14ac:dyDescent="0.25"/>
    <row r="39433" s="29" customFormat="1" x14ac:dyDescent="0.25"/>
    <row r="39434" s="29" customFormat="1" x14ac:dyDescent="0.25"/>
    <row r="39435" s="29" customFormat="1" x14ac:dyDescent="0.25"/>
    <row r="39436" s="29" customFormat="1" x14ac:dyDescent="0.25"/>
    <row r="39437" s="29" customFormat="1" x14ac:dyDescent="0.25"/>
    <row r="39438" s="29" customFormat="1" x14ac:dyDescent="0.25"/>
    <row r="39439" s="29" customFormat="1" x14ac:dyDescent="0.25"/>
    <row r="39440" s="29" customFormat="1" x14ac:dyDescent="0.25"/>
    <row r="39441" s="29" customFormat="1" x14ac:dyDescent="0.25"/>
    <row r="39442" s="29" customFormat="1" x14ac:dyDescent="0.25"/>
    <row r="39443" s="29" customFormat="1" x14ac:dyDescent="0.25"/>
    <row r="39444" s="29" customFormat="1" x14ac:dyDescent="0.25"/>
    <row r="39445" s="29" customFormat="1" x14ac:dyDescent="0.25"/>
    <row r="39446" s="29" customFormat="1" x14ac:dyDescent="0.25"/>
    <row r="39447" s="29" customFormat="1" x14ac:dyDescent="0.25"/>
    <row r="39448" s="29" customFormat="1" x14ac:dyDescent="0.25"/>
    <row r="39449" s="29" customFormat="1" x14ac:dyDescent="0.25"/>
    <row r="39450" s="29" customFormat="1" x14ac:dyDescent="0.25"/>
    <row r="39451" s="29" customFormat="1" x14ac:dyDescent="0.25"/>
    <row r="39452" s="29" customFormat="1" x14ac:dyDescent="0.25"/>
    <row r="39453" s="29" customFormat="1" x14ac:dyDescent="0.25"/>
    <row r="39454" s="29" customFormat="1" x14ac:dyDescent="0.25"/>
    <row r="39455" s="29" customFormat="1" x14ac:dyDescent="0.25"/>
    <row r="39456" s="29" customFormat="1" x14ac:dyDescent="0.25"/>
    <row r="39457" s="29" customFormat="1" x14ac:dyDescent="0.25"/>
    <row r="39458" s="29" customFormat="1" x14ac:dyDescent="0.25"/>
    <row r="39459" s="29" customFormat="1" x14ac:dyDescent="0.25"/>
    <row r="39460" s="29" customFormat="1" x14ac:dyDescent="0.25"/>
    <row r="39461" s="29" customFormat="1" x14ac:dyDescent="0.25"/>
    <row r="39462" s="29" customFormat="1" x14ac:dyDescent="0.25"/>
    <row r="39463" s="29" customFormat="1" x14ac:dyDescent="0.25"/>
    <row r="39464" s="29" customFormat="1" x14ac:dyDescent="0.25"/>
    <row r="39465" s="29" customFormat="1" x14ac:dyDescent="0.25"/>
    <row r="39466" s="29" customFormat="1" x14ac:dyDescent="0.25"/>
    <row r="39467" s="29" customFormat="1" x14ac:dyDescent="0.25"/>
    <row r="39468" s="29" customFormat="1" x14ac:dyDescent="0.25"/>
    <row r="39469" s="29" customFormat="1" x14ac:dyDescent="0.25"/>
    <row r="39470" s="29" customFormat="1" x14ac:dyDescent="0.25"/>
    <row r="39471" s="29" customFormat="1" x14ac:dyDescent="0.25"/>
    <row r="39472" s="29" customFormat="1" x14ac:dyDescent="0.25"/>
    <row r="39473" s="29" customFormat="1" x14ac:dyDescent="0.25"/>
    <row r="39474" s="29" customFormat="1" x14ac:dyDescent="0.25"/>
    <row r="39475" s="29" customFormat="1" x14ac:dyDescent="0.25"/>
    <row r="39476" s="29" customFormat="1" x14ac:dyDescent="0.25"/>
    <row r="39477" s="29" customFormat="1" x14ac:dyDescent="0.25"/>
    <row r="39478" s="29" customFormat="1" x14ac:dyDescent="0.25"/>
    <row r="39479" s="29" customFormat="1" x14ac:dyDescent="0.25"/>
    <row r="39480" s="29" customFormat="1" x14ac:dyDescent="0.25"/>
    <row r="39481" s="29" customFormat="1" x14ac:dyDescent="0.25"/>
    <row r="39482" s="29" customFormat="1" x14ac:dyDescent="0.25"/>
    <row r="39483" s="29" customFormat="1" x14ac:dyDescent="0.25"/>
    <row r="39484" s="29" customFormat="1" x14ac:dyDescent="0.25"/>
    <row r="39485" s="29" customFormat="1" x14ac:dyDescent="0.25"/>
    <row r="39486" s="29" customFormat="1" x14ac:dyDescent="0.25"/>
    <row r="39487" s="29" customFormat="1" x14ac:dyDescent="0.25"/>
    <row r="39488" s="29" customFormat="1" x14ac:dyDescent="0.25"/>
    <row r="39489" s="29" customFormat="1" x14ac:dyDescent="0.25"/>
    <row r="39490" s="29" customFormat="1" x14ac:dyDescent="0.25"/>
    <row r="39491" s="29" customFormat="1" x14ac:dyDescent="0.25"/>
    <row r="39492" s="29" customFormat="1" x14ac:dyDescent="0.25"/>
    <row r="39493" s="29" customFormat="1" x14ac:dyDescent="0.25"/>
    <row r="39494" s="29" customFormat="1" x14ac:dyDescent="0.25"/>
    <row r="39495" s="29" customFormat="1" x14ac:dyDescent="0.25"/>
    <row r="39496" s="29" customFormat="1" x14ac:dyDescent="0.25"/>
    <row r="39497" s="29" customFormat="1" x14ac:dyDescent="0.25"/>
    <row r="39498" s="29" customFormat="1" x14ac:dyDescent="0.25"/>
    <row r="39499" s="29" customFormat="1" x14ac:dyDescent="0.25"/>
    <row r="39500" s="29" customFormat="1" x14ac:dyDescent="0.25"/>
    <row r="39501" s="29" customFormat="1" x14ac:dyDescent="0.25"/>
    <row r="39502" s="29" customFormat="1" x14ac:dyDescent="0.25"/>
    <row r="39503" s="29" customFormat="1" x14ac:dyDescent="0.25"/>
    <row r="39504" s="29" customFormat="1" x14ac:dyDescent="0.25"/>
    <row r="39505" s="29" customFormat="1" x14ac:dyDescent="0.25"/>
    <row r="39506" s="29" customFormat="1" x14ac:dyDescent="0.25"/>
    <row r="39507" s="29" customFormat="1" x14ac:dyDescent="0.25"/>
    <row r="39508" s="29" customFormat="1" x14ac:dyDescent="0.25"/>
    <row r="39509" s="29" customFormat="1" x14ac:dyDescent="0.25"/>
    <row r="39510" s="29" customFormat="1" x14ac:dyDescent="0.25"/>
    <row r="39511" s="29" customFormat="1" x14ac:dyDescent="0.25"/>
    <row r="39512" s="29" customFormat="1" x14ac:dyDescent="0.25"/>
    <row r="39513" s="29" customFormat="1" x14ac:dyDescent="0.25"/>
    <row r="39514" s="29" customFormat="1" x14ac:dyDescent="0.25"/>
    <row r="39515" s="29" customFormat="1" x14ac:dyDescent="0.25"/>
    <row r="39516" s="29" customFormat="1" x14ac:dyDescent="0.25"/>
    <row r="39517" s="29" customFormat="1" x14ac:dyDescent="0.25"/>
    <row r="39518" s="29" customFormat="1" x14ac:dyDescent="0.25"/>
    <row r="39519" s="29" customFormat="1" x14ac:dyDescent="0.25"/>
    <row r="39520" s="29" customFormat="1" x14ac:dyDescent="0.25"/>
    <row r="39521" s="29" customFormat="1" x14ac:dyDescent="0.25"/>
    <row r="39522" s="29" customFormat="1" x14ac:dyDescent="0.25"/>
    <row r="39523" s="29" customFormat="1" x14ac:dyDescent="0.25"/>
    <row r="39524" s="29" customFormat="1" x14ac:dyDescent="0.25"/>
    <row r="39525" s="29" customFormat="1" x14ac:dyDescent="0.25"/>
    <row r="39526" s="29" customFormat="1" x14ac:dyDescent="0.25"/>
    <row r="39527" s="29" customFormat="1" x14ac:dyDescent="0.25"/>
    <row r="39528" s="29" customFormat="1" x14ac:dyDescent="0.25"/>
    <row r="39529" s="29" customFormat="1" x14ac:dyDescent="0.25"/>
    <row r="39530" s="29" customFormat="1" x14ac:dyDescent="0.25"/>
    <row r="39531" s="29" customFormat="1" x14ac:dyDescent="0.25"/>
    <row r="39532" s="29" customFormat="1" x14ac:dyDescent="0.25"/>
    <row r="39533" s="29" customFormat="1" x14ac:dyDescent="0.25"/>
    <row r="39534" s="29" customFormat="1" x14ac:dyDescent="0.25"/>
    <row r="39535" s="29" customFormat="1" x14ac:dyDescent="0.25"/>
    <row r="39536" s="29" customFormat="1" x14ac:dyDescent="0.25"/>
    <row r="39537" s="29" customFormat="1" x14ac:dyDescent="0.25"/>
    <row r="39538" s="29" customFormat="1" x14ac:dyDescent="0.25"/>
    <row r="39539" s="29" customFormat="1" x14ac:dyDescent="0.25"/>
    <row r="39540" s="29" customFormat="1" x14ac:dyDescent="0.25"/>
    <row r="39541" s="29" customFormat="1" x14ac:dyDescent="0.25"/>
    <row r="39542" s="29" customFormat="1" x14ac:dyDescent="0.25"/>
    <row r="39543" s="29" customFormat="1" x14ac:dyDescent="0.25"/>
    <row r="39544" s="29" customFormat="1" x14ac:dyDescent="0.25"/>
    <row r="39545" s="29" customFormat="1" x14ac:dyDescent="0.25"/>
    <row r="39546" s="29" customFormat="1" x14ac:dyDescent="0.25"/>
    <row r="39547" s="29" customFormat="1" x14ac:dyDescent="0.25"/>
    <row r="39548" s="29" customFormat="1" x14ac:dyDescent="0.25"/>
    <row r="39549" s="29" customFormat="1" x14ac:dyDescent="0.25"/>
    <row r="39550" s="29" customFormat="1" x14ac:dyDescent="0.25"/>
    <row r="39551" s="29" customFormat="1" x14ac:dyDescent="0.25"/>
    <row r="39552" s="29" customFormat="1" x14ac:dyDescent="0.25"/>
    <row r="39553" s="29" customFormat="1" x14ac:dyDescent="0.25"/>
    <row r="39554" s="29" customFormat="1" x14ac:dyDescent="0.25"/>
    <row r="39555" s="29" customFormat="1" x14ac:dyDescent="0.25"/>
    <row r="39556" s="29" customFormat="1" x14ac:dyDescent="0.25"/>
    <row r="39557" s="29" customFormat="1" x14ac:dyDescent="0.25"/>
    <row r="39558" s="29" customFormat="1" x14ac:dyDescent="0.25"/>
    <row r="39559" s="29" customFormat="1" x14ac:dyDescent="0.25"/>
    <row r="39560" s="29" customFormat="1" x14ac:dyDescent="0.25"/>
    <row r="39561" s="29" customFormat="1" x14ac:dyDescent="0.25"/>
    <row r="39562" s="29" customFormat="1" x14ac:dyDescent="0.25"/>
    <row r="39563" s="29" customFormat="1" x14ac:dyDescent="0.25"/>
    <row r="39564" s="29" customFormat="1" x14ac:dyDescent="0.25"/>
    <row r="39565" s="29" customFormat="1" x14ac:dyDescent="0.25"/>
    <row r="39566" s="29" customFormat="1" x14ac:dyDescent="0.25"/>
    <row r="39567" s="29" customFormat="1" x14ac:dyDescent="0.25"/>
    <row r="39568" s="29" customFormat="1" x14ac:dyDescent="0.25"/>
    <row r="39569" s="29" customFormat="1" x14ac:dyDescent="0.25"/>
    <row r="39570" s="29" customFormat="1" x14ac:dyDescent="0.25"/>
    <row r="39571" s="29" customFormat="1" x14ac:dyDescent="0.25"/>
    <row r="39572" s="29" customFormat="1" x14ac:dyDescent="0.25"/>
    <row r="39573" s="29" customFormat="1" x14ac:dyDescent="0.25"/>
    <row r="39574" s="29" customFormat="1" x14ac:dyDescent="0.25"/>
    <row r="39575" s="29" customFormat="1" x14ac:dyDescent="0.25"/>
    <row r="39576" s="29" customFormat="1" x14ac:dyDescent="0.25"/>
    <row r="39577" s="29" customFormat="1" x14ac:dyDescent="0.25"/>
    <row r="39578" s="29" customFormat="1" x14ac:dyDescent="0.25"/>
    <row r="39579" s="29" customFormat="1" x14ac:dyDescent="0.25"/>
    <row r="39580" s="29" customFormat="1" x14ac:dyDescent="0.25"/>
    <row r="39581" s="29" customFormat="1" x14ac:dyDescent="0.25"/>
    <row r="39582" s="29" customFormat="1" x14ac:dyDescent="0.25"/>
    <row r="39583" s="29" customFormat="1" x14ac:dyDescent="0.25"/>
    <row r="39584" s="29" customFormat="1" x14ac:dyDescent="0.25"/>
    <row r="39585" s="29" customFormat="1" x14ac:dyDescent="0.25"/>
    <row r="39586" s="29" customFormat="1" x14ac:dyDescent="0.25"/>
    <row r="39587" s="29" customFormat="1" x14ac:dyDescent="0.25"/>
    <row r="39588" s="29" customFormat="1" x14ac:dyDescent="0.25"/>
    <row r="39589" s="29" customFormat="1" x14ac:dyDescent="0.25"/>
    <row r="39590" s="29" customFormat="1" x14ac:dyDescent="0.25"/>
    <row r="39591" s="29" customFormat="1" x14ac:dyDescent="0.25"/>
    <row r="39592" s="29" customFormat="1" x14ac:dyDescent="0.25"/>
    <row r="39593" s="29" customFormat="1" x14ac:dyDescent="0.25"/>
    <row r="39594" s="29" customFormat="1" x14ac:dyDescent="0.25"/>
    <row r="39595" s="29" customFormat="1" x14ac:dyDescent="0.25"/>
    <row r="39596" s="29" customFormat="1" x14ac:dyDescent="0.25"/>
    <row r="39597" s="29" customFormat="1" x14ac:dyDescent="0.25"/>
    <row r="39598" s="29" customFormat="1" x14ac:dyDescent="0.25"/>
    <row r="39599" s="29" customFormat="1" x14ac:dyDescent="0.25"/>
    <row r="39600" s="29" customFormat="1" x14ac:dyDescent="0.25"/>
    <row r="39601" s="29" customFormat="1" x14ac:dyDescent="0.25"/>
    <row r="39602" s="29" customFormat="1" x14ac:dyDescent="0.25"/>
    <row r="39603" s="29" customFormat="1" x14ac:dyDescent="0.25"/>
    <row r="39604" s="29" customFormat="1" x14ac:dyDescent="0.25"/>
    <row r="39605" s="29" customFormat="1" x14ac:dyDescent="0.25"/>
    <row r="39606" s="29" customFormat="1" x14ac:dyDescent="0.25"/>
    <row r="39607" s="29" customFormat="1" x14ac:dyDescent="0.25"/>
    <row r="39608" s="29" customFormat="1" x14ac:dyDescent="0.25"/>
    <row r="39609" s="29" customFormat="1" x14ac:dyDescent="0.25"/>
    <row r="39610" s="29" customFormat="1" x14ac:dyDescent="0.25"/>
    <row r="39611" s="29" customFormat="1" x14ac:dyDescent="0.25"/>
    <row r="39612" s="29" customFormat="1" x14ac:dyDescent="0.25"/>
    <row r="39613" s="29" customFormat="1" x14ac:dyDescent="0.25"/>
    <row r="39614" s="29" customFormat="1" x14ac:dyDescent="0.25"/>
    <row r="39615" s="29" customFormat="1" x14ac:dyDescent="0.25"/>
    <row r="39616" s="29" customFormat="1" x14ac:dyDescent="0.25"/>
    <row r="39617" s="29" customFormat="1" x14ac:dyDescent="0.25"/>
    <row r="39618" s="29" customFormat="1" x14ac:dyDescent="0.25"/>
    <row r="39619" s="29" customFormat="1" x14ac:dyDescent="0.25"/>
    <row r="39620" s="29" customFormat="1" x14ac:dyDescent="0.25"/>
    <row r="39621" s="29" customFormat="1" x14ac:dyDescent="0.25"/>
    <row r="39622" s="29" customFormat="1" x14ac:dyDescent="0.25"/>
    <row r="39623" s="29" customFormat="1" x14ac:dyDescent="0.25"/>
    <row r="39624" s="29" customFormat="1" x14ac:dyDescent="0.25"/>
    <row r="39625" s="29" customFormat="1" x14ac:dyDescent="0.25"/>
    <row r="39626" s="29" customFormat="1" x14ac:dyDescent="0.25"/>
    <row r="39627" s="29" customFormat="1" x14ac:dyDescent="0.25"/>
    <row r="39628" s="29" customFormat="1" x14ac:dyDescent="0.25"/>
    <row r="39629" s="29" customFormat="1" x14ac:dyDescent="0.25"/>
    <row r="39630" s="29" customFormat="1" x14ac:dyDescent="0.25"/>
    <row r="39631" s="29" customFormat="1" x14ac:dyDescent="0.25"/>
    <row r="39632" s="29" customFormat="1" x14ac:dyDescent="0.25"/>
    <row r="39633" s="29" customFormat="1" x14ac:dyDescent="0.25"/>
    <row r="39634" s="29" customFormat="1" x14ac:dyDescent="0.25"/>
    <row r="39635" s="29" customFormat="1" x14ac:dyDescent="0.25"/>
    <row r="39636" s="29" customFormat="1" x14ac:dyDescent="0.25"/>
    <row r="39637" s="29" customFormat="1" x14ac:dyDescent="0.25"/>
    <row r="39638" s="29" customFormat="1" x14ac:dyDescent="0.25"/>
    <row r="39639" s="29" customFormat="1" x14ac:dyDescent="0.25"/>
    <row r="39640" s="29" customFormat="1" x14ac:dyDescent="0.25"/>
    <row r="39641" s="29" customFormat="1" x14ac:dyDescent="0.25"/>
    <row r="39642" s="29" customFormat="1" x14ac:dyDescent="0.25"/>
    <row r="39643" s="29" customFormat="1" x14ac:dyDescent="0.25"/>
    <row r="39644" s="29" customFormat="1" x14ac:dyDescent="0.25"/>
    <row r="39645" s="29" customFormat="1" x14ac:dyDescent="0.25"/>
    <row r="39646" s="29" customFormat="1" x14ac:dyDescent="0.25"/>
    <row r="39647" s="29" customFormat="1" x14ac:dyDescent="0.25"/>
    <row r="39648" s="29" customFormat="1" x14ac:dyDescent="0.25"/>
    <row r="39649" s="29" customFormat="1" x14ac:dyDescent="0.25"/>
    <row r="39650" s="29" customFormat="1" x14ac:dyDescent="0.25"/>
    <row r="39651" s="29" customFormat="1" x14ac:dyDescent="0.25"/>
    <row r="39652" s="29" customFormat="1" x14ac:dyDescent="0.25"/>
    <row r="39653" s="29" customFormat="1" x14ac:dyDescent="0.25"/>
    <row r="39654" s="29" customFormat="1" x14ac:dyDescent="0.25"/>
    <row r="39655" s="29" customFormat="1" x14ac:dyDescent="0.25"/>
    <row r="39656" s="29" customFormat="1" x14ac:dyDescent="0.25"/>
    <row r="39657" s="29" customFormat="1" x14ac:dyDescent="0.25"/>
    <row r="39658" s="29" customFormat="1" x14ac:dyDescent="0.25"/>
    <row r="39659" s="29" customFormat="1" x14ac:dyDescent="0.25"/>
    <row r="39660" s="29" customFormat="1" x14ac:dyDescent="0.25"/>
    <row r="39661" s="29" customFormat="1" x14ac:dyDescent="0.25"/>
    <row r="39662" s="29" customFormat="1" x14ac:dyDescent="0.25"/>
    <row r="39663" s="29" customFormat="1" x14ac:dyDescent="0.25"/>
    <row r="39664" s="29" customFormat="1" x14ac:dyDescent="0.25"/>
    <row r="39665" s="29" customFormat="1" x14ac:dyDescent="0.25"/>
    <row r="39666" s="29" customFormat="1" x14ac:dyDescent="0.25"/>
    <row r="39667" s="29" customFormat="1" x14ac:dyDescent="0.25"/>
    <row r="39668" s="29" customFormat="1" x14ac:dyDescent="0.25"/>
    <row r="39669" s="29" customFormat="1" x14ac:dyDescent="0.25"/>
    <row r="39670" s="29" customFormat="1" x14ac:dyDescent="0.25"/>
    <row r="39671" s="29" customFormat="1" x14ac:dyDescent="0.25"/>
    <row r="39672" s="29" customFormat="1" x14ac:dyDescent="0.25"/>
    <row r="39673" s="29" customFormat="1" x14ac:dyDescent="0.25"/>
    <row r="39674" s="29" customFormat="1" x14ac:dyDescent="0.25"/>
    <row r="39675" s="29" customFormat="1" x14ac:dyDescent="0.25"/>
    <row r="39676" s="29" customFormat="1" x14ac:dyDescent="0.25"/>
    <row r="39677" s="29" customFormat="1" x14ac:dyDescent="0.25"/>
    <row r="39678" s="29" customFormat="1" x14ac:dyDescent="0.25"/>
    <row r="39679" s="29" customFormat="1" x14ac:dyDescent="0.25"/>
    <row r="39680" s="29" customFormat="1" x14ac:dyDescent="0.25"/>
    <row r="39681" s="29" customFormat="1" x14ac:dyDescent="0.25"/>
    <row r="39682" s="29" customFormat="1" x14ac:dyDescent="0.25"/>
    <row r="39683" s="29" customFormat="1" x14ac:dyDescent="0.25"/>
    <row r="39684" s="29" customFormat="1" x14ac:dyDescent="0.25"/>
    <row r="39685" s="29" customFormat="1" x14ac:dyDescent="0.25"/>
    <row r="39686" s="29" customFormat="1" x14ac:dyDescent="0.25"/>
    <row r="39687" s="29" customFormat="1" x14ac:dyDescent="0.25"/>
    <row r="39688" s="29" customFormat="1" x14ac:dyDescent="0.25"/>
    <row r="39689" s="29" customFormat="1" x14ac:dyDescent="0.25"/>
    <row r="39690" s="29" customFormat="1" x14ac:dyDescent="0.25"/>
    <row r="39691" s="29" customFormat="1" x14ac:dyDescent="0.25"/>
    <row r="39692" s="29" customFormat="1" x14ac:dyDescent="0.25"/>
    <row r="39693" s="29" customFormat="1" x14ac:dyDescent="0.25"/>
    <row r="39694" s="29" customFormat="1" x14ac:dyDescent="0.25"/>
    <row r="39695" s="29" customFormat="1" x14ac:dyDescent="0.25"/>
    <row r="39696" s="29" customFormat="1" x14ac:dyDescent="0.25"/>
    <row r="39697" s="29" customFormat="1" x14ac:dyDescent="0.25"/>
    <row r="39698" s="29" customFormat="1" x14ac:dyDescent="0.25"/>
    <row r="39699" s="29" customFormat="1" x14ac:dyDescent="0.25"/>
    <row r="39700" s="29" customFormat="1" x14ac:dyDescent="0.25"/>
    <row r="39701" s="29" customFormat="1" x14ac:dyDescent="0.25"/>
    <row r="39702" s="29" customFormat="1" x14ac:dyDescent="0.25"/>
    <row r="39703" s="29" customFormat="1" x14ac:dyDescent="0.25"/>
    <row r="39704" s="29" customFormat="1" x14ac:dyDescent="0.25"/>
    <row r="39705" s="29" customFormat="1" x14ac:dyDescent="0.25"/>
    <row r="39706" s="29" customFormat="1" x14ac:dyDescent="0.25"/>
    <row r="39707" s="29" customFormat="1" x14ac:dyDescent="0.25"/>
    <row r="39708" s="29" customFormat="1" x14ac:dyDescent="0.25"/>
    <row r="39709" s="29" customFormat="1" x14ac:dyDescent="0.25"/>
    <row r="39710" s="29" customFormat="1" x14ac:dyDescent="0.25"/>
    <row r="39711" s="29" customFormat="1" x14ac:dyDescent="0.25"/>
    <row r="39712" s="29" customFormat="1" x14ac:dyDescent="0.25"/>
    <row r="39713" s="29" customFormat="1" x14ac:dyDescent="0.25"/>
    <row r="39714" s="29" customFormat="1" x14ac:dyDescent="0.25"/>
    <row r="39715" s="29" customFormat="1" x14ac:dyDescent="0.25"/>
    <row r="39716" s="29" customFormat="1" x14ac:dyDescent="0.25"/>
    <row r="39717" s="29" customFormat="1" x14ac:dyDescent="0.25"/>
    <row r="39718" s="29" customFormat="1" x14ac:dyDescent="0.25"/>
    <row r="39719" s="29" customFormat="1" x14ac:dyDescent="0.25"/>
    <row r="39720" s="29" customFormat="1" x14ac:dyDescent="0.25"/>
    <row r="39721" s="29" customFormat="1" x14ac:dyDescent="0.25"/>
    <row r="39722" s="29" customFormat="1" x14ac:dyDescent="0.25"/>
    <row r="39723" s="29" customFormat="1" x14ac:dyDescent="0.25"/>
    <row r="39724" s="29" customFormat="1" x14ac:dyDescent="0.25"/>
    <row r="39725" s="29" customFormat="1" x14ac:dyDescent="0.25"/>
    <row r="39726" s="29" customFormat="1" x14ac:dyDescent="0.25"/>
    <row r="39727" s="29" customFormat="1" x14ac:dyDescent="0.25"/>
    <row r="39728" s="29" customFormat="1" x14ac:dyDescent="0.25"/>
    <row r="39729" s="29" customFormat="1" x14ac:dyDescent="0.25"/>
    <row r="39730" s="29" customFormat="1" x14ac:dyDescent="0.25"/>
    <row r="39731" s="29" customFormat="1" x14ac:dyDescent="0.25"/>
    <row r="39732" s="29" customFormat="1" x14ac:dyDescent="0.25"/>
    <row r="39733" s="29" customFormat="1" x14ac:dyDescent="0.25"/>
    <row r="39734" s="29" customFormat="1" x14ac:dyDescent="0.25"/>
    <row r="39735" s="29" customFormat="1" x14ac:dyDescent="0.25"/>
    <row r="39736" s="29" customFormat="1" x14ac:dyDescent="0.25"/>
    <row r="39737" s="29" customFormat="1" x14ac:dyDescent="0.25"/>
    <row r="39738" s="29" customFormat="1" x14ac:dyDescent="0.25"/>
    <row r="39739" s="29" customFormat="1" x14ac:dyDescent="0.25"/>
    <row r="39740" s="29" customFormat="1" x14ac:dyDescent="0.25"/>
    <row r="39741" s="29" customFormat="1" x14ac:dyDescent="0.25"/>
    <row r="39742" s="29" customFormat="1" x14ac:dyDescent="0.25"/>
    <row r="39743" s="29" customFormat="1" x14ac:dyDescent="0.25"/>
    <row r="39744" s="29" customFormat="1" x14ac:dyDescent="0.25"/>
    <row r="39745" s="29" customFormat="1" x14ac:dyDescent="0.25"/>
    <row r="39746" s="29" customFormat="1" x14ac:dyDescent="0.25"/>
    <row r="39747" s="29" customFormat="1" x14ac:dyDescent="0.25"/>
    <row r="39748" s="29" customFormat="1" x14ac:dyDescent="0.25"/>
    <row r="39749" s="29" customFormat="1" x14ac:dyDescent="0.25"/>
    <row r="39750" s="29" customFormat="1" x14ac:dyDescent="0.25"/>
    <row r="39751" s="29" customFormat="1" x14ac:dyDescent="0.25"/>
    <row r="39752" s="29" customFormat="1" x14ac:dyDescent="0.25"/>
    <row r="39753" s="29" customFormat="1" x14ac:dyDescent="0.25"/>
    <row r="39754" s="29" customFormat="1" x14ac:dyDescent="0.25"/>
    <row r="39755" s="29" customFormat="1" x14ac:dyDescent="0.25"/>
    <row r="39756" s="29" customFormat="1" x14ac:dyDescent="0.25"/>
    <row r="39757" s="29" customFormat="1" x14ac:dyDescent="0.25"/>
    <row r="39758" s="29" customFormat="1" x14ac:dyDescent="0.25"/>
    <row r="39759" s="29" customFormat="1" x14ac:dyDescent="0.25"/>
    <row r="39760" s="29" customFormat="1" x14ac:dyDescent="0.25"/>
    <row r="39761" s="29" customFormat="1" x14ac:dyDescent="0.25"/>
    <row r="39762" s="29" customFormat="1" x14ac:dyDescent="0.25"/>
    <row r="39763" s="29" customFormat="1" x14ac:dyDescent="0.25"/>
    <row r="39764" s="29" customFormat="1" x14ac:dyDescent="0.25"/>
    <row r="39765" s="29" customFormat="1" x14ac:dyDescent="0.25"/>
    <row r="39766" s="29" customFormat="1" x14ac:dyDescent="0.25"/>
    <row r="39767" s="29" customFormat="1" x14ac:dyDescent="0.25"/>
    <row r="39768" s="29" customFormat="1" x14ac:dyDescent="0.25"/>
    <row r="39769" s="29" customFormat="1" x14ac:dyDescent="0.25"/>
    <row r="39770" s="29" customFormat="1" x14ac:dyDescent="0.25"/>
    <row r="39771" s="29" customFormat="1" x14ac:dyDescent="0.25"/>
    <row r="39772" s="29" customFormat="1" x14ac:dyDescent="0.25"/>
    <row r="39773" s="29" customFormat="1" x14ac:dyDescent="0.25"/>
    <row r="39774" s="29" customFormat="1" x14ac:dyDescent="0.25"/>
    <row r="39775" s="29" customFormat="1" x14ac:dyDescent="0.25"/>
    <row r="39776" s="29" customFormat="1" x14ac:dyDescent="0.25"/>
    <row r="39777" s="29" customFormat="1" x14ac:dyDescent="0.25"/>
    <row r="39778" s="29" customFormat="1" x14ac:dyDescent="0.25"/>
    <row r="39779" s="29" customFormat="1" x14ac:dyDescent="0.25"/>
    <row r="39780" s="29" customFormat="1" x14ac:dyDescent="0.25"/>
    <row r="39781" s="29" customFormat="1" x14ac:dyDescent="0.25"/>
    <row r="39782" s="29" customFormat="1" x14ac:dyDescent="0.25"/>
    <row r="39783" s="29" customFormat="1" x14ac:dyDescent="0.25"/>
    <row r="39784" s="29" customFormat="1" x14ac:dyDescent="0.25"/>
    <row r="39785" s="29" customFormat="1" x14ac:dyDescent="0.25"/>
    <row r="39786" s="29" customFormat="1" x14ac:dyDescent="0.25"/>
    <row r="39787" s="29" customFormat="1" x14ac:dyDescent="0.25"/>
    <row r="39788" s="29" customFormat="1" x14ac:dyDescent="0.25"/>
    <row r="39789" s="29" customFormat="1" x14ac:dyDescent="0.25"/>
    <row r="39790" s="29" customFormat="1" x14ac:dyDescent="0.25"/>
    <row r="39791" s="29" customFormat="1" x14ac:dyDescent="0.25"/>
    <row r="39792" s="29" customFormat="1" x14ac:dyDescent="0.25"/>
    <row r="39793" s="29" customFormat="1" x14ac:dyDescent="0.25"/>
    <row r="39794" s="29" customFormat="1" x14ac:dyDescent="0.25"/>
    <row r="39795" s="29" customFormat="1" x14ac:dyDescent="0.25"/>
    <row r="39796" s="29" customFormat="1" x14ac:dyDescent="0.25"/>
    <row r="39797" s="29" customFormat="1" x14ac:dyDescent="0.25"/>
    <row r="39798" s="29" customFormat="1" x14ac:dyDescent="0.25"/>
    <row r="39799" s="29" customFormat="1" x14ac:dyDescent="0.25"/>
    <row r="39800" s="29" customFormat="1" x14ac:dyDescent="0.25"/>
    <row r="39801" s="29" customFormat="1" x14ac:dyDescent="0.25"/>
    <row r="39802" s="29" customFormat="1" x14ac:dyDescent="0.25"/>
    <row r="39803" s="29" customFormat="1" x14ac:dyDescent="0.25"/>
    <row r="39804" s="29" customFormat="1" x14ac:dyDescent="0.25"/>
    <row r="39805" s="29" customFormat="1" x14ac:dyDescent="0.25"/>
    <row r="39806" s="29" customFormat="1" x14ac:dyDescent="0.25"/>
    <row r="39807" s="29" customFormat="1" x14ac:dyDescent="0.25"/>
    <row r="39808" s="29" customFormat="1" x14ac:dyDescent="0.25"/>
    <row r="39809" s="29" customFormat="1" x14ac:dyDescent="0.25"/>
    <row r="39810" s="29" customFormat="1" x14ac:dyDescent="0.25"/>
    <row r="39811" s="29" customFormat="1" x14ac:dyDescent="0.25"/>
    <row r="39812" s="29" customFormat="1" x14ac:dyDescent="0.25"/>
    <row r="39813" s="29" customFormat="1" x14ac:dyDescent="0.25"/>
    <row r="39814" s="29" customFormat="1" x14ac:dyDescent="0.25"/>
    <row r="39815" s="29" customFormat="1" x14ac:dyDescent="0.25"/>
    <row r="39816" s="29" customFormat="1" x14ac:dyDescent="0.25"/>
    <row r="39817" s="29" customFormat="1" x14ac:dyDescent="0.25"/>
    <row r="39818" s="29" customFormat="1" x14ac:dyDescent="0.25"/>
    <row r="39819" s="29" customFormat="1" x14ac:dyDescent="0.25"/>
    <row r="39820" s="29" customFormat="1" x14ac:dyDescent="0.25"/>
    <row r="39821" s="29" customFormat="1" x14ac:dyDescent="0.25"/>
    <row r="39822" s="29" customFormat="1" x14ac:dyDescent="0.25"/>
    <row r="39823" s="29" customFormat="1" x14ac:dyDescent="0.25"/>
    <row r="39824" s="29" customFormat="1" x14ac:dyDescent="0.25"/>
    <row r="39825" s="29" customFormat="1" x14ac:dyDescent="0.25"/>
    <row r="39826" s="29" customFormat="1" x14ac:dyDescent="0.25"/>
    <row r="39827" s="29" customFormat="1" x14ac:dyDescent="0.25"/>
    <row r="39828" s="29" customFormat="1" x14ac:dyDescent="0.25"/>
    <row r="39829" s="29" customFormat="1" x14ac:dyDescent="0.25"/>
    <row r="39830" s="29" customFormat="1" x14ac:dyDescent="0.25"/>
    <row r="39831" s="29" customFormat="1" x14ac:dyDescent="0.25"/>
    <row r="39832" s="29" customFormat="1" x14ac:dyDescent="0.25"/>
    <row r="39833" s="29" customFormat="1" x14ac:dyDescent="0.25"/>
    <row r="39834" s="29" customFormat="1" x14ac:dyDescent="0.25"/>
    <row r="39835" s="29" customFormat="1" x14ac:dyDescent="0.25"/>
    <row r="39836" s="29" customFormat="1" x14ac:dyDescent="0.25"/>
    <row r="39837" s="29" customFormat="1" x14ac:dyDescent="0.25"/>
    <row r="39838" s="29" customFormat="1" x14ac:dyDescent="0.25"/>
    <row r="39839" s="29" customFormat="1" x14ac:dyDescent="0.25"/>
    <row r="39840" s="29" customFormat="1" x14ac:dyDescent="0.25"/>
    <row r="39841" s="29" customFormat="1" x14ac:dyDescent="0.25"/>
    <row r="39842" s="29" customFormat="1" x14ac:dyDescent="0.25"/>
    <row r="39843" s="29" customFormat="1" x14ac:dyDescent="0.25"/>
    <row r="39844" s="29" customFormat="1" x14ac:dyDescent="0.25"/>
    <row r="39845" s="29" customFormat="1" x14ac:dyDescent="0.25"/>
    <row r="39846" s="29" customFormat="1" x14ac:dyDescent="0.25"/>
    <row r="39847" s="29" customFormat="1" x14ac:dyDescent="0.25"/>
    <row r="39848" s="29" customFormat="1" x14ac:dyDescent="0.25"/>
    <row r="39849" s="29" customFormat="1" x14ac:dyDescent="0.25"/>
    <row r="39850" s="29" customFormat="1" x14ac:dyDescent="0.25"/>
    <row r="39851" s="29" customFormat="1" x14ac:dyDescent="0.25"/>
    <row r="39852" s="29" customFormat="1" x14ac:dyDescent="0.25"/>
    <row r="39853" s="29" customFormat="1" x14ac:dyDescent="0.25"/>
    <row r="39854" s="29" customFormat="1" x14ac:dyDescent="0.25"/>
    <row r="39855" s="29" customFormat="1" x14ac:dyDescent="0.25"/>
    <row r="39856" s="29" customFormat="1" x14ac:dyDescent="0.25"/>
    <row r="39857" s="29" customFormat="1" x14ac:dyDescent="0.25"/>
    <row r="39858" s="29" customFormat="1" x14ac:dyDescent="0.25"/>
    <row r="39859" s="29" customFormat="1" x14ac:dyDescent="0.25"/>
    <row r="39860" s="29" customFormat="1" x14ac:dyDescent="0.25"/>
    <row r="39861" s="29" customFormat="1" x14ac:dyDescent="0.25"/>
    <row r="39862" s="29" customFormat="1" x14ac:dyDescent="0.25"/>
    <row r="39863" s="29" customFormat="1" x14ac:dyDescent="0.25"/>
    <row r="39864" s="29" customFormat="1" x14ac:dyDescent="0.25"/>
    <row r="39865" s="29" customFormat="1" x14ac:dyDescent="0.25"/>
    <row r="39866" s="29" customFormat="1" x14ac:dyDescent="0.25"/>
    <row r="39867" s="29" customFormat="1" x14ac:dyDescent="0.25"/>
    <row r="39868" s="29" customFormat="1" x14ac:dyDescent="0.25"/>
    <row r="39869" s="29" customFormat="1" x14ac:dyDescent="0.25"/>
    <row r="39870" s="29" customFormat="1" x14ac:dyDescent="0.25"/>
    <row r="39871" s="29" customFormat="1" x14ac:dyDescent="0.25"/>
    <row r="39872" s="29" customFormat="1" x14ac:dyDescent="0.25"/>
    <row r="39873" s="29" customFormat="1" x14ac:dyDescent="0.25"/>
    <row r="39874" s="29" customFormat="1" x14ac:dyDescent="0.25"/>
    <row r="39875" s="29" customFormat="1" x14ac:dyDescent="0.25"/>
    <row r="39876" s="29" customFormat="1" x14ac:dyDescent="0.25"/>
    <row r="39877" s="29" customFormat="1" x14ac:dyDescent="0.25"/>
    <row r="39878" s="29" customFormat="1" x14ac:dyDescent="0.25"/>
    <row r="39879" s="29" customFormat="1" x14ac:dyDescent="0.25"/>
    <row r="39880" s="29" customFormat="1" x14ac:dyDescent="0.25"/>
    <row r="39881" s="29" customFormat="1" x14ac:dyDescent="0.25"/>
    <row r="39882" s="29" customFormat="1" x14ac:dyDescent="0.25"/>
    <row r="39883" s="29" customFormat="1" x14ac:dyDescent="0.25"/>
    <row r="39884" s="29" customFormat="1" x14ac:dyDescent="0.25"/>
    <row r="39885" s="29" customFormat="1" x14ac:dyDescent="0.25"/>
    <row r="39886" s="29" customFormat="1" x14ac:dyDescent="0.25"/>
    <row r="39887" s="29" customFormat="1" x14ac:dyDescent="0.25"/>
    <row r="39888" s="29" customFormat="1" x14ac:dyDescent="0.25"/>
    <row r="39889" s="29" customFormat="1" x14ac:dyDescent="0.25"/>
    <row r="39890" s="29" customFormat="1" x14ac:dyDescent="0.25"/>
    <row r="39891" s="29" customFormat="1" x14ac:dyDescent="0.25"/>
    <row r="39892" s="29" customFormat="1" x14ac:dyDescent="0.25"/>
    <row r="39893" s="29" customFormat="1" x14ac:dyDescent="0.25"/>
    <row r="39894" s="29" customFormat="1" x14ac:dyDescent="0.25"/>
    <row r="39895" s="29" customFormat="1" x14ac:dyDescent="0.25"/>
    <row r="39896" s="29" customFormat="1" x14ac:dyDescent="0.25"/>
    <row r="39897" s="29" customFormat="1" x14ac:dyDescent="0.25"/>
    <row r="39898" s="29" customFormat="1" x14ac:dyDescent="0.25"/>
    <row r="39899" s="29" customFormat="1" x14ac:dyDescent="0.25"/>
    <row r="39900" s="29" customFormat="1" x14ac:dyDescent="0.25"/>
    <row r="39901" s="29" customFormat="1" x14ac:dyDescent="0.25"/>
    <row r="39902" s="29" customFormat="1" x14ac:dyDescent="0.25"/>
    <row r="39903" s="29" customFormat="1" x14ac:dyDescent="0.25"/>
    <row r="39904" s="29" customFormat="1" x14ac:dyDescent="0.25"/>
    <row r="39905" s="29" customFormat="1" x14ac:dyDescent="0.25"/>
    <row r="39906" s="29" customFormat="1" x14ac:dyDescent="0.25"/>
    <row r="39907" s="29" customFormat="1" x14ac:dyDescent="0.25"/>
    <row r="39908" s="29" customFormat="1" x14ac:dyDescent="0.25"/>
    <row r="39909" s="29" customFormat="1" x14ac:dyDescent="0.25"/>
    <row r="39910" s="29" customFormat="1" x14ac:dyDescent="0.25"/>
    <row r="39911" s="29" customFormat="1" x14ac:dyDescent="0.25"/>
    <row r="39912" s="29" customFormat="1" x14ac:dyDescent="0.25"/>
    <row r="39913" s="29" customFormat="1" x14ac:dyDescent="0.25"/>
    <row r="39914" s="29" customFormat="1" x14ac:dyDescent="0.25"/>
    <row r="39915" s="29" customFormat="1" x14ac:dyDescent="0.25"/>
    <row r="39916" s="29" customFormat="1" x14ac:dyDescent="0.25"/>
    <row r="39917" s="29" customFormat="1" x14ac:dyDescent="0.25"/>
    <row r="39918" s="29" customFormat="1" x14ac:dyDescent="0.25"/>
    <row r="39919" s="29" customFormat="1" x14ac:dyDescent="0.25"/>
    <row r="39920" s="29" customFormat="1" x14ac:dyDescent="0.25"/>
    <row r="39921" s="29" customFormat="1" x14ac:dyDescent="0.25"/>
    <row r="39922" s="29" customFormat="1" x14ac:dyDescent="0.25"/>
    <row r="39923" s="29" customFormat="1" x14ac:dyDescent="0.25"/>
    <row r="39924" s="29" customFormat="1" x14ac:dyDescent="0.25"/>
    <row r="39925" s="29" customFormat="1" x14ac:dyDescent="0.25"/>
    <row r="39926" s="29" customFormat="1" x14ac:dyDescent="0.25"/>
    <row r="39927" s="29" customFormat="1" x14ac:dyDescent="0.25"/>
    <row r="39928" s="29" customFormat="1" x14ac:dyDescent="0.25"/>
    <row r="39929" s="29" customFormat="1" x14ac:dyDescent="0.25"/>
    <row r="39930" s="29" customFormat="1" x14ac:dyDescent="0.25"/>
    <row r="39931" s="29" customFormat="1" x14ac:dyDescent="0.25"/>
    <row r="39932" s="29" customFormat="1" x14ac:dyDescent="0.25"/>
    <row r="39933" s="29" customFormat="1" x14ac:dyDescent="0.25"/>
    <row r="39934" s="29" customFormat="1" x14ac:dyDescent="0.25"/>
    <row r="39935" s="29" customFormat="1" x14ac:dyDescent="0.25"/>
    <row r="39936" s="29" customFormat="1" x14ac:dyDescent="0.25"/>
    <row r="39937" s="29" customFormat="1" x14ac:dyDescent="0.25"/>
    <row r="39938" s="29" customFormat="1" x14ac:dyDescent="0.25"/>
    <row r="39939" s="29" customFormat="1" x14ac:dyDescent="0.25"/>
    <row r="39940" s="29" customFormat="1" x14ac:dyDescent="0.25"/>
    <row r="39941" s="29" customFormat="1" x14ac:dyDescent="0.25"/>
    <row r="39942" s="29" customFormat="1" x14ac:dyDescent="0.25"/>
    <row r="39943" s="29" customFormat="1" x14ac:dyDescent="0.25"/>
    <row r="39944" s="29" customFormat="1" x14ac:dyDescent="0.25"/>
    <row r="39945" s="29" customFormat="1" x14ac:dyDescent="0.25"/>
    <row r="39946" s="29" customFormat="1" x14ac:dyDescent="0.25"/>
    <row r="39947" s="29" customFormat="1" x14ac:dyDescent="0.25"/>
    <row r="39948" s="29" customFormat="1" x14ac:dyDescent="0.25"/>
    <row r="39949" s="29" customFormat="1" x14ac:dyDescent="0.25"/>
    <row r="39950" s="29" customFormat="1" x14ac:dyDescent="0.25"/>
    <row r="39951" s="29" customFormat="1" x14ac:dyDescent="0.25"/>
    <row r="39952" s="29" customFormat="1" x14ac:dyDescent="0.25"/>
    <row r="39953" s="29" customFormat="1" x14ac:dyDescent="0.25"/>
    <row r="39954" s="29" customFormat="1" x14ac:dyDescent="0.25"/>
    <row r="39955" s="29" customFormat="1" x14ac:dyDescent="0.25"/>
    <row r="39956" s="29" customFormat="1" x14ac:dyDescent="0.25"/>
    <row r="39957" s="29" customFormat="1" x14ac:dyDescent="0.25"/>
    <row r="39958" s="29" customFormat="1" x14ac:dyDescent="0.25"/>
    <row r="39959" s="29" customFormat="1" x14ac:dyDescent="0.25"/>
    <row r="39960" s="29" customFormat="1" x14ac:dyDescent="0.25"/>
    <row r="39961" s="29" customFormat="1" x14ac:dyDescent="0.25"/>
    <row r="39962" s="29" customFormat="1" x14ac:dyDescent="0.25"/>
    <row r="39963" s="29" customFormat="1" x14ac:dyDescent="0.25"/>
    <row r="39964" s="29" customFormat="1" x14ac:dyDescent="0.25"/>
    <row r="39965" s="29" customFormat="1" x14ac:dyDescent="0.25"/>
    <row r="39966" s="29" customFormat="1" x14ac:dyDescent="0.25"/>
    <row r="39967" s="29" customFormat="1" x14ac:dyDescent="0.25"/>
    <row r="39968" s="29" customFormat="1" x14ac:dyDescent="0.25"/>
    <row r="39969" s="29" customFormat="1" x14ac:dyDescent="0.25"/>
    <row r="39970" s="29" customFormat="1" x14ac:dyDescent="0.25"/>
    <row r="39971" s="29" customFormat="1" x14ac:dyDescent="0.25"/>
    <row r="39972" s="29" customFormat="1" x14ac:dyDescent="0.25"/>
    <row r="39973" s="29" customFormat="1" x14ac:dyDescent="0.25"/>
    <row r="39974" s="29" customFormat="1" x14ac:dyDescent="0.25"/>
    <row r="39975" s="29" customFormat="1" x14ac:dyDescent="0.25"/>
    <row r="39976" s="29" customFormat="1" x14ac:dyDescent="0.25"/>
    <row r="39977" s="29" customFormat="1" x14ac:dyDescent="0.25"/>
    <row r="39978" s="29" customFormat="1" x14ac:dyDescent="0.25"/>
    <row r="39979" s="29" customFormat="1" x14ac:dyDescent="0.25"/>
    <row r="39980" s="29" customFormat="1" x14ac:dyDescent="0.25"/>
    <row r="39981" s="29" customFormat="1" x14ac:dyDescent="0.25"/>
    <row r="39982" s="29" customFormat="1" x14ac:dyDescent="0.25"/>
    <row r="39983" s="29" customFormat="1" x14ac:dyDescent="0.25"/>
    <row r="39984" s="29" customFormat="1" x14ac:dyDescent="0.25"/>
    <row r="39985" s="29" customFormat="1" x14ac:dyDescent="0.25"/>
    <row r="39986" s="29" customFormat="1" x14ac:dyDescent="0.25"/>
    <row r="39987" s="29" customFormat="1" x14ac:dyDescent="0.25"/>
    <row r="39988" s="29" customFormat="1" x14ac:dyDescent="0.25"/>
    <row r="39989" s="29" customFormat="1" x14ac:dyDescent="0.25"/>
    <row r="39990" s="29" customFormat="1" x14ac:dyDescent="0.25"/>
    <row r="39991" s="29" customFormat="1" x14ac:dyDescent="0.25"/>
    <row r="39992" s="29" customFormat="1" x14ac:dyDescent="0.25"/>
    <row r="39993" s="29" customFormat="1" x14ac:dyDescent="0.25"/>
    <row r="39994" s="29" customFormat="1" x14ac:dyDescent="0.25"/>
    <row r="39995" s="29" customFormat="1" x14ac:dyDescent="0.25"/>
    <row r="39996" s="29" customFormat="1" x14ac:dyDescent="0.25"/>
    <row r="39997" s="29" customFormat="1" x14ac:dyDescent="0.25"/>
    <row r="39998" s="29" customFormat="1" x14ac:dyDescent="0.25"/>
    <row r="39999" s="29" customFormat="1" x14ac:dyDescent="0.25"/>
    <row r="40000" s="29" customFormat="1" x14ac:dyDescent="0.25"/>
    <row r="40001" s="29" customFormat="1" x14ac:dyDescent="0.25"/>
    <row r="40002" s="29" customFormat="1" x14ac:dyDescent="0.25"/>
    <row r="40003" s="29" customFormat="1" x14ac:dyDescent="0.25"/>
    <row r="40004" s="29" customFormat="1" x14ac:dyDescent="0.25"/>
    <row r="40005" s="29" customFormat="1" x14ac:dyDescent="0.25"/>
    <row r="40006" s="29" customFormat="1" x14ac:dyDescent="0.25"/>
    <row r="40007" s="29" customFormat="1" x14ac:dyDescent="0.25"/>
    <row r="40008" s="29" customFormat="1" x14ac:dyDescent="0.25"/>
    <row r="40009" s="29" customFormat="1" x14ac:dyDescent="0.25"/>
    <row r="40010" s="29" customFormat="1" x14ac:dyDescent="0.25"/>
    <row r="40011" s="29" customFormat="1" x14ac:dyDescent="0.25"/>
    <row r="40012" s="29" customFormat="1" x14ac:dyDescent="0.25"/>
    <row r="40013" s="29" customFormat="1" x14ac:dyDescent="0.25"/>
    <row r="40014" s="29" customFormat="1" x14ac:dyDescent="0.25"/>
    <row r="40015" s="29" customFormat="1" x14ac:dyDescent="0.25"/>
    <row r="40016" s="29" customFormat="1" x14ac:dyDescent="0.25"/>
    <row r="40017" s="29" customFormat="1" x14ac:dyDescent="0.25"/>
    <row r="40018" s="29" customFormat="1" x14ac:dyDescent="0.25"/>
    <row r="40019" s="29" customFormat="1" x14ac:dyDescent="0.25"/>
    <row r="40020" s="29" customFormat="1" x14ac:dyDescent="0.25"/>
    <row r="40021" s="29" customFormat="1" x14ac:dyDescent="0.25"/>
    <row r="40022" s="29" customFormat="1" x14ac:dyDescent="0.25"/>
    <row r="40023" s="29" customFormat="1" x14ac:dyDescent="0.25"/>
    <row r="40024" s="29" customFormat="1" x14ac:dyDescent="0.25"/>
    <row r="40025" s="29" customFormat="1" x14ac:dyDescent="0.25"/>
    <row r="40026" s="29" customFormat="1" x14ac:dyDescent="0.25"/>
    <row r="40027" s="29" customFormat="1" x14ac:dyDescent="0.25"/>
    <row r="40028" s="29" customFormat="1" x14ac:dyDescent="0.25"/>
    <row r="40029" s="29" customFormat="1" x14ac:dyDescent="0.25"/>
    <row r="40030" s="29" customFormat="1" x14ac:dyDescent="0.25"/>
    <row r="40031" s="29" customFormat="1" x14ac:dyDescent="0.25"/>
    <row r="40032" s="29" customFormat="1" x14ac:dyDescent="0.25"/>
    <row r="40033" s="29" customFormat="1" x14ac:dyDescent="0.25"/>
    <row r="40034" s="29" customFormat="1" x14ac:dyDescent="0.25"/>
    <row r="40035" s="29" customFormat="1" x14ac:dyDescent="0.25"/>
    <row r="40036" s="29" customFormat="1" x14ac:dyDescent="0.25"/>
    <row r="40037" s="29" customFormat="1" x14ac:dyDescent="0.25"/>
    <row r="40038" s="29" customFormat="1" x14ac:dyDescent="0.25"/>
    <row r="40039" s="29" customFormat="1" x14ac:dyDescent="0.25"/>
    <row r="40040" s="29" customFormat="1" x14ac:dyDescent="0.25"/>
    <row r="40041" s="29" customFormat="1" x14ac:dyDescent="0.25"/>
    <row r="40042" s="29" customFormat="1" x14ac:dyDescent="0.25"/>
    <row r="40043" s="29" customFormat="1" x14ac:dyDescent="0.25"/>
    <row r="40044" s="29" customFormat="1" x14ac:dyDescent="0.25"/>
    <row r="40045" s="29" customFormat="1" x14ac:dyDescent="0.25"/>
    <row r="40046" s="29" customFormat="1" x14ac:dyDescent="0.25"/>
    <row r="40047" s="29" customFormat="1" x14ac:dyDescent="0.25"/>
    <row r="40048" s="29" customFormat="1" x14ac:dyDescent="0.25"/>
    <row r="40049" s="29" customFormat="1" x14ac:dyDescent="0.25"/>
    <row r="40050" s="29" customFormat="1" x14ac:dyDescent="0.25"/>
    <row r="40051" s="29" customFormat="1" x14ac:dyDescent="0.25"/>
    <row r="40052" s="29" customFormat="1" x14ac:dyDescent="0.25"/>
    <row r="40053" s="29" customFormat="1" x14ac:dyDescent="0.25"/>
    <row r="40054" s="29" customFormat="1" x14ac:dyDescent="0.25"/>
    <row r="40055" s="29" customFormat="1" x14ac:dyDescent="0.25"/>
    <row r="40056" s="29" customFormat="1" x14ac:dyDescent="0.25"/>
    <row r="40057" s="29" customFormat="1" x14ac:dyDescent="0.25"/>
    <row r="40058" s="29" customFormat="1" x14ac:dyDescent="0.25"/>
    <row r="40059" s="29" customFormat="1" x14ac:dyDescent="0.25"/>
    <row r="40060" s="29" customFormat="1" x14ac:dyDescent="0.25"/>
    <row r="40061" s="29" customFormat="1" x14ac:dyDescent="0.25"/>
    <row r="40062" s="29" customFormat="1" x14ac:dyDescent="0.25"/>
    <row r="40063" s="29" customFormat="1" x14ac:dyDescent="0.25"/>
    <row r="40064" s="29" customFormat="1" x14ac:dyDescent="0.25"/>
    <row r="40065" s="29" customFormat="1" x14ac:dyDescent="0.25"/>
    <row r="40066" s="29" customFormat="1" x14ac:dyDescent="0.25"/>
    <row r="40067" s="29" customFormat="1" x14ac:dyDescent="0.25"/>
    <row r="40068" s="29" customFormat="1" x14ac:dyDescent="0.25"/>
    <row r="40069" s="29" customFormat="1" x14ac:dyDescent="0.25"/>
    <row r="40070" s="29" customFormat="1" x14ac:dyDescent="0.25"/>
    <row r="40071" s="29" customFormat="1" x14ac:dyDescent="0.25"/>
    <row r="40072" s="29" customFormat="1" x14ac:dyDescent="0.25"/>
    <row r="40073" s="29" customFormat="1" x14ac:dyDescent="0.25"/>
    <row r="40074" s="29" customFormat="1" x14ac:dyDescent="0.25"/>
    <row r="40075" s="29" customFormat="1" x14ac:dyDescent="0.25"/>
    <row r="40076" s="29" customFormat="1" x14ac:dyDescent="0.25"/>
    <row r="40077" s="29" customFormat="1" x14ac:dyDescent="0.25"/>
    <row r="40078" s="29" customFormat="1" x14ac:dyDescent="0.25"/>
    <row r="40079" s="29" customFormat="1" x14ac:dyDescent="0.25"/>
    <row r="40080" s="29" customFormat="1" x14ac:dyDescent="0.25"/>
    <row r="40081" s="29" customFormat="1" x14ac:dyDescent="0.25"/>
    <row r="40082" s="29" customFormat="1" x14ac:dyDescent="0.25"/>
    <row r="40083" s="29" customFormat="1" x14ac:dyDescent="0.25"/>
    <row r="40084" s="29" customFormat="1" x14ac:dyDescent="0.25"/>
    <row r="40085" s="29" customFormat="1" x14ac:dyDescent="0.25"/>
    <row r="40086" s="29" customFormat="1" x14ac:dyDescent="0.25"/>
    <row r="40087" s="29" customFormat="1" x14ac:dyDescent="0.25"/>
    <row r="40088" s="29" customFormat="1" x14ac:dyDescent="0.25"/>
    <row r="40089" s="29" customFormat="1" x14ac:dyDescent="0.25"/>
    <row r="40090" s="29" customFormat="1" x14ac:dyDescent="0.25"/>
    <row r="40091" s="29" customFormat="1" x14ac:dyDescent="0.25"/>
    <row r="40092" s="29" customFormat="1" x14ac:dyDescent="0.25"/>
    <row r="40093" s="29" customFormat="1" x14ac:dyDescent="0.25"/>
    <row r="40094" s="29" customFormat="1" x14ac:dyDescent="0.25"/>
    <row r="40095" s="29" customFormat="1" x14ac:dyDescent="0.25"/>
    <row r="40096" s="29" customFormat="1" x14ac:dyDescent="0.25"/>
    <row r="40097" s="29" customFormat="1" x14ac:dyDescent="0.25"/>
    <row r="40098" s="29" customFormat="1" x14ac:dyDescent="0.25"/>
    <row r="40099" s="29" customFormat="1" x14ac:dyDescent="0.25"/>
    <row r="40100" s="29" customFormat="1" x14ac:dyDescent="0.25"/>
    <row r="40101" s="29" customFormat="1" x14ac:dyDescent="0.25"/>
    <row r="40102" s="29" customFormat="1" x14ac:dyDescent="0.25"/>
    <row r="40103" s="29" customFormat="1" x14ac:dyDescent="0.25"/>
    <row r="40104" s="29" customFormat="1" x14ac:dyDescent="0.25"/>
    <row r="40105" s="29" customFormat="1" x14ac:dyDescent="0.25"/>
    <row r="40106" s="29" customFormat="1" x14ac:dyDescent="0.25"/>
    <row r="40107" s="29" customFormat="1" x14ac:dyDescent="0.25"/>
    <row r="40108" s="29" customFormat="1" x14ac:dyDescent="0.25"/>
    <row r="40109" s="29" customFormat="1" x14ac:dyDescent="0.25"/>
    <row r="40110" s="29" customFormat="1" x14ac:dyDescent="0.25"/>
    <row r="40111" s="29" customFormat="1" x14ac:dyDescent="0.25"/>
    <row r="40112" s="29" customFormat="1" x14ac:dyDescent="0.25"/>
    <row r="40113" s="29" customFormat="1" x14ac:dyDescent="0.25"/>
    <row r="40114" s="29" customFormat="1" x14ac:dyDescent="0.25"/>
    <row r="40115" s="29" customFormat="1" x14ac:dyDescent="0.25"/>
    <row r="40116" s="29" customFormat="1" x14ac:dyDescent="0.25"/>
    <row r="40117" s="29" customFormat="1" x14ac:dyDescent="0.25"/>
    <row r="40118" s="29" customFormat="1" x14ac:dyDescent="0.25"/>
    <row r="40119" s="29" customFormat="1" x14ac:dyDescent="0.25"/>
    <row r="40120" s="29" customFormat="1" x14ac:dyDescent="0.25"/>
    <row r="40121" s="29" customFormat="1" x14ac:dyDescent="0.25"/>
    <row r="40122" s="29" customFormat="1" x14ac:dyDescent="0.25"/>
    <row r="40123" s="29" customFormat="1" x14ac:dyDescent="0.25"/>
    <row r="40124" s="29" customFormat="1" x14ac:dyDescent="0.25"/>
    <row r="40125" s="29" customFormat="1" x14ac:dyDescent="0.25"/>
    <row r="40126" s="29" customFormat="1" x14ac:dyDescent="0.25"/>
    <row r="40127" s="29" customFormat="1" x14ac:dyDescent="0.25"/>
    <row r="40128" s="29" customFormat="1" x14ac:dyDescent="0.25"/>
    <row r="40129" s="29" customFormat="1" x14ac:dyDescent="0.25"/>
    <row r="40130" s="29" customFormat="1" x14ac:dyDescent="0.25"/>
    <row r="40131" s="29" customFormat="1" x14ac:dyDescent="0.25"/>
    <row r="40132" s="29" customFormat="1" x14ac:dyDescent="0.25"/>
    <row r="40133" s="29" customFormat="1" x14ac:dyDescent="0.25"/>
    <row r="40134" s="29" customFormat="1" x14ac:dyDescent="0.25"/>
    <row r="40135" s="29" customFormat="1" x14ac:dyDescent="0.25"/>
    <row r="40136" s="29" customFormat="1" x14ac:dyDescent="0.25"/>
    <row r="40137" s="29" customFormat="1" x14ac:dyDescent="0.25"/>
    <row r="40138" s="29" customFormat="1" x14ac:dyDescent="0.25"/>
    <row r="40139" s="29" customFormat="1" x14ac:dyDescent="0.25"/>
    <row r="40140" s="29" customFormat="1" x14ac:dyDescent="0.25"/>
    <row r="40141" s="29" customFormat="1" x14ac:dyDescent="0.25"/>
    <row r="40142" s="29" customFormat="1" x14ac:dyDescent="0.25"/>
    <row r="40143" s="29" customFormat="1" x14ac:dyDescent="0.25"/>
    <row r="40144" s="29" customFormat="1" x14ac:dyDescent="0.25"/>
    <row r="40145" s="29" customFormat="1" x14ac:dyDescent="0.25"/>
    <row r="40146" s="29" customFormat="1" x14ac:dyDescent="0.25"/>
    <row r="40147" s="29" customFormat="1" x14ac:dyDescent="0.25"/>
    <row r="40148" s="29" customFormat="1" x14ac:dyDescent="0.25"/>
    <row r="40149" s="29" customFormat="1" x14ac:dyDescent="0.25"/>
    <row r="40150" s="29" customFormat="1" x14ac:dyDescent="0.25"/>
    <row r="40151" s="29" customFormat="1" x14ac:dyDescent="0.25"/>
    <row r="40152" s="29" customFormat="1" x14ac:dyDescent="0.25"/>
    <row r="40153" s="29" customFormat="1" x14ac:dyDescent="0.25"/>
    <row r="40154" s="29" customFormat="1" x14ac:dyDescent="0.25"/>
    <row r="40155" s="29" customFormat="1" x14ac:dyDescent="0.25"/>
    <row r="40156" s="29" customFormat="1" x14ac:dyDescent="0.25"/>
    <row r="40157" s="29" customFormat="1" x14ac:dyDescent="0.25"/>
    <row r="40158" s="29" customFormat="1" x14ac:dyDescent="0.25"/>
    <row r="40159" s="29" customFormat="1" x14ac:dyDescent="0.25"/>
    <row r="40160" s="29" customFormat="1" x14ac:dyDescent="0.25"/>
    <row r="40161" s="29" customFormat="1" x14ac:dyDescent="0.25"/>
    <row r="40162" s="29" customFormat="1" x14ac:dyDescent="0.25"/>
    <row r="40163" s="29" customFormat="1" x14ac:dyDescent="0.25"/>
    <row r="40164" s="29" customFormat="1" x14ac:dyDescent="0.25"/>
    <row r="40165" s="29" customFormat="1" x14ac:dyDescent="0.25"/>
    <row r="40166" s="29" customFormat="1" x14ac:dyDescent="0.25"/>
    <row r="40167" s="29" customFormat="1" x14ac:dyDescent="0.25"/>
    <row r="40168" s="29" customFormat="1" x14ac:dyDescent="0.25"/>
    <row r="40169" s="29" customFormat="1" x14ac:dyDescent="0.25"/>
    <row r="40170" s="29" customFormat="1" x14ac:dyDescent="0.25"/>
    <row r="40171" s="29" customFormat="1" x14ac:dyDescent="0.25"/>
    <row r="40172" s="29" customFormat="1" x14ac:dyDescent="0.25"/>
    <row r="40173" s="29" customFormat="1" x14ac:dyDescent="0.25"/>
    <row r="40174" s="29" customFormat="1" x14ac:dyDescent="0.25"/>
    <row r="40175" s="29" customFormat="1" x14ac:dyDescent="0.25"/>
    <row r="40176" s="29" customFormat="1" x14ac:dyDescent="0.25"/>
    <row r="40177" s="29" customFormat="1" x14ac:dyDescent="0.25"/>
    <row r="40178" s="29" customFormat="1" x14ac:dyDescent="0.25"/>
    <row r="40179" s="29" customFormat="1" x14ac:dyDescent="0.25"/>
    <row r="40180" s="29" customFormat="1" x14ac:dyDescent="0.25"/>
    <row r="40181" s="29" customFormat="1" x14ac:dyDescent="0.25"/>
    <row r="40182" s="29" customFormat="1" x14ac:dyDescent="0.25"/>
    <row r="40183" s="29" customFormat="1" x14ac:dyDescent="0.25"/>
    <row r="40184" s="29" customFormat="1" x14ac:dyDescent="0.25"/>
    <row r="40185" s="29" customFormat="1" x14ac:dyDescent="0.25"/>
    <row r="40186" s="29" customFormat="1" x14ac:dyDescent="0.25"/>
    <row r="40187" s="29" customFormat="1" x14ac:dyDescent="0.25"/>
    <row r="40188" s="29" customFormat="1" x14ac:dyDescent="0.25"/>
    <row r="40189" s="29" customFormat="1" x14ac:dyDescent="0.25"/>
    <row r="40190" s="29" customFormat="1" x14ac:dyDescent="0.25"/>
    <row r="40191" s="29" customFormat="1" x14ac:dyDescent="0.25"/>
    <row r="40192" s="29" customFormat="1" x14ac:dyDescent="0.25"/>
    <row r="40193" s="29" customFormat="1" x14ac:dyDescent="0.25"/>
    <row r="40194" s="29" customFormat="1" x14ac:dyDescent="0.25"/>
    <row r="40195" s="29" customFormat="1" x14ac:dyDescent="0.25"/>
    <row r="40196" s="29" customFormat="1" x14ac:dyDescent="0.25"/>
    <row r="40197" s="29" customFormat="1" x14ac:dyDescent="0.25"/>
    <row r="40198" s="29" customFormat="1" x14ac:dyDescent="0.25"/>
    <row r="40199" s="29" customFormat="1" x14ac:dyDescent="0.25"/>
    <row r="40200" s="29" customFormat="1" x14ac:dyDescent="0.25"/>
    <row r="40201" s="29" customFormat="1" x14ac:dyDescent="0.25"/>
    <row r="40202" s="29" customFormat="1" x14ac:dyDescent="0.25"/>
    <row r="40203" s="29" customFormat="1" x14ac:dyDescent="0.25"/>
    <row r="40204" s="29" customFormat="1" x14ac:dyDescent="0.25"/>
    <row r="40205" s="29" customFormat="1" x14ac:dyDescent="0.25"/>
    <row r="40206" s="29" customFormat="1" x14ac:dyDescent="0.25"/>
    <row r="40207" s="29" customFormat="1" x14ac:dyDescent="0.25"/>
    <row r="40208" s="29" customFormat="1" x14ac:dyDescent="0.25"/>
    <row r="40209" s="29" customFormat="1" x14ac:dyDescent="0.25"/>
    <row r="40210" s="29" customFormat="1" x14ac:dyDescent="0.25"/>
    <row r="40211" s="29" customFormat="1" x14ac:dyDescent="0.25"/>
    <row r="40212" s="29" customFormat="1" x14ac:dyDescent="0.25"/>
    <row r="40213" s="29" customFormat="1" x14ac:dyDescent="0.25"/>
    <row r="40214" s="29" customFormat="1" x14ac:dyDescent="0.25"/>
    <row r="40215" s="29" customFormat="1" x14ac:dyDescent="0.25"/>
    <row r="40216" s="29" customFormat="1" x14ac:dyDescent="0.25"/>
    <row r="40217" s="29" customFormat="1" x14ac:dyDescent="0.25"/>
    <row r="40218" s="29" customFormat="1" x14ac:dyDescent="0.25"/>
    <row r="40219" s="29" customFormat="1" x14ac:dyDescent="0.25"/>
    <row r="40220" s="29" customFormat="1" x14ac:dyDescent="0.25"/>
    <row r="40221" s="29" customFormat="1" x14ac:dyDescent="0.25"/>
    <row r="40222" s="29" customFormat="1" x14ac:dyDescent="0.25"/>
    <row r="40223" s="29" customFormat="1" x14ac:dyDescent="0.25"/>
    <row r="40224" s="29" customFormat="1" x14ac:dyDescent="0.25"/>
    <row r="40225" s="29" customFormat="1" x14ac:dyDescent="0.25"/>
    <row r="40226" s="29" customFormat="1" x14ac:dyDescent="0.25"/>
    <row r="40227" s="29" customFormat="1" x14ac:dyDescent="0.25"/>
    <row r="40228" s="29" customFormat="1" x14ac:dyDescent="0.25"/>
    <row r="40229" s="29" customFormat="1" x14ac:dyDescent="0.25"/>
    <row r="40230" s="29" customFormat="1" x14ac:dyDescent="0.25"/>
    <row r="40231" s="29" customFormat="1" x14ac:dyDescent="0.25"/>
    <row r="40232" s="29" customFormat="1" x14ac:dyDescent="0.25"/>
    <row r="40233" s="29" customFormat="1" x14ac:dyDescent="0.25"/>
    <row r="40234" s="29" customFormat="1" x14ac:dyDescent="0.25"/>
    <row r="40235" s="29" customFormat="1" x14ac:dyDescent="0.25"/>
    <row r="40236" s="29" customFormat="1" x14ac:dyDescent="0.25"/>
    <row r="40237" s="29" customFormat="1" x14ac:dyDescent="0.25"/>
    <row r="40238" s="29" customFormat="1" x14ac:dyDescent="0.25"/>
    <row r="40239" s="29" customFormat="1" x14ac:dyDescent="0.25"/>
    <row r="40240" s="29" customFormat="1" x14ac:dyDescent="0.25"/>
    <row r="40241" s="29" customFormat="1" x14ac:dyDescent="0.25"/>
    <row r="40242" s="29" customFormat="1" x14ac:dyDescent="0.25"/>
    <row r="40243" s="29" customFormat="1" x14ac:dyDescent="0.25"/>
    <row r="40244" s="29" customFormat="1" x14ac:dyDescent="0.25"/>
    <row r="40245" s="29" customFormat="1" x14ac:dyDescent="0.25"/>
    <row r="40246" s="29" customFormat="1" x14ac:dyDescent="0.25"/>
    <row r="40247" s="29" customFormat="1" x14ac:dyDescent="0.25"/>
    <row r="40248" s="29" customFormat="1" x14ac:dyDescent="0.25"/>
    <row r="40249" s="29" customFormat="1" x14ac:dyDescent="0.25"/>
    <row r="40250" s="29" customFormat="1" x14ac:dyDescent="0.25"/>
    <row r="40251" s="29" customFormat="1" x14ac:dyDescent="0.25"/>
    <row r="40252" s="29" customFormat="1" x14ac:dyDescent="0.25"/>
    <row r="40253" s="29" customFormat="1" x14ac:dyDescent="0.25"/>
    <row r="40254" s="29" customFormat="1" x14ac:dyDescent="0.25"/>
    <row r="40255" s="29" customFormat="1" x14ac:dyDescent="0.25"/>
    <row r="40256" s="29" customFormat="1" x14ac:dyDescent="0.25"/>
    <row r="40257" s="29" customFormat="1" x14ac:dyDescent="0.25"/>
    <row r="40258" s="29" customFormat="1" x14ac:dyDescent="0.25"/>
    <row r="40259" s="29" customFormat="1" x14ac:dyDescent="0.25"/>
    <row r="40260" s="29" customFormat="1" x14ac:dyDescent="0.25"/>
    <row r="40261" s="29" customFormat="1" x14ac:dyDescent="0.25"/>
    <row r="40262" s="29" customFormat="1" x14ac:dyDescent="0.25"/>
    <row r="40263" s="29" customFormat="1" x14ac:dyDescent="0.25"/>
    <row r="40264" s="29" customFormat="1" x14ac:dyDescent="0.25"/>
    <row r="40265" s="29" customFormat="1" x14ac:dyDescent="0.25"/>
    <row r="40266" s="29" customFormat="1" x14ac:dyDescent="0.25"/>
    <row r="40267" s="29" customFormat="1" x14ac:dyDescent="0.25"/>
    <row r="40268" s="29" customFormat="1" x14ac:dyDescent="0.25"/>
    <row r="40269" s="29" customFormat="1" x14ac:dyDescent="0.25"/>
    <row r="40270" s="29" customFormat="1" x14ac:dyDescent="0.25"/>
    <row r="40271" s="29" customFormat="1" x14ac:dyDescent="0.25"/>
    <row r="40272" s="29" customFormat="1" x14ac:dyDescent="0.25"/>
    <row r="40273" s="29" customFormat="1" x14ac:dyDescent="0.25"/>
    <row r="40274" s="29" customFormat="1" x14ac:dyDescent="0.25"/>
    <row r="40275" s="29" customFormat="1" x14ac:dyDescent="0.25"/>
    <row r="40276" s="29" customFormat="1" x14ac:dyDescent="0.25"/>
    <row r="40277" s="29" customFormat="1" x14ac:dyDescent="0.25"/>
    <row r="40278" s="29" customFormat="1" x14ac:dyDescent="0.25"/>
    <row r="40279" s="29" customFormat="1" x14ac:dyDescent="0.25"/>
    <row r="40280" s="29" customFormat="1" x14ac:dyDescent="0.25"/>
    <row r="40281" s="29" customFormat="1" x14ac:dyDescent="0.25"/>
    <row r="40282" s="29" customFormat="1" x14ac:dyDescent="0.25"/>
    <row r="40283" s="29" customFormat="1" x14ac:dyDescent="0.25"/>
    <row r="40284" s="29" customFormat="1" x14ac:dyDescent="0.25"/>
    <row r="40285" s="29" customFormat="1" x14ac:dyDescent="0.25"/>
    <row r="40286" s="29" customFormat="1" x14ac:dyDescent="0.25"/>
    <row r="40287" s="29" customFormat="1" x14ac:dyDescent="0.25"/>
    <row r="40288" s="29" customFormat="1" x14ac:dyDescent="0.25"/>
    <row r="40289" s="29" customFormat="1" x14ac:dyDescent="0.25"/>
    <row r="40290" s="29" customFormat="1" x14ac:dyDescent="0.25"/>
    <row r="40291" s="29" customFormat="1" x14ac:dyDescent="0.25"/>
    <row r="40292" s="29" customFormat="1" x14ac:dyDescent="0.25"/>
    <row r="40293" s="29" customFormat="1" x14ac:dyDescent="0.25"/>
    <row r="40294" s="29" customFormat="1" x14ac:dyDescent="0.25"/>
    <row r="40295" s="29" customFormat="1" x14ac:dyDescent="0.25"/>
    <row r="40296" s="29" customFormat="1" x14ac:dyDescent="0.25"/>
    <row r="40297" s="29" customFormat="1" x14ac:dyDescent="0.25"/>
    <row r="40298" s="29" customFormat="1" x14ac:dyDescent="0.25"/>
    <row r="40299" s="29" customFormat="1" x14ac:dyDescent="0.25"/>
    <row r="40300" s="29" customFormat="1" x14ac:dyDescent="0.25"/>
    <row r="40301" s="29" customFormat="1" x14ac:dyDescent="0.25"/>
    <row r="40302" s="29" customFormat="1" x14ac:dyDescent="0.25"/>
    <row r="40303" s="29" customFormat="1" x14ac:dyDescent="0.25"/>
    <row r="40304" s="29" customFormat="1" x14ac:dyDescent="0.25"/>
    <row r="40305" s="29" customFormat="1" x14ac:dyDescent="0.25"/>
    <row r="40306" s="29" customFormat="1" x14ac:dyDescent="0.25"/>
    <row r="40307" s="29" customFormat="1" x14ac:dyDescent="0.25"/>
    <row r="40308" s="29" customFormat="1" x14ac:dyDescent="0.25"/>
    <row r="40309" s="29" customFormat="1" x14ac:dyDescent="0.25"/>
    <row r="40310" s="29" customFormat="1" x14ac:dyDescent="0.25"/>
    <row r="40311" s="29" customFormat="1" x14ac:dyDescent="0.25"/>
    <row r="40312" s="29" customFormat="1" x14ac:dyDescent="0.25"/>
    <row r="40313" s="29" customFormat="1" x14ac:dyDescent="0.25"/>
    <row r="40314" s="29" customFormat="1" x14ac:dyDescent="0.25"/>
    <row r="40315" s="29" customFormat="1" x14ac:dyDescent="0.25"/>
    <row r="40316" s="29" customFormat="1" x14ac:dyDescent="0.25"/>
    <row r="40317" s="29" customFormat="1" x14ac:dyDescent="0.25"/>
    <row r="40318" s="29" customFormat="1" x14ac:dyDescent="0.25"/>
    <row r="40319" s="29" customFormat="1" x14ac:dyDescent="0.25"/>
    <row r="40320" s="29" customFormat="1" x14ac:dyDescent="0.25"/>
    <row r="40321" s="29" customFormat="1" x14ac:dyDescent="0.25"/>
    <row r="40322" s="29" customFormat="1" x14ac:dyDescent="0.25"/>
    <row r="40323" s="29" customFormat="1" x14ac:dyDescent="0.25"/>
    <row r="40324" s="29" customFormat="1" x14ac:dyDescent="0.25"/>
    <row r="40325" s="29" customFormat="1" x14ac:dyDescent="0.25"/>
    <row r="40326" s="29" customFormat="1" x14ac:dyDescent="0.25"/>
    <row r="40327" s="29" customFormat="1" x14ac:dyDescent="0.25"/>
    <row r="40328" s="29" customFormat="1" x14ac:dyDescent="0.25"/>
    <row r="40329" s="29" customFormat="1" x14ac:dyDescent="0.25"/>
    <row r="40330" s="29" customFormat="1" x14ac:dyDescent="0.25"/>
    <row r="40331" s="29" customFormat="1" x14ac:dyDescent="0.25"/>
    <row r="40332" s="29" customFormat="1" x14ac:dyDescent="0.25"/>
    <row r="40333" s="29" customFormat="1" x14ac:dyDescent="0.25"/>
    <row r="40334" s="29" customFormat="1" x14ac:dyDescent="0.25"/>
    <row r="40335" s="29" customFormat="1" x14ac:dyDescent="0.25"/>
    <row r="40336" s="29" customFormat="1" x14ac:dyDescent="0.25"/>
    <row r="40337" s="29" customFormat="1" x14ac:dyDescent="0.25"/>
    <row r="40338" s="29" customFormat="1" x14ac:dyDescent="0.25"/>
    <row r="40339" s="29" customFormat="1" x14ac:dyDescent="0.25"/>
    <row r="40340" s="29" customFormat="1" x14ac:dyDescent="0.25"/>
    <row r="40341" s="29" customFormat="1" x14ac:dyDescent="0.25"/>
    <row r="40342" s="29" customFormat="1" x14ac:dyDescent="0.25"/>
    <row r="40343" s="29" customFormat="1" x14ac:dyDescent="0.25"/>
    <row r="40344" s="29" customFormat="1" x14ac:dyDescent="0.25"/>
    <row r="40345" s="29" customFormat="1" x14ac:dyDescent="0.25"/>
    <row r="40346" s="29" customFormat="1" x14ac:dyDescent="0.25"/>
    <row r="40347" s="29" customFormat="1" x14ac:dyDescent="0.25"/>
    <row r="40348" s="29" customFormat="1" x14ac:dyDescent="0.25"/>
    <row r="40349" s="29" customFormat="1" x14ac:dyDescent="0.25"/>
    <row r="40350" s="29" customFormat="1" x14ac:dyDescent="0.25"/>
    <row r="40351" s="29" customFormat="1" x14ac:dyDescent="0.25"/>
    <row r="40352" s="29" customFormat="1" x14ac:dyDescent="0.25"/>
    <row r="40353" s="29" customFormat="1" x14ac:dyDescent="0.25"/>
    <row r="40354" s="29" customFormat="1" x14ac:dyDescent="0.25"/>
    <row r="40355" s="29" customFormat="1" x14ac:dyDescent="0.25"/>
    <row r="40356" s="29" customFormat="1" x14ac:dyDescent="0.25"/>
    <row r="40357" s="29" customFormat="1" x14ac:dyDescent="0.25"/>
    <row r="40358" s="29" customFormat="1" x14ac:dyDescent="0.25"/>
    <row r="40359" s="29" customFormat="1" x14ac:dyDescent="0.25"/>
    <row r="40360" s="29" customFormat="1" x14ac:dyDescent="0.25"/>
    <row r="40361" s="29" customFormat="1" x14ac:dyDescent="0.25"/>
    <row r="40362" s="29" customFormat="1" x14ac:dyDescent="0.25"/>
    <row r="40363" s="29" customFormat="1" x14ac:dyDescent="0.25"/>
    <row r="40364" s="29" customFormat="1" x14ac:dyDescent="0.25"/>
    <row r="40365" s="29" customFormat="1" x14ac:dyDescent="0.25"/>
    <row r="40366" s="29" customFormat="1" x14ac:dyDescent="0.25"/>
    <row r="40367" s="29" customFormat="1" x14ac:dyDescent="0.25"/>
    <row r="40368" s="29" customFormat="1" x14ac:dyDescent="0.25"/>
    <row r="40369" s="29" customFormat="1" x14ac:dyDescent="0.25"/>
    <row r="40370" s="29" customFormat="1" x14ac:dyDescent="0.25"/>
    <row r="40371" s="29" customFormat="1" x14ac:dyDescent="0.25"/>
    <row r="40372" s="29" customFormat="1" x14ac:dyDescent="0.25"/>
    <row r="40373" s="29" customFormat="1" x14ac:dyDescent="0.25"/>
    <row r="40374" s="29" customFormat="1" x14ac:dyDescent="0.25"/>
    <row r="40375" s="29" customFormat="1" x14ac:dyDescent="0.25"/>
    <row r="40376" s="29" customFormat="1" x14ac:dyDescent="0.25"/>
    <row r="40377" s="29" customFormat="1" x14ac:dyDescent="0.25"/>
    <row r="40378" s="29" customFormat="1" x14ac:dyDescent="0.25"/>
    <row r="40379" s="29" customFormat="1" x14ac:dyDescent="0.25"/>
    <row r="40380" s="29" customFormat="1" x14ac:dyDescent="0.25"/>
    <row r="40381" s="29" customFormat="1" x14ac:dyDescent="0.25"/>
    <row r="40382" s="29" customFormat="1" x14ac:dyDescent="0.25"/>
    <row r="40383" s="29" customFormat="1" x14ac:dyDescent="0.25"/>
    <row r="40384" s="29" customFormat="1" x14ac:dyDescent="0.25"/>
    <row r="40385" s="29" customFormat="1" x14ac:dyDescent="0.25"/>
    <row r="40386" s="29" customFormat="1" x14ac:dyDescent="0.25"/>
    <row r="40387" s="29" customFormat="1" x14ac:dyDescent="0.25"/>
    <row r="40388" s="29" customFormat="1" x14ac:dyDescent="0.25"/>
    <row r="40389" s="29" customFormat="1" x14ac:dyDescent="0.25"/>
    <row r="40390" s="29" customFormat="1" x14ac:dyDescent="0.25"/>
    <row r="40391" s="29" customFormat="1" x14ac:dyDescent="0.25"/>
    <row r="40392" s="29" customFormat="1" x14ac:dyDescent="0.25"/>
    <row r="40393" s="29" customFormat="1" x14ac:dyDescent="0.25"/>
    <row r="40394" s="29" customFormat="1" x14ac:dyDescent="0.25"/>
    <row r="40395" s="29" customFormat="1" x14ac:dyDescent="0.25"/>
    <row r="40396" s="29" customFormat="1" x14ac:dyDescent="0.25"/>
    <row r="40397" s="29" customFormat="1" x14ac:dyDescent="0.25"/>
    <row r="40398" s="29" customFormat="1" x14ac:dyDescent="0.25"/>
    <row r="40399" s="29" customFormat="1" x14ac:dyDescent="0.25"/>
    <row r="40400" s="29" customFormat="1" x14ac:dyDescent="0.25"/>
    <row r="40401" s="29" customFormat="1" x14ac:dyDescent="0.25"/>
    <row r="40402" s="29" customFormat="1" x14ac:dyDescent="0.25"/>
    <row r="40403" s="29" customFormat="1" x14ac:dyDescent="0.25"/>
    <row r="40404" s="29" customFormat="1" x14ac:dyDescent="0.25"/>
    <row r="40405" s="29" customFormat="1" x14ac:dyDescent="0.25"/>
    <row r="40406" s="29" customFormat="1" x14ac:dyDescent="0.25"/>
    <row r="40407" s="29" customFormat="1" x14ac:dyDescent="0.25"/>
    <row r="40408" s="29" customFormat="1" x14ac:dyDescent="0.25"/>
    <row r="40409" s="29" customFormat="1" x14ac:dyDescent="0.25"/>
    <row r="40410" s="29" customFormat="1" x14ac:dyDescent="0.25"/>
    <row r="40411" s="29" customFormat="1" x14ac:dyDescent="0.25"/>
    <row r="40412" s="29" customFormat="1" x14ac:dyDescent="0.25"/>
    <row r="40413" s="29" customFormat="1" x14ac:dyDescent="0.25"/>
    <row r="40414" s="29" customFormat="1" x14ac:dyDescent="0.25"/>
    <row r="40415" s="29" customFormat="1" x14ac:dyDescent="0.25"/>
    <row r="40416" s="29" customFormat="1" x14ac:dyDescent="0.25"/>
    <row r="40417" s="29" customFormat="1" x14ac:dyDescent="0.25"/>
    <row r="40418" s="29" customFormat="1" x14ac:dyDescent="0.25"/>
    <row r="40419" s="29" customFormat="1" x14ac:dyDescent="0.25"/>
    <row r="40420" s="29" customFormat="1" x14ac:dyDescent="0.25"/>
    <row r="40421" s="29" customFormat="1" x14ac:dyDescent="0.25"/>
    <row r="40422" s="29" customFormat="1" x14ac:dyDescent="0.25"/>
    <row r="40423" s="29" customFormat="1" x14ac:dyDescent="0.25"/>
    <row r="40424" s="29" customFormat="1" x14ac:dyDescent="0.25"/>
    <row r="40425" s="29" customFormat="1" x14ac:dyDescent="0.25"/>
    <row r="40426" s="29" customFormat="1" x14ac:dyDescent="0.25"/>
    <row r="40427" s="29" customFormat="1" x14ac:dyDescent="0.25"/>
    <row r="40428" s="29" customFormat="1" x14ac:dyDescent="0.25"/>
    <row r="40429" s="29" customFormat="1" x14ac:dyDescent="0.25"/>
    <row r="40430" s="29" customFormat="1" x14ac:dyDescent="0.25"/>
    <row r="40431" s="29" customFormat="1" x14ac:dyDescent="0.25"/>
    <row r="40432" s="29" customFormat="1" x14ac:dyDescent="0.25"/>
    <row r="40433" s="29" customFormat="1" x14ac:dyDescent="0.25"/>
    <row r="40434" s="29" customFormat="1" x14ac:dyDescent="0.25"/>
    <row r="40435" s="29" customFormat="1" x14ac:dyDescent="0.25"/>
    <row r="40436" s="29" customFormat="1" x14ac:dyDescent="0.25"/>
    <row r="40437" s="29" customFormat="1" x14ac:dyDescent="0.25"/>
    <row r="40438" s="29" customFormat="1" x14ac:dyDescent="0.25"/>
    <row r="40439" s="29" customFormat="1" x14ac:dyDescent="0.25"/>
    <row r="40440" s="29" customFormat="1" x14ac:dyDescent="0.25"/>
    <row r="40441" s="29" customFormat="1" x14ac:dyDescent="0.25"/>
    <row r="40442" s="29" customFormat="1" x14ac:dyDescent="0.25"/>
    <row r="40443" s="29" customFormat="1" x14ac:dyDescent="0.25"/>
    <row r="40444" s="29" customFormat="1" x14ac:dyDescent="0.25"/>
    <row r="40445" s="29" customFormat="1" x14ac:dyDescent="0.25"/>
    <row r="40446" s="29" customFormat="1" x14ac:dyDescent="0.25"/>
    <row r="40447" s="29" customFormat="1" x14ac:dyDescent="0.25"/>
    <row r="40448" s="29" customFormat="1" x14ac:dyDescent="0.25"/>
    <row r="40449" s="29" customFormat="1" x14ac:dyDescent="0.25"/>
    <row r="40450" s="29" customFormat="1" x14ac:dyDescent="0.25"/>
    <row r="40451" s="29" customFormat="1" x14ac:dyDescent="0.25"/>
    <row r="40452" s="29" customFormat="1" x14ac:dyDescent="0.25"/>
    <row r="40453" s="29" customFormat="1" x14ac:dyDescent="0.25"/>
    <row r="40454" s="29" customFormat="1" x14ac:dyDescent="0.25"/>
    <row r="40455" s="29" customFormat="1" x14ac:dyDescent="0.25"/>
    <row r="40456" s="29" customFormat="1" x14ac:dyDescent="0.25"/>
    <row r="40457" s="29" customFormat="1" x14ac:dyDescent="0.25"/>
    <row r="40458" s="29" customFormat="1" x14ac:dyDescent="0.25"/>
    <row r="40459" s="29" customFormat="1" x14ac:dyDescent="0.25"/>
    <row r="40460" s="29" customFormat="1" x14ac:dyDescent="0.25"/>
    <row r="40461" s="29" customFormat="1" x14ac:dyDescent="0.25"/>
    <row r="40462" s="29" customFormat="1" x14ac:dyDescent="0.25"/>
    <row r="40463" s="29" customFormat="1" x14ac:dyDescent="0.25"/>
    <row r="40464" s="29" customFormat="1" x14ac:dyDescent="0.25"/>
    <row r="40465" s="29" customFormat="1" x14ac:dyDescent="0.25"/>
    <row r="40466" s="29" customFormat="1" x14ac:dyDescent="0.25"/>
    <row r="40467" s="29" customFormat="1" x14ac:dyDescent="0.25"/>
    <row r="40468" s="29" customFormat="1" x14ac:dyDescent="0.25"/>
    <row r="40469" s="29" customFormat="1" x14ac:dyDescent="0.25"/>
    <row r="40470" s="29" customFormat="1" x14ac:dyDescent="0.25"/>
    <row r="40471" s="29" customFormat="1" x14ac:dyDescent="0.25"/>
    <row r="40472" s="29" customFormat="1" x14ac:dyDescent="0.25"/>
    <row r="40473" s="29" customFormat="1" x14ac:dyDescent="0.25"/>
    <row r="40474" s="29" customFormat="1" x14ac:dyDescent="0.25"/>
    <row r="40475" s="29" customFormat="1" x14ac:dyDescent="0.25"/>
    <row r="40476" s="29" customFormat="1" x14ac:dyDescent="0.25"/>
    <row r="40477" s="29" customFormat="1" x14ac:dyDescent="0.25"/>
    <row r="40478" s="29" customFormat="1" x14ac:dyDescent="0.25"/>
    <row r="40479" s="29" customFormat="1" x14ac:dyDescent="0.25"/>
    <row r="40480" s="29" customFormat="1" x14ac:dyDescent="0.25"/>
    <row r="40481" s="29" customFormat="1" x14ac:dyDescent="0.25"/>
    <row r="40482" s="29" customFormat="1" x14ac:dyDescent="0.25"/>
    <row r="40483" s="29" customFormat="1" x14ac:dyDescent="0.25"/>
    <row r="40484" s="29" customFormat="1" x14ac:dyDescent="0.25"/>
    <row r="40485" s="29" customFormat="1" x14ac:dyDescent="0.25"/>
    <row r="40486" s="29" customFormat="1" x14ac:dyDescent="0.25"/>
    <row r="40487" s="29" customFormat="1" x14ac:dyDescent="0.25"/>
    <row r="40488" s="29" customFormat="1" x14ac:dyDescent="0.25"/>
    <row r="40489" s="29" customFormat="1" x14ac:dyDescent="0.25"/>
    <row r="40490" s="29" customFormat="1" x14ac:dyDescent="0.25"/>
    <row r="40491" s="29" customFormat="1" x14ac:dyDescent="0.25"/>
    <row r="40492" s="29" customFormat="1" x14ac:dyDescent="0.25"/>
    <row r="40493" s="29" customFormat="1" x14ac:dyDescent="0.25"/>
    <row r="40494" s="29" customFormat="1" x14ac:dyDescent="0.25"/>
    <row r="40495" s="29" customFormat="1" x14ac:dyDescent="0.25"/>
    <row r="40496" s="29" customFormat="1" x14ac:dyDescent="0.25"/>
    <row r="40497" s="29" customFormat="1" x14ac:dyDescent="0.25"/>
    <row r="40498" s="29" customFormat="1" x14ac:dyDescent="0.25"/>
    <row r="40499" s="29" customFormat="1" x14ac:dyDescent="0.25"/>
    <row r="40500" s="29" customFormat="1" x14ac:dyDescent="0.25"/>
    <row r="40501" s="29" customFormat="1" x14ac:dyDescent="0.25"/>
    <row r="40502" s="29" customFormat="1" x14ac:dyDescent="0.25"/>
    <row r="40503" s="29" customFormat="1" x14ac:dyDescent="0.25"/>
    <row r="40504" s="29" customFormat="1" x14ac:dyDescent="0.25"/>
    <row r="40505" s="29" customFormat="1" x14ac:dyDescent="0.25"/>
    <row r="40506" s="29" customFormat="1" x14ac:dyDescent="0.25"/>
    <row r="40507" s="29" customFormat="1" x14ac:dyDescent="0.25"/>
    <row r="40508" s="29" customFormat="1" x14ac:dyDescent="0.25"/>
    <row r="40509" s="29" customFormat="1" x14ac:dyDescent="0.25"/>
    <row r="40510" s="29" customFormat="1" x14ac:dyDescent="0.25"/>
    <row r="40511" s="29" customFormat="1" x14ac:dyDescent="0.25"/>
    <row r="40512" s="29" customFormat="1" x14ac:dyDescent="0.25"/>
    <row r="40513" s="29" customFormat="1" x14ac:dyDescent="0.25"/>
    <row r="40514" s="29" customFormat="1" x14ac:dyDescent="0.25"/>
    <row r="40515" s="29" customFormat="1" x14ac:dyDescent="0.25"/>
    <row r="40516" s="29" customFormat="1" x14ac:dyDescent="0.25"/>
    <row r="40517" s="29" customFormat="1" x14ac:dyDescent="0.25"/>
    <row r="40518" s="29" customFormat="1" x14ac:dyDescent="0.25"/>
    <row r="40519" s="29" customFormat="1" x14ac:dyDescent="0.25"/>
    <row r="40520" s="29" customFormat="1" x14ac:dyDescent="0.25"/>
    <row r="40521" s="29" customFormat="1" x14ac:dyDescent="0.25"/>
    <row r="40522" s="29" customFormat="1" x14ac:dyDescent="0.25"/>
    <row r="40523" s="29" customFormat="1" x14ac:dyDescent="0.25"/>
    <row r="40524" s="29" customFormat="1" x14ac:dyDescent="0.25"/>
    <row r="40525" s="29" customFormat="1" x14ac:dyDescent="0.25"/>
    <row r="40526" s="29" customFormat="1" x14ac:dyDescent="0.25"/>
    <row r="40527" s="29" customFormat="1" x14ac:dyDescent="0.25"/>
    <row r="40528" s="29" customFormat="1" x14ac:dyDescent="0.25"/>
    <row r="40529" s="29" customFormat="1" x14ac:dyDescent="0.25"/>
    <row r="40530" s="29" customFormat="1" x14ac:dyDescent="0.25"/>
    <row r="40531" s="29" customFormat="1" x14ac:dyDescent="0.25"/>
    <row r="40532" s="29" customFormat="1" x14ac:dyDescent="0.25"/>
    <row r="40533" s="29" customFormat="1" x14ac:dyDescent="0.25"/>
    <row r="40534" s="29" customFormat="1" x14ac:dyDescent="0.25"/>
    <row r="40535" s="29" customFormat="1" x14ac:dyDescent="0.25"/>
    <row r="40536" s="29" customFormat="1" x14ac:dyDescent="0.25"/>
    <row r="40537" s="29" customFormat="1" x14ac:dyDescent="0.25"/>
    <row r="40538" s="29" customFormat="1" x14ac:dyDescent="0.25"/>
    <row r="40539" s="29" customFormat="1" x14ac:dyDescent="0.25"/>
    <row r="40540" s="29" customFormat="1" x14ac:dyDescent="0.25"/>
    <row r="40541" s="29" customFormat="1" x14ac:dyDescent="0.25"/>
    <row r="40542" s="29" customFormat="1" x14ac:dyDescent="0.25"/>
    <row r="40543" s="29" customFormat="1" x14ac:dyDescent="0.25"/>
    <row r="40544" s="29" customFormat="1" x14ac:dyDescent="0.25"/>
    <row r="40545" s="29" customFormat="1" x14ac:dyDescent="0.25"/>
    <row r="40546" s="29" customFormat="1" x14ac:dyDescent="0.25"/>
    <row r="40547" s="29" customFormat="1" x14ac:dyDescent="0.25"/>
    <row r="40548" s="29" customFormat="1" x14ac:dyDescent="0.25"/>
    <row r="40549" s="29" customFormat="1" x14ac:dyDescent="0.25"/>
    <row r="40550" s="29" customFormat="1" x14ac:dyDescent="0.25"/>
    <row r="40551" s="29" customFormat="1" x14ac:dyDescent="0.25"/>
    <row r="40552" s="29" customFormat="1" x14ac:dyDescent="0.25"/>
    <row r="40553" s="29" customFormat="1" x14ac:dyDescent="0.25"/>
    <row r="40554" s="29" customFormat="1" x14ac:dyDescent="0.25"/>
    <row r="40555" s="29" customFormat="1" x14ac:dyDescent="0.25"/>
    <row r="40556" s="29" customFormat="1" x14ac:dyDescent="0.25"/>
    <row r="40557" s="29" customFormat="1" x14ac:dyDescent="0.25"/>
    <row r="40558" s="29" customFormat="1" x14ac:dyDescent="0.25"/>
    <row r="40559" s="29" customFormat="1" x14ac:dyDescent="0.25"/>
    <row r="40560" s="29" customFormat="1" x14ac:dyDescent="0.25"/>
    <row r="40561" s="29" customFormat="1" x14ac:dyDescent="0.25"/>
    <row r="40562" s="29" customFormat="1" x14ac:dyDescent="0.25"/>
    <row r="40563" s="29" customFormat="1" x14ac:dyDescent="0.25"/>
    <row r="40564" s="29" customFormat="1" x14ac:dyDescent="0.25"/>
    <row r="40565" s="29" customFormat="1" x14ac:dyDescent="0.25"/>
    <row r="40566" s="29" customFormat="1" x14ac:dyDescent="0.25"/>
    <row r="40567" s="29" customFormat="1" x14ac:dyDescent="0.25"/>
    <row r="40568" s="29" customFormat="1" x14ac:dyDescent="0.25"/>
    <row r="40569" s="29" customFormat="1" x14ac:dyDescent="0.25"/>
    <row r="40570" s="29" customFormat="1" x14ac:dyDescent="0.25"/>
    <row r="40571" s="29" customFormat="1" x14ac:dyDescent="0.25"/>
    <row r="40572" s="29" customFormat="1" x14ac:dyDescent="0.25"/>
    <row r="40573" s="29" customFormat="1" x14ac:dyDescent="0.25"/>
    <row r="40574" s="29" customFormat="1" x14ac:dyDescent="0.25"/>
    <row r="40575" s="29" customFormat="1" x14ac:dyDescent="0.25"/>
    <row r="40576" s="29" customFormat="1" x14ac:dyDescent="0.25"/>
    <row r="40577" s="29" customFormat="1" x14ac:dyDescent="0.25"/>
    <row r="40578" s="29" customFormat="1" x14ac:dyDescent="0.25"/>
    <row r="40579" s="29" customFormat="1" x14ac:dyDescent="0.25"/>
    <row r="40580" s="29" customFormat="1" x14ac:dyDescent="0.25"/>
    <row r="40581" s="29" customFormat="1" x14ac:dyDescent="0.25"/>
    <row r="40582" s="29" customFormat="1" x14ac:dyDescent="0.25"/>
    <row r="40583" s="29" customFormat="1" x14ac:dyDescent="0.25"/>
    <row r="40584" s="29" customFormat="1" x14ac:dyDescent="0.25"/>
    <row r="40585" s="29" customFormat="1" x14ac:dyDescent="0.25"/>
    <row r="40586" s="29" customFormat="1" x14ac:dyDescent="0.25"/>
    <row r="40587" s="29" customFormat="1" x14ac:dyDescent="0.25"/>
    <row r="40588" s="29" customFormat="1" x14ac:dyDescent="0.25"/>
    <row r="40589" s="29" customFormat="1" x14ac:dyDescent="0.25"/>
    <row r="40590" s="29" customFormat="1" x14ac:dyDescent="0.25"/>
    <row r="40591" s="29" customFormat="1" x14ac:dyDescent="0.25"/>
    <row r="40592" s="29" customFormat="1" x14ac:dyDescent="0.25"/>
    <row r="40593" s="29" customFormat="1" x14ac:dyDescent="0.25"/>
    <row r="40594" s="29" customFormat="1" x14ac:dyDescent="0.25"/>
    <row r="40595" s="29" customFormat="1" x14ac:dyDescent="0.25"/>
    <row r="40596" s="29" customFormat="1" x14ac:dyDescent="0.25"/>
    <row r="40597" s="29" customFormat="1" x14ac:dyDescent="0.25"/>
    <row r="40598" s="29" customFormat="1" x14ac:dyDescent="0.25"/>
    <row r="40599" s="29" customFormat="1" x14ac:dyDescent="0.25"/>
    <row r="40600" s="29" customFormat="1" x14ac:dyDescent="0.25"/>
    <row r="40601" s="29" customFormat="1" x14ac:dyDescent="0.25"/>
    <row r="40602" s="29" customFormat="1" x14ac:dyDescent="0.25"/>
    <row r="40603" s="29" customFormat="1" x14ac:dyDescent="0.25"/>
    <row r="40604" s="29" customFormat="1" x14ac:dyDescent="0.25"/>
    <row r="40605" s="29" customFormat="1" x14ac:dyDescent="0.25"/>
    <row r="40606" s="29" customFormat="1" x14ac:dyDescent="0.25"/>
    <row r="40607" s="29" customFormat="1" x14ac:dyDescent="0.25"/>
    <row r="40608" s="29" customFormat="1" x14ac:dyDescent="0.25"/>
    <row r="40609" s="29" customFormat="1" x14ac:dyDescent="0.25"/>
    <row r="40610" s="29" customFormat="1" x14ac:dyDescent="0.25"/>
    <row r="40611" s="29" customFormat="1" x14ac:dyDescent="0.25"/>
    <row r="40612" s="29" customFormat="1" x14ac:dyDescent="0.25"/>
    <row r="40613" s="29" customFormat="1" x14ac:dyDescent="0.25"/>
    <row r="40614" s="29" customFormat="1" x14ac:dyDescent="0.25"/>
    <row r="40615" s="29" customFormat="1" x14ac:dyDescent="0.25"/>
    <row r="40616" s="29" customFormat="1" x14ac:dyDescent="0.25"/>
    <row r="40617" s="29" customFormat="1" x14ac:dyDescent="0.25"/>
    <row r="40618" s="29" customFormat="1" x14ac:dyDescent="0.25"/>
    <row r="40619" s="29" customFormat="1" x14ac:dyDescent="0.25"/>
    <row r="40620" s="29" customFormat="1" x14ac:dyDescent="0.25"/>
    <row r="40621" s="29" customFormat="1" x14ac:dyDescent="0.25"/>
    <row r="40622" s="29" customFormat="1" x14ac:dyDescent="0.25"/>
    <row r="40623" s="29" customFormat="1" x14ac:dyDescent="0.25"/>
    <row r="40624" s="29" customFormat="1" x14ac:dyDescent="0.25"/>
    <row r="40625" s="29" customFormat="1" x14ac:dyDescent="0.25"/>
    <row r="40626" s="29" customFormat="1" x14ac:dyDescent="0.25"/>
    <row r="40627" s="29" customFormat="1" x14ac:dyDescent="0.25"/>
    <row r="40628" s="29" customFormat="1" x14ac:dyDescent="0.25"/>
    <row r="40629" s="29" customFormat="1" x14ac:dyDescent="0.25"/>
    <row r="40630" s="29" customFormat="1" x14ac:dyDescent="0.25"/>
    <row r="40631" s="29" customFormat="1" x14ac:dyDescent="0.25"/>
    <row r="40632" s="29" customFormat="1" x14ac:dyDescent="0.25"/>
    <row r="40633" s="29" customFormat="1" x14ac:dyDescent="0.25"/>
    <row r="40634" s="29" customFormat="1" x14ac:dyDescent="0.25"/>
    <row r="40635" s="29" customFormat="1" x14ac:dyDescent="0.25"/>
    <row r="40636" s="29" customFormat="1" x14ac:dyDescent="0.25"/>
    <row r="40637" s="29" customFormat="1" x14ac:dyDescent="0.25"/>
    <row r="40638" s="29" customFormat="1" x14ac:dyDescent="0.25"/>
    <row r="40639" s="29" customFormat="1" x14ac:dyDescent="0.25"/>
    <row r="40640" s="29" customFormat="1" x14ac:dyDescent="0.25"/>
    <row r="40641" s="29" customFormat="1" x14ac:dyDescent="0.25"/>
    <row r="40642" s="29" customFormat="1" x14ac:dyDescent="0.25"/>
    <row r="40643" s="29" customFormat="1" x14ac:dyDescent="0.25"/>
    <row r="40644" s="29" customFormat="1" x14ac:dyDescent="0.25"/>
    <row r="40645" s="29" customFormat="1" x14ac:dyDescent="0.25"/>
    <row r="40646" s="29" customFormat="1" x14ac:dyDescent="0.25"/>
    <row r="40647" s="29" customFormat="1" x14ac:dyDescent="0.25"/>
    <row r="40648" s="29" customFormat="1" x14ac:dyDescent="0.25"/>
    <row r="40649" s="29" customFormat="1" x14ac:dyDescent="0.25"/>
    <row r="40650" s="29" customFormat="1" x14ac:dyDescent="0.25"/>
    <row r="40651" s="29" customFormat="1" x14ac:dyDescent="0.25"/>
    <row r="40652" s="29" customFormat="1" x14ac:dyDescent="0.25"/>
    <row r="40653" s="29" customFormat="1" x14ac:dyDescent="0.25"/>
    <row r="40654" s="29" customFormat="1" x14ac:dyDescent="0.25"/>
    <row r="40655" s="29" customFormat="1" x14ac:dyDescent="0.25"/>
    <row r="40656" s="29" customFormat="1" x14ac:dyDescent="0.25"/>
    <row r="40657" s="29" customFormat="1" x14ac:dyDescent="0.25"/>
    <row r="40658" s="29" customFormat="1" x14ac:dyDescent="0.25"/>
    <row r="40659" s="29" customFormat="1" x14ac:dyDescent="0.25"/>
    <row r="40660" s="29" customFormat="1" x14ac:dyDescent="0.25"/>
    <row r="40661" s="29" customFormat="1" x14ac:dyDescent="0.25"/>
    <row r="40662" s="29" customFormat="1" x14ac:dyDescent="0.25"/>
    <row r="40663" s="29" customFormat="1" x14ac:dyDescent="0.25"/>
    <row r="40664" s="29" customFormat="1" x14ac:dyDescent="0.25"/>
    <row r="40665" s="29" customFormat="1" x14ac:dyDescent="0.25"/>
    <row r="40666" s="29" customFormat="1" x14ac:dyDescent="0.25"/>
    <row r="40667" s="29" customFormat="1" x14ac:dyDescent="0.25"/>
    <row r="40668" s="29" customFormat="1" x14ac:dyDescent="0.25"/>
    <row r="40669" s="29" customFormat="1" x14ac:dyDescent="0.25"/>
    <row r="40670" s="29" customFormat="1" x14ac:dyDescent="0.25"/>
    <row r="40671" s="29" customFormat="1" x14ac:dyDescent="0.25"/>
    <row r="40672" s="29" customFormat="1" x14ac:dyDescent="0.25"/>
    <row r="40673" s="29" customFormat="1" x14ac:dyDescent="0.25"/>
    <row r="40674" s="29" customFormat="1" x14ac:dyDescent="0.25"/>
    <row r="40675" s="29" customFormat="1" x14ac:dyDescent="0.25"/>
    <row r="40676" s="29" customFormat="1" x14ac:dyDescent="0.25"/>
    <row r="40677" s="29" customFormat="1" x14ac:dyDescent="0.25"/>
    <row r="40678" s="29" customFormat="1" x14ac:dyDescent="0.25"/>
    <row r="40679" s="29" customFormat="1" x14ac:dyDescent="0.25"/>
    <row r="40680" s="29" customFormat="1" x14ac:dyDescent="0.25"/>
    <row r="40681" s="29" customFormat="1" x14ac:dyDescent="0.25"/>
    <row r="40682" s="29" customFormat="1" x14ac:dyDescent="0.25"/>
    <row r="40683" s="29" customFormat="1" x14ac:dyDescent="0.25"/>
    <row r="40684" s="29" customFormat="1" x14ac:dyDescent="0.25"/>
    <row r="40685" s="29" customFormat="1" x14ac:dyDescent="0.25"/>
    <row r="40686" s="29" customFormat="1" x14ac:dyDescent="0.25"/>
    <row r="40687" s="29" customFormat="1" x14ac:dyDescent="0.25"/>
    <row r="40688" s="29" customFormat="1" x14ac:dyDescent="0.25"/>
    <row r="40689" s="29" customFormat="1" x14ac:dyDescent="0.25"/>
    <row r="40690" s="29" customFormat="1" x14ac:dyDescent="0.25"/>
    <row r="40691" s="29" customFormat="1" x14ac:dyDescent="0.25"/>
    <row r="40692" s="29" customFormat="1" x14ac:dyDescent="0.25"/>
    <row r="40693" s="29" customFormat="1" x14ac:dyDescent="0.25"/>
    <row r="40694" s="29" customFormat="1" x14ac:dyDescent="0.25"/>
    <row r="40695" s="29" customFormat="1" x14ac:dyDescent="0.25"/>
    <row r="40696" s="29" customFormat="1" x14ac:dyDescent="0.25"/>
    <row r="40697" s="29" customFormat="1" x14ac:dyDescent="0.25"/>
    <row r="40698" s="29" customFormat="1" x14ac:dyDescent="0.25"/>
    <row r="40699" s="29" customFormat="1" x14ac:dyDescent="0.25"/>
    <row r="40700" s="29" customFormat="1" x14ac:dyDescent="0.25"/>
    <row r="40701" s="29" customFormat="1" x14ac:dyDescent="0.25"/>
    <row r="40702" s="29" customFormat="1" x14ac:dyDescent="0.25"/>
    <row r="40703" s="29" customFormat="1" x14ac:dyDescent="0.25"/>
    <row r="40704" s="29" customFormat="1" x14ac:dyDescent="0.25"/>
    <row r="40705" s="29" customFormat="1" x14ac:dyDescent="0.25"/>
    <row r="40706" s="29" customFormat="1" x14ac:dyDescent="0.25"/>
    <row r="40707" s="29" customFormat="1" x14ac:dyDescent="0.25"/>
    <row r="40708" s="29" customFormat="1" x14ac:dyDescent="0.25"/>
    <row r="40709" s="29" customFormat="1" x14ac:dyDescent="0.25"/>
    <row r="40710" s="29" customFormat="1" x14ac:dyDescent="0.25"/>
    <row r="40711" s="29" customFormat="1" x14ac:dyDescent="0.25"/>
    <row r="40712" s="29" customFormat="1" x14ac:dyDescent="0.25"/>
    <row r="40713" s="29" customFormat="1" x14ac:dyDescent="0.25"/>
    <row r="40714" s="29" customFormat="1" x14ac:dyDescent="0.25"/>
    <row r="40715" s="29" customFormat="1" x14ac:dyDescent="0.25"/>
    <row r="40716" s="29" customFormat="1" x14ac:dyDescent="0.25"/>
    <row r="40717" s="29" customFormat="1" x14ac:dyDescent="0.25"/>
    <row r="40718" s="29" customFormat="1" x14ac:dyDescent="0.25"/>
    <row r="40719" s="29" customFormat="1" x14ac:dyDescent="0.25"/>
    <row r="40720" s="29" customFormat="1" x14ac:dyDescent="0.25"/>
    <row r="40721" s="29" customFormat="1" x14ac:dyDescent="0.25"/>
    <row r="40722" s="29" customFormat="1" x14ac:dyDescent="0.25"/>
    <row r="40723" s="29" customFormat="1" x14ac:dyDescent="0.25"/>
    <row r="40724" s="29" customFormat="1" x14ac:dyDescent="0.25"/>
    <row r="40725" s="29" customFormat="1" x14ac:dyDescent="0.25"/>
    <row r="40726" s="29" customFormat="1" x14ac:dyDescent="0.25"/>
    <row r="40727" s="29" customFormat="1" x14ac:dyDescent="0.25"/>
    <row r="40728" s="29" customFormat="1" x14ac:dyDescent="0.25"/>
    <row r="40729" s="29" customFormat="1" x14ac:dyDescent="0.25"/>
    <row r="40730" s="29" customFormat="1" x14ac:dyDescent="0.25"/>
    <row r="40731" s="29" customFormat="1" x14ac:dyDescent="0.25"/>
    <row r="40732" s="29" customFormat="1" x14ac:dyDescent="0.25"/>
    <row r="40733" s="29" customFormat="1" x14ac:dyDescent="0.25"/>
    <row r="40734" s="29" customFormat="1" x14ac:dyDescent="0.25"/>
    <row r="40735" s="29" customFormat="1" x14ac:dyDescent="0.25"/>
    <row r="40736" s="29" customFormat="1" x14ac:dyDescent="0.25"/>
    <row r="40737" s="29" customFormat="1" x14ac:dyDescent="0.25"/>
    <row r="40738" s="29" customFormat="1" x14ac:dyDescent="0.25"/>
    <row r="40739" s="29" customFormat="1" x14ac:dyDescent="0.25"/>
    <row r="40740" s="29" customFormat="1" x14ac:dyDescent="0.25"/>
    <row r="40741" s="29" customFormat="1" x14ac:dyDescent="0.25"/>
    <row r="40742" s="29" customFormat="1" x14ac:dyDescent="0.25"/>
    <row r="40743" s="29" customFormat="1" x14ac:dyDescent="0.25"/>
    <row r="40744" s="29" customFormat="1" x14ac:dyDescent="0.25"/>
    <row r="40745" s="29" customFormat="1" x14ac:dyDescent="0.25"/>
    <row r="40746" s="29" customFormat="1" x14ac:dyDescent="0.25"/>
    <row r="40747" s="29" customFormat="1" x14ac:dyDescent="0.25"/>
    <row r="40748" s="29" customFormat="1" x14ac:dyDescent="0.25"/>
    <row r="40749" s="29" customFormat="1" x14ac:dyDescent="0.25"/>
    <row r="40750" s="29" customFormat="1" x14ac:dyDescent="0.25"/>
    <row r="40751" s="29" customFormat="1" x14ac:dyDescent="0.25"/>
    <row r="40752" s="29" customFormat="1" x14ac:dyDescent="0.25"/>
    <row r="40753" s="29" customFormat="1" x14ac:dyDescent="0.25"/>
    <row r="40754" s="29" customFormat="1" x14ac:dyDescent="0.25"/>
    <row r="40755" s="29" customFormat="1" x14ac:dyDescent="0.25"/>
    <row r="40756" s="29" customFormat="1" x14ac:dyDescent="0.25"/>
    <row r="40757" s="29" customFormat="1" x14ac:dyDescent="0.25"/>
    <row r="40758" s="29" customFormat="1" x14ac:dyDescent="0.25"/>
    <row r="40759" s="29" customFormat="1" x14ac:dyDescent="0.25"/>
    <row r="40760" s="29" customFormat="1" x14ac:dyDescent="0.25"/>
    <row r="40761" s="29" customFormat="1" x14ac:dyDescent="0.25"/>
    <row r="40762" s="29" customFormat="1" x14ac:dyDescent="0.25"/>
    <row r="40763" s="29" customFormat="1" x14ac:dyDescent="0.25"/>
    <row r="40764" s="29" customFormat="1" x14ac:dyDescent="0.25"/>
    <row r="40765" s="29" customFormat="1" x14ac:dyDescent="0.25"/>
    <row r="40766" s="29" customFormat="1" x14ac:dyDescent="0.25"/>
    <row r="40767" s="29" customFormat="1" x14ac:dyDescent="0.25"/>
    <row r="40768" s="29" customFormat="1" x14ac:dyDescent="0.25"/>
    <row r="40769" s="29" customFormat="1" x14ac:dyDescent="0.25"/>
    <row r="40770" s="29" customFormat="1" x14ac:dyDescent="0.25"/>
    <row r="40771" s="29" customFormat="1" x14ac:dyDescent="0.25"/>
    <row r="40772" s="29" customFormat="1" x14ac:dyDescent="0.25"/>
    <row r="40773" s="29" customFormat="1" x14ac:dyDescent="0.25"/>
    <row r="40774" s="29" customFormat="1" x14ac:dyDescent="0.25"/>
    <row r="40775" s="29" customFormat="1" x14ac:dyDescent="0.25"/>
    <row r="40776" s="29" customFormat="1" x14ac:dyDescent="0.25"/>
    <row r="40777" s="29" customFormat="1" x14ac:dyDescent="0.25"/>
    <row r="40778" s="29" customFormat="1" x14ac:dyDescent="0.25"/>
    <row r="40779" s="29" customFormat="1" x14ac:dyDescent="0.25"/>
    <row r="40780" s="29" customFormat="1" x14ac:dyDescent="0.25"/>
    <row r="40781" s="29" customFormat="1" x14ac:dyDescent="0.25"/>
    <row r="40782" s="29" customFormat="1" x14ac:dyDescent="0.25"/>
    <row r="40783" s="29" customFormat="1" x14ac:dyDescent="0.25"/>
    <row r="40784" s="29" customFormat="1" x14ac:dyDescent="0.25"/>
    <row r="40785" s="29" customFormat="1" x14ac:dyDescent="0.25"/>
    <row r="40786" s="29" customFormat="1" x14ac:dyDescent="0.25"/>
    <row r="40787" s="29" customFormat="1" x14ac:dyDescent="0.25"/>
    <row r="40788" s="29" customFormat="1" x14ac:dyDescent="0.25"/>
    <row r="40789" s="29" customFormat="1" x14ac:dyDescent="0.25"/>
    <row r="40790" s="29" customFormat="1" x14ac:dyDescent="0.25"/>
    <row r="40791" s="29" customFormat="1" x14ac:dyDescent="0.25"/>
    <row r="40792" s="29" customFormat="1" x14ac:dyDescent="0.25"/>
    <row r="40793" s="29" customFormat="1" x14ac:dyDescent="0.25"/>
    <row r="40794" s="29" customFormat="1" x14ac:dyDescent="0.25"/>
    <row r="40795" s="29" customFormat="1" x14ac:dyDescent="0.25"/>
    <row r="40796" s="29" customFormat="1" x14ac:dyDescent="0.25"/>
    <row r="40797" s="29" customFormat="1" x14ac:dyDescent="0.25"/>
    <row r="40798" s="29" customFormat="1" x14ac:dyDescent="0.25"/>
    <row r="40799" s="29" customFormat="1" x14ac:dyDescent="0.25"/>
    <row r="40800" s="29" customFormat="1" x14ac:dyDescent="0.25"/>
    <row r="40801" s="29" customFormat="1" x14ac:dyDescent="0.25"/>
    <row r="40802" s="29" customFormat="1" x14ac:dyDescent="0.25"/>
    <row r="40803" s="29" customFormat="1" x14ac:dyDescent="0.25"/>
    <row r="40804" s="29" customFormat="1" x14ac:dyDescent="0.25"/>
    <row r="40805" s="29" customFormat="1" x14ac:dyDescent="0.25"/>
    <row r="40806" s="29" customFormat="1" x14ac:dyDescent="0.25"/>
    <row r="40807" s="29" customFormat="1" x14ac:dyDescent="0.25"/>
    <row r="40808" s="29" customFormat="1" x14ac:dyDescent="0.25"/>
    <row r="40809" s="29" customFormat="1" x14ac:dyDescent="0.25"/>
    <row r="40810" s="29" customFormat="1" x14ac:dyDescent="0.25"/>
    <row r="40811" s="29" customFormat="1" x14ac:dyDescent="0.25"/>
    <row r="40812" s="29" customFormat="1" x14ac:dyDescent="0.25"/>
    <row r="40813" s="29" customFormat="1" x14ac:dyDescent="0.25"/>
    <row r="40814" s="29" customFormat="1" x14ac:dyDescent="0.25"/>
    <row r="40815" s="29" customFormat="1" x14ac:dyDescent="0.25"/>
    <row r="40816" s="29" customFormat="1" x14ac:dyDescent="0.25"/>
    <row r="40817" s="29" customFormat="1" x14ac:dyDescent="0.25"/>
    <row r="40818" s="29" customFormat="1" x14ac:dyDescent="0.25"/>
    <row r="40819" s="29" customFormat="1" x14ac:dyDescent="0.25"/>
    <row r="40820" s="29" customFormat="1" x14ac:dyDescent="0.25"/>
    <row r="40821" s="29" customFormat="1" x14ac:dyDescent="0.25"/>
    <row r="40822" s="29" customFormat="1" x14ac:dyDescent="0.25"/>
    <row r="40823" s="29" customFormat="1" x14ac:dyDescent="0.25"/>
    <row r="40824" s="29" customFormat="1" x14ac:dyDescent="0.25"/>
    <row r="40825" s="29" customFormat="1" x14ac:dyDescent="0.25"/>
    <row r="40826" s="29" customFormat="1" x14ac:dyDescent="0.25"/>
    <row r="40827" s="29" customFormat="1" x14ac:dyDescent="0.25"/>
    <row r="40828" s="29" customFormat="1" x14ac:dyDescent="0.25"/>
    <row r="40829" s="29" customFormat="1" x14ac:dyDescent="0.25"/>
    <row r="40830" s="29" customFormat="1" x14ac:dyDescent="0.25"/>
    <row r="40831" s="29" customFormat="1" x14ac:dyDescent="0.25"/>
    <row r="40832" s="29" customFormat="1" x14ac:dyDescent="0.25"/>
    <row r="40833" s="29" customFormat="1" x14ac:dyDescent="0.25"/>
    <row r="40834" s="29" customFormat="1" x14ac:dyDescent="0.25"/>
    <row r="40835" s="29" customFormat="1" x14ac:dyDescent="0.25"/>
    <row r="40836" s="29" customFormat="1" x14ac:dyDescent="0.25"/>
    <row r="40837" s="29" customFormat="1" x14ac:dyDescent="0.25"/>
    <row r="40838" s="29" customFormat="1" x14ac:dyDescent="0.25"/>
    <row r="40839" s="29" customFormat="1" x14ac:dyDescent="0.25"/>
    <row r="40840" s="29" customFormat="1" x14ac:dyDescent="0.25"/>
    <row r="40841" s="29" customFormat="1" x14ac:dyDescent="0.25"/>
    <row r="40842" s="29" customFormat="1" x14ac:dyDescent="0.25"/>
    <row r="40843" s="29" customFormat="1" x14ac:dyDescent="0.25"/>
    <row r="40844" s="29" customFormat="1" x14ac:dyDescent="0.25"/>
    <row r="40845" s="29" customFormat="1" x14ac:dyDescent="0.25"/>
    <row r="40846" s="29" customFormat="1" x14ac:dyDescent="0.25"/>
    <row r="40847" s="29" customFormat="1" x14ac:dyDescent="0.25"/>
    <row r="40848" s="29" customFormat="1" x14ac:dyDescent="0.25"/>
    <row r="40849" s="29" customFormat="1" x14ac:dyDescent="0.25"/>
    <row r="40850" s="29" customFormat="1" x14ac:dyDescent="0.25"/>
    <row r="40851" s="29" customFormat="1" x14ac:dyDescent="0.25"/>
    <row r="40852" s="29" customFormat="1" x14ac:dyDescent="0.25"/>
    <row r="40853" s="29" customFormat="1" x14ac:dyDescent="0.25"/>
    <row r="40854" s="29" customFormat="1" x14ac:dyDescent="0.25"/>
    <row r="40855" s="29" customFormat="1" x14ac:dyDescent="0.25"/>
    <row r="40856" s="29" customFormat="1" x14ac:dyDescent="0.25"/>
    <row r="40857" s="29" customFormat="1" x14ac:dyDescent="0.25"/>
    <row r="40858" s="29" customFormat="1" x14ac:dyDescent="0.25"/>
    <row r="40859" s="29" customFormat="1" x14ac:dyDescent="0.25"/>
    <row r="40860" s="29" customFormat="1" x14ac:dyDescent="0.25"/>
    <row r="40861" s="29" customFormat="1" x14ac:dyDescent="0.25"/>
    <row r="40862" s="29" customFormat="1" x14ac:dyDescent="0.25"/>
    <row r="40863" s="29" customFormat="1" x14ac:dyDescent="0.25"/>
    <row r="40864" s="29" customFormat="1" x14ac:dyDescent="0.25"/>
    <row r="40865" s="29" customFormat="1" x14ac:dyDescent="0.25"/>
    <row r="40866" s="29" customFormat="1" x14ac:dyDescent="0.25"/>
    <row r="40867" s="29" customFormat="1" x14ac:dyDescent="0.25"/>
    <row r="40868" s="29" customFormat="1" x14ac:dyDescent="0.25"/>
    <row r="40869" s="29" customFormat="1" x14ac:dyDescent="0.25"/>
    <row r="40870" s="29" customFormat="1" x14ac:dyDescent="0.25"/>
    <row r="40871" s="29" customFormat="1" x14ac:dyDescent="0.25"/>
    <row r="40872" s="29" customFormat="1" x14ac:dyDescent="0.25"/>
    <row r="40873" s="29" customFormat="1" x14ac:dyDescent="0.25"/>
    <row r="40874" s="29" customFormat="1" x14ac:dyDescent="0.25"/>
    <row r="40875" s="29" customFormat="1" x14ac:dyDescent="0.25"/>
    <row r="40876" s="29" customFormat="1" x14ac:dyDescent="0.25"/>
    <row r="40877" s="29" customFormat="1" x14ac:dyDescent="0.25"/>
    <row r="40878" s="29" customFormat="1" x14ac:dyDescent="0.25"/>
    <row r="40879" s="29" customFormat="1" x14ac:dyDescent="0.25"/>
    <row r="40880" s="29" customFormat="1" x14ac:dyDescent="0.25"/>
    <row r="40881" s="29" customFormat="1" x14ac:dyDescent="0.25"/>
    <row r="40882" s="29" customFormat="1" x14ac:dyDescent="0.25"/>
    <row r="40883" s="29" customFormat="1" x14ac:dyDescent="0.25"/>
    <row r="40884" s="29" customFormat="1" x14ac:dyDescent="0.25"/>
    <row r="40885" s="29" customFormat="1" x14ac:dyDescent="0.25"/>
    <row r="40886" s="29" customFormat="1" x14ac:dyDescent="0.25"/>
    <row r="40887" s="29" customFormat="1" x14ac:dyDescent="0.25"/>
    <row r="40888" s="29" customFormat="1" x14ac:dyDescent="0.25"/>
    <row r="40889" s="29" customFormat="1" x14ac:dyDescent="0.25"/>
    <row r="40890" s="29" customFormat="1" x14ac:dyDescent="0.25"/>
    <row r="40891" s="29" customFormat="1" x14ac:dyDescent="0.25"/>
    <row r="40892" s="29" customFormat="1" x14ac:dyDescent="0.25"/>
    <row r="40893" s="29" customFormat="1" x14ac:dyDescent="0.25"/>
    <row r="40894" s="29" customFormat="1" x14ac:dyDescent="0.25"/>
    <row r="40895" s="29" customFormat="1" x14ac:dyDescent="0.25"/>
    <row r="40896" s="29" customFormat="1" x14ac:dyDescent="0.25"/>
    <row r="40897" s="29" customFormat="1" x14ac:dyDescent="0.25"/>
    <row r="40898" s="29" customFormat="1" x14ac:dyDescent="0.25"/>
    <row r="40899" s="29" customFormat="1" x14ac:dyDescent="0.25"/>
    <row r="40900" s="29" customFormat="1" x14ac:dyDescent="0.25"/>
    <row r="40901" s="29" customFormat="1" x14ac:dyDescent="0.25"/>
    <row r="40902" s="29" customFormat="1" x14ac:dyDescent="0.25"/>
    <row r="40903" s="29" customFormat="1" x14ac:dyDescent="0.25"/>
    <row r="40904" s="29" customFormat="1" x14ac:dyDescent="0.25"/>
    <row r="40905" s="29" customFormat="1" x14ac:dyDescent="0.25"/>
    <row r="40906" s="29" customFormat="1" x14ac:dyDescent="0.25"/>
    <row r="40907" s="29" customFormat="1" x14ac:dyDescent="0.25"/>
    <row r="40908" s="29" customFormat="1" x14ac:dyDescent="0.25"/>
    <row r="40909" s="29" customFormat="1" x14ac:dyDescent="0.25"/>
    <row r="40910" s="29" customFormat="1" x14ac:dyDescent="0.25"/>
    <row r="40911" s="29" customFormat="1" x14ac:dyDescent="0.25"/>
    <row r="40912" s="29" customFormat="1" x14ac:dyDescent="0.25"/>
    <row r="40913" s="29" customFormat="1" x14ac:dyDescent="0.25"/>
    <row r="40914" s="29" customFormat="1" x14ac:dyDescent="0.25"/>
    <row r="40915" s="29" customFormat="1" x14ac:dyDescent="0.25"/>
    <row r="40916" s="29" customFormat="1" x14ac:dyDescent="0.25"/>
    <row r="40917" s="29" customFormat="1" x14ac:dyDescent="0.25"/>
    <row r="40918" s="29" customFormat="1" x14ac:dyDescent="0.25"/>
    <row r="40919" s="29" customFormat="1" x14ac:dyDescent="0.25"/>
    <row r="40920" s="29" customFormat="1" x14ac:dyDescent="0.25"/>
    <row r="40921" s="29" customFormat="1" x14ac:dyDescent="0.25"/>
    <row r="40922" s="29" customFormat="1" x14ac:dyDescent="0.25"/>
    <row r="40923" s="29" customFormat="1" x14ac:dyDescent="0.25"/>
    <row r="40924" s="29" customFormat="1" x14ac:dyDescent="0.25"/>
    <row r="40925" s="29" customFormat="1" x14ac:dyDescent="0.25"/>
    <row r="40926" s="29" customFormat="1" x14ac:dyDescent="0.25"/>
    <row r="40927" s="29" customFormat="1" x14ac:dyDescent="0.25"/>
    <row r="40928" s="29" customFormat="1" x14ac:dyDescent="0.25"/>
    <row r="40929" s="29" customFormat="1" x14ac:dyDescent="0.25"/>
    <row r="40930" s="29" customFormat="1" x14ac:dyDescent="0.25"/>
    <row r="40931" s="29" customFormat="1" x14ac:dyDescent="0.25"/>
    <row r="40932" s="29" customFormat="1" x14ac:dyDescent="0.25"/>
    <row r="40933" s="29" customFormat="1" x14ac:dyDescent="0.25"/>
    <row r="40934" s="29" customFormat="1" x14ac:dyDescent="0.25"/>
    <row r="40935" s="29" customFormat="1" x14ac:dyDescent="0.25"/>
    <row r="40936" s="29" customFormat="1" x14ac:dyDescent="0.25"/>
    <row r="40937" s="29" customFormat="1" x14ac:dyDescent="0.25"/>
    <row r="40938" s="29" customFormat="1" x14ac:dyDescent="0.25"/>
    <row r="40939" s="29" customFormat="1" x14ac:dyDescent="0.25"/>
    <row r="40940" s="29" customFormat="1" x14ac:dyDescent="0.25"/>
    <row r="40941" s="29" customFormat="1" x14ac:dyDescent="0.25"/>
    <row r="40942" s="29" customFormat="1" x14ac:dyDescent="0.25"/>
    <row r="40943" s="29" customFormat="1" x14ac:dyDescent="0.25"/>
    <row r="40944" s="29" customFormat="1" x14ac:dyDescent="0.25"/>
    <row r="40945" s="29" customFormat="1" x14ac:dyDescent="0.25"/>
    <row r="40946" s="29" customFormat="1" x14ac:dyDescent="0.25"/>
    <row r="40947" s="29" customFormat="1" x14ac:dyDescent="0.25"/>
    <row r="40948" s="29" customFormat="1" x14ac:dyDescent="0.25"/>
    <row r="40949" s="29" customFormat="1" x14ac:dyDescent="0.25"/>
    <row r="40950" s="29" customFormat="1" x14ac:dyDescent="0.25"/>
    <row r="40951" s="29" customFormat="1" x14ac:dyDescent="0.25"/>
    <row r="40952" s="29" customFormat="1" x14ac:dyDescent="0.25"/>
    <row r="40953" s="29" customFormat="1" x14ac:dyDescent="0.25"/>
    <row r="40954" s="29" customFormat="1" x14ac:dyDescent="0.25"/>
    <row r="40955" s="29" customFormat="1" x14ac:dyDescent="0.25"/>
    <row r="40956" s="29" customFormat="1" x14ac:dyDescent="0.25"/>
    <row r="40957" s="29" customFormat="1" x14ac:dyDescent="0.25"/>
    <row r="40958" s="29" customFormat="1" x14ac:dyDescent="0.25"/>
    <row r="40959" s="29" customFormat="1" x14ac:dyDescent="0.25"/>
    <row r="40960" s="29" customFormat="1" x14ac:dyDescent="0.25"/>
    <row r="40961" s="29" customFormat="1" x14ac:dyDescent="0.25"/>
    <row r="40962" s="29" customFormat="1" x14ac:dyDescent="0.25"/>
    <row r="40963" s="29" customFormat="1" x14ac:dyDescent="0.25"/>
    <row r="40964" s="29" customFormat="1" x14ac:dyDescent="0.25"/>
    <row r="40965" s="29" customFormat="1" x14ac:dyDescent="0.25"/>
    <row r="40966" s="29" customFormat="1" x14ac:dyDescent="0.25"/>
    <row r="40967" s="29" customFormat="1" x14ac:dyDescent="0.25"/>
    <row r="40968" s="29" customFormat="1" x14ac:dyDescent="0.25"/>
    <row r="40969" s="29" customFormat="1" x14ac:dyDescent="0.25"/>
    <row r="40970" s="29" customFormat="1" x14ac:dyDescent="0.25"/>
    <row r="40971" s="29" customFormat="1" x14ac:dyDescent="0.25"/>
    <row r="40972" s="29" customFormat="1" x14ac:dyDescent="0.25"/>
    <row r="40973" s="29" customFormat="1" x14ac:dyDescent="0.25"/>
    <row r="40974" s="29" customFormat="1" x14ac:dyDescent="0.25"/>
    <row r="40975" s="29" customFormat="1" x14ac:dyDescent="0.25"/>
    <row r="40976" s="29" customFormat="1" x14ac:dyDescent="0.25"/>
    <row r="40977" s="29" customFormat="1" x14ac:dyDescent="0.25"/>
    <row r="40978" s="29" customFormat="1" x14ac:dyDescent="0.25"/>
    <row r="40979" s="29" customFormat="1" x14ac:dyDescent="0.25"/>
    <row r="40980" s="29" customFormat="1" x14ac:dyDescent="0.25"/>
    <row r="40981" s="29" customFormat="1" x14ac:dyDescent="0.25"/>
    <row r="40982" s="29" customFormat="1" x14ac:dyDescent="0.25"/>
    <row r="40983" s="29" customFormat="1" x14ac:dyDescent="0.25"/>
    <row r="40984" s="29" customFormat="1" x14ac:dyDescent="0.25"/>
    <row r="40985" s="29" customFormat="1" x14ac:dyDescent="0.25"/>
    <row r="40986" s="29" customFormat="1" x14ac:dyDescent="0.25"/>
    <row r="40987" s="29" customFormat="1" x14ac:dyDescent="0.25"/>
    <row r="40988" s="29" customFormat="1" x14ac:dyDescent="0.25"/>
    <row r="40989" s="29" customFormat="1" x14ac:dyDescent="0.25"/>
    <row r="40990" s="29" customFormat="1" x14ac:dyDescent="0.25"/>
    <row r="40991" s="29" customFormat="1" x14ac:dyDescent="0.25"/>
    <row r="40992" s="29" customFormat="1" x14ac:dyDescent="0.25"/>
    <row r="40993" s="29" customFormat="1" x14ac:dyDescent="0.25"/>
    <row r="40994" s="29" customFormat="1" x14ac:dyDescent="0.25"/>
    <row r="40995" s="29" customFormat="1" x14ac:dyDescent="0.25"/>
    <row r="40996" s="29" customFormat="1" x14ac:dyDescent="0.25"/>
    <row r="40997" s="29" customFormat="1" x14ac:dyDescent="0.25"/>
    <row r="40998" s="29" customFormat="1" x14ac:dyDescent="0.25"/>
    <row r="40999" s="29" customFormat="1" x14ac:dyDescent="0.25"/>
    <row r="41000" s="29" customFormat="1" x14ac:dyDescent="0.25"/>
    <row r="41001" s="29" customFormat="1" x14ac:dyDescent="0.25"/>
    <row r="41002" s="29" customFormat="1" x14ac:dyDescent="0.25"/>
    <row r="41003" s="29" customFormat="1" x14ac:dyDescent="0.25"/>
    <row r="41004" s="29" customFormat="1" x14ac:dyDescent="0.25"/>
    <row r="41005" s="29" customFormat="1" x14ac:dyDescent="0.25"/>
    <row r="41006" s="29" customFormat="1" x14ac:dyDescent="0.25"/>
    <row r="41007" s="29" customFormat="1" x14ac:dyDescent="0.25"/>
    <row r="41008" s="29" customFormat="1" x14ac:dyDescent="0.25"/>
    <row r="41009" s="29" customFormat="1" x14ac:dyDescent="0.25"/>
    <row r="41010" s="29" customFormat="1" x14ac:dyDescent="0.25"/>
    <row r="41011" s="29" customFormat="1" x14ac:dyDescent="0.25"/>
    <row r="41012" s="29" customFormat="1" x14ac:dyDescent="0.25"/>
    <row r="41013" s="29" customFormat="1" x14ac:dyDescent="0.25"/>
    <row r="41014" s="29" customFormat="1" x14ac:dyDescent="0.25"/>
    <row r="41015" s="29" customFormat="1" x14ac:dyDescent="0.25"/>
    <row r="41016" s="29" customFormat="1" x14ac:dyDescent="0.25"/>
    <row r="41017" s="29" customFormat="1" x14ac:dyDescent="0.25"/>
    <row r="41018" s="29" customFormat="1" x14ac:dyDescent="0.25"/>
    <row r="41019" s="29" customFormat="1" x14ac:dyDescent="0.25"/>
    <row r="41020" s="29" customFormat="1" x14ac:dyDescent="0.25"/>
    <row r="41021" s="29" customFormat="1" x14ac:dyDescent="0.25"/>
    <row r="41022" s="29" customFormat="1" x14ac:dyDescent="0.25"/>
    <row r="41023" s="29" customFormat="1" x14ac:dyDescent="0.25"/>
    <row r="41024" s="29" customFormat="1" x14ac:dyDescent="0.25"/>
    <row r="41025" s="29" customFormat="1" x14ac:dyDescent="0.25"/>
    <row r="41026" s="29" customFormat="1" x14ac:dyDescent="0.25"/>
    <row r="41027" s="29" customFormat="1" x14ac:dyDescent="0.25"/>
    <row r="41028" s="29" customFormat="1" x14ac:dyDescent="0.25"/>
    <row r="41029" s="29" customFormat="1" x14ac:dyDescent="0.25"/>
    <row r="41030" s="29" customFormat="1" x14ac:dyDescent="0.25"/>
    <row r="41031" s="29" customFormat="1" x14ac:dyDescent="0.25"/>
    <row r="41032" s="29" customFormat="1" x14ac:dyDescent="0.25"/>
    <row r="41033" s="29" customFormat="1" x14ac:dyDescent="0.25"/>
    <row r="41034" s="29" customFormat="1" x14ac:dyDescent="0.25"/>
    <row r="41035" s="29" customFormat="1" x14ac:dyDescent="0.25"/>
    <row r="41036" s="29" customFormat="1" x14ac:dyDescent="0.25"/>
    <row r="41037" s="29" customFormat="1" x14ac:dyDescent="0.25"/>
    <row r="41038" s="29" customFormat="1" x14ac:dyDescent="0.25"/>
    <row r="41039" s="29" customFormat="1" x14ac:dyDescent="0.25"/>
    <row r="41040" s="29" customFormat="1" x14ac:dyDescent="0.25"/>
    <row r="41041" s="29" customFormat="1" x14ac:dyDescent="0.25"/>
    <row r="41042" s="29" customFormat="1" x14ac:dyDescent="0.25"/>
    <row r="41043" s="29" customFormat="1" x14ac:dyDescent="0.25"/>
    <row r="41044" s="29" customFormat="1" x14ac:dyDescent="0.25"/>
    <row r="41045" s="29" customFormat="1" x14ac:dyDescent="0.25"/>
    <row r="41046" s="29" customFormat="1" x14ac:dyDescent="0.25"/>
    <row r="41047" s="29" customFormat="1" x14ac:dyDescent="0.25"/>
    <row r="41048" s="29" customFormat="1" x14ac:dyDescent="0.25"/>
    <row r="41049" s="29" customFormat="1" x14ac:dyDescent="0.25"/>
    <row r="41050" s="29" customFormat="1" x14ac:dyDescent="0.25"/>
    <row r="41051" s="29" customFormat="1" x14ac:dyDescent="0.25"/>
    <row r="41052" s="29" customFormat="1" x14ac:dyDescent="0.25"/>
    <row r="41053" s="29" customFormat="1" x14ac:dyDescent="0.25"/>
    <row r="41054" s="29" customFormat="1" x14ac:dyDescent="0.25"/>
    <row r="41055" s="29" customFormat="1" x14ac:dyDescent="0.25"/>
    <row r="41056" s="29" customFormat="1" x14ac:dyDescent="0.25"/>
    <row r="41057" s="29" customFormat="1" x14ac:dyDescent="0.25"/>
    <row r="41058" s="29" customFormat="1" x14ac:dyDescent="0.25"/>
    <row r="41059" s="29" customFormat="1" x14ac:dyDescent="0.25"/>
    <row r="41060" s="29" customFormat="1" x14ac:dyDescent="0.25"/>
    <row r="41061" s="29" customFormat="1" x14ac:dyDescent="0.25"/>
    <row r="41062" s="29" customFormat="1" x14ac:dyDescent="0.25"/>
    <row r="41063" s="29" customFormat="1" x14ac:dyDescent="0.25"/>
    <row r="41064" s="29" customFormat="1" x14ac:dyDescent="0.25"/>
    <row r="41065" s="29" customFormat="1" x14ac:dyDescent="0.25"/>
    <row r="41066" s="29" customFormat="1" x14ac:dyDescent="0.25"/>
    <row r="41067" s="29" customFormat="1" x14ac:dyDescent="0.25"/>
    <row r="41068" s="29" customFormat="1" x14ac:dyDescent="0.25"/>
    <row r="41069" s="29" customFormat="1" x14ac:dyDescent="0.25"/>
    <row r="41070" s="29" customFormat="1" x14ac:dyDescent="0.25"/>
    <row r="41071" s="29" customFormat="1" x14ac:dyDescent="0.25"/>
    <row r="41072" s="29" customFormat="1" x14ac:dyDescent="0.25"/>
    <row r="41073" s="29" customFormat="1" x14ac:dyDescent="0.25"/>
    <row r="41074" s="29" customFormat="1" x14ac:dyDescent="0.25"/>
    <row r="41075" s="29" customFormat="1" x14ac:dyDescent="0.25"/>
    <row r="41076" s="29" customFormat="1" x14ac:dyDescent="0.25"/>
    <row r="41077" s="29" customFormat="1" x14ac:dyDescent="0.25"/>
    <row r="41078" s="29" customFormat="1" x14ac:dyDescent="0.25"/>
    <row r="41079" s="29" customFormat="1" x14ac:dyDescent="0.25"/>
    <row r="41080" s="29" customFormat="1" x14ac:dyDescent="0.25"/>
    <row r="41081" s="29" customFormat="1" x14ac:dyDescent="0.25"/>
    <row r="41082" s="29" customFormat="1" x14ac:dyDescent="0.25"/>
    <row r="41083" s="29" customFormat="1" x14ac:dyDescent="0.25"/>
    <row r="41084" s="29" customFormat="1" x14ac:dyDescent="0.25"/>
    <row r="41085" s="29" customFormat="1" x14ac:dyDescent="0.25"/>
    <row r="41086" s="29" customFormat="1" x14ac:dyDescent="0.25"/>
    <row r="41087" s="29" customFormat="1" x14ac:dyDescent="0.25"/>
    <row r="41088" s="29" customFormat="1" x14ac:dyDescent="0.25"/>
    <row r="41089" s="29" customFormat="1" x14ac:dyDescent="0.25"/>
    <row r="41090" s="29" customFormat="1" x14ac:dyDescent="0.25"/>
    <row r="41091" s="29" customFormat="1" x14ac:dyDescent="0.25"/>
    <row r="41092" s="29" customFormat="1" x14ac:dyDescent="0.25"/>
    <row r="41093" s="29" customFormat="1" x14ac:dyDescent="0.25"/>
    <row r="41094" s="29" customFormat="1" x14ac:dyDescent="0.25"/>
    <row r="41095" s="29" customFormat="1" x14ac:dyDescent="0.25"/>
    <row r="41096" s="29" customFormat="1" x14ac:dyDescent="0.25"/>
    <row r="41097" s="29" customFormat="1" x14ac:dyDescent="0.25"/>
    <row r="41098" s="29" customFormat="1" x14ac:dyDescent="0.25"/>
    <row r="41099" s="29" customFormat="1" x14ac:dyDescent="0.25"/>
    <row r="41100" s="29" customFormat="1" x14ac:dyDescent="0.25"/>
    <row r="41101" s="29" customFormat="1" x14ac:dyDescent="0.25"/>
    <row r="41102" s="29" customFormat="1" x14ac:dyDescent="0.25"/>
    <row r="41103" s="29" customFormat="1" x14ac:dyDescent="0.25"/>
    <row r="41104" s="29" customFormat="1" x14ac:dyDescent="0.25"/>
    <row r="41105" s="29" customFormat="1" x14ac:dyDescent="0.25"/>
    <row r="41106" s="29" customFormat="1" x14ac:dyDescent="0.25"/>
    <row r="41107" s="29" customFormat="1" x14ac:dyDescent="0.25"/>
    <row r="41108" s="29" customFormat="1" x14ac:dyDescent="0.25"/>
    <row r="41109" s="29" customFormat="1" x14ac:dyDescent="0.25"/>
    <row r="41110" s="29" customFormat="1" x14ac:dyDescent="0.25"/>
    <row r="41111" s="29" customFormat="1" x14ac:dyDescent="0.25"/>
    <row r="41112" s="29" customFormat="1" x14ac:dyDescent="0.25"/>
    <row r="41113" s="29" customFormat="1" x14ac:dyDescent="0.25"/>
    <row r="41114" s="29" customFormat="1" x14ac:dyDescent="0.25"/>
    <row r="41115" s="29" customFormat="1" x14ac:dyDescent="0.25"/>
    <row r="41116" s="29" customFormat="1" x14ac:dyDescent="0.25"/>
    <row r="41117" s="29" customFormat="1" x14ac:dyDescent="0.25"/>
    <row r="41118" s="29" customFormat="1" x14ac:dyDescent="0.25"/>
    <row r="41119" s="29" customFormat="1" x14ac:dyDescent="0.25"/>
    <row r="41120" s="29" customFormat="1" x14ac:dyDescent="0.25"/>
    <row r="41121" s="29" customFormat="1" x14ac:dyDescent="0.25"/>
    <row r="41122" s="29" customFormat="1" x14ac:dyDescent="0.25"/>
    <row r="41123" s="29" customFormat="1" x14ac:dyDescent="0.25"/>
    <row r="41124" s="29" customFormat="1" x14ac:dyDescent="0.25"/>
    <row r="41125" s="29" customFormat="1" x14ac:dyDescent="0.25"/>
    <row r="41126" s="29" customFormat="1" x14ac:dyDescent="0.25"/>
    <row r="41127" s="29" customFormat="1" x14ac:dyDescent="0.25"/>
    <row r="41128" s="29" customFormat="1" x14ac:dyDescent="0.25"/>
    <row r="41129" s="29" customFormat="1" x14ac:dyDescent="0.25"/>
    <row r="41130" s="29" customFormat="1" x14ac:dyDescent="0.25"/>
    <row r="41131" s="29" customFormat="1" x14ac:dyDescent="0.25"/>
    <row r="41132" s="29" customFormat="1" x14ac:dyDescent="0.25"/>
    <row r="41133" s="29" customFormat="1" x14ac:dyDescent="0.25"/>
    <row r="41134" s="29" customFormat="1" x14ac:dyDescent="0.25"/>
    <row r="41135" s="29" customFormat="1" x14ac:dyDescent="0.25"/>
    <row r="41136" s="29" customFormat="1" x14ac:dyDescent="0.25"/>
    <row r="41137" s="29" customFormat="1" x14ac:dyDescent="0.25"/>
    <row r="41138" s="29" customFormat="1" x14ac:dyDescent="0.25"/>
    <row r="41139" s="29" customFormat="1" x14ac:dyDescent="0.25"/>
    <row r="41140" s="29" customFormat="1" x14ac:dyDescent="0.25"/>
    <row r="41141" s="29" customFormat="1" x14ac:dyDescent="0.25"/>
    <row r="41142" s="29" customFormat="1" x14ac:dyDescent="0.25"/>
    <row r="41143" s="29" customFormat="1" x14ac:dyDescent="0.25"/>
    <row r="41144" s="29" customFormat="1" x14ac:dyDescent="0.25"/>
    <row r="41145" s="29" customFormat="1" x14ac:dyDescent="0.25"/>
    <row r="41146" s="29" customFormat="1" x14ac:dyDescent="0.25"/>
    <row r="41147" s="29" customFormat="1" x14ac:dyDescent="0.25"/>
    <row r="41148" s="29" customFormat="1" x14ac:dyDescent="0.25"/>
    <row r="41149" s="29" customFormat="1" x14ac:dyDescent="0.25"/>
    <row r="41150" s="29" customFormat="1" x14ac:dyDescent="0.25"/>
    <row r="41151" s="29" customFormat="1" x14ac:dyDescent="0.25"/>
    <row r="41152" s="29" customFormat="1" x14ac:dyDescent="0.25"/>
    <row r="41153" s="29" customFormat="1" x14ac:dyDescent="0.25"/>
    <row r="41154" s="29" customFormat="1" x14ac:dyDescent="0.25"/>
    <row r="41155" s="29" customFormat="1" x14ac:dyDescent="0.25"/>
    <row r="41156" s="29" customFormat="1" x14ac:dyDescent="0.25"/>
    <row r="41157" s="29" customFormat="1" x14ac:dyDescent="0.25"/>
    <row r="41158" s="29" customFormat="1" x14ac:dyDescent="0.25"/>
    <row r="41159" s="29" customFormat="1" x14ac:dyDescent="0.25"/>
    <row r="41160" s="29" customFormat="1" x14ac:dyDescent="0.25"/>
    <row r="41161" s="29" customFormat="1" x14ac:dyDescent="0.25"/>
    <row r="41162" s="29" customFormat="1" x14ac:dyDescent="0.25"/>
    <row r="41163" s="29" customFormat="1" x14ac:dyDescent="0.25"/>
    <row r="41164" s="29" customFormat="1" x14ac:dyDescent="0.25"/>
    <row r="41165" s="29" customFormat="1" x14ac:dyDescent="0.25"/>
    <row r="41166" s="29" customFormat="1" x14ac:dyDescent="0.25"/>
    <row r="41167" s="29" customFormat="1" x14ac:dyDescent="0.25"/>
    <row r="41168" s="29" customFormat="1" x14ac:dyDescent="0.25"/>
    <row r="41169" s="29" customFormat="1" x14ac:dyDescent="0.25"/>
    <row r="41170" s="29" customFormat="1" x14ac:dyDescent="0.25"/>
    <row r="41171" s="29" customFormat="1" x14ac:dyDescent="0.25"/>
    <row r="41172" s="29" customFormat="1" x14ac:dyDescent="0.25"/>
    <row r="41173" s="29" customFormat="1" x14ac:dyDescent="0.25"/>
    <row r="41174" s="29" customFormat="1" x14ac:dyDescent="0.25"/>
    <row r="41175" s="29" customFormat="1" x14ac:dyDescent="0.25"/>
    <row r="41176" s="29" customFormat="1" x14ac:dyDescent="0.25"/>
    <row r="41177" s="29" customFormat="1" x14ac:dyDescent="0.25"/>
    <row r="41178" s="29" customFormat="1" x14ac:dyDescent="0.25"/>
    <row r="41179" s="29" customFormat="1" x14ac:dyDescent="0.25"/>
    <row r="41180" s="29" customFormat="1" x14ac:dyDescent="0.25"/>
    <row r="41181" s="29" customFormat="1" x14ac:dyDescent="0.25"/>
    <row r="41182" s="29" customFormat="1" x14ac:dyDescent="0.25"/>
    <row r="41183" s="29" customFormat="1" x14ac:dyDescent="0.25"/>
    <row r="41184" s="29" customFormat="1" x14ac:dyDescent="0.25"/>
    <row r="41185" s="29" customFormat="1" x14ac:dyDescent="0.25"/>
    <row r="41186" s="29" customFormat="1" x14ac:dyDescent="0.25"/>
    <row r="41187" s="29" customFormat="1" x14ac:dyDescent="0.25"/>
    <row r="41188" s="29" customFormat="1" x14ac:dyDescent="0.25"/>
    <row r="41189" s="29" customFormat="1" x14ac:dyDescent="0.25"/>
    <row r="41190" s="29" customFormat="1" x14ac:dyDescent="0.25"/>
    <row r="41191" s="29" customFormat="1" x14ac:dyDescent="0.25"/>
    <row r="41192" s="29" customFormat="1" x14ac:dyDescent="0.25"/>
    <row r="41193" s="29" customFormat="1" x14ac:dyDescent="0.25"/>
    <row r="41194" s="29" customFormat="1" x14ac:dyDescent="0.25"/>
    <row r="41195" s="29" customFormat="1" x14ac:dyDescent="0.25"/>
    <row r="41196" s="29" customFormat="1" x14ac:dyDescent="0.25"/>
    <row r="41197" s="29" customFormat="1" x14ac:dyDescent="0.25"/>
    <row r="41198" s="29" customFormat="1" x14ac:dyDescent="0.25"/>
    <row r="41199" s="29" customFormat="1" x14ac:dyDescent="0.25"/>
    <row r="41200" s="29" customFormat="1" x14ac:dyDescent="0.25"/>
    <row r="41201" s="29" customFormat="1" x14ac:dyDescent="0.25"/>
    <row r="41202" s="29" customFormat="1" x14ac:dyDescent="0.25"/>
    <row r="41203" s="29" customFormat="1" x14ac:dyDescent="0.25"/>
    <row r="41204" s="29" customFormat="1" x14ac:dyDescent="0.25"/>
    <row r="41205" s="29" customFormat="1" x14ac:dyDescent="0.25"/>
    <row r="41206" s="29" customFormat="1" x14ac:dyDescent="0.25"/>
    <row r="41207" s="29" customFormat="1" x14ac:dyDescent="0.25"/>
    <row r="41208" s="29" customFormat="1" x14ac:dyDescent="0.25"/>
    <row r="41209" s="29" customFormat="1" x14ac:dyDescent="0.25"/>
    <row r="41210" s="29" customFormat="1" x14ac:dyDescent="0.25"/>
    <row r="41211" s="29" customFormat="1" x14ac:dyDescent="0.25"/>
    <row r="41212" s="29" customFormat="1" x14ac:dyDescent="0.25"/>
    <row r="41213" s="29" customFormat="1" x14ac:dyDescent="0.25"/>
    <row r="41214" s="29" customFormat="1" x14ac:dyDescent="0.25"/>
    <row r="41215" s="29" customFormat="1" x14ac:dyDescent="0.25"/>
    <row r="41216" s="29" customFormat="1" x14ac:dyDescent="0.25"/>
    <row r="41217" s="29" customFormat="1" x14ac:dyDescent="0.25"/>
    <row r="41218" s="29" customFormat="1" x14ac:dyDescent="0.25"/>
    <row r="41219" s="29" customFormat="1" x14ac:dyDescent="0.25"/>
    <row r="41220" s="29" customFormat="1" x14ac:dyDescent="0.25"/>
    <row r="41221" s="29" customFormat="1" x14ac:dyDescent="0.25"/>
    <row r="41222" s="29" customFormat="1" x14ac:dyDescent="0.25"/>
    <row r="41223" s="29" customFormat="1" x14ac:dyDescent="0.25"/>
    <row r="41224" s="29" customFormat="1" x14ac:dyDescent="0.25"/>
    <row r="41225" s="29" customFormat="1" x14ac:dyDescent="0.25"/>
    <row r="41226" s="29" customFormat="1" x14ac:dyDescent="0.25"/>
    <row r="41227" s="29" customFormat="1" x14ac:dyDescent="0.25"/>
    <row r="41228" s="29" customFormat="1" x14ac:dyDescent="0.25"/>
    <row r="41229" s="29" customFormat="1" x14ac:dyDescent="0.25"/>
    <row r="41230" s="29" customFormat="1" x14ac:dyDescent="0.25"/>
    <row r="41231" s="29" customFormat="1" x14ac:dyDescent="0.25"/>
    <row r="41232" s="29" customFormat="1" x14ac:dyDescent="0.25"/>
    <row r="41233" s="29" customFormat="1" x14ac:dyDescent="0.25"/>
    <row r="41234" s="29" customFormat="1" x14ac:dyDescent="0.25"/>
    <row r="41235" s="29" customFormat="1" x14ac:dyDescent="0.25"/>
    <row r="41236" s="29" customFormat="1" x14ac:dyDescent="0.25"/>
    <row r="41237" s="29" customFormat="1" x14ac:dyDescent="0.25"/>
    <row r="41238" s="29" customFormat="1" x14ac:dyDescent="0.25"/>
    <row r="41239" s="29" customFormat="1" x14ac:dyDescent="0.25"/>
    <row r="41240" s="29" customFormat="1" x14ac:dyDescent="0.25"/>
    <row r="41241" s="29" customFormat="1" x14ac:dyDescent="0.25"/>
    <row r="41242" s="29" customFormat="1" x14ac:dyDescent="0.25"/>
    <row r="41243" s="29" customFormat="1" x14ac:dyDescent="0.25"/>
    <row r="41244" s="29" customFormat="1" x14ac:dyDescent="0.25"/>
    <row r="41245" s="29" customFormat="1" x14ac:dyDescent="0.25"/>
    <row r="41246" s="29" customFormat="1" x14ac:dyDescent="0.25"/>
    <row r="41247" s="29" customFormat="1" x14ac:dyDescent="0.25"/>
    <row r="41248" s="29" customFormat="1" x14ac:dyDescent="0.25"/>
    <row r="41249" s="29" customFormat="1" x14ac:dyDescent="0.25"/>
    <row r="41250" s="29" customFormat="1" x14ac:dyDescent="0.25"/>
    <row r="41251" s="29" customFormat="1" x14ac:dyDescent="0.25"/>
    <row r="41252" s="29" customFormat="1" x14ac:dyDescent="0.25"/>
    <row r="41253" s="29" customFormat="1" x14ac:dyDescent="0.25"/>
    <row r="41254" s="29" customFormat="1" x14ac:dyDescent="0.25"/>
    <row r="41255" s="29" customFormat="1" x14ac:dyDescent="0.25"/>
    <row r="41256" s="29" customFormat="1" x14ac:dyDescent="0.25"/>
    <row r="41257" s="29" customFormat="1" x14ac:dyDescent="0.25"/>
    <row r="41258" s="29" customFormat="1" x14ac:dyDescent="0.25"/>
    <row r="41259" s="29" customFormat="1" x14ac:dyDescent="0.25"/>
    <row r="41260" s="29" customFormat="1" x14ac:dyDescent="0.25"/>
    <row r="41261" s="29" customFormat="1" x14ac:dyDescent="0.25"/>
    <row r="41262" s="29" customFormat="1" x14ac:dyDescent="0.25"/>
    <row r="41263" s="29" customFormat="1" x14ac:dyDescent="0.25"/>
    <row r="41264" s="29" customFormat="1" x14ac:dyDescent="0.25"/>
    <row r="41265" s="29" customFormat="1" x14ac:dyDescent="0.25"/>
    <row r="41266" s="29" customFormat="1" x14ac:dyDescent="0.25"/>
    <row r="41267" s="29" customFormat="1" x14ac:dyDescent="0.25"/>
    <row r="41268" s="29" customFormat="1" x14ac:dyDescent="0.25"/>
    <row r="41269" s="29" customFormat="1" x14ac:dyDescent="0.25"/>
    <row r="41270" s="29" customFormat="1" x14ac:dyDescent="0.25"/>
    <row r="41271" s="29" customFormat="1" x14ac:dyDescent="0.25"/>
    <row r="41272" s="29" customFormat="1" x14ac:dyDescent="0.25"/>
    <row r="41273" s="29" customFormat="1" x14ac:dyDescent="0.25"/>
    <row r="41274" s="29" customFormat="1" x14ac:dyDescent="0.25"/>
    <row r="41275" s="29" customFormat="1" x14ac:dyDescent="0.25"/>
    <row r="41276" s="29" customFormat="1" x14ac:dyDescent="0.25"/>
    <row r="41277" s="29" customFormat="1" x14ac:dyDescent="0.25"/>
    <row r="41278" s="29" customFormat="1" x14ac:dyDescent="0.25"/>
    <row r="41279" s="29" customFormat="1" x14ac:dyDescent="0.25"/>
    <row r="41280" s="29" customFormat="1" x14ac:dyDescent="0.25"/>
    <row r="41281" s="29" customFormat="1" x14ac:dyDescent="0.25"/>
    <row r="41282" s="29" customFormat="1" x14ac:dyDescent="0.25"/>
    <row r="41283" s="29" customFormat="1" x14ac:dyDescent="0.25"/>
    <row r="41284" s="29" customFormat="1" x14ac:dyDescent="0.25"/>
    <row r="41285" s="29" customFormat="1" x14ac:dyDescent="0.25"/>
    <row r="41286" s="29" customFormat="1" x14ac:dyDescent="0.25"/>
    <row r="41287" s="29" customFormat="1" x14ac:dyDescent="0.25"/>
    <row r="41288" s="29" customFormat="1" x14ac:dyDescent="0.25"/>
    <row r="41289" s="29" customFormat="1" x14ac:dyDescent="0.25"/>
    <row r="41290" s="29" customFormat="1" x14ac:dyDescent="0.25"/>
    <row r="41291" s="29" customFormat="1" x14ac:dyDescent="0.25"/>
    <row r="41292" s="29" customFormat="1" x14ac:dyDescent="0.25"/>
    <row r="41293" s="29" customFormat="1" x14ac:dyDescent="0.25"/>
    <row r="41294" s="29" customFormat="1" x14ac:dyDescent="0.25"/>
    <row r="41295" s="29" customFormat="1" x14ac:dyDescent="0.25"/>
    <row r="41296" s="29" customFormat="1" x14ac:dyDescent="0.25"/>
    <row r="41297" s="29" customFormat="1" x14ac:dyDescent="0.25"/>
    <row r="41298" s="29" customFormat="1" x14ac:dyDescent="0.25"/>
    <row r="41299" s="29" customFormat="1" x14ac:dyDescent="0.25"/>
    <row r="41300" s="29" customFormat="1" x14ac:dyDescent="0.25"/>
    <row r="41301" s="29" customFormat="1" x14ac:dyDescent="0.25"/>
    <row r="41302" s="29" customFormat="1" x14ac:dyDescent="0.25"/>
    <row r="41303" s="29" customFormat="1" x14ac:dyDescent="0.25"/>
    <row r="41304" s="29" customFormat="1" x14ac:dyDescent="0.25"/>
    <row r="41305" s="29" customFormat="1" x14ac:dyDescent="0.25"/>
    <row r="41306" s="29" customFormat="1" x14ac:dyDescent="0.25"/>
    <row r="41307" s="29" customFormat="1" x14ac:dyDescent="0.25"/>
    <row r="41308" s="29" customFormat="1" x14ac:dyDescent="0.25"/>
    <row r="41309" s="29" customFormat="1" x14ac:dyDescent="0.25"/>
    <row r="41310" s="29" customFormat="1" x14ac:dyDescent="0.25"/>
    <row r="41311" s="29" customFormat="1" x14ac:dyDescent="0.25"/>
    <row r="41312" s="29" customFormat="1" x14ac:dyDescent="0.25"/>
    <row r="41313" s="29" customFormat="1" x14ac:dyDescent="0.25"/>
    <row r="41314" s="29" customFormat="1" x14ac:dyDescent="0.25"/>
    <row r="41315" s="29" customFormat="1" x14ac:dyDescent="0.25"/>
    <row r="41316" s="29" customFormat="1" x14ac:dyDescent="0.25"/>
    <row r="41317" s="29" customFormat="1" x14ac:dyDescent="0.25"/>
    <row r="41318" s="29" customFormat="1" x14ac:dyDescent="0.25"/>
    <row r="41319" s="29" customFormat="1" x14ac:dyDescent="0.25"/>
    <row r="41320" s="29" customFormat="1" x14ac:dyDescent="0.25"/>
    <row r="41321" s="29" customFormat="1" x14ac:dyDescent="0.25"/>
    <row r="41322" s="29" customFormat="1" x14ac:dyDescent="0.25"/>
    <row r="41323" s="29" customFormat="1" x14ac:dyDescent="0.25"/>
    <row r="41324" s="29" customFormat="1" x14ac:dyDescent="0.25"/>
    <row r="41325" s="29" customFormat="1" x14ac:dyDescent="0.25"/>
    <row r="41326" s="29" customFormat="1" x14ac:dyDescent="0.25"/>
    <row r="41327" s="29" customFormat="1" x14ac:dyDescent="0.25"/>
    <row r="41328" s="29" customFormat="1" x14ac:dyDescent="0.25"/>
    <row r="41329" s="29" customFormat="1" x14ac:dyDescent="0.25"/>
    <row r="41330" s="29" customFormat="1" x14ac:dyDescent="0.25"/>
    <row r="41331" s="29" customFormat="1" x14ac:dyDescent="0.25"/>
    <row r="41332" s="29" customFormat="1" x14ac:dyDescent="0.25"/>
    <row r="41333" s="29" customFormat="1" x14ac:dyDescent="0.25"/>
    <row r="41334" s="29" customFormat="1" x14ac:dyDescent="0.25"/>
    <row r="41335" s="29" customFormat="1" x14ac:dyDescent="0.25"/>
    <row r="41336" s="29" customFormat="1" x14ac:dyDescent="0.25"/>
    <row r="41337" s="29" customFormat="1" x14ac:dyDescent="0.25"/>
    <row r="41338" s="29" customFormat="1" x14ac:dyDescent="0.25"/>
    <row r="41339" s="29" customFormat="1" x14ac:dyDescent="0.25"/>
    <row r="41340" s="29" customFormat="1" x14ac:dyDescent="0.25"/>
    <row r="41341" s="29" customFormat="1" x14ac:dyDescent="0.25"/>
    <row r="41342" s="29" customFormat="1" x14ac:dyDescent="0.25"/>
    <row r="41343" s="29" customFormat="1" x14ac:dyDescent="0.25"/>
    <row r="41344" s="29" customFormat="1" x14ac:dyDescent="0.25"/>
    <row r="41345" s="29" customFormat="1" x14ac:dyDescent="0.25"/>
    <row r="41346" s="29" customFormat="1" x14ac:dyDescent="0.25"/>
    <row r="41347" s="29" customFormat="1" x14ac:dyDescent="0.25"/>
    <row r="41348" s="29" customFormat="1" x14ac:dyDescent="0.25"/>
    <row r="41349" s="29" customFormat="1" x14ac:dyDescent="0.25"/>
    <row r="41350" s="29" customFormat="1" x14ac:dyDescent="0.25"/>
    <row r="41351" s="29" customFormat="1" x14ac:dyDescent="0.25"/>
    <row r="41352" s="29" customFormat="1" x14ac:dyDescent="0.25"/>
    <row r="41353" s="29" customFormat="1" x14ac:dyDescent="0.25"/>
    <row r="41354" s="29" customFormat="1" x14ac:dyDescent="0.25"/>
    <row r="41355" s="29" customFormat="1" x14ac:dyDescent="0.25"/>
    <row r="41356" s="29" customFormat="1" x14ac:dyDescent="0.25"/>
    <row r="41357" s="29" customFormat="1" x14ac:dyDescent="0.25"/>
    <row r="41358" s="29" customFormat="1" x14ac:dyDescent="0.25"/>
    <row r="41359" s="29" customFormat="1" x14ac:dyDescent="0.25"/>
    <row r="41360" s="29" customFormat="1" x14ac:dyDescent="0.25"/>
    <row r="41361" s="29" customFormat="1" x14ac:dyDescent="0.25"/>
    <row r="41362" s="29" customFormat="1" x14ac:dyDescent="0.25"/>
    <row r="41363" s="29" customFormat="1" x14ac:dyDescent="0.25"/>
    <row r="41364" s="29" customFormat="1" x14ac:dyDescent="0.25"/>
    <row r="41365" s="29" customFormat="1" x14ac:dyDescent="0.25"/>
    <row r="41366" s="29" customFormat="1" x14ac:dyDescent="0.25"/>
    <row r="41367" s="29" customFormat="1" x14ac:dyDescent="0.25"/>
    <row r="41368" s="29" customFormat="1" x14ac:dyDescent="0.25"/>
    <row r="41369" s="29" customFormat="1" x14ac:dyDescent="0.25"/>
    <row r="41370" s="29" customFormat="1" x14ac:dyDescent="0.25"/>
    <row r="41371" s="29" customFormat="1" x14ac:dyDescent="0.25"/>
    <row r="41372" s="29" customFormat="1" x14ac:dyDescent="0.25"/>
    <row r="41373" s="29" customFormat="1" x14ac:dyDescent="0.25"/>
    <row r="41374" s="29" customFormat="1" x14ac:dyDescent="0.25"/>
    <row r="41375" s="29" customFormat="1" x14ac:dyDescent="0.25"/>
    <row r="41376" s="29" customFormat="1" x14ac:dyDescent="0.25"/>
    <row r="41377" s="29" customFormat="1" x14ac:dyDescent="0.25"/>
    <row r="41378" s="29" customFormat="1" x14ac:dyDescent="0.25"/>
    <row r="41379" s="29" customFormat="1" x14ac:dyDescent="0.25"/>
    <row r="41380" s="29" customFormat="1" x14ac:dyDescent="0.25"/>
    <row r="41381" s="29" customFormat="1" x14ac:dyDescent="0.25"/>
    <row r="41382" s="29" customFormat="1" x14ac:dyDescent="0.25"/>
    <row r="41383" s="29" customFormat="1" x14ac:dyDescent="0.25"/>
    <row r="41384" s="29" customFormat="1" x14ac:dyDescent="0.25"/>
    <row r="41385" s="29" customFormat="1" x14ac:dyDescent="0.25"/>
    <row r="41386" s="29" customFormat="1" x14ac:dyDescent="0.25"/>
    <row r="41387" s="29" customFormat="1" x14ac:dyDescent="0.25"/>
    <row r="41388" s="29" customFormat="1" x14ac:dyDescent="0.25"/>
    <row r="41389" s="29" customFormat="1" x14ac:dyDescent="0.25"/>
    <row r="41390" s="29" customFormat="1" x14ac:dyDescent="0.25"/>
    <row r="41391" s="29" customFormat="1" x14ac:dyDescent="0.25"/>
    <row r="41392" s="29" customFormat="1" x14ac:dyDescent="0.25"/>
    <row r="41393" s="29" customFormat="1" x14ac:dyDescent="0.25"/>
    <row r="41394" s="29" customFormat="1" x14ac:dyDescent="0.25"/>
    <row r="41395" s="29" customFormat="1" x14ac:dyDescent="0.25"/>
    <row r="41396" s="29" customFormat="1" x14ac:dyDescent="0.25"/>
    <row r="41397" s="29" customFormat="1" x14ac:dyDescent="0.25"/>
    <row r="41398" s="29" customFormat="1" x14ac:dyDescent="0.25"/>
    <row r="41399" s="29" customFormat="1" x14ac:dyDescent="0.25"/>
    <row r="41400" s="29" customFormat="1" x14ac:dyDescent="0.25"/>
    <row r="41401" s="29" customFormat="1" x14ac:dyDescent="0.25"/>
    <row r="41402" s="29" customFormat="1" x14ac:dyDescent="0.25"/>
    <row r="41403" s="29" customFormat="1" x14ac:dyDescent="0.25"/>
    <row r="41404" s="29" customFormat="1" x14ac:dyDescent="0.25"/>
    <row r="41405" s="29" customFormat="1" x14ac:dyDescent="0.25"/>
    <row r="41406" s="29" customFormat="1" x14ac:dyDescent="0.25"/>
    <row r="41407" s="29" customFormat="1" x14ac:dyDescent="0.25"/>
    <row r="41408" s="29" customFormat="1" x14ac:dyDescent="0.25"/>
    <row r="41409" s="29" customFormat="1" x14ac:dyDescent="0.25"/>
    <row r="41410" s="29" customFormat="1" x14ac:dyDescent="0.25"/>
    <row r="41411" s="29" customFormat="1" x14ac:dyDescent="0.25"/>
    <row r="41412" s="29" customFormat="1" x14ac:dyDescent="0.25"/>
    <row r="41413" s="29" customFormat="1" x14ac:dyDescent="0.25"/>
    <row r="41414" s="29" customFormat="1" x14ac:dyDescent="0.25"/>
    <row r="41415" s="29" customFormat="1" x14ac:dyDescent="0.25"/>
    <row r="41416" s="29" customFormat="1" x14ac:dyDescent="0.25"/>
    <row r="41417" s="29" customFormat="1" x14ac:dyDescent="0.25"/>
    <row r="41418" s="29" customFormat="1" x14ac:dyDescent="0.25"/>
    <row r="41419" s="29" customFormat="1" x14ac:dyDescent="0.25"/>
    <row r="41420" s="29" customFormat="1" x14ac:dyDescent="0.25"/>
    <row r="41421" s="29" customFormat="1" x14ac:dyDescent="0.25"/>
    <row r="41422" s="29" customFormat="1" x14ac:dyDescent="0.25"/>
    <row r="41423" s="29" customFormat="1" x14ac:dyDescent="0.25"/>
    <row r="41424" s="29" customFormat="1" x14ac:dyDescent="0.25"/>
    <row r="41425" s="29" customFormat="1" x14ac:dyDescent="0.25"/>
    <row r="41426" s="29" customFormat="1" x14ac:dyDescent="0.25"/>
    <row r="41427" s="29" customFormat="1" x14ac:dyDescent="0.25"/>
    <row r="41428" s="29" customFormat="1" x14ac:dyDescent="0.25"/>
    <row r="41429" s="29" customFormat="1" x14ac:dyDescent="0.25"/>
    <row r="41430" s="29" customFormat="1" x14ac:dyDescent="0.25"/>
    <row r="41431" s="29" customFormat="1" x14ac:dyDescent="0.25"/>
    <row r="41432" s="29" customFormat="1" x14ac:dyDescent="0.25"/>
    <row r="41433" s="29" customFormat="1" x14ac:dyDescent="0.25"/>
    <row r="41434" s="29" customFormat="1" x14ac:dyDescent="0.25"/>
    <row r="41435" s="29" customFormat="1" x14ac:dyDescent="0.25"/>
    <row r="41436" s="29" customFormat="1" x14ac:dyDescent="0.25"/>
    <row r="41437" s="29" customFormat="1" x14ac:dyDescent="0.25"/>
    <row r="41438" s="29" customFormat="1" x14ac:dyDescent="0.25"/>
    <row r="41439" s="29" customFormat="1" x14ac:dyDescent="0.25"/>
    <row r="41440" s="29" customFormat="1" x14ac:dyDescent="0.25"/>
    <row r="41441" s="29" customFormat="1" x14ac:dyDescent="0.25"/>
    <row r="41442" s="29" customFormat="1" x14ac:dyDescent="0.25"/>
    <row r="41443" s="29" customFormat="1" x14ac:dyDescent="0.25"/>
    <row r="41444" s="29" customFormat="1" x14ac:dyDescent="0.25"/>
    <row r="41445" s="29" customFormat="1" x14ac:dyDescent="0.25"/>
    <row r="41446" s="29" customFormat="1" x14ac:dyDescent="0.25"/>
    <row r="41447" s="29" customFormat="1" x14ac:dyDescent="0.25"/>
    <row r="41448" s="29" customFormat="1" x14ac:dyDescent="0.25"/>
    <row r="41449" s="29" customFormat="1" x14ac:dyDescent="0.25"/>
    <row r="41450" s="29" customFormat="1" x14ac:dyDescent="0.25"/>
    <row r="41451" s="29" customFormat="1" x14ac:dyDescent="0.25"/>
    <row r="41452" s="29" customFormat="1" x14ac:dyDescent="0.25"/>
    <row r="41453" s="29" customFormat="1" x14ac:dyDescent="0.25"/>
    <row r="41454" s="29" customFormat="1" x14ac:dyDescent="0.25"/>
    <row r="41455" s="29" customFormat="1" x14ac:dyDescent="0.25"/>
    <row r="41456" s="29" customFormat="1" x14ac:dyDescent="0.25"/>
    <row r="41457" s="29" customFormat="1" x14ac:dyDescent="0.25"/>
    <row r="41458" s="29" customFormat="1" x14ac:dyDescent="0.25"/>
    <row r="41459" s="29" customFormat="1" x14ac:dyDescent="0.25"/>
    <row r="41460" s="29" customFormat="1" x14ac:dyDescent="0.25"/>
    <row r="41461" s="29" customFormat="1" x14ac:dyDescent="0.25"/>
    <row r="41462" s="29" customFormat="1" x14ac:dyDescent="0.25"/>
    <row r="41463" s="29" customFormat="1" x14ac:dyDescent="0.25"/>
    <row r="41464" s="29" customFormat="1" x14ac:dyDescent="0.25"/>
    <row r="41465" s="29" customFormat="1" x14ac:dyDescent="0.25"/>
    <row r="41466" s="29" customFormat="1" x14ac:dyDescent="0.25"/>
    <row r="41467" s="29" customFormat="1" x14ac:dyDescent="0.25"/>
    <row r="41468" s="29" customFormat="1" x14ac:dyDescent="0.25"/>
    <row r="41469" s="29" customFormat="1" x14ac:dyDescent="0.25"/>
    <row r="41470" s="29" customFormat="1" x14ac:dyDescent="0.25"/>
    <row r="41471" s="29" customFormat="1" x14ac:dyDescent="0.25"/>
    <row r="41472" s="29" customFormat="1" x14ac:dyDescent="0.25"/>
    <row r="41473" s="29" customFormat="1" x14ac:dyDescent="0.25"/>
    <row r="41474" s="29" customFormat="1" x14ac:dyDescent="0.25"/>
    <row r="41475" s="29" customFormat="1" x14ac:dyDescent="0.25"/>
    <row r="41476" s="29" customFormat="1" x14ac:dyDescent="0.25"/>
    <row r="41477" s="29" customFormat="1" x14ac:dyDescent="0.25"/>
    <row r="41478" s="29" customFormat="1" x14ac:dyDescent="0.25"/>
    <row r="41479" s="29" customFormat="1" x14ac:dyDescent="0.25"/>
    <row r="41480" s="29" customFormat="1" x14ac:dyDescent="0.25"/>
    <row r="41481" s="29" customFormat="1" x14ac:dyDescent="0.25"/>
    <row r="41482" s="29" customFormat="1" x14ac:dyDescent="0.25"/>
    <row r="41483" s="29" customFormat="1" x14ac:dyDescent="0.25"/>
    <row r="41484" s="29" customFormat="1" x14ac:dyDescent="0.25"/>
    <row r="41485" s="29" customFormat="1" x14ac:dyDescent="0.25"/>
    <row r="41486" s="29" customFormat="1" x14ac:dyDescent="0.25"/>
    <row r="41487" s="29" customFormat="1" x14ac:dyDescent="0.25"/>
    <row r="41488" s="29" customFormat="1" x14ac:dyDescent="0.25"/>
    <row r="41489" s="29" customFormat="1" x14ac:dyDescent="0.25"/>
    <row r="41490" s="29" customFormat="1" x14ac:dyDescent="0.25"/>
    <row r="41491" s="29" customFormat="1" x14ac:dyDescent="0.25"/>
    <row r="41492" s="29" customFormat="1" x14ac:dyDescent="0.25"/>
    <row r="41493" s="29" customFormat="1" x14ac:dyDescent="0.25"/>
    <row r="41494" s="29" customFormat="1" x14ac:dyDescent="0.25"/>
    <row r="41495" s="29" customFormat="1" x14ac:dyDescent="0.25"/>
    <row r="41496" s="29" customFormat="1" x14ac:dyDescent="0.25"/>
    <row r="41497" s="29" customFormat="1" x14ac:dyDescent="0.25"/>
    <row r="41498" s="29" customFormat="1" x14ac:dyDescent="0.25"/>
    <row r="41499" s="29" customFormat="1" x14ac:dyDescent="0.25"/>
    <row r="41500" s="29" customFormat="1" x14ac:dyDescent="0.25"/>
    <row r="41501" s="29" customFormat="1" x14ac:dyDescent="0.25"/>
    <row r="41502" s="29" customFormat="1" x14ac:dyDescent="0.25"/>
    <row r="41503" s="29" customFormat="1" x14ac:dyDescent="0.25"/>
    <row r="41504" s="29" customFormat="1" x14ac:dyDescent="0.25"/>
    <row r="41505" s="29" customFormat="1" x14ac:dyDescent="0.25"/>
    <row r="41506" s="29" customFormat="1" x14ac:dyDescent="0.25"/>
    <row r="41507" s="29" customFormat="1" x14ac:dyDescent="0.25"/>
    <row r="41508" s="29" customFormat="1" x14ac:dyDescent="0.25"/>
    <row r="41509" s="29" customFormat="1" x14ac:dyDescent="0.25"/>
    <row r="41510" s="29" customFormat="1" x14ac:dyDescent="0.25"/>
    <row r="41511" s="29" customFormat="1" x14ac:dyDescent="0.25"/>
    <row r="41512" s="29" customFormat="1" x14ac:dyDescent="0.25"/>
    <row r="41513" s="29" customFormat="1" x14ac:dyDescent="0.25"/>
    <row r="41514" s="29" customFormat="1" x14ac:dyDescent="0.25"/>
    <row r="41515" s="29" customFormat="1" x14ac:dyDescent="0.25"/>
    <row r="41516" s="29" customFormat="1" x14ac:dyDescent="0.25"/>
    <row r="41517" s="29" customFormat="1" x14ac:dyDescent="0.25"/>
    <row r="41518" s="29" customFormat="1" x14ac:dyDescent="0.25"/>
    <row r="41519" s="29" customFormat="1" x14ac:dyDescent="0.25"/>
    <row r="41520" s="29" customFormat="1" x14ac:dyDescent="0.25"/>
    <row r="41521" s="29" customFormat="1" x14ac:dyDescent="0.25"/>
    <row r="41522" s="29" customFormat="1" x14ac:dyDescent="0.25"/>
    <row r="41523" s="29" customFormat="1" x14ac:dyDescent="0.25"/>
    <row r="41524" s="29" customFormat="1" x14ac:dyDescent="0.25"/>
    <row r="41525" s="29" customFormat="1" x14ac:dyDescent="0.25"/>
    <row r="41526" s="29" customFormat="1" x14ac:dyDescent="0.25"/>
    <row r="41527" s="29" customFormat="1" x14ac:dyDescent="0.25"/>
    <row r="41528" s="29" customFormat="1" x14ac:dyDescent="0.25"/>
    <row r="41529" s="29" customFormat="1" x14ac:dyDescent="0.25"/>
    <row r="41530" s="29" customFormat="1" x14ac:dyDescent="0.25"/>
    <row r="41531" s="29" customFormat="1" x14ac:dyDescent="0.25"/>
    <row r="41532" s="29" customFormat="1" x14ac:dyDescent="0.25"/>
    <row r="41533" s="29" customFormat="1" x14ac:dyDescent="0.25"/>
    <row r="41534" s="29" customFormat="1" x14ac:dyDescent="0.25"/>
    <row r="41535" s="29" customFormat="1" x14ac:dyDescent="0.25"/>
    <row r="41536" s="29" customFormat="1" x14ac:dyDescent="0.25"/>
    <row r="41537" s="29" customFormat="1" x14ac:dyDescent="0.25"/>
    <row r="41538" s="29" customFormat="1" x14ac:dyDescent="0.25"/>
    <row r="41539" s="29" customFormat="1" x14ac:dyDescent="0.25"/>
    <row r="41540" s="29" customFormat="1" x14ac:dyDescent="0.25"/>
    <row r="41541" s="29" customFormat="1" x14ac:dyDescent="0.25"/>
    <row r="41542" s="29" customFormat="1" x14ac:dyDescent="0.25"/>
    <row r="41543" s="29" customFormat="1" x14ac:dyDescent="0.25"/>
    <row r="41544" s="29" customFormat="1" x14ac:dyDescent="0.25"/>
    <row r="41545" s="29" customFormat="1" x14ac:dyDescent="0.25"/>
    <row r="41546" s="29" customFormat="1" x14ac:dyDescent="0.25"/>
    <row r="41547" s="29" customFormat="1" x14ac:dyDescent="0.25"/>
    <row r="41548" s="29" customFormat="1" x14ac:dyDescent="0.25"/>
    <row r="41549" s="29" customFormat="1" x14ac:dyDescent="0.25"/>
    <row r="41550" s="29" customFormat="1" x14ac:dyDescent="0.25"/>
    <row r="41551" s="29" customFormat="1" x14ac:dyDescent="0.25"/>
    <row r="41552" s="29" customFormat="1" x14ac:dyDescent="0.25"/>
    <row r="41553" s="29" customFormat="1" x14ac:dyDescent="0.25"/>
    <row r="41554" s="29" customFormat="1" x14ac:dyDescent="0.25"/>
    <row r="41555" s="29" customFormat="1" x14ac:dyDescent="0.25"/>
    <row r="41556" s="29" customFormat="1" x14ac:dyDescent="0.25"/>
    <row r="41557" s="29" customFormat="1" x14ac:dyDescent="0.25"/>
    <row r="41558" s="29" customFormat="1" x14ac:dyDescent="0.25"/>
    <row r="41559" s="29" customFormat="1" x14ac:dyDescent="0.25"/>
    <row r="41560" s="29" customFormat="1" x14ac:dyDescent="0.25"/>
    <row r="41561" s="29" customFormat="1" x14ac:dyDescent="0.25"/>
    <row r="41562" s="29" customFormat="1" x14ac:dyDescent="0.25"/>
    <row r="41563" s="29" customFormat="1" x14ac:dyDescent="0.25"/>
    <row r="41564" s="29" customFormat="1" x14ac:dyDescent="0.25"/>
    <row r="41565" s="29" customFormat="1" x14ac:dyDescent="0.25"/>
    <row r="41566" s="29" customFormat="1" x14ac:dyDescent="0.25"/>
    <row r="41567" s="29" customFormat="1" x14ac:dyDescent="0.25"/>
    <row r="41568" s="29" customFormat="1" x14ac:dyDescent="0.25"/>
    <row r="41569" s="29" customFormat="1" x14ac:dyDescent="0.25"/>
    <row r="41570" s="29" customFormat="1" x14ac:dyDescent="0.25"/>
    <row r="41571" s="29" customFormat="1" x14ac:dyDescent="0.25"/>
    <row r="41572" s="29" customFormat="1" x14ac:dyDescent="0.25"/>
    <row r="41573" s="29" customFormat="1" x14ac:dyDescent="0.25"/>
    <row r="41574" s="29" customFormat="1" x14ac:dyDescent="0.25"/>
    <row r="41575" s="29" customFormat="1" x14ac:dyDescent="0.25"/>
    <row r="41576" s="29" customFormat="1" x14ac:dyDescent="0.25"/>
    <row r="41577" s="29" customFormat="1" x14ac:dyDescent="0.25"/>
    <row r="41578" s="29" customFormat="1" x14ac:dyDescent="0.25"/>
    <row r="41579" s="29" customFormat="1" x14ac:dyDescent="0.25"/>
    <row r="41580" s="29" customFormat="1" x14ac:dyDescent="0.25"/>
    <row r="41581" s="29" customFormat="1" x14ac:dyDescent="0.25"/>
    <row r="41582" s="29" customFormat="1" x14ac:dyDescent="0.25"/>
    <row r="41583" s="29" customFormat="1" x14ac:dyDescent="0.25"/>
    <row r="41584" s="29" customFormat="1" x14ac:dyDescent="0.25"/>
    <row r="41585" s="29" customFormat="1" x14ac:dyDescent="0.25"/>
    <row r="41586" s="29" customFormat="1" x14ac:dyDescent="0.25"/>
    <row r="41587" s="29" customFormat="1" x14ac:dyDescent="0.25"/>
    <row r="41588" s="29" customFormat="1" x14ac:dyDescent="0.25"/>
    <row r="41589" s="29" customFormat="1" x14ac:dyDescent="0.25"/>
    <row r="41590" s="29" customFormat="1" x14ac:dyDescent="0.25"/>
    <row r="41591" s="29" customFormat="1" x14ac:dyDescent="0.25"/>
    <row r="41592" s="29" customFormat="1" x14ac:dyDescent="0.25"/>
    <row r="41593" s="29" customFormat="1" x14ac:dyDescent="0.25"/>
    <row r="41594" s="29" customFormat="1" x14ac:dyDescent="0.25"/>
    <row r="41595" s="29" customFormat="1" x14ac:dyDescent="0.25"/>
    <row r="41596" s="29" customFormat="1" x14ac:dyDescent="0.25"/>
    <row r="41597" s="29" customFormat="1" x14ac:dyDescent="0.25"/>
    <row r="41598" s="29" customFormat="1" x14ac:dyDescent="0.25"/>
    <row r="41599" s="29" customFormat="1" x14ac:dyDescent="0.25"/>
    <row r="41600" s="29" customFormat="1" x14ac:dyDescent="0.25"/>
    <row r="41601" s="29" customFormat="1" x14ac:dyDescent="0.25"/>
    <row r="41602" s="29" customFormat="1" x14ac:dyDescent="0.25"/>
    <row r="41603" s="29" customFormat="1" x14ac:dyDescent="0.25"/>
    <row r="41604" s="29" customFormat="1" x14ac:dyDescent="0.25"/>
    <row r="41605" s="29" customFormat="1" x14ac:dyDescent="0.25"/>
    <row r="41606" s="29" customFormat="1" x14ac:dyDescent="0.25"/>
    <row r="41607" s="29" customFormat="1" x14ac:dyDescent="0.25"/>
    <row r="41608" s="29" customFormat="1" x14ac:dyDescent="0.25"/>
    <row r="41609" s="29" customFormat="1" x14ac:dyDescent="0.25"/>
    <row r="41610" s="29" customFormat="1" x14ac:dyDescent="0.25"/>
    <row r="41611" s="29" customFormat="1" x14ac:dyDescent="0.25"/>
    <row r="41612" s="29" customFormat="1" x14ac:dyDescent="0.25"/>
    <row r="41613" s="29" customFormat="1" x14ac:dyDescent="0.25"/>
    <row r="41614" s="29" customFormat="1" x14ac:dyDescent="0.25"/>
    <row r="41615" s="29" customFormat="1" x14ac:dyDescent="0.25"/>
    <row r="41616" s="29" customFormat="1" x14ac:dyDescent="0.25"/>
    <row r="41617" s="29" customFormat="1" x14ac:dyDescent="0.25"/>
    <row r="41618" s="29" customFormat="1" x14ac:dyDescent="0.25"/>
    <row r="41619" s="29" customFormat="1" x14ac:dyDescent="0.25"/>
    <row r="41620" s="29" customFormat="1" x14ac:dyDescent="0.25"/>
    <row r="41621" s="29" customFormat="1" x14ac:dyDescent="0.25"/>
    <row r="41622" s="29" customFormat="1" x14ac:dyDescent="0.25"/>
    <row r="41623" s="29" customFormat="1" x14ac:dyDescent="0.25"/>
    <row r="41624" s="29" customFormat="1" x14ac:dyDescent="0.25"/>
    <row r="41625" s="29" customFormat="1" x14ac:dyDescent="0.25"/>
    <row r="41626" s="29" customFormat="1" x14ac:dyDescent="0.25"/>
    <row r="41627" s="29" customFormat="1" x14ac:dyDescent="0.25"/>
    <row r="41628" s="29" customFormat="1" x14ac:dyDescent="0.25"/>
    <row r="41629" s="29" customFormat="1" x14ac:dyDescent="0.25"/>
    <row r="41630" s="29" customFormat="1" x14ac:dyDescent="0.25"/>
    <row r="41631" s="29" customFormat="1" x14ac:dyDescent="0.25"/>
    <row r="41632" s="29" customFormat="1" x14ac:dyDescent="0.25"/>
    <row r="41633" s="29" customFormat="1" x14ac:dyDescent="0.25"/>
    <row r="41634" s="29" customFormat="1" x14ac:dyDescent="0.25"/>
    <row r="41635" s="29" customFormat="1" x14ac:dyDescent="0.25"/>
    <row r="41636" s="29" customFormat="1" x14ac:dyDescent="0.25"/>
    <row r="41637" s="29" customFormat="1" x14ac:dyDescent="0.25"/>
    <row r="41638" s="29" customFormat="1" x14ac:dyDescent="0.25"/>
    <row r="41639" s="29" customFormat="1" x14ac:dyDescent="0.25"/>
    <row r="41640" s="29" customFormat="1" x14ac:dyDescent="0.25"/>
    <row r="41641" s="29" customFormat="1" x14ac:dyDescent="0.25"/>
    <row r="41642" s="29" customFormat="1" x14ac:dyDescent="0.25"/>
    <row r="41643" s="29" customFormat="1" x14ac:dyDescent="0.25"/>
    <row r="41644" s="29" customFormat="1" x14ac:dyDescent="0.25"/>
    <row r="41645" s="29" customFormat="1" x14ac:dyDescent="0.25"/>
    <row r="41646" s="29" customFormat="1" x14ac:dyDescent="0.25"/>
    <row r="41647" s="29" customFormat="1" x14ac:dyDescent="0.25"/>
    <row r="41648" s="29" customFormat="1" x14ac:dyDescent="0.25"/>
    <row r="41649" s="29" customFormat="1" x14ac:dyDescent="0.25"/>
    <row r="41650" s="29" customFormat="1" x14ac:dyDescent="0.25"/>
    <row r="41651" s="29" customFormat="1" x14ac:dyDescent="0.25"/>
    <row r="41652" s="29" customFormat="1" x14ac:dyDescent="0.25"/>
    <row r="41653" s="29" customFormat="1" x14ac:dyDescent="0.25"/>
    <row r="41654" s="29" customFormat="1" x14ac:dyDescent="0.25"/>
    <row r="41655" s="29" customFormat="1" x14ac:dyDescent="0.25"/>
    <row r="41656" s="29" customFormat="1" x14ac:dyDescent="0.25"/>
    <row r="41657" s="29" customFormat="1" x14ac:dyDescent="0.25"/>
    <row r="41658" s="29" customFormat="1" x14ac:dyDescent="0.25"/>
    <row r="41659" s="29" customFormat="1" x14ac:dyDescent="0.25"/>
    <row r="41660" s="29" customFormat="1" x14ac:dyDescent="0.25"/>
    <row r="41661" s="29" customFormat="1" x14ac:dyDescent="0.25"/>
    <row r="41662" s="29" customFormat="1" x14ac:dyDescent="0.25"/>
    <row r="41663" s="29" customFormat="1" x14ac:dyDescent="0.25"/>
    <row r="41664" s="29" customFormat="1" x14ac:dyDescent="0.25"/>
    <row r="41665" s="29" customFormat="1" x14ac:dyDescent="0.25"/>
    <row r="41666" s="29" customFormat="1" x14ac:dyDescent="0.25"/>
    <row r="41667" s="29" customFormat="1" x14ac:dyDescent="0.25"/>
    <row r="41668" s="29" customFormat="1" x14ac:dyDescent="0.25"/>
    <row r="41669" s="29" customFormat="1" x14ac:dyDescent="0.25"/>
    <row r="41670" s="29" customFormat="1" x14ac:dyDescent="0.25"/>
    <row r="41671" s="29" customFormat="1" x14ac:dyDescent="0.25"/>
    <row r="41672" s="29" customFormat="1" x14ac:dyDescent="0.25"/>
    <row r="41673" s="29" customFormat="1" x14ac:dyDescent="0.25"/>
    <row r="41674" s="29" customFormat="1" x14ac:dyDescent="0.25"/>
    <row r="41675" s="29" customFormat="1" x14ac:dyDescent="0.25"/>
    <row r="41676" s="29" customFormat="1" x14ac:dyDescent="0.25"/>
    <row r="41677" s="29" customFormat="1" x14ac:dyDescent="0.25"/>
    <row r="41678" s="29" customFormat="1" x14ac:dyDescent="0.25"/>
    <row r="41679" s="29" customFormat="1" x14ac:dyDescent="0.25"/>
    <row r="41680" s="29" customFormat="1" x14ac:dyDescent="0.25"/>
    <row r="41681" s="29" customFormat="1" x14ac:dyDescent="0.25"/>
    <row r="41682" s="29" customFormat="1" x14ac:dyDescent="0.25"/>
    <row r="41683" s="29" customFormat="1" x14ac:dyDescent="0.25"/>
    <row r="41684" s="29" customFormat="1" x14ac:dyDescent="0.25"/>
    <row r="41685" s="29" customFormat="1" x14ac:dyDescent="0.25"/>
    <row r="41686" s="29" customFormat="1" x14ac:dyDescent="0.25"/>
    <row r="41687" s="29" customFormat="1" x14ac:dyDescent="0.25"/>
    <row r="41688" s="29" customFormat="1" x14ac:dyDescent="0.25"/>
    <row r="41689" s="29" customFormat="1" x14ac:dyDescent="0.25"/>
    <row r="41690" s="29" customFormat="1" x14ac:dyDescent="0.25"/>
    <row r="41691" s="29" customFormat="1" x14ac:dyDescent="0.25"/>
    <row r="41692" s="29" customFormat="1" x14ac:dyDescent="0.25"/>
    <row r="41693" s="29" customFormat="1" x14ac:dyDescent="0.25"/>
    <row r="41694" s="29" customFormat="1" x14ac:dyDescent="0.25"/>
    <row r="41695" s="29" customFormat="1" x14ac:dyDescent="0.25"/>
    <row r="41696" s="29" customFormat="1" x14ac:dyDescent="0.25"/>
    <row r="41697" s="29" customFormat="1" x14ac:dyDescent="0.25"/>
    <row r="41698" s="29" customFormat="1" x14ac:dyDescent="0.25"/>
    <row r="41699" s="29" customFormat="1" x14ac:dyDescent="0.25"/>
    <row r="41700" s="29" customFormat="1" x14ac:dyDescent="0.25"/>
    <row r="41701" s="29" customFormat="1" x14ac:dyDescent="0.25"/>
    <row r="41702" s="29" customFormat="1" x14ac:dyDescent="0.25"/>
    <row r="41703" s="29" customFormat="1" x14ac:dyDescent="0.25"/>
    <row r="41704" s="29" customFormat="1" x14ac:dyDescent="0.25"/>
    <row r="41705" s="29" customFormat="1" x14ac:dyDescent="0.25"/>
    <row r="41706" s="29" customFormat="1" x14ac:dyDescent="0.25"/>
    <row r="41707" s="29" customFormat="1" x14ac:dyDescent="0.25"/>
    <row r="41708" s="29" customFormat="1" x14ac:dyDescent="0.25"/>
    <row r="41709" s="29" customFormat="1" x14ac:dyDescent="0.25"/>
    <row r="41710" s="29" customFormat="1" x14ac:dyDescent="0.25"/>
    <row r="41711" s="29" customFormat="1" x14ac:dyDescent="0.25"/>
    <row r="41712" s="29" customFormat="1" x14ac:dyDescent="0.25"/>
    <row r="41713" s="29" customFormat="1" x14ac:dyDescent="0.25"/>
    <row r="41714" s="29" customFormat="1" x14ac:dyDescent="0.25"/>
    <row r="41715" s="29" customFormat="1" x14ac:dyDescent="0.25"/>
    <row r="41716" s="29" customFormat="1" x14ac:dyDescent="0.25"/>
    <row r="41717" s="29" customFormat="1" x14ac:dyDescent="0.25"/>
    <row r="41718" s="29" customFormat="1" x14ac:dyDescent="0.25"/>
    <row r="41719" s="29" customFormat="1" x14ac:dyDescent="0.25"/>
    <row r="41720" s="29" customFormat="1" x14ac:dyDescent="0.25"/>
    <row r="41721" s="29" customFormat="1" x14ac:dyDescent="0.25"/>
    <row r="41722" s="29" customFormat="1" x14ac:dyDescent="0.25"/>
    <row r="41723" s="29" customFormat="1" x14ac:dyDescent="0.25"/>
    <row r="41724" s="29" customFormat="1" x14ac:dyDescent="0.25"/>
    <row r="41725" s="29" customFormat="1" x14ac:dyDescent="0.25"/>
    <row r="41726" s="29" customFormat="1" x14ac:dyDescent="0.25"/>
    <row r="41727" s="29" customFormat="1" x14ac:dyDescent="0.25"/>
    <row r="41728" s="29" customFormat="1" x14ac:dyDescent="0.25"/>
    <row r="41729" s="29" customFormat="1" x14ac:dyDescent="0.25"/>
    <row r="41730" s="29" customFormat="1" x14ac:dyDescent="0.25"/>
    <row r="41731" s="29" customFormat="1" x14ac:dyDescent="0.25"/>
    <row r="41732" s="29" customFormat="1" x14ac:dyDescent="0.25"/>
    <row r="41733" s="29" customFormat="1" x14ac:dyDescent="0.25"/>
    <row r="41734" s="29" customFormat="1" x14ac:dyDescent="0.25"/>
    <row r="41735" s="29" customFormat="1" x14ac:dyDescent="0.25"/>
    <row r="41736" s="29" customFormat="1" x14ac:dyDescent="0.25"/>
    <row r="41737" s="29" customFormat="1" x14ac:dyDescent="0.25"/>
    <row r="41738" s="29" customFormat="1" x14ac:dyDescent="0.25"/>
    <row r="41739" s="29" customFormat="1" x14ac:dyDescent="0.25"/>
    <row r="41740" s="29" customFormat="1" x14ac:dyDescent="0.25"/>
    <row r="41741" s="29" customFormat="1" x14ac:dyDescent="0.25"/>
    <row r="41742" s="29" customFormat="1" x14ac:dyDescent="0.25"/>
    <row r="41743" s="29" customFormat="1" x14ac:dyDescent="0.25"/>
    <row r="41744" s="29" customFormat="1" x14ac:dyDescent="0.25"/>
    <row r="41745" s="29" customFormat="1" x14ac:dyDescent="0.25"/>
    <row r="41746" s="29" customFormat="1" x14ac:dyDescent="0.25"/>
    <row r="41747" s="29" customFormat="1" x14ac:dyDescent="0.25"/>
    <row r="41748" s="29" customFormat="1" x14ac:dyDescent="0.25"/>
    <row r="41749" s="29" customFormat="1" x14ac:dyDescent="0.25"/>
    <row r="41750" s="29" customFormat="1" x14ac:dyDescent="0.25"/>
    <row r="41751" s="29" customFormat="1" x14ac:dyDescent="0.25"/>
    <row r="41752" s="29" customFormat="1" x14ac:dyDescent="0.25"/>
    <row r="41753" s="29" customFormat="1" x14ac:dyDescent="0.25"/>
    <row r="41754" s="29" customFormat="1" x14ac:dyDescent="0.25"/>
    <row r="41755" s="29" customFormat="1" x14ac:dyDescent="0.25"/>
    <row r="41756" s="29" customFormat="1" x14ac:dyDescent="0.25"/>
    <row r="41757" s="29" customFormat="1" x14ac:dyDescent="0.25"/>
    <row r="41758" s="29" customFormat="1" x14ac:dyDescent="0.25"/>
    <row r="41759" s="29" customFormat="1" x14ac:dyDescent="0.25"/>
    <row r="41760" s="29" customFormat="1" x14ac:dyDescent="0.25"/>
    <row r="41761" s="29" customFormat="1" x14ac:dyDescent="0.25"/>
    <row r="41762" s="29" customFormat="1" x14ac:dyDescent="0.25"/>
    <row r="41763" s="29" customFormat="1" x14ac:dyDescent="0.25"/>
    <row r="41764" s="29" customFormat="1" x14ac:dyDescent="0.25"/>
    <row r="41765" s="29" customFormat="1" x14ac:dyDescent="0.25"/>
    <row r="41766" s="29" customFormat="1" x14ac:dyDescent="0.25"/>
    <row r="41767" s="29" customFormat="1" x14ac:dyDescent="0.25"/>
    <row r="41768" s="29" customFormat="1" x14ac:dyDescent="0.25"/>
    <row r="41769" s="29" customFormat="1" x14ac:dyDescent="0.25"/>
    <row r="41770" s="29" customFormat="1" x14ac:dyDescent="0.25"/>
    <row r="41771" s="29" customFormat="1" x14ac:dyDescent="0.25"/>
    <row r="41772" s="29" customFormat="1" x14ac:dyDescent="0.25"/>
    <row r="41773" s="29" customFormat="1" x14ac:dyDescent="0.25"/>
    <row r="41774" s="29" customFormat="1" x14ac:dyDescent="0.25"/>
    <row r="41775" s="29" customFormat="1" x14ac:dyDescent="0.25"/>
    <row r="41776" s="29" customFormat="1" x14ac:dyDescent="0.25"/>
    <row r="41777" s="29" customFormat="1" x14ac:dyDescent="0.25"/>
    <row r="41778" s="29" customFormat="1" x14ac:dyDescent="0.25"/>
    <row r="41779" s="29" customFormat="1" x14ac:dyDescent="0.25"/>
    <row r="41780" s="29" customFormat="1" x14ac:dyDescent="0.25"/>
    <row r="41781" s="29" customFormat="1" x14ac:dyDescent="0.25"/>
    <row r="41782" s="29" customFormat="1" x14ac:dyDescent="0.25"/>
    <row r="41783" s="29" customFormat="1" x14ac:dyDescent="0.25"/>
    <row r="41784" s="29" customFormat="1" x14ac:dyDescent="0.25"/>
    <row r="41785" s="29" customFormat="1" x14ac:dyDescent="0.25"/>
    <row r="41786" s="29" customFormat="1" x14ac:dyDescent="0.25"/>
    <row r="41787" s="29" customFormat="1" x14ac:dyDescent="0.25"/>
    <row r="41788" s="29" customFormat="1" x14ac:dyDescent="0.25"/>
    <row r="41789" s="29" customFormat="1" x14ac:dyDescent="0.25"/>
    <row r="41790" s="29" customFormat="1" x14ac:dyDescent="0.25"/>
    <row r="41791" s="29" customFormat="1" x14ac:dyDescent="0.25"/>
    <row r="41792" s="29" customFormat="1" x14ac:dyDescent="0.25"/>
    <row r="41793" s="29" customFormat="1" x14ac:dyDescent="0.25"/>
    <row r="41794" s="29" customFormat="1" x14ac:dyDescent="0.25"/>
    <row r="41795" s="29" customFormat="1" x14ac:dyDescent="0.25"/>
    <row r="41796" s="29" customFormat="1" x14ac:dyDescent="0.25"/>
    <row r="41797" s="29" customFormat="1" x14ac:dyDescent="0.25"/>
    <row r="41798" s="29" customFormat="1" x14ac:dyDescent="0.25"/>
    <row r="41799" s="29" customFormat="1" x14ac:dyDescent="0.25"/>
    <row r="41800" s="29" customFormat="1" x14ac:dyDescent="0.25"/>
    <row r="41801" s="29" customFormat="1" x14ac:dyDescent="0.25"/>
    <row r="41802" s="29" customFormat="1" x14ac:dyDescent="0.25"/>
    <row r="41803" s="29" customFormat="1" x14ac:dyDescent="0.25"/>
    <row r="41804" s="29" customFormat="1" x14ac:dyDescent="0.25"/>
    <row r="41805" s="29" customFormat="1" x14ac:dyDescent="0.25"/>
    <row r="41806" s="29" customFormat="1" x14ac:dyDescent="0.25"/>
    <row r="41807" s="29" customFormat="1" x14ac:dyDescent="0.25"/>
    <row r="41808" s="29" customFormat="1" x14ac:dyDescent="0.25"/>
    <row r="41809" s="29" customFormat="1" x14ac:dyDescent="0.25"/>
    <row r="41810" s="29" customFormat="1" x14ac:dyDescent="0.25"/>
    <row r="41811" s="29" customFormat="1" x14ac:dyDescent="0.25"/>
    <row r="41812" s="29" customFormat="1" x14ac:dyDescent="0.25"/>
    <row r="41813" s="29" customFormat="1" x14ac:dyDescent="0.25"/>
    <row r="41814" s="29" customFormat="1" x14ac:dyDescent="0.25"/>
    <row r="41815" s="29" customFormat="1" x14ac:dyDescent="0.25"/>
    <row r="41816" s="29" customFormat="1" x14ac:dyDescent="0.25"/>
    <row r="41817" s="29" customFormat="1" x14ac:dyDescent="0.25"/>
    <row r="41818" s="29" customFormat="1" x14ac:dyDescent="0.25"/>
    <row r="41819" s="29" customFormat="1" x14ac:dyDescent="0.25"/>
    <row r="41820" s="29" customFormat="1" x14ac:dyDescent="0.25"/>
    <row r="41821" s="29" customFormat="1" x14ac:dyDescent="0.25"/>
    <row r="41822" s="29" customFormat="1" x14ac:dyDescent="0.25"/>
    <row r="41823" s="29" customFormat="1" x14ac:dyDescent="0.25"/>
    <row r="41824" s="29" customFormat="1" x14ac:dyDescent="0.25"/>
    <row r="41825" s="29" customFormat="1" x14ac:dyDescent="0.25"/>
    <row r="41826" s="29" customFormat="1" x14ac:dyDescent="0.25"/>
    <row r="41827" s="29" customFormat="1" x14ac:dyDescent="0.25"/>
    <row r="41828" s="29" customFormat="1" x14ac:dyDescent="0.25"/>
    <row r="41829" s="29" customFormat="1" x14ac:dyDescent="0.25"/>
    <row r="41830" s="29" customFormat="1" x14ac:dyDescent="0.25"/>
    <row r="41831" s="29" customFormat="1" x14ac:dyDescent="0.25"/>
    <row r="41832" s="29" customFormat="1" x14ac:dyDescent="0.25"/>
    <row r="41833" s="29" customFormat="1" x14ac:dyDescent="0.25"/>
    <row r="41834" s="29" customFormat="1" x14ac:dyDescent="0.25"/>
    <row r="41835" s="29" customFormat="1" x14ac:dyDescent="0.25"/>
    <row r="41836" s="29" customFormat="1" x14ac:dyDescent="0.25"/>
    <row r="41837" s="29" customFormat="1" x14ac:dyDescent="0.25"/>
    <row r="41838" s="29" customFormat="1" x14ac:dyDescent="0.25"/>
    <row r="41839" s="29" customFormat="1" x14ac:dyDescent="0.25"/>
    <row r="41840" s="29" customFormat="1" x14ac:dyDescent="0.25"/>
    <row r="41841" s="29" customFormat="1" x14ac:dyDescent="0.25"/>
    <row r="41842" s="29" customFormat="1" x14ac:dyDescent="0.25"/>
    <row r="41843" s="29" customFormat="1" x14ac:dyDescent="0.25"/>
    <row r="41844" s="29" customFormat="1" x14ac:dyDescent="0.25"/>
    <row r="41845" s="29" customFormat="1" x14ac:dyDescent="0.25"/>
    <row r="41846" s="29" customFormat="1" x14ac:dyDescent="0.25"/>
    <row r="41847" s="29" customFormat="1" x14ac:dyDescent="0.25"/>
    <row r="41848" s="29" customFormat="1" x14ac:dyDescent="0.25"/>
    <row r="41849" s="29" customFormat="1" x14ac:dyDescent="0.25"/>
    <row r="41850" s="29" customFormat="1" x14ac:dyDescent="0.25"/>
    <row r="41851" s="29" customFormat="1" x14ac:dyDescent="0.25"/>
    <row r="41852" s="29" customFormat="1" x14ac:dyDescent="0.25"/>
    <row r="41853" s="29" customFormat="1" x14ac:dyDescent="0.25"/>
    <row r="41854" s="29" customFormat="1" x14ac:dyDescent="0.25"/>
    <row r="41855" s="29" customFormat="1" x14ac:dyDescent="0.25"/>
    <row r="41856" s="29" customFormat="1" x14ac:dyDescent="0.25"/>
    <row r="41857" s="29" customFormat="1" x14ac:dyDescent="0.25"/>
    <row r="41858" s="29" customFormat="1" x14ac:dyDescent="0.25"/>
    <row r="41859" s="29" customFormat="1" x14ac:dyDescent="0.25"/>
    <row r="41860" s="29" customFormat="1" x14ac:dyDescent="0.25"/>
    <row r="41861" s="29" customFormat="1" x14ac:dyDescent="0.25"/>
    <row r="41862" s="29" customFormat="1" x14ac:dyDescent="0.25"/>
    <row r="41863" s="29" customFormat="1" x14ac:dyDescent="0.25"/>
    <row r="41864" s="29" customFormat="1" x14ac:dyDescent="0.25"/>
    <row r="41865" s="29" customFormat="1" x14ac:dyDescent="0.25"/>
    <row r="41866" s="29" customFormat="1" x14ac:dyDescent="0.25"/>
    <row r="41867" s="29" customFormat="1" x14ac:dyDescent="0.25"/>
    <row r="41868" s="29" customFormat="1" x14ac:dyDescent="0.25"/>
    <row r="41869" s="29" customFormat="1" x14ac:dyDescent="0.25"/>
    <row r="41870" s="29" customFormat="1" x14ac:dyDescent="0.25"/>
    <row r="41871" s="29" customFormat="1" x14ac:dyDescent="0.25"/>
    <row r="41872" s="29" customFormat="1" x14ac:dyDescent="0.25"/>
    <row r="41873" s="29" customFormat="1" x14ac:dyDescent="0.25"/>
    <row r="41874" s="29" customFormat="1" x14ac:dyDescent="0.25"/>
    <row r="41875" s="29" customFormat="1" x14ac:dyDescent="0.25"/>
    <row r="41876" s="29" customFormat="1" x14ac:dyDescent="0.25"/>
    <row r="41877" s="29" customFormat="1" x14ac:dyDescent="0.25"/>
    <row r="41878" s="29" customFormat="1" x14ac:dyDescent="0.25"/>
    <row r="41879" s="29" customFormat="1" x14ac:dyDescent="0.25"/>
    <row r="41880" s="29" customFormat="1" x14ac:dyDescent="0.25"/>
    <row r="41881" s="29" customFormat="1" x14ac:dyDescent="0.25"/>
    <row r="41882" s="29" customFormat="1" x14ac:dyDescent="0.25"/>
    <row r="41883" s="29" customFormat="1" x14ac:dyDescent="0.25"/>
    <row r="41884" s="29" customFormat="1" x14ac:dyDescent="0.25"/>
    <row r="41885" s="29" customFormat="1" x14ac:dyDescent="0.25"/>
    <row r="41886" s="29" customFormat="1" x14ac:dyDescent="0.25"/>
    <row r="41887" s="29" customFormat="1" x14ac:dyDescent="0.25"/>
    <row r="41888" s="29" customFormat="1" x14ac:dyDescent="0.25"/>
    <row r="41889" s="29" customFormat="1" x14ac:dyDescent="0.25"/>
    <row r="41890" s="29" customFormat="1" x14ac:dyDescent="0.25"/>
    <row r="41891" s="29" customFormat="1" x14ac:dyDescent="0.25"/>
    <row r="41892" s="29" customFormat="1" x14ac:dyDescent="0.25"/>
    <row r="41893" s="29" customFormat="1" x14ac:dyDescent="0.25"/>
    <row r="41894" s="29" customFormat="1" x14ac:dyDescent="0.25"/>
    <row r="41895" s="29" customFormat="1" x14ac:dyDescent="0.25"/>
    <row r="41896" s="29" customFormat="1" x14ac:dyDescent="0.25"/>
    <row r="41897" s="29" customFormat="1" x14ac:dyDescent="0.25"/>
    <row r="41898" s="29" customFormat="1" x14ac:dyDescent="0.25"/>
    <row r="41899" s="29" customFormat="1" x14ac:dyDescent="0.25"/>
    <row r="41900" s="29" customFormat="1" x14ac:dyDescent="0.25"/>
    <row r="41901" s="29" customFormat="1" x14ac:dyDescent="0.25"/>
    <row r="41902" s="29" customFormat="1" x14ac:dyDescent="0.25"/>
    <row r="41903" s="29" customFormat="1" x14ac:dyDescent="0.25"/>
    <row r="41904" s="29" customFormat="1" x14ac:dyDescent="0.25"/>
    <row r="41905" s="29" customFormat="1" x14ac:dyDescent="0.25"/>
    <row r="41906" s="29" customFormat="1" x14ac:dyDescent="0.25"/>
    <row r="41907" s="29" customFormat="1" x14ac:dyDescent="0.25"/>
    <row r="41908" s="29" customFormat="1" x14ac:dyDescent="0.25"/>
    <row r="41909" s="29" customFormat="1" x14ac:dyDescent="0.25"/>
    <row r="41910" s="29" customFormat="1" x14ac:dyDescent="0.25"/>
    <row r="41911" s="29" customFormat="1" x14ac:dyDescent="0.25"/>
    <row r="41912" s="29" customFormat="1" x14ac:dyDescent="0.25"/>
    <row r="41913" s="29" customFormat="1" x14ac:dyDescent="0.25"/>
    <row r="41914" s="29" customFormat="1" x14ac:dyDescent="0.25"/>
    <row r="41915" s="29" customFormat="1" x14ac:dyDescent="0.25"/>
    <row r="41916" s="29" customFormat="1" x14ac:dyDescent="0.25"/>
    <row r="41917" s="29" customFormat="1" x14ac:dyDescent="0.25"/>
    <row r="41918" s="29" customFormat="1" x14ac:dyDescent="0.25"/>
    <row r="41919" s="29" customFormat="1" x14ac:dyDescent="0.25"/>
    <row r="41920" s="29" customFormat="1" x14ac:dyDescent="0.25"/>
    <row r="41921" s="29" customFormat="1" x14ac:dyDescent="0.25"/>
    <row r="41922" s="29" customFormat="1" x14ac:dyDescent="0.25"/>
    <row r="41923" s="29" customFormat="1" x14ac:dyDescent="0.25"/>
    <row r="41924" s="29" customFormat="1" x14ac:dyDescent="0.25"/>
    <row r="41925" s="29" customFormat="1" x14ac:dyDescent="0.25"/>
    <row r="41926" s="29" customFormat="1" x14ac:dyDescent="0.25"/>
    <row r="41927" s="29" customFormat="1" x14ac:dyDescent="0.25"/>
    <row r="41928" s="29" customFormat="1" x14ac:dyDescent="0.25"/>
    <row r="41929" s="29" customFormat="1" x14ac:dyDescent="0.25"/>
    <row r="41930" s="29" customFormat="1" x14ac:dyDescent="0.25"/>
    <row r="41931" s="29" customFormat="1" x14ac:dyDescent="0.25"/>
    <row r="41932" s="29" customFormat="1" x14ac:dyDescent="0.25"/>
    <row r="41933" s="29" customFormat="1" x14ac:dyDescent="0.25"/>
    <row r="41934" s="29" customFormat="1" x14ac:dyDescent="0.25"/>
    <row r="41935" s="29" customFormat="1" x14ac:dyDescent="0.25"/>
    <row r="41936" s="29" customFormat="1" x14ac:dyDescent="0.25"/>
    <row r="41937" s="29" customFormat="1" x14ac:dyDescent="0.25"/>
    <row r="41938" s="29" customFormat="1" x14ac:dyDescent="0.25"/>
    <row r="41939" s="29" customFormat="1" x14ac:dyDescent="0.25"/>
    <row r="41940" s="29" customFormat="1" x14ac:dyDescent="0.25"/>
    <row r="41941" s="29" customFormat="1" x14ac:dyDescent="0.25"/>
    <row r="41942" s="29" customFormat="1" x14ac:dyDescent="0.25"/>
    <row r="41943" s="29" customFormat="1" x14ac:dyDescent="0.25"/>
    <row r="41944" s="29" customFormat="1" x14ac:dyDescent="0.25"/>
    <row r="41945" s="29" customFormat="1" x14ac:dyDescent="0.25"/>
    <row r="41946" s="29" customFormat="1" x14ac:dyDescent="0.25"/>
    <row r="41947" s="29" customFormat="1" x14ac:dyDescent="0.25"/>
    <row r="41948" s="29" customFormat="1" x14ac:dyDescent="0.25"/>
    <row r="41949" s="29" customFormat="1" x14ac:dyDescent="0.25"/>
    <row r="41950" s="29" customFormat="1" x14ac:dyDescent="0.25"/>
    <row r="41951" s="29" customFormat="1" x14ac:dyDescent="0.25"/>
    <row r="41952" s="29" customFormat="1" x14ac:dyDescent="0.25"/>
    <row r="41953" s="29" customFormat="1" x14ac:dyDescent="0.25"/>
    <row r="41954" s="29" customFormat="1" x14ac:dyDescent="0.25"/>
    <row r="41955" s="29" customFormat="1" x14ac:dyDescent="0.25"/>
    <row r="41956" s="29" customFormat="1" x14ac:dyDescent="0.25"/>
    <row r="41957" s="29" customFormat="1" x14ac:dyDescent="0.25"/>
    <row r="41958" s="29" customFormat="1" x14ac:dyDescent="0.25"/>
    <row r="41959" s="29" customFormat="1" x14ac:dyDescent="0.25"/>
    <row r="41960" s="29" customFormat="1" x14ac:dyDescent="0.25"/>
    <row r="41961" s="29" customFormat="1" x14ac:dyDescent="0.25"/>
    <row r="41962" s="29" customFormat="1" x14ac:dyDescent="0.25"/>
    <row r="41963" s="29" customFormat="1" x14ac:dyDescent="0.25"/>
    <row r="41964" s="29" customFormat="1" x14ac:dyDescent="0.25"/>
    <row r="41965" s="29" customFormat="1" x14ac:dyDescent="0.25"/>
    <row r="41966" s="29" customFormat="1" x14ac:dyDescent="0.25"/>
    <row r="41967" s="29" customFormat="1" x14ac:dyDescent="0.25"/>
    <row r="41968" s="29" customFormat="1" x14ac:dyDescent="0.25"/>
    <row r="41969" s="29" customFormat="1" x14ac:dyDescent="0.25"/>
    <row r="41970" s="29" customFormat="1" x14ac:dyDescent="0.25"/>
    <row r="41971" s="29" customFormat="1" x14ac:dyDescent="0.25"/>
    <row r="41972" s="29" customFormat="1" x14ac:dyDescent="0.25"/>
    <row r="41973" s="29" customFormat="1" x14ac:dyDescent="0.25"/>
    <row r="41974" s="29" customFormat="1" x14ac:dyDescent="0.25"/>
    <row r="41975" s="29" customFormat="1" x14ac:dyDescent="0.25"/>
    <row r="41976" s="29" customFormat="1" x14ac:dyDescent="0.25"/>
    <row r="41977" s="29" customFormat="1" x14ac:dyDescent="0.25"/>
    <row r="41978" s="29" customFormat="1" x14ac:dyDescent="0.25"/>
    <row r="41979" s="29" customFormat="1" x14ac:dyDescent="0.25"/>
    <row r="41980" s="29" customFormat="1" x14ac:dyDescent="0.25"/>
    <row r="41981" s="29" customFormat="1" x14ac:dyDescent="0.25"/>
    <row r="41982" s="29" customFormat="1" x14ac:dyDescent="0.25"/>
    <row r="41983" s="29" customFormat="1" x14ac:dyDescent="0.25"/>
    <row r="41984" s="29" customFormat="1" x14ac:dyDescent="0.25"/>
    <row r="41985" s="29" customFormat="1" x14ac:dyDescent="0.25"/>
    <row r="41986" s="29" customFormat="1" x14ac:dyDescent="0.25"/>
    <row r="41987" s="29" customFormat="1" x14ac:dyDescent="0.25"/>
    <row r="41988" s="29" customFormat="1" x14ac:dyDescent="0.25"/>
    <row r="41989" s="29" customFormat="1" x14ac:dyDescent="0.25"/>
    <row r="41990" s="29" customFormat="1" x14ac:dyDescent="0.25"/>
    <row r="41991" s="29" customFormat="1" x14ac:dyDescent="0.25"/>
    <row r="41992" s="29" customFormat="1" x14ac:dyDescent="0.25"/>
    <row r="41993" s="29" customFormat="1" x14ac:dyDescent="0.25"/>
    <row r="41994" s="29" customFormat="1" x14ac:dyDescent="0.25"/>
    <row r="41995" s="29" customFormat="1" x14ac:dyDescent="0.25"/>
    <row r="41996" s="29" customFormat="1" x14ac:dyDescent="0.25"/>
    <row r="41997" s="29" customFormat="1" x14ac:dyDescent="0.25"/>
    <row r="41998" s="29" customFormat="1" x14ac:dyDescent="0.25"/>
    <row r="41999" s="29" customFormat="1" x14ac:dyDescent="0.25"/>
    <row r="42000" s="29" customFormat="1" x14ac:dyDescent="0.25"/>
    <row r="42001" s="29" customFormat="1" x14ac:dyDescent="0.25"/>
    <row r="42002" s="29" customFormat="1" x14ac:dyDescent="0.25"/>
    <row r="42003" s="29" customFormat="1" x14ac:dyDescent="0.25"/>
    <row r="42004" s="29" customFormat="1" x14ac:dyDescent="0.25"/>
    <row r="42005" s="29" customFormat="1" x14ac:dyDescent="0.25"/>
    <row r="42006" s="29" customFormat="1" x14ac:dyDescent="0.25"/>
    <row r="42007" s="29" customFormat="1" x14ac:dyDescent="0.25"/>
    <row r="42008" s="29" customFormat="1" x14ac:dyDescent="0.25"/>
    <row r="42009" s="29" customFormat="1" x14ac:dyDescent="0.25"/>
    <row r="42010" s="29" customFormat="1" x14ac:dyDescent="0.25"/>
    <row r="42011" s="29" customFormat="1" x14ac:dyDescent="0.25"/>
    <row r="42012" s="29" customFormat="1" x14ac:dyDescent="0.25"/>
    <row r="42013" s="29" customFormat="1" x14ac:dyDescent="0.25"/>
    <row r="42014" s="29" customFormat="1" x14ac:dyDescent="0.25"/>
    <row r="42015" s="29" customFormat="1" x14ac:dyDescent="0.25"/>
    <row r="42016" s="29" customFormat="1" x14ac:dyDescent="0.25"/>
    <row r="42017" s="29" customFormat="1" x14ac:dyDescent="0.25"/>
    <row r="42018" s="29" customFormat="1" x14ac:dyDescent="0.25"/>
    <row r="42019" s="29" customFormat="1" x14ac:dyDescent="0.25"/>
    <row r="42020" s="29" customFormat="1" x14ac:dyDescent="0.25"/>
    <row r="42021" s="29" customFormat="1" x14ac:dyDescent="0.25"/>
    <row r="42022" s="29" customFormat="1" x14ac:dyDescent="0.25"/>
    <row r="42023" s="29" customFormat="1" x14ac:dyDescent="0.25"/>
    <row r="42024" s="29" customFormat="1" x14ac:dyDescent="0.25"/>
    <row r="42025" s="29" customFormat="1" x14ac:dyDescent="0.25"/>
    <row r="42026" s="29" customFormat="1" x14ac:dyDescent="0.25"/>
    <row r="42027" s="29" customFormat="1" x14ac:dyDescent="0.25"/>
    <row r="42028" s="29" customFormat="1" x14ac:dyDescent="0.25"/>
    <row r="42029" s="29" customFormat="1" x14ac:dyDescent="0.25"/>
    <row r="42030" s="29" customFormat="1" x14ac:dyDescent="0.25"/>
    <row r="42031" s="29" customFormat="1" x14ac:dyDescent="0.25"/>
    <row r="42032" s="29" customFormat="1" x14ac:dyDescent="0.25"/>
    <row r="42033" s="29" customFormat="1" x14ac:dyDescent="0.25"/>
    <row r="42034" s="29" customFormat="1" x14ac:dyDescent="0.25"/>
    <row r="42035" s="29" customFormat="1" x14ac:dyDescent="0.25"/>
    <row r="42036" s="29" customFormat="1" x14ac:dyDescent="0.25"/>
    <row r="42037" s="29" customFormat="1" x14ac:dyDescent="0.25"/>
    <row r="42038" s="29" customFormat="1" x14ac:dyDescent="0.25"/>
    <row r="42039" s="29" customFormat="1" x14ac:dyDescent="0.25"/>
    <row r="42040" s="29" customFormat="1" x14ac:dyDescent="0.25"/>
    <row r="42041" s="29" customFormat="1" x14ac:dyDescent="0.25"/>
    <row r="42042" s="29" customFormat="1" x14ac:dyDescent="0.25"/>
    <row r="42043" s="29" customFormat="1" x14ac:dyDescent="0.25"/>
    <row r="42044" s="29" customFormat="1" x14ac:dyDescent="0.25"/>
    <row r="42045" s="29" customFormat="1" x14ac:dyDescent="0.25"/>
    <row r="42046" s="29" customFormat="1" x14ac:dyDescent="0.25"/>
    <row r="42047" s="29" customFormat="1" x14ac:dyDescent="0.25"/>
    <row r="42048" s="29" customFormat="1" x14ac:dyDescent="0.25"/>
    <row r="42049" s="29" customFormat="1" x14ac:dyDescent="0.25"/>
    <row r="42050" s="29" customFormat="1" x14ac:dyDescent="0.25"/>
    <row r="42051" s="29" customFormat="1" x14ac:dyDescent="0.25"/>
    <row r="42052" s="29" customFormat="1" x14ac:dyDescent="0.25"/>
    <row r="42053" s="29" customFormat="1" x14ac:dyDescent="0.25"/>
    <row r="42054" s="29" customFormat="1" x14ac:dyDescent="0.25"/>
    <row r="42055" s="29" customFormat="1" x14ac:dyDescent="0.25"/>
    <row r="42056" s="29" customFormat="1" x14ac:dyDescent="0.25"/>
    <row r="42057" s="29" customFormat="1" x14ac:dyDescent="0.25"/>
    <row r="42058" s="29" customFormat="1" x14ac:dyDescent="0.25"/>
    <row r="42059" s="29" customFormat="1" x14ac:dyDescent="0.25"/>
    <row r="42060" s="29" customFormat="1" x14ac:dyDescent="0.25"/>
    <row r="42061" s="29" customFormat="1" x14ac:dyDescent="0.25"/>
    <row r="42062" s="29" customFormat="1" x14ac:dyDescent="0.25"/>
    <row r="42063" s="29" customFormat="1" x14ac:dyDescent="0.25"/>
    <row r="42064" s="29" customFormat="1" x14ac:dyDescent="0.25"/>
    <row r="42065" s="29" customFormat="1" x14ac:dyDescent="0.25"/>
    <row r="42066" s="29" customFormat="1" x14ac:dyDescent="0.25"/>
    <row r="42067" s="29" customFormat="1" x14ac:dyDescent="0.25"/>
    <row r="42068" s="29" customFormat="1" x14ac:dyDescent="0.25"/>
    <row r="42069" s="29" customFormat="1" x14ac:dyDescent="0.25"/>
    <row r="42070" s="29" customFormat="1" x14ac:dyDescent="0.25"/>
    <row r="42071" s="29" customFormat="1" x14ac:dyDescent="0.25"/>
    <row r="42072" s="29" customFormat="1" x14ac:dyDescent="0.25"/>
    <row r="42073" s="29" customFormat="1" x14ac:dyDescent="0.25"/>
    <row r="42074" s="29" customFormat="1" x14ac:dyDescent="0.25"/>
    <row r="42075" s="29" customFormat="1" x14ac:dyDescent="0.25"/>
    <row r="42076" s="29" customFormat="1" x14ac:dyDescent="0.25"/>
    <row r="42077" s="29" customFormat="1" x14ac:dyDescent="0.25"/>
    <row r="42078" s="29" customFormat="1" x14ac:dyDescent="0.25"/>
    <row r="42079" s="29" customFormat="1" x14ac:dyDescent="0.25"/>
    <row r="42080" s="29" customFormat="1" x14ac:dyDescent="0.25"/>
    <row r="42081" s="29" customFormat="1" x14ac:dyDescent="0.25"/>
    <row r="42082" s="29" customFormat="1" x14ac:dyDescent="0.25"/>
    <row r="42083" s="29" customFormat="1" x14ac:dyDescent="0.25"/>
    <row r="42084" s="29" customFormat="1" x14ac:dyDescent="0.25"/>
    <row r="42085" s="29" customFormat="1" x14ac:dyDescent="0.25"/>
    <row r="42086" s="29" customFormat="1" x14ac:dyDescent="0.25"/>
    <row r="42087" s="29" customFormat="1" x14ac:dyDescent="0.25"/>
    <row r="42088" s="29" customFormat="1" x14ac:dyDescent="0.25"/>
    <row r="42089" s="29" customFormat="1" x14ac:dyDescent="0.25"/>
    <row r="42090" s="29" customFormat="1" x14ac:dyDescent="0.25"/>
    <row r="42091" s="29" customFormat="1" x14ac:dyDescent="0.25"/>
    <row r="42092" s="29" customFormat="1" x14ac:dyDescent="0.25"/>
    <row r="42093" s="29" customFormat="1" x14ac:dyDescent="0.25"/>
    <row r="42094" s="29" customFormat="1" x14ac:dyDescent="0.25"/>
    <row r="42095" s="29" customFormat="1" x14ac:dyDescent="0.25"/>
    <row r="42096" s="29" customFormat="1" x14ac:dyDescent="0.25"/>
    <row r="42097" s="29" customFormat="1" x14ac:dyDescent="0.25"/>
    <row r="42098" s="29" customFormat="1" x14ac:dyDescent="0.25"/>
    <row r="42099" s="29" customFormat="1" x14ac:dyDescent="0.25"/>
    <row r="42100" s="29" customFormat="1" x14ac:dyDescent="0.25"/>
    <row r="42101" s="29" customFormat="1" x14ac:dyDescent="0.25"/>
    <row r="42102" s="29" customFormat="1" x14ac:dyDescent="0.25"/>
    <row r="42103" s="29" customFormat="1" x14ac:dyDescent="0.25"/>
    <row r="42104" s="29" customFormat="1" x14ac:dyDescent="0.25"/>
    <row r="42105" s="29" customFormat="1" x14ac:dyDescent="0.25"/>
    <row r="42106" s="29" customFormat="1" x14ac:dyDescent="0.25"/>
    <row r="42107" s="29" customFormat="1" x14ac:dyDescent="0.25"/>
    <row r="42108" s="29" customFormat="1" x14ac:dyDescent="0.25"/>
    <row r="42109" s="29" customFormat="1" x14ac:dyDescent="0.25"/>
    <row r="42110" s="29" customFormat="1" x14ac:dyDescent="0.25"/>
    <row r="42111" s="29" customFormat="1" x14ac:dyDescent="0.25"/>
    <row r="42112" s="29" customFormat="1" x14ac:dyDescent="0.25"/>
    <row r="42113" s="29" customFormat="1" x14ac:dyDescent="0.25"/>
    <row r="42114" s="29" customFormat="1" x14ac:dyDescent="0.25"/>
    <row r="42115" s="29" customFormat="1" x14ac:dyDescent="0.25"/>
    <row r="42116" s="29" customFormat="1" x14ac:dyDescent="0.25"/>
    <row r="42117" s="29" customFormat="1" x14ac:dyDescent="0.25"/>
    <row r="42118" s="29" customFormat="1" x14ac:dyDescent="0.25"/>
    <row r="42119" s="29" customFormat="1" x14ac:dyDescent="0.25"/>
    <row r="42120" s="29" customFormat="1" x14ac:dyDescent="0.25"/>
    <row r="42121" s="29" customFormat="1" x14ac:dyDescent="0.25"/>
    <row r="42122" s="29" customFormat="1" x14ac:dyDescent="0.25"/>
    <row r="42123" s="29" customFormat="1" x14ac:dyDescent="0.25"/>
    <row r="42124" s="29" customFormat="1" x14ac:dyDescent="0.25"/>
    <row r="42125" s="29" customFormat="1" x14ac:dyDescent="0.25"/>
    <row r="42126" s="29" customFormat="1" x14ac:dyDescent="0.25"/>
    <row r="42127" s="29" customFormat="1" x14ac:dyDescent="0.25"/>
    <row r="42128" s="29" customFormat="1" x14ac:dyDescent="0.25"/>
    <row r="42129" s="29" customFormat="1" x14ac:dyDescent="0.25"/>
    <row r="42130" s="29" customFormat="1" x14ac:dyDescent="0.25"/>
    <row r="42131" s="29" customFormat="1" x14ac:dyDescent="0.25"/>
    <row r="42132" s="29" customFormat="1" x14ac:dyDescent="0.25"/>
    <row r="42133" s="29" customFormat="1" x14ac:dyDescent="0.25"/>
    <row r="42134" s="29" customFormat="1" x14ac:dyDescent="0.25"/>
    <row r="42135" s="29" customFormat="1" x14ac:dyDescent="0.25"/>
    <row r="42136" s="29" customFormat="1" x14ac:dyDescent="0.25"/>
    <row r="42137" s="29" customFormat="1" x14ac:dyDescent="0.25"/>
    <row r="42138" s="29" customFormat="1" x14ac:dyDescent="0.25"/>
    <row r="42139" s="29" customFormat="1" x14ac:dyDescent="0.25"/>
    <row r="42140" s="29" customFormat="1" x14ac:dyDescent="0.25"/>
    <row r="42141" s="29" customFormat="1" x14ac:dyDescent="0.25"/>
    <row r="42142" s="29" customFormat="1" x14ac:dyDescent="0.25"/>
    <row r="42143" s="29" customFormat="1" x14ac:dyDescent="0.25"/>
    <row r="42144" s="29" customFormat="1" x14ac:dyDescent="0.25"/>
    <row r="42145" s="29" customFormat="1" x14ac:dyDescent="0.25"/>
    <row r="42146" s="29" customFormat="1" x14ac:dyDescent="0.25"/>
    <row r="42147" s="29" customFormat="1" x14ac:dyDescent="0.25"/>
    <row r="42148" s="29" customFormat="1" x14ac:dyDescent="0.25"/>
    <row r="42149" s="29" customFormat="1" x14ac:dyDescent="0.25"/>
    <row r="42150" s="29" customFormat="1" x14ac:dyDescent="0.25"/>
    <row r="42151" s="29" customFormat="1" x14ac:dyDescent="0.25"/>
    <row r="42152" s="29" customFormat="1" x14ac:dyDescent="0.25"/>
    <row r="42153" s="29" customFormat="1" x14ac:dyDescent="0.25"/>
    <row r="42154" s="29" customFormat="1" x14ac:dyDescent="0.25"/>
    <row r="42155" s="29" customFormat="1" x14ac:dyDescent="0.25"/>
    <row r="42156" s="29" customFormat="1" x14ac:dyDescent="0.25"/>
    <row r="42157" s="29" customFormat="1" x14ac:dyDescent="0.25"/>
    <row r="42158" s="29" customFormat="1" x14ac:dyDescent="0.25"/>
    <row r="42159" s="29" customFormat="1" x14ac:dyDescent="0.25"/>
    <row r="42160" s="29" customFormat="1" x14ac:dyDescent="0.25"/>
    <row r="42161" s="29" customFormat="1" x14ac:dyDescent="0.25"/>
    <row r="42162" s="29" customFormat="1" x14ac:dyDescent="0.25"/>
    <row r="42163" s="29" customFormat="1" x14ac:dyDescent="0.25"/>
    <row r="42164" s="29" customFormat="1" x14ac:dyDescent="0.25"/>
    <row r="42165" s="29" customFormat="1" x14ac:dyDescent="0.25"/>
    <row r="42166" s="29" customFormat="1" x14ac:dyDescent="0.25"/>
    <row r="42167" s="29" customFormat="1" x14ac:dyDescent="0.25"/>
    <row r="42168" s="29" customFormat="1" x14ac:dyDescent="0.25"/>
    <row r="42169" s="29" customFormat="1" x14ac:dyDescent="0.25"/>
    <row r="42170" s="29" customFormat="1" x14ac:dyDescent="0.25"/>
    <row r="42171" s="29" customFormat="1" x14ac:dyDescent="0.25"/>
    <row r="42172" s="29" customFormat="1" x14ac:dyDescent="0.25"/>
    <row r="42173" s="29" customFormat="1" x14ac:dyDescent="0.25"/>
    <row r="42174" s="29" customFormat="1" x14ac:dyDescent="0.25"/>
    <row r="42175" s="29" customFormat="1" x14ac:dyDescent="0.25"/>
    <row r="42176" s="29" customFormat="1" x14ac:dyDescent="0.25"/>
    <row r="42177" s="29" customFormat="1" x14ac:dyDescent="0.25"/>
    <row r="42178" s="29" customFormat="1" x14ac:dyDescent="0.25"/>
    <row r="42179" s="29" customFormat="1" x14ac:dyDescent="0.25"/>
    <row r="42180" s="29" customFormat="1" x14ac:dyDescent="0.25"/>
    <row r="42181" s="29" customFormat="1" x14ac:dyDescent="0.25"/>
    <row r="42182" s="29" customFormat="1" x14ac:dyDescent="0.25"/>
    <row r="42183" s="29" customFormat="1" x14ac:dyDescent="0.25"/>
    <row r="42184" s="29" customFormat="1" x14ac:dyDescent="0.25"/>
    <row r="42185" s="29" customFormat="1" x14ac:dyDescent="0.25"/>
    <row r="42186" s="29" customFormat="1" x14ac:dyDescent="0.25"/>
    <row r="42187" s="29" customFormat="1" x14ac:dyDescent="0.25"/>
    <row r="42188" s="29" customFormat="1" x14ac:dyDescent="0.25"/>
    <row r="42189" s="29" customFormat="1" x14ac:dyDescent="0.25"/>
    <row r="42190" s="29" customFormat="1" x14ac:dyDescent="0.25"/>
    <row r="42191" s="29" customFormat="1" x14ac:dyDescent="0.25"/>
    <row r="42192" s="29" customFormat="1" x14ac:dyDescent="0.25"/>
    <row r="42193" s="29" customFormat="1" x14ac:dyDescent="0.25"/>
    <row r="42194" s="29" customFormat="1" x14ac:dyDescent="0.25"/>
    <row r="42195" s="29" customFormat="1" x14ac:dyDescent="0.25"/>
    <row r="42196" s="29" customFormat="1" x14ac:dyDescent="0.25"/>
    <row r="42197" s="29" customFormat="1" x14ac:dyDescent="0.25"/>
    <row r="42198" s="29" customFormat="1" x14ac:dyDescent="0.25"/>
    <row r="42199" s="29" customFormat="1" x14ac:dyDescent="0.25"/>
    <row r="42200" s="29" customFormat="1" x14ac:dyDescent="0.25"/>
    <row r="42201" s="29" customFormat="1" x14ac:dyDescent="0.25"/>
    <row r="42202" s="29" customFormat="1" x14ac:dyDescent="0.25"/>
    <row r="42203" s="29" customFormat="1" x14ac:dyDescent="0.25"/>
    <row r="42204" s="29" customFormat="1" x14ac:dyDescent="0.25"/>
    <row r="42205" s="29" customFormat="1" x14ac:dyDescent="0.25"/>
    <row r="42206" s="29" customFormat="1" x14ac:dyDescent="0.25"/>
    <row r="42207" s="29" customFormat="1" x14ac:dyDescent="0.25"/>
    <row r="42208" s="29" customFormat="1" x14ac:dyDescent="0.25"/>
    <row r="42209" s="29" customFormat="1" x14ac:dyDescent="0.25"/>
    <row r="42210" s="29" customFormat="1" x14ac:dyDescent="0.25"/>
    <row r="42211" s="29" customFormat="1" x14ac:dyDescent="0.25"/>
    <row r="42212" s="29" customFormat="1" x14ac:dyDescent="0.25"/>
    <row r="42213" s="29" customFormat="1" x14ac:dyDescent="0.25"/>
    <row r="42214" s="29" customFormat="1" x14ac:dyDescent="0.25"/>
    <row r="42215" s="29" customFormat="1" x14ac:dyDescent="0.25"/>
    <row r="42216" s="29" customFormat="1" x14ac:dyDescent="0.25"/>
    <row r="42217" s="29" customFormat="1" x14ac:dyDescent="0.25"/>
    <row r="42218" s="29" customFormat="1" x14ac:dyDescent="0.25"/>
    <row r="42219" s="29" customFormat="1" x14ac:dyDescent="0.25"/>
    <row r="42220" s="29" customFormat="1" x14ac:dyDescent="0.25"/>
    <row r="42221" s="29" customFormat="1" x14ac:dyDescent="0.25"/>
    <row r="42222" s="29" customFormat="1" x14ac:dyDescent="0.25"/>
    <row r="42223" s="29" customFormat="1" x14ac:dyDescent="0.25"/>
    <row r="42224" s="29" customFormat="1" x14ac:dyDescent="0.25"/>
    <row r="42225" s="29" customFormat="1" x14ac:dyDescent="0.25"/>
    <row r="42226" s="29" customFormat="1" x14ac:dyDescent="0.25"/>
    <row r="42227" s="29" customFormat="1" x14ac:dyDescent="0.25"/>
    <row r="42228" s="29" customFormat="1" x14ac:dyDescent="0.25"/>
    <row r="42229" s="29" customFormat="1" x14ac:dyDescent="0.25"/>
    <row r="42230" s="29" customFormat="1" x14ac:dyDescent="0.25"/>
    <row r="42231" s="29" customFormat="1" x14ac:dyDescent="0.25"/>
    <row r="42232" s="29" customFormat="1" x14ac:dyDescent="0.25"/>
    <row r="42233" s="29" customFormat="1" x14ac:dyDescent="0.25"/>
    <row r="42234" s="29" customFormat="1" x14ac:dyDescent="0.25"/>
    <row r="42235" s="29" customFormat="1" x14ac:dyDescent="0.25"/>
    <row r="42236" s="29" customFormat="1" x14ac:dyDescent="0.25"/>
    <row r="42237" s="29" customFormat="1" x14ac:dyDescent="0.25"/>
    <row r="42238" s="29" customFormat="1" x14ac:dyDescent="0.25"/>
    <row r="42239" s="29" customFormat="1" x14ac:dyDescent="0.25"/>
    <row r="42240" s="29" customFormat="1" x14ac:dyDescent="0.25"/>
    <row r="42241" s="29" customFormat="1" x14ac:dyDescent="0.25"/>
    <row r="42242" s="29" customFormat="1" x14ac:dyDescent="0.25"/>
    <row r="42243" s="29" customFormat="1" x14ac:dyDescent="0.25"/>
    <row r="42244" s="29" customFormat="1" x14ac:dyDescent="0.25"/>
    <row r="42245" s="29" customFormat="1" x14ac:dyDescent="0.25"/>
    <row r="42246" s="29" customFormat="1" x14ac:dyDescent="0.25"/>
    <row r="42247" s="29" customFormat="1" x14ac:dyDescent="0.25"/>
    <row r="42248" s="29" customFormat="1" x14ac:dyDescent="0.25"/>
    <row r="42249" s="29" customFormat="1" x14ac:dyDescent="0.25"/>
    <row r="42250" s="29" customFormat="1" x14ac:dyDescent="0.25"/>
    <row r="42251" s="29" customFormat="1" x14ac:dyDescent="0.25"/>
    <row r="42252" s="29" customFormat="1" x14ac:dyDescent="0.25"/>
    <row r="42253" s="29" customFormat="1" x14ac:dyDescent="0.25"/>
    <row r="42254" s="29" customFormat="1" x14ac:dyDescent="0.25"/>
    <row r="42255" s="29" customFormat="1" x14ac:dyDescent="0.25"/>
    <row r="42256" s="29" customFormat="1" x14ac:dyDescent="0.25"/>
    <row r="42257" s="29" customFormat="1" x14ac:dyDescent="0.25"/>
    <row r="42258" s="29" customFormat="1" x14ac:dyDescent="0.25"/>
    <row r="42259" s="29" customFormat="1" x14ac:dyDescent="0.25"/>
    <row r="42260" s="29" customFormat="1" x14ac:dyDescent="0.25"/>
    <row r="42261" s="29" customFormat="1" x14ac:dyDescent="0.25"/>
    <row r="42262" s="29" customFormat="1" x14ac:dyDescent="0.25"/>
    <row r="42263" s="29" customFormat="1" x14ac:dyDescent="0.25"/>
    <row r="42264" s="29" customFormat="1" x14ac:dyDescent="0.25"/>
    <row r="42265" s="29" customFormat="1" x14ac:dyDescent="0.25"/>
    <row r="42266" s="29" customFormat="1" x14ac:dyDescent="0.25"/>
    <row r="42267" s="29" customFormat="1" x14ac:dyDescent="0.25"/>
    <row r="42268" s="29" customFormat="1" x14ac:dyDescent="0.25"/>
    <row r="42269" s="29" customFormat="1" x14ac:dyDescent="0.25"/>
    <row r="42270" s="29" customFormat="1" x14ac:dyDescent="0.25"/>
    <row r="42271" s="29" customFormat="1" x14ac:dyDescent="0.25"/>
    <row r="42272" s="29" customFormat="1" x14ac:dyDescent="0.25"/>
    <row r="42273" s="29" customFormat="1" x14ac:dyDescent="0.25"/>
    <row r="42274" s="29" customFormat="1" x14ac:dyDescent="0.25"/>
    <row r="42275" s="29" customFormat="1" x14ac:dyDescent="0.25"/>
    <row r="42276" s="29" customFormat="1" x14ac:dyDescent="0.25"/>
    <row r="42277" s="29" customFormat="1" x14ac:dyDescent="0.25"/>
    <row r="42278" s="29" customFormat="1" x14ac:dyDescent="0.25"/>
    <row r="42279" s="29" customFormat="1" x14ac:dyDescent="0.25"/>
    <row r="42280" s="29" customFormat="1" x14ac:dyDescent="0.25"/>
    <row r="42281" s="29" customFormat="1" x14ac:dyDescent="0.25"/>
    <row r="42282" s="29" customFormat="1" x14ac:dyDescent="0.25"/>
    <row r="42283" s="29" customFormat="1" x14ac:dyDescent="0.25"/>
    <row r="42284" s="29" customFormat="1" x14ac:dyDescent="0.25"/>
    <row r="42285" s="29" customFormat="1" x14ac:dyDescent="0.25"/>
    <row r="42286" s="29" customFormat="1" x14ac:dyDescent="0.25"/>
    <row r="42287" s="29" customFormat="1" x14ac:dyDescent="0.25"/>
    <row r="42288" s="29" customFormat="1" x14ac:dyDescent="0.25"/>
    <row r="42289" s="29" customFormat="1" x14ac:dyDescent="0.25"/>
    <row r="42290" s="29" customFormat="1" x14ac:dyDescent="0.25"/>
    <row r="42291" s="29" customFormat="1" x14ac:dyDescent="0.25"/>
    <row r="42292" s="29" customFormat="1" x14ac:dyDescent="0.25"/>
    <row r="42293" s="29" customFormat="1" x14ac:dyDescent="0.25"/>
    <row r="42294" s="29" customFormat="1" x14ac:dyDescent="0.25"/>
    <row r="42295" s="29" customFormat="1" x14ac:dyDescent="0.25"/>
    <row r="42296" s="29" customFormat="1" x14ac:dyDescent="0.25"/>
    <row r="42297" s="29" customFormat="1" x14ac:dyDescent="0.25"/>
    <row r="42298" s="29" customFormat="1" x14ac:dyDescent="0.25"/>
    <row r="42299" s="29" customFormat="1" x14ac:dyDescent="0.25"/>
    <row r="42300" s="29" customFormat="1" x14ac:dyDescent="0.25"/>
    <row r="42301" s="29" customFormat="1" x14ac:dyDescent="0.25"/>
    <row r="42302" s="29" customFormat="1" x14ac:dyDescent="0.25"/>
    <row r="42303" s="29" customFormat="1" x14ac:dyDescent="0.25"/>
    <row r="42304" s="29" customFormat="1" x14ac:dyDescent="0.25"/>
    <row r="42305" s="29" customFormat="1" x14ac:dyDescent="0.25"/>
    <row r="42306" s="29" customFormat="1" x14ac:dyDescent="0.25"/>
    <row r="42307" s="29" customFormat="1" x14ac:dyDescent="0.25"/>
    <row r="42308" s="29" customFormat="1" x14ac:dyDescent="0.25"/>
    <row r="42309" s="29" customFormat="1" x14ac:dyDescent="0.25"/>
    <row r="42310" s="29" customFormat="1" x14ac:dyDescent="0.25"/>
    <row r="42311" s="29" customFormat="1" x14ac:dyDescent="0.25"/>
    <row r="42312" s="29" customFormat="1" x14ac:dyDescent="0.25"/>
    <row r="42313" s="29" customFormat="1" x14ac:dyDescent="0.25"/>
    <row r="42314" s="29" customFormat="1" x14ac:dyDescent="0.25"/>
    <row r="42315" s="29" customFormat="1" x14ac:dyDescent="0.25"/>
    <row r="42316" s="29" customFormat="1" x14ac:dyDescent="0.25"/>
    <row r="42317" s="29" customFormat="1" x14ac:dyDescent="0.25"/>
    <row r="42318" s="29" customFormat="1" x14ac:dyDescent="0.25"/>
    <row r="42319" s="29" customFormat="1" x14ac:dyDescent="0.25"/>
    <row r="42320" s="29" customFormat="1" x14ac:dyDescent="0.25"/>
    <row r="42321" s="29" customFormat="1" x14ac:dyDescent="0.25"/>
    <row r="42322" s="29" customFormat="1" x14ac:dyDescent="0.25"/>
    <row r="42323" s="29" customFormat="1" x14ac:dyDescent="0.25"/>
    <row r="42324" s="29" customFormat="1" x14ac:dyDescent="0.25"/>
    <row r="42325" s="29" customFormat="1" x14ac:dyDescent="0.25"/>
    <row r="42326" s="29" customFormat="1" x14ac:dyDescent="0.25"/>
    <row r="42327" s="29" customFormat="1" x14ac:dyDescent="0.25"/>
    <row r="42328" s="29" customFormat="1" x14ac:dyDescent="0.25"/>
    <row r="42329" s="29" customFormat="1" x14ac:dyDescent="0.25"/>
    <row r="42330" s="29" customFormat="1" x14ac:dyDescent="0.25"/>
    <row r="42331" s="29" customFormat="1" x14ac:dyDescent="0.25"/>
    <row r="42332" s="29" customFormat="1" x14ac:dyDescent="0.25"/>
    <row r="42333" s="29" customFormat="1" x14ac:dyDescent="0.25"/>
    <row r="42334" s="29" customFormat="1" x14ac:dyDescent="0.25"/>
    <row r="42335" s="29" customFormat="1" x14ac:dyDescent="0.25"/>
    <row r="42336" s="29" customFormat="1" x14ac:dyDescent="0.25"/>
    <row r="42337" s="29" customFormat="1" x14ac:dyDescent="0.25"/>
    <row r="42338" s="29" customFormat="1" x14ac:dyDescent="0.25"/>
    <row r="42339" s="29" customFormat="1" x14ac:dyDescent="0.25"/>
    <row r="42340" s="29" customFormat="1" x14ac:dyDescent="0.25"/>
    <row r="42341" s="29" customFormat="1" x14ac:dyDescent="0.25"/>
    <row r="42342" s="29" customFormat="1" x14ac:dyDescent="0.25"/>
    <row r="42343" s="29" customFormat="1" x14ac:dyDescent="0.25"/>
    <row r="42344" s="29" customFormat="1" x14ac:dyDescent="0.25"/>
    <row r="42345" s="29" customFormat="1" x14ac:dyDescent="0.25"/>
    <row r="42346" s="29" customFormat="1" x14ac:dyDescent="0.25"/>
    <row r="42347" s="29" customFormat="1" x14ac:dyDescent="0.25"/>
    <row r="42348" s="29" customFormat="1" x14ac:dyDescent="0.25"/>
    <row r="42349" s="29" customFormat="1" x14ac:dyDescent="0.25"/>
    <row r="42350" s="29" customFormat="1" x14ac:dyDescent="0.25"/>
    <row r="42351" s="29" customFormat="1" x14ac:dyDescent="0.25"/>
    <row r="42352" s="29" customFormat="1" x14ac:dyDescent="0.25"/>
    <row r="42353" s="29" customFormat="1" x14ac:dyDescent="0.25"/>
    <row r="42354" s="29" customFormat="1" x14ac:dyDescent="0.25"/>
    <row r="42355" s="29" customFormat="1" x14ac:dyDescent="0.25"/>
    <row r="42356" s="29" customFormat="1" x14ac:dyDescent="0.25"/>
    <row r="42357" s="29" customFormat="1" x14ac:dyDescent="0.25"/>
    <row r="42358" s="29" customFormat="1" x14ac:dyDescent="0.25"/>
    <row r="42359" s="29" customFormat="1" x14ac:dyDescent="0.25"/>
    <row r="42360" s="29" customFormat="1" x14ac:dyDescent="0.25"/>
    <row r="42361" s="29" customFormat="1" x14ac:dyDescent="0.25"/>
    <row r="42362" s="29" customFormat="1" x14ac:dyDescent="0.25"/>
    <row r="42363" s="29" customFormat="1" x14ac:dyDescent="0.25"/>
    <row r="42364" s="29" customFormat="1" x14ac:dyDescent="0.25"/>
    <row r="42365" s="29" customFormat="1" x14ac:dyDescent="0.25"/>
    <row r="42366" s="29" customFormat="1" x14ac:dyDescent="0.25"/>
    <row r="42367" s="29" customFormat="1" x14ac:dyDescent="0.25"/>
    <row r="42368" s="29" customFormat="1" x14ac:dyDescent="0.25"/>
    <row r="42369" s="29" customFormat="1" x14ac:dyDescent="0.25"/>
    <row r="42370" s="29" customFormat="1" x14ac:dyDescent="0.25"/>
    <row r="42371" s="29" customFormat="1" x14ac:dyDescent="0.25"/>
    <row r="42372" s="29" customFormat="1" x14ac:dyDescent="0.25"/>
    <row r="42373" s="29" customFormat="1" x14ac:dyDescent="0.25"/>
    <row r="42374" s="29" customFormat="1" x14ac:dyDescent="0.25"/>
    <row r="42375" s="29" customFormat="1" x14ac:dyDescent="0.25"/>
    <row r="42376" s="29" customFormat="1" x14ac:dyDescent="0.25"/>
    <row r="42377" s="29" customFormat="1" x14ac:dyDescent="0.25"/>
    <row r="42378" s="29" customFormat="1" x14ac:dyDescent="0.25"/>
    <row r="42379" s="29" customFormat="1" x14ac:dyDescent="0.25"/>
    <row r="42380" s="29" customFormat="1" x14ac:dyDescent="0.25"/>
    <row r="42381" s="29" customFormat="1" x14ac:dyDescent="0.25"/>
    <row r="42382" s="29" customFormat="1" x14ac:dyDescent="0.25"/>
    <row r="42383" s="29" customFormat="1" x14ac:dyDescent="0.25"/>
    <row r="42384" s="29" customFormat="1" x14ac:dyDescent="0.25"/>
    <row r="42385" s="29" customFormat="1" x14ac:dyDescent="0.25"/>
    <row r="42386" s="29" customFormat="1" x14ac:dyDescent="0.25"/>
    <row r="42387" s="29" customFormat="1" x14ac:dyDescent="0.25"/>
    <row r="42388" s="29" customFormat="1" x14ac:dyDescent="0.25"/>
    <row r="42389" s="29" customFormat="1" x14ac:dyDescent="0.25"/>
    <row r="42390" s="29" customFormat="1" x14ac:dyDescent="0.25"/>
    <row r="42391" s="29" customFormat="1" x14ac:dyDescent="0.25"/>
    <row r="42392" s="29" customFormat="1" x14ac:dyDescent="0.25"/>
    <row r="42393" s="29" customFormat="1" x14ac:dyDescent="0.25"/>
    <row r="42394" s="29" customFormat="1" x14ac:dyDescent="0.25"/>
    <row r="42395" s="29" customFormat="1" x14ac:dyDescent="0.25"/>
    <row r="42396" s="29" customFormat="1" x14ac:dyDescent="0.25"/>
    <row r="42397" s="29" customFormat="1" x14ac:dyDescent="0.25"/>
    <row r="42398" s="29" customFormat="1" x14ac:dyDescent="0.25"/>
    <row r="42399" s="29" customFormat="1" x14ac:dyDescent="0.25"/>
    <row r="42400" s="29" customFormat="1" x14ac:dyDescent="0.25"/>
    <row r="42401" s="29" customFormat="1" x14ac:dyDescent="0.25"/>
    <row r="42402" s="29" customFormat="1" x14ac:dyDescent="0.25"/>
    <row r="42403" s="29" customFormat="1" x14ac:dyDescent="0.25"/>
    <row r="42404" s="29" customFormat="1" x14ac:dyDescent="0.25"/>
    <row r="42405" s="29" customFormat="1" x14ac:dyDescent="0.25"/>
    <row r="42406" s="29" customFormat="1" x14ac:dyDescent="0.25"/>
    <row r="42407" s="29" customFormat="1" x14ac:dyDescent="0.25"/>
    <row r="42408" s="29" customFormat="1" x14ac:dyDescent="0.25"/>
    <row r="42409" s="29" customFormat="1" x14ac:dyDescent="0.25"/>
    <row r="42410" s="29" customFormat="1" x14ac:dyDescent="0.25"/>
    <row r="42411" s="29" customFormat="1" x14ac:dyDescent="0.25"/>
    <row r="42412" s="29" customFormat="1" x14ac:dyDescent="0.25"/>
    <row r="42413" s="29" customFormat="1" x14ac:dyDescent="0.25"/>
    <row r="42414" s="29" customFormat="1" x14ac:dyDescent="0.25"/>
    <row r="42415" s="29" customFormat="1" x14ac:dyDescent="0.25"/>
    <row r="42416" s="29" customFormat="1" x14ac:dyDescent="0.25"/>
    <row r="42417" s="29" customFormat="1" x14ac:dyDescent="0.25"/>
    <row r="42418" s="29" customFormat="1" x14ac:dyDescent="0.25"/>
    <row r="42419" s="29" customFormat="1" x14ac:dyDescent="0.25"/>
    <row r="42420" s="29" customFormat="1" x14ac:dyDescent="0.25"/>
    <row r="42421" s="29" customFormat="1" x14ac:dyDescent="0.25"/>
    <row r="42422" s="29" customFormat="1" x14ac:dyDescent="0.25"/>
    <row r="42423" s="29" customFormat="1" x14ac:dyDescent="0.25"/>
    <row r="42424" s="29" customFormat="1" x14ac:dyDescent="0.25"/>
    <row r="42425" s="29" customFormat="1" x14ac:dyDescent="0.25"/>
    <row r="42426" s="29" customFormat="1" x14ac:dyDescent="0.25"/>
    <row r="42427" s="29" customFormat="1" x14ac:dyDescent="0.25"/>
    <row r="42428" s="29" customFormat="1" x14ac:dyDescent="0.25"/>
    <row r="42429" s="29" customFormat="1" x14ac:dyDescent="0.25"/>
    <row r="42430" s="29" customFormat="1" x14ac:dyDescent="0.25"/>
    <row r="42431" s="29" customFormat="1" x14ac:dyDescent="0.25"/>
    <row r="42432" s="29" customFormat="1" x14ac:dyDescent="0.25"/>
    <row r="42433" s="29" customFormat="1" x14ac:dyDescent="0.25"/>
    <row r="42434" s="29" customFormat="1" x14ac:dyDescent="0.25"/>
    <row r="42435" s="29" customFormat="1" x14ac:dyDescent="0.25"/>
    <row r="42436" s="29" customFormat="1" x14ac:dyDescent="0.25"/>
    <row r="42437" s="29" customFormat="1" x14ac:dyDescent="0.25"/>
    <row r="42438" s="29" customFormat="1" x14ac:dyDescent="0.25"/>
    <row r="42439" s="29" customFormat="1" x14ac:dyDescent="0.25"/>
    <row r="42440" s="29" customFormat="1" x14ac:dyDescent="0.25"/>
    <row r="42441" s="29" customFormat="1" x14ac:dyDescent="0.25"/>
    <row r="42442" s="29" customFormat="1" x14ac:dyDescent="0.25"/>
    <row r="42443" s="29" customFormat="1" x14ac:dyDescent="0.25"/>
    <row r="42444" s="29" customFormat="1" x14ac:dyDescent="0.25"/>
    <row r="42445" s="29" customFormat="1" x14ac:dyDescent="0.25"/>
    <row r="42446" s="29" customFormat="1" x14ac:dyDescent="0.25"/>
    <row r="42447" s="29" customFormat="1" x14ac:dyDescent="0.25"/>
    <row r="42448" s="29" customFormat="1" x14ac:dyDescent="0.25"/>
    <row r="42449" s="29" customFormat="1" x14ac:dyDescent="0.25"/>
    <row r="42450" s="29" customFormat="1" x14ac:dyDescent="0.25"/>
    <row r="42451" s="29" customFormat="1" x14ac:dyDescent="0.25"/>
    <row r="42452" s="29" customFormat="1" x14ac:dyDescent="0.25"/>
    <row r="42453" s="29" customFormat="1" x14ac:dyDescent="0.25"/>
    <row r="42454" s="29" customFormat="1" x14ac:dyDescent="0.25"/>
    <row r="42455" s="29" customFormat="1" x14ac:dyDescent="0.25"/>
    <row r="42456" s="29" customFormat="1" x14ac:dyDescent="0.25"/>
    <row r="42457" s="29" customFormat="1" x14ac:dyDescent="0.25"/>
    <row r="42458" s="29" customFormat="1" x14ac:dyDescent="0.25"/>
    <row r="42459" s="29" customFormat="1" x14ac:dyDescent="0.25"/>
    <row r="42460" s="29" customFormat="1" x14ac:dyDescent="0.25"/>
    <row r="42461" s="29" customFormat="1" x14ac:dyDescent="0.25"/>
    <row r="42462" s="29" customFormat="1" x14ac:dyDescent="0.25"/>
    <row r="42463" s="29" customFormat="1" x14ac:dyDescent="0.25"/>
    <row r="42464" s="29" customFormat="1" x14ac:dyDescent="0.25"/>
    <row r="42465" s="29" customFormat="1" x14ac:dyDescent="0.25"/>
    <row r="42466" s="29" customFormat="1" x14ac:dyDescent="0.25"/>
    <row r="42467" s="29" customFormat="1" x14ac:dyDescent="0.25"/>
    <row r="42468" s="29" customFormat="1" x14ac:dyDescent="0.25"/>
    <row r="42469" s="29" customFormat="1" x14ac:dyDescent="0.25"/>
    <row r="42470" s="29" customFormat="1" x14ac:dyDescent="0.25"/>
    <row r="42471" s="29" customFormat="1" x14ac:dyDescent="0.25"/>
    <row r="42472" s="29" customFormat="1" x14ac:dyDescent="0.25"/>
    <row r="42473" s="29" customFormat="1" x14ac:dyDescent="0.25"/>
    <row r="42474" s="29" customFormat="1" x14ac:dyDescent="0.25"/>
    <row r="42475" s="29" customFormat="1" x14ac:dyDescent="0.25"/>
    <row r="42476" s="29" customFormat="1" x14ac:dyDescent="0.25"/>
    <row r="42477" s="29" customFormat="1" x14ac:dyDescent="0.25"/>
    <row r="42478" s="29" customFormat="1" x14ac:dyDescent="0.25"/>
    <row r="42479" s="29" customFormat="1" x14ac:dyDescent="0.25"/>
    <row r="42480" s="29" customFormat="1" x14ac:dyDescent="0.25"/>
    <row r="42481" s="29" customFormat="1" x14ac:dyDescent="0.25"/>
    <row r="42482" s="29" customFormat="1" x14ac:dyDescent="0.25"/>
    <row r="42483" s="29" customFormat="1" x14ac:dyDescent="0.25"/>
    <row r="42484" s="29" customFormat="1" x14ac:dyDescent="0.25"/>
    <row r="42485" s="29" customFormat="1" x14ac:dyDescent="0.25"/>
    <row r="42486" s="29" customFormat="1" x14ac:dyDescent="0.25"/>
    <row r="42487" s="29" customFormat="1" x14ac:dyDescent="0.25"/>
    <row r="42488" s="29" customFormat="1" x14ac:dyDescent="0.25"/>
    <row r="42489" s="29" customFormat="1" x14ac:dyDescent="0.25"/>
    <row r="42490" s="29" customFormat="1" x14ac:dyDescent="0.25"/>
    <row r="42491" s="29" customFormat="1" x14ac:dyDescent="0.25"/>
    <row r="42492" s="29" customFormat="1" x14ac:dyDescent="0.25"/>
    <row r="42493" s="29" customFormat="1" x14ac:dyDescent="0.25"/>
    <row r="42494" s="29" customFormat="1" x14ac:dyDescent="0.25"/>
    <row r="42495" s="29" customFormat="1" x14ac:dyDescent="0.25"/>
    <row r="42496" s="29" customFormat="1" x14ac:dyDescent="0.25"/>
    <row r="42497" s="29" customFormat="1" x14ac:dyDescent="0.25"/>
    <row r="42498" s="29" customFormat="1" x14ac:dyDescent="0.25"/>
    <row r="42499" s="29" customFormat="1" x14ac:dyDescent="0.25"/>
    <row r="42500" s="29" customFormat="1" x14ac:dyDescent="0.25"/>
    <row r="42501" s="29" customFormat="1" x14ac:dyDescent="0.25"/>
    <row r="42502" s="29" customFormat="1" x14ac:dyDescent="0.25"/>
    <row r="42503" s="29" customFormat="1" x14ac:dyDescent="0.25"/>
    <row r="42504" s="29" customFormat="1" x14ac:dyDescent="0.25"/>
    <row r="42505" s="29" customFormat="1" x14ac:dyDescent="0.25"/>
    <row r="42506" s="29" customFormat="1" x14ac:dyDescent="0.25"/>
    <row r="42507" s="29" customFormat="1" x14ac:dyDescent="0.25"/>
    <row r="42508" s="29" customFormat="1" x14ac:dyDescent="0.25"/>
    <row r="42509" s="29" customFormat="1" x14ac:dyDescent="0.25"/>
    <row r="42510" s="29" customFormat="1" x14ac:dyDescent="0.25"/>
    <row r="42511" s="29" customFormat="1" x14ac:dyDescent="0.25"/>
    <row r="42512" s="29" customFormat="1" x14ac:dyDescent="0.25"/>
    <row r="42513" s="29" customFormat="1" x14ac:dyDescent="0.25"/>
    <row r="42514" s="29" customFormat="1" x14ac:dyDescent="0.25"/>
    <row r="42515" s="29" customFormat="1" x14ac:dyDescent="0.25"/>
    <row r="42516" s="29" customFormat="1" x14ac:dyDescent="0.25"/>
    <row r="42517" s="29" customFormat="1" x14ac:dyDescent="0.25"/>
    <row r="42518" s="29" customFormat="1" x14ac:dyDescent="0.25"/>
    <row r="42519" s="29" customFormat="1" x14ac:dyDescent="0.25"/>
    <row r="42520" s="29" customFormat="1" x14ac:dyDescent="0.25"/>
    <row r="42521" s="29" customFormat="1" x14ac:dyDescent="0.25"/>
    <row r="42522" s="29" customFormat="1" x14ac:dyDescent="0.25"/>
    <row r="42523" s="29" customFormat="1" x14ac:dyDescent="0.25"/>
    <row r="42524" s="29" customFormat="1" x14ac:dyDescent="0.25"/>
    <row r="42525" s="29" customFormat="1" x14ac:dyDescent="0.25"/>
    <row r="42526" s="29" customFormat="1" x14ac:dyDescent="0.25"/>
    <row r="42527" s="29" customFormat="1" x14ac:dyDescent="0.25"/>
    <row r="42528" s="29" customFormat="1" x14ac:dyDescent="0.25"/>
    <row r="42529" s="29" customFormat="1" x14ac:dyDescent="0.25"/>
    <row r="42530" s="29" customFormat="1" x14ac:dyDescent="0.25"/>
    <row r="42531" s="29" customFormat="1" x14ac:dyDescent="0.25"/>
    <row r="42532" s="29" customFormat="1" x14ac:dyDescent="0.25"/>
    <row r="42533" s="29" customFormat="1" x14ac:dyDescent="0.25"/>
    <row r="42534" s="29" customFormat="1" x14ac:dyDescent="0.25"/>
    <row r="42535" s="29" customFormat="1" x14ac:dyDescent="0.25"/>
    <row r="42536" s="29" customFormat="1" x14ac:dyDescent="0.25"/>
    <row r="42537" s="29" customFormat="1" x14ac:dyDescent="0.25"/>
    <row r="42538" s="29" customFormat="1" x14ac:dyDescent="0.25"/>
    <row r="42539" s="29" customFormat="1" x14ac:dyDescent="0.25"/>
    <row r="42540" s="29" customFormat="1" x14ac:dyDescent="0.25"/>
    <row r="42541" s="29" customFormat="1" x14ac:dyDescent="0.25"/>
    <row r="42542" s="29" customFormat="1" x14ac:dyDescent="0.25"/>
    <row r="42543" s="29" customFormat="1" x14ac:dyDescent="0.25"/>
    <row r="42544" s="29" customFormat="1" x14ac:dyDescent="0.25"/>
    <row r="42545" s="29" customFormat="1" x14ac:dyDescent="0.25"/>
    <row r="42546" s="29" customFormat="1" x14ac:dyDescent="0.25"/>
    <row r="42547" s="29" customFormat="1" x14ac:dyDescent="0.25"/>
    <row r="42548" s="29" customFormat="1" x14ac:dyDescent="0.25"/>
    <row r="42549" s="29" customFormat="1" x14ac:dyDescent="0.25"/>
    <row r="42550" s="29" customFormat="1" x14ac:dyDescent="0.25"/>
    <row r="42551" s="29" customFormat="1" x14ac:dyDescent="0.25"/>
    <row r="42552" s="29" customFormat="1" x14ac:dyDescent="0.25"/>
    <row r="42553" s="29" customFormat="1" x14ac:dyDescent="0.25"/>
    <row r="42554" s="29" customFormat="1" x14ac:dyDescent="0.25"/>
    <row r="42555" s="29" customFormat="1" x14ac:dyDescent="0.25"/>
    <row r="42556" s="29" customFormat="1" x14ac:dyDescent="0.25"/>
    <row r="42557" s="29" customFormat="1" x14ac:dyDescent="0.25"/>
    <row r="42558" s="29" customFormat="1" x14ac:dyDescent="0.25"/>
    <row r="42559" s="29" customFormat="1" x14ac:dyDescent="0.25"/>
    <row r="42560" s="29" customFormat="1" x14ac:dyDescent="0.25"/>
    <row r="42561" s="29" customFormat="1" x14ac:dyDescent="0.25"/>
    <row r="42562" s="29" customFormat="1" x14ac:dyDescent="0.25"/>
    <row r="42563" s="29" customFormat="1" x14ac:dyDescent="0.25"/>
    <row r="42564" s="29" customFormat="1" x14ac:dyDescent="0.25"/>
    <row r="42565" s="29" customFormat="1" x14ac:dyDescent="0.25"/>
    <row r="42566" s="29" customFormat="1" x14ac:dyDescent="0.25"/>
    <row r="42567" s="29" customFormat="1" x14ac:dyDescent="0.25"/>
    <row r="42568" s="29" customFormat="1" x14ac:dyDescent="0.25"/>
    <row r="42569" s="29" customFormat="1" x14ac:dyDescent="0.25"/>
    <row r="42570" s="29" customFormat="1" x14ac:dyDescent="0.25"/>
    <row r="42571" s="29" customFormat="1" x14ac:dyDescent="0.25"/>
    <row r="42572" s="29" customFormat="1" x14ac:dyDescent="0.25"/>
    <row r="42573" s="29" customFormat="1" x14ac:dyDescent="0.25"/>
    <row r="42574" s="29" customFormat="1" x14ac:dyDescent="0.25"/>
    <row r="42575" s="29" customFormat="1" x14ac:dyDescent="0.25"/>
    <row r="42576" s="29" customFormat="1" x14ac:dyDescent="0.25"/>
    <row r="42577" s="29" customFormat="1" x14ac:dyDescent="0.25"/>
    <row r="42578" s="29" customFormat="1" x14ac:dyDescent="0.25"/>
    <row r="42579" s="29" customFormat="1" x14ac:dyDescent="0.25"/>
    <row r="42580" s="29" customFormat="1" x14ac:dyDescent="0.25"/>
    <row r="42581" s="29" customFormat="1" x14ac:dyDescent="0.25"/>
    <row r="42582" s="29" customFormat="1" x14ac:dyDescent="0.25"/>
    <row r="42583" s="29" customFormat="1" x14ac:dyDescent="0.25"/>
    <row r="42584" s="29" customFormat="1" x14ac:dyDescent="0.25"/>
    <row r="42585" s="29" customFormat="1" x14ac:dyDescent="0.25"/>
    <row r="42586" s="29" customFormat="1" x14ac:dyDescent="0.25"/>
    <row r="42587" s="29" customFormat="1" x14ac:dyDescent="0.25"/>
    <row r="42588" s="29" customFormat="1" x14ac:dyDescent="0.25"/>
    <row r="42589" s="29" customFormat="1" x14ac:dyDescent="0.25"/>
    <row r="42590" s="29" customFormat="1" x14ac:dyDescent="0.25"/>
    <row r="42591" s="29" customFormat="1" x14ac:dyDescent="0.25"/>
    <row r="42592" s="29" customFormat="1" x14ac:dyDescent="0.25"/>
    <row r="42593" s="29" customFormat="1" x14ac:dyDescent="0.25"/>
    <row r="42594" s="29" customFormat="1" x14ac:dyDescent="0.25"/>
    <row r="42595" s="29" customFormat="1" x14ac:dyDescent="0.25"/>
    <row r="42596" s="29" customFormat="1" x14ac:dyDescent="0.25"/>
    <row r="42597" s="29" customFormat="1" x14ac:dyDescent="0.25"/>
    <row r="42598" s="29" customFormat="1" x14ac:dyDescent="0.25"/>
    <row r="42599" s="29" customFormat="1" x14ac:dyDescent="0.25"/>
    <row r="42600" s="29" customFormat="1" x14ac:dyDescent="0.25"/>
    <row r="42601" s="29" customFormat="1" x14ac:dyDescent="0.25"/>
    <row r="42602" s="29" customFormat="1" x14ac:dyDescent="0.25"/>
    <row r="42603" s="29" customFormat="1" x14ac:dyDescent="0.25"/>
    <row r="42604" s="29" customFormat="1" x14ac:dyDescent="0.25"/>
    <row r="42605" s="29" customFormat="1" x14ac:dyDescent="0.25"/>
    <row r="42606" s="29" customFormat="1" x14ac:dyDescent="0.25"/>
    <row r="42607" s="29" customFormat="1" x14ac:dyDescent="0.25"/>
    <row r="42608" s="29" customFormat="1" x14ac:dyDescent="0.25"/>
    <row r="42609" s="29" customFormat="1" x14ac:dyDescent="0.25"/>
    <row r="42610" s="29" customFormat="1" x14ac:dyDescent="0.25"/>
    <row r="42611" s="29" customFormat="1" x14ac:dyDescent="0.25"/>
    <row r="42612" s="29" customFormat="1" x14ac:dyDescent="0.25"/>
    <row r="42613" s="29" customFormat="1" x14ac:dyDescent="0.25"/>
    <row r="42614" s="29" customFormat="1" x14ac:dyDescent="0.25"/>
    <row r="42615" s="29" customFormat="1" x14ac:dyDescent="0.25"/>
    <row r="42616" s="29" customFormat="1" x14ac:dyDescent="0.25"/>
    <row r="42617" s="29" customFormat="1" x14ac:dyDescent="0.25"/>
    <row r="42618" s="29" customFormat="1" x14ac:dyDescent="0.25"/>
    <row r="42619" s="29" customFormat="1" x14ac:dyDescent="0.25"/>
    <row r="42620" s="29" customFormat="1" x14ac:dyDescent="0.25"/>
    <row r="42621" s="29" customFormat="1" x14ac:dyDescent="0.25"/>
    <row r="42622" s="29" customFormat="1" x14ac:dyDescent="0.25"/>
    <row r="42623" s="29" customFormat="1" x14ac:dyDescent="0.25"/>
    <row r="42624" s="29" customFormat="1" x14ac:dyDescent="0.25"/>
    <row r="42625" s="29" customFormat="1" x14ac:dyDescent="0.25"/>
    <row r="42626" s="29" customFormat="1" x14ac:dyDescent="0.25"/>
    <row r="42627" s="29" customFormat="1" x14ac:dyDescent="0.25"/>
    <row r="42628" s="29" customFormat="1" x14ac:dyDescent="0.25"/>
    <row r="42629" s="29" customFormat="1" x14ac:dyDescent="0.25"/>
    <row r="42630" s="29" customFormat="1" x14ac:dyDescent="0.25"/>
    <row r="42631" s="29" customFormat="1" x14ac:dyDescent="0.25"/>
    <row r="42632" s="29" customFormat="1" x14ac:dyDescent="0.25"/>
    <row r="42633" s="29" customFormat="1" x14ac:dyDescent="0.25"/>
    <row r="42634" s="29" customFormat="1" x14ac:dyDescent="0.25"/>
    <row r="42635" s="29" customFormat="1" x14ac:dyDescent="0.25"/>
    <row r="42636" s="29" customFormat="1" x14ac:dyDescent="0.25"/>
    <row r="42637" s="29" customFormat="1" x14ac:dyDescent="0.25"/>
    <row r="42638" s="29" customFormat="1" x14ac:dyDescent="0.25"/>
    <row r="42639" s="29" customFormat="1" x14ac:dyDescent="0.25"/>
    <row r="42640" s="29" customFormat="1" x14ac:dyDescent="0.25"/>
    <row r="42641" s="29" customFormat="1" x14ac:dyDescent="0.25"/>
    <row r="42642" s="29" customFormat="1" x14ac:dyDescent="0.25"/>
    <row r="42643" s="29" customFormat="1" x14ac:dyDescent="0.25"/>
    <row r="42644" s="29" customFormat="1" x14ac:dyDescent="0.25"/>
    <row r="42645" s="29" customFormat="1" x14ac:dyDescent="0.25"/>
    <row r="42646" s="29" customFormat="1" x14ac:dyDescent="0.25"/>
    <row r="42647" s="29" customFormat="1" x14ac:dyDescent="0.25"/>
    <row r="42648" s="29" customFormat="1" x14ac:dyDescent="0.25"/>
    <row r="42649" s="29" customFormat="1" x14ac:dyDescent="0.25"/>
    <row r="42650" s="29" customFormat="1" x14ac:dyDescent="0.25"/>
    <row r="42651" s="29" customFormat="1" x14ac:dyDescent="0.25"/>
    <row r="42652" s="29" customFormat="1" x14ac:dyDescent="0.25"/>
    <row r="42653" s="29" customFormat="1" x14ac:dyDescent="0.25"/>
    <row r="42654" s="29" customFormat="1" x14ac:dyDescent="0.25"/>
    <row r="42655" s="29" customFormat="1" x14ac:dyDescent="0.25"/>
    <row r="42656" s="29" customFormat="1" x14ac:dyDescent="0.25"/>
    <row r="42657" s="29" customFormat="1" x14ac:dyDescent="0.25"/>
    <row r="42658" s="29" customFormat="1" x14ac:dyDescent="0.25"/>
    <row r="42659" s="29" customFormat="1" x14ac:dyDescent="0.25"/>
    <row r="42660" s="29" customFormat="1" x14ac:dyDescent="0.25"/>
    <row r="42661" s="29" customFormat="1" x14ac:dyDescent="0.25"/>
    <row r="42662" s="29" customFormat="1" x14ac:dyDescent="0.25"/>
    <row r="42663" s="29" customFormat="1" x14ac:dyDescent="0.25"/>
    <row r="42664" s="29" customFormat="1" x14ac:dyDescent="0.25"/>
    <row r="42665" s="29" customFormat="1" x14ac:dyDescent="0.25"/>
    <row r="42666" s="29" customFormat="1" x14ac:dyDescent="0.25"/>
    <row r="42667" s="29" customFormat="1" x14ac:dyDescent="0.25"/>
    <row r="42668" s="29" customFormat="1" x14ac:dyDescent="0.25"/>
    <row r="42669" s="29" customFormat="1" x14ac:dyDescent="0.25"/>
    <row r="42670" s="29" customFormat="1" x14ac:dyDescent="0.25"/>
    <row r="42671" s="29" customFormat="1" x14ac:dyDescent="0.25"/>
    <row r="42672" s="29" customFormat="1" x14ac:dyDescent="0.25"/>
    <row r="42673" s="29" customFormat="1" x14ac:dyDescent="0.25"/>
    <row r="42674" s="29" customFormat="1" x14ac:dyDescent="0.25"/>
    <row r="42675" s="29" customFormat="1" x14ac:dyDescent="0.25"/>
    <row r="42676" s="29" customFormat="1" x14ac:dyDescent="0.25"/>
    <row r="42677" s="29" customFormat="1" x14ac:dyDescent="0.25"/>
    <row r="42678" s="29" customFormat="1" x14ac:dyDescent="0.25"/>
    <row r="42679" s="29" customFormat="1" x14ac:dyDescent="0.25"/>
    <row r="42680" s="29" customFormat="1" x14ac:dyDescent="0.25"/>
    <row r="42681" s="29" customFormat="1" x14ac:dyDescent="0.25"/>
    <row r="42682" s="29" customFormat="1" x14ac:dyDescent="0.25"/>
    <row r="42683" s="29" customFormat="1" x14ac:dyDescent="0.25"/>
    <row r="42684" s="29" customFormat="1" x14ac:dyDescent="0.25"/>
    <row r="42685" s="29" customFormat="1" x14ac:dyDescent="0.25"/>
    <row r="42686" s="29" customFormat="1" x14ac:dyDescent="0.25"/>
    <row r="42687" s="29" customFormat="1" x14ac:dyDescent="0.25"/>
    <row r="42688" s="29" customFormat="1" x14ac:dyDescent="0.25"/>
    <row r="42689" s="29" customFormat="1" x14ac:dyDescent="0.25"/>
    <row r="42690" s="29" customFormat="1" x14ac:dyDescent="0.25"/>
    <row r="42691" s="29" customFormat="1" x14ac:dyDescent="0.25"/>
    <row r="42692" s="29" customFormat="1" x14ac:dyDescent="0.25"/>
    <row r="42693" s="29" customFormat="1" x14ac:dyDescent="0.25"/>
    <row r="42694" s="29" customFormat="1" x14ac:dyDescent="0.25"/>
    <row r="42695" s="29" customFormat="1" x14ac:dyDescent="0.25"/>
    <row r="42696" s="29" customFormat="1" x14ac:dyDescent="0.25"/>
    <row r="42697" s="29" customFormat="1" x14ac:dyDescent="0.25"/>
    <row r="42698" s="29" customFormat="1" x14ac:dyDescent="0.25"/>
    <row r="42699" s="29" customFormat="1" x14ac:dyDescent="0.25"/>
    <row r="42700" s="29" customFormat="1" x14ac:dyDescent="0.25"/>
    <row r="42701" s="29" customFormat="1" x14ac:dyDescent="0.25"/>
    <row r="42702" s="29" customFormat="1" x14ac:dyDescent="0.25"/>
    <row r="42703" s="29" customFormat="1" x14ac:dyDescent="0.25"/>
    <row r="42704" s="29" customFormat="1" x14ac:dyDescent="0.25"/>
    <row r="42705" s="29" customFormat="1" x14ac:dyDescent="0.25"/>
    <row r="42706" s="29" customFormat="1" x14ac:dyDescent="0.25"/>
    <row r="42707" s="29" customFormat="1" x14ac:dyDescent="0.25"/>
    <row r="42708" s="29" customFormat="1" x14ac:dyDescent="0.25"/>
    <row r="42709" s="29" customFormat="1" x14ac:dyDescent="0.25"/>
    <row r="42710" s="29" customFormat="1" x14ac:dyDescent="0.25"/>
    <row r="42711" s="29" customFormat="1" x14ac:dyDescent="0.25"/>
    <row r="42712" s="29" customFormat="1" x14ac:dyDescent="0.25"/>
    <row r="42713" s="29" customFormat="1" x14ac:dyDescent="0.25"/>
    <row r="42714" s="29" customFormat="1" x14ac:dyDescent="0.25"/>
    <row r="42715" s="29" customFormat="1" x14ac:dyDescent="0.25"/>
    <row r="42716" s="29" customFormat="1" x14ac:dyDescent="0.25"/>
    <row r="42717" s="29" customFormat="1" x14ac:dyDescent="0.25"/>
    <row r="42718" s="29" customFormat="1" x14ac:dyDescent="0.25"/>
    <row r="42719" s="29" customFormat="1" x14ac:dyDescent="0.25"/>
    <row r="42720" s="29" customFormat="1" x14ac:dyDescent="0.25"/>
    <row r="42721" s="29" customFormat="1" x14ac:dyDescent="0.25"/>
    <row r="42722" s="29" customFormat="1" x14ac:dyDescent="0.25"/>
    <row r="42723" s="29" customFormat="1" x14ac:dyDescent="0.25"/>
    <row r="42724" s="29" customFormat="1" x14ac:dyDescent="0.25"/>
    <row r="42725" s="29" customFormat="1" x14ac:dyDescent="0.25"/>
    <row r="42726" s="29" customFormat="1" x14ac:dyDescent="0.25"/>
    <row r="42727" s="29" customFormat="1" x14ac:dyDescent="0.25"/>
    <row r="42728" s="29" customFormat="1" x14ac:dyDescent="0.25"/>
    <row r="42729" s="29" customFormat="1" x14ac:dyDescent="0.25"/>
    <row r="42730" s="29" customFormat="1" x14ac:dyDescent="0.25"/>
    <row r="42731" s="29" customFormat="1" x14ac:dyDescent="0.25"/>
    <row r="42732" s="29" customFormat="1" x14ac:dyDescent="0.25"/>
    <row r="42733" s="29" customFormat="1" x14ac:dyDescent="0.25"/>
    <row r="42734" s="29" customFormat="1" x14ac:dyDescent="0.25"/>
    <row r="42735" s="29" customFormat="1" x14ac:dyDescent="0.25"/>
    <row r="42736" s="29" customFormat="1" x14ac:dyDescent="0.25"/>
    <row r="42737" s="29" customFormat="1" x14ac:dyDescent="0.25"/>
    <row r="42738" s="29" customFormat="1" x14ac:dyDescent="0.25"/>
    <row r="42739" s="29" customFormat="1" x14ac:dyDescent="0.25"/>
    <row r="42740" s="29" customFormat="1" x14ac:dyDescent="0.25"/>
    <row r="42741" s="29" customFormat="1" x14ac:dyDescent="0.25"/>
    <row r="42742" s="29" customFormat="1" x14ac:dyDescent="0.25"/>
    <row r="42743" s="29" customFormat="1" x14ac:dyDescent="0.25"/>
    <row r="42744" s="29" customFormat="1" x14ac:dyDescent="0.25"/>
    <row r="42745" s="29" customFormat="1" x14ac:dyDescent="0.25"/>
    <row r="42746" s="29" customFormat="1" x14ac:dyDescent="0.25"/>
    <row r="42747" s="29" customFormat="1" x14ac:dyDescent="0.25"/>
    <row r="42748" s="29" customFormat="1" x14ac:dyDescent="0.25"/>
    <row r="42749" s="29" customFormat="1" x14ac:dyDescent="0.25"/>
    <row r="42750" s="29" customFormat="1" x14ac:dyDescent="0.25"/>
    <row r="42751" s="29" customFormat="1" x14ac:dyDescent="0.25"/>
    <row r="42752" s="29" customFormat="1" x14ac:dyDescent="0.25"/>
    <row r="42753" s="29" customFormat="1" x14ac:dyDescent="0.25"/>
    <row r="42754" s="29" customFormat="1" x14ac:dyDescent="0.25"/>
    <row r="42755" s="29" customFormat="1" x14ac:dyDescent="0.25"/>
    <row r="42756" s="29" customFormat="1" x14ac:dyDescent="0.25"/>
    <row r="42757" s="29" customFormat="1" x14ac:dyDescent="0.25"/>
    <row r="42758" s="29" customFormat="1" x14ac:dyDescent="0.25"/>
    <row r="42759" s="29" customFormat="1" x14ac:dyDescent="0.25"/>
    <row r="42760" s="29" customFormat="1" x14ac:dyDescent="0.25"/>
    <row r="42761" s="29" customFormat="1" x14ac:dyDescent="0.25"/>
    <row r="42762" s="29" customFormat="1" x14ac:dyDescent="0.25"/>
    <row r="42763" s="29" customFormat="1" x14ac:dyDescent="0.25"/>
    <row r="42764" s="29" customFormat="1" x14ac:dyDescent="0.25"/>
    <row r="42765" s="29" customFormat="1" x14ac:dyDescent="0.25"/>
    <row r="42766" s="29" customFormat="1" x14ac:dyDescent="0.25"/>
    <row r="42767" s="29" customFormat="1" x14ac:dyDescent="0.25"/>
    <row r="42768" s="29" customFormat="1" x14ac:dyDescent="0.25"/>
    <row r="42769" s="29" customFormat="1" x14ac:dyDescent="0.25"/>
    <row r="42770" s="29" customFormat="1" x14ac:dyDescent="0.25"/>
    <row r="42771" s="29" customFormat="1" x14ac:dyDescent="0.25"/>
    <row r="42772" s="29" customFormat="1" x14ac:dyDescent="0.25"/>
    <row r="42773" s="29" customFormat="1" x14ac:dyDescent="0.25"/>
    <row r="42774" s="29" customFormat="1" x14ac:dyDescent="0.25"/>
    <row r="42775" s="29" customFormat="1" x14ac:dyDescent="0.25"/>
    <row r="42776" s="29" customFormat="1" x14ac:dyDescent="0.25"/>
    <row r="42777" s="29" customFormat="1" x14ac:dyDescent="0.25"/>
    <row r="42778" s="29" customFormat="1" x14ac:dyDescent="0.25"/>
    <row r="42779" s="29" customFormat="1" x14ac:dyDescent="0.25"/>
    <row r="42780" s="29" customFormat="1" x14ac:dyDescent="0.25"/>
    <row r="42781" s="29" customFormat="1" x14ac:dyDescent="0.25"/>
    <row r="42782" s="29" customFormat="1" x14ac:dyDescent="0.25"/>
    <row r="42783" s="29" customFormat="1" x14ac:dyDescent="0.25"/>
    <row r="42784" s="29" customFormat="1" x14ac:dyDescent="0.25"/>
    <row r="42785" s="29" customFormat="1" x14ac:dyDescent="0.25"/>
    <row r="42786" s="29" customFormat="1" x14ac:dyDescent="0.25"/>
    <row r="42787" s="29" customFormat="1" x14ac:dyDescent="0.25"/>
    <row r="42788" s="29" customFormat="1" x14ac:dyDescent="0.25"/>
    <row r="42789" s="29" customFormat="1" x14ac:dyDescent="0.25"/>
    <row r="42790" s="29" customFormat="1" x14ac:dyDescent="0.25"/>
    <row r="42791" s="29" customFormat="1" x14ac:dyDescent="0.25"/>
    <row r="42792" s="29" customFormat="1" x14ac:dyDescent="0.25"/>
    <row r="42793" s="29" customFormat="1" x14ac:dyDescent="0.25"/>
    <row r="42794" s="29" customFormat="1" x14ac:dyDescent="0.25"/>
    <row r="42795" s="29" customFormat="1" x14ac:dyDescent="0.25"/>
    <row r="42796" s="29" customFormat="1" x14ac:dyDescent="0.25"/>
    <row r="42797" s="29" customFormat="1" x14ac:dyDescent="0.25"/>
    <row r="42798" s="29" customFormat="1" x14ac:dyDescent="0.25"/>
    <row r="42799" s="29" customFormat="1" x14ac:dyDescent="0.25"/>
    <row r="42800" s="29" customFormat="1" x14ac:dyDescent="0.25"/>
    <row r="42801" s="29" customFormat="1" x14ac:dyDescent="0.25"/>
    <row r="42802" s="29" customFormat="1" x14ac:dyDescent="0.25"/>
    <row r="42803" s="29" customFormat="1" x14ac:dyDescent="0.25"/>
    <row r="42804" s="29" customFormat="1" x14ac:dyDescent="0.25"/>
    <row r="42805" s="29" customFormat="1" x14ac:dyDescent="0.25"/>
    <row r="42806" s="29" customFormat="1" x14ac:dyDescent="0.25"/>
    <row r="42807" s="29" customFormat="1" x14ac:dyDescent="0.25"/>
    <row r="42808" s="29" customFormat="1" x14ac:dyDescent="0.25"/>
    <row r="42809" s="29" customFormat="1" x14ac:dyDescent="0.25"/>
    <row r="42810" s="29" customFormat="1" x14ac:dyDescent="0.25"/>
    <row r="42811" s="29" customFormat="1" x14ac:dyDescent="0.25"/>
    <row r="42812" s="29" customFormat="1" x14ac:dyDescent="0.25"/>
    <row r="42813" s="29" customFormat="1" x14ac:dyDescent="0.25"/>
    <row r="42814" s="29" customFormat="1" x14ac:dyDescent="0.25"/>
    <row r="42815" s="29" customFormat="1" x14ac:dyDescent="0.25"/>
    <row r="42816" s="29" customFormat="1" x14ac:dyDescent="0.25"/>
    <row r="42817" s="29" customFormat="1" x14ac:dyDescent="0.25"/>
    <row r="42818" s="29" customFormat="1" x14ac:dyDescent="0.25"/>
    <row r="42819" s="29" customFormat="1" x14ac:dyDescent="0.25"/>
    <row r="42820" s="29" customFormat="1" x14ac:dyDescent="0.25"/>
    <row r="42821" s="29" customFormat="1" x14ac:dyDescent="0.25"/>
    <row r="42822" s="29" customFormat="1" x14ac:dyDescent="0.25"/>
    <row r="42823" s="29" customFormat="1" x14ac:dyDescent="0.25"/>
    <row r="42824" s="29" customFormat="1" x14ac:dyDescent="0.25"/>
    <row r="42825" s="29" customFormat="1" x14ac:dyDescent="0.25"/>
    <row r="42826" s="29" customFormat="1" x14ac:dyDescent="0.25"/>
    <row r="42827" s="29" customFormat="1" x14ac:dyDescent="0.25"/>
    <row r="42828" s="29" customFormat="1" x14ac:dyDescent="0.25"/>
    <row r="42829" s="29" customFormat="1" x14ac:dyDescent="0.25"/>
    <row r="42830" s="29" customFormat="1" x14ac:dyDescent="0.25"/>
    <row r="42831" s="29" customFormat="1" x14ac:dyDescent="0.25"/>
    <row r="42832" s="29" customFormat="1" x14ac:dyDescent="0.25"/>
    <row r="42833" s="29" customFormat="1" x14ac:dyDescent="0.25"/>
    <row r="42834" s="29" customFormat="1" x14ac:dyDescent="0.25"/>
    <row r="42835" s="29" customFormat="1" x14ac:dyDescent="0.25"/>
    <row r="42836" s="29" customFormat="1" x14ac:dyDescent="0.25"/>
    <row r="42837" s="29" customFormat="1" x14ac:dyDescent="0.25"/>
    <row r="42838" s="29" customFormat="1" x14ac:dyDescent="0.25"/>
    <row r="42839" s="29" customFormat="1" x14ac:dyDescent="0.25"/>
    <row r="42840" s="29" customFormat="1" x14ac:dyDescent="0.25"/>
    <row r="42841" s="29" customFormat="1" x14ac:dyDescent="0.25"/>
    <row r="42842" s="29" customFormat="1" x14ac:dyDescent="0.25"/>
    <row r="42843" s="29" customFormat="1" x14ac:dyDescent="0.25"/>
    <row r="42844" s="29" customFormat="1" x14ac:dyDescent="0.25"/>
    <row r="42845" s="29" customFormat="1" x14ac:dyDescent="0.25"/>
    <row r="42846" s="29" customFormat="1" x14ac:dyDescent="0.25"/>
    <row r="42847" s="29" customFormat="1" x14ac:dyDescent="0.25"/>
    <row r="42848" s="29" customFormat="1" x14ac:dyDescent="0.25"/>
    <row r="42849" s="29" customFormat="1" x14ac:dyDescent="0.25"/>
    <row r="42850" s="29" customFormat="1" x14ac:dyDescent="0.25"/>
    <row r="42851" s="29" customFormat="1" x14ac:dyDescent="0.25"/>
    <row r="42852" s="29" customFormat="1" x14ac:dyDescent="0.25"/>
    <row r="42853" s="29" customFormat="1" x14ac:dyDescent="0.25"/>
    <row r="42854" s="29" customFormat="1" x14ac:dyDescent="0.25"/>
    <row r="42855" s="29" customFormat="1" x14ac:dyDescent="0.25"/>
    <row r="42856" s="29" customFormat="1" x14ac:dyDescent="0.25"/>
    <row r="42857" s="29" customFormat="1" x14ac:dyDescent="0.25"/>
    <row r="42858" s="29" customFormat="1" x14ac:dyDescent="0.25"/>
    <row r="42859" s="29" customFormat="1" x14ac:dyDescent="0.25"/>
    <row r="42860" s="29" customFormat="1" x14ac:dyDescent="0.25"/>
    <row r="42861" s="29" customFormat="1" x14ac:dyDescent="0.25"/>
    <row r="42862" s="29" customFormat="1" x14ac:dyDescent="0.25"/>
    <row r="42863" s="29" customFormat="1" x14ac:dyDescent="0.25"/>
    <row r="42864" s="29" customFormat="1" x14ac:dyDescent="0.25"/>
    <row r="42865" s="29" customFormat="1" x14ac:dyDescent="0.25"/>
    <row r="42866" s="29" customFormat="1" x14ac:dyDescent="0.25"/>
    <row r="42867" s="29" customFormat="1" x14ac:dyDescent="0.25"/>
    <row r="42868" s="29" customFormat="1" x14ac:dyDescent="0.25"/>
    <row r="42869" s="29" customFormat="1" x14ac:dyDescent="0.25"/>
    <row r="42870" s="29" customFormat="1" x14ac:dyDescent="0.25"/>
    <row r="42871" s="29" customFormat="1" x14ac:dyDescent="0.25"/>
    <row r="42872" s="29" customFormat="1" x14ac:dyDescent="0.25"/>
    <row r="42873" s="29" customFormat="1" x14ac:dyDescent="0.25"/>
    <row r="42874" s="29" customFormat="1" x14ac:dyDescent="0.25"/>
    <row r="42875" s="29" customFormat="1" x14ac:dyDescent="0.25"/>
    <row r="42876" s="29" customFormat="1" x14ac:dyDescent="0.25"/>
    <row r="42877" s="29" customFormat="1" x14ac:dyDescent="0.25"/>
    <row r="42878" s="29" customFormat="1" x14ac:dyDescent="0.25"/>
    <row r="42879" s="29" customFormat="1" x14ac:dyDescent="0.25"/>
    <row r="42880" s="29" customFormat="1" x14ac:dyDescent="0.25"/>
    <row r="42881" s="29" customFormat="1" x14ac:dyDescent="0.25"/>
    <row r="42882" s="29" customFormat="1" x14ac:dyDescent="0.25"/>
    <row r="42883" s="29" customFormat="1" x14ac:dyDescent="0.25"/>
    <row r="42884" s="29" customFormat="1" x14ac:dyDescent="0.25"/>
    <row r="42885" s="29" customFormat="1" x14ac:dyDescent="0.25"/>
    <row r="42886" s="29" customFormat="1" x14ac:dyDescent="0.25"/>
    <row r="42887" s="29" customFormat="1" x14ac:dyDescent="0.25"/>
    <row r="42888" s="29" customFormat="1" x14ac:dyDescent="0.25"/>
    <row r="42889" s="29" customFormat="1" x14ac:dyDescent="0.25"/>
    <row r="42890" s="29" customFormat="1" x14ac:dyDescent="0.25"/>
    <row r="42891" s="29" customFormat="1" x14ac:dyDescent="0.25"/>
    <row r="42892" s="29" customFormat="1" x14ac:dyDescent="0.25"/>
    <row r="42893" s="29" customFormat="1" x14ac:dyDescent="0.25"/>
    <row r="42894" s="29" customFormat="1" x14ac:dyDescent="0.25"/>
    <row r="42895" s="29" customFormat="1" x14ac:dyDescent="0.25"/>
    <row r="42896" s="29" customFormat="1" x14ac:dyDescent="0.25"/>
    <row r="42897" s="29" customFormat="1" x14ac:dyDescent="0.25"/>
    <row r="42898" s="29" customFormat="1" x14ac:dyDescent="0.25"/>
    <row r="42899" s="29" customFormat="1" x14ac:dyDescent="0.25"/>
    <row r="42900" s="29" customFormat="1" x14ac:dyDescent="0.25"/>
    <row r="42901" s="29" customFormat="1" x14ac:dyDescent="0.25"/>
    <row r="42902" s="29" customFormat="1" x14ac:dyDescent="0.25"/>
    <row r="42903" s="29" customFormat="1" x14ac:dyDescent="0.25"/>
    <row r="42904" s="29" customFormat="1" x14ac:dyDescent="0.25"/>
    <row r="42905" s="29" customFormat="1" x14ac:dyDescent="0.25"/>
    <row r="42906" s="29" customFormat="1" x14ac:dyDescent="0.25"/>
    <row r="42907" s="29" customFormat="1" x14ac:dyDescent="0.25"/>
    <row r="42908" s="29" customFormat="1" x14ac:dyDescent="0.25"/>
    <row r="42909" s="29" customFormat="1" x14ac:dyDescent="0.25"/>
    <row r="42910" s="29" customFormat="1" x14ac:dyDescent="0.25"/>
    <row r="42911" s="29" customFormat="1" x14ac:dyDescent="0.25"/>
    <row r="42912" s="29" customFormat="1" x14ac:dyDescent="0.25"/>
    <row r="42913" s="29" customFormat="1" x14ac:dyDescent="0.25"/>
    <row r="42914" s="29" customFormat="1" x14ac:dyDescent="0.25"/>
    <row r="42915" s="29" customFormat="1" x14ac:dyDescent="0.25"/>
    <row r="42916" s="29" customFormat="1" x14ac:dyDescent="0.25"/>
    <row r="42917" s="29" customFormat="1" x14ac:dyDescent="0.25"/>
    <row r="42918" s="29" customFormat="1" x14ac:dyDescent="0.25"/>
    <row r="42919" s="29" customFormat="1" x14ac:dyDescent="0.25"/>
    <row r="42920" s="29" customFormat="1" x14ac:dyDescent="0.25"/>
    <row r="42921" s="29" customFormat="1" x14ac:dyDescent="0.25"/>
    <row r="42922" s="29" customFormat="1" x14ac:dyDescent="0.25"/>
    <row r="42923" s="29" customFormat="1" x14ac:dyDescent="0.25"/>
    <row r="42924" s="29" customFormat="1" x14ac:dyDescent="0.25"/>
    <row r="42925" s="29" customFormat="1" x14ac:dyDescent="0.25"/>
    <row r="42926" s="29" customFormat="1" x14ac:dyDescent="0.25"/>
    <row r="42927" s="29" customFormat="1" x14ac:dyDescent="0.25"/>
    <row r="42928" s="29" customFormat="1" x14ac:dyDescent="0.25"/>
    <row r="42929" s="29" customFormat="1" x14ac:dyDescent="0.25"/>
    <row r="42930" s="29" customFormat="1" x14ac:dyDescent="0.25"/>
    <row r="42931" s="29" customFormat="1" x14ac:dyDescent="0.25"/>
    <row r="42932" s="29" customFormat="1" x14ac:dyDescent="0.25"/>
    <row r="42933" s="29" customFormat="1" x14ac:dyDescent="0.25"/>
    <row r="42934" s="29" customFormat="1" x14ac:dyDescent="0.25"/>
    <row r="42935" s="29" customFormat="1" x14ac:dyDescent="0.25"/>
    <row r="42936" s="29" customFormat="1" x14ac:dyDescent="0.25"/>
    <row r="42937" s="29" customFormat="1" x14ac:dyDescent="0.25"/>
    <row r="42938" s="29" customFormat="1" x14ac:dyDescent="0.25"/>
    <row r="42939" s="29" customFormat="1" x14ac:dyDescent="0.25"/>
    <row r="42940" s="29" customFormat="1" x14ac:dyDescent="0.25"/>
    <row r="42941" s="29" customFormat="1" x14ac:dyDescent="0.25"/>
    <row r="42942" s="29" customFormat="1" x14ac:dyDescent="0.25"/>
    <row r="42943" s="29" customFormat="1" x14ac:dyDescent="0.25"/>
    <row r="42944" s="29" customFormat="1" x14ac:dyDescent="0.25"/>
    <row r="42945" s="29" customFormat="1" x14ac:dyDescent="0.25"/>
    <row r="42946" s="29" customFormat="1" x14ac:dyDescent="0.25"/>
    <row r="42947" s="29" customFormat="1" x14ac:dyDescent="0.25"/>
    <row r="42948" s="29" customFormat="1" x14ac:dyDescent="0.25"/>
    <row r="42949" s="29" customFormat="1" x14ac:dyDescent="0.25"/>
    <row r="42950" s="29" customFormat="1" x14ac:dyDescent="0.25"/>
    <row r="42951" s="29" customFormat="1" x14ac:dyDescent="0.25"/>
    <row r="42952" s="29" customFormat="1" x14ac:dyDescent="0.25"/>
    <row r="42953" s="29" customFormat="1" x14ac:dyDescent="0.25"/>
    <row r="42954" s="29" customFormat="1" x14ac:dyDescent="0.25"/>
    <row r="42955" s="29" customFormat="1" x14ac:dyDescent="0.25"/>
    <row r="42956" s="29" customFormat="1" x14ac:dyDescent="0.25"/>
    <row r="42957" s="29" customFormat="1" x14ac:dyDescent="0.25"/>
    <row r="42958" s="29" customFormat="1" x14ac:dyDescent="0.25"/>
    <row r="42959" s="29" customFormat="1" x14ac:dyDescent="0.25"/>
    <row r="42960" s="29" customFormat="1" x14ac:dyDescent="0.25"/>
    <row r="42961" s="29" customFormat="1" x14ac:dyDescent="0.25"/>
    <row r="42962" s="29" customFormat="1" x14ac:dyDescent="0.25"/>
    <row r="42963" s="29" customFormat="1" x14ac:dyDescent="0.25"/>
    <row r="42964" s="29" customFormat="1" x14ac:dyDescent="0.25"/>
    <row r="42965" s="29" customFormat="1" x14ac:dyDescent="0.25"/>
    <row r="42966" s="29" customFormat="1" x14ac:dyDescent="0.25"/>
    <row r="42967" s="29" customFormat="1" x14ac:dyDescent="0.25"/>
    <row r="42968" s="29" customFormat="1" x14ac:dyDescent="0.25"/>
    <row r="42969" s="29" customFormat="1" x14ac:dyDescent="0.25"/>
    <row r="42970" s="29" customFormat="1" x14ac:dyDescent="0.25"/>
    <row r="42971" s="29" customFormat="1" x14ac:dyDescent="0.25"/>
    <row r="42972" s="29" customFormat="1" x14ac:dyDescent="0.25"/>
    <row r="42973" s="29" customFormat="1" x14ac:dyDescent="0.25"/>
    <row r="42974" s="29" customFormat="1" x14ac:dyDescent="0.25"/>
    <row r="42975" s="29" customFormat="1" x14ac:dyDescent="0.25"/>
    <row r="42976" s="29" customFormat="1" x14ac:dyDescent="0.25"/>
    <row r="42977" s="29" customFormat="1" x14ac:dyDescent="0.25"/>
    <row r="42978" s="29" customFormat="1" x14ac:dyDescent="0.25"/>
    <row r="42979" s="29" customFormat="1" x14ac:dyDescent="0.25"/>
    <row r="42980" s="29" customFormat="1" x14ac:dyDescent="0.25"/>
    <row r="42981" s="29" customFormat="1" x14ac:dyDescent="0.25"/>
    <row r="42982" s="29" customFormat="1" x14ac:dyDescent="0.25"/>
    <row r="42983" s="29" customFormat="1" x14ac:dyDescent="0.25"/>
    <row r="42984" s="29" customFormat="1" x14ac:dyDescent="0.25"/>
    <row r="42985" s="29" customFormat="1" x14ac:dyDescent="0.25"/>
    <row r="42986" s="29" customFormat="1" x14ac:dyDescent="0.25"/>
    <row r="42987" s="29" customFormat="1" x14ac:dyDescent="0.25"/>
    <row r="42988" s="29" customFormat="1" x14ac:dyDescent="0.25"/>
    <row r="42989" s="29" customFormat="1" x14ac:dyDescent="0.25"/>
    <row r="42990" s="29" customFormat="1" x14ac:dyDescent="0.25"/>
    <row r="42991" s="29" customFormat="1" x14ac:dyDescent="0.25"/>
    <row r="42992" s="29" customFormat="1" x14ac:dyDescent="0.25"/>
    <row r="42993" s="29" customFormat="1" x14ac:dyDescent="0.25"/>
    <row r="42994" s="29" customFormat="1" x14ac:dyDescent="0.25"/>
    <row r="42995" s="29" customFormat="1" x14ac:dyDescent="0.25"/>
    <row r="42996" s="29" customFormat="1" x14ac:dyDescent="0.25"/>
    <row r="42997" s="29" customFormat="1" x14ac:dyDescent="0.25"/>
    <row r="42998" s="29" customFormat="1" x14ac:dyDescent="0.25"/>
    <row r="42999" s="29" customFormat="1" x14ac:dyDescent="0.25"/>
    <row r="43000" s="29" customFormat="1" x14ac:dyDescent="0.25"/>
    <row r="43001" s="29" customFormat="1" x14ac:dyDescent="0.25"/>
    <row r="43002" s="29" customFormat="1" x14ac:dyDescent="0.25"/>
    <row r="43003" s="29" customFormat="1" x14ac:dyDescent="0.25"/>
    <row r="43004" s="29" customFormat="1" x14ac:dyDescent="0.25"/>
    <row r="43005" s="29" customFormat="1" x14ac:dyDescent="0.25"/>
    <row r="43006" s="29" customFormat="1" x14ac:dyDescent="0.25"/>
    <row r="43007" s="29" customFormat="1" x14ac:dyDescent="0.25"/>
    <row r="43008" s="29" customFormat="1" x14ac:dyDescent="0.25"/>
    <row r="43009" s="29" customFormat="1" x14ac:dyDescent="0.25"/>
    <row r="43010" s="29" customFormat="1" x14ac:dyDescent="0.25"/>
    <row r="43011" s="29" customFormat="1" x14ac:dyDescent="0.25"/>
    <row r="43012" s="29" customFormat="1" x14ac:dyDescent="0.25"/>
    <row r="43013" s="29" customFormat="1" x14ac:dyDescent="0.25"/>
    <row r="43014" s="29" customFormat="1" x14ac:dyDescent="0.25"/>
    <row r="43015" s="29" customFormat="1" x14ac:dyDescent="0.25"/>
    <row r="43016" s="29" customFormat="1" x14ac:dyDescent="0.25"/>
    <row r="43017" s="29" customFormat="1" x14ac:dyDescent="0.25"/>
    <row r="43018" s="29" customFormat="1" x14ac:dyDescent="0.25"/>
    <row r="43019" s="29" customFormat="1" x14ac:dyDescent="0.25"/>
    <row r="43020" s="29" customFormat="1" x14ac:dyDescent="0.25"/>
    <row r="43021" s="29" customFormat="1" x14ac:dyDescent="0.25"/>
    <row r="43022" s="29" customFormat="1" x14ac:dyDescent="0.25"/>
    <row r="43023" s="29" customFormat="1" x14ac:dyDescent="0.25"/>
    <row r="43024" s="29" customFormat="1" x14ac:dyDescent="0.25"/>
    <row r="43025" s="29" customFormat="1" x14ac:dyDescent="0.25"/>
    <row r="43026" s="29" customFormat="1" x14ac:dyDescent="0.25"/>
    <row r="43027" s="29" customFormat="1" x14ac:dyDescent="0.25"/>
    <row r="43028" s="29" customFormat="1" x14ac:dyDescent="0.25"/>
    <row r="43029" s="29" customFormat="1" x14ac:dyDescent="0.25"/>
    <row r="43030" s="29" customFormat="1" x14ac:dyDescent="0.25"/>
    <row r="43031" s="29" customFormat="1" x14ac:dyDescent="0.25"/>
    <row r="43032" s="29" customFormat="1" x14ac:dyDescent="0.25"/>
    <row r="43033" s="29" customFormat="1" x14ac:dyDescent="0.25"/>
    <row r="43034" s="29" customFormat="1" x14ac:dyDescent="0.25"/>
    <row r="43035" s="29" customFormat="1" x14ac:dyDescent="0.25"/>
    <row r="43036" s="29" customFormat="1" x14ac:dyDescent="0.25"/>
    <row r="43037" s="29" customFormat="1" x14ac:dyDescent="0.25"/>
    <row r="43038" s="29" customFormat="1" x14ac:dyDescent="0.25"/>
    <row r="43039" s="29" customFormat="1" x14ac:dyDescent="0.25"/>
    <row r="43040" s="29" customFormat="1" x14ac:dyDescent="0.25"/>
    <row r="43041" s="29" customFormat="1" x14ac:dyDescent="0.25"/>
    <row r="43042" s="29" customFormat="1" x14ac:dyDescent="0.25"/>
    <row r="43043" s="29" customFormat="1" x14ac:dyDescent="0.25"/>
    <row r="43044" s="29" customFormat="1" x14ac:dyDescent="0.25"/>
    <row r="43045" s="29" customFormat="1" x14ac:dyDescent="0.25"/>
    <row r="43046" s="29" customFormat="1" x14ac:dyDescent="0.25"/>
    <row r="43047" s="29" customFormat="1" x14ac:dyDescent="0.25"/>
    <row r="43048" s="29" customFormat="1" x14ac:dyDescent="0.25"/>
    <row r="43049" s="29" customFormat="1" x14ac:dyDescent="0.25"/>
    <row r="43050" s="29" customFormat="1" x14ac:dyDescent="0.25"/>
    <row r="43051" s="29" customFormat="1" x14ac:dyDescent="0.25"/>
    <row r="43052" s="29" customFormat="1" x14ac:dyDescent="0.25"/>
    <row r="43053" s="29" customFormat="1" x14ac:dyDescent="0.25"/>
    <row r="43054" s="29" customFormat="1" x14ac:dyDescent="0.25"/>
    <row r="43055" s="29" customFormat="1" x14ac:dyDescent="0.25"/>
    <row r="43056" s="29" customFormat="1" x14ac:dyDescent="0.25"/>
    <row r="43057" s="29" customFormat="1" x14ac:dyDescent="0.25"/>
    <row r="43058" s="29" customFormat="1" x14ac:dyDescent="0.25"/>
    <row r="43059" s="29" customFormat="1" x14ac:dyDescent="0.25"/>
    <row r="43060" s="29" customFormat="1" x14ac:dyDescent="0.25"/>
    <row r="43061" s="29" customFormat="1" x14ac:dyDescent="0.25"/>
    <row r="43062" s="29" customFormat="1" x14ac:dyDescent="0.25"/>
    <row r="43063" s="29" customFormat="1" x14ac:dyDescent="0.25"/>
    <row r="43064" s="29" customFormat="1" x14ac:dyDescent="0.25"/>
    <row r="43065" s="29" customFormat="1" x14ac:dyDescent="0.25"/>
    <row r="43066" s="29" customFormat="1" x14ac:dyDescent="0.25"/>
    <row r="43067" s="29" customFormat="1" x14ac:dyDescent="0.25"/>
    <row r="43068" s="29" customFormat="1" x14ac:dyDescent="0.25"/>
    <row r="43069" s="29" customFormat="1" x14ac:dyDescent="0.25"/>
    <row r="43070" s="29" customFormat="1" x14ac:dyDescent="0.25"/>
    <row r="43071" s="29" customFormat="1" x14ac:dyDescent="0.25"/>
    <row r="43072" s="29" customFormat="1" x14ac:dyDescent="0.25"/>
    <row r="43073" s="29" customFormat="1" x14ac:dyDescent="0.25"/>
    <row r="43074" s="29" customFormat="1" x14ac:dyDescent="0.25"/>
    <row r="43075" s="29" customFormat="1" x14ac:dyDescent="0.25"/>
    <row r="43076" s="29" customFormat="1" x14ac:dyDescent="0.25"/>
    <row r="43077" s="29" customFormat="1" x14ac:dyDescent="0.25"/>
    <row r="43078" s="29" customFormat="1" x14ac:dyDescent="0.25"/>
    <row r="43079" s="29" customFormat="1" x14ac:dyDescent="0.25"/>
    <row r="43080" s="29" customFormat="1" x14ac:dyDescent="0.25"/>
    <row r="43081" s="29" customFormat="1" x14ac:dyDescent="0.25"/>
    <row r="43082" s="29" customFormat="1" x14ac:dyDescent="0.25"/>
    <row r="43083" s="29" customFormat="1" x14ac:dyDescent="0.25"/>
    <row r="43084" s="29" customFormat="1" x14ac:dyDescent="0.25"/>
    <row r="43085" s="29" customFormat="1" x14ac:dyDescent="0.25"/>
    <row r="43086" s="29" customFormat="1" x14ac:dyDescent="0.25"/>
    <row r="43087" s="29" customFormat="1" x14ac:dyDescent="0.25"/>
    <row r="43088" s="29" customFormat="1" x14ac:dyDescent="0.25"/>
    <row r="43089" s="29" customFormat="1" x14ac:dyDescent="0.25"/>
    <row r="43090" s="29" customFormat="1" x14ac:dyDescent="0.25"/>
    <row r="43091" s="29" customFormat="1" x14ac:dyDescent="0.25"/>
    <row r="43092" s="29" customFormat="1" x14ac:dyDescent="0.25"/>
    <row r="43093" s="29" customFormat="1" x14ac:dyDescent="0.25"/>
    <row r="43094" s="29" customFormat="1" x14ac:dyDescent="0.25"/>
    <row r="43095" s="29" customFormat="1" x14ac:dyDescent="0.25"/>
    <row r="43096" s="29" customFormat="1" x14ac:dyDescent="0.25"/>
    <row r="43097" s="29" customFormat="1" x14ac:dyDescent="0.25"/>
    <row r="43098" s="29" customFormat="1" x14ac:dyDescent="0.25"/>
    <row r="43099" s="29" customFormat="1" x14ac:dyDescent="0.25"/>
    <row r="43100" s="29" customFormat="1" x14ac:dyDescent="0.25"/>
    <row r="43101" s="29" customFormat="1" x14ac:dyDescent="0.25"/>
    <row r="43102" s="29" customFormat="1" x14ac:dyDescent="0.25"/>
    <row r="43103" s="29" customFormat="1" x14ac:dyDescent="0.25"/>
    <row r="43104" s="29" customFormat="1" x14ac:dyDescent="0.25"/>
    <row r="43105" s="29" customFormat="1" x14ac:dyDescent="0.25"/>
    <row r="43106" s="29" customFormat="1" x14ac:dyDescent="0.25"/>
    <row r="43107" s="29" customFormat="1" x14ac:dyDescent="0.25"/>
    <row r="43108" s="29" customFormat="1" x14ac:dyDescent="0.25"/>
    <row r="43109" s="29" customFormat="1" x14ac:dyDescent="0.25"/>
    <row r="43110" s="29" customFormat="1" x14ac:dyDescent="0.25"/>
    <row r="43111" s="29" customFormat="1" x14ac:dyDescent="0.25"/>
    <row r="43112" s="29" customFormat="1" x14ac:dyDescent="0.25"/>
    <row r="43113" s="29" customFormat="1" x14ac:dyDescent="0.25"/>
    <row r="43114" s="29" customFormat="1" x14ac:dyDescent="0.25"/>
    <row r="43115" s="29" customFormat="1" x14ac:dyDescent="0.25"/>
    <row r="43116" s="29" customFormat="1" x14ac:dyDescent="0.25"/>
    <row r="43117" s="29" customFormat="1" x14ac:dyDescent="0.25"/>
    <row r="43118" s="29" customFormat="1" x14ac:dyDescent="0.25"/>
    <row r="43119" s="29" customFormat="1" x14ac:dyDescent="0.25"/>
    <row r="43120" s="29" customFormat="1" x14ac:dyDescent="0.25"/>
    <row r="43121" s="29" customFormat="1" x14ac:dyDescent="0.25"/>
    <row r="43122" s="29" customFormat="1" x14ac:dyDescent="0.25"/>
    <row r="43123" s="29" customFormat="1" x14ac:dyDescent="0.25"/>
    <row r="43124" s="29" customFormat="1" x14ac:dyDescent="0.25"/>
    <row r="43125" s="29" customFormat="1" x14ac:dyDescent="0.25"/>
    <row r="43126" s="29" customFormat="1" x14ac:dyDescent="0.25"/>
    <row r="43127" s="29" customFormat="1" x14ac:dyDescent="0.25"/>
    <row r="43128" s="29" customFormat="1" x14ac:dyDescent="0.25"/>
    <row r="43129" s="29" customFormat="1" x14ac:dyDescent="0.25"/>
    <row r="43130" s="29" customFormat="1" x14ac:dyDescent="0.25"/>
    <row r="43131" s="29" customFormat="1" x14ac:dyDescent="0.25"/>
    <row r="43132" s="29" customFormat="1" x14ac:dyDescent="0.25"/>
    <row r="43133" s="29" customFormat="1" x14ac:dyDescent="0.25"/>
    <row r="43134" s="29" customFormat="1" x14ac:dyDescent="0.25"/>
    <row r="43135" s="29" customFormat="1" x14ac:dyDescent="0.25"/>
    <row r="43136" s="29" customFormat="1" x14ac:dyDescent="0.25"/>
    <row r="43137" s="29" customFormat="1" x14ac:dyDescent="0.25"/>
    <row r="43138" s="29" customFormat="1" x14ac:dyDescent="0.25"/>
    <row r="43139" s="29" customFormat="1" x14ac:dyDescent="0.25"/>
    <row r="43140" s="29" customFormat="1" x14ac:dyDescent="0.25"/>
    <row r="43141" s="29" customFormat="1" x14ac:dyDescent="0.25"/>
    <row r="43142" s="29" customFormat="1" x14ac:dyDescent="0.25"/>
    <row r="43143" s="29" customFormat="1" x14ac:dyDescent="0.25"/>
    <row r="43144" s="29" customFormat="1" x14ac:dyDescent="0.25"/>
    <row r="43145" s="29" customFormat="1" x14ac:dyDescent="0.25"/>
    <row r="43146" s="29" customFormat="1" x14ac:dyDescent="0.25"/>
    <row r="43147" s="29" customFormat="1" x14ac:dyDescent="0.25"/>
    <row r="43148" s="29" customFormat="1" x14ac:dyDescent="0.25"/>
    <row r="43149" s="29" customFormat="1" x14ac:dyDescent="0.25"/>
    <row r="43150" s="29" customFormat="1" x14ac:dyDescent="0.25"/>
    <row r="43151" s="29" customFormat="1" x14ac:dyDescent="0.25"/>
    <row r="43152" s="29" customFormat="1" x14ac:dyDescent="0.25"/>
    <row r="43153" s="29" customFormat="1" x14ac:dyDescent="0.25"/>
    <row r="43154" s="29" customFormat="1" x14ac:dyDescent="0.25"/>
    <row r="43155" s="29" customFormat="1" x14ac:dyDescent="0.25"/>
    <row r="43156" s="29" customFormat="1" x14ac:dyDescent="0.25"/>
    <row r="43157" s="29" customFormat="1" x14ac:dyDescent="0.25"/>
    <row r="43158" s="29" customFormat="1" x14ac:dyDescent="0.25"/>
    <row r="43159" s="29" customFormat="1" x14ac:dyDescent="0.25"/>
    <row r="43160" s="29" customFormat="1" x14ac:dyDescent="0.25"/>
    <row r="43161" s="29" customFormat="1" x14ac:dyDescent="0.25"/>
    <row r="43162" s="29" customFormat="1" x14ac:dyDescent="0.25"/>
    <row r="43163" s="29" customFormat="1" x14ac:dyDescent="0.25"/>
    <row r="43164" s="29" customFormat="1" x14ac:dyDescent="0.25"/>
    <row r="43165" s="29" customFormat="1" x14ac:dyDescent="0.25"/>
    <row r="43166" s="29" customFormat="1" x14ac:dyDescent="0.25"/>
    <row r="43167" s="29" customFormat="1" x14ac:dyDescent="0.25"/>
    <row r="43168" s="29" customFormat="1" x14ac:dyDescent="0.25"/>
    <row r="43169" s="29" customFormat="1" x14ac:dyDescent="0.25"/>
    <row r="43170" s="29" customFormat="1" x14ac:dyDescent="0.25"/>
    <row r="43171" s="29" customFormat="1" x14ac:dyDescent="0.25"/>
    <row r="43172" s="29" customFormat="1" x14ac:dyDescent="0.25"/>
    <row r="43173" s="29" customFormat="1" x14ac:dyDescent="0.25"/>
    <row r="43174" s="29" customFormat="1" x14ac:dyDescent="0.25"/>
    <row r="43175" s="29" customFormat="1" x14ac:dyDescent="0.25"/>
    <row r="43176" s="29" customFormat="1" x14ac:dyDescent="0.25"/>
    <row r="43177" s="29" customFormat="1" x14ac:dyDescent="0.25"/>
    <row r="43178" s="29" customFormat="1" x14ac:dyDescent="0.25"/>
    <row r="43179" s="29" customFormat="1" x14ac:dyDescent="0.25"/>
    <row r="43180" s="29" customFormat="1" x14ac:dyDescent="0.25"/>
    <row r="43181" s="29" customFormat="1" x14ac:dyDescent="0.25"/>
    <row r="43182" s="29" customFormat="1" x14ac:dyDescent="0.25"/>
    <row r="43183" s="29" customFormat="1" x14ac:dyDescent="0.25"/>
    <row r="43184" s="29" customFormat="1" x14ac:dyDescent="0.25"/>
    <row r="43185" s="29" customFormat="1" x14ac:dyDescent="0.25"/>
    <row r="43186" s="29" customFormat="1" x14ac:dyDescent="0.25"/>
    <row r="43187" s="29" customFormat="1" x14ac:dyDescent="0.25"/>
    <row r="43188" s="29" customFormat="1" x14ac:dyDescent="0.25"/>
    <row r="43189" s="29" customFormat="1" x14ac:dyDescent="0.25"/>
    <row r="43190" s="29" customFormat="1" x14ac:dyDescent="0.25"/>
    <row r="43191" s="29" customFormat="1" x14ac:dyDescent="0.25"/>
    <row r="43192" s="29" customFormat="1" x14ac:dyDescent="0.25"/>
    <row r="43193" s="29" customFormat="1" x14ac:dyDescent="0.25"/>
    <row r="43194" s="29" customFormat="1" x14ac:dyDescent="0.25"/>
    <row r="43195" s="29" customFormat="1" x14ac:dyDescent="0.25"/>
    <row r="43196" s="29" customFormat="1" x14ac:dyDescent="0.25"/>
    <row r="43197" s="29" customFormat="1" x14ac:dyDescent="0.25"/>
    <row r="43198" s="29" customFormat="1" x14ac:dyDescent="0.25"/>
    <row r="43199" s="29" customFormat="1" x14ac:dyDescent="0.25"/>
    <row r="43200" s="29" customFormat="1" x14ac:dyDescent="0.25"/>
    <row r="43201" s="29" customFormat="1" x14ac:dyDescent="0.25"/>
    <row r="43202" s="29" customFormat="1" x14ac:dyDescent="0.25"/>
    <row r="43203" s="29" customFormat="1" x14ac:dyDescent="0.25"/>
    <row r="43204" s="29" customFormat="1" x14ac:dyDescent="0.25"/>
    <row r="43205" s="29" customFormat="1" x14ac:dyDescent="0.25"/>
    <row r="43206" s="29" customFormat="1" x14ac:dyDescent="0.25"/>
    <row r="43207" s="29" customFormat="1" x14ac:dyDescent="0.25"/>
    <row r="43208" s="29" customFormat="1" x14ac:dyDescent="0.25"/>
    <row r="43209" s="29" customFormat="1" x14ac:dyDescent="0.25"/>
    <row r="43210" s="29" customFormat="1" x14ac:dyDescent="0.25"/>
    <row r="43211" s="29" customFormat="1" x14ac:dyDescent="0.25"/>
    <row r="43212" s="29" customFormat="1" x14ac:dyDescent="0.25"/>
    <row r="43213" s="29" customFormat="1" x14ac:dyDescent="0.25"/>
    <row r="43214" s="29" customFormat="1" x14ac:dyDescent="0.25"/>
    <row r="43215" s="29" customFormat="1" x14ac:dyDescent="0.25"/>
    <row r="43216" s="29" customFormat="1" x14ac:dyDescent="0.25"/>
    <row r="43217" s="29" customFormat="1" x14ac:dyDescent="0.25"/>
    <row r="43218" s="29" customFormat="1" x14ac:dyDescent="0.25"/>
    <row r="43219" s="29" customFormat="1" x14ac:dyDescent="0.25"/>
    <row r="43220" s="29" customFormat="1" x14ac:dyDescent="0.25"/>
    <row r="43221" s="29" customFormat="1" x14ac:dyDescent="0.25"/>
    <row r="43222" s="29" customFormat="1" x14ac:dyDescent="0.25"/>
    <row r="43223" s="29" customFormat="1" x14ac:dyDescent="0.25"/>
    <row r="43224" s="29" customFormat="1" x14ac:dyDescent="0.25"/>
    <row r="43225" s="29" customFormat="1" x14ac:dyDescent="0.25"/>
    <row r="43226" s="29" customFormat="1" x14ac:dyDescent="0.25"/>
    <row r="43227" s="29" customFormat="1" x14ac:dyDescent="0.25"/>
    <row r="43228" s="29" customFormat="1" x14ac:dyDescent="0.25"/>
    <row r="43229" s="29" customFormat="1" x14ac:dyDescent="0.25"/>
    <row r="43230" s="29" customFormat="1" x14ac:dyDescent="0.25"/>
    <row r="43231" s="29" customFormat="1" x14ac:dyDescent="0.25"/>
    <row r="43232" s="29" customFormat="1" x14ac:dyDescent="0.25"/>
    <row r="43233" s="29" customFormat="1" x14ac:dyDescent="0.25"/>
    <row r="43234" s="29" customFormat="1" x14ac:dyDescent="0.25"/>
    <row r="43235" s="29" customFormat="1" x14ac:dyDescent="0.25"/>
    <row r="43236" s="29" customFormat="1" x14ac:dyDescent="0.25"/>
    <row r="43237" s="29" customFormat="1" x14ac:dyDescent="0.25"/>
    <row r="43238" s="29" customFormat="1" x14ac:dyDescent="0.25"/>
    <row r="43239" s="29" customFormat="1" x14ac:dyDescent="0.25"/>
    <row r="43240" s="29" customFormat="1" x14ac:dyDescent="0.25"/>
    <row r="43241" s="29" customFormat="1" x14ac:dyDescent="0.25"/>
    <row r="43242" s="29" customFormat="1" x14ac:dyDescent="0.25"/>
    <row r="43243" s="29" customFormat="1" x14ac:dyDescent="0.25"/>
    <row r="43244" s="29" customFormat="1" x14ac:dyDescent="0.25"/>
    <row r="43245" s="29" customFormat="1" x14ac:dyDescent="0.25"/>
    <row r="43246" s="29" customFormat="1" x14ac:dyDescent="0.25"/>
    <row r="43247" s="29" customFormat="1" x14ac:dyDescent="0.25"/>
    <row r="43248" s="29" customFormat="1" x14ac:dyDescent="0.25"/>
    <row r="43249" s="29" customFormat="1" x14ac:dyDescent="0.25"/>
    <row r="43250" s="29" customFormat="1" x14ac:dyDescent="0.25"/>
    <row r="43251" s="29" customFormat="1" x14ac:dyDescent="0.25"/>
    <row r="43252" s="29" customFormat="1" x14ac:dyDescent="0.25"/>
    <row r="43253" s="29" customFormat="1" x14ac:dyDescent="0.25"/>
    <row r="43254" s="29" customFormat="1" x14ac:dyDescent="0.25"/>
    <row r="43255" s="29" customFormat="1" x14ac:dyDescent="0.25"/>
    <row r="43256" s="29" customFormat="1" x14ac:dyDescent="0.25"/>
    <row r="43257" s="29" customFormat="1" x14ac:dyDescent="0.25"/>
    <row r="43258" s="29" customFormat="1" x14ac:dyDescent="0.25"/>
    <row r="43259" s="29" customFormat="1" x14ac:dyDescent="0.25"/>
    <row r="43260" s="29" customFormat="1" x14ac:dyDescent="0.25"/>
    <row r="43261" s="29" customFormat="1" x14ac:dyDescent="0.25"/>
    <row r="43262" s="29" customFormat="1" x14ac:dyDescent="0.25"/>
    <row r="43263" s="29" customFormat="1" x14ac:dyDescent="0.25"/>
    <row r="43264" s="29" customFormat="1" x14ac:dyDescent="0.25"/>
    <row r="43265" s="29" customFormat="1" x14ac:dyDescent="0.25"/>
    <row r="43266" s="29" customFormat="1" x14ac:dyDescent="0.25"/>
    <row r="43267" s="29" customFormat="1" x14ac:dyDescent="0.25"/>
    <row r="43268" s="29" customFormat="1" x14ac:dyDescent="0.25"/>
    <row r="43269" s="29" customFormat="1" x14ac:dyDescent="0.25"/>
    <row r="43270" s="29" customFormat="1" x14ac:dyDescent="0.25"/>
    <row r="43271" s="29" customFormat="1" x14ac:dyDescent="0.25"/>
    <row r="43272" s="29" customFormat="1" x14ac:dyDescent="0.25"/>
    <row r="43273" s="29" customFormat="1" x14ac:dyDescent="0.25"/>
    <row r="43274" s="29" customFormat="1" x14ac:dyDescent="0.25"/>
    <row r="43275" s="29" customFormat="1" x14ac:dyDescent="0.25"/>
    <row r="43276" s="29" customFormat="1" x14ac:dyDescent="0.25"/>
    <row r="43277" s="29" customFormat="1" x14ac:dyDescent="0.25"/>
    <row r="43278" s="29" customFormat="1" x14ac:dyDescent="0.25"/>
    <row r="43279" s="29" customFormat="1" x14ac:dyDescent="0.25"/>
    <row r="43280" s="29" customFormat="1" x14ac:dyDescent="0.25"/>
    <row r="43281" s="29" customFormat="1" x14ac:dyDescent="0.25"/>
    <row r="43282" s="29" customFormat="1" x14ac:dyDescent="0.25"/>
    <row r="43283" s="29" customFormat="1" x14ac:dyDescent="0.25"/>
    <row r="43284" s="29" customFormat="1" x14ac:dyDescent="0.25"/>
    <row r="43285" s="29" customFormat="1" x14ac:dyDescent="0.25"/>
    <row r="43286" s="29" customFormat="1" x14ac:dyDescent="0.25"/>
    <row r="43287" s="29" customFormat="1" x14ac:dyDescent="0.25"/>
    <row r="43288" s="29" customFormat="1" x14ac:dyDescent="0.25"/>
    <row r="43289" s="29" customFormat="1" x14ac:dyDescent="0.25"/>
    <row r="43290" s="29" customFormat="1" x14ac:dyDescent="0.25"/>
    <row r="43291" s="29" customFormat="1" x14ac:dyDescent="0.25"/>
    <row r="43292" s="29" customFormat="1" x14ac:dyDescent="0.25"/>
    <row r="43293" s="29" customFormat="1" x14ac:dyDescent="0.25"/>
    <row r="43294" s="29" customFormat="1" x14ac:dyDescent="0.25"/>
    <row r="43295" s="29" customFormat="1" x14ac:dyDescent="0.25"/>
    <row r="43296" s="29" customFormat="1" x14ac:dyDescent="0.25"/>
    <row r="43297" s="29" customFormat="1" x14ac:dyDescent="0.25"/>
    <row r="43298" s="29" customFormat="1" x14ac:dyDescent="0.25"/>
    <row r="43299" s="29" customFormat="1" x14ac:dyDescent="0.25"/>
    <row r="43300" s="29" customFormat="1" x14ac:dyDescent="0.25"/>
    <row r="43301" s="29" customFormat="1" x14ac:dyDescent="0.25"/>
    <row r="43302" s="29" customFormat="1" x14ac:dyDescent="0.25"/>
    <row r="43303" s="29" customFormat="1" x14ac:dyDescent="0.25"/>
    <row r="43304" s="29" customFormat="1" x14ac:dyDescent="0.25"/>
    <row r="43305" s="29" customFormat="1" x14ac:dyDescent="0.25"/>
    <row r="43306" s="29" customFormat="1" x14ac:dyDescent="0.25"/>
    <row r="43307" s="29" customFormat="1" x14ac:dyDescent="0.25"/>
    <row r="43308" s="29" customFormat="1" x14ac:dyDescent="0.25"/>
    <row r="43309" s="29" customFormat="1" x14ac:dyDescent="0.25"/>
    <row r="43310" s="29" customFormat="1" x14ac:dyDescent="0.25"/>
    <row r="43311" s="29" customFormat="1" x14ac:dyDescent="0.25"/>
    <row r="43312" s="29" customFormat="1" x14ac:dyDescent="0.25"/>
    <row r="43313" s="29" customFormat="1" x14ac:dyDescent="0.25"/>
    <row r="43314" s="29" customFormat="1" x14ac:dyDescent="0.25"/>
    <row r="43315" s="29" customFormat="1" x14ac:dyDescent="0.25"/>
    <row r="43316" s="29" customFormat="1" x14ac:dyDescent="0.25"/>
    <row r="43317" s="29" customFormat="1" x14ac:dyDescent="0.25"/>
    <row r="43318" s="29" customFormat="1" x14ac:dyDescent="0.25"/>
    <row r="43319" s="29" customFormat="1" x14ac:dyDescent="0.25"/>
    <row r="43320" s="29" customFormat="1" x14ac:dyDescent="0.25"/>
    <row r="43321" s="29" customFormat="1" x14ac:dyDescent="0.25"/>
    <row r="43322" s="29" customFormat="1" x14ac:dyDescent="0.25"/>
    <row r="43323" s="29" customFormat="1" x14ac:dyDescent="0.25"/>
    <row r="43324" s="29" customFormat="1" x14ac:dyDescent="0.25"/>
    <row r="43325" s="29" customFormat="1" x14ac:dyDescent="0.25"/>
    <row r="43326" s="29" customFormat="1" x14ac:dyDescent="0.25"/>
    <row r="43327" s="29" customFormat="1" x14ac:dyDescent="0.25"/>
    <row r="43328" s="29" customFormat="1" x14ac:dyDescent="0.25"/>
    <row r="43329" s="29" customFormat="1" x14ac:dyDescent="0.25"/>
    <row r="43330" s="29" customFormat="1" x14ac:dyDescent="0.25"/>
    <row r="43331" s="29" customFormat="1" x14ac:dyDescent="0.25"/>
    <row r="43332" s="29" customFormat="1" x14ac:dyDescent="0.25"/>
    <row r="43333" s="29" customFormat="1" x14ac:dyDescent="0.25"/>
    <row r="43334" s="29" customFormat="1" x14ac:dyDescent="0.25"/>
    <row r="43335" s="29" customFormat="1" x14ac:dyDescent="0.25"/>
    <row r="43336" s="29" customFormat="1" x14ac:dyDescent="0.25"/>
    <row r="43337" s="29" customFormat="1" x14ac:dyDescent="0.25"/>
    <row r="43338" s="29" customFormat="1" x14ac:dyDescent="0.25"/>
    <row r="43339" s="29" customFormat="1" x14ac:dyDescent="0.25"/>
    <row r="43340" s="29" customFormat="1" x14ac:dyDescent="0.25"/>
    <row r="43341" s="29" customFormat="1" x14ac:dyDescent="0.25"/>
    <row r="43342" s="29" customFormat="1" x14ac:dyDescent="0.25"/>
    <row r="43343" s="29" customFormat="1" x14ac:dyDescent="0.25"/>
    <row r="43344" s="29" customFormat="1" x14ac:dyDescent="0.25"/>
    <row r="43345" s="29" customFormat="1" x14ac:dyDescent="0.25"/>
    <row r="43346" s="29" customFormat="1" x14ac:dyDescent="0.25"/>
    <row r="43347" s="29" customFormat="1" x14ac:dyDescent="0.25"/>
    <row r="43348" s="29" customFormat="1" x14ac:dyDescent="0.25"/>
    <row r="43349" s="29" customFormat="1" x14ac:dyDescent="0.25"/>
    <row r="43350" s="29" customFormat="1" x14ac:dyDescent="0.25"/>
    <row r="43351" s="29" customFormat="1" x14ac:dyDescent="0.25"/>
    <row r="43352" s="29" customFormat="1" x14ac:dyDescent="0.25"/>
    <row r="43353" s="29" customFormat="1" x14ac:dyDescent="0.25"/>
    <row r="43354" s="29" customFormat="1" x14ac:dyDescent="0.25"/>
    <row r="43355" s="29" customFormat="1" x14ac:dyDescent="0.25"/>
    <row r="43356" s="29" customFormat="1" x14ac:dyDescent="0.25"/>
    <row r="43357" s="29" customFormat="1" x14ac:dyDescent="0.25"/>
    <row r="43358" s="29" customFormat="1" x14ac:dyDescent="0.25"/>
    <row r="43359" s="29" customFormat="1" x14ac:dyDescent="0.25"/>
    <row r="43360" s="29" customFormat="1" x14ac:dyDescent="0.25"/>
    <row r="43361" s="29" customFormat="1" x14ac:dyDescent="0.25"/>
    <row r="43362" s="29" customFormat="1" x14ac:dyDescent="0.25"/>
    <row r="43363" s="29" customFormat="1" x14ac:dyDescent="0.25"/>
    <row r="43364" s="29" customFormat="1" x14ac:dyDescent="0.25"/>
    <row r="43365" s="29" customFormat="1" x14ac:dyDescent="0.25"/>
    <row r="43366" s="29" customFormat="1" x14ac:dyDescent="0.25"/>
    <row r="43367" s="29" customFormat="1" x14ac:dyDescent="0.25"/>
    <row r="43368" s="29" customFormat="1" x14ac:dyDescent="0.25"/>
    <row r="43369" s="29" customFormat="1" x14ac:dyDescent="0.25"/>
    <row r="43370" s="29" customFormat="1" x14ac:dyDescent="0.25"/>
    <row r="43371" s="29" customFormat="1" x14ac:dyDescent="0.25"/>
    <row r="43372" s="29" customFormat="1" x14ac:dyDescent="0.25"/>
    <row r="43373" s="29" customFormat="1" x14ac:dyDescent="0.25"/>
    <row r="43374" s="29" customFormat="1" x14ac:dyDescent="0.25"/>
    <row r="43375" s="29" customFormat="1" x14ac:dyDescent="0.25"/>
    <row r="43376" s="29" customFormat="1" x14ac:dyDescent="0.25"/>
    <row r="43377" s="29" customFormat="1" x14ac:dyDescent="0.25"/>
    <row r="43378" s="29" customFormat="1" x14ac:dyDescent="0.25"/>
    <row r="43379" s="29" customFormat="1" x14ac:dyDescent="0.25"/>
    <row r="43380" s="29" customFormat="1" x14ac:dyDescent="0.25"/>
    <row r="43381" s="29" customFormat="1" x14ac:dyDescent="0.25"/>
    <row r="43382" s="29" customFormat="1" x14ac:dyDescent="0.25"/>
    <row r="43383" s="29" customFormat="1" x14ac:dyDescent="0.25"/>
    <row r="43384" s="29" customFormat="1" x14ac:dyDescent="0.25"/>
    <row r="43385" s="29" customFormat="1" x14ac:dyDescent="0.25"/>
    <row r="43386" s="29" customFormat="1" x14ac:dyDescent="0.25"/>
    <row r="43387" s="29" customFormat="1" x14ac:dyDescent="0.25"/>
    <row r="43388" s="29" customFormat="1" x14ac:dyDescent="0.25"/>
    <row r="43389" s="29" customFormat="1" x14ac:dyDescent="0.25"/>
    <row r="43390" s="29" customFormat="1" x14ac:dyDescent="0.25"/>
    <row r="43391" s="29" customFormat="1" x14ac:dyDescent="0.25"/>
    <row r="43392" s="29" customFormat="1" x14ac:dyDescent="0.25"/>
    <row r="43393" s="29" customFormat="1" x14ac:dyDescent="0.25"/>
    <row r="43394" s="29" customFormat="1" x14ac:dyDescent="0.25"/>
    <row r="43395" s="29" customFormat="1" x14ac:dyDescent="0.25"/>
    <row r="43396" s="29" customFormat="1" x14ac:dyDescent="0.25"/>
    <row r="43397" s="29" customFormat="1" x14ac:dyDescent="0.25"/>
    <row r="43398" s="29" customFormat="1" x14ac:dyDescent="0.25"/>
    <row r="43399" s="29" customFormat="1" x14ac:dyDescent="0.25"/>
    <row r="43400" s="29" customFormat="1" x14ac:dyDescent="0.25"/>
    <row r="43401" s="29" customFormat="1" x14ac:dyDescent="0.25"/>
    <row r="43402" s="29" customFormat="1" x14ac:dyDescent="0.25"/>
    <row r="43403" s="29" customFormat="1" x14ac:dyDescent="0.25"/>
    <row r="43404" s="29" customFormat="1" x14ac:dyDescent="0.25"/>
    <row r="43405" s="29" customFormat="1" x14ac:dyDescent="0.25"/>
    <row r="43406" s="29" customFormat="1" x14ac:dyDescent="0.25"/>
    <row r="43407" s="29" customFormat="1" x14ac:dyDescent="0.25"/>
    <row r="43408" s="29" customFormat="1" x14ac:dyDescent="0.25"/>
    <row r="43409" s="29" customFormat="1" x14ac:dyDescent="0.25"/>
    <row r="43410" s="29" customFormat="1" x14ac:dyDescent="0.25"/>
    <row r="43411" s="29" customFormat="1" x14ac:dyDescent="0.25"/>
    <row r="43412" s="29" customFormat="1" x14ac:dyDescent="0.25"/>
    <row r="43413" s="29" customFormat="1" x14ac:dyDescent="0.25"/>
    <row r="43414" s="29" customFormat="1" x14ac:dyDescent="0.25"/>
    <row r="43415" s="29" customFormat="1" x14ac:dyDescent="0.25"/>
    <row r="43416" s="29" customFormat="1" x14ac:dyDescent="0.25"/>
    <row r="43417" s="29" customFormat="1" x14ac:dyDescent="0.25"/>
    <row r="43418" s="29" customFormat="1" x14ac:dyDescent="0.25"/>
    <row r="43419" s="29" customFormat="1" x14ac:dyDescent="0.25"/>
    <row r="43420" s="29" customFormat="1" x14ac:dyDescent="0.25"/>
    <row r="43421" s="29" customFormat="1" x14ac:dyDescent="0.25"/>
    <row r="43422" s="29" customFormat="1" x14ac:dyDescent="0.25"/>
    <row r="43423" s="29" customFormat="1" x14ac:dyDescent="0.25"/>
    <row r="43424" s="29" customFormat="1" x14ac:dyDescent="0.25"/>
    <row r="43425" s="29" customFormat="1" x14ac:dyDescent="0.25"/>
    <row r="43426" s="29" customFormat="1" x14ac:dyDescent="0.25"/>
    <row r="43427" s="29" customFormat="1" x14ac:dyDescent="0.25"/>
    <row r="43428" s="29" customFormat="1" x14ac:dyDescent="0.25"/>
    <row r="43429" s="29" customFormat="1" x14ac:dyDescent="0.25"/>
    <row r="43430" s="29" customFormat="1" x14ac:dyDescent="0.25"/>
    <row r="43431" s="29" customFormat="1" x14ac:dyDescent="0.25"/>
    <row r="43432" s="29" customFormat="1" x14ac:dyDescent="0.25"/>
    <row r="43433" s="29" customFormat="1" x14ac:dyDescent="0.25"/>
    <row r="43434" s="29" customFormat="1" x14ac:dyDescent="0.25"/>
    <row r="43435" s="29" customFormat="1" x14ac:dyDescent="0.25"/>
    <row r="43436" s="29" customFormat="1" x14ac:dyDescent="0.25"/>
    <row r="43437" s="29" customFormat="1" x14ac:dyDescent="0.25"/>
    <row r="43438" s="29" customFormat="1" x14ac:dyDescent="0.25"/>
    <row r="43439" s="29" customFormat="1" x14ac:dyDescent="0.25"/>
    <row r="43440" s="29" customFormat="1" x14ac:dyDescent="0.25"/>
    <row r="43441" s="29" customFormat="1" x14ac:dyDescent="0.25"/>
    <row r="43442" s="29" customFormat="1" x14ac:dyDescent="0.25"/>
    <row r="43443" s="29" customFormat="1" x14ac:dyDescent="0.25"/>
    <row r="43444" s="29" customFormat="1" x14ac:dyDescent="0.25"/>
    <row r="43445" s="29" customFormat="1" x14ac:dyDescent="0.25"/>
    <row r="43446" s="29" customFormat="1" x14ac:dyDescent="0.25"/>
    <row r="43447" s="29" customFormat="1" x14ac:dyDescent="0.25"/>
    <row r="43448" s="29" customFormat="1" x14ac:dyDescent="0.25"/>
    <row r="43449" s="29" customFormat="1" x14ac:dyDescent="0.25"/>
    <row r="43450" s="29" customFormat="1" x14ac:dyDescent="0.25"/>
    <row r="43451" s="29" customFormat="1" x14ac:dyDescent="0.25"/>
    <row r="43452" s="29" customFormat="1" x14ac:dyDescent="0.25"/>
    <row r="43453" s="29" customFormat="1" x14ac:dyDescent="0.25"/>
    <row r="43454" s="29" customFormat="1" x14ac:dyDescent="0.25"/>
    <row r="43455" s="29" customFormat="1" x14ac:dyDescent="0.25"/>
    <row r="43456" s="29" customFormat="1" x14ac:dyDescent="0.25"/>
    <row r="43457" s="29" customFormat="1" x14ac:dyDescent="0.25"/>
    <row r="43458" s="29" customFormat="1" x14ac:dyDescent="0.25"/>
    <row r="43459" s="29" customFormat="1" x14ac:dyDescent="0.25"/>
    <row r="43460" s="29" customFormat="1" x14ac:dyDescent="0.25"/>
    <row r="43461" s="29" customFormat="1" x14ac:dyDescent="0.25"/>
    <row r="43462" s="29" customFormat="1" x14ac:dyDescent="0.25"/>
    <row r="43463" s="29" customFormat="1" x14ac:dyDescent="0.25"/>
    <row r="43464" s="29" customFormat="1" x14ac:dyDescent="0.25"/>
    <row r="43465" s="29" customFormat="1" x14ac:dyDescent="0.25"/>
    <row r="43466" s="29" customFormat="1" x14ac:dyDescent="0.25"/>
    <row r="43467" s="29" customFormat="1" x14ac:dyDescent="0.25"/>
    <row r="43468" s="29" customFormat="1" x14ac:dyDescent="0.25"/>
    <row r="43469" s="29" customFormat="1" x14ac:dyDescent="0.25"/>
    <row r="43470" s="29" customFormat="1" x14ac:dyDescent="0.25"/>
    <row r="43471" s="29" customFormat="1" x14ac:dyDescent="0.25"/>
    <row r="43472" s="29" customFormat="1" x14ac:dyDescent="0.25"/>
    <row r="43473" s="29" customFormat="1" x14ac:dyDescent="0.25"/>
    <row r="43474" s="29" customFormat="1" x14ac:dyDescent="0.25"/>
    <row r="43475" s="29" customFormat="1" x14ac:dyDescent="0.25"/>
    <row r="43476" s="29" customFormat="1" x14ac:dyDescent="0.25"/>
    <row r="43477" s="29" customFormat="1" x14ac:dyDescent="0.25"/>
    <row r="43478" s="29" customFormat="1" x14ac:dyDescent="0.25"/>
    <row r="43479" s="29" customFormat="1" x14ac:dyDescent="0.25"/>
    <row r="43480" s="29" customFormat="1" x14ac:dyDescent="0.25"/>
    <row r="43481" s="29" customFormat="1" x14ac:dyDescent="0.25"/>
    <row r="43482" s="29" customFormat="1" x14ac:dyDescent="0.25"/>
    <row r="43483" s="29" customFormat="1" x14ac:dyDescent="0.25"/>
    <row r="43484" s="29" customFormat="1" x14ac:dyDescent="0.25"/>
    <row r="43485" s="29" customFormat="1" x14ac:dyDescent="0.25"/>
    <row r="43486" s="29" customFormat="1" x14ac:dyDescent="0.25"/>
    <row r="43487" s="29" customFormat="1" x14ac:dyDescent="0.25"/>
    <row r="43488" s="29" customFormat="1" x14ac:dyDescent="0.25"/>
    <row r="43489" s="29" customFormat="1" x14ac:dyDescent="0.25"/>
    <row r="43490" s="29" customFormat="1" x14ac:dyDescent="0.25"/>
    <row r="43491" s="29" customFormat="1" x14ac:dyDescent="0.25"/>
    <row r="43492" s="29" customFormat="1" x14ac:dyDescent="0.25"/>
    <row r="43493" s="29" customFormat="1" x14ac:dyDescent="0.25"/>
    <row r="43494" s="29" customFormat="1" x14ac:dyDescent="0.25"/>
    <row r="43495" s="29" customFormat="1" x14ac:dyDescent="0.25"/>
    <row r="43496" s="29" customFormat="1" x14ac:dyDescent="0.25"/>
    <row r="43497" s="29" customFormat="1" x14ac:dyDescent="0.25"/>
    <row r="43498" s="29" customFormat="1" x14ac:dyDescent="0.25"/>
    <row r="43499" s="29" customFormat="1" x14ac:dyDescent="0.25"/>
    <row r="43500" s="29" customFormat="1" x14ac:dyDescent="0.25"/>
    <row r="43501" s="29" customFormat="1" x14ac:dyDescent="0.25"/>
    <row r="43502" s="29" customFormat="1" x14ac:dyDescent="0.25"/>
    <row r="43503" s="29" customFormat="1" x14ac:dyDescent="0.25"/>
    <row r="43504" s="29" customFormat="1" x14ac:dyDescent="0.25"/>
    <row r="43505" s="29" customFormat="1" x14ac:dyDescent="0.25"/>
    <row r="43506" s="29" customFormat="1" x14ac:dyDescent="0.25"/>
    <row r="43507" s="29" customFormat="1" x14ac:dyDescent="0.25"/>
    <row r="43508" s="29" customFormat="1" x14ac:dyDescent="0.25"/>
    <row r="43509" s="29" customFormat="1" x14ac:dyDescent="0.25"/>
    <row r="43510" s="29" customFormat="1" x14ac:dyDescent="0.25"/>
    <row r="43511" s="29" customFormat="1" x14ac:dyDescent="0.25"/>
    <row r="43512" s="29" customFormat="1" x14ac:dyDescent="0.25"/>
    <row r="43513" s="29" customFormat="1" x14ac:dyDescent="0.25"/>
    <row r="43514" s="29" customFormat="1" x14ac:dyDescent="0.25"/>
    <row r="43515" s="29" customFormat="1" x14ac:dyDescent="0.25"/>
    <row r="43516" s="29" customFormat="1" x14ac:dyDescent="0.25"/>
    <row r="43517" s="29" customFormat="1" x14ac:dyDescent="0.25"/>
    <row r="43518" s="29" customFormat="1" x14ac:dyDescent="0.25"/>
    <row r="43519" s="29" customFormat="1" x14ac:dyDescent="0.25"/>
    <row r="43520" s="29" customFormat="1" x14ac:dyDescent="0.25"/>
    <row r="43521" s="29" customFormat="1" x14ac:dyDescent="0.25"/>
    <row r="43522" s="29" customFormat="1" x14ac:dyDescent="0.25"/>
    <row r="43523" s="29" customFormat="1" x14ac:dyDescent="0.25"/>
    <row r="43524" s="29" customFormat="1" x14ac:dyDescent="0.25"/>
    <row r="43525" s="29" customFormat="1" x14ac:dyDescent="0.25"/>
    <row r="43526" s="29" customFormat="1" x14ac:dyDescent="0.25"/>
    <row r="43527" s="29" customFormat="1" x14ac:dyDescent="0.25"/>
    <row r="43528" s="29" customFormat="1" x14ac:dyDescent="0.25"/>
    <row r="43529" s="29" customFormat="1" x14ac:dyDescent="0.25"/>
    <row r="43530" s="29" customFormat="1" x14ac:dyDescent="0.25"/>
    <row r="43531" s="29" customFormat="1" x14ac:dyDescent="0.25"/>
    <row r="43532" s="29" customFormat="1" x14ac:dyDescent="0.25"/>
    <row r="43533" s="29" customFormat="1" x14ac:dyDescent="0.25"/>
    <row r="43534" s="29" customFormat="1" x14ac:dyDescent="0.25"/>
    <row r="43535" s="29" customFormat="1" x14ac:dyDescent="0.25"/>
    <row r="43536" s="29" customFormat="1" x14ac:dyDescent="0.25"/>
    <row r="43537" s="29" customFormat="1" x14ac:dyDescent="0.25"/>
    <row r="43538" s="29" customFormat="1" x14ac:dyDescent="0.25"/>
    <row r="43539" s="29" customFormat="1" x14ac:dyDescent="0.25"/>
    <row r="43540" s="29" customFormat="1" x14ac:dyDescent="0.25"/>
    <row r="43541" s="29" customFormat="1" x14ac:dyDescent="0.25"/>
    <row r="43542" s="29" customFormat="1" x14ac:dyDescent="0.25"/>
    <row r="43543" s="29" customFormat="1" x14ac:dyDescent="0.25"/>
    <row r="43544" s="29" customFormat="1" x14ac:dyDescent="0.25"/>
    <row r="43545" s="29" customFormat="1" x14ac:dyDescent="0.25"/>
    <row r="43546" s="29" customFormat="1" x14ac:dyDescent="0.25"/>
    <row r="43547" s="29" customFormat="1" x14ac:dyDescent="0.25"/>
    <row r="43548" s="29" customFormat="1" x14ac:dyDescent="0.25"/>
    <row r="43549" s="29" customFormat="1" x14ac:dyDescent="0.25"/>
    <row r="43550" s="29" customFormat="1" x14ac:dyDescent="0.25"/>
    <row r="43551" s="29" customFormat="1" x14ac:dyDescent="0.25"/>
    <row r="43552" s="29" customFormat="1" x14ac:dyDescent="0.25"/>
    <row r="43553" s="29" customFormat="1" x14ac:dyDescent="0.25"/>
    <row r="43554" s="29" customFormat="1" x14ac:dyDescent="0.25"/>
    <row r="43555" s="29" customFormat="1" x14ac:dyDescent="0.25"/>
    <row r="43556" s="29" customFormat="1" x14ac:dyDescent="0.25"/>
    <row r="43557" s="29" customFormat="1" x14ac:dyDescent="0.25"/>
    <row r="43558" s="29" customFormat="1" x14ac:dyDescent="0.25"/>
    <row r="43559" s="29" customFormat="1" x14ac:dyDescent="0.25"/>
    <row r="43560" s="29" customFormat="1" x14ac:dyDescent="0.25"/>
    <row r="43561" s="29" customFormat="1" x14ac:dyDescent="0.25"/>
    <row r="43562" s="29" customFormat="1" x14ac:dyDescent="0.25"/>
    <row r="43563" s="29" customFormat="1" x14ac:dyDescent="0.25"/>
    <row r="43564" s="29" customFormat="1" x14ac:dyDescent="0.25"/>
    <row r="43565" s="29" customFormat="1" x14ac:dyDescent="0.25"/>
    <row r="43566" s="29" customFormat="1" x14ac:dyDescent="0.25"/>
    <row r="43567" s="29" customFormat="1" x14ac:dyDescent="0.25"/>
    <row r="43568" s="29" customFormat="1" x14ac:dyDescent="0.25"/>
    <row r="43569" s="29" customFormat="1" x14ac:dyDescent="0.25"/>
    <row r="43570" s="29" customFormat="1" x14ac:dyDescent="0.25"/>
    <row r="43571" s="29" customFormat="1" x14ac:dyDescent="0.25"/>
    <row r="43572" s="29" customFormat="1" x14ac:dyDescent="0.25"/>
    <row r="43573" s="29" customFormat="1" x14ac:dyDescent="0.25"/>
    <row r="43574" s="29" customFormat="1" x14ac:dyDescent="0.25"/>
    <row r="43575" s="29" customFormat="1" x14ac:dyDescent="0.25"/>
    <row r="43576" s="29" customFormat="1" x14ac:dyDescent="0.25"/>
    <row r="43577" s="29" customFormat="1" x14ac:dyDescent="0.25"/>
    <row r="43578" s="29" customFormat="1" x14ac:dyDescent="0.25"/>
    <row r="43579" s="29" customFormat="1" x14ac:dyDescent="0.25"/>
    <row r="43580" s="29" customFormat="1" x14ac:dyDescent="0.25"/>
    <row r="43581" s="29" customFormat="1" x14ac:dyDescent="0.25"/>
    <row r="43582" s="29" customFormat="1" x14ac:dyDescent="0.25"/>
    <row r="43583" s="29" customFormat="1" x14ac:dyDescent="0.25"/>
    <row r="43584" s="29" customFormat="1" x14ac:dyDescent="0.25"/>
    <row r="43585" s="29" customFormat="1" x14ac:dyDescent="0.25"/>
    <row r="43586" s="29" customFormat="1" x14ac:dyDescent="0.25"/>
    <row r="43587" s="29" customFormat="1" x14ac:dyDescent="0.25"/>
    <row r="43588" s="29" customFormat="1" x14ac:dyDescent="0.25"/>
    <row r="43589" s="29" customFormat="1" x14ac:dyDescent="0.25"/>
    <row r="43590" s="29" customFormat="1" x14ac:dyDescent="0.25"/>
    <row r="43591" s="29" customFormat="1" x14ac:dyDescent="0.25"/>
    <row r="43592" s="29" customFormat="1" x14ac:dyDescent="0.25"/>
    <row r="43593" s="29" customFormat="1" x14ac:dyDescent="0.25"/>
    <row r="43594" s="29" customFormat="1" x14ac:dyDescent="0.25"/>
    <row r="43595" s="29" customFormat="1" x14ac:dyDescent="0.25"/>
    <row r="43596" s="29" customFormat="1" x14ac:dyDescent="0.25"/>
    <row r="43597" s="29" customFormat="1" x14ac:dyDescent="0.25"/>
    <row r="43598" s="29" customFormat="1" x14ac:dyDescent="0.25"/>
    <row r="43599" s="29" customFormat="1" x14ac:dyDescent="0.25"/>
    <row r="43600" s="29" customFormat="1" x14ac:dyDescent="0.25"/>
    <row r="43601" s="29" customFormat="1" x14ac:dyDescent="0.25"/>
    <row r="43602" s="29" customFormat="1" x14ac:dyDescent="0.25"/>
    <row r="43603" s="29" customFormat="1" x14ac:dyDescent="0.25"/>
    <row r="43604" s="29" customFormat="1" x14ac:dyDescent="0.25"/>
    <row r="43605" s="29" customFormat="1" x14ac:dyDescent="0.25"/>
    <row r="43606" s="29" customFormat="1" x14ac:dyDescent="0.25"/>
    <row r="43607" s="29" customFormat="1" x14ac:dyDescent="0.25"/>
    <row r="43608" s="29" customFormat="1" x14ac:dyDescent="0.25"/>
    <row r="43609" s="29" customFormat="1" x14ac:dyDescent="0.25"/>
    <row r="43610" s="29" customFormat="1" x14ac:dyDescent="0.25"/>
    <row r="43611" s="29" customFormat="1" x14ac:dyDescent="0.25"/>
    <row r="43612" s="29" customFormat="1" x14ac:dyDescent="0.25"/>
    <row r="43613" s="29" customFormat="1" x14ac:dyDescent="0.25"/>
    <row r="43614" s="29" customFormat="1" x14ac:dyDescent="0.25"/>
    <row r="43615" s="29" customFormat="1" x14ac:dyDescent="0.25"/>
    <row r="43616" s="29" customFormat="1" x14ac:dyDescent="0.25"/>
    <row r="43617" s="29" customFormat="1" x14ac:dyDescent="0.25"/>
    <row r="43618" s="29" customFormat="1" x14ac:dyDescent="0.25"/>
    <row r="43619" s="29" customFormat="1" x14ac:dyDescent="0.25"/>
    <row r="43620" s="29" customFormat="1" x14ac:dyDescent="0.25"/>
    <row r="43621" s="29" customFormat="1" x14ac:dyDescent="0.25"/>
    <row r="43622" s="29" customFormat="1" x14ac:dyDescent="0.25"/>
    <row r="43623" s="29" customFormat="1" x14ac:dyDescent="0.25"/>
    <row r="43624" s="29" customFormat="1" x14ac:dyDescent="0.25"/>
    <row r="43625" s="29" customFormat="1" x14ac:dyDescent="0.25"/>
    <row r="43626" s="29" customFormat="1" x14ac:dyDescent="0.25"/>
    <row r="43627" s="29" customFormat="1" x14ac:dyDescent="0.25"/>
    <row r="43628" s="29" customFormat="1" x14ac:dyDescent="0.25"/>
    <row r="43629" s="29" customFormat="1" x14ac:dyDescent="0.25"/>
    <row r="43630" s="29" customFormat="1" x14ac:dyDescent="0.25"/>
    <row r="43631" s="29" customFormat="1" x14ac:dyDescent="0.25"/>
    <row r="43632" s="29" customFormat="1" x14ac:dyDescent="0.25"/>
    <row r="43633" s="29" customFormat="1" x14ac:dyDescent="0.25"/>
    <row r="43634" s="29" customFormat="1" x14ac:dyDescent="0.25"/>
    <row r="43635" s="29" customFormat="1" x14ac:dyDescent="0.25"/>
    <row r="43636" s="29" customFormat="1" x14ac:dyDescent="0.25"/>
    <row r="43637" s="29" customFormat="1" x14ac:dyDescent="0.25"/>
    <row r="43638" s="29" customFormat="1" x14ac:dyDescent="0.25"/>
    <row r="43639" s="29" customFormat="1" x14ac:dyDescent="0.25"/>
    <row r="43640" s="29" customFormat="1" x14ac:dyDescent="0.25"/>
    <row r="43641" s="29" customFormat="1" x14ac:dyDescent="0.25"/>
    <row r="43642" s="29" customFormat="1" x14ac:dyDescent="0.25"/>
    <row r="43643" s="29" customFormat="1" x14ac:dyDescent="0.25"/>
    <row r="43644" s="29" customFormat="1" x14ac:dyDescent="0.25"/>
    <row r="43645" s="29" customFormat="1" x14ac:dyDescent="0.25"/>
    <row r="43646" s="29" customFormat="1" x14ac:dyDescent="0.25"/>
    <row r="43647" s="29" customFormat="1" x14ac:dyDescent="0.25"/>
    <row r="43648" s="29" customFormat="1" x14ac:dyDescent="0.25"/>
    <row r="43649" s="29" customFormat="1" x14ac:dyDescent="0.25"/>
    <row r="43650" s="29" customFormat="1" x14ac:dyDescent="0.25"/>
    <row r="43651" s="29" customFormat="1" x14ac:dyDescent="0.25"/>
    <row r="43652" s="29" customFormat="1" x14ac:dyDescent="0.25"/>
    <row r="43653" s="29" customFormat="1" x14ac:dyDescent="0.25"/>
    <row r="43654" s="29" customFormat="1" x14ac:dyDescent="0.25"/>
    <row r="43655" s="29" customFormat="1" x14ac:dyDescent="0.25"/>
    <row r="43656" s="29" customFormat="1" x14ac:dyDescent="0.25"/>
    <row r="43657" s="29" customFormat="1" x14ac:dyDescent="0.25"/>
    <row r="43658" s="29" customFormat="1" x14ac:dyDescent="0.25"/>
    <row r="43659" s="29" customFormat="1" x14ac:dyDescent="0.25"/>
    <row r="43660" s="29" customFormat="1" x14ac:dyDescent="0.25"/>
    <row r="43661" s="29" customFormat="1" x14ac:dyDescent="0.25"/>
    <row r="43662" s="29" customFormat="1" x14ac:dyDescent="0.25"/>
    <row r="43663" s="29" customFormat="1" x14ac:dyDescent="0.25"/>
    <row r="43664" s="29" customFormat="1" x14ac:dyDescent="0.25"/>
    <row r="43665" s="29" customFormat="1" x14ac:dyDescent="0.25"/>
    <row r="43666" s="29" customFormat="1" x14ac:dyDescent="0.25"/>
    <row r="43667" s="29" customFormat="1" x14ac:dyDescent="0.25"/>
    <row r="43668" s="29" customFormat="1" x14ac:dyDescent="0.25"/>
    <row r="43669" s="29" customFormat="1" x14ac:dyDescent="0.25"/>
    <row r="43670" s="29" customFormat="1" x14ac:dyDescent="0.25"/>
    <row r="43671" s="29" customFormat="1" x14ac:dyDescent="0.25"/>
    <row r="43672" s="29" customFormat="1" x14ac:dyDescent="0.25"/>
    <row r="43673" s="29" customFormat="1" x14ac:dyDescent="0.25"/>
    <row r="43674" s="29" customFormat="1" x14ac:dyDescent="0.25"/>
    <row r="43675" s="29" customFormat="1" x14ac:dyDescent="0.25"/>
    <row r="43676" s="29" customFormat="1" x14ac:dyDescent="0.25"/>
    <row r="43677" s="29" customFormat="1" x14ac:dyDescent="0.25"/>
    <row r="43678" s="29" customFormat="1" x14ac:dyDescent="0.25"/>
    <row r="43679" s="29" customFormat="1" x14ac:dyDescent="0.25"/>
    <row r="43680" s="29" customFormat="1" x14ac:dyDescent="0.25"/>
    <row r="43681" s="29" customFormat="1" x14ac:dyDescent="0.25"/>
    <row r="43682" s="29" customFormat="1" x14ac:dyDescent="0.25"/>
    <row r="43683" s="29" customFormat="1" x14ac:dyDescent="0.25"/>
    <row r="43684" s="29" customFormat="1" x14ac:dyDescent="0.25"/>
    <row r="43685" s="29" customFormat="1" x14ac:dyDescent="0.25"/>
    <row r="43686" s="29" customFormat="1" x14ac:dyDescent="0.25"/>
    <row r="43687" s="29" customFormat="1" x14ac:dyDescent="0.25"/>
    <row r="43688" s="29" customFormat="1" x14ac:dyDescent="0.25"/>
    <row r="43689" s="29" customFormat="1" x14ac:dyDescent="0.25"/>
    <row r="43690" s="29" customFormat="1" x14ac:dyDescent="0.25"/>
    <row r="43691" s="29" customFormat="1" x14ac:dyDescent="0.25"/>
    <row r="43692" s="29" customFormat="1" x14ac:dyDescent="0.25"/>
    <row r="43693" s="29" customFormat="1" x14ac:dyDescent="0.25"/>
    <row r="43694" s="29" customFormat="1" x14ac:dyDescent="0.25"/>
    <row r="43695" s="29" customFormat="1" x14ac:dyDescent="0.25"/>
    <row r="43696" s="29" customFormat="1" x14ac:dyDescent="0.25"/>
    <row r="43697" s="29" customFormat="1" x14ac:dyDescent="0.25"/>
    <row r="43698" s="29" customFormat="1" x14ac:dyDescent="0.25"/>
    <row r="43699" s="29" customFormat="1" x14ac:dyDescent="0.25"/>
    <row r="43700" s="29" customFormat="1" x14ac:dyDescent="0.25"/>
    <row r="43701" s="29" customFormat="1" x14ac:dyDescent="0.25"/>
    <row r="43702" s="29" customFormat="1" x14ac:dyDescent="0.25"/>
    <row r="43703" s="29" customFormat="1" x14ac:dyDescent="0.25"/>
    <row r="43704" s="29" customFormat="1" x14ac:dyDescent="0.25"/>
    <row r="43705" s="29" customFormat="1" x14ac:dyDescent="0.25"/>
    <row r="43706" s="29" customFormat="1" x14ac:dyDescent="0.25"/>
    <row r="43707" s="29" customFormat="1" x14ac:dyDescent="0.25"/>
    <row r="43708" s="29" customFormat="1" x14ac:dyDescent="0.25"/>
    <row r="43709" s="29" customFormat="1" x14ac:dyDescent="0.25"/>
    <row r="43710" s="29" customFormat="1" x14ac:dyDescent="0.25"/>
    <row r="43711" s="29" customFormat="1" x14ac:dyDescent="0.25"/>
    <row r="43712" s="29" customFormat="1" x14ac:dyDescent="0.25"/>
    <row r="43713" s="29" customFormat="1" x14ac:dyDescent="0.25"/>
    <row r="43714" s="29" customFormat="1" x14ac:dyDescent="0.25"/>
    <row r="43715" s="29" customFormat="1" x14ac:dyDescent="0.25"/>
    <row r="43716" s="29" customFormat="1" x14ac:dyDescent="0.25"/>
    <row r="43717" s="29" customFormat="1" x14ac:dyDescent="0.25"/>
    <row r="43718" s="29" customFormat="1" x14ac:dyDescent="0.25"/>
    <row r="43719" s="29" customFormat="1" x14ac:dyDescent="0.25"/>
    <row r="43720" s="29" customFormat="1" x14ac:dyDescent="0.25"/>
    <row r="43721" s="29" customFormat="1" x14ac:dyDescent="0.25"/>
    <row r="43722" s="29" customFormat="1" x14ac:dyDescent="0.25"/>
    <row r="43723" s="29" customFormat="1" x14ac:dyDescent="0.25"/>
    <row r="43724" s="29" customFormat="1" x14ac:dyDescent="0.25"/>
    <row r="43725" s="29" customFormat="1" x14ac:dyDescent="0.25"/>
    <row r="43726" s="29" customFormat="1" x14ac:dyDescent="0.25"/>
    <row r="43727" s="29" customFormat="1" x14ac:dyDescent="0.25"/>
    <row r="43728" s="29" customFormat="1" x14ac:dyDescent="0.25"/>
    <row r="43729" s="29" customFormat="1" x14ac:dyDescent="0.25"/>
    <row r="43730" s="29" customFormat="1" x14ac:dyDescent="0.25"/>
    <row r="43731" s="29" customFormat="1" x14ac:dyDescent="0.25"/>
    <row r="43732" s="29" customFormat="1" x14ac:dyDescent="0.25"/>
    <row r="43733" s="29" customFormat="1" x14ac:dyDescent="0.25"/>
    <row r="43734" s="29" customFormat="1" x14ac:dyDescent="0.25"/>
    <row r="43735" s="29" customFormat="1" x14ac:dyDescent="0.25"/>
    <row r="43736" s="29" customFormat="1" x14ac:dyDescent="0.25"/>
    <row r="43737" s="29" customFormat="1" x14ac:dyDescent="0.25"/>
    <row r="43738" s="29" customFormat="1" x14ac:dyDescent="0.25"/>
    <row r="43739" s="29" customFormat="1" x14ac:dyDescent="0.25"/>
    <row r="43740" s="29" customFormat="1" x14ac:dyDescent="0.25"/>
    <row r="43741" s="29" customFormat="1" x14ac:dyDescent="0.25"/>
    <row r="43742" s="29" customFormat="1" x14ac:dyDescent="0.25"/>
    <row r="43743" s="29" customFormat="1" x14ac:dyDescent="0.25"/>
    <row r="43744" s="29" customFormat="1" x14ac:dyDescent="0.25"/>
    <row r="43745" s="29" customFormat="1" x14ac:dyDescent="0.25"/>
    <row r="43746" s="29" customFormat="1" x14ac:dyDescent="0.25"/>
    <row r="43747" s="29" customFormat="1" x14ac:dyDescent="0.25"/>
    <row r="43748" s="29" customFormat="1" x14ac:dyDescent="0.25"/>
    <row r="43749" s="29" customFormat="1" x14ac:dyDescent="0.25"/>
    <row r="43750" s="29" customFormat="1" x14ac:dyDescent="0.25"/>
    <row r="43751" s="29" customFormat="1" x14ac:dyDescent="0.25"/>
    <row r="43752" s="29" customFormat="1" x14ac:dyDescent="0.25"/>
    <row r="43753" s="29" customFormat="1" x14ac:dyDescent="0.25"/>
    <row r="43754" s="29" customFormat="1" x14ac:dyDescent="0.25"/>
    <row r="43755" s="29" customFormat="1" x14ac:dyDescent="0.25"/>
    <row r="43756" s="29" customFormat="1" x14ac:dyDescent="0.25"/>
    <row r="43757" s="29" customFormat="1" x14ac:dyDescent="0.25"/>
    <row r="43758" s="29" customFormat="1" x14ac:dyDescent="0.25"/>
    <row r="43759" s="29" customFormat="1" x14ac:dyDescent="0.25"/>
    <row r="43760" s="29" customFormat="1" x14ac:dyDescent="0.25"/>
    <row r="43761" s="29" customFormat="1" x14ac:dyDescent="0.25"/>
    <row r="43762" s="29" customFormat="1" x14ac:dyDescent="0.25"/>
    <row r="43763" s="29" customFormat="1" x14ac:dyDescent="0.25"/>
    <row r="43764" s="29" customFormat="1" x14ac:dyDescent="0.25"/>
    <row r="43765" s="29" customFormat="1" x14ac:dyDescent="0.25"/>
    <row r="43766" s="29" customFormat="1" x14ac:dyDescent="0.25"/>
    <row r="43767" s="29" customFormat="1" x14ac:dyDescent="0.25"/>
    <row r="43768" s="29" customFormat="1" x14ac:dyDescent="0.25"/>
    <row r="43769" s="29" customFormat="1" x14ac:dyDescent="0.25"/>
    <row r="43770" s="29" customFormat="1" x14ac:dyDescent="0.25"/>
    <row r="43771" s="29" customFormat="1" x14ac:dyDescent="0.25"/>
    <row r="43772" s="29" customFormat="1" x14ac:dyDescent="0.25"/>
    <row r="43773" s="29" customFormat="1" x14ac:dyDescent="0.25"/>
    <row r="43774" s="29" customFormat="1" x14ac:dyDescent="0.25"/>
    <row r="43775" s="29" customFormat="1" x14ac:dyDescent="0.25"/>
    <row r="43776" s="29" customFormat="1" x14ac:dyDescent="0.25"/>
    <row r="43777" s="29" customFormat="1" x14ac:dyDescent="0.25"/>
    <row r="43778" s="29" customFormat="1" x14ac:dyDescent="0.25"/>
    <row r="43779" s="29" customFormat="1" x14ac:dyDescent="0.25"/>
    <row r="43780" s="29" customFormat="1" x14ac:dyDescent="0.25"/>
    <row r="43781" s="29" customFormat="1" x14ac:dyDescent="0.25"/>
    <row r="43782" s="29" customFormat="1" x14ac:dyDescent="0.25"/>
    <row r="43783" s="29" customFormat="1" x14ac:dyDescent="0.25"/>
    <row r="43784" s="29" customFormat="1" x14ac:dyDescent="0.25"/>
    <row r="43785" s="29" customFormat="1" x14ac:dyDescent="0.25"/>
    <row r="43786" s="29" customFormat="1" x14ac:dyDescent="0.25"/>
    <row r="43787" s="29" customFormat="1" x14ac:dyDescent="0.25"/>
    <row r="43788" s="29" customFormat="1" x14ac:dyDescent="0.25"/>
    <row r="43789" s="29" customFormat="1" x14ac:dyDescent="0.25"/>
    <row r="43790" s="29" customFormat="1" x14ac:dyDescent="0.25"/>
    <row r="43791" s="29" customFormat="1" x14ac:dyDescent="0.25"/>
    <row r="43792" s="29" customFormat="1" x14ac:dyDescent="0.25"/>
    <row r="43793" s="29" customFormat="1" x14ac:dyDescent="0.25"/>
    <row r="43794" s="29" customFormat="1" x14ac:dyDescent="0.25"/>
    <row r="43795" s="29" customFormat="1" x14ac:dyDescent="0.25"/>
    <row r="43796" s="29" customFormat="1" x14ac:dyDescent="0.25"/>
    <row r="43797" s="29" customFormat="1" x14ac:dyDescent="0.25"/>
    <row r="43798" s="29" customFormat="1" x14ac:dyDescent="0.25"/>
    <row r="43799" s="29" customFormat="1" x14ac:dyDescent="0.25"/>
    <row r="43800" s="29" customFormat="1" x14ac:dyDescent="0.25"/>
    <row r="43801" s="29" customFormat="1" x14ac:dyDescent="0.25"/>
    <row r="43802" s="29" customFormat="1" x14ac:dyDescent="0.25"/>
    <row r="43803" s="29" customFormat="1" x14ac:dyDescent="0.25"/>
    <row r="43804" s="29" customFormat="1" x14ac:dyDescent="0.25"/>
    <row r="43805" s="29" customFormat="1" x14ac:dyDescent="0.25"/>
    <row r="43806" s="29" customFormat="1" x14ac:dyDescent="0.25"/>
    <row r="43807" s="29" customFormat="1" x14ac:dyDescent="0.25"/>
    <row r="43808" s="29" customFormat="1" x14ac:dyDescent="0.25"/>
    <row r="43809" s="29" customFormat="1" x14ac:dyDescent="0.25"/>
    <row r="43810" s="29" customFormat="1" x14ac:dyDescent="0.25"/>
    <row r="43811" s="29" customFormat="1" x14ac:dyDescent="0.25"/>
    <row r="43812" s="29" customFormat="1" x14ac:dyDescent="0.25"/>
    <row r="43813" s="29" customFormat="1" x14ac:dyDescent="0.25"/>
    <row r="43814" s="29" customFormat="1" x14ac:dyDescent="0.25"/>
    <row r="43815" s="29" customFormat="1" x14ac:dyDescent="0.25"/>
    <row r="43816" s="29" customFormat="1" x14ac:dyDescent="0.25"/>
    <row r="43817" s="29" customFormat="1" x14ac:dyDescent="0.25"/>
    <row r="43818" s="29" customFormat="1" x14ac:dyDescent="0.25"/>
    <row r="43819" s="29" customFormat="1" x14ac:dyDescent="0.25"/>
    <row r="43820" s="29" customFormat="1" x14ac:dyDescent="0.25"/>
    <row r="43821" s="29" customFormat="1" x14ac:dyDescent="0.25"/>
    <row r="43822" s="29" customFormat="1" x14ac:dyDescent="0.25"/>
    <row r="43823" s="29" customFormat="1" x14ac:dyDescent="0.25"/>
    <row r="43824" s="29" customFormat="1" x14ac:dyDescent="0.25"/>
    <row r="43825" s="29" customFormat="1" x14ac:dyDescent="0.25"/>
    <row r="43826" s="29" customFormat="1" x14ac:dyDescent="0.25"/>
    <row r="43827" s="29" customFormat="1" x14ac:dyDescent="0.25"/>
    <row r="43828" s="29" customFormat="1" x14ac:dyDescent="0.25"/>
    <row r="43829" s="29" customFormat="1" x14ac:dyDescent="0.25"/>
    <row r="43830" s="29" customFormat="1" x14ac:dyDescent="0.25"/>
    <row r="43831" s="29" customFormat="1" x14ac:dyDescent="0.25"/>
    <row r="43832" s="29" customFormat="1" x14ac:dyDescent="0.25"/>
    <row r="43833" s="29" customFormat="1" x14ac:dyDescent="0.25"/>
    <row r="43834" s="29" customFormat="1" x14ac:dyDescent="0.25"/>
    <row r="43835" s="29" customFormat="1" x14ac:dyDescent="0.25"/>
    <row r="43836" s="29" customFormat="1" x14ac:dyDescent="0.25"/>
    <row r="43837" s="29" customFormat="1" x14ac:dyDescent="0.25"/>
    <row r="43838" s="29" customFormat="1" x14ac:dyDescent="0.25"/>
    <row r="43839" s="29" customFormat="1" x14ac:dyDescent="0.25"/>
    <row r="43840" s="29" customFormat="1" x14ac:dyDescent="0.25"/>
    <row r="43841" s="29" customFormat="1" x14ac:dyDescent="0.25"/>
    <row r="43842" s="29" customFormat="1" x14ac:dyDescent="0.25"/>
    <row r="43843" s="29" customFormat="1" x14ac:dyDescent="0.25"/>
    <row r="43844" s="29" customFormat="1" x14ac:dyDescent="0.25"/>
    <row r="43845" s="29" customFormat="1" x14ac:dyDescent="0.25"/>
    <row r="43846" s="29" customFormat="1" x14ac:dyDescent="0.25"/>
    <row r="43847" s="29" customFormat="1" x14ac:dyDescent="0.25"/>
    <row r="43848" s="29" customFormat="1" x14ac:dyDescent="0.25"/>
    <row r="43849" s="29" customFormat="1" x14ac:dyDescent="0.25"/>
    <row r="43850" s="29" customFormat="1" x14ac:dyDescent="0.25"/>
    <row r="43851" s="29" customFormat="1" x14ac:dyDescent="0.25"/>
    <row r="43852" s="29" customFormat="1" x14ac:dyDescent="0.25"/>
    <row r="43853" s="29" customFormat="1" x14ac:dyDescent="0.25"/>
    <row r="43854" s="29" customFormat="1" x14ac:dyDescent="0.25"/>
    <row r="43855" s="29" customFormat="1" x14ac:dyDescent="0.25"/>
    <row r="43856" s="29" customFormat="1" x14ac:dyDescent="0.25"/>
    <row r="43857" s="29" customFormat="1" x14ac:dyDescent="0.25"/>
    <row r="43858" s="29" customFormat="1" x14ac:dyDescent="0.25"/>
    <row r="43859" s="29" customFormat="1" x14ac:dyDescent="0.25"/>
    <row r="43860" s="29" customFormat="1" x14ac:dyDescent="0.25"/>
    <row r="43861" s="29" customFormat="1" x14ac:dyDescent="0.25"/>
    <row r="43862" s="29" customFormat="1" x14ac:dyDescent="0.25"/>
    <row r="43863" s="29" customFormat="1" x14ac:dyDescent="0.25"/>
    <row r="43864" s="29" customFormat="1" x14ac:dyDescent="0.25"/>
    <row r="43865" s="29" customFormat="1" x14ac:dyDescent="0.25"/>
    <row r="43866" s="29" customFormat="1" x14ac:dyDescent="0.25"/>
    <row r="43867" s="29" customFormat="1" x14ac:dyDescent="0.25"/>
    <row r="43868" s="29" customFormat="1" x14ac:dyDescent="0.25"/>
    <row r="43869" s="29" customFormat="1" x14ac:dyDescent="0.25"/>
    <row r="43870" s="29" customFormat="1" x14ac:dyDescent="0.25"/>
    <row r="43871" s="29" customFormat="1" x14ac:dyDescent="0.25"/>
    <row r="43872" s="29" customFormat="1" x14ac:dyDescent="0.25"/>
    <row r="43873" s="29" customFormat="1" x14ac:dyDescent="0.25"/>
    <row r="43874" s="29" customFormat="1" x14ac:dyDescent="0.25"/>
    <row r="43875" s="29" customFormat="1" x14ac:dyDescent="0.25"/>
    <row r="43876" s="29" customFormat="1" x14ac:dyDescent="0.25"/>
    <row r="43877" s="29" customFormat="1" x14ac:dyDescent="0.25"/>
    <row r="43878" s="29" customFormat="1" x14ac:dyDescent="0.25"/>
    <row r="43879" s="29" customFormat="1" x14ac:dyDescent="0.25"/>
    <row r="43880" s="29" customFormat="1" x14ac:dyDescent="0.25"/>
    <row r="43881" s="29" customFormat="1" x14ac:dyDescent="0.25"/>
    <row r="43882" s="29" customFormat="1" x14ac:dyDescent="0.25"/>
    <row r="43883" s="29" customFormat="1" x14ac:dyDescent="0.25"/>
    <row r="43884" s="29" customFormat="1" x14ac:dyDescent="0.25"/>
    <row r="43885" s="29" customFormat="1" x14ac:dyDescent="0.25"/>
    <row r="43886" s="29" customFormat="1" x14ac:dyDescent="0.25"/>
    <row r="43887" s="29" customFormat="1" x14ac:dyDescent="0.25"/>
    <row r="43888" s="29" customFormat="1" x14ac:dyDescent="0.25"/>
    <row r="43889" s="29" customFormat="1" x14ac:dyDescent="0.25"/>
    <row r="43890" s="29" customFormat="1" x14ac:dyDescent="0.25"/>
    <row r="43891" s="29" customFormat="1" x14ac:dyDescent="0.25"/>
    <row r="43892" s="29" customFormat="1" x14ac:dyDescent="0.25"/>
    <row r="43893" s="29" customFormat="1" x14ac:dyDescent="0.25"/>
    <row r="43894" s="29" customFormat="1" x14ac:dyDescent="0.25"/>
    <row r="43895" s="29" customFormat="1" x14ac:dyDescent="0.25"/>
    <row r="43896" s="29" customFormat="1" x14ac:dyDescent="0.25"/>
    <row r="43897" s="29" customFormat="1" x14ac:dyDescent="0.25"/>
    <row r="43898" s="29" customFormat="1" x14ac:dyDescent="0.25"/>
    <row r="43899" s="29" customFormat="1" x14ac:dyDescent="0.25"/>
    <row r="43900" s="29" customFormat="1" x14ac:dyDescent="0.25"/>
    <row r="43901" s="29" customFormat="1" x14ac:dyDescent="0.25"/>
    <row r="43902" s="29" customFormat="1" x14ac:dyDescent="0.25"/>
    <row r="43903" s="29" customFormat="1" x14ac:dyDescent="0.25"/>
    <row r="43904" s="29" customFormat="1" x14ac:dyDescent="0.25"/>
    <row r="43905" s="29" customFormat="1" x14ac:dyDescent="0.25"/>
    <row r="43906" s="29" customFormat="1" x14ac:dyDescent="0.25"/>
    <row r="43907" s="29" customFormat="1" x14ac:dyDescent="0.25"/>
    <row r="43908" s="29" customFormat="1" x14ac:dyDescent="0.25"/>
    <row r="43909" s="29" customFormat="1" x14ac:dyDescent="0.25"/>
    <row r="43910" s="29" customFormat="1" x14ac:dyDescent="0.25"/>
    <row r="43911" s="29" customFormat="1" x14ac:dyDescent="0.25"/>
    <row r="43912" s="29" customFormat="1" x14ac:dyDescent="0.25"/>
    <row r="43913" s="29" customFormat="1" x14ac:dyDescent="0.25"/>
    <row r="43914" s="29" customFormat="1" x14ac:dyDescent="0.25"/>
    <row r="43915" s="29" customFormat="1" x14ac:dyDescent="0.25"/>
    <row r="43916" s="29" customFormat="1" x14ac:dyDescent="0.25"/>
    <row r="43917" s="29" customFormat="1" x14ac:dyDescent="0.25"/>
    <row r="43918" s="29" customFormat="1" x14ac:dyDescent="0.25"/>
    <row r="43919" s="29" customFormat="1" x14ac:dyDescent="0.25"/>
    <row r="43920" s="29" customFormat="1" x14ac:dyDescent="0.25"/>
    <row r="43921" s="29" customFormat="1" x14ac:dyDescent="0.25"/>
    <row r="43922" s="29" customFormat="1" x14ac:dyDescent="0.25"/>
    <row r="43923" s="29" customFormat="1" x14ac:dyDescent="0.25"/>
    <row r="43924" s="29" customFormat="1" x14ac:dyDescent="0.25"/>
    <row r="43925" s="29" customFormat="1" x14ac:dyDescent="0.25"/>
    <row r="43926" s="29" customFormat="1" x14ac:dyDescent="0.25"/>
    <row r="43927" s="29" customFormat="1" x14ac:dyDescent="0.25"/>
    <row r="43928" s="29" customFormat="1" x14ac:dyDescent="0.25"/>
    <row r="43929" s="29" customFormat="1" x14ac:dyDescent="0.25"/>
    <row r="43930" s="29" customFormat="1" x14ac:dyDescent="0.25"/>
    <row r="43931" s="29" customFormat="1" x14ac:dyDescent="0.25"/>
    <row r="43932" s="29" customFormat="1" x14ac:dyDescent="0.25"/>
    <row r="43933" s="29" customFormat="1" x14ac:dyDescent="0.25"/>
    <row r="43934" s="29" customFormat="1" x14ac:dyDescent="0.25"/>
    <row r="43935" s="29" customFormat="1" x14ac:dyDescent="0.25"/>
    <row r="43936" s="29" customFormat="1" x14ac:dyDescent="0.25"/>
    <row r="43937" s="29" customFormat="1" x14ac:dyDescent="0.25"/>
    <row r="43938" s="29" customFormat="1" x14ac:dyDescent="0.25"/>
    <row r="43939" s="29" customFormat="1" x14ac:dyDescent="0.25"/>
    <row r="43940" s="29" customFormat="1" x14ac:dyDescent="0.25"/>
    <row r="43941" s="29" customFormat="1" x14ac:dyDescent="0.25"/>
    <row r="43942" s="29" customFormat="1" x14ac:dyDescent="0.25"/>
    <row r="43943" s="29" customFormat="1" x14ac:dyDescent="0.25"/>
    <row r="43944" s="29" customFormat="1" x14ac:dyDescent="0.25"/>
    <row r="43945" s="29" customFormat="1" x14ac:dyDescent="0.25"/>
    <row r="43946" s="29" customFormat="1" x14ac:dyDescent="0.25"/>
    <row r="43947" s="29" customFormat="1" x14ac:dyDescent="0.25"/>
    <row r="43948" s="29" customFormat="1" x14ac:dyDescent="0.25"/>
    <row r="43949" s="29" customFormat="1" x14ac:dyDescent="0.25"/>
    <row r="43950" s="29" customFormat="1" x14ac:dyDescent="0.25"/>
    <row r="43951" s="29" customFormat="1" x14ac:dyDescent="0.25"/>
    <row r="43952" s="29" customFormat="1" x14ac:dyDescent="0.25"/>
    <row r="43953" s="29" customFormat="1" x14ac:dyDescent="0.25"/>
    <row r="43954" s="29" customFormat="1" x14ac:dyDescent="0.25"/>
    <row r="43955" s="29" customFormat="1" x14ac:dyDescent="0.25"/>
    <row r="43956" s="29" customFormat="1" x14ac:dyDescent="0.25"/>
    <row r="43957" s="29" customFormat="1" x14ac:dyDescent="0.25"/>
    <row r="43958" s="29" customFormat="1" x14ac:dyDescent="0.25"/>
    <row r="43959" s="29" customFormat="1" x14ac:dyDescent="0.25"/>
    <row r="43960" s="29" customFormat="1" x14ac:dyDescent="0.25"/>
    <row r="43961" s="29" customFormat="1" x14ac:dyDescent="0.25"/>
    <row r="43962" s="29" customFormat="1" x14ac:dyDescent="0.25"/>
    <row r="43963" s="29" customFormat="1" x14ac:dyDescent="0.25"/>
    <row r="43964" s="29" customFormat="1" x14ac:dyDescent="0.25"/>
    <row r="43965" s="29" customFormat="1" x14ac:dyDescent="0.25"/>
    <row r="43966" s="29" customFormat="1" x14ac:dyDescent="0.25"/>
    <row r="43967" s="29" customFormat="1" x14ac:dyDescent="0.25"/>
    <row r="43968" s="29" customFormat="1" x14ac:dyDescent="0.25"/>
    <row r="43969" s="29" customFormat="1" x14ac:dyDescent="0.25"/>
    <row r="43970" s="29" customFormat="1" x14ac:dyDescent="0.25"/>
    <row r="43971" s="29" customFormat="1" x14ac:dyDescent="0.25"/>
    <row r="43972" s="29" customFormat="1" x14ac:dyDescent="0.25"/>
    <row r="43973" s="29" customFormat="1" x14ac:dyDescent="0.25"/>
    <row r="43974" s="29" customFormat="1" x14ac:dyDescent="0.25"/>
    <row r="43975" s="29" customFormat="1" x14ac:dyDescent="0.25"/>
    <row r="43976" s="29" customFormat="1" x14ac:dyDescent="0.25"/>
    <row r="43977" s="29" customFormat="1" x14ac:dyDescent="0.25"/>
    <row r="43978" s="29" customFormat="1" x14ac:dyDescent="0.25"/>
    <row r="43979" s="29" customFormat="1" x14ac:dyDescent="0.25"/>
    <row r="43980" s="29" customFormat="1" x14ac:dyDescent="0.25"/>
    <row r="43981" s="29" customFormat="1" x14ac:dyDescent="0.25"/>
    <row r="43982" s="29" customFormat="1" x14ac:dyDescent="0.25"/>
    <row r="43983" s="29" customFormat="1" x14ac:dyDescent="0.25"/>
    <row r="43984" s="29" customFormat="1" x14ac:dyDescent="0.25"/>
    <row r="43985" s="29" customFormat="1" x14ac:dyDescent="0.25"/>
    <row r="43986" s="29" customFormat="1" x14ac:dyDescent="0.25"/>
    <row r="43987" s="29" customFormat="1" x14ac:dyDescent="0.25"/>
    <row r="43988" s="29" customFormat="1" x14ac:dyDescent="0.25"/>
    <row r="43989" s="29" customFormat="1" x14ac:dyDescent="0.25"/>
    <row r="43990" s="29" customFormat="1" x14ac:dyDescent="0.25"/>
    <row r="43991" s="29" customFormat="1" x14ac:dyDescent="0.25"/>
    <row r="43992" s="29" customFormat="1" x14ac:dyDescent="0.25"/>
    <row r="43993" s="29" customFormat="1" x14ac:dyDescent="0.25"/>
    <row r="43994" s="29" customFormat="1" x14ac:dyDescent="0.25"/>
    <row r="43995" s="29" customFormat="1" x14ac:dyDescent="0.25"/>
    <row r="43996" s="29" customFormat="1" x14ac:dyDescent="0.25"/>
    <row r="43997" s="29" customFormat="1" x14ac:dyDescent="0.25"/>
    <row r="43998" s="29" customFormat="1" x14ac:dyDescent="0.25"/>
    <row r="43999" s="29" customFormat="1" x14ac:dyDescent="0.25"/>
    <row r="44000" s="29" customFormat="1" x14ac:dyDescent="0.25"/>
    <row r="44001" s="29" customFormat="1" x14ac:dyDescent="0.25"/>
    <row r="44002" s="29" customFormat="1" x14ac:dyDescent="0.25"/>
    <row r="44003" s="29" customFormat="1" x14ac:dyDescent="0.25"/>
    <row r="44004" s="29" customFormat="1" x14ac:dyDescent="0.25"/>
    <row r="44005" s="29" customFormat="1" x14ac:dyDescent="0.25"/>
    <row r="44006" s="29" customFormat="1" x14ac:dyDescent="0.25"/>
    <row r="44007" s="29" customFormat="1" x14ac:dyDescent="0.25"/>
    <row r="44008" s="29" customFormat="1" x14ac:dyDescent="0.25"/>
    <row r="44009" s="29" customFormat="1" x14ac:dyDescent="0.25"/>
    <row r="44010" s="29" customFormat="1" x14ac:dyDescent="0.25"/>
    <row r="44011" s="29" customFormat="1" x14ac:dyDescent="0.25"/>
    <row r="44012" s="29" customFormat="1" x14ac:dyDescent="0.25"/>
    <row r="44013" s="29" customFormat="1" x14ac:dyDescent="0.25"/>
    <row r="44014" s="29" customFormat="1" x14ac:dyDescent="0.25"/>
    <row r="44015" s="29" customFormat="1" x14ac:dyDescent="0.25"/>
    <row r="44016" s="29" customFormat="1" x14ac:dyDescent="0.25"/>
    <row r="44017" s="29" customFormat="1" x14ac:dyDescent="0.25"/>
    <row r="44018" s="29" customFormat="1" x14ac:dyDescent="0.25"/>
    <row r="44019" s="29" customFormat="1" x14ac:dyDescent="0.25"/>
    <row r="44020" s="29" customFormat="1" x14ac:dyDescent="0.25"/>
    <row r="44021" s="29" customFormat="1" x14ac:dyDescent="0.25"/>
    <row r="44022" s="29" customFormat="1" x14ac:dyDescent="0.25"/>
    <row r="44023" s="29" customFormat="1" x14ac:dyDescent="0.25"/>
    <row r="44024" s="29" customFormat="1" x14ac:dyDescent="0.25"/>
    <row r="44025" s="29" customFormat="1" x14ac:dyDescent="0.25"/>
    <row r="44026" s="29" customFormat="1" x14ac:dyDescent="0.25"/>
    <row r="44027" s="29" customFormat="1" x14ac:dyDescent="0.25"/>
    <row r="44028" s="29" customFormat="1" x14ac:dyDescent="0.25"/>
    <row r="44029" s="29" customFormat="1" x14ac:dyDescent="0.25"/>
    <row r="44030" s="29" customFormat="1" x14ac:dyDescent="0.25"/>
    <row r="44031" s="29" customFormat="1" x14ac:dyDescent="0.25"/>
    <row r="44032" s="29" customFormat="1" x14ac:dyDescent="0.25"/>
    <row r="44033" s="29" customFormat="1" x14ac:dyDescent="0.25"/>
    <row r="44034" s="29" customFormat="1" x14ac:dyDescent="0.25"/>
    <row r="44035" s="29" customFormat="1" x14ac:dyDescent="0.25"/>
    <row r="44036" s="29" customFormat="1" x14ac:dyDescent="0.25"/>
    <row r="44037" s="29" customFormat="1" x14ac:dyDescent="0.25"/>
    <row r="44038" s="29" customFormat="1" x14ac:dyDescent="0.25"/>
    <row r="44039" s="29" customFormat="1" x14ac:dyDescent="0.25"/>
    <row r="44040" s="29" customFormat="1" x14ac:dyDescent="0.25"/>
    <row r="44041" s="29" customFormat="1" x14ac:dyDescent="0.25"/>
    <row r="44042" s="29" customFormat="1" x14ac:dyDescent="0.25"/>
    <row r="44043" s="29" customFormat="1" x14ac:dyDescent="0.25"/>
    <row r="44044" s="29" customFormat="1" x14ac:dyDescent="0.25"/>
    <row r="44045" s="29" customFormat="1" x14ac:dyDescent="0.25"/>
    <row r="44046" s="29" customFormat="1" x14ac:dyDescent="0.25"/>
    <row r="44047" s="29" customFormat="1" x14ac:dyDescent="0.25"/>
    <row r="44048" s="29" customFormat="1" x14ac:dyDescent="0.25"/>
    <row r="44049" s="29" customFormat="1" x14ac:dyDescent="0.25"/>
    <row r="44050" s="29" customFormat="1" x14ac:dyDescent="0.25"/>
    <row r="44051" s="29" customFormat="1" x14ac:dyDescent="0.25"/>
    <row r="44052" s="29" customFormat="1" x14ac:dyDescent="0.25"/>
    <row r="44053" s="29" customFormat="1" x14ac:dyDescent="0.25"/>
    <row r="44054" s="29" customFormat="1" x14ac:dyDescent="0.25"/>
    <row r="44055" s="29" customFormat="1" x14ac:dyDescent="0.25"/>
    <row r="44056" s="29" customFormat="1" x14ac:dyDescent="0.25"/>
    <row r="44057" s="29" customFormat="1" x14ac:dyDescent="0.25"/>
    <row r="44058" s="29" customFormat="1" x14ac:dyDescent="0.25"/>
    <row r="44059" s="29" customFormat="1" x14ac:dyDescent="0.25"/>
    <row r="44060" s="29" customFormat="1" x14ac:dyDescent="0.25"/>
    <row r="44061" s="29" customFormat="1" x14ac:dyDescent="0.25"/>
    <row r="44062" s="29" customFormat="1" x14ac:dyDescent="0.25"/>
    <row r="44063" s="29" customFormat="1" x14ac:dyDescent="0.25"/>
    <row r="44064" s="29" customFormat="1" x14ac:dyDescent="0.25"/>
    <row r="44065" s="29" customFormat="1" x14ac:dyDescent="0.25"/>
    <row r="44066" s="29" customFormat="1" x14ac:dyDescent="0.25"/>
    <row r="44067" s="29" customFormat="1" x14ac:dyDescent="0.25"/>
    <row r="44068" s="29" customFormat="1" x14ac:dyDescent="0.25"/>
    <row r="44069" s="29" customFormat="1" x14ac:dyDescent="0.25"/>
    <row r="44070" s="29" customFormat="1" x14ac:dyDescent="0.25"/>
    <row r="44071" s="29" customFormat="1" x14ac:dyDescent="0.25"/>
    <row r="44072" s="29" customFormat="1" x14ac:dyDescent="0.25"/>
    <row r="44073" s="29" customFormat="1" x14ac:dyDescent="0.25"/>
    <row r="44074" s="29" customFormat="1" x14ac:dyDescent="0.25"/>
    <row r="44075" s="29" customFormat="1" x14ac:dyDescent="0.25"/>
    <row r="44076" s="29" customFormat="1" x14ac:dyDescent="0.25"/>
    <row r="44077" s="29" customFormat="1" x14ac:dyDescent="0.25"/>
    <row r="44078" s="29" customFormat="1" x14ac:dyDescent="0.25"/>
    <row r="44079" s="29" customFormat="1" x14ac:dyDescent="0.25"/>
    <row r="44080" s="29" customFormat="1" x14ac:dyDescent="0.25"/>
    <row r="44081" s="29" customFormat="1" x14ac:dyDescent="0.25"/>
    <row r="44082" s="29" customFormat="1" x14ac:dyDescent="0.25"/>
    <row r="44083" s="29" customFormat="1" x14ac:dyDescent="0.25"/>
    <row r="44084" s="29" customFormat="1" x14ac:dyDescent="0.25"/>
    <row r="44085" s="29" customFormat="1" x14ac:dyDescent="0.25"/>
    <row r="44086" s="29" customFormat="1" x14ac:dyDescent="0.25"/>
    <row r="44087" s="29" customFormat="1" x14ac:dyDescent="0.25"/>
    <row r="44088" s="29" customFormat="1" x14ac:dyDescent="0.25"/>
    <row r="44089" s="29" customFormat="1" x14ac:dyDescent="0.25"/>
    <row r="44090" s="29" customFormat="1" x14ac:dyDescent="0.25"/>
    <row r="44091" s="29" customFormat="1" x14ac:dyDescent="0.25"/>
    <row r="44092" s="29" customFormat="1" x14ac:dyDescent="0.25"/>
    <row r="44093" s="29" customFormat="1" x14ac:dyDescent="0.25"/>
    <row r="44094" s="29" customFormat="1" x14ac:dyDescent="0.25"/>
    <row r="44095" s="29" customFormat="1" x14ac:dyDescent="0.25"/>
    <row r="44096" s="29" customFormat="1" x14ac:dyDescent="0.25"/>
    <row r="44097" s="29" customFormat="1" x14ac:dyDescent="0.25"/>
    <row r="44098" s="29" customFormat="1" x14ac:dyDescent="0.25"/>
    <row r="44099" s="29" customFormat="1" x14ac:dyDescent="0.25"/>
    <row r="44100" s="29" customFormat="1" x14ac:dyDescent="0.25"/>
    <row r="44101" s="29" customFormat="1" x14ac:dyDescent="0.25"/>
    <row r="44102" s="29" customFormat="1" x14ac:dyDescent="0.25"/>
    <row r="44103" s="29" customFormat="1" x14ac:dyDescent="0.25"/>
    <row r="44104" s="29" customFormat="1" x14ac:dyDescent="0.25"/>
    <row r="44105" s="29" customFormat="1" x14ac:dyDescent="0.25"/>
    <row r="44106" s="29" customFormat="1" x14ac:dyDescent="0.25"/>
    <row r="44107" s="29" customFormat="1" x14ac:dyDescent="0.25"/>
    <row r="44108" s="29" customFormat="1" x14ac:dyDescent="0.25"/>
    <row r="44109" s="29" customFormat="1" x14ac:dyDescent="0.25"/>
    <row r="44110" s="29" customFormat="1" x14ac:dyDescent="0.25"/>
    <row r="44111" s="29" customFormat="1" x14ac:dyDescent="0.25"/>
    <row r="44112" s="29" customFormat="1" x14ac:dyDescent="0.25"/>
    <row r="44113" s="29" customFormat="1" x14ac:dyDescent="0.25"/>
    <row r="44114" s="29" customFormat="1" x14ac:dyDescent="0.25"/>
    <row r="44115" s="29" customFormat="1" x14ac:dyDescent="0.25"/>
    <row r="44116" s="29" customFormat="1" x14ac:dyDescent="0.25"/>
    <row r="44117" s="29" customFormat="1" x14ac:dyDescent="0.25"/>
    <row r="44118" s="29" customFormat="1" x14ac:dyDescent="0.25"/>
    <row r="44119" s="29" customFormat="1" x14ac:dyDescent="0.25"/>
    <row r="44120" s="29" customFormat="1" x14ac:dyDescent="0.25"/>
    <row r="44121" s="29" customFormat="1" x14ac:dyDescent="0.25"/>
    <row r="44122" s="29" customFormat="1" x14ac:dyDescent="0.25"/>
    <row r="44123" s="29" customFormat="1" x14ac:dyDescent="0.25"/>
    <row r="44124" s="29" customFormat="1" x14ac:dyDescent="0.25"/>
    <row r="44125" s="29" customFormat="1" x14ac:dyDescent="0.25"/>
    <row r="44126" s="29" customFormat="1" x14ac:dyDescent="0.25"/>
    <row r="44127" s="29" customFormat="1" x14ac:dyDescent="0.25"/>
    <row r="44128" s="29" customFormat="1" x14ac:dyDescent="0.25"/>
    <row r="44129" s="29" customFormat="1" x14ac:dyDescent="0.25"/>
    <row r="44130" s="29" customFormat="1" x14ac:dyDescent="0.25"/>
    <row r="44131" s="29" customFormat="1" x14ac:dyDescent="0.25"/>
    <row r="44132" s="29" customFormat="1" x14ac:dyDescent="0.25"/>
    <row r="44133" s="29" customFormat="1" x14ac:dyDescent="0.25"/>
    <row r="44134" s="29" customFormat="1" x14ac:dyDescent="0.25"/>
    <row r="44135" s="29" customFormat="1" x14ac:dyDescent="0.25"/>
    <row r="44136" s="29" customFormat="1" x14ac:dyDescent="0.25"/>
    <row r="44137" s="29" customFormat="1" x14ac:dyDescent="0.25"/>
    <row r="44138" s="29" customFormat="1" x14ac:dyDescent="0.25"/>
    <row r="44139" s="29" customFormat="1" x14ac:dyDescent="0.25"/>
    <row r="44140" s="29" customFormat="1" x14ac:dyDescent="0.25"/>
    <row r="44141" s="29" customFormat="1" x14ac:dyDescent="0.25"/>
    <row r="44142" s="29" customFormat="1" x14ac:dyDescent="0.25"/>
    <row r="44143" s="29" customFormat="1" x14ac:dyDescent="0.25"/>
    <row r="44144" s="29" customFormat="1" x14ac:dyDescent="0.25"/>
    <row r="44145" s="29" customFormat="1" x14ac:dyDescent="0.25"/>
    <row r="44146" s="29" customFormat="1" x14ac:dyDescent="0.25"/>
    <row r="44147" s="29" customFormat="1" x14ac:dyDescent="0.25"/>
    <row r="44148" s="29" customFormat="1" x14ac:dyDescent="0.25"/>
    <row r="44149" s="29" customFormat="1" x14ac:dyDescent="0.25"/>
    <row r="44150" s="29" customFormat="1" x14ac:dyDescent="0.25"/>
    <row r="44151" s="29" customFormat="1" x14ac:dyDescent="0.25"/>
    <row r="44152" s="29" customFormat="1" x14ac:dyDescent="0.25"/>
    <row r="44153" s="29" customFormat="1" x14ac:dyDescent="0.25"/>
    <row r="44154" s="29" customFormat="1" x14ac:dyDescent="0.25"/>
    <row r="44155" s="29" customFormat="1" x14ac:dyDescent="0.25"/>
    <row r="44156" s="29" customFormat="1" x14ac:dyDescent="0.25"/>
    <row r="44157" s="29" customFormat="1" x14ac:dyDescent="0.25"/>
    <row r="44158" s="29" customFormat="1" x14ac:dyDescent="0.25"/>
    <row r="44159" s="29" customFormat="1" x14ac:dyDescent="0.25"/>
    <row r="44160" s="29" customFormat="1" x14ac:dyDescent="0.25"/>
    <row r="44161" s="29" customFormat="1" x14ac:dyDescent="0.25"/>
    <row r="44162" s="29" customFormat="1" x14ac:dyDescent="0.25"/>
    <row r="44163" s="29" customFormat="1" x14ac:dyDescent="0.25"/>
    <row r="44164" s="29" customFormat="1" x14ac:dyDescent="0.25"/>
    <row r="44165" s="29" customFormat="1" x14ac:dyDescent="0.25"/>
    <row r="44166" s="29" customFormat="1" x14ac:dyDescent="0.25"/>
    <row r="44167" s="29" customFormat="1" x14ac:dyDescent="0.25"/>
    <row r="44168" s="29" customFormat="1" x14ac:dyDescent="0.25"/>
    <row r="44169" s="29" customFormat="1" x14ac:dyDescent="0.25"/>
    <row r="44170" s="29" customFormat="1" x14ac:dyDescent="0.25"/>
    <row r="44171" s="29" customFormat="1" x14ac:dyDescent="0.25"/>
    <row r="44172" s="29" customFormat="1" x14ac:dyDescent="0.25"/>
    <row r="44173" s="29" customFormat="1" x14ac:dyDescent="0.25"/>
    <row r="44174" s="29" customFormat="1" x14ac:dyDescent="0.25"/>
    <row r="44175" s="29" customFormat="1" x14ac:dyDescent="0.25"/>
    <row r="44176" s="29" customFormat="1" x14ac:dyDescent="0.25"/>
    <row r="44177" s="29" customFormat="1" x14ac:dyDescent="0.25"/>
    <row r="44178" s="29" customFormat="1" x14ac:dyDescent="0.25"/>
    <row r="44179" s="29" customFormat="1" x14ac:dyDescent="0.25"/>
    <row r="44180" s="29" customFormat="1" x14ac:dyDescent="0.25"/>
    <row r="44181" s="29" customFormat="1" x14ac:dyDescent="0.25"/>
    <row r="44182" s="29" customFormat="1" x14ac:dyDescent="0.25"/>
    <row r="44183" s="29" customFormat="1" x14ac:dyDescent="0.25"/>
    <row r="44184" s="29" customFormat="1" x14ac:dyDescent="0.25"/>
    <row r="44185" s="29" customFormat="1" x14ac:dyDescent="0.25"/>
    <row r="44186" s="29" customFormat="1" x14ac:dyDescent="0.25"/>
    <row r="44187" s="29" customFormat="1" x14ac:dyDescent="0.25"/>
    <row r="44188" s="29" customFormat="1" x14ac:dyDescent="0.25"/>
    <row r="44189" s="29" customFormat="1" x14ac:dyDescent="0.25"/>
    <row r="44190" s="29" customFormat="1" x14ac:dyDescent="0.25"/>
    <row r="44191" s="29" customFormat="1" x14ac:dyDescent="0.25"/>
    <row r="44192" s="29" customFormat="1" x14ac:dyDescent="0.25"/>
    <row r="44193" s="29" customFormat="1" x14ac:dyDescent="0.25"/>
    <row r="44194" s="29" customFormat="1" x14ac:dyDescent="0.25"/>
    <row r="44195" s="29" customFormat="1" x14ac:dyDescent="0.25"/>
    <row r="44196" s="29" customFormat="1" x14ac:dyDescent="0.25"/>
    <row r="44197" s="29" customFormat="1" x14ac:dyDescent="0.25"/>
    <row r="44198" s="29" customFormat="1" x14ac:dyDescent="0.25"/>
    <row r="44199" s="29" customFormat="1" x14ac:dyDescent="0.25"/>
    <row r="44200" s="29" customFormat="1" x14ac:dyDescent="0.25"/>
    <row r="44201" s="29" customFormat="1" x14ac:dyDescent="0.25"/>
    <row r="44202" s="29" customFormat="1" x14ac:dyDescent="0.25"/>
    <row r="44203" s="29" customFormat="1" x14ac:dyDescent="0.25"/>
    <row r="44204" s="29" customFormat="1" x14ac:dyDescent="0.25"/>
    <row r="44205" s="29" customFormat="1" x14ac:dyDescent="0.25"/>
    <row r="44206" s="29" customFormat="1" x14ac:dyDescent="0.25"/>
    <row r="44207" s="29" customFormat="1" x14ac:dyDescent="0.25"/>
    <row r="44208" s="29" customFormat="1" x14ac:dyDescent="0.25"/>
    <row r="44209" s="29" customFormat="1" x14ac:dyDescent="0.25"/>
    <row r="44210" s="29" customFormat="1" x14ac:dyDescent="0.25"/>
    <row r="44211" s="29" customFormat="1" x14ac:dyDescent="0.25"/>
    <row r="44212" s="29" customFormat="1" x14ac:dyDescent="0.25"/>
    <row r="44213" s="29" customFormat="1" x14ac:dyDescent="0.25"/>
    <row r="44214" s="29" customFormat="1" x14ac:dyDescent="0.25"/>
    <row r="44215" s="29" customFormat="1" x14ac:dyDescent="0.25"/>
    <row r="44216" s="29" customFormat="1" x14ac:dyDescent="0.25"/>
    <row r="44217" s="29" customFormat="1" x14ac:dyDescent="0.25"/>
    <row r="44218" s="29" customFormat="1" x14ac:dyDescent="0.25"/>
    <row r="44219" s="29" customFormat="1" x14ac:dyDescent="0.25"/>
    <row r="44220" s="29" customFormat="1" x14ac:dyDescent="0.25"/>
    <row r="44221" s="29" customFormat="1" x14ac:dyDescent="0.25"/>
    <row r="44222" s="29" customFormat="1" x14ac:dyDescent="0.25"/>
    <row r="44223" s="29" customFormat="1" x14ac:dyDescent="0.25"/>
    <row r="44224" s="29" customFormat="1" x14ac:dyDescent="0.25"/>
    <row r="44225" s="29" customFormat="1" x14ac:dyDescent="0.25"/>
    <row r="44226" s="29" customFormat="1" x14ac:dyDescent="0.25"/>
    <row r="44227" s="29" customFormat="1" x14ac:dyDescent="0.25"/>
    <row r="44228" s="29" customFormat="1" x14ac:dyDescent="0.25"/>
    <row r="44229" s="29" customFormat="1" x14ac:dyDescent="0.25"/>
    <row r="44230" s="29" customFormat="1" x14ac:dyDescent="0.25"/>
    <row r="44231" s="29" customFormat="1" x14ac:dyDescent="0.25"/>
    <row r="44232" s="29" customFormat="1" x14ac:dyDescent="0.25"/>
    <row r="44233" s="29" customFormat="1" x14ac:dyDescent="0.25"/>
    <row r="44234" s="29" customFormat="1" x14ac:dyDescent="0.25"/>
    <row r="44235" s="29" customFormat="1" x14ac:dyDescent="0.25"/>
    <row r="44236" s="29" customFormat="1" x14ac:dyDescent="0.25"/>
    <row r="44237" s="29" customFormat="1" x14ac:dyDescent="0.25"/>
    <row r="44238" s="29" customFormat="1" x14ac:dyDescent="0.25"/>
    <row r="44239" s="29" customFormat="1" x14ac:dyDescent="0.25"/>
    <row r="44240" s="29" customFormat="1" x14ac:dyDescent="0.25"/>
    <row r="44241" s="29" customFormat="1" x14ac:dyDescent="0.25"/>
    <row r="44242" s="29" customFormat="1" x14ac:dyDescent="0.25"/>
    <row r="44243" s="29" customFormat="1" x14ac:dyDescent="0.25"/>
    <row r="44244" s="29" customFormat="1" x14ac:dyDescent="0.25"/>
    <row r="44245" s="29" customFormat="1" x14ac:dyDescent="0.25"/>
    <row r="44246" s="29" customFormat="1" x14ac:dyDescent="0.25"/>
    <row r="44247" s="29" customFormat="1" x14ac:dyDescent="0.25"/>
    <row r="44248" s="29" customFormat="1" x14ac:dyDescent="0.25"/>
    <row r="44249" s="29" customFormat="1" x14ac:dyDescent="0.25"/>
    <row r="44250" s="29" customFormat="1" x14ac:dyDescent="0.25"/>
    <row r="44251" s="29" customFormat="1" x14ac:dyDescent="0.25"/>
    <row r="44252" s="29" customFormat="1" x14ac:dyDescent="0.25"/>
    <row r="44253" s="29" customFormat="1" x14ac:dyDescent="0.25"/>
    <row r="44254" s="29" customFormat="1" x14ac:dyDescent="0.25"/>
    <row r="44255" s="29" customFormat="1" x14ac:dyDescent="0.25"/>
    <row r="44256" s="29" customFormat="1" x14ac:dyDescent="0.25"/>
    <row r="44257" s="29" customFormat="1" x14ac:dyDescent="0.25"/>
    <row r="44258" s="29" customFormat="1" x14ac:dyDescent="0.25"/>
    <row r="44259" s="29" customFormat="1" x14ac:dyDescent="0.25"/>
    <row r="44260" s="29" customFormat="1" x14ac:dyDescent="0.25"/>
    <row r="44261" s="29" customFormat="1" x14ac:dyDescent="0.25"/>
    <row r="44262" s="29" customFormat="1" x14ac:dyDescent="0.25"/>
    <row r="44263" s="29" customFormat="1" x14ac:dyDescent="0.25"/>
    <row r="44264" s="29" customFormat="1" x14ac:dyDescent="0.25"/>
    <row r="44265" s="29" customFormat="1" x14ac:dyDescent="0.25"/>
    <row r="44266" s="29" customFormat="1" x14ac:dyDescent="0.25"/>
    <row r="44267" s="29" customFormat="1" x14ac:dyDescent="0.25"/>
    <row r="44268" s="29" customFormat="1" x14ac:dyDescent="0.25"/>
    <row r="44269" s="29" customFormat="1" x14ac:dyDescent="0.25"/>
    <row r="44270" s="29" customFormat="1" x14ac:dyDescent="0.25"/>
    <row r="44271" s="29" customFormat="1" x14ac:dyDescent="0.25"/>
    <row r="44272" s="29" customFormat="1" x14ac:dyDescent="0.25"/>
    <row r="44273" s="29" customFormat="1" x14ac:dyDescent="0.25"/>
    <row r="44274" s="29" customFormat="1" x14ac:dyDescent="0.25"/>
    <row r="44275" s="29" customFormat="1" x14ac:dyDescent="0.25"/>
    <row r="44276" s="29" customFormat="1" x14ac:dyDescent="0.25"/>
    <row r="44277" s="29" customFormat="1" x14ac:dyDescent="0.25"/>
    <row r="44278" s="29" customFormat="1" x14ac:dyDescent="0.25"/>
    <row r="44279" s="29" customFormat="1" x14ac:dyDescent="0.25"/>
    <row r="44280" s="29" customFormat="1" x14ac:dyDescent="0.25"/>
    <row r="44281" s="29" customFormat="1" x14ac:dyDescent="0.25"/>
    <row r="44282" s="29" customFormat="1" x14ac:dyDescent="0.25"/>
    <row r="44283" s="29" customFormat="1" x14ac:dyDescent="0.25"/>
    <row r="44284" s="29" customFormat="1" x14ac:dyDescent="0.25"/>
    <row r="44285" s="29" customFormat="1" x14ac:dyDescent="0.25"/>
    <row r="44286" s="29" customFormat="1" x14ac:dyDescent="0.25"/>
    <row r="44287" s="29" customFormat="1" x14ac:dyDescent="0.25"/>
    <row r="44288" s="29" customFormat="1" x14ac:dyDescent="0.25"/>
    <row r="44289" s="29" customFormat="1" x14ac:dyDescent="0.25"/>
    <row r="44290" s="29" customFormat="1" x14ac:dyDescent="0.25"/>
    <row r="44291" s="29" customFormat="1" x14ac:dyDescent="0.25"/>
    <row r="44292" s="29" customFormat="1" x14ac:dyDescent="0.25"/>
    <row r="44293" s="29" customFormat="1" x14ac:dyDescent="0.25"/>
    <row r="44294" s="29" customFormat="1" x14ac:dyDescent="0.25"/>
    <row r="44295" s="29" customFormat="1" x14ac:dyDescent="0.25"/>
    <row r="44296" s="29" customFormat="1" x14ac:dyDescent="0.25"/>
    <row r="44297" s="29" customFormat="1" x14ac:dyDescent="0.25"/>
    <row r="44298" s="29" customFormat="1" x14ac:dyDescent="0.25"/>
    <row r="44299" s="29" customFormat="1" x14ac:dyDescent="0.25"/>
    <row r="44300" s="29" customFormat="1" x14ac:dyDescent="0.25"/>
    <row r="44301" s="29" customFormat="1" x14ac:dyDescent="0.25"/>
    <row r="44302" s="29" customFormat="1" x14ac:dyDescent="0.25"/>
    <row r="44303" s="29" customFormat="1" x14ac:dyDescent="0.25"/>
    <row r="44304" s="29" customFormat="1" x14ac:dyDescent="0.25"/>
    <row r="44305" s="29" customFormat="1" x14ac:dyDescent="0.25"/>
    <row r="44306" s="29" customFormat="1" x14ac:dyDescent="0.25"/>
    <row r="44307" s="29" customFormat="1" x14ac:dyDescent="0.25"/>
    <row r="44308" s="29" customFormat="1" x14ac:dyDescent="0.25"/>
    <row r="44309" s="29" customFormat="1" x14ac:dyDescent="0.25"/>
    <row r="44310" s="29" customFormat="1" x14ac:dyDescent="0.25"/>
    <row r="44311" s="29" customFormat="1" x14ac:dyDescent="0.25"/>
    <row r="44312" s="29" customFormat="1" x14ac:dyDescent="0.25"/>
    <row r="44313" s="29" customFormat="1" x14ac:dyDescent="0.25"/>
    <row r="44314" s="29" customFormat="1" x14ac:dyDescent="0.25"/>
    <row r="44315" s="29" customFormat="1" x14ac:dyDescent="0.25"/>
    <row r="44316" s="29" customFormat="1" x14ac:dyDescent="0.25"/>
    <row r="44317" s="29" customFormat="1" x14ac:dyDescent="0.25"/>
    <row r="44318" s="29" customFormat="1" x14ac:dyDescent="0.25"/>
    <row r="44319" s="29" customFormat="1" x14ac:dyDescent="0.25"/>
    <row r="44320" s="29" customFormat="1" x14ac:dyDescent="0.25"/>
    <row r="44321" s="29" customFormat="1" x14ac:dyDescent="0.25"/>
    <row r="44322" s="29" customFormat="1" x14ac:dyDescent="0.25"/>
    <row r="44323" s="29" customFormat="1" x14ac:dyDescent="0.25"/>
    <row r="44324" s="29" customFormat="1" x14ac:dyDescent="0.25"/>
    <row r="44325" s="29" customFormat="1" x14ac:dyDescent="0.25"/>
    <row r="44326" s="29" customFormat="1" x14ac:dyDescent="0.25"/>
    <row r="44327" s="29" customFormat="1" x14ac:dyDescent="0.25"/>
    <row r="44328" s="29" customFormat="1" x14ac:dyDescent="0.25"/>
    <row r="44329" s="29" customFormat="1" x14ac:dyDescent="0.25"/>
    <row r="44330" s="29" customFormat="1" x14ac:dyDescent="0.25"/>
    <row r="44331" s="29" customFormat="1" x14ac:dyDescent="0.25"/>
    <row r="44332" s="29" customFormat="1" x14ac:dyDescent="0.25"/>
    <row r="44333" s="29" customFormat="1" x14ac:dyDescent="0.25"/>
    <row r="44334" s="29" customFormat="1" x14ac:dyDescent="0.25"/>
    <row r="44335" s="29" customFormat="1" x14ac:dyDescent="0.25"/>
    <row r="44336" s="29" customFormat="1" x14ac:dyDescent="0.25"/>
    <row r="44337" s="29" customFormat="1" x14ac:dyDescent="0.25"/>
    <row r="44338" s="29" customFormat="1" x14ac:dyDescent="0.25"/>
    <row r="44339" s="29" customFormat="1" x14ac:dyDescent="0.25"/>
    <row r="44340" s="29" customFormat="1" x14ac:dyDescent="0.25"/>
    <row r="44341" s="29" customFormat="1" x14ac:dyDescent="0.25"/>
    <row r="44342" s="29" customFormat="1" x14ac:dyDescent="0.25"/>
    <row r="44343" s="29" customFormat="1" x14ac:dyDescent="0.25"/>
    <row r="44344" s="29" customFormat="1" x14ac:dyDescent="0.25"/>
    <row r="44345" s="29" customFormat="1" x14ac:dyDescent="0.25"/>
    <row r="44346" s="29" customFormat="1" x14ac:dyDescent="0.25"/>
    <row r="44347" s="29" customFormat="1" x14ac:dyDescent="0.25"/>
    <row r="44348" s="29" customFormat="1" x14ac:dyDescent="0.25"/>
    <row r="44349" s="29" customFormat="1" x14ac:dyDescent="0.25"/>
    <row r="44350" s="29" customFormat="1" x14ac:dyDescent="0.25"/>
    <row r="44351" s="29" customFormat="1" x14ac:dyDescent="0.25"/>
    <row r="44352" s="29" customFormat="1" x14ac:dyDescent="0.25"/>
    <row r="44353" s="29" customFormat="1" x14ac:dyDescent="0.25"/>
    <row r="44354" s="29" customFormat="1" x14ac:dyDescent="0.25"/>
    <row r="44355" s="29" customFormat="1" x14ac:dyDescent="0.25"/>
    <row r="44356" s="29" customFormat="1" x14ac:dyDescent="0.25"/>
    <row r="44357" s="29" customFormat="1" x14ac:dyDescent="0.25"/>
    <row r="44358" s="29" customFormat="1" x14ac:dyDescent="0.25"/>
    <row r="44359" s="29" customFormat="1" x14ac:dyDescent="0.25"/>
    <row r="44360" s="29" customFormat="1" x14ac:dyDescent="0.25"/>
    <row r="44361" s="29" customFormat="1" x14ac:dyDescent="0.25"/>
    <row r="44362" s="29" customFormat="1" x14ac:dyDescent="0.25"/>
    <row r="44363" s="29" customFormat="1" x14ac:dyDescent="0.25"/>
    <row r="44364" s="29" customFormat="1" x14ac:dyDescent="0.25"/>
    <row r="44365" s="29" customFormat="1" x14ac:dyDescent="0.25"/>
    <row r="44366" s="29" customFormat="1" x14ac:dyDescent="0.25"/>
    <row r="44367" s="29" customFormat="1" x14ac:dyDescent="0.25"/>
    <row r="44368" s="29" customFormat="1" x14ac:dyDescent="0.25"/>
    <row r="44369" s="29" customFormat="1" x14ac:dyDescent="0.25"/>
    <row r="44370" s="29" customFormat="1" x14ac:dyDescent="0.25"/>
    <row r="44371" s="29" customFormat="1" x14ac:dyDescent="0.25"/>
    <row r="44372" s="29" customFormat="1" x14ac:dyDescent="0.25"/>
    <row r="44373" s="29" customFormat="1" x14ac:dyDescent="0.25"/>
    <row r="44374" s="29" customFormat="1" x14ac:dyDescent="0.25"/>
    <row r="44375" s="29" customFormat="1" x14ac:dyDescent="0.25"/>
    <row r="44376" s="29" customFormat="1" x14ac:dyDescent="0.25"/>
    <row r="44377" s="29" customFormat="1" x14ac:dyDescent="0.25"/>
    <row r="44378" s="29" customFormat="1" x14ac:dyDescent="0.25"/>
    <row r="44379" s="29" customFormat="1" x14ac:dyDescent="0.25"/>
    <row r="44380" s="29" customFormat="1" x14ac:dyDescent="0.25"/>
    <row r="44381" s="29" customFormat="1" x14ac:dyDescent="0.25"/>
    <row r="44382" s="29" customFormat="1" x14ac:dyDescent="0.25"/>
    <row r="44383" s="29" customFormat="1" x14ac:dyDescent="0.25"/>
    <row r="44384" s="29" customFormat="1" x14ac:dyDescent="0.25"/>
    <row r="44385" s="29" customFormat="1" x14ac:dyDescent="0.25"/>
    <row r="44386" s="29" customFormat="1" x14ac:dyDescent="0.25"/>
    <row r="44387" s="29" customFormat="1" x14ac:dyDescent="0.25"/>
    <row r="44388" s="29" customFormat="1" x14ac:dyDescent="0.25"/>
    <row r="44389" s="29" customFormat="1" x14ac:dyDescent="0.25"/>
    <row r="44390" s="29" customFormat="1" x14ac:dyDescent="0.25"/>
    <row r="44391" s="29" customFormat="1" x14ac:dyDescent="0.25"/>
    <row r="44392" s="29" customFormat="1" x14ac:dyDescent="0.25"/>
    <row r="44393" s="29" customFormat="1" x14ac:dyDescent="0.25"/>
    <row r="44394" s="29" customFormat="1" x14ac:dyDescent="0.25"/>
    <row r="44395" s="29" customFormat="1" x14ac:dyDescent="0.25"/>
    <row r="44396" s="29" customFormat="1" x14ac:dyDescent="0.25"/>
    <row r="44397" s="29" customFormat="1" x14ac:dyDescent="0.25"/>
    <row r="44398" s="29" customFormat="1" x14ac:dyDescent="0.25"/>
    <row r="44399" s="29" customFormat="1" x14ac:dyDescent="0.25"/>
    <row r="44400" s="29" customFormat="1" x14ac:dyDescent="0.25"/>
    <row r="44401" s="29" customFormat="1" x14ac:dyDescent="0.25"/>
    <row r="44402" s="29" customFormat="1" x14ac:dyDescent="0.25"/>
    <row r="44403" s="29" customFormat="1" x14ac:dyDescent="0.25"/>
    <row r="44404" s="29" customFormat="1" x14ac:dyDescent="0.25"/>
    <row r="44405" s="29" customFormat="1" x14ac:dyDescent="0.25"/>
    <row r="44406" s="29" customFormat="1" x14ac:dyDescent="0.25"/>
    <row r="44407" s="29" customFormat="1" x14ac:dyDescent="0.25"/>
    <row r="44408" s="29" customFormat="1" x14ac:dyDescent="0.25"/>
    <row r="44409" s="29" customFormat="1" x14ac:dyDescent="0.25"/>
    <row r="44410" s="29" customFormat="1" x14ac:dyDescent="0.25"/>
    <row r="44411" s="29" customFormat="1" x14ac:dyDescent="0.25"/>
    <row r="44412" s="29" customFormat="1" x14ac:dyDescent="0.25"/>
    <row r="44413" s="29" customFormat="1" x14ac:dyDescent="0.25"/>
    <row r="44414" s="29" customFormat="1" x14ac:dyDescent="0.25"/>
    <row r="44415" s="29" customFormat="1" x14ac:dyDescent="0.25"/>
    <row r="44416" s="29" customFormat="1" x14ac:dyDescent="0.25"/>
    <row r="44417" s="29" customFormat="1" x14ac:dyDescent="0.25"/>
    <row r="44418" s="29" customFormat="1" x14ac:dyDescent="0.25"/>
    <row r="44419" s="29" customFormat="1" x14ac:dyDescent="0.25"/>
    <row r="44420" s="29" customFormat="1" x14ac:dyDescent="0.25"/>
    <row r="44421" s="29" customFormat="1" x14ac:dyDescent="0.25"/>
    <row r="44422" s="29" customFormat="1" x14ac:dyDescent="0.25"/>
    <row r="44423" s="29" customFormat="1" x14ac:dyDescent="0.25"/>
    <row r="44424" s="29" customFormat="1" x14ac:dyDescent="0.25"/>
    <row r="44425" s="29" customFormat="1" x14ac:dyDescent="0.25"/>
    <row r="44426" s="29" customFormat="1" x14ac:dyDescent="0.25"/>
    <row r="44427" s="29" customFormat="1" x14ac:dyDescent="0.25"/>
    <row r="44428" s="29" customFormat="1" x14ac:dyDescent="0.25"/>
    <row r="44429" s="29" customFormat="1" x14ac:dyDescent="0.25"/>
    <row r="44430" s="29" customFormat="1" x14ac:dyDescent="0.25"/>
    <row r="44431" s="29" customFormat="1" x14ac:dyDescent="0.25"/>
    <row r="44432" s="29" customFormat="1" x14ac:dyDescent="0.25"/>
    <row r="44433" s="29" customFormat="1" x14ac:dyDescent="0.25"/>
    <row r="44434" s="29" customFormat="1" x14ac:dyDescent="0.25"/>
    <row r="44435" s="29" customFormat="1" x14ac:dyDescent="0.25"/>
    <row r="44436" s="29" customFormat="1" x14ac:dyDescent="0.25"/>
    <row r="44437" s="29" customFormat="1" x14ac:dyDescent="0.25"/>
    <row r="44438" s="29" customFormat="1" x14ac:dyDescent="0.25"/>
    <row r="44439" s="29" customFormat="1" x14ac:dyDescent="0.25"/>
    <row r="44440" s="29" customFormat="1" x14ac:dyDescent="0.25"/>
    <row r="44441" s="29" customFormat="1" x14ac:dyDescent="0.25"/>
    <row r="44442" s="29" customFormat="1" x14ac:dyDescent="0.25"/>
    <row r="44443" s="29" customFormat="1" x14ac:dyDescent="0.25"/>
    <row r="44444" s="29" customFormat="1" x14ac:dyDescent="0.25"/>
    <row r="44445" s="29" customFormat="1" x14ac:dyDescent="0.25"/>
    <row r="44446" s="29" customFormat="1" x14ac:dyDescent="0.25"/>
    <row r="44447" s="29" customFormat="1" x14ac:dyDescent="0.25"/>
    <row r="44448" s="29" customFormat="1" x14ac:dyDescent="0.25"/>
    <row r="44449" s="29" customFormat="1" x14ac:dyDescent="0.25"/>
    <row r="44450" s="29" customFormat="1" x14ac:dyDescent="0.25"/>
    <row r="44451" s="29" customFormat="1" x14ac:dyDescent="0.25"/>
    <row r="44452" s="29" customFormat="1" x14ac:dyDescent="0.25"/>
    <row r="44453" s="29" customFormat="1" x14ac:dyDescent="0.25"/>
    <row r="44454" s="29" customFormat="1" x14ac:dyDescent="0.25"/>
    <row r="44455" s="29" customFormat="1" x14ac:dyDescent="0.25"/>
    <row r="44456" s="29" customFormat="1" x14ac:dyDescent="0.25"/>
    <row r="44457" s="29" customFormat="1" x14ac:dyDescent="0.25"/>
    <row r="44458" s="29" customFormat="1" x14ac:dyDescent="0.25"/>
    <row r="44459" s="29" customFormat="1" x14ac:dyDescent="0.25"/>
    <row r="44460" s="29" customFormat="1" x14ac:dyDescent="0.25"/>
    <row r="44461" s="29" customFormat="1" x14ac:dyDescent="0.25"/>
    <row r="44462" s="29" customFormat="1" x14ac:dyDescent="0.25"/>
    <row r="44463" s="29" customFormat="1" x14ac:dyDescent="0.25"/>
    <row r="44464" s="29" customFormat="1" x14ac:dyDescent="0.25"/>
    <row r="44465" s="29" customFormat="1" x14ac:dyDescent="0.25"/>
    <row r="44466" s="29" customFormat="1" x14ac:dyDescent="0.25"/>
    <row r="44467" s="29" customFormat="1" x14ac:dyDescent="0.25"/>
    <row r="44468" s="29" customFormat="1" x14ac:dyDescent="0.25"/>
    <row r="44469" s="29" customFormat="1" x14ac:dyDescent="0.25"/>
    <row r="44470" s="29" customFormat="1" x14ac:dyDescent="0.25"/>
    <row r="44471" s="29" customFormat="1" x14ac:dyDescent="0.25"/>
    <row r="44472" s="29" customFormat="1" x14ac:dyDescent="0.25"/>
    <row r="44473" s="29" customFormat="1" x14ac:dyDescent="0.25"/>
    <row r="44474" s="29" customFormat="1" x14ac:dyDescent="0.25"/>
    <row r="44475" s="29" customFormat="1" x14ac:dyDescent="0.25"/>
    <row r="44476" s="29" customFormat="1" x14ac:dyDescent="0.25"/>
    <row r="44477" s="29" customFormat="1" x14ac:dyDescent="0.25"/>
    <row r="44478" s="29" customFormat="1" x14ac:dyDescent="0.25"/>
    <row r="44479" s="29" customFormat="1" x14ac:dyDescent="0.25"/>
    <row r="44480" s="29" customFormat="1" x14ac:dyDescent="0.25"/>
    <row r="44481" s="29" customFormat="1" x14ac:dyDescent="0.25"/>
    <row r="44482" s="29" customFormat="1" x14ac:dyDescent="0.25"/>
    <row r="44483" s="29" customFormat="1" x14ac:dyDescent="0.25"/>
    <row r="44484" s="29" customFormat="1" x14ac:dyDescent="0.25"/>
    <row r="44485" s="29" customFormat="1" x14ac:dyDescent="0.25"/>
    <row r="44486" s="29" customFormat="1" x14ac:dyDescent="0.25"/>
    <row r="44487" s="29" customFormat="1" x14ac:dyDescent="0.25"/>
    <row r="44488" s="29" customFormat="1" x14ac:dyDescent="0.25"/>
    <row r="44489" s="29" customFormat="1" x14ac:dyDescent="0.25"/>
    <row r="44490" s="29" customFormat="1" x14ac:dyDescent="0.25"/>
    <row r="44491" s="29" customFormat="1" x14ac:dyDescent="0.25"/>
    <row r="44492" s="29" customFormat="1" x14ac:dyDescent="0.25"/>
    <row r="44493" s="29" customFormat="1" x14ac:dyDescent="0.25"/>
    <row r="44494" s="29" customFormat="1" x14ac:dyDescent="0.25"/>
    <row r="44495" s="29" customFormat="1" x14ac:dyDescent="0.25"/>
    <row r="44496" s="29" customFormat="1" x14ac:dyDescent="0.25"/>
    <row r="44497" s="29" customFormat="1" x14ac:dyDescent="0.25"/>
    <row r="44498" s="29" customFormat="1" x14ac:dyDescent="0.25"/>
    <row r="44499" s="29" customFormat="1" x14ac:dyDescent="0.25"/>
    <row r="44500" s="29" customFormat="1" x14ac:dyDescent="0.25"/>
    <row r="44501" s="29" customFormat="1" x14ac:dyDescent="0.25"/>
    <row r="44502" s="29" customFormat="1" x14ac:dyDescent="0.25"/>
    <row r="44503" s="29" customFormat="1" x14ac:dyDescent="0.25"/>
    <row r="44504" s="29" customFormat="1" x14ac:dyDescent="0.25"/>
    <row r="44505" s="29" customFormat="1" x14ac:dyDescent="0.25"/>
    <row r="44506" s="29" customFormat="1" x14ac:dyDescent="0.25"/>
    <row r="44507" s="29" customFormat="1" x14ac:dyDescent="0.25"/>
    <row r="44508" s="29" customFormat="1" x14ac:dyDescent="0.25"/>
    <row r="44509" s="29" customFormat="1" x14ac:dyDescent="0.25"/>
    <row r="44510" s="29" customFormat="1" x14ac:dyDescent="0.25"/>
    <row r="44511" s="29" customFormat="1" x14ac:dyDescent="0.25"/>
    <row r="44512" s="29" customFormat="1" x14ac:dyDescent="0.25"/>
    <row r="44513" s="29" customFormat="1" x14ac:dyDescent="0.25"/>
    <row r="44514" s="29" customFormat="1" x14ac:dyDescent="0.25"/>
    <row r="44515" s="29" customFormat="1" x14ac:dyDescent="0.25"/>
    <row r="44516" s="29" customFormat="1" x14ac:dyDescent="0.25"/>
    <row r="44517" s="29" customFormat="1" x14ac:dyDescent="0.25"/>
    <row r="44518" s="29" customFormat="1" x14ac:dyDescent="0.25"/>
    <row r="44519" s="29" customFormat="1" x14ac:dyDescent="0.25"/>
    <row r="44520" s="29" customFormat="1" x14ac:dyDescent="0.25"/>
    <row r="44521" s="29" customFormat="1" x14ac:dyDescent="0.25"/>
    <row r="44522" s="29" customFormat="1" x14ac:dyDescent="0.25"/>
    <row r="44523" s="29" customFormat="1" x14ac:dyDescent="0.25"/>
    <row r="44524" s="29" customFormat="1" x14ac:dyDescent="0.25"/>
    <row r="44525" s="29" customFormat="1" x14ac:dyDescent="0.25"/>
    <row r="44526" s="29" customFormat="1" x14ac:dyDescent="0.25"/>
    <row r="44527" s="29" customFormat="1" x14ac:dyDescent="0.25"/>
    <row r="44528" s="29" customFormat="1" x14ac:dyDescent="0.25"/>
    <row r="44529" s="29" customFormat="1" x14ac:dyDescent="0.25"/>
    <row r="44530" s="29" customFormat="1" x14ac:dyDescent="0.25"/>
    <row r="44531" s="29" customFormat="1" x14ac:dyDescent="0.25"/>
    <row r="44532" s="29" customFormat="1" x14ac:dyDescent="0.25"/>
    <row r="44533" s="29" customFormat="1" x14ac:dyDescent="0.25"/>
    <row r="44534" s="29" customFormat="1" x14ac:dyDescent="0.25"/>
    <row r="44535" s="29" customFormat="1" x14ac:dyDescent="0.25"/>
    <row r="44536" s="29" customFormat="1" x14ac:dyDescent="0.25"/>
    <row r="44537" s="29" customFormat="1" x14ac:dyDescent="0.25"/>
    <row r="44538" s="29" customFormat="1" x14ac:dyDescent="0.25"/>
    <row r="44539" s="29" customFormat="1" x14ac:dyDescent="0.25"/>
    <row r="44540" s="29" customFormat="1" x14ac:dyDescent="0.25"/>
    <row r="44541" s="29" customFormat="1" x14ac:dyDescent="0.25"/>
    <row r="44542" s="29" customFormat="1" x14ac:dyDescent="0.25"/>
    <row r="44543" s="29" customFormat="1" x14ac:dyDescent="0.25"/>
    <row r="44544" s="29" customFormat="1" x14ac:dyDescent="0.25"/>
    <row r="44545" s="29" customFormat="1" x14ac:dyDescent="0.25"/>
    <row r="44546" s="29" customFormat="1" x14ac:dyDescent="0.25"/>
    <row r="44547" s="29" customFormat="1" x14ac:dyDescent="0.25"/>
    <row r="44548" s="29" customFormat="1" x14ac:dyDescent="0.25"/>
    <row r="44549" s="29" customFormat="1" x14ac:dyDescent="0.25"/>
    <row r="44550" s="29" customFormat="1" x14ac:dyDescent="0.25"/>
    <row r="44551" s="29" customFormat="1" x14ac:dyDescent="0.25"/>
    <row r="44552" s="29" customFormat="1" x14ac:dyDescent="0.25"/>
    <row r="44553" s="29" customFormat="1" x14ac:dyDescent="0.25"/>
    <row r="44554" s="29" customFormat="1" x14ac:dyDescent="0.25"/>
    <row r="44555" s="29" customFormat="1" x14ac:dyDescent="0.25"/>
    <row r="44556" s="29" customFormat="1" x14ac:dyDescent="0.25"/>
    <row r="44557" s="29" customFormat="1" x14ac:dyDescent="0.25"/>
    <row r="44558" s="29" customFormat="1" x14ac:dyDescent="0.25"/>
    <row r="44559" s="29" customFormat="1" x14ac:dyDescent="0.25"/>
    <row r="44560" s="29" customFormat="1" x14ac:dyDescent="0.25"/>
    <row r="44561" s="29" customFormat="1" x14ac:dyDescent="0.25"/>
    <row r="44562" s="29" customFormat="1" x14ac:dyDescent="0.25"/>
    <row r="44563" s="29" customFormat="1" x14ac:dyDescent="0.25"/>
    <row r="44564" s="29" customFormat="1" x14ac:dyDescent="0.25"/>
    <row r="44565" s="29" customFormat="1" x14ac:dyDescent="0.25"/>
    <row r="44566" s="29" customFormat="1" x14ac:dyDescent="0.25"/>
    <row r="44567" s="29" customFormat="1" x14ac:dyDescent="0.25"/>
    <row r="44568" s="29" customFormat="1" x14ac:dyDescent="0.25"/>
    <row r="44569" s="29" customFormat="1" x14ac:dyDescent="0.25"/>
    <row r="44570" s="29" customFormat="1" x14ac:dyDescent="0.25"/>
    <row r="44571" s="29" customFormat="1" x14ac:dyDescent="0.25"/>
    <row r="44572" s="29" customFormat="1" x14ac:dyDescent="0.25"/>
    <row r="44573" s="29" customFormat="1" x14ac:dyDescent="0.25"/>
    <row r="44574" s="29" customFormat="1" x14ac:dyDescent="0.25"/>
    <row r="44575" s="29" customFormat="1" x14ac:dyDescent="0.25"/>
    <row r="44576" s="29" customFormat="1" x14ac:dyDescent="0.25"/>
    <row r="44577" s="29" customFormat="1" x14ac:dyDescent="0.25"/>
    <row r="44578" s="29" customFormat="1" x14ac:dyDescent="0.25"/>
    <row r="44579" s="29" customFormat="1" x14ac:dyDescent="0.25"/>
    <row r="44580" s="29" customFormat="1" x14ac:dyDescent="0.25"/>
    <row r="44581" s="29" customFormat="1" x14ac:dyDescent="0.25"/>
    <row r="44582" s="29" customFormat="1" x14ac:dyDescent="0.25"/>
    <row r="44583" s="29" customFormat="1" x14ac:dyDescent="0.25"/>
    <row r="44584" s="29" customFormat="1" x14ac:dyDescent="0.25"/>
    <row r="44585" s="29" customFormat="1" x14ac:dyDescent="0.25"/>
    <row r="44586" s="29" customFormat="1" x14ac:dyDescent="0.25"/>
    <row r="44587" s="29" customFormat="1" x14ac:dyDescent="0.25"/>
    <row r="44588" s="29" customFormat="1" x14ac:dyDescent="0.25"/>
    <row r="44589" s="29" customFormat="1" x14ac:dyDescent="0.25"/>
    <row r="44590" s="29" customFormat="1" x14ac:dyDescent="0.25"/>
    <row r="44591" s="29" customFormat="1" x14ac:dyDescent="0.25"/>
    <row r="44592" s="29" customFormat="1" x14ac:dyDescent="0.25"/>
    <row r="44593" s="29" customFormat="1" x14ac:dyDescent="0.25"/>
    <row r="44594" s="29" customFormat="1" x14ac:dyDescent="0.25"/>
    <row r="44595" s="29" customFormat="1" x14ac:dyDescent="0.25"/>
    <row r="44596" s="29" customFormat="1" x14ac:dyDescent="0.25"/>
    <row r="44597" s="29" customFormat="1" x14ac:dyDescent="0.25"/>
    <row r="44598" s="29" customFormat="1" x14ac:dyDescent="0.25"/>
    <row r="44599" s="29" customFormat="1" x14ac:dyDescent="0.25"/>
    <row r="44600" s="29" customFormat="1" x14ac:dyDescent="0.25"/>
    <row r="44601" s="29" customFormat="1" x14ac:dyDescent="0.25"/>
    <row r="44602" s="29" customFormat="1" x14ac:dyDescent="0.25"/>
    <row r="44603" s="29" customFormat="1" x14ac:dyDescent="0.25"/>
    <row r="44604" s="29" customFormat="1" x14ac:dyDescent="0.25"/>
    <row r="44605" s="29" customFormat="1" x14ac:dyDescent="0.25"/>
    <row r="44606" s="29" customFormat="1" x14ac:dyDescent="0.25"/>
    <row r="44607" s="29" customFormat="1" x14ac:dyDescent="0.25"/>
    <row r="44608" s="29" customFormat="1" x14ac:dyDescent="0.25"/>
    <row r="44609" s="29" customFormat="1" x14ac:dyDescent="0.25"/>
    <row r="44610" s="29" customFormat="1" x14ac:dyDescent="0.25"/>
    <row r="44611" s="29" customFormat="1" x14ac:dyDescent="0.25"/>
    <row r="44612" s="29" customFormat="1" x14ac:dyDescent="0.25"/>
    <row r="44613" s="29" customFormat="1" x14ac:dyDescent="0.25"/>
    <row r="44614" s="29" customFormat="1" x14ac:dyDescent="0.25"/>
    <row r="44615" s="29" customFormat="1" x14ac:dyDescent="0.25"/>
    <row r="44616" s="29" customFormat="1" x14ac:dyDescent="0.25"/>
    <row r="44617" s="29" customFormat="1" x14ac:dyDescent="0.25"/>
    <row r="44618" s="29" customFormat="1" x14ac:dyDescent="0.25"/>
    <row r="44619" s="29" customFormat="1" x14ac:dyDescent="0.25"/>
    <row r="44620" s="29" customFormat="1" x14ac:dyDescent="0.25"/>
    <row r="44621" s="29" customFormat="1" x14ac:dyDescent="0.25"/>
    <row r="44622" s="29" customFormat="1" x14ac:dyDescent="0.25"/>
    <row r="44623" s="29" customFormat="1" x14ac:dyDescent="0.25"/>
    <row r="44624" s="29" customFormat="1" x14ac:dyDescent="0.25"/>
    <row r="44625" s="29" customFormat="1" x14ac:dyDescent="0.25"/>
    <row r="44626" s="29" customFormat="1" x14ac:dyDescent="0.25"/>
    <row r="44627" s="29" customFormat="1" x14ac:dyDescent="0.25"/>
    <row r="44628" s="29" customFormat="1" x14ac:dyDescent="0.25"/>
    <row r="44629" s="29" customFormat="1" x14ac:dyDescent="0.25"/>
    <row r="44630" s="29" customFormat="1" x14ac:dyDescent="0.25"/>
    <row r="44631" s="29" customFormat="1" x14ac:dyDescent="0.25"/>
    <row r="44632" s="29" customFormat="1" x14ac:dyDescent="0.25"/>
    <row r="44633" s="29" customFormat="1" x14ac:dyDescent="0.25"/>
    <row r="44634" s="29" customFormat="1" x14ac:dyDescent="0.25"/>
    <row r="44635" s="29" customFormat="1" x14ac:dyDescent="0.25"/>
    <row r="44636" s="29" customFormat="1" x14ac:dyDescent="0.25"/>
    <row r="44637" s="29" customFormat="1" x14ac:dyDescent="0.25"/>
    <row r="44638" s="29" customFormat="1" x14ac:dyDescent="0.25"/>
    <row r="44639" s="29" customFormat="1" x14ac:dyDescent="0.25"/>
    <row r="44640" s="29" customFormat="1" x14ac:dyDescent="0.25"/>
    <row r="44641" s="29" customFormat="1" x14ac:dyDescent="0.25"/>
    <row r="44642" s="29" customFormat="1" x14ac:dyDescent="0.25"/>
    <row r="44643" s="29" customFormat="1" x14ac:dyDescent="0.25"/>
    <row r="44644" s="29" customFormat="1" x14ac:dyDescent="0.25"/>
    <row r="44645" s="29" customFormat="1" x14ac:dyDescent="0.25"/>
    <row r="44646" s="29" customFormat="1" x14ac:dyDescent="0.25"/>
    <row r="44647" s="29" customFormat="1" x14ac:dyDescent="0.25"/>
    <row r="44648" s="29" customFormat="1" x14ac:dyDescent="0.25"/>
    <row r="44649" s="29" customFormat="1" x14ac:dyDescent="0.25"/>
    <row r="44650" s="29" customFormat="1" x14ac:dyDescent="0.25"/>
    <row r="44651" s="29" customFormat="1" x14ac:dyDescent="0.25"/>
    <row r="44652" s="29" customFormat="1" x14ac:dyDescent="0.25"/>
    <row r="44653" s="29" customFormat="1" x14ac:dyDescent="0.25"/>
    <row r="44654" s="29" customFormat="1" x14ac:dyDescent="0.25"/>
    <row r="44655" s="29" customFormat="1" x14ac:dyDescent="0.25"/>
    <row r="44656" s="29" customFormat="1" x14ac:dyDescent="0.25"/>
    <row r="44657" s="29" customFormat="1" x14ac:dyDescent="0.25"/>
    <row r="44658" s="29" customFormat="1" x14ac:dyDescent="0.25"/>
    <row r="44659" s="29" customFormat="1" x14ac:dyDescent="0.25"/>
    <row r="44660" s="29" customFormat="1" x14ac:dyDescent="0.25"/>
    <row r="44661" s="29" customFormat="1" x14ac:dyDescent="0.25"/>
    <row r="44662" s="29" customFormat="1" x14ac:dyDescent="0.25"/>
    <row r="44663" s="29" customFormat="1" x14ac:dyDescent="0.25"/>
    <row r="44664" s="29" customFormat="1" x14ac:dyDescent="0.25"/>
    <row r="44665" s="29" customFormat="1" x14ac:dyDescent="0.25"/>
    <row r="44666" s="29" customFormat="1" x14ac:dyDescent="0.25"/>
    <row r="44667" s="29" customFormat="1" x14ac:dyDescent="0.25"/>
    <row r="44668" s="29" customFormat="1" x14ac:dyDescent="0.25"/>
    <row r="44669" s="29" customFormat="1" x14ac:dyDescent="0.25"/>
    <row r="44670" s="29" customFormat="1" x14ac:dyDescent="0.25"/>
    <row r="44671" s="29" customFormat="1" x14ac:dyDescent="0.25"/>
    <row r="44672" s="29" customFormat="1" x14ac:dyDescent="0.25"/>
    <row r="44673" s="29" customFormat="1" x14ac:dyDescent="0.25"/>
    <row r="44674" s="29" customFormat="1" x14ac:dyDescent="0.25"/>
    <row r="44675" s="29" customFormat="1" x14ac:dyDescent="0.25"/>
    <row r="44676" s="29" customFormat="1" x14ac:dyDescent="0.25"/>
    <row r="44677" s="29" customFormat="1" x14ac:dyDescent="0.25"/>
    <row r="44678" s="29" customFormat="1" x14ac:dyDescent="0.25"/>
    <row r="44679" s="29" customFormat="1" x14ac:dyDescent="0.25"/>
    <row r="44680" s="29" customFormat="1" x14ac:dyDescent="0.25"/>
    <row r="44681" s="29" customFormat="1" x14ac:dyDescent="0.25"/>
    <row r="44682" s="29" customFormat="1" x14ac:dyDescent="0.25"/>
    <row r="44683" s="29" customFormat="1" x14ac:dyDescent="0.25"/>
    <row r="44684" s="29" customFormat="1" x14ac:dyDescent="0.25"/>
    <row r="44685" s="29" customFormat="1" x14ac:dyDescent="0.25"/>
    <row r="44686" s="29" customFormat="1" x14ac:dyDescent="0.25"/>
    <row r="44687" s="29" customFormat="1" x14ac:dyDescent="0.25"/>
    <row r="44688" s="29" customFormat="1" x14ac:dyDescent="0.25"/>
    <row r="44689" s="29" customFormat="1" x14ac:dyDescent="0.25"/>
    <row r="44690" s="29" customFormat="1" x14ac:dyDescent="0.25"/>
    <row r="44691" s="29" customFormat="1" x14ac:dyDescent="0.25"/>
    <row r="44692" s="29" customFormat="1" x14ac:dyDescent="0.25"/>
    <row r="44693" s="29" customFormat="1" x14ac:dyDescent="0.25"/>
    <row r="44694" s="29" customFormat="1" x14ac:dyDescent="0.25"/>
    <row r="44695" s="29" customFormat="1" x14ac:dyDescent="0.25"/>
    <row r="44696" s="29" customFormat="1" x14ac:dyDescent="0.25"/>
    <row r="44697" s="29" customFormat="1" x14ac:dyDescent="0.25"/>
    <row r="44698" s="29" customFormat="1" x14ac:dyDescent="0.25"/>
    <row r="44699" s="29" customFormat="1" x14ac:dyDescent="0.25"/>
    <row r="44700" s="29" customFormat="1" x14ac:dyDescent="0.25"/>
    <row r="44701" s="29" customFormat="1" x14ac:dyDescent="0.25"/>
    <row r="44702" s="29" customFormat="1" x14ac:dyDescent="0.25"/>
    <row r="44703" s="29" customFormat="1" x14ac:dyDescent="0.25"/>
    <row r="44704" s="29" customFormat="1" x14ac:dyDescent="0.25"/>
    <row r="44705" s="29" customFormat="1" x14ac:dyDescent="0.25"/>
    <row r="44706" s="29" customFormat="1" x14ac:dyDescent="0.25"/>
    <row r="44707" s="29" customFormat="1" x14ac:dyDescent="0.25"/>
    <row r="44708" s="29" customFormat="1" x14ac:dyDescent="0.25"/>
    <row r="44709" s="29" customFormat="1" x14ac:dyDescent="0.25"/>
    <row r="44710" s="29" customFormat="1" x14ac:dyDescent="0.25"/>
    <row r="44711" s="29" customFormat="1" x14ac:dyDescent="0.25"/>
    <row r="44712" s="29" customFormat="1" x14ac:dyDescent="0.25"/>
    <row r="44713" s="29" customFormat="1" x14ac:dyDescent="0.25"/>
    <row r="44714" s="29" customFormat="1" x14ac:dyDescent="0.25"/>
    <row r="44715" s="29" customFormat="1" x14ac:dyDescent="0.25"/>
    <row r="44716" s="29" customFormat="1" x14ac:dyDescent="0.25"/>
    <row r="44717" s="29" customFormat="1" x14ac:dyDescent="0.25"/>
    <row r="44718" s="29" customFormat="1" x14ac:dyDescent="0.25"/>
    <row r="44719" s="29" customFormat="1" x14ac:dyDescent="0.25"/>
    <row r="44720" s="29" customFormat="1" x14ac:dyDescent="0.25"/>
    <row r="44721" s="29" customFormat="1" x14ac:dyDescent="0.25"/>
    <row r="44722" s="29" customFormat="1" x14ac:dyDescent="0.25"/>
    <row r="44723" s="29" customFormat="1" x14ac:dyDescent="0.25"/>
    <row r="44724" s="29" customFormat="1" x14ac:dyDescent="0.25"/>
    <row r="44725" s="29" customFormat="1" x14ac:dyDescent="0.25"/>
    <row r="44726" s="29" customFormat="1" x14ac:dyDescent="0.25"/>
    <row r="44727" s="29" customFormat="1" x14ac:dyDescent="0.25"/>
    <row r="44728" s="29" customFormat="1" x14ac:dyDescent="0.25"/>
    <row r="44729" s="29" customFormat="1" x14ac:dyDescent="0.25"/>
    <row r="44730" s="29" customFormat="1" x14ac:dyDescent="0.25"/>
    <row r="44731" s="29" customFormat="1" x14ac:dyDescent="0.25"/>
    <row r="44732" s="29" customFormat="1" x14ac:dyDescent="0.25"/>
    <row r="44733" s="29" customFormat="1" x14ac:dyDescent="0.25"/>
    <row r="44734" s="29" customFormat="1" x14ac:dyDescent="0.25"/>
    <row r="44735" s="29" customFormat="1" x14ac:dyDescent="0.25"/>
    <row r="44736" s="29" customFormat="1" x14ac:dyDescent="0.25"/>
    <row r="44737" s="29" customFormat="1" x14ac:dyDescent="0.25"/>
    <row r="44738" s="29" customFormat="1" x14ac:dyDescent="0.25"/>
    <row r="44739" s="29" customFormat="1" x14ac:dyDescent="0.25"/>
    <row r="44740" s="29" customFormat="1" x14ac:dyDescent="0.25"/>
    <row r="44741" s="29" customFormat="1" x14ac:dyDescent="0.25"/>
    <row r="44742" s="29" customFormat="1" x14ac:dyDescent="0.25"/>
    <row r="44743" s="29" customFormat="1" x14ac:dyDescent="0.25"/>
    <row r="44744" s="29" customFormat="1" x14ac:dyDescent="0.25"/>
    <row r="44745" s="29" customFormat="1" x14ac:dyDescent="0.25"/>
    <row r="44746" s="29" customFormat="1" x14ac:dyDescent="0.25"/>
    <row r="44747" s="29" customFormat="1" x14ac:dyDescent="0.25"/>
    <row r="44748" s="29" customFormat="1" x14ac:dyDescent="0.25"/>
    <row r="44749" s="29" customFormat="1" x14ac:dyDescent="0.25"/>
    <row r="44750" s="29" customFormat="1" x14ac:dyDescent="0.25"/>
    <row r="44751" s="29" customFormat="1" x14ac:dyDescent="0.25"/>
    <row r="44752" s="29" customFormat="1" x14ac:dyDescent="0.25"/>
    <row r="44753" s="29" customFormat="1" x14ac:dyDescent="0.25"/>
    <row r="44754" s="29" customFormat="1" x14ac:dyDescent="0.25"/>
    <row r="44755" s="29" customFormat="1" x14ac:dyDescent="0.25"/>
    <row r="44756" s="29" customFormat="1" x14ac:dyDescent="0.25"/>
    <row r="44757" s="29" customFormat="1" x14ac:dyDescent="0.25"/>
    <row r="44758" s="29" customFormat="1" x14ac:dyDescent="0.25"/>
    <row r="44759" s="29" customFormat="1" x14ac:dyDescent="0.25"/>
    <row r="44760" s="29" customFormat="1" x14ac:dyDescent="0.25"/>
    <row r="44761" s="29" customFormat="1" x14ac:dyDescent="0.25"/>
    <row r="44762" s="29" customFormat="1" x14ac:dyDescent="0.25"/>
    <row r="44763" s="29" customFormat="1" x14ac:dyDescent="0.25"/>
    <row r="44764" s="29" customFormat="1" x14ac:dyDescent="0.25"/>
    <row r="44765" s="29" customFormat="1" x14ac:dyDescent="0.25"/>
    <row r="44766" s="29" customFormat="1" x14ac:dyDescent="0.25"/>
    <row r="44767" s="29" customFormat="1" x14ac:dyDescent="0.25"/>
    <row r="44768" s="29" customFormat="1" x14ac:dyDescent="0.25"/>
    <row r="44769" s="29" customFormat="1" x14ac:dyDescent="0.25"/>
    <row r="44770" s="29" customFormat="1" x14ac:dyDescent="0.25"/>
    <row r="44771" s="29" customFormat="1" x14ac:dyDescent="0.25"/>
    <row r="44772" s="29" customFormat="1" x14ac:dyDescent="0.25"/>
    <row r="44773" s="29" customFormat="1" x14ac:dyDescent="0.25"/>
    <row r="44774" s="29" customFormat="1" x14ac:dyDescent="0.25"/>
    <row r="44775" s="29" customFormat="1" x14ac:dyDescent="0.25"/>
    <row r="44776" s="29" customFormat="1" x14ac:dyDescent="0.25"/>
    <row r="44777" s="29" customFormat="1" x14ac:dyDescent="0.25"/>
    <row r="44778" s="29" customFormat="1" x14ac:dyDescent="0.25"/>
    <row r="44779" s="29" customFormat="1" x14ac:dyDescent="0.25"/>
    <row r="44780" s="29" customFormat="1" x14ac:dyDescent="0.25"/>
    <row r="44781" s="29" customFormat="1" x14ac:dyDescent="0.25"/>
    <row r="44782" s="29" customFormat="1" x14ac:dyDescent="0.25"/>
    <row r="44783" s="29" customFormat="1" x14ac:dyDescent="0.25"/>
    <row r="44784" s="29" customFormat="1" x14ac:dyDescent="0.25"/>
    <row r="44785" s="29" customFormat="1" x14ac:dyDescent="0.25"/>
    <row r="44786" s="29" customFormat="1" x14ac:dyDescent="0.25"/>
    <row r="44787" s="29" customFormat="1" x14ac:dyDescent="0.25"/>
    <row r="44788" s="29" customFormat="1" x14ac:dyDescent="0.25"/>
    <row r="44789" s="29" customFormat="1" x14ac:dyDescent="0.25"/>
    <row r="44790" s="29" customFormat="1" x14ac:dyDescent="0.25"/>
    <row r="44791" s="29" customFormat="1" x14ac:dyDescent="0.25"/>
    <row r="44792" s="29" customFormat="1" x14ac:dyDescent="0.25"/>
    <row r="44793" s="29" customFormat="1" x14ac:dyDescent="0.25"/>
    <row r="44794" s="29" customFormat="1" x14ac:dyDescent="0.25"/>
    <row r="44795" s="29" customFormat="1" x14ac:dyDescent="0.25"/>
    <row r="44796" s="29" customFormat="1" x14ac:dyDescent="0.25"/>
    <row r="44797" s="29" customFormat="1" x14ac:dyDescent="0.25"/>
    <row r="44798" s="29" customFormat="1" x14ac:dyDescent="0.25"/>
    <row r="44799" s="29" customFormat="1" x14ac:dyDescent="0.25"/>
    <row r="44800" s="29" customFormat="1" x14ac:dyDescent="0.25"/>
    <row r="44801" s="29" customFormat="1" x14ac:dyDescent="0.25"/>
    <row r="44802" s="29" customFormat="1" x14ac:dyDescent="0.25"/>
    <row r="44803" s="29" customFormat="1" x14ac:dyDescent="0.25"/>
    <row r="44804" s="29" customFormat="1" x14ac:dyDescent="0.25"/>
    <row r="44805" s="29" customFormat="1" x14ac:dyDescent="0.25"/>
    <row r="44806" s="29" customFormat="1" x14ac:dyDescent="0.25"/>
    <row r="44807" s="29" customFormat="1" x14ac:dyDescent="0.25"/>
    <row r="44808" s="29" customFormat="1" x14ac:dyDescent="0.25"/>
    <row r="44809" s="29" customFormat="1" x14ac:dyDescent="0.25"/>
    <row r="44810" s="29" customFormat="1" x14ac:dyDescent="0.25"/>
    <row r="44811" s="29" customFormat="1" x14ac:dyDescent="0.25"/>
    <row r="44812" s="29" customFormat="1" x14ac:dyDescent="0.25"/>
    <row r="44813" s="29" customFormat="1" x14ac:dyDescent="0.25"/>
    <row r="44814" s="29" customFormat="1" x14ac:dyDescent="0.25"/>
    <row r="44815" s="29" customFormat="1" x14ac:dyDescent="0.25"/>
    <row r="44816" s="29" customFormat="1" x14ac:dyDescent="0.25"/>
    <row r="44817" s="29" customFormat="1" x14ac:dyDescent="0.25"/>
    <row r="44818" s="29" customFormat="1" x14ac:dyDescent="0.25"/>
    <row r="44819" s="29" customFormat="1" x14ac:dyDescent="0.25"/>
    <row r="44820" s="29" customFormat="1" x14ac:dyDescent="0.25"/>
    <row r="44821" s="29" customFormat="1" x14ac:dyDescent="0.25"/>
    <row r="44822" s="29" customFormat="1" x14ac:dyDescent="0.25"/>
    <row r="44823" s="29" customFormat="1" x14ac:dyDescent="0.25"/>
    <row r="44824" s="29" customFormat="1" x14ac:dyDescent="0.25"/>
    <row r="44825" s="29" customFormat="1" x14ac:dyDescent="0.25"/>
    <row r="44826" s="29" customFormat="1" x14ac:dyDescent="0.25"/>
    <row r="44827" s="29" customFormat="1" x14ac:dyDescent="0.25"/>
    <row r="44828" s="29" customFormat="1" x14ac:dyDescent="0.25"/>
    <row r="44829" s="29" customFormat="1" x14ac:dyDescent="0.25"/>
    <row r="44830" s="29" customFormat="1" x14ac:dyDescent="0.25"/>
    <row r="44831" s="29" customFormat="1" x14ac:dyDescent="0.25"/>
    <row r="44832" s="29" customFormat="1" x14ac:dyDescent="0.25"/>
    <row r="44833" s="29" customFormat="1" x14ac:dyDescent="0.25"/>
    <row r="44834" s="29" customFormat="1" x14ac:dyDescent="0.25"/>
    <row r="44835" s="29" customFormat="1" x14ac:dyDescent="0.25"/>
    <row r="44836" s="29" customFormat="1" x14ac:dyDescent="0.25"/>
    <row r="44837" s="29" customFormat="1" x14ac:dyDescent="0.25"/>
    <row r="44838" s="29" customFormat="1" x14ac:dyDescent="0.25"/>
    <row r="44839" s="29" customFormat="1" x14ac:dyDescent="0.25"/>
    <row r="44840" s="29" customFormat="1" x14ac:dyDescent="0.25"/>
    <row r="44841" s="29" customFormat="1" x14ac:dyDescent="0.25"/>
    <row r="44842" s="29" customFormat="1" x14ac:dyDescent="0.25"/>
    <row r="44843" s="29" customFormat="1" x14ac:dyDescent="0.25"/>
    <row r="44844" s="29" customFormat="1" x14ac:dyDescent="0.25"/>
    <row r="44845" s="29" customFormat="1" x14ac:dyDescent="0.25"/>
    <row r="44846" s="29" customFormat="1" x14ac:dyDescent="0.25"/>
    <row r="44847" s="29" customFormat="1" x14ac:dyDescent="0.25"/>
    <row r="44848" s="29" customFormat="1" x14ac:dyDescent="0.25"/>
    <row r="44849" s="29" customFormat="1" x14ac:dyDescent="0.25"/>
    <row r="44850" s="29" customFormat="1" x14ac:dyDescent="0.25"/>
    <row r="44851" s="29" customFormat="1" x14ac:dyDescent="0.25"/>
    <row r="44852" s="29" customFormat="1" x14ac:dyDescent="0.25"/>
    <row r="44853" s="29" customFormat="1" x14ac:dyDescent="0.25"/>
    <row r="44854" s="29" customFormat="1" x14ac:dyDescent="0.25"/>
    <row r="44855" s="29" customFormat="1" x14ac:dyDescent="0.25"/>
    <row r="44856" s="29" customFormat="1" x14ac:dyDescent="0.25"/>
    <row r="44857" s="29" customFormat="1" x14ac:dyDescent="0.25"/>
    <row r="44858" s="29" customFormat="1" x14ac:dyDescent="0.25"/>
    <row r="44859" s="29" customFormat="1" x14ac:dyDescent="0.25"/>
    <row r="44860" s="29" customFormat="1" x14ac:dyDescent="0.25"/>
    <row r="44861" s="29" customFormat="1" x14ac:dyDescent="0.25"/>
    <row r="44862" s="29" customFormat="1" x14ac:dyDescent="0.25"/>
    <row r="44863" s="29" customFormat="1" x14ac:dyDescent="0.25"/>
    <row r="44864" s="29" customFormat="1" x14ac:dyDescent="0.25"/>
    <row r="44865" s="29" customFormat="1" x14ac:dyDescent="0.25"/>
    <row r="44866" s="29" customFormat="1" x14ac:dyDescent="0.25"/>
    <row r="44867" s="29" customFormat="1" x14ac:dyDescent="0.25"/>
    <row r="44868" s="29" customFormat="1" x14ac:dyDescent="0.25"/>
    <row r="44869" s="29" customFormat="1" x14ac:dyDescent="0.25"/>
    <row r="44870" s="29" customFormat="1" x14ac:dyDescent="0.25"/>
    <row r="44871" s="29" customFormat="1" x14ac:dyDescent="0.25"/>
    <row r="44872" s="29" customFormat="1" x14ac:dyDescent="0.25"/>
    <row r="44873" s="29" customFormat="1" x14ac:dyDescent="0.25"/>
    <row r="44874" s="29" customFormat="1" x14ac:dyDescent="0.25"/>
    <row r="44875" s="29" customFormat="1" x14ac:dyDescent="0.25"/>
    <row r="44876" s="29" customFormat="1" x14ac:dyDescent="0.25"/>
    <row r="44877" s="29" customFormat="1" x14ac:dyDescent="0.25"/>
    <row r="44878" s="29" customFormat="1" x14ac:dyDescent="0.25"/>
    <row r="44879" s="29" customFormat="1" x14ac:dyDescent="0.25"/>
    <row r="44880" s="29" customFormat="1" x14ac:dyDescent="0.25"/>
    <row r="44881" s="29" customFormat="1" x14ac:dyDescent="0.25"/>
    <row r="44882" s="29" customFormat="1" x14ac:dyDescent="0.25"/>
    <row r="44883" s="29" customFormat="1" x14ac:dyDescent="0.25"/>
    <row r="44884" s="29" customFormat="1" x14ac:dyDescent="0.25"/>
    <row r="44885" s="29" customFormat="1" x14ac:dyDescent="0.25"/>
    <row r="44886" s="29" customFormat="1" x14ac:dyDescent="0.25"/>
    <row r="44887" s="29" customFormat="1" x14ac:dyDescent="0.25"/>
    <row r="44888" s="29" customFormat="1" x14ac:dyDescent="0.25"/>
    <row r="44889" s="29" customFormat="1" x14ac:dyDescent="0.25"/>
    <row r="44890" s="29" customFormat="1" x14ac:dyDescent="0.25"/>
    <row r="44891" s="29" customFormat="1" x14ac:dyDescent="0.25"/>
    <row r="44892" s="29" customFormat="1" x14ac:dyDescent="0.25"/>
    <row r="44893" s="29" customFormat="1" x14ac:dyDescent="0.25"/>
    <row r="44894" s="29" customFormat="1" x14ac:dyDescent="0.25"/>
    <row r="44895" s="29" customFormat="1" x14ac:dyDescent="0.25"/>
    <row r="44896" s="29" customFormat="1" x14ac:dyDescent="0.25"/>
    <row r="44897" s="29" customFormat="1" x14ac:dyDescent="0.25"/>
    <row r="44898" s="29" customFormat="1" x14ac:dyDescent="0.25"/>
    <row r="44899" s="29" customFormat="1" x14ac:dyDescent="0.25"/>
    <row r="44900" s="29" customFormat="1" x14ac:dyDescent="0.25"/>
    <row r="44901" s="29" customFormat="1" x14ac:dyDescent="0.25"/>
    <row r="44902" s="29" customFormat="1" x14ac:dyDescent="0.25"/>
    <row r="44903" s="29" customFormat="1" x14ac:dyDescent="0.25"/>
    <row r="44904" s="29" customFormat="1" x14ac:dyDescent="0.25"/>
    <row r="44905" s="29" customFormat="1" x14ac:dyDescent="0.25"/>
    <row r="44906" s="29" customFormat="1" x14ac:dyDescent="0.25"/>
    <row r="44907" s="29" customFormat="1" x14ac:dyDescent="0.25"/>
    <row r="44908" s="29" customFormat="1" x14ac:dyDescent="0.25"/>
    <row r="44909" s="29" customFormat="1" x14ac:dyDescent="0.25"/>
    <row r="44910" s="29" customFormat="1" x14ac:dyDescent="0.25"/>
    <row r="44911" s="29" customFormat="1" x14ac:dyDescent="0.25"/>
    <row r="44912" s="29" customFormat="1" x14ac:dyDescent="0.25"/>
    <row r="44913" s="29" customFormat="1" x14ac:dyDescent="0.25"/>
    <row r="44914" s="29" customFormat="1" x14ac:dyDescent="0.25"/>
    <row r="44915" s="29" customFormat="1" x14ac:dyDescent="0.25"/>
    <row r="44916" s="29" customFormat="1" x14ac:dyDescent="0.25"/>
    <row r="44917" s="29" customFormat="1" x14ac:dyDescent="0.25"/>
    <row r="44918" s="29" customFormat="1" x14ac:dyDescent="0.25"/>
    <row r="44919" s="29" customFormat="1" x14ac:dyDescent="0.25"/>
    <row r="44920" s="29" customFormat="1" x14ac:dyDescent="0.25"/>
    <row r="44921" s="29" customFormat="1" x14ac:dyDescent="0.25"/>
    <row r="44922" s="29" customFormat="1" x14ac:dyDescent="0.25"/>
    <row r="44923" s="29" customFormat="1" x14ac:dyDescent="0.25"/>
    <row r="44924" s="29" customFormat="1" x14ac:dyDescent="0.25"/>
    <row r="44925" s="29" customFormat="1" x14ac:dyDescent="0.25"/>
    <row r="44926" s="29" customFormat="1" x14ac:dyDescent="0.25"/>
    <row r="44927" s="29" customFormat="1" x14ac:dyDescent="0.25"/>
    <row r="44928" s="29" customFormat="1" x14ac:dyDescent="0.25"/>
    <row r="44929" s="29" customFormat="1" x14ac:dyDescent="0.25"/>
    <row r="44930" s="29" customFormat="1" x14ac:dyDescent="0.25"/>
    <row r="44931" s="29" customFormat="1" x14ac:dyDescent="0.25"/>
    <row r="44932" s="29" customFormat="1" x14ac:dyDescent="0.25"/>
    <row r="44933" s="29" customFormat="1" x14ac:dyDescent="0.25"/>
    <row r="44934" s="29" customFormat="1" x14ac:dyDescent="0.25"/>
    <row r="44935" s="29" customFormat="1" x14ac:dyDescent="0.25"/>
    <row r="44936" s="29" customFormat="1" x14ac:dyDescent="0.25"/>
    <row r="44937" s="29" customFormat="1" x14ac:dyDescent="0.25"/>
    <row r="44938" s="29" customFormat="1" x14ac:dyDescent="0.25"/>
    <row r="44939" s="29" customFormat="1" x14ac:dyDescent="0.25"/>
    <row r="44940" s="29" customFormat="1" x14ac:dyDescent="0.25"/>
    <row r="44941" s="29" customFormat="1" x14ac:dyDescent="0.25"/>
    <row r="44942" s="29" customFormat="1" x14ac:dyDescent="0.25"/>
    <row r="44943" s="29" customFormat="1" x14ac:dyDescent="0.25"/>
    <row r="44944" s="29" customFormat="1" x14ac:dyDescent="0.25"/>
    <row r="44945" s="29" customFormat="1" x14ac:dyDescent="0.25"/>
    <row r="44946" s="29" customFormat="1" x14ac:dyDescent="0.25"/>
    <row r="44947" s="29" customFormat="1" x14ac:dyDescent="0.25"/>
    <row r="44948" s="29" customFormat="1" x14ac:dyDescent="0.25"/>
    <row r="44949" s="29" customFormat="1" x14ac:dyDescent="0.25"/>
    <row r="44950" s="29" customFormat="1" x14ac:dyDescent="0.25"/>
    <row r="44951" s="29" customFormat="1" x14ac:dyDescent="0.25"/>
    <row r="44952" s="29" customFormat="1" x14ac:dyDescent="0.25"/>
    <row r="44953" s="29" customFormat="1" x14ac:dyDescent="0.25"/>
    <row r="44954" s="29" customFormat="1" x14ac:dyDescent="0.25"/>
    <row r="44955" s="29" customFormat="1" x14ac:dyDescent="0.25"/>
    <row r="44956" s="29" customFormat="1" x14ac:dyDescent="0.25"/>
    <row r="44957" s="29" customFormat="1" x14ac:dyDescent="0.25"/>
    <row r="44958" s="29" customFormat="1" x14ac:dyDescent="0.25"/>
    <row r="44959" s="29" customFormat="1" x14ac:dyDescent="0.25"/>
    <row r="44960" s="29" customFormat="1" x14ac:dyDescent="0.25"/>
    <row r="44961" s="29" customFormat="1" x14ac:dyDescent="0.25"/>
    <row r="44962" s="29" customFormat="1" x14ac:dyDescent="0.25"/>
    <row r="44963" s="29" customFormat="1" x14ac:dyDescent="0.25"/>
    <row r="44964" s="29" customFormat="1" x14ac:dyDescent="0.25"/>
    <row r="44965" s="29" customFormat="1" x14ac:dyDescent="0.25"/>
    <row r="44966" s="29" customFormat="1" x14ac:dyDescent="0.25"/>
    <row r="44967" s="29" customFormat="1" x14ac:dyDescent="0.25"/>
    <row r="44968" s="29" customFormat="1" x14ac:dyDescent="0.25"/>
    <row r="44969" s="29" customFormat="1" x14ac:dyDescent="0.25"/>
    <row r="44970" s="29" customFormat="1" x14ac:dyDescent="0.25"/>
    <row r="44971" s="29" customFormat="1" x14ac:dyDescent="0.25"/>
    <row r="44972" s="29" customFormat="1" x14ac:dyDescent="0.25"/>
    <row r="44973" s="29" customFormat="1" x14ac:dyDescent="0.25"/>
    <row r="44974" s="29" customFormat="1" x14ac:dyDescent="0.25"/>
    <row r="44975" s="29" customFormat="1" x14ac:dyDescent="0.25"/>
    <row r="44976" s="29" customFormat="1" x14ac:dyDescent="0.25"/>
    <row r="44977" s="29" customFormat="1" x14ac:dyDescent="0.25"/>
    <row r="44978" s="29" customFormat="1" x14ac:dyDescent="0.25"/>
    <row r="44979" s="29" customFormat="1" x14ac:dyDescent="0.25"/>
    <row r="44980" s="29" customFormat="1" x14ac:dyDescent="0.25"/>
    <row r="44981" s="29" customFormat="1" x14ac:dyDescent="0.25"/>
    <row r="44982" s="29" customFormat="1" x14ac:dyDescent="0.25"/>
    <row r="44983" s="29" customFormat="1" x14ac:dyDescent="0.25"/>
    <row r="44984" s="29" customFormat="1" x14ac:dyDescent="0.25"/>
    <row r="44985" s="29" customFormat="1" x14ac:dyDescent="0.25"/>
    <row r="44986" s="29" customFormat="1" x14ac:dyDescent="0.25"/>
    <row r="44987" s="29" customFormat="1" x14ac:dyDescent="0.25"/>
    <row r="44988" s="29" customFormat="1" x14ac:dyDescent="0.25"/>
    <row r="44989" s="29" customFormat="1" x14ac:dyDescent="0.25"/>
    <row r="44990" s="29" customFormat="1" x14ac:dyDescent="0.25"/>
    <row r="44991" s="29" customFormat="1" x14ac:dyDescent="0.25"/>
    <row r="44992" s="29" customFormat="1" x14ac:dyDescent="0.25"/>
    <row r="44993" s="29" customFormat="1" x14ac:dyDescent="0.25"/>
    <row r="44994" s="29" customFormat="1" x14ac:dyDescent="0.25"/>
    <row r="44995" s="29" customFormat="1" x14ac:dyDescent="0.25"/>
    <row r="44996" s="29" customFormat="1" x14ac:dyDescent="0.25"/>
    <row r="44997" s="29" customFormat="1" x14ac:dyDescent="0.25"/>
    <row r="44998" s="29" customFormat="1" x14ac:dyDescent="0.25"/>
    <row r="44999" s="29" customFormat="1" x14ac:dyDescent="0.25"/>
    <row r="45000" s="29" customFormat="1" x14ac:dyDescent="0.25"/>
    <row r="45001" s="29" customFormat="1" x14ac:dyDescent="0.25"/>
    <row r="45002" s="29" customFormat="1" x14ac:dyDescent="0.25"/>
    <row r="45003" s="29" customFormat="1" x14ac:dyDescent="0.25"/>
    <row r="45004" s="29" customFormat="1" x14ac:dyDescent="0.25"/>
    <row r="45005" s="29" customFormat="1" x14ac:dyDescent="0.25"/>
    <row r="45006" s="29" customFormat="1" x14ac:dyDescent="0.25"/>
    <row r="45007" s="29" customFormat="1" x14ac:dyDescent="0.25"/>
    <row r="45008" s="29" customFormat="1" x14ac:dyDescent="0.25"/>
    <row r="45009" s="29" customFormat="1" x14ac:dyDescent="0.25"/>
    <row r="45010" s="29" customFormat="1" x14ac:dyDescent="0.25"/>
    <row r="45011" s="29" customFormat="1" x14ac:dyDescent="0.25"/>
    <row r="45012" s="29" customFormat="1" x14ac:dyDescent="0.25"/>
    <row r="45013" s="29" customFormat="1" x14ac:dyDescent="0.25"/>
    <row r="45014" s="29" customFormat="1" x14ac:dyDescent="0.25"/>
    <row r="45015" s="29" customFormat="1" x14ac:dyDescent="0.25"/>
    <row r="45016" s="29" customFormat="1" x14ac:dyDescent="0.25"/>
    <row r="45017" s="29" customFormat="1" x14ac:dyDescent="0.25"/>
    <row r="45018" s="29" customFormat="1" x14ac:dyDescent="0.25"/>
    <row r="45019" s="29" customFormat="1" x14ac:dyDescent="0.25"/>
    <row r="45020" s="29" customFormat="1" x14ac:dyDescent="0.25"/>
    <row r="45021" s="29" customFormat="1" x14ac:dyDescent="0.25"/>
    <row r="45022" s="29" customFormat="1" x14ac:dyDescent="0.25"/>
    <row r="45023" s="29" customFormat="1" x14ac:dyDescent="0.25"/>
    <row r="45024" s="29" customFormat="1" x14ac:dyDescent="0.25"/>
    <row r="45025" s="29" customFormat="1" x14ac:dyDescent="0.25"/>
    <row r="45026" s="29" customFormat="1" x14ac:dyDescent="0.25"/>
    <row r="45027" s="29" customFormat="1" x14ac:dyDescent="0.25"/>
    <row r="45028" s="29" customFormat="1" x14ac:dyDescent="0.25"/>
    <row r="45029" s="29" customFormat="1" x14ac:dyDescent="0.25"/>
    <row r="45030" s="29" customFormat="1" x14ac:dyDescent="0.25"/>
    <row r="45031" s="29" customFormat="1" x14ac:dyDescent="0.25"/>
    <row r="45032" s="29" customFormat="1" x14ac:dyDescent="0.25"/>
    <row r="45033" s="29" customFormat="1" x14ac:dyDescent="0.25"/>
    <row r="45034" s="29" customFormat="1" x14ac:dyDescent="0.25"/>
    <row r="45035" s="29" customFormat="1" x14ac:dyDescent="0.25"/>
    <row r="45036" s="29" customFormat="1" x14ac:dyDescent="0.25"/>
    <row r="45037" s="29" customFormat="1" x14ac:dyDescent="0.25"/>
    <row r="45038" s="29" customFormat="1" x14ac:dyDescent="0.25"/>
    <row r="45039" s="29" customFormat="1" x14ac:dyDescent="0.25"/>
    <row r="45040" s="29" customFormat="1" x14ac:dyDescent="0.25"/>
    <row r="45041" s="29" customFormat="1" x14ac:dyDescent="0.25"/>
    <row r="45042" s="29" customFormat="1" x14ac:dyDescent="0.25"/>
    <row r="45043" s="29" customFormat="1" x14ac:dyDescent="0.25"/>
    <row r="45044" s="29" customFormat="1" x14ac:dyDescent="0.25"/>
    <row r="45045" s="29" customFormat="1" x14ac:dyDescent="0.25"/>
    <row r="45046" s="29" customFormat="1" x14ac:dyDescent="0.25"/>
    <row r="45047" s="29" customFormat="1" x14ac:dyDescent="0.25"/>
    <row r="45048" s="29" customFormat="1" x14ac:dyDescent="0.25"/>
    <row r="45049" s="29" customFormat="1" x14ac:dyDescent="0.25"/>
    <row r="45050" s="29" customFormat="1" x14ac:dyDescent="0.25"/>
    <row r="45051" s="29" customFormat="1" x14ac:dyDescent="0.25"/>
    <row r="45052" s="29" customFormat="1" x14ac:dyDescent="0.25"/>
    <row r="45053" s="29" customFormat="1" x14ac:dyDescent="0.25"/>
    <row r="45054" s="29" customFormat="1" x14ac:dyDescent="0.25"/>
    <row r="45055" s="29" customFormat="1" x14ac:dyDescent="0.25"/>
    <row r="45056" s="29" customFormat="1" x14ac:dyDescent="0.25"/>
    <row r="45057" s="29" customFormat="1" x14ac:dyDescent="0.25"/>
    <row r="45058" s="29" customFormat="1" x14ac:dyDescent="0.25"/>
    <row r="45059" s="29" customFormat="1" x14ac:dyDescent="0.25"/>
    <row r="45060" s="29" customFormat="1" x14ac:dyDescent="0.25"/>
    <row r="45061" s="29" customFormat="1" x14ac:dyDescent="0.25"/>
    <row r="45062" s="29" customFormat="1" x14ac:dyDescent="0.25"/>
    <row r="45063" s="29" customFormat="1" x14ac:dyDescent="0.25"/>
    <row r="45064" s="29" customFormat="1" x14ac:dyDescent="0.25"/>
    <row r="45065" s="29" customFormat="1" x14ac:dyDescent="0.25"/>
    <row r="45066" s="29" customFormat="1" x14ac:dyDescent="0.25"/>
    <row r="45067" s="29" customFormat="1" x14ac:dyDescent="0.25"/>
    <row r="45068" s="29" customFormat="1" x14ac:dyDescent="0.25"/>
    <row r="45069" s="29" customFormat="1" x14ac:dyDescent="0.25"/>
    <row r="45070" s="29" customFormat="1" x14ac:dyDescent="0.25"/>
    <row r="45071" s="29" customFormat="1" x14ac:dyDescent="0.25"/>
    <row r="45072" s="29" customFormat="1" x14ac:dyDescent="0.25"/>
    <row r="45073" s="29" customFormat="1" x14ac:dyDescent="0.25"/>
    <row r="45074" s="29" customFormat="1" x14ac:dyDescent="0.25"/>
    <row r="45075" s="29" customFormat="1" x14ac:dyDescent="0.25"/>
    <row r="45076" s="29" customFormat="1" x14ac:dyDescent="0.25"/>
    <row r="45077" s="29" customFormat="1" x14ac:dyDescent="0.25"/>
    <row r="45078" s="29" customFormat="1" x14ac:dyDescent="0.25"/>
    <row r="45079" s="29" customFormat="1" x14ac:dyDescent="0.25"/>
    <row r="45080" s="29" customFormat="1" x14ac:dyDescent="0.25"/>
    <row r="45081" s="29" customFormat="1" x14ac:dyDescent="0.25"/>
    <row r="45082" s="29" customFormat="1" x14ac:dyDescent="0.25"/>
    <row r="45083" s="29" customFormat="1" x14ac:dyDescent="0.25"/>
    <row r="45084" s="29" customFormat="1" x14ac:dyDescent="0.25"/>
    <row r="45085" s="29" customFormat="1" x14ac:dyDescent="0.25"/>
    <row r="45086" s="29" customFormat="1" x14ac:dyDescent="0.25"/>
    <row r="45087" s="29" customFormat="1" x14ac:dyDescent="0.25"/>
    <row r="45088" s="29" customFormat="1" x14ac:dyDescent="0.25"/>
    <row r="45089" s="29" customFormat="1" x14ac:dyDescent="0.25"/>
    <row r="45090" s="29" customFormat="1" x14ac:dyDescent="0.25"/>
    <row r="45091" s="29" customFormat="1" x14ac:dyDescent="0.25"/>
    <row r="45092" s="29" customFormat="1" x14ac:dyDescent="0.25"/>
    <row r="45093" s="29" customFormat="1" x14ac:dyDescent="0.25"/>
    <row r="45094" s="29" customFormat="1" x14ac:dyDescent="0.25"/>
    <row r="45095" s="29" customFormat="1" x14ac:dyDescent="0.25"/>
    <row r="45096" s="29" customFormat="1" x14ac:dyDescent="0.25"/>
    <row r="45097" s="29" customFormat="1" x14ac:dyDescent="0.25"/>
    <row r="45098" s="29" customFormat="1" x14ac:dyDescent="0.25"/>
    <row r="45099" s="29" customFormat="1" x14ac:dyDescent="0.25"/>
    <row r="45100" s="29" customFormat="1" x14ac:dyDescent="0.25"/>
    <row r="45101" s="29" customFormat="1" x14ac:dyDescent="0.25"/>
    <row r="45102" s="29" customFormat="1" x14ac:dyDescent="0.25"/>
    <row r="45103" s="29" customFormat="1" x14ac:dyDescent="0.25"/>
    <row r="45104" s="29" customFormat="1" x14ac:dyDescent="0.25"/>
    <row r="45105" s="29" customFormat="1" x14ac:dyDescent="0.25"/>
    <row r="45106" s="29" customFormat="1" x14ac:dyDescent="0.25"/>
    <row r="45107" s="29" customFormat="1" x14ac:dyDescent="0.25"/>
    <row r="45108" s="29" customFormat="1" x14ac:dyDescent="0.25"/>
    <row r="45109" s="29" customFormat="1" x14ac:dyDescent="0.25"/>
    <row r="45110" s="29" customFormat="1" x14ac:dyDescent="0.25"/>
    <row r="45111" s="29" customFormat="1" x14ac:dyDescent="0.25"/>
    <row r="45112" s="29" customFormat="1" x14ac:dyDescent="0.25"/>
    <row r="45113" s="29" customFormat="1" x14ac:dyDescent="0.25"/>
    <row r="45114" s="29" customFormat="1" x14ac:dyDescent="0.25"/>
    <row r="45115" s="29" customFormat="1" x14ac:dyDescent="0.25"/>
    <row r="45116" s="29" customFormat="1" x14ac:dyDescent="0.25"/>
    <row r="45117" s="29" customFormat="1" x14ac:dyDescent="0.25"/>
    <row r="45118" s="29" customFormat="1" x14ac:dyDescent="0.25"/>
    <row r="45119" s="29" customFormat="1" x14ac:dyDescent="0.25"/>
    <row r="45120" s="29" customFormat="1" x14ac:dyDescent="0.25"/>
    <row r="45121" s="29" customFormat="1" x14ac:dyDescent="0.25"/>
    <row r="45122" s="29" customFormat="1" x14ac:dyDescent="0.25"/>
    <row r="45123" s="29" customFormat="1" x14ac:dyDescent="0.25"/>
    <row r="45124" s="29" customFormat="1" x14ac:dyDescent="0.25"/>
    <row r="45125" s="29" customFormat="1" x14ac:dyDescent="0.25"/>
    <row r="45126" s="29" customFormat="1" x14ac:dyDescent="0.25"/>
    <row r="45127" s="29" customFormat="1" x14ac:dyDescent="0.25"/>
    <row r="45128" s="29" customFormat="1" x14ac:dyDescent="0.25"/>
    <row r="45129" s="29" customFormat="1" x14ac:dyDescent="0.25"/>
    <row r="45130" s="29" customFormat="1" x14ac:dyDescent="0.25"/>
    <row r="45131" s="29" customFormat="1" x14ac:dyDescent="0.25"/>
    <row r="45132" s="29" customFormat="1" x14ac:dyDescent="0.25"/>
    <row r="45133" s="29" customFormat="1" x14ac:dyDescent="0.25"/>
    <row r="45134" s="29" customFormat="1" x14ac:dyDescent="0.25"/>
    <row r="45135" s="29" customFormat="1" x14ac:dyDescent="0.25"/>
    <row r="45136" s="29" customFormat="1" x14ac:dyDescent="0.25"/>
    <row r="45137" s="29" customFormat="1" x14ac:dyDescent="0.25"/>
    <row r="45138" s="29" customFormat="1" x14ac:dyDescent="0.25"/>
    <row r="45139" s="29" customFormat="1" x14ac:dyDescent="0.25"/>
    <row r="45140" s="29" customFormat="1" x14ac:dyDescent="0.25"/>
    <row r="45141" s="29" customFormat="1" x14ac:dyDescent="0.25"/>
    <row r="45142" s="29" customFormat="1" x14ac:dyDescent="0.25"/>
    <row r="45143" s="29" customFormat="1" x14ac:dyDescent="0.25"/>
    <row r="45144" s="29" customFormat="1" x14ac:dyDescent="0.25"/>
    <row r="45145" s="29" customFormat="1" x14ac:dyDescent="0.25"/>
    <row r="45146" s="29" customFormat="1" x14ac:dyDescent="0.25"/>
    <row r="45147" s="29" customFormat="1" x14ac:dyDescent="0.25"/>
    <row r="45148" s="29" customFormat="1" x14ac:dyDescent="0.25"/>
    <row r="45149" s="29" customFormat="1" x14ac:dyDescent="0.25"/>
    <row r="45150" s="29" customFormat="1" x14ac:dyDescent="0.25"/>
    <row r="45151" s="29" customFormat="1" x14ac:dyDescent="0.25"/>
    <row r="45152" s="29" customFormat="1" x14ac:dyDescent="0.25"/>
    <row r="45153" s="29" customFormat="1" x14ac:dyDescent="0.25"/>
    <row r="45154" s="29" customFormat="1" x14ac:dyDescent="0.25"/>
    <row r="45155" s="29" customFormat="1" x14ac:dyDescent="0.25"/>
    <row r="45156" s="29" customFormat="1" x14ac:dyDescent="0.25"/>
    <row r="45157" s="29" customFormat="1" x14ac:dyDescent="0.25"/>
    <row r="45158" s="29" customFormat="1" x14ac:dyDescent="0.25"/>
    <row r="45159" s="29" customFormat="1" x14ac:dyDescent="0.25"/>
    <row r="45160" s="29" customFormat="1" x14ac:dyDescent="0.25"/>
    <row r="45161" s="29" customFormat="1" x14ac:dyDescent="0.25"/>
    <row r="45162" s="29" customFormat="1" x14ac:dyDescent="0.25"/>
    <row r="45163" s="29" customFormat="1" x14ac:dyDescent="0.25"/>
    <row r="45164" s="29" customFormat="1" x14ac:dyDescent="0.25"/>
    <row r="45165" s="29" customFormat="1" x14ac:dyDescent="0.25"/>
    <row r="45166" s="29" customFormat="1" x14ac:dyDescent="0.25"/>
    <row r="45167" s="29" customFormat="1" x14ac:dyDescent="0.25"/>
    <row r="45168" s="29" customFormat="1" x14ac:dyDescent="0.25"/>
    <row r="45169" s="29" customFormat="1" x14ac:dyDescent="0.25"/>
    <row r="45170" s="29" customFormat="1" x14ac:dyDescent="0.25"/>
    <row r="45171" s="29" customFormat="1" x14ac:dyDescent="0.25"/>
    <row r="45172" s="29" customFormat="1" x14ac:dyDescent="0.25"/>
    <row r="45173" s="29" customFormat="1" x14ac:dyDescent="0.25"/>
    <row r="45174" s="29" customFormat="1" x14ac:dyDescent="0.25"/>
    <row r="45175" s="29" customFormat="1" x14ac:dyDescent="0.25"/>
    <row r="45176" s="29" customFormat="1" x14ac:dyDescent="0.25"/>
    <row r="45177" s="29" customFormat="1" x14ac:dyDescent="0.25"/>
    <row r="45178" s="29" customFormat="1" x14ac:dyDescent="0.25"/>
    <row r="45179" s="29" customFormat="1" x14ac:dyDescent="0.25"/>
    <row r="45180" s="29" customFormat="1" x14ac:dyDescent="0.25"/>
    <row r="45181" s="29" customFormat="1" x14ac:dyDescent="0.25"/>
    <row r="45182" s="29" customFormat="1" x14ac:dyDescent="0.25"/>
    <row r="45183" s="29" customFormat="1" x14ac:dyDescent="0.25"/>
    <row r="45184" s="29" customFormat="1" x14ac:dyDescent="0.25"/>
    <row r="45185" s="29" customFormat="1" x14ac:dyDescent="0.25"/>
    <row r="45186" s="29" customFormat="1" x14ac:dyDescent="0.25"/>
    <row r="45187" s="29" customFormat="1" x14ac:dyDescent="0.25"/>
    <row r="45188" s="29" customFormat="1" x14ac:dyDescent="0.25"/>
    <row r="45189" s="29" customFormat="1" x14ac:dyDescent="0.25"/>
    <row r="45190" s="29" customFormat="1" x14ac:dyDescent="0.25"/>
    <row r="45191" s="29" customFormat="1" x14ac:dyDescent="0.25"/>
    <row r="45192" s="29" customFormat="1" x14ac:dyDescent="0.25"/>
    <row r="45193" s="29" customFormat="1" x14ac:dyDescent="0.25"/>
    <row r="45194" s="29" customFormat="1" x14ac:dyDescent="0.25"/>
    <row r="45195" s="29" customFormat="1" x14ac:dyDescent="0.25"/>
    <row r="45196" s="29" customFormat="1" x14ac:dyDescent="0.25"/>
    <row r="45197" s="29" customFormat="1" x14ac:dyDescent="0.25"/>
    <row r="45198" s="29" customFormat="1" x14ac:dyDescent="0.25"/>
    <row r="45199" s="29" customFormat="1" x14ac:dyDescent="0.25"/>
    <row r="45200" s="29" customFormat="1" x14ac:dyDescent="0.25"/>
    <row r="45201" s="29" customFormat="1" x14ac:dyDescent="0.25"/>
    <row r="45202" s="29" customFormat="1" x14ac:dyDescent="0.25"/>
    <row r="45203" s="29" customFormat="1" x14ac:dyDescent="0.25"/>
    <row r="45204" s="29" customFormat="1" x14ac:dyDescent="0.25"/>
    <row r="45205" s="29" customFormat="1" x14ac:dyDescent="0.25"/>
    <row r="45206" s="29" customFormat="1" x14ac:dyDescent="0.25"/>
    <row r="45207" s="29" customFormat="1" x14ac:dyDescent="0.25"/>
    <row r="45208" s="29" customFormat="1" x14ac:dyDescent="0.25"/>
    <row r="45209" s="29" customFormat="1" x14ac:dyDescent="0.25"/>
    <row r="45210" s="29" customFormat="1" x14ac:dyDescent="0.25"/>
    <row r="45211" s="29" customFormat="1" x14ac:dyDescent="0.25"/>
    <row r="45212" s="29" customFormat="1" x14ac:dyDescent="0.25"/>
    <row r="45213" s="29" customFormat="1" x14ac:dyDescent="0.25"/>
    <row r="45214" s="29" customFormat="1" x14ac:dyDescent="0.25"/>
    <row r="45215" s="29" customFormat="1" x14ac:dyDescent="0.25"/>
    <row r="45216" s="29" customFormat="1" x14ac:dyDescent="0.25"/>
    <row r="45217" s="29" customFormat="1" x14ac:dyDescent="0.25"/>
    <row r="45218" s="29" customFormat="1" x14ac:dyDescent="0.25"/>
    <row r="45219" s="29" customFormat="1" x14ac:dyDescent="0.25"/>
    <row r="45220" s="29" customFormat="1" x14ac:dyDescent="0.25"/>
    <row r="45221" s="29" customFormat="1" x14ac:dyDescent="0.25"/>
    <row r="45222" s="29" customFormat="1" x14ac:dyDescent="0.25"/>
    <row r="45223" s="29" customFormat="1" x14ac:dyDescent="0.25"/>
    <row r="45224" s="29" customFormat="1" x14ac:dyDescent="0.25"/>
    <row r="45225" s="29" customFormat="1" x14ac:dyDescent="0.25"/>
    <row r="45226" s="29" customFormat="1" x14ac:dyDescent="0.25"/>
    <row r="45227" s="29" customFormat="1" x14ac:dyDescent="0.25"/>
    <row r="45228" s="29" customFormat="1" x14ac:dyDescent="0.25"/>
    <row r="45229" s="29" customFormat="1" x14ac:dyDescent="0.25"/>
    <row r="45230" s="29" customFormat="1" x14ac:dyDescent="0.25"/>
    <row r="45231" s="29" customFormat="1" x14ac:dyDescent="0.25"/>
    <row r="45232" s="29" customFormat="1" x14ac:dyDescent="0.25"/>
    <row r="45233" s="29" customFormat="1" x14ac:dyDescent="0.25"/>
    <row r="45234" s="29" customFormat="1" x14ac:dyDescent="0.25"/>
    <row r="45235" s="29" customFormat="1" x14ac:dyDescent="0.25"/>
    <row r="45236" s="29" customFormat="1" x14ac:dyDescent="0.25"/>
    <row r="45237" s="29" customFormat="1" x14ac:dyDescent="0.25"/>
    <row r="45238" s="29" customFormat="1" x14ac:dyDescent="0.25"/>
    <row r="45239" s="29" customFormat="1" x14ac:dyDescent="0.25"/>
    <row r="45240" s="29" customFormat="1" x14ac:dyDescent="0.25"/>
    <row r="45241" s="29" customFormat="1" x14ac:dyDescent="0.25"/>
    <row r="45242" s="29" customFormat="1" x14ac:dyDescent="0.25"/>
    <row r="45243" s="29" customFormat="1" x14ac:dyDescent="0.25"/>
    <row r="45244" s="29" customFormat="1" x14ac:dyDescent="0.25"/>
    <row r="45245" s="29" customFormat="1" x14ac:dyDescent="0.25"/>
    <row r="45246" s="29" customFormat="1" x14ac:dyDescent="0.25"/>
    <row r="45247" s="29" customFormat="1" x14ac:dyDescent="0.25"/>
    <row r="45248" s="29" customFormat="1" x14ac:dyDescent="0.25"/>
    <row r="45249" s="29" customFormat="1" x14ac:dyDescent="0.25"/>
    <row r="45250" s="29" customFormat="1" x14ac:dyDescent="0.25"/>
    <row r="45251" s="29" customFormat="1" x14ac:dyDescent="0.25"/>
    <row r="45252" s="29" customFormat="1" x14ac:dyDescent="0.25"/>
    <row r="45253" s="29" customFormat="1" x14ac:dyDescent="0.25"/>
    <row r="45254" s="29" customFormat="1" x14ac:dyDescent="0.25"/>
    <row r="45255" s="29" customFormat="1" x14ac:dyDescent="0.25"/>
    <row r="45256" s="29" customFormat="1" x14ac:dyDescent="0.25"/>
    <row r="45257" s="29" customFormat="1" x14ac:dyDescent="0.25"/>
    <row r="45258" s="29" customFormat="1" x14ac:dyDescent="0.25"/>
    <row r="45259" s="29" customFormat="1" x14ac:dyDescent="0.25"/>
    <row r="45260" s="29" customFormat="1" x14ac:dyDescent="0.25"/>
    <row r="45261" s="29" customFormat="1" x14ac:dyDescent="0.25"/>
    <row r="45262" s="29" customFormat="1" x14ac:dyDescent="0.25"/>
    <row r="45263" s="29" customFormat="1" x14ac:dyDescent="0.25"/>
    <row r="45264" s="29" customFormat="1" x14ac:dyDescent="0.25"/>
    <row r="45265" s="29" customFormat="1" x14ac:dyDescent="0.25"/>
    <row r="45266" s="29" customFormat="1" x14ac:dyDescent="0.25"/>
    <row r="45267" s="29" customFormat="1" x14ac:dyDescent="0.25"/>
    <row r="45268" s="29" customFormat="1" x14ac:dyDescent="0.25"/>
    <row r="45269" s="29" customFormat="1" x14ac:dyDescent="0.25"/>
    <row r="45270" s="29" customFormat="1" x14ac:dyDescent="0.25"/>
    <row r="45271" s="29" customFormat="1" x14ac:dyDescent="0.25"/>
    <row r="45272" s="29" customFormat="1" x14ac:dyDescent="0.25"/>
    <row r="45273" s="29" customFormat="1" x14ac:dyDescent="0.25"/>
    <row r="45274" s="29" customFormat="1" x14ac:dyDescent="0.25"/>
    <row r="45275" s="29" customFormat="1" x14ac:dyDescent="0.25"/>
    <row r="45276" s="29" customFormat="1" x14ac:dyDescent="0.25"/>
    <row r="45277" s="29" customFormat="1" x14ac:dyDescent="0.25"/>
    <row r="45278" s="29" customFormat="1" x14ac:dyDescent="0.25"/>
    <row r="45279" s="29" customFormat="1" x14ac:dyDescent="0.25"/>
    <row r="45280" s="29" customFormat="1" x14ac:dyDescent="0.25"/>
    <row r="45281" s="29" customFormat="1" x14ac:dyDescent="0.25"/>
    <row r="45282" s="29" customFormat="1" x14ac:dyDescent="0.25"/>
    <row r="45283" s="29" customFormat="1" x14ac:dyDescent="0.25"/>
    <row r="45284" s="29" customFormat="1" x14ac:dyDescent="0.25"/>
    <row r="45285" s="29" customFormat="1" x14ac:dyDescent="0.25"/>
    <row r="45286" s="29" customFormat="1" x14ac:dyDescent="0.25"/>
    <row r="45287" s="29" customFormat="1" x14ac:dyDescent="0.25"/>
    <row r="45288" s="29" customFormat="1" x14ac:dyDescent="0.25"/>
    <row r="45289" s="29" customFormat="1" x14ac:dyDescent="0.25"/>
    <row r="45290" s="29" customFormat="1" x14ac:dyDescent="0.25"/>
    <row r="45291" s="29" customFormat="1" x14ac:dyDescent="0.25"/>
    <row r="45292" s="29" customFormat="1" x14ac:dyDescent="0.25"/>
    <row r="45293" s="29" customFormat="1" x14ac:dyDescent="0.25"/>
    <row r="45294" s="29" customFormat="1" x14ac:dyDescent="0.25"/>
    <row r="45295" s="29" customFormat="1" x14ac:dyDescent="0.25"/>
    <row r="45296" s="29" customFormat="1" x14ac:dyDescent="0.25"/>
    <row r="45297" s="29" customFormat="1" x14ac:dyDescent="0.25"/>
    <row r="45298" s="29" customFormat="1" x14ac:dyDescent="0.25"/>
    <row r="45299" s="29" customFormat="1" x14ac:dyDescent="0.25"/>
    <row r="45300" s="29" customFormat="1" x14ac:dyDescent="0.25"/>
    <row r="45301" s="29" customFormat="1" x14ac:dyDescent="0.25"/>
    <row r="45302" s="29" customFormat="1" x14ac:dyDescent="0.25"/>
    <row r="45303" s="29" customFormat="1" x14ac:dyDescent="0.25"/>
    <row r="45304" s="29" customFormat="1" x14ac:dyDescent="0.25"/>
    <row r="45305" s="29" customFormat="1" x14ac:dyDescent="0.25"/>
    <row r="45306" s="29" customFormat="1" x14ac:dyDescent="0.25"/>
    <row r="45307" s="29" customFormat="1" x14ac:dyDescent="0.25"/>
    <row r="45308" s="29" customFormat="1" x14ac:dyDescent="0.25"/>
    <row r="45309" s="29" customFormat="1" x14ac:dyDescent="0.25"/>
    <row r="45310" s="29" customFormat="1" x14ac:dyDescent="0.25"/>
    <row r="45311" s="29" customFormat="1" x14ac:dyDescent="0.25"/>
    <row r="45312" s="29" customFormat="1" x14ac:dyDescent="0.25"/>
    <row r="45313" s="29" customFormat="1" x14ac:dyDescent="0.25"/>
    <row r="45314" s="29" customFormat="1" x14ac:dyDescent="0.25"/>
    <row r="45315" s="29" customFormat="1" x14ac:dyDescent="0.25"/>
    <row r="45316" s="29" customFormat="1" x14ac:dyDescent="0.25"/>
    <row r="45317" s="29" customFormat="1" x14ac:dyDescent="0.25"/>
    <row r="45318" s="29" customFormat="1" x14ac:dyDescent="0.25"/>
    <row r="45319" s="29" customFormat="1" x14ac:dyDescent="0.25"/>
    <row r="45320" s="29" customFormat="1" x14ac:dyDescent="0.25"/>
    <row r="45321" s="29" customFormat="1" x14ac:dyDescent="0.25"/>
    <row r="45322" s="29" customFormat="1" x14ac:dyDescent="0.25"/>
    <row r="45323" s="29" customFormat="1" x14ac:dyDescent="0.25"/>
    <row r="45324" s="29" customFormat="1" x14ac:dyDescent="0.25"/>
    <row r="45325" s="29" customFormat="1" x14ac:dyDescent="0.25"/>
    <row r="45326" s="29" customFormat="1" x14ac:dyDescent="0.25"/>
    <row r="45327" s="29" customFormat="1" x14ac:dyDescent="0.25"/>
    <row r="45328" s="29" customFormat="1" x14ac:dyDescent="0.25"/>
    <row r="45329" s="29" customFormat="1" x14ac:dyDescent="0.25"/>
    <row r="45330" s="29" customFormat="1" x14ac:dyDescent="0.25"/>
    <row r="45331" s="29" customFormat="1" x14ac:dyDescent="0.25"/>
    <row r="45332" s="29" customFormat="1" x14ac:dyDescent="0.25"/>
    <row r="45333" s="29" customFormat="1" x14ac:dyDescent="0.25"/>
    <row r="45334" s="29" customFormat="1" x14ac:dyDescent="0.25"/>
    <row r="45335" s="29" customFormat="1" x14ac:dyDescent="0.25"/>
    <row r="45336" s="29" customFormat="1" x14ac:dyDescent="0.25"/>
    <row r="45337" s="29" customFormat="1" x14ac:dyDescent="0.25"/>
    <row r="45338" s="29" customFormat="1" x14ac:dyDescent="0.25"/>
    <row r="45339" s="29" customFormat="1" x14ac:dyDescent="0.25"/>
    <row r="45340" s="29" customFormat="1" x14ac:dyDescent="0.25"/>
    <row r="45341" s="29" customFormat="1" x14ac:dyDescent="0.25"/>
    <row r="45342" s="29" customFormat="1" x14ac:dyDescent="0.25"/>
    <row r="45343" s="29" customFormat="1" x14ac:dyDescent="0.25"/>
    <row r="45344" s="29" customFormat="1" x14ac:dyDescent="0.25"/>
    <row r="45345" s="29" customFormat="1" x14ac:dyDescent="0.25"/>
    <row r="45346" s="29" customFormat="1" x14ac:dyDescent="0.25"/>
    <row r="45347" s="29" customFormat="1" x14ac:dyDescent="0.25"/>
    <row r="45348" s="29" customFormat="1" x14ac:dyDescent="0.25"/>
    <row r="45349" s="29" customFormat="1" x14ac:dyDescent="0.25"/>
    <row r="45350" s="29" customFormat="1" x14ac:dyDescent="0.25"/>
    <row r="45351" s="29" customFormat="1" x14ac:dyDescent="0.25"/>
    <row r="45352" s="29" customFormat="1" x14ac:dyDescent="0.25"/>
    <row r="45353" s="29" customFormat="1" x14ac:dyDescent="0.25"/>
    <row r="45354" s="29" customFormat="1" x14ac:dyDescent="0.25"/>
    <row r="45355" s="29" customFormat="1" x14ac:dyDescent="0.25"/>
    <row r="45356" s="29" customFormat="1" x14ac:dyDescent="0.25"/>
    <row r="45357" s="29" customFormat="1" x14ac:dyDescent="0.25"/>
    <row r="45358" s="29" customFormat="1" x14ac:dyDescent="0.25"/>
    <row r="45359" s="29" customFormat="1" x14ac:dyDescent="0.25"/>
    <row r="45360" s="29" customFormat="1" x14ac:dyDescent="0.25"/>
    <row r="45361" s="29" customFormat="1" x14ac:dyDescent="0.25"/>
    <row r="45362" s="29" customFormat="1" x14ac:dyDescent="0.25"/>
    <row r="45363" s="29" customFormat="1" x14ac:dyDescent="0.25"/>
    <row r="45364" s="29" customFormat="1" x14ac:dyDescent="0.25"/>
    <row r="45365" s="29" customFormat="1" x14ac:dyDescent="0.25"/>
    <row r="45366" s="29" customFormat="1" x14ac:dyDescent="0.25"/>
    <row r="45367" s="29" customFormat="1" x14ac:dyDescent="0.25"/>
    <row r="45368" s="29" customFormat="1" x14ac:dyDescent="0.25"/>
    <row r="45369" s="29" customFormat="1" x14ac:dyDescent="0.25"/>
    <row r="45370" s="29" customFormat="1" x14ac:dyDescent="0.25"/>
    <row r="45371" s="29" customFormat="1" x14ac:dyDescent="0.25"/>
    <row r="45372" s="29" customFormat="1" x14ac:dyDescent="0.25"/>
    <row r="45373" s="29" customFormat="1" x14ac:dyDescent="0.25"/>
    <row r="45374" s="29" customFormat="1" x14ac:dyDescent="0.25"/>
    <row r="45375" s="29" customFormat="1" x14ac:dyDescent="0.25"/>
    <row r="45376" s="29" customFormat="1" x14ac:dyDescent="0.25"/>
    <row r="45377" s="29" customFormat="1" x14ac:dyDescent="0.25"/>
    <row r="45378" s="29" customFormat="1" x14ac:dyDescent="0.25"/>
    <row r="45379" s="29" customFormat="1" x14ac:dyDescent="0.25"/>
    <row r="45380" s="29" customFormat="1" x14ac:dyDescent="0.25"/>
    <row r="45381" s="29" customFormat="1" x14ac:dyDescent="0.25"/>
    <row r="45382" s="29" customFormat="1" x14ac:dyDescent="0.25"/>
    <row r="45383" s="29" customFormat="1" x14ac:dyDescent="0.25"/>
    <row r="45384" s="29" customFormat="1" x14ac:dyDescent="0.25"/>
    <row r="45385" s="29" customFormat="1" x14ac:dyDescent="0.25"/>
    <row r="45386" s="29" customFormat="1" x14ac:dyDescent="0.25"/>
    <row r="45387" s="29" customFormat="1" x14ac:dyDescent="0.25"/>
    <row r="45388" s="29" customFormat="1" x14ac:dyDescent="0.25"/>
    <row r="45389" s="29" customFormat="1" x14ac:dyDescent="0.25"/>
    <row r="45390" s="29" customFormat="1" x14ac:dyDescent="0.25"/>
    <row r="45391" s="29" customFormat="1" x14ac:dyDescent="0.25"/>
    <row r="45392" s="29" customFormat="1" x14ac:dyDescent="0.25"/>
    <row r="45393" s="29" customFormat="1" x14ac:dyDescent="0.25"/>
    <row r="45394" s="29" customFormat="1" x14ac:dyDescent="0.25"/>
    <row r="45395" s="29" customFormat="1" x14ac:dyDescent="0.25"/>
    <row r="45396" s="29" customFormat="1" x14ac:dyDescent="0.25"/>
    <row r="45397" s="29" customFormat="1" x14ac:dyDescent="0.25"/>
    <row r="45398" s="29" customFormat="1" x14ac:dyDescent="0.25"/>
    <row r="45399" s="29" customFormat="1" x14ac:dyDescent="0.25"/>
    <row r="45400" s="29" customFormat="1" x14ac:dyDescent="0.25"/>
    <row r="45401" s="29" customFormat="1" x14ac:dyDescent="0.25"/>
    <row r="45402" s="29" customFormat="1" x14ac:dyDescent="0.25"/>
    <row r="45403" s="29" customFormat="1" x14ac:dyDescent="0.25"/>
    <row r="45404" s="29" customFormat="1" x14ac:dyDescent="0.25"/>
    <row r="45405" s="29" customFormat="1" x14ac:dyDescent="0.25"/>
    <row r="45406" s="29" customFormat="1" x14ac:dyDescent="0.25"/>
    <row r="45407" s="29" customFormat="1" x14ac:dyDescent="0.25"/>
    <row r="45408" s="29" customFormat="1" x14ac:dyDescent="0.25"/>
    <row r="45409" s="29" customFormat="1" x14ac:dyDescent="0.25"/>
    <row r="45410" s="29" customFormat="1" x14ac:dyDescent="0.25"/>
    <row r="45411" s="29" customFormat="1" x14ac:dyDescent="0.25"/>
    <row r="45412" s="29" customFormat="1" x14ac:dyDescent="0.25"/>
    <row r="45413" s="29" customFormat="1" x14ac:dyDescent="0.25"/>
    <row r="45414" s="29" customFormat="1" x14ac:dyDescent="0.25"/>
    <row r="45415" s="29" customFormat="1" x14ac:dyDescent="0.25"/>
    <row r="45416" s="29" customFormat="1" x14ac:dyDescent="0.25"/>
    <row r="45417" s="29" customFormat="1" x14ac:dyDescent="0.25"/>
    <row r="45418" s="29" customFormat="1" x14ac:dyDescent="0.25"/>
    <row r="45419" s="29" customFormat="1" x14ac:dyDescent="0.25"/>
    <row r="45420" s="29" customFormat="1" x14ac:dyDescent="0.25"/>
    <row r="45421" s="29" customFormat="1" x14ac:dyDescent="0.25"/>
    <row r="45422" s="29" customFormat="1" x14ac:dyDescent="0.25"/>
    <row r="45423" s="29" customFormat="1" x14ac:dyDescent="0.25"/>
    <row r="45424" s="29" customFormat="1" x14ac:dyDescent="0.25"/>
    <row r="45425" s="29" customFormat="1" x14ac:dyDescent="0.25"/>
    <row r="45426" s="29" customFormat="1" x14ac:dyDescent="0.25"/>
    <row r="45427" s="29" customFormat="1" x14ac:dyDescent="0.25"/>
    <row r="45428" s="29" customFormat="1" x14ac:dyDescent="0.25"/>
    <row r="45429" s="29" customFormat="1" x14ac:dyDescent="0.25"/>
    <row r="45430" s="29" customFormat="1" x14ac:dyDescent="0.25"/>
    <row r="45431" s="29" customFormat="1" x14ac:dyDescent="0.25"/>
    <row r="45432" s="29" customFormat="1" x14ac:dyDescent="0.25"/>
    <row r="45433" s="29" customFormat="1" x14ac:dyDescent="0.25"/>
    <row r="45434" s="29" customFormat="1" x14ac:dyDescent="0.25"/>
    <row r="45435" s="29" customFormat="1" x14ac:dyDescent="0.25"/>
    <row r="45436" s="29" customFormat="1" x14ac:dyDescent="0.25"/>
    <row r="45437" s="29" customFormat="1" x14ac:dyDescent="0.25"/>
    <row r="45438" s="29" customFormat="1" x14ac:dyDescent="0.25"/>
    <row r="45439" s="29" customFormat="1" x14ac:dyDescent="0.25"/>
    <row r="45440" s="29" customFormat="1" x14ac:dyDescent="0.25"/>
    <row r="45441" s="29" customFormat="1" x14ac:dyDescent="0.25"/>
    <row r="45442" s="29" customFormat="1" x14ac:dyDescent="0.25"/>
    <row r="45443" s="29" customFormat="1" x14ac:dyDescent="0.25"/>
    <row r="45444" s="29" customFormat="1" x14ac:dyDescent="0.25"/>
    <row r="45445" s="29" customFormat="1" x14ac:dyDescent="0.25"/>
    <row r="45446" s="29" customFormat="1" x14ac:dyDescent="0.25"/>
    <row r="45447" s="29" customFormat="1" x14ac:dyDescent="0.25"/>
    <row r="45448" s="29" customFormat="1" x14ac:dyDescent="0.25"/>
    <row r="45449" s="29" customFormat="1" x14ac:dyDescent="0.25"/>
    <row r="45450" s="29" customFormat="1" x14ac:dyDescent="0.25"/>
    <row r="45451" s="29" customFormat="1" x14ac:dyDescent="0.25"/>
    <row r="45452" s="29" customFormat="1" x14ac:dyDescent="0.25"/>
    <row r="45453" s="29" customFormat="1" x14ac:dyDescent="0.25"/>
    <row r="45454" s="29" customFormat="1" x14ac:dyDescent="0.25"/>
    <row r="45455" s="29" customFormat="1" x14ac:dyDescent="0.25"/>
    <row r="45456" s="29" customFormat="1" x14ac:dyDescent="0.25"/>
    <row r="45457" s="29" customFormat="1" x14ac:dyDescent="0.25"/>
    <row r="45458" s="29" customFormat="1" x14ac:dyDescent="0.25"/>
    <row r="45459" s="29" customFormat="1" x14ac:dyDescent="0.25"/>
    <row r="45460" s="29" customFormat="1" x14ac:dyDescent="0.25"/>
    <row r="45461" s="29" customFormat="1" x14ac:dyDescent="0.25"/>
    <row r="45462" s="29" customFormat="1" x14ac:dyDescent="0.25"/>
    <row r="45463" s="29" customFormat="1" x14ac:dyDescent="0.25"/>
    <row r="45464" s="29" customFormat="1" x14ac:dyDescent="0.25"/>
    <row r="45465" s="29" customFormat="1" x14ac:dyDescent="0.25"/>
    <row r="45466" s="29" customFormat="1" x14ac:dyDescent="0.25"/>
    <row r="45467" s="29" customFormat="1" x14ac:dyDescent="0.25"/>
    <row r="45468" s="29" customFormat="1" x14ac:dyDescent="0.25"/>
    <row r="45469" s="29" customFormat="1" x14ac:dyDescent="0.25"/>
    <row r="45470" s="29" customFormat="1" x14ac:dyDescent="0.25"/>
    <row r="45471" s="29" customFormat="1" x14ac:dyDescent="0.25"/>
    <row r="45472" s="29" customFormat="1" x14ac:dyDescent="0.25"/>
    <row r="45473" s="29" customFormat="1" x14ac:dyDescent="0.25"/>
    <row r="45474" s="29" customFormat="1" x14ac:dyDescent="0.25"/>
    <row r="45475" s="29" customFormat="1" x14ac:dyDescent="0.25"/>
    <row r="45476" s="29" customFormat="1" x14ac:dyDescent="0.25"/>
    <row r="45477" s="29" customFormat="1" x14ac:dyDescent="0.25"/>
    <row r="45478" s="29" customFormat="1" x14ac:dyDescent="0.25"/>
    <row r="45479" s="29" customFormat="1" x14ac:dyDescent="0.25"/>
    <row r="45480" s="29" customFormat="1" x14ac:dyDescent="0.25"/>
    <row r="45481" s="29" customFormat="1" x14ac:dyDescent="0.25"/>
    <row r="45482" s="29" customFormat="1" x14ac:dyDescent="0.25"/>
    <row r="45483" s="29" customFormat="1" x14ac:dyDescent="0.25"/>
    <row r="45484" s="29" customFormat="1" x14ac:dyDescent="0.25"/>
    <row r="45485" s="29" customFormat="1" x14ac:dyDescent="0.25"/>
    <row r="45486" s="29" customFormat="1" x14ac:dyDescent="0.25"/>
    <row r="45487" s="29" customFormat="1" x14ac:dyDescent="0.25"/>
    <row r="45488" s="29" customFormat="1" x14ac:dyDescent="0.25"/>
    <row r="45489" s="29" customFormat="1" x14ac:dyDescent="0.25"/>
    <row r="45490" s="29" customFormat="1" x14ac:dyDescent="0.25"/>
    <row r="45491" s="29" customFormat="1" x14ac:dyDescent="0.25"/>
    <row r="45492" s="29" customFormat="1" x14ac:dyDescent="0.25"/>
    <row r="45493" s="29" customFormat="1" x14ac:dyDescent="0.25"/>
    <row r="45494" s="29" customFormat="1" x14ac:dyDescent="0.25"/>
    <row r="45495" s="29" customFormat="1" x14ac:dyDescent="0.25"/>
    <row r="45496" s="29" customFormat="1" x14ac:dyDescent="0.25"/>
    <row r="45497" s="29" customFormat="1" x14ac:dyDescent="0.25"/>
    <row r="45498" s="29" customFormat="1" x14ac:dyDescent="0.25"/>
    <row r="45499" s="29" customFormat="1" x14ac:dyDescent="0.25"/>
    <row r="45500" s="29" customFormat="1" x14ac:dyDescent="0.25"/>
    <row r="45501" s="29" customFormat="1" x14ac:dyDescent="0.25"/>
    <row r="45502" s="29" customFormat="1" x14ac:dyDescent="0.25"/>
    <row r="45503" s="29" customFormat="1" x14ac:dyDescent="0.25"/>
    <row r="45504" s="29" customFormat="1" x14ac:dyDescent="0.25"/>
    <row r="45505" s="29" customFormat="1" x14ac:dyDescent="0.25"/>
    <row r="45506" s="29" customFormat="1" x14ac:dyDescent="0.25"/>
    <row r="45507" s="29" customFormat="1" x14ac:dyDescent="0.25"/>
    <row r="45508" s="29" customFormat="1" x14ac:dyDescent="0.25"/>
    <row r="45509" s="29" customFormat="1" x14ac:dyDescent="0.25"/>
    <row r="45510" s="29" customFormat="1" x14ac:dyDescent="0.25"/>
    <row r="45511" s="29" customFormat="1" x14ac:dyDescent="0.25"/>
    <row r="45512" s="29" customFormat="1" x14ac:dyDescent="0.25"/>
    <row r="45513" s="29" customFormat="1" x14ac:dyDescent="0.25"/>
    <row r="45514" s="29" customFormat="1" x14ac:dyDescent="0.25"/>
    <row r="45515" s="29" customFormat="1" x14ac:dyDescent="0.25"/>
    <row r="45516" s="29" customFormat="1" x14ac:dyDescent="0.25"/>
    <row r="45517" s="29" customFormat="1" x14ac:dyDescent="0.25"/>
    <row r="45518" s="29" customFormat="1" x14ac:dyDescent="0.25"/>
    <row r="45519" s="29" customFormat="1" x14ac:dyDescent="0.25"/>
    <row r="45520" s="29" customFormat="1" x14ac:dyDescent="0.25"/>
    <row r="45521" s="29" customFormat="1" x14ac:dyDescent="0.25"/>
    <row r="45522" s="29" customFormat="1" x14ac:dyDescent="0.25"/>
    <row r="45523" s="29" customFormat="1" x14ac:dyDescent="0.25"/>
    <row r="45524" s="29" customFormat="1" x14ac:dyDescent="0.25"/>
    <row r="45525" s="29" customFormat="1" x14ac:dyDescent="0.25"/>
    <row r="45526" s="29" customFormat="1" x14ac:dyDescent="0.25"/>
    <row r="45527" s="29" customFormat="1" x14ac:dyDescent="0.25"/>
    <row r="45528" s="29" customFormat="1" x14ac:dyDescent="0.25"/>
    <row r="45529" s="29" customFormat="1" x14ac:dyDescent="0.25"/>
    <row r="45530" s="29" customFormat="1" x14ac:dyDescent="0.25"/>
    <row r="45531" s="29" customFormat="1" x14ac:dyDescent="0.25"/>
    <row r="45532" s="29" customFormat="1" x14ac:dyDescent="0.25"/>
    <row r="45533" s="29" customFormat="1" x14ac:dyDescent="0.25"/>
    <row r="45534" s="29" customFormat="1" x14ac:dyDescent="0.25"/>
    <row r="45535" s="29" customFormat="1" x14ac:dyDescent="0.25"/>
    <row r="45536" s="29" customFormat="1" x14ac:dyDescent="0.25"/>
    <row r="45537" s="29" customFormat="1" x14ac:dyDescent="0.25"/>
    <row r="45538" s="29" customFormat="1" x14ac:dyDescent="0.25"/>
    <row r="45539" s="29" customFormat="1" x14ac:dyDescent="0.25"/>
    <row r="45540" s="29" customFormat="1" x14ac:dyDescent="0.25"/>
    <row r="45541" s="29" customFormat="1" x14ac:dyDescent="0.25"/>
    <row r="45542" s="29" customFormat="1" x14ac:dyDescent="0.25"/>
    <row r="45543" s="29" customFormat="1" x14ac:dyDescent="0.25"/>
    <row r="45544" s="29" customFormat="1" x14ac:dyDescent="0.25"/>
    <row r="45545" s="29" customFormat="1" x14ac:dyDescent="0.25"/>
    <row r="45546" s="29" customFormat="1" x14ac:dyDescent="0.25"/>
    <row r="45547" s="29" customFormat="1" x14ac:dyDescent="0.25"/>
    <row r="45548" s="29" customFormat="1" x14ac:dyDescent="0.25"/>
    <row r="45549" s="29" customFormat="1" x14ac:dyDescent="0.25"/>
    <row r="45550" s="29" customFormat="1" x14ac:dyDescent="0.25"/>
    <row r="45551" s="29" customFormat="1" x14ac:dyDescent="0.25"/>
    <row r="45552" s="29" customFormat="1" x14ac:dyDescent="0.25"/>
    <row r="45553" s="29" customFormat="1" x14ac:dyDescent="0.25"/>
    <row r="45554" s="29" customFormat="1" x14ac:dyDescent="0.25"/>
    <row r="45555" s="29" customFormat="1" x14ac:dyDescent="0.25"/>
    <row r="45556" s="29" customFormat="1" x14ac:dyDescent="0.25"/>
    <row r="45557" s="29" customFormat="1" x14ac:dyDescent="0.25"/>
    <row r="45558" s="29" customFormat="1" x14ac:dyDescent="0.25"/>
    <row r="45559" s="29" customFormat="1" x14ac:dyDescent="0.25"/>
    <row r="45560" s="29" customFormat="1" x14ac:dyDescent="0.25"/>
    <row r="45561" s="29" customFormat="1" x14ac:dyDescent="0.25"/>
    <row r="45562" s="29" customFormat="1" x14ac:dyDescent="0.25"/>
    <row r="45563" s="29" customFormat="1" x14ac:dyDescent="0.25"/>
    <row r="45564" s="29" customFormat="1" x14ac:dyDescent="0.25"/>
    <row r="45565" s="29" customFormat="1" x14ac:dyDescent="0.25"/>
    <row r="45566" s="29" customFormat="1" x14ac:dyDescent="0.25"/>
    <row r="45567" s="29" customFormat="1" x14ac:dyDescent="0.25"/>
    <row r="45568" s="29" customFormat="1" x14ac:dyDescent="0.25"/>
    <row r="45569" s="29" customFormat="1" x14ac:dyDescent="0.25"/>
    <row r="45570" s="29" customFormat="1" x14ac:dyDescent="0.25"/>
    <row r="45571" s="29" customFormat="1" x14ac:dyDescent="0.25"/>
    <row r="45572" s="29" customFormat="1" x14ac:dyDescent="0.25"/>
    <row r="45573" s="29" customFormat="1" x14ac:dyDescent="0.25"/>
    <row r="45574" s="29" customFormat="1" x14ac:dyDescent="0.25"/>
    <row r="45575" s="29" customFormat="1" x14ac:dyDescent="0.25"/>
    <row r="45576" s="29" customFormat="1" x14ac:dyDescent="0.25"/>
    <row r="45577" s="29" customFormat="1" x14ac:dyDescent="0.25"/>
    <row r="45578" s="29" customFormat="1" x14ac:dyDescent="0.25"/>
    <row r="45579" s="29" customFormat="1" x14ac:dyDescent="0.25"/>
    <row r="45580" s="29" customFormat="1" x14ac:dyDescent="0.25"/>
    <row r="45581" s="29" customFormat="1" x14ac:dyDescent="0.25"/>
    <row r="45582" s="29" customFormat="1" x14ac:dyDescent="0.25"/>
    <row r="45583" s="29" customFormat="1" x14ac:dyDescent="0.25"/>
    <row r="45584" s="29" customFormat="1" x14ac:dyDescent="0.25"/>
    <row r="45585" s="29" customFormat="1" x14ac:dyDescent="0.25"/>
    <row r="45586" s="29" customFormat="1" x14ac:dyDescent="0.25"/>
    <row r="45587" s="29" customFormat="1" x14ac:dyDescent="0.25"/>
    <row r="45588" s="29" customFormat="1" x14ac:dyDescent="0.25"/>
    <row r="45589" s="29" customFormat="1" x14ac:dyDescent="0.25"/>
    <row r="45590" s="29" customFormat="1" x14ac:dyDescent="0.25"/>
    <row r="45591" s="29" customFormat="1" x14ac:dyDescent="0.25"/>
    <row r="45592" s="29" customFormat="1" x14ac:dyDescent="0.25"/>
    <row r="45593" s="29" customFormat="1" x14ac:dyDescent="0.25"/>
    <row r="45594" s="29" customFormat="1" x14ac:dyDescent="0.25"/>
    <row r="45595" s="29" customFormat="1" x14ac:dyDescent="0.25"/>
    <row r="45596" s="29" customFormat="1" x14ac:dyDescent="0.25"/>
    <row r="45597" s="29" customFormat="1" x14ac:dyDescent="0.25"/>
    <row r="45598" s="29" customFormat="1" x14ac:dyDescent="0.25"/>
    <row r="45599" s="29" customFormat="1" x14ac:dyDescent="0.25"/>
    <row r="45600" s="29" customFormat="1" x14ac:dyDescent="0.25"/>
    <row r="45601" s="29" customFormat="1" x14ac:dyDescent="0.25"/>
    <row r="45602" s="29" customFormat="1" x14ac:dyDescent="0.25"/>
    <row r="45603" s="29" customFormat="1" x14ac:dyDescent="0.25"/>
    <row r="45604" s="29" customFormat="1" x14ac:dyDescent="0.25"/>
    <row r="45605" s="29" customFormat="1" x14ac:dyDescent="0.25"/>
    <row r="45606" s="29" customFormat="1" x14ac:dyDescent="0.25"/>
    <row r="45607" s="29" customFormat="1" x14ac:dyDescent="0.25"/>
    <row r="45608" s="29" customFormat="1" x14ac:dyDescent="0.25"/>
    <row r="45609" s="29" customFormat="1" x14ac:dyDescent="0.25"/>
    <row r="45610" s="29" customFormat="1" x14ac:dyDescent="0.25"/>
    <row r="45611" s="29" customFormat="1" x14ac:dyDescent="0.25"/>
    <row r="45612" s="29" customFormat="1" x14ac:dyDescent="0.25"/>
    <row r="45613" s="29" customFormat="1" x14ac:dyDescent="0.25"/>
    <row r="45614" s="29" customFormat="1" x14ac:dyDescent="0.25"/>
    <row r="45615" s="29" customFormat="1" x14ac:dyDescent="0.25"/>
    <row r="45616" s="29" customFormat="1" x14ac:dyDescent="0.25"/>
    <row r="45617" s="29" customFormat="1" x14ac:dyDescent="0.25"/>
    <row r="45618" s="29" customFormat="1" x14ac:dyDescent="0.25"/>
    <row r="45619" s="29" customFormat="1" x14ac:dyDescent="0.25"/>
    <row r="45620" s="29" customFormat="1" x14ac:dyDescent="0.25"/>
    <row r="45621" s="29" customFormat="1" x14ac:dyDescent="0.25"/>
    <row r="45622" s="29" customFormat="1" x14ac:dyDescent="0.25"/>
    <row r="45623" s="29" customFormat="1" x14ac:dyDescent="0.25"/>
    <row r="45624" s="29" customFormat="1" x14ac:dyDescent="0.25"/>
    <row r="45625" s="29" customFormat="1" x14ac:dyDescent="0.25"/>
    <row r="45626" s="29" customFormat="1" x14ac:dyDescent="0.25"/>
    <row r="45627" s="29" customFormat="1" x14ac:dyDescent="0.25"/>
    <row r="45628" s="29" customFormat="1" x14ac:dyDescent="0.25"/>
    <row r="45629" s="29" customFormat="1" x14ac:dyDescent="0.25"/>
    <row r="45630" s="29" customFormat="1" x14ac:dyDescent="0.25"/>
    <row r="45631" s="29" customFormat="1" x14ac:dyDescent="0.25"/>
    <row r="45632" s="29" customFormat="1" x14ac:dyDescent="0.25"/>
    <row r="45633" s="29" customFormat="1" x14ac:dyDescent="0.25"/>
    <row r="45634" s="29" customFormat="1" x14ac:dyDescent="0.25"/>
    <row r="45635" s="29" customFormat="1" x14ac:dyDescent="0.25"/>
    <row r="45636" s="29" customFormat="1" x14ac:dyDescent="0.25"/>
    <row r="45637" s="29" customFormat="1" x14ac:dyDescent="0.25"/>
    <row r="45638" s="29" customFormat="1" x14ac:dyDescent="0.25"/>
    <row r="45639" s="29" customFormat="1" x14ac:dyDescent="0.25"/>
    <row r="45640" s="29" customFormat="1" x14ac:dyDescent="0.25"/>
    <row r="45641" s="29" customFormat="1" x14ac:dyDescent="0.25"/>
    <row r="45642" s="29" customFormat="1" x14ac:dyDescent="0.25"/>
    <row r="45643" s="29" customFormat="1" x14ac:dyDescent="0.25"/>
    <row r="45644" s="29" customFormat="1" x14ac:dyDescent="0.25"/>
    <row r="45645" s="29" customFormat="1" x14ac:dyDescent="0.25"/>
    <row r="45646" s="29" customFormat="1" x14ac:dyDescent="0.25"/>
    <row r="45647" s="29" customFormat="1" x14ac:dyDescent="0.25"/>
    <row r="45648" s="29" customFormat="1" x14ac:dyDescent="0.25"/>
    <row r="45649" s="29" customFormat="1" x14ac:dyDescent="0.25"/>
    <row r="45650" s="29" customFormat="1" x14ac:dyDescent="0.25"/>
    <row r="45651" s="29" customFormat="1" x14ac:dyDescent="0.25"/>
    <row r="45652" s="29" customFormat="1" x14ac:dyDescent="0.25"/>
    <row r="45653" s="29" customFormat="1" x14ac:dyDescent="0.25"/>
    <row r="45654" s="29" customFormat="1" x14ac:dyDescent="0.25"/>
    <row r="45655" s="29" customFormat="1" x14ac:dyDescent="0.25"/>
    <row r="45656" s="29" customFormat="1" x14ac:dyDescent="0.25"/>
    <row r="45657" s="29" customFormat="1" x14ac:dyDescent="0.25"/>
    <row r="45658" s="29" customFormat="1" x14ac:dyDescent="0.25"/>
    <row r="45659" s="29" customFormat="1" x14ac:dyDescent="0.25"/>
    <row r="45660" s="29" customFormat="1" x14ac:dyDescent="0.25"/>
    <row r="45661" s="29" customFormat="1" x14ac:dyDescent="0.25"/>
    <row r="45662" s="29" customFormat="1" x14ac:dyDescent="0.25"/>
    <row r="45663" s="29" customFormat="1" x14ac:dyDescent="0.25"/>
    <row r="45664" s="29" customFormat="1" x14ac:dyDescent="0.25"/>
    <row r="45665" s="29" customFormat="1" x14ac:dyDescent="0.25"/>
    <row r="45666" s="29" customFormat="1" x14ac:dyDescent="0.25"/>
    <row r="45667" s="29" customFormat="1" x14ac:dyDescent="0.25"/>
    <row r="45668" s="29" customFormat="1" x14ac:dyDescent="0.25"/>
    <row r="45669" s="29" customFormat="1" x14ac:dyDescent="0.25"/>
    <row r="45670" s="29" customFormat="1" x14ac:dyDescent="0.25"/>
    <row r="45671" s="29" customFormat="1" x14ac:dyDescent="0.25"/>
    <row r="45672" s="29" customFormat="1" x14ac:dyDescent="0.25"/>
    <row r="45673" s="29" customFormat="1" x14ac:dyDescent="0.25"/>
    <row r="45674" s="29" customFormat="1" x14ac:dyDescent="0.25"/>
    <row r="45675" s="29" customFormat="1" x14ac:dyDescent="0.25"/>
    <row r="45676" s="29" customFormat="1" x14ac:dyDescent="0.25"/>
    <row r="45677" s="29" customFormat="1" x14ac:dyDescent="0.25"/>
    <row r="45678" s="29" customFormat="1" x14ac:dyDescent="0.25"/>
    <row r="45679" s="29" customFormat="1" x14ac:dyDescent="0.25"/>
    <row r="45680" s="29" customFormat="1" x14ac:dyDescent="0.25"/>
    <row r="45681" s="29" customFormat="1" x14ac:dyDescent="0.25"/>
    <row r="45682" s="29" customFormat="1" x14ac:dyDescent="0.25"/>
    <row r="45683" s="29" customFormat="1" x14ac:dyDescent="0.25"/>
    <row r="45684" s="29" customFormat="1" x14ac:dyDescent="0.25"/>
    <row r="45685" s="29" customFormat="1" x14ac:dyDescent="0.25"/>
    <row r="45686" s="29" customFormat="1" x14ac:dyDescent="0.25"/>
    <row r="45687" s="29" customFormat="1" x14ac:dyDescent="0.25"/>
    <row r="45688" s="29" customFormat="1" x14ac:dyDescent="0.25"/>
    <row r="45689" s="29" customFormat="1" x14ac:dyDescent="0.25"/>
    <row r="45690" s="29" customFormat="1" x14ac:dyDescent="0.25"/>
    <row r="45691" s="29" customFormat="1" x14ac:dyDescent="0.25"/>
    <row r="45692" s="29" customFormat="1" x14ac:dyDescent="0.25"/>
    <row r="45693" s="29" customFormat="1" x14ac:dyDescent="0.25"/>
    <row r="45694" s="29" customFormat="1" x14ac:dyDescent="0.25"/>
    <row r="45695" s="29" customFormat="1" x14ac:dyDescent="0.25"/>
    <row r="45696" s="29" customFormat="1" x14ac:dyDescent="0.25"/>
    <row r="45697" s="29" customFormat="1" x14ac:dyDescent="0.25"/>
    <row r="45698" s="29" customFormat="1" x14ac:dyDescent="0.25"/>
    <row r="45699" s="29" customFormat="1" x14ac:dyDescent="0.25"/>
    <row r="45700" s="29" customFormat="1" x14ac:dyDescent="0.25"/>
    <row r="45701" s="29" customFormat="1" x14ac:dyDescent="0.25"/>
    <row r="45702" s="29" customFormat="1" x14ac:dyDescent="0.25"/>
    <row r="45703" s="29" customFormat="1" x14ac:dyDescent="0.25"/>
    <row r="45704" s="29" customFormat="1" x14ac:dyDescent="0.25"/>
    <row r="45705" s="29" customFormat="1" x14ac:dyDescent="0.25"/>
    <row r="45706" s="29" customFormat="1" x14ac:dyDescent="0.25"/>
    <row r="45707" s="29" customFormat="1" x14ac:dyDescent="0.25"/>
    <row r="45708" s="29" customFormat="1" x14ac:dyDescent="0.25"/>
    <row r="45709" s="29" customFormat="1" x14ac:dyDescent="0.25"/>
    <row r="45710" s="29" customFormat="1" x14ac:dyDescent="0.25"/>
    <row r="45711" s="29" customFormat="1" x14ac:dyDescent="0.25"/>
    <row r="45712" s="29" customFormat="1" x14ac:dyDescent="0.25"/>
    <row r="45713" s="29" customFormat="1" x14ac:dyDescent="0.25"/>
    <row r="45714" s="29" customFormat="1" x14ac:dyDescent="0.25"/>
    <row r="45715" s="29" customFormat="1" x14ac:dyDescent="0.25"/>
    <row r="45716" s="29" customFormat="1" x14ac:dyDescent="0.25"/>
    <row r="45717" s="29" customFormat="1" x14ac:dyDescent="0.25"/>
    <row r="45718" s="29" customFormat="1" x14ac:dyDescent="0.25"/>
    <row r="45719" s="29" customFormat="1" x14ac:dyDescent="0.25"/>
    <row r="45720" s="29" customFormat="1" x14ac:dyDescent="0.25"/>
    <row r="45721" s="29" customFormat="1" x14ac:dyDescent="0.25"/>
    <row r="45722" s="29" customFormat="1" x14ac:dyDescent="0.25"/>
    <row r="45723" s="29" customFormat="1" x14ac:dyDescent="0.25"/>
    <row r="45724" s="29" customFormat="1" x14ac:dyDescent="0.25"/>
    <row r="45725" s="29" customFormat="1" x14ac:dyDescent="0.25"/>
    <row r="45726" s="29" customFormat="1" x14ac:dyDescent="0.25"/>
    <row r="45727" s="29" customFormat="1" x14ac:dyDescent="0.25"/>
    <row r="45728" s="29" customFormat="1" x14ac:dyDescent="0.25"/>
    <row r="45729" s="29" customFormat="1" x14ac:dyDescent="0.25"/>
    <row r="45730" s="29" customFormat="1" x14ac:dyDescent="0.25"/>
    <row r="45731" s="29" customFormat="1" x14ac:dyDescent="0.25"/>
    <row r="45732" s="29" customFormat="1" x14ac:dyDescent="0.25"/>
    <row r="45733" s="29" customFormat="1" x14ac:dyDescent="0.25"/>
    <row r="45734" s="29" customFormat="1" x14ac:dyDescent="0.25"/>
    <row r="45735" s="29" customFormat="1" x14ac:dyDescent="0.25"/>
    <row r="45736" s="29" customFormat="1" x14ac:dyDescent="0.25"/>
    <row r="45737" s="29" customFormat="1" x14ac:dyDescent="0.25"/>
    <row r="45738" s="29" customFormat="1" x14ac:dyDescent="0.25"/>
    <row r="45739" s="29" customFormat="1" x14ac:dyDescent="0.25"/>
    <row r="45740" s="29" customFormat="1" x14ac:dyDescent="0.25"/>
    <row r="45741" s="29" customFormat="1" x14ac:dyDescent="0.25"/>
    <row r="45742" s="29" customFormat="1" x14ac:dyDescent="0.25"/>
    <row r="45743" s="29" customFormat="1" x14ac:dyDescent="0.25"/>
    <row r="45744" s="29" customFormat="1" x14ac:dyDescent="0.25"/>
    <row r="45745" s="29" customFormat="1" x14ac:dyDescent="0.25"/>
    <row r="45746" s="29" customFormat="1" x14ac:dyDescent="0.25"/>
    <row r="45747" s="29" customFormat="1" x14ac:dyDescent="0.25"/>
    <row r="45748" s="29" customFormat="1" x14ac:dyDescent="0.25"/>
    <row r="45749" s="29" customFormat="1" x14ac:dyDescent="0.25"/>
    <row r="45750" s="29" customFormat="1" x14ac:dyDescent="0.25"/>
    <row r="45751" s="29" customFormat="1" x14ac:dyDescent="0.25"/>
    <row r="45752" s="29" customFormat="1" x14ac:dyDescent="0.25"/>
    <row r="45753" s="29" customFormat="1" x14ac:dyDescent="0.25"/>
    <row r="45754" s="29" customFormat="1" x14ac:dyDescent="0.25"/>
    <row r="45755" s="29" customFormat="1" x14ac:dyDescent="0.25"/>
    <row r="45756" s="29" customFormat="1" x14ac:dyDescent="0.25"/>
    <row r="45757" s="29" customFormat="1" x14ac:dyDescent="0.25"/>
    <row r="45758" s="29" customFormat="1" x14ac:dyDescent="0.25"/>
    <row r="45759" s="29" customFormat="1" x14ac:dyDescent="0.25"/>
    <row r="45760" s="29" customFormat="1" x14ac:dyDescent="0.25"/>
    <row r="45761" s="29" customFormat="1" x14ac:dyDescent="0.25"/>
    <row r="45762" s="29" customFormat="1" x14ac:dyDescent="0.25"/>
    <row r="45763" s="29" customFormat="1" x14ac:dyDescent="0.25"/>
    <row r="45764" s="29" customFormat="1" x14ac:dyDescent="0.25"/>
    <row r="45765" s="29" customFormat="1" x14ac:dyDescent="0.25"/>
    <row r="45766" s="29" customFormat="1" x14ac:dyDescent="0.25"/>
    <row r="45767" s="29" customFormat="1" x14ac:dyDescent="0.25"/>
    <row r="45768" s="29" customFormat="1" x14ac:dyDescent="0.25"/>
    <row r="45769" s="29" customFormat="1" x14ac:dyDescent="0.25"/>
    <row r="45770" s="29" customFormat="1" x14ac:dyDescent="0.25"/>
    <row r="45771" s="29" customFormat="1" x14ac:dyDescent="0.25"/>
    <row r="45772" s="29" customFormat="1" x14ac:dyDescent="0.25"/>
    <row r="45773" s="29" customFormat="1" x14ac:dyDescent="0.25"/>
    <row r="45774" s="29" customFormat="1" x14ac:dyDescent="0.25"/>
    <row r="45775" s="29" customFormat="1" x14ac:dyDescent="0.25"/>
    <row r="45776" s="29" customFormat="1" x14ac:dyDescent="0.25"/>
    <row r="45777" s="29" customFormat="1" x14ac:dyDescent="0.25"/>
    <row r="45778" s="29" customFormat="1" x14ac:dyDescent="0.25"/>
    <row r="45779" s="29" customFormat="1" x14ac:dyDescent="0.25"/>
    <row r="45780" s="29" customFormat="1" x14ac:dyDescent="0.25"/>
    <row r="45781" s="29" customFormat="1" x14ac:dyDescent="0.25"/>
    <row r="45782" s="29" customFormat="1" x14ac:dyDescent="0.25"/>
    <row r="45783" s="29" customFormat="1" x14ac:dyDescent="0.25"/>
    <row r="45784" s="29" customFormat="1" x14ac:dyDescent="0.25"/>
    <row r="45785" s="29" customFormat="1" x14ac:dyDescent="0.25"/>
    <row r="45786" s="29" customFormat="1" x14ac:dyDescent="0.25"/>
    <row r="45787" s="29" customFormat="1" x14ac:dyDescent="0.25"/>
    <row r="45788" s="29" customFormat="1" x14ac:dyDescent="0.25"/>
    <row r="45789" s="29" customFormat="1" x14ac:dyDescent="0.25"/>
    <row r="45790" s="29" customFormat="1" x14ac:dyDescent="0.25"/>
    <row r="45791" s="29" customFormat="1" x14ac:dyDescent="0.25"/>
    <row r="45792" s="29" customFormat="1" x14ac:dyDescent="0.25"/>
    <row r="45793" s="29" customFormat="1" x14ac:dyDescent="0.25"/>
    <row r="45794" s="29" customFormat="1" x14ac:dyDescent="0.25"/>
    <row r="45795" s="29" customFormat="1" x14ac:dyDescent="0.25"/>
    <row r="45796" s="29" customFormat="1" x14ac:dyDescent="0.25"/>
    <row r="45797" s="29" customFormat="1" x14ac:dyDescent="0.25"/>
    <row r="45798" s="29" customFormat="1" x14ac:dyDescent="0.25"/>
    <row r="45799" s="29" customFormat="1" x14ac:dyDescent="0.25"/>
    <row r="45800" s="29" customFormat="1" x14ac:dyDescent="0.25"/>
    <row r="45801" s="29" customFormat="1" x14ac:dyDescent="0.25"/>
    <row r="45802" s="29" customFormat="1" x14ac:dyDescent="0.25"/>
    <row r="45803" s="29" customFormat="1" x14ac:dyDescent="0.25"/>
    <row r="45804" s="29" customFormat="1" x14ac:dyDescent="0.25"/>
    <row r="45805" s="29" customFormat="1" x14ac:dyDescent="0.25"/>
    <row r="45806" s="29" customFormat="1" x14ac:dyDescent="0.25"/>
    <row r="45807" s="29" customFormat="1" x14ac:dyDescent="0.25"/>
    <row r="45808" s="29" customFormat="1" x14ac:dyDescent="0.25"/>
    <row r="45809" s="29" customFormat="1" x14ac:dyDescent="0.25"/>
    <row r="45810" s="29" customFormat="1" x14ac:dyDescent="0.25"/>
    <row r="45811" s="29" customFormat="1" x14ac:dyDescent="0.25"/>
    <row r="45812" s="29" customFormat="1" x14ac:dyDescent="0.25"/>
    <row r="45813" s="29" customFormat="1" x14ac:dyDescent="0.25"/>
    <row r="45814" s="29" customFormat="1" x14ac:dyDescent="0.25"/>
    <row r="45815" s="29" customFormat="1" x14ac:dyDescent="0.25"/>
    <row r="45816" s="29" customFormat="1" x14ac:dyDescent="0.25"/>
    <row r="45817" s="29" customFormat="1" x14ac:dyDescent="0.25"/>
    <row r="45818" s="29" customFormat="1" x14ac:dyDescent="0.25"/>
    <row r="45819" s="29" customFormat="1" x14ac:dyDescent="0.25"/>
    <row r="45820" s="29" customFormat="1" x14ac:dyDescent="0.25"/>
    <row r="45821" s="29" customFormat="1" x14ac:dyDescent="0.25"/>
    <row r="45822" s="29" customFormat="1" x14ac:dyDescent="0.25"/>
    <row r="45823" s="29" customFormat="1" x14ac:dyDescent="0.25"/>
    <row r="45824" s="29" customFormat="1" x14ac:dyDescent="0.25"/>
    <row r="45825" s="29" customFormat="1" x14ac:dyDescent="0.25"/>
    <row r="45826" s="29" customFormat="1" x14ac:dyDescent="0.25"/>
    <row r="45827" s="29" customFormat="1" x14ac:dyDescent="0.25"/>
    <row r="45828" s="29" customFormat="1" x14ac:dyDescent="0.25"/>
    <row r="45829" s="29" customFormat="1" x14ac:dyDescent="0.25"/>
    <row r="45830" s="29" customFormat="1" x14ac:dyDescent="0.25"/>
    <row r="45831" s="29" customFormat="1" x14ac:dyDescent="0.25"/>
    <row r="45832" s="29" customFormat="1" x14ac:dyDescent="0.25"/>
    <row r="45833" s="29" customFormat="1" x14ac:dyDescent="0.25"/>
    <row r="45834" s="29" customFormat="1" x14ac:dyDescent="0.25"/>
    <row r="45835" s="29" customFormat="1" x14ac:dyDescent="0.25"/>
    <row r="45836" s="29" customFormat="1" x14ac:dyDescent="0.25"/>
    <row r="45837" s="29" customFormat="1" x14ac:dyDescent="0.25"/>
    <row r="45838" s="29" customFormat="1" x14ac:dyDescent="0.25"/>
    <row r="45839" s="29" customFormat="1" x14ac:dyDescent="0.25"/>
    <row r="45840" s="29" customFormat="1" x14ac:dyDescent="0.25"/>
    <row r="45841" s="29" customFormat="1" x14ac:dyDescent="0.25"/>
    <row r="45842" s="29" customFormat="1" x14ac:dyDescent="0.25"/>
    <row r="45843" s="29" customFormat="1" x14ac:dyDescent="0.25"/>
    <row r="45844" s="29" customFormat="1" x14ac:dyDescent="0.25"/>
    <row r="45845" s="29" customFormat="1" x14ac:dyDescent="0.25"/>
    <row r="45846" s="29" customFormat="1" x14ac:dyDescent="0.25"/>
    <row r="45847" s="29" customFormat="1" x14ac:dyDescent="0.25"/>
    <row r="45848" s="29" customFormat="1" x14ac:dyDescent="0.25"/>
    <row r="45849" s="29" customFormat="1" x14ac:dyDescent="0.25"/>
    <row r="45850" s="29" customFormat="1" x14ac:dyDescent="0.25"/>
    <row r="45851" s="29" customFormat="1" x14ac:dyDescent="0.25"/>
    <row r="45852" s="29" customFormat="1" x14ac:dyDescent="0.25"/>
    <row r="45853" s="29" customFormat="1" x14ac:dyDescent="0.25"/>
    <row r="45854" s="29" customFormat="1" x14ac:dyDescent="0.25"/>
    <row r="45855" s="29" customFormat="1" x14ac:dyDescent="0.25"/>
    <row r="45856" s="29" customFormat="1" x14ac:dyDescent="0.25"/>
    <row r="45857" s="29" customFormat="1" x14ac:dyDescent="0.25"/>
    <row r="45858" s="29" customFormat="1" x14ac:dyDescent="0.25"/>
    <row r="45859" s="29" customFormat="1" x14ac:dyDescent="0.25"/>
    <row r="45860" s="29" customFormat="1" x14ac:dyDescent="0.25"/>
    <row r="45861" s="29" customFormat="1" x14ac:dyDescent="0.25"/>
    <row r="45862" s="29" customFormat="1" x14ac:dyDescent="0.25"/>
    <row r="45863" s="29" customFormat="1" x14ac:dyDescent="0.25"/>
    <row r="45864" s="29" customFormat="1" x14ac:dyDescent="0.25"/>
    <row r="45865" s="29" customFormat="1" x14ac:dyDescent="0.25"/>
    <row r="45866" s="29" customFormat="1" x14ac:dyDescent="0.25"/>
    <row r="45867" s="29" customFormat="1" x14ac:dyDescent="0.25"/>
    <row r="45868" s="29" customFormat="1" x14ac:dyDescent="0.25"/>
    <row r="45869" s="29" customFormat="1" x14ac:dyDescent="0.25"/>
    <row r="45870" s="29" customFormat="1" x14ac:dyDescent="0.25"/>
    <row r="45871" s="29" customFormat="1" x14ac:dyDescent="0.25"/>
    <row r="45872" s="29" customFormat="1" x14ac:dyDescent="0.25"/>
    <row r="45873" s="29" customFormat="1" x14ac:dyDescent="0.25"/>
    <row r="45874" s="29" customFormat="1" x14ac:dyDescent="0.25"/>
    <row r="45875" s="29" customFormat="1" x14ac:dyDescent="0.25"/>
    <row r="45876" s="29" customFormat="1" x14ac:dyDescent="0.25"/>
    <row r="45877" s="29" customFormat="1" x14ac:dyDescent="0.25"/>
    <row r="45878" s="29" customFormat="1" x14ac:dyDescent="0.25"/>
    <row r="45879" s="29" customFormat="1" x14ac:dyDescent="0.25"/>
    <row r="45880" s="29" customFormat="1" x14ac:dyDescent="0.25"/>
    <row r="45881" s="29" customFormat="1" x14ac:dyDescent="0.25"/>
    <row r="45882" s="29" customFormat="1" x14ac:dyDescent="0.25"/>
    <row r="45883" s="29" customFormat="1" x14ac:dyDescent="0.25"/>
    <row r="45884" s="29" customFormat="1" x14ac:dyDescent="0.25"/>
    <row r="45885" s="29" customFormat="1" x14ac:dyDescent="0.25"/>
    <row r="45886" s="29" customFormat="1" x14ac:dyDescent="0.25"/>
    <row r="45887" s="29" customFormat="1" x14ac:dyDescent="0.25"/>
    <row r="45888" s="29" customFormat="1" x14ac:dyDescent="0.25"/>
    <row r="45889" s="29" customFormat="1" x14ac:dyDescent="0.25"/>
    <row r="45890" s="29" customFormat="1" x14ac:dyDescent="0.25"/>
    <row r="45891" s="29" customFormat="1" x14ac:dyDescent="0.25"/>
    <row r="45892" s="29" customFormat="1" x14ac:dyDescent="0.25"/>
    <row r="45893" s="29" customFormat="1" x14ac:dyDescent="0.25"/>
    <row r="45894" s="29" customFormat="1" x14ac:dyDescent="0.25"/>
    <row r="45895" s="29" customFormat="1" x14ac:dyDescent="0.25"/>
    <row r="45896" s="29" customFormat="1" x14ac:dyDescent="0.25"/>
    <row r="45897" s="29" customFormat="1" x14ac:dyDescent="0.25"/>
    <row r="45898" s="29" customFormat="1" x14ac:dyDescent="0.25"/>
    <row r="45899" s="29" customFormat="1" x14ac:dyDescent="0.25"/>
    <row r="45900" s="29" customFormat="1" x14ac:dyDescent="0.25"/>
    <row r="45901" s="29" customFormat="1" x14ac:dyDescent="0.25"/>
    <row r="45902" s="29" customFormat="1" x14ac:dyDescent="0.25"/>
    <row r="45903" s="29" customFormat="1" x14ac:dyDescent="0.25"/>
    <row r="45904" s="29" customFormat="1" x14ac:dyDescent="0.25"/>
    <row r="45905" s="29" customFormat="1" x14ac:dyDescent="0.25"/>
    <row r="45906" s="29" customFormat="1" x14ac:dyDescent="0.25"/>
    <row r="45907" s="29" customFormat="1" x14ac:dyDescent="0.25"/>
    <row r="45908" s="29" customFormat="1" x14ac:dyDescent="0.25"/>
    <row r="45909" s="29" customFormat="1" x14ac:dyDescent="0.25"/>
    <row r="45910" s="29" customFormat="1" x14ac:dyDescent="0.25"/>
    <row r="45911" s="29" customFormat="1" x14ac:dyDescent="0.25"/>
    <row r="45912" s="29" customFormat="1" x14ac:dyDescent="0.25"/>
    <row r="45913" s="29" customFormat="1" x14ac:dyDescent="0.25"/>
    <row r="45914" s="29" customFormat="1" x14ac:dyDescent="0.25"/>
    <row r="45915" s="29" customFormat="1" x14ac:dyDescent="0.25"/>
    <row r="45916" s="29" customFormat="1" x14ac:dyDescent="0.25"/>
    <row r="45917" s="29" customFormat="1" x14ac:dyDescent="0.25"/>
    <row r="45918" s="29" customFormat="1" x14ac:dyDescent="0.25"/>
    <row r="45919" s="29" customFormat="1" x14ac:dyDescent="0.25"/>
    <row r="45920" s="29" customFormat="1" x14ac:dyDescent="0.25"/>
    <row r="45921" s="29" customFormat="1" x14ac:dyDescent="0.25"/>
    <row r="45922" s="29" customFormat="1" x14ac:dyDescent="0.25"/>
    <row r="45923" s="29" customFormat="1" x14ac:dyDescent="0.25"/>
    <row r="45924" s="29" customFormat="1" x14ac:dyDescent="0.25"/>
    <row r="45925" s="29" customFormat="1" x14ac:dyDescent="0.25"/>
    <row r="45926" s="29" customFormat="1" x14ac:dyDescent="0.25"/>
    <row r="45927" s="29" customFormat="1" x14ac:dyDescent="0.25"/>
    <row r="45928" s="29" customFormat="1" x14ac:dyDescent="0.25"/>
    <row r="45929" s="29" customFormat="1" x14ac:dyDescent="0.25"/>
    <row r="45930" s="29" customFormat="1" x14ac:dyDescent="0.25"/>
    <row r="45931" s="29" customFormat="1" x14ac:dyDescent="0.25"/>
    <row r="45932" s="29" customFormat="1" x14ac:dyDescent="0.25"/>
    <row r="45933" s="29" customFormat="1" x14ac:dyDescent="0.25"/>
    <row r="45934" s="29" customFormat="1" x14ac:dyDescent="0.25"/>
    <row r="45935" s="29" customFormat="1" x14ac:dyDescent="0.25"/>
    <row r="45936" s="29" customFormat="1" x14ac:dyDescent="0.25"/>
    <row r="45937" s="29" customFormat="1" x14ac:dyDescent="0.25"/>
    <row r="45938" s="29" customFormat="1" x14ac:dyDescent="0.25"/>
    <row r="45939" s="29" customFormat="1" x14ac:dyDescent="0.25"/>
    <row r="45940" s="29" customFormat="1" x14ac:dyDescent="0.25"/>
    <row r="45941" s="29" customFormat="1" x14ac:dyDescent="0.25"/>
    <row r="45942" s="29" customFormat="1" x14ac:dyDescent="0.25"/>
    <row r="45943" s="29" customFormat="1" x14ac:dyDescent="0.25"/>
    <row r="45944" s="29" customFormat="1" x14ac:dyDescent="0.25"/>
    <row r="45945" s="29" customFormat="1" x14ac:dyDescent="0.25"/>
    <row r="45946" s="29" customFormat="1" x14ac:dyDescent="0.25"/>
    <row r="45947" s="29" customFormat="1" x14ac:dyDescent="0.25"/>
    <row r="45948" s="29" customFormat="1" x14ac:dyDescent="0.25"/>
    <row r="45949" s="29" customFormat="1" x14ac:dyDescent="0.25"/>
    <row r="45950" s="29" customFormat="1" x14ac:dyDescent="0.25"/>
    <row r="45951" s="29" customFormat="1" x14ac:dyDescent="0.25"/>
    <row r="45952" s="29" customFormat="1" x14ac:dyDescent="0.25"/>
    <row r="45953" s="29" customFormat="1" x14ac:dyDescent="0.25"/>
    <row r="45954" s="29" customFormat="1" x14ac:dyDescent="0.25"/>
    <row r="45955" s="29" customFormat="1" x14ac:dyDescent="0.25"/>
    <row r="45956" s="29" customFormat="1" x14ac:dyDescent="0.25"/>
    <row r="45957" s="29" customFormat="1" x14ac:dyDescent="0.25"/>
    <row r="45958" s="29" customFormat="1" x14ac:dyDescent="0.25"/>
    <row r="45959" s="29" customFormat="1" x14ac:dyDescent="0.25"/>
    <row r="45960" s="29" customFormat="1" x14ac:dyDescent="0.25"/>
    <row r="45961" s="29" customFormat="1" x14ac:dyDescent="0.25"/>
    <row r="45962" s="29" customFormat="1" x14ac:dyDescent="0.25"/>
    <row r="45963" s="29" customFormat="1" x14ac:dyDescent="0.25"/>
    <row r="45964" s="29" customFormat="1" x14ac:dyDescent="0.25"/>
    <row r="45965" s="29" customFormat="1" x14ac:dyDescent="0.25"/>
    <row r="45966" s="29" customFormat="1" x14ac:dyDescent="0.25"/>
    <row r="45967" s="29" customFormat="1" x14ac:dyDescent="0.25"/>
    <row r="45968" s="29" customFormat="1" x14ac:dyDescent="0.25"/>
    <row r="45969" s="29" customFormat="1" x14ac:dyDescent="0.25"/>
    <row r="45970" s="29" customFormat="1" x14ac:dyDescent="0.25"/>
    <row r="45971" s="29" customFormat="1" x14ac:dyDescent="0.25"/>
    <row r="45972" s="29" customFormat="1" x14ac:dyDescent="0.25"/>
    <row r="45973" s="29" customFormat="1" x14ac:dyDescent="0.25"/>
    <row r="45974" s="29" customFormat="1" x14ac:dyDescent="0.25"/>
    <row r="45975" s="29" customFormat="1" x14ac:dyDescent="0.25"/>
    <row r="45976" s="29" customFormat="1" x14ac:dyDescent="0.25"/>
    <row r="45977" s="29" customFormat="1" x14ac:dyDescent="0.25"/>
    <row r="45978" s="29" customFormat="1" x14ac:dyDescent="0.25"/>
    <row r="45979" s="29" customFormat="1" x14ac:dyDescent="0.25"/>
    <row r="45980" s="29" customFormat="1" x14ac:dyDescent="0.25"/>
    <row r="45981" s="29" customFormat="1" x14ac:dyDescent="0.25"/>
    <row r="45982" s="29" customFormat="1" x14ac:dyDescent="0.25"/>
    <row r="45983" s="29" customFormat="1" x14ac:dyDescent="0.25"/>
    <row r="45984" s="29" customFormat="1" x14ac:dyDescent="0.25"/>
    <row r="45985" s="29" customFormat="1" x14ac:dyDescent="0.25"/>
    <row r="45986" s="29" customFormat="1" x14ac:dyDescent="0.25"/>
    <row r="45987" s="29" customFormat="1" x14ac:dyDescent="0.25"/>
    <row r="45988" s="29" customFormat="1" x14ac:dyDescent="0.25"/>
    <row r="45989" s="29" customFormat="1" x14ac:dyDescent="0.25"/>
    <row r="45990" s="29" customFormat="1" x14ac:dyDescent="0.25"/>
    <row r="45991" s="29" customFormat="1" x14ac:dyDescent="0.25"/>
    <row r="45992" s="29" customFormat="1" x14ac:dyDescent="0.25"/>
    <row r="45993" s="29" customFormat="1" x14ac:dyDescent="0.25"/>
    <row r="45994" s="29" customFormat="1" x14ac:dyDescent="0.25"/>
    <row r="45995" s="29" customFormat="1" x14ac:dyDescent="0.25"/>
    <row r="45996" s="29" customFormat="1" x14ac:dyDescent="0.25"/>
    <row r="45997" s="29" customFormat="1" x14ac:dyDescent="0.25"/>
    <row r="45998" s="29" customFormat="1" x14ac:dyDescent="0.25"/>
    <row r="45999" s="29" customFormat="1" x14ac:dyDescent="0.25"/>
    <row r="46000" s="29" customFormat="1" x14ac:dyDescent="0.25"/>
    <row r="46001" s="29" customFormat="1" x14ac:dyDescent="0.25"/>
    <row r="46002" s="29" customFormat="1" x14ac:dyDescent="0.25"/>
    <row r="46003" s="29" customFormat="1" x14ac:dyDescent="0.25"/>
    <row r="46004" s="29" customFormat="1" x14ac:dyDescent="0.25"/>
    <row r="46005" s="29" customFormat="1" x14ac:dyDescent="0.25"/>
    <row r="46006" s="29" customFormat="1" x14ac:dyDescent="0.25"/>
    <row r="46007" s="29" customFormat="1" x14ac:dyDescent="0.25"/>
    <row r="46008" s="29" customFormat="1" x14ac:dyDescent="0.25"/>
    <row r="46009" s="29" customFormat="1" x14ac:dyDescent="0.25"/>
    <row r="46010" s="29" customFormat="1" x14ac:dyDescent="0.25"/>
    <row r="46011" s="29" customFormat="1" x14ac:dyDescent="0.25"/>
    <row r="46012" s="29" customFormat="1" x14ac:dyDescent="0.25"/>
    <row r="46013" s="29" customFormat="1" x14ac:dyDescent="0.25"/>
    <row r="46014" s="29" customFormat="1" x14ac:dyDescent="0.25"/>
    <row r="46015" s="29" customFormat="1" x14ac:dyDescent="0.25"/>
    <row r="46016" s="29" customFormat="1" x14ac:dyDescent="0.25"/>
    <row r="46017" s="29" customFormat="1" x14ac:dyDescent="0.25"/>
    <row r="46018" s="29" customFormat="1" x14ac:dyDescent="0.25"/>
    <row r="46019" s="29" customFormat="1" x14ac:dyDescent="0.25"/>
    <row r="46020" s="29" customFormat="1" x14ac:dyDescent="0.25"/>
    <row r="46021" s="29" customFormat="1" x14ac:dyDescent="0.25"/>
    <row r="46022" s="29" customFormat="1" x14ac:dyDescent="0.25"/>
    <row r="46023" s="29" customFormat="1" x14ac:dyDescent="0.25"/>
    <row r="46024" s="29" customFormat="1" x14ac:dyDescent="0.25"/>
    <row r="46025" s="29" customFormat="1" x14ac:dyDescent="0.25"/>
    <row r="46026" s="29" customFormat="1" x14ac:dyDescent="0.25"/>
    <row r="46027" s="29" customFormat="1" x14ac:dyDescent="0.25"/>
    <row r="46028" s="29" customFormat="1" x14ac:dyDescent="0.25"/>
    <row r="46029" s="29" customFormat="1" x14ac:dyDescent="0.25"/>
    <row r="46030" s="29" customFormat="1" x14ac:dyDescent="0.25"/>
    <row r="46031" s="29" customFormat="1" x14ac:dyDescent="0.25"/>
    <row r="46032" s="29" customFormat="1" x14ac:dyDescent="0.25"/>
    <row r="46033" s="29" customFormat="1" x14ac:dyDescent="0.25"/>
    <row r="46034" s="29" customFormat="1" x14ac:dyDescent="0.25"/>
    <row r="46035" s="29" customFormat="1" x14ac:dyDescent="0.25"/>
    <row r="46036" s="29" customFormat="1" x14ac:dyDescent="0.25"/>
    <row r="46037" s="29" customFormat="1" x14ac:dyDescent="0.25"/>
    <row r="46038" s="29" customFormat="1" x14ac:dyDescent="0.25"/>
    <row r="46039" s="29" customFormat="1" x14ac:dyDescent="0.25"/>
    <row r="46040" s="29" customFormat="1" x14ac:dyDescent="0.25"/>
    <row r="46041" s="29" customFormat="1" x14ac:dyDescent="0.25"/>
    <row r="46042" s="29" customFormat="1" x14ac:dyDescent="0.25"/>
    <row r="46043" s="29" customFormat="1" x14ac:dyDescent="0.25"/>
    <row r="46044" s="29" customFormat="1" x14ac:dyDescent="0.25"/>
    <row r="46045" s="29" customFormat="1" x14ac:dyDescent="0.25"/>
    <row r="46046" s="29" customFormat="1" x14ac:dyDescent="0.25"/>
    <row r="46047" s="29" customFormat="1" x14ac:dyDescent="0.25"/>
    <row r="46048" s="29" customFormat="1" x14ac:dyDescent="0.25"/>
    <row r="46049" s="29" customFormat="1" x14ac:dyDescent="0.25"/>
    <row r="46050" s="29" customFormat="1" x14ac:dyDescent="0.25"/>
    <row r="46051" s="29" customFormat="1" x14ac:dyDescent="0.25"/>
    <row r="46052" s="29" customFormat="1" x14ac:dyDescent="0.25"/>
    <row r="46053" s="29" customFormat="1" x14ac:dyDescent="0.25"/>
    <row r="46054" s="29" customFormat="1" x14ac:dyDescent="0.25"/>
    <row r="46055" s="29" customFormat="1" x14ac:dyDescent="0.25"/>
    <row r="46056" s="29" customFormat="1" x14ac:dyDescent="0.25"/>
    <row r="46057" s="29" customFormat="1" x14ac:dyDescent="0.25"/>
    <row r="46058" s="29" customFormat="1" x14ac:dyDescent="0.25"/>
    <row r="46059" s="29" customFormat="1" x14ac:dyDescent="0.25"/>
    <row r="46060" s="29" customFormat="1" x14ac:dyDescent="0.25"/>
    <row r="46061" s="29" customFormat="1" x14ac:dyDescent="0.25"/>
    <row r="46062" s="29" customFormat="1" x14ac:dyDescent="0.25"/>
    <row r="46063" s="29" customFormat="1" x14ac:dyDescent="0.25"/>
    <row r="46064" s="29" customFormat="1" x14ac:dyDescent="0.25"/>
    <row r="46065" s="29" customFormat="1" x14ac:dyDescent="0.25"/>
    <row r="46066" s="29" customFormat="1" x14ac:dyDescent="0.25"/>
    <row r="46067" s="29" customFormat="1" x14ac:dyDescent="0.25"/>
    <row r="46068" s="29" customFormat="1" x14ac:dyDescent="0.25"/>
    <row r="46069" s="29" customFormat="1" x14ac:dyDescent="0.25"/>
    <row r="46070" s="29" customFormat="1" x14ac:dyDescent="0.25"/>
    <row r="46071" s="29" customFormat="1" x14ac:dyDescent="0.25"/>
    <row r="46072" s="29" customFormat="1" x14ac:dyDescent="0.25"/>
    <row r="46073" s="29" customFormat="1" x14ac:dyDescent="0.25"/>
    <row r="46074" s="29" customFormat="1" x14ac:dyDescent="0.25"/>
    <row r="46075" s="29" customFormat="1" x14ac:dyDescent="0.25"/>
    <row r="46076" s="29" customFormat="1" x14ac:dyDescent="0.25"/>
    <row r="46077" s="29" customFormat="1" x14ac:dyDescent="0.25"/>
    <row r="46078" s="29" customFormat="1" x14ac:dyDescent="0.25"/>
    <row r="46079" s="29" customFormat="1" x14ac:dyDescent="0.25"/>
    <row r="46080" s="29" customFormat="1" x14ac:dyDescent="0.25"/>
    <row r="46081" s="29" customFormat="1" x14ac:dyDescent="0.25"/>
    <row r="46082" s="29" customFormat="1" x14ac:dyDescent="0.25"/>
    <row r="46083" s="29" customFormat="1" x14ac:dyDescent="0.25"/>
    <row r="46084" s="29" customFormat="1" x14ac:dyDescent="0.25"/>
    <row r="46085" s="29" customFormat="1" x14ac:dyDescent="0.25"/>
    <row r="46086" s="29" customFormat="1" x14ac:dyDescent="0.25"/>
    <row r="46087" s="29" customFormat="1" x14ac:dyDescent="0.25"/>
    <row r="46088" s="29" customFormat="1" x14ac:dyDescent="0.25"/>
    <row r="46089" s="29" customFormat="1" x14ac:dyDescent="0.25"/>
    <row r="46090" s="29" customFormat="1" x14ac:dyDescent="0.25"/>
    <row r="46091" s="29" customFormat="1" x14ac:dyDescent="0.25"/>
    <row r="46092" s="29" customFormat="1" x14ac:dyDescent="0.25"/>
    <row r="46093" s="29" customFormat="1" x14ac:dyDescent="0.25"/>
    <row r="46094" s="29" customFormat="1" x14ac:dyDescent="0.25"/>
    <row r="46095" s="29" customFormat="1" x14ac:dyDescent="0.25"/>
    <row r="46096" s="29" customFormat="1" x14ac:dyDescent="0.25"/>
    <row r="46097" s="29" customFormat="1" x14ac:dyDescent="0.25"/>
    <row r="46098" s="29" customFormat="1" x14ac:dyDescent="0.25"/>
    <row r="46099" s="29" customFormat="1" x14ac:dyDescent="0.25"/>
    <row r="46100" s="29" customFormat="1" x14ac:dyDescent="0.25"/>
    <row r="46101" s="29" customFormat="1" x14ac:dyDescent="0.25"/>
    <row r="46102" s="29" customFormat="1" x14ac:dyDescent="0.25"/>
    <row r="46103" s="29" customFormat="1" x14ac:dyDescent="0.25"/>
    <row r="46104" s="29" customFormat="1" x14ac:dyDescent="0.25"/>
    <row r="46105" s="29" customFormat="1" x14ac:dyDescent="0.25"/>
    <row r="46106" s="29" customFormat="1" x14ac:dyDescent="0.25"/>
    <row r="46107" s="29" customFormat="1" x14ac:dyDescent="0.25"/>
    <row r="46108" s="29" customFormat="1" x14ac:dyDescent="0.25"/>
    <row r="46109" s="29" customFormat="1" x14ac:dyDescent="0.25"/>
    <row r="46110" s="29" customFormat="1" x14ac:dyDescent="0.25"/>
    <row r="46111" s="29" customFormat="1" x14ac:dyDescent="0.25"/>
    <row r="46112" s="29" customFormat="1" x14ac:dyDescent="0.25"/>
    <row r="46113" s="29" customFormat="1" x14ac:dyDescent="0.25"/>
    <row r="46114" s="29" customFormat="1" x14ac:dyDescent="0.25"/>
    <row r="46115" s="29" customFormat="1" x14ac:dyDescent="0.25"/>
    <row r="46116" s="29" customFormat="1" x14ac:dyDescent="0.25"/>
    <row r="46117" s="29" customFormat="1" x14ac:dyDescent="0.25"/>
    <row r="46118" s="29" customFormat="1" x14ac:dyDescent="0.25"/>
    <row r="46119" s="29" customFormat="1" x14ac:dyDescent="0.25"/>
    <row r="46120" s="29" customFormat="1" x14ac:dyDescent="0.25"/>
    <row r="46121" s="29" customFormat="1" x14ac:dyDescent="0.25"/>
    <row r="46122" s="29" customFormat="1" x14ac:dyDescent="0.25"/>
    <row r="46123" s="29" customFormat="1" x14ac:dyDescent="0.25"/>
    <row r="46124" s="29" customFormat="1" x14ac:dyDescent="0.25"/>
    <row r="46125" s="29" customFormat="1" x14ac:dyDescent="0.25"/>
    <row r="46126" s="29" customFormat="1" x14ac:dyDescent="0.25"/>
    <row r="46127" s="29" customFormat="1" x14ac:dyDescent="0.25"/>
    <row r="46128" s="29" customFormat="1" x14ac:dyDescent="0.25"/>
    <row r="46129" s="29" customFormat="1" x14ac:dyDescent="0.25"/>
    <row r="46130" s="29" customFormat="1" x14ac:dyDescent="0.25"/>
    <row r="46131" s="29" customFormat="1" x14ac:dyDescent="0.25"/>
    <row r="46132" s="29" customFormat="1" x14ac:dyDescent="0.25"/>
    <row r="46133" s="29" customFormat="1" x14ac:dyDescent="0.25"/>
    <row r="46134" s="29" customFormat="1" x14ac:dyDescent="0.25"/>
    <row r="46135" s="29" customFormat="1" x14ac:dyDescent="0.25"/>
    <row r="46136" s="29" customFormat="1" x14ac:dyDescent="0.25"/>
    <row r="46137" s="29" customFormat="1" x14ac:dyDescent="0.25"/>
    <row r="46138" s="29" customFormat="1" x14ac:dyDescent="0.25"/>
    <row r="46139" s="29" customFormat="1" x14ac:dyDescent="0.25"/>
    <row r="46140" s="29" customFormat="1" x14ac:dyDescent="0.25"/>
    <row r="46141" s="29" customFormat="1" x14ac:dyDescent="0.25"/>
    <row r="46142" s="29" customFormat="1" x14ac:dyDescent="0.25"/>
    <row r="46143" s="29" customFormat="1" x14ac:dyDescent="0.25"/>
    <row r="46144" s="29" customFormat="1" x14ac:dyDescent="0.25"/>
    <row r="46145" s="29" customFormat="1" x14ac:dyDescent="0.25"/>
    <row r="46146" s="29" customFormat="1" x14ac:dyDescent="0.25"/>
    <row r="46147" s="29" customFormat="1" x14ac:dyDescent="0.25"/>
    <row r="46148" s="29" customFormat="1" x14ac:dyDescent="0.25"/>
    <row r="46149" s="29" customFormat="1" x14ac:dyDescent="0.25"/>
    <row r="46150" s="29" customFormat="1" x14ac:dyDescent="0.25"/>
    <row r="46151" s="29" customFormat="1" x14ac:dyDescent="0.25"/>
    <row r="46152" s="29" customFormat="1" x14ac:dyDescent="0.25"/>
    <row r="46153" s="29" customFormat="1" x14ac:dyDescent="0.25"/>
    <row r="46154" s="29" customFormat="1" x14ac:dyDescent="0.25"/>
    <row r="46155" s="29" customFormat="1" x14ac:dyDescent="0.25"/>
    <row r="46156" s="29" customFormat="1" x14ac:dyDescent="0.25"/>
    <row r="46157" s="29" customFormat="1" x14ac:dyDescent="0.25"/>
    <row r="46158" s="29" customFormat="1" x14ac:dyDescent="0.25"/>
    <row r="46159" s="29" customFormat="1" x14ac:dyDescent="0.25"/>
    <row r="46160" s="29" customFormat="1" x14ac:dyDescent="0.25"/>
    <row r="46161" s="29" customFormat="1" x14ac:dyDescent="0.25"/>
    <row r="46162" s="29" customFormat="1" x14ac:dyDescent="0.25"/>
    <row r="46163" s="29" customFormat="1" x14ac:dyDescent="0.25"/>
    <row r="46164" s="29" customFormat="1" x14ac:dyDescent="0.25"/>
    <row r="46165" s="29" customFormat="1" x14ac:dyDescent="0.25"/>
    <row r="46166" s="29" customFormat="1" x14ac:dyDescent="0.25"/>
    <row r="46167" s="29" customFormat="1" x14ac:dyDescent="0.25"/>
    <row r="46168" s="29" customFormat="1" x14ac:dyDescent="0.25"/>
    <row r="46169" s="29" customFormat="1" x14ac:dyDescent="0.25"/>
    <row r="46170" s="29" customFormat="1" x14ac:dyDescent="0.25"/>
    <row r="46171" s="29" customFormat="1" x14ac:dyDescent="0.25"/>
    <row r="46172" s="29" customFormat="1" x14ac:dyDescent="0.25"/>
    <row r="46173" s="29" customFormat="1" x14ac:dyDescent="0.25"/>
    <row r="46174" s="29" customFormat="1" x14ac:dyDescent="0.25"/>
    <row r="46175" s="29" customFormat="1" x14ac:dyDescent="0.25"/>
    <row r="46176" s="29" customFormat="1" x14ac:dyDescent="0.25"/>
    <row r="46177" s="29" customFormat="1" x14ac:dyDescent="0.25"/>
    <row r="46178" s="29" customFormat="1" x14ac:dyDescent="0.25"/>
    <row r="46179" s="29" customFormat="1" x14ac:dyDescent="0.25"/>
    <row r="46180" s="29" customFormat="1" x14ac:dyDescent="0.25"/>
    <row r="46181" s="29" customFormat="1" x14ac:dyDescent="0.25"/>
    <row r="46182" s="29" customFormat="1" x14ac:dyDescent="0.25"/>
    <row r="46183" s="29" customFormat="1" x14ac:dyDescent="0.25"/>
    <row r="46184" s="29" customFormat="1" x14ac:dyDescent="0.25"/>
    <row r="46185" s="29" customFormat="1" x14ac:dyDescent="0.25"/>
    <row r="46186" s="29" customFormat="1" x14ac:dyDescent="0.25"/>
    <row r="46187" s="29" customFormat="1" x14ac:dyDescent="0.25"/>
    <row r="46188" s="29" customFormat="1" x14ac:dyDescent="0.25"/>
    <row r="46189" s="29" customFormat="1" x14ac:dyDescent="0.25"/>
    <row r="46190" s="29" customFormat="1" x14ac:dyDescent="0.25"/>
    <row r="46191" s="29" customFormat="1" x14ac:dyDescent="0.25"/>
    <row r="46192" s="29" customFormat="1" x14ac:dyDescent="0.25"/>
    <row r="46193" s="29" customFormat="1" x14ac:dyDescent="0.25"/>
    <row r="46194" s="29" customFormat="1" x14ac:dyDescent="0.25"/>
    <row r="46195" s="29" customFormat="1" x14ac:dyDescent="0.25"/>
    <row r="46196" s="29" customFormat="1" x14ac:dyDescent="0.25"/>
    <row r="46197" s="29" customFormat="1" x14ac:dyDescent="0.25"/>
    <row r="46198" s="29" customFormat="1" x14ac:dyDescent="0.25"/>
    <row r="46199" s="29" customFormat="1" x14ac:dyDescent="0.25"/>
    <row r="46200" s="29" customFormat="1" x14ac:dyDescent="0.25"/>
    <row r="46201" s="29" customFormat="1" x14ac:dyDescent="0.25"/>
    <row r="46202" s="29" customFormat="1" x14ac:dyDescent="0.25"/>
    <row r="46203" s="29" customFormat="1" x14ac:dyDescent="0.25"/>
    <row r="46204" s="29" customFormat="1" x14ac:dyDescent="0.25"/>
    <row r="46205" s="29" customFormat="1" x14ac:dyDescent="0.25"/>
    <row r="46206" s="29" customFormat="1" x14ac:dyDescent="0.25"/>
    <row r="46207" s="29" customFormat="1" x14ac:dyDescent="0.25"/>
    <row r="46208" s="29" customFormat="1" x14ac:dyDescent="0.25"/>
    <row r="46209" s="29" customFormat="1" x14ac:dyDescent="0.25"/>
    <row r="46210" s="29" customFormat="1" x14ac:dyDescent="0.25"/>
    <row r="46211" s="29" customFormat="1" x14ac:dyDescent="0.25"/>
    <row r="46212" s="29" customFormat="1" x14ac:dyDescent="0.25"/>
    <row r="46213" s="29" customFormat="1" x14ac:dyDescent="0.25"/>
    <row r="46214" s="29" customFormat="1" x14ac:dyDescent="0.25"/>
    <row r="46215" s="29" customFormat="1" x14ac:dyDescent="0.25"/>
    <row r="46216" s="29" customFormat="1" x14ac:dyDescent="0.25"/>
    <row r="46217" s="29" customFormat="1" x14ac:dyDescent="0.25"/>
    <row r="46218" s="29" customFormat="1" x14ac:dyDescent="0.25"/>
    <row r="46219" s="29" customFormat="1" x14ac:dyDescent="0.25"/>
    <row r="46220" s="29" customFormat="1" x14ac:dyDescent="0.25"/>
    <row r="46221" s="29" customFormat="1" x14ac:dyDescent="0.25"/>
    <row r="46222" s="29" customFormat="1" x14ac:dyDescent="0.25"/>
    <row r="46223" s="29" customFormat="1" x14ac:dyDescent="0.25"/>
    <row r="46224" s="29" customFormat="1" x14ac:dyDescent="0.25"/>
    <row r="46225" s="29" customFormat="1" x14ac:dyDescent="0.25"/>
    <row r="46226" s="29" customFormat="1" x14ac:dyDescent="0.25"/>
    <row r="46227" s="29" customFormat="1" x14ac:dyDescent="0.25"/>
    <row r="46228" s="29" customFormat="1" x14ac:dyDescent="0.25"/>
    <row r="46229" s="29" customFormat="1" x14ac:dyDescent="0.25"/>
    <row r="46230" s="29" customFormat="1" x14ac:dyDescent="0.25"/>
    <row r="46231" s="29" customFormat="1" x14ac:dyDescent="0.25"/>
    <row r="46232" s="29" customFormat="1" x14ac:dyDescent="0.25"/>
    <row r="46233" s="29" customFormat="1" x14ac:dyDescent="0.25"/>
    <row r="46234" s="29" customFormat="1" x14ac:dyDescent="0.25"/>
    <row r="46235" s="29" customFormat="1" x14ac:dyDescent="0.25"/>
    <row r="46236" s="29" customFormat="1" x14ac:dyDescent="0.25"/>
    <row r="46237" s="29" customFormat="1" x14ac:dyDescent="0.25"/>
    <row r="46238" s="29" customFormat="1" x14ac:dyDescent="0.25"/>
    <row r="46239" s="29" customFormat="1" x14ac:dyDescent="0.25"/>
    <row r="46240" s="29" customFormat="1" x14ac:dyDescent="0.25"/>
    <row r="46241" s="29" customFormat="1" x14ac:dyDescent="0.25"/>
    <row r="46242" s="29" customFormat="1" x14ac:dyDescent="0.25"/>
    <row r="46243" s="29" customFormat="1" x14ac:dyDescent="0.25"/>
    <row r="46244" s="29" customFormat="1" x14ac:dyDescent="0.25"/>
    <row r="46245" s="29" customFormat="1" x14ac:dyDescent="0.25"/>
    <row r="46246" s="29" customFormat="1" x14ac:dyDescent="0.25"/>
    <row r="46247" s="29" customFormat="1" x14ac:dyDescent="0.25"/>
    <row r="46248" s="29" customFormat="1" x14ac:dyDescent="0.25"/>
    <row r="46249" s="29" customFormat="1" x14ac:dyDescent="0.25"/>
    <row r="46250" s="29" customFormat="1" x14ac:dyDescent="0.25"/>
    <row r="46251" s="29" customFormat="1" x14ac:dyDescent="0.25"/>
    <row r="46252" s="29" customFormat="1" x14ac:dyDescent="0.25"/>
    <row r="46253" s="29" customFormat="1" x14ac:dyDescent="0.25"/>
    <row r="46254" s="29" customFormat="1" x14ac:dyDescent="0.25"/>
    <row r="46255" s="29" customFormat="1" x14ac:dyDescent="0.25"/>
    <row r="46256" s="29" customFormat="1" x14ac:dyDescent="0.25"/>
    <row r="46257" s="29" customFormat="1" x14ac:dyDescent="0.25"/>
    <row r="46258" s="29" customFormat="1" x14ac:dyDescent="0.25"/>
    <row r="46259" s="29" customFormat="1" x14ac:dyDescent="0.25"/>
    <row r="46260" s="29" customFormat="1" x14ac:dyDescent="0.25"/>
    <row r="46261" s="29" customFormat="1" x14ac:dyDescent="0.25"/>
    <row r="46262" s="29" customFormat="1" x14ac:dyDescent="0.25"/>
    <row r="46263" s="29" customFormat="1" x14ac:dyDescent="0.25"/>
    <row r="46264" s="29" customFormat="1" x14ac:dyDescent="0.25"/>
    <row r="46265" s="29" customFormat="1" x14ac:dyDescent="0.25"/>
    <row r="46266" s="29" customFormat="1" x14ac:dyDescent="0.25"/>
    <row r="46267" s="29" customFormat="1" x14ac:dyDescent="0.25"/>
    <row r="46268" s="29" customFormat="1" x14ac:dyDescent="0.25"/>
    <row r="46269" s="29" customFormat="1" x14ac:dyDescent="0.25"/>
    <row r="46270" s="29" customFormat="1" x14ac:dyDescent="0.25"/>
    <row r="46271" s="29" customFormat="1" x14ac:dyDescent="0.25"/>
    <row r="46272" s="29" customFormat="1" x14ac:dyDescent="0.25"/>
    <row r="46273" s="29" customFormat="1" x14ac:dyDescent="0.25"/>
    <row r="46274" s="29" customFormat="1" x14ac:dyDescent="0.25"/>
    <row r="46275" s="29" customFormat="1" x14ac:dyDescent="0.25"/>
    <row r="46276" s="29" customFormat="1" x14ac:dyDescent="0.25"/>
    <row r="46277" s="29" customFormat="1" x14ac:dyDescent="0.25"/>
    <row r="46278" s="29" customFormat="1" x14ac:dyDescent="0.25"/>
    <row r="46279" s="29" customFormat="1" x14ac:dyDescent="0.25"/>
    <row r="46280" s="29" customFormat="1" x14ac:dyDescent="0.25"/>
    <row r="46281" s="29" customFormat="1" x14ac:dyDescent="0.25"/>
    <row r="46282" s="29" customFormat="1" x14ac:dyDescent="0.25"/>
    <row r="46283" s="29" customFormat="1" x14ac:dyDescent="0.25"/>
    <row r="46284" s="29" customFormat="1" x14ac:dyDescent="0.25"/>
    <row r="46285" s="29" customFormat="1" x14ac:dyDescent="0.25"/>
    <row r="46286" s="29" customFormat="1" x14ac:dyDescent="0.25"/>
    <row r="46287" s="29" customFormat="1" x14ac:dyDescent="0.25"/>
    <row r="46288" s="29" customFormat="1" x14ac:dyDescent="0.25"/>
    <row r="46289" s="29" customFormat="1" x14ac:dyDescent="0.25"/>
    <row r="46290" s="29" customFormat="1" x14ac:dyDescent="0.25"/>
    <row r="46291" s="29" customFormat="1" x14ac:dyDescent="0.25"/>
    <row r="46292" s="29" customFormat="1" x14ac:dyDescent="0.25"/>
    <row r="46293" s="29" customFormat="1" x14ac:dyDescent="0.25"/>
    <row r="46294" s="29" customFormat="1" x14ac:dyDescent="0.25"/>
    <row r="46295" s="29" customFormat="1" x14ac:dyDescent="0.25"/>
    <row r="46296" s="29" customFormat="1" x14ac:dyDescent="0.25"/>
    <row r="46297" s="29" customFormat="1" x14ac:dyDescent="0.25"/>
    <row r="46298" s="29" customFormat="1" x14ac:dyDescent="0.25"/>
    <row r="46299" s="29" customFormat="1" x14ac:dyDescent="0.25"/>
    <row r="46300" s="29" customFormat="1" x14ac:dyDescent="0.25"/>
    <row r="46301" s="29" customFormat="1" x14ac:dyDescent="0.25"/>
    <row r="46302" s="29" customFormat="1" x14ac:dyDescent="0.25"/>
    <row r="46303" s="29" customFormat="1" x14ac:dyDescent="0.25"/>
    <row r="46304" s="29" customFormat="1" x14ac:dyDescent="0.25"/>
    <row r="46305" s="29" customFormat="1" x14ac:dyDescent="0.25"/>
    <row r="46306" s="29" customFormat="1" x14ac:dyDescent="0.25"/>
    <row r="46307" s="29" customFormat="1" x14ac:dyDescent="0.25"/>
    <row r="46308" s="29" customFormat="1" x14ac:dyDescent="0.25"/>
    <row r="46309" s="29" customFormat="1" x14ac:dyDescent="0.25"/>
    <row r="46310" s="29" customFormat="1" x14ac:dyDescent="0.25"/>
    <row r="46311" s="29" customFormat="1" x14ac:dyDescent="0.25"/>
    <row r="46312" s="29" customFormat="1" x14ac:dyDescent="0.25"/>
    <row r="46313" s="29" customFormat="1" x14ac:dyDescent="0.25"/>
    <row r="46314" s="29" customFormat="1" x14ac:dyDescent="0.25"/>
    <row r="46315" s="29" customFormat="1" x14ac:dyDescent="0.25"/>
    <row r="46316" s="29" customFormat="1" x14ac:dyDescent="0.25"/>
    <row r="46317" s="29" customFormat="1" x14ac:dyDescent="0.25"/>
    <row r="46318" s="29" customFormat="1" x14ac:dyDescent="0.25"/>
    <row r="46319" s="29" customFormat="1" x14ac:dyDescent="0.25"/>
    <row r="46320" s="29" customFormat="1" x14ac:dyDescent="0.25"/>
    <row r="46321" s="29" customFormat="1" x14ac:dyDescent="0.25"/>
    <row r="46322" s="29" customFormat="1" x14ac:dyDescent="0.25"/>
    <row r="46323" s="29" customFormat="1" x14ac:dyDescent="0.25"/>
    <row r="46324" s="29" customFormat="1" x14ac:dyDescent="0.25"/>
    <row r="46325" s="29" customFormat="1" x14ac:dyDescent="0.25"/>
    <row r="46326" s="29" customFormat="1" x14ac:dyDescent="0.25"/>
    <row r="46327" s="29" customFormat="1" x14ac:dyDescent="0.25"/>
    <row r="46328" s="29" customFormat="1" x14ac:dyDescent="0.25"/>
    <row r="46329" s="29" customFormat="1" x14ac:dyDescent="0.25"/>
    <row r="46330" s="29" customFormat="1" x14ac:dyDescent="0.25"/>
    <row r="46331" s="29" customFormat="1" x14ac:dyDescent="0.25"/>
    <row r="46332" s="29" customFormat="1" x14ac:dyDescent="0.25"/>
    <row r="46333" s="29" customFormat="1" x14ac:dyDescent="0.25"/>
    <row r="46334" s="29" customFormat="1" x14ac:dyDescent="0.25"/>
    <row r="46335" s="29" customFormat="1" x14ac:dyDescent="0.25"/>
    <row r="46336" s="29" customFormat="1" x14ac:dyDescent="0.25"/>
    <row r="46337" s="29" customFormat="1" x14ac:dyDescent="0.25"/>
    <row r="46338" s="29" customFormat="1" x14ac:dyDescent="0.25"/>
    <row r="46339" s="29" customFormat="1" x14ac:dyDescent="0.25"/>
    <row r="46340" s="29" customFormat="1" x14ac:dyDescent="0.25"/>
    <row r="46341" s="29" customFormat="1" x14ac:dyDescent="0.25"/>
    <row r="46342" s="29" customFormat="1" x14ac:dyDescent="0.25"/>
    <row r="46343" s="29" customFormat="1" x14ac:dyDescent="0.25"/>
    <row r="46344" s="29" customFormat="1" x14ac:dyDescent="0.25"/>
    <row r="46345" s="29" customFormat="1" x14ac:dyDescent="0.25"/>
    <row r="46346" s="29" customFormat="1" x14ac:dyDescent="0.25"/>
    <row r="46347" s="29" customFormat="1" x14ac:dyDescent="0.25"/>
    <row r="46348" s="29" customFormat="1" x14ac:dyDescent="0.25"/>
    <row r="46349" s="29" customFormat="1" x14ac:dyDescent="0.25"/>
    <row r="46350" s="29" customFormat="1" x14ac:dyDescent="0.25"/>
    <row r="46351" s="29" customFormat="1" x14ac:dyDescent="0.25"/>
    <row r="46352" s="29" customFormat="1" x14ac:dyDescent="0.25"/>
    <row r="46353" s="29" customFormat="1" x14ac:dyDescent="0.25"/>
    <row r="46354" s="29" customFormat="1" x14ac:dyDescent="0.25"/>
    <row r="46355" s="29" customFormat="1" x14ac:dyDescent="0.25"/>
    <row r="46356" s="29" customFormat="1" x14ac:dyDescent="0.25"/>
    <row r="46357" s="29" customFormat="1" x14ac:dyDescent="0.25"/>
    <row r="46358" s="29" customFormat="1" x14ac:dyDescent="0.25"/>
    <row r="46359" s="29" customFormat="1" x14ac:dyDescent="0.25"/>
    <row r="46360" s="29" customFormat="1" x14ac:dyDescent="0.25"/>
    <row r="46361" s="29" customFormat="1" x14ac:dyDescent="0.25"/>
    <row r="46362" s="29" customFormat="1" x14ac:dyDescent="0.25"/>
    <row r="46363" s="29" customFormat="1" x14ac:dyDescent="0.25"/>
    <row r="46364" s="29" customFormat="1" x14ac:dyDescent="0.25"/>
    <row r="46365" s="29" customFormat="1" x14ac:dyDescent="0.25"/>
    <row r="46366" s="29" customFormat="1" x14ac:dyDescent="0.25"/>
    <row r="46367" s="29" customFormat="1" x14ac:dyDescent="0.25"/>
    <row r="46368" s="29" customFormat="1" x14ac:dyDescent="0.25"/>
    <row r="46369" s="29" customFormat="1" x14ac:dyDescent="0.25"/>
    <row r="46370" s="29" customFormat="1" x14ac:dyDescent="0.25"/>
    <row r="46371" s="29" customFormat="1" x14ac:dyDescent="0.25"/>
    <row r="46372" s="29" customFormat="1" x14ac:dyDescent="0.25"/>
    <row r="46373" s="29" customFormat="1" x14ac:dyDescent="0.25"/>
    <row r="46374" s="29" customFormat="1" x14ac:dyDescent="0.25"/>
    <row r="46375" s="29" customFormat="1" x14ac:dyDescent="0.25"/>
    <row r="46376" s="29" customFormat="1" x14ac:dyDescent="0.25"/>
    <row r="46377" s="29" customFormat="1" x14ac:dyDescent="0.25"/>
    <row r="46378" s="29" customFormat="1" x14ac:dyDescent="0.25"/>
    <row r="46379" s="29" customFormat="1" x14ac:dyDescent="0.25"/>
    <row r="46380" s="29" customFormat="1" x14ac:dyDescent="0.25"/>
    <row r="46381" s="29" customFormat="1" x14ac:dyDescent="0.25"/>
    <row r="46382" s="29" customFormat="1" x14ac:dyDescent="0.25"/>
    <row r="46383" s="29" customFormat="1" x14ac:dyDescent="0.25"/>
    <row r="46384" s="29" customFormat="1" x14ac:dyDescent="0.25"/>
    <row r="46385" s="29" customFormat="1" x14ac:dyDescent="0.25"/>
    <row r="46386" s="29" customFormat="1" x14ac:dyDescent="0.25"/>
    <row r="46387" s="29" customFormat="1" x14ac:dyDescent="0.25"/>
    <row r="46388" s="29" customFormat="1" x14ac:dyDescent="0.25"/>
    <row r="46389" s="29" customFormat="1" x14ac:dyDescent="0.25"/>
    <row r="46390" s="29" customFormat="1" x14ac:dyDescent="0.25"/>
    <row r="46391" s="29" customFormat="1" x14ac:dyDescent="0.25"/>
    <row r="46392" s="29" customFormat="1" x14ac:dyDescent="0.25"/>
    <row r="46393" s="29" customFormat="1" x14ac:dyDescent="0.25"/>
    <row r="46394" s="29" customFormat="1" x14ac:dyDescent="0.25"/>
    <row r="46395" s="29" customFormat="1" x14ac:dyDescent="0.25"/>
    <row r="46396" s="29" customFormat="1" x14ac:dyDescent="0.25"/>
    <row r="46397" s="29" customFormat="1" x14ac:dyDescent="0.25"/>
    <row r="46398" s="29" customFormat="1" x14ac:dyDescent="0.25"/>
    <row r="46399" s="29" customFormat="1" x14ac:dyDescent="0.25"/>
    <row r="46400" s="29" customFormat="1" x14ac:dyDescent="0.25"/>
    <row r="46401" s="29" customFormat="1" x14ac:dyDescent="0.25"/>
    <row r="46402" s="29" customFormat="1" x14ac:dyDescent="0.25"/>
    <row r="46403" s="29" customFormat="1" x14ac:dyDescent="0.25"/>
    <row r="46404" s="29" customFormat="1" x14ac:dyDescent="0.25"/>
    <row r="46405" s="29" customFormat="1" x14ac:dyDescent="0.25"/>
    <row r="46406" s="29" customFormat="1" x14ac:dyDescent="0.25"/>
    <row r="46407" s="29" customFormat="1" x14ac:dyDescent="0.25"/>
    <row r="46408" s="29" customFormat="1" x14ac:dyDescent="0.25"/>
    <row r="46409" s="29" customFormat="1" x14ac:dyDescent="0.25"/>
    <row r="46410" s="29" customFormat="1" x14ac:dyDescent="0.25"/>
    <row r="46411" s="29" customFormat="1" x14ac:dyDescent="0.25"/>
    <row r="46412" s="29" customFormat="1" x14ac:dyDescent="0.25"/>
    <row r="46413" s="29" customFormat="1" x14ac:dyDescent="0.25"/>
    <row r="46414" s="29" customFormat="1" x14ac:dyDescent="0.25"/>
    <row r="46415" s="29" customFormat="1" x14ac:dyDescent="0.25"/>
    <row r="46416" s="29" customFormat="1" x14ac:dyDescent="0.25"/>
    <row r="46417" s="29" customFormat="1" x14ac:dyDescent="0.25"/>
    <row r="46418" s="29" customFormat="1" x14ac:dyDescent="0.25"/>
    <row r="46419" s="29" customFormat="1" x14ac:dyDescent="0.25"/>
    <row r="46420" s="29" customFormat="1" x14ac:dyDescent="0.25"/>
    <row r="46421" s="29" customFormat="1" x14ac:dyDescent="0.25"/>
    <row r="46422" s="29" customFormat="1" x14ac:dyDescent="0.25"/>
    <row r="46423" s="29" customFormat="1" x14ac:dyDescent="0.25"/>
    <row r="46424" s="29" customFormat="1" x14ac:dyDescent="0.25"/>
    <row r="46425" s="29" customFormat="1" x14ac:dyDescent="0.25"/>
    <row r="46426" s="29" customFormat="1" x14ac:dyDescent="0.25"/>
    <row r="46427" s="29" customFormat="1" x14ac:dyDescent="0.25"/>
    <row r="46428" s="29" customFormat="1" x14ac:dyDescent="0.25"/>
    <row r="46429" s="29" customFormat="1" x14ac:dyDescent="0.25"/>
    <row r="46430" s="29" customFormat="1" x14ac:dyDescent="0.25"/>
    <row r="46431" s="29" customFormat="1" x14ac:dyDescent="0.25"/>
    <row r="46432" s="29" customFormat="1" x14ac:dyDescent="0.25"/>
    <row r="46433" s="29" customFormat="1" x14ac:dyDescent="0.25"/>
    <row r="46434" s="29" customFormat="1" x14ac:dyDescent="0.25"/>
    <row r="46435" s="29" customFormat="1" x14ac:dyDescent="0.25"/>
    <row r="46436" s="29" customFormat="1" x14ac:dyDescent="0.25"/>
    <row r="46437" s="29" customFormat="1" x14ac:dyDescent="0.25"/>
    <row r="46438" s="29" customFormat="1" x14ac:dyDescent="0.25"/>
    <row r="46439" s="29" customFormat="1" x14ac:dyDescent="0.25"/>
    <row r="46440" s="29" customFormat="1" x14ac:dyDescent="0.25"/>
    <row r="46441" s="29" customFormat="1" x14ac:dyDescent="0.25"/>
    <row r="46442" s="29" customFormat="1" x14ac:dyDescent="0.25"/>
    <row r="46443" s="29" customFormat="1" x14ac:dyDescent="0.25"/>
    <row r="46444" s="29" customFormat="1" x14ac:dyDescent="0.25"/>
    <row r="46445" s="29" customFormat="1" x14ac:dyDescent="0.25"/>
    <row r="46446" s="29" customFormat="1" x14ac:dyDescent="0.25"/>
    <row r="46447" s="29" customFormat="1" x14ac:dyDescent="0.25"/>
    <row r="46448" s="29" customFormat="1" x14ac:dyDescent="0.25"/>
    <row r="46449" s="29" customFormat="1" x14ac:dyDescent="0.25"/>
    <row r="46450" s="29" customFormat="1" x14ac:dyDescent="0.25"/>
    <row r="46451" s="29" customFormat="1" x14ac:dyDescent="0.25"/>
    <row r="46452" s="29" customFormat="1" x14ac:dyDescent="0.25"/>
    <row r="46453" s="29" customFormat="1" x14ac:dyDescent="0.25"/>
    <row r="46454" s="29" customFormat="1" x14ac:dyDescent="0.25"/>
    <row r="46455" s="29" customFormat="1" x14ac:dyDescent="0.25"/>
    <row r="46456" s="29" customFormat="1" x14ac:dyDescent="0.25"/>
    <row r="46457" s="29" customFormat="1" x14ac:dyDescent="0.25"/>
    <row r="46458" s="29" customFormat="1" x14ac:dyDescent="0.25"/>
    <row r="46459" s="29" customFormat="1" x14ac:dyDescent="0.25"/>
    <row r="46460" s="29" customFormat="1" x14ac:dyDescent="0.25"/>
    <row r="46461" s="29" customFormat="1" x14ac:dyDescent="0.25"/>
    <row r="46462" s="29" customFormat="1" x14ac:dyDescent="0.25"/>
    <row r="46463" s="29" customFormat="1" x14ac:dyDescent="0.25"/>
    <row r="46464" s="29" customFormat="1" x14ac:dyDescent="0.25"/>
    <row r="46465" s="29" customFormat="1" x14ac:dyDescent="0.25"/>
    <row r="46466" s="29" customFormat="1" x14ac:dyDescent="0.25"/>
    <row r="46467" s="29" customFormat="1" x14ac:dyDescent="0.25"/>
    <row r="46468" s="29" customFormat="1" x14ac:dyDescent="0.25"/>
    <row r="46469" s="29" customFormat="1" x14ac:dyDescent="0.25"/>
    <row r="46470" s="29" customFormat="1" x14ac:dyDescent="0.25"/>
    <row r="46471" s="29" customFormat="1" x14ac:dyDescent="0.25"/>
    <row r="46472" s="29" customFormat="1" x14ac:dyDescent="0.25"/>
    <row r="46473" s="29" customFormat="1" x14ac:dyDescent="0.25"/>
    <row r="46474" s="29" customFormat="1" x14ac:dyDescent="0.25"/>
    <row r="46475" s="29" customFormat="1" x14ac:dyDescent="0.25"/>
    <row r="46476" s="29" customFormat="1" x14ac:dyDescent="0.25"/>
    <row r="46477" s="29" customFormat="1" x14ac:dyDescent="0.25"/>
    <row r="46478" s="29" customFormat="1" x14ac:dyDescent="0.25"/>
    <row r="46479" s="29" customFormat="1" x14ac:dyDescent="0.25"/>
    <row r="46480" s="29" customFormat="1" x14ac:dyDescent="0.25"/>
    <row r="46481" s="29" customFormat="1" x14ac:dyDescent="0.25"/>
    <row r="46482" s="29" customFormat="1" x14ac:dyDescent="0.25"/>
    <row r="46483" s="29" customFormat="1" x14ac:dyDescent="0.25"/>
    <row r="46484" s="29" customFormat="1" x14ac:dyDescent="0.25"/>
    <row r="46485" s="29" customFormat="1" x14ac:dyDescent="0.25"/>
    <row r="46486" s="29" customFormat="1" x14ac:dyDescent="0.25"/>
    <row r="46487" s="29" customFormat="1" x14ac:dyDescent="0.25"/>
    <row r="46488" s="29" customFormat="1" x14ac:dyDescent="0.25"/>
    <row r="46489" s="29" customFormat="1" x14ac:dyDescent="0.25"/>
    <row r="46490" s="29" customFormat="1" x14ac:dyDescent="0.25"/>
    <row r="46491" s="29" customFormat="1" x14ac:dyDescent="0.25"/>
    <row r="46492" s="29" customFormat="1" x14ac:dyDescent="0.25"/>
    <row r="46493" s="29" customFormat="1" x14ac:dyDescent="0.25"/>
    <row r="46494" s="29" customFormat="1" x14ac:dyDescent="0.25"/>
    <row r="46495" s="29" customFormat="1" x14ac:dyDescent="0.25"/>
    <row r="46496" s="29" customFormat="1" x14ac:dyDescent="0.25"/>
    <row r="46497" s="29" customFormat="1" x14ac:dyDescent="0.25"/>
    <row r="46498" s="29" customFormat="1" x14ac:dyDescent="0.25"/>
    <row r="46499" s="29" customFormat="1" x14ac:dyDescent="0.25"/>
    <row r="46500" s="29" customFormat="1" x14ac:dyDescent="0.25"/>
    <row r="46501" s="29" customFormat="1" x14ac:dyDescent="0.25"/>
    <row r="46502" s="29" customFormat="1" x14ac:dyDescent="0.25"/>
    <row r="46503" s="29" customFormat="1" x14ac:dyDescent="0.25"/>
    <row r="46504" s="29" customFormat="1" x14ac:dyDescent="0.25"/>
    <row r="46505" s="29" customFormat="1" x14ac:dyDescent="0.25"/>
    <row r="46506" s="29" customFormat="1" x14ac:dyDescent="0.25"/>
    <row r="46507" s="29" customFormat="1" x14ac:dyDescent="0.25"/>
    <row r="46508" s="29" customFormat="1" x14ac:dyDescent="0.25"/>
    <row r="46509" s="29" customFormat="1" x14ac:dyDescent="0.25"/>
    <row r="46510" s="29" customFormat="1" x14ac:dyDescent="0.25"/>
    <row r="46511" s="29" customFormat="1" x14ac:dyDescent="0.25"/>
    <row r="46512" s="29" customFormat="1" x14ac:dyDescent="0.25"/>
    <row r="46513" s="29" customFormat="1" x14ac:dyDescent="0.25"/>
    <row r="46514" s="29" customFormat="1" x14ac:dyDescent="0.25"/>
    <row r="46515" s="29" customFormat="1" x14ac:dyDescent="0.25"/>
    <row r="46516" s="29" customFormat="1" x14ac:dyDescent="0.25"/>
    <row r="46517" s="29" customFormat="1" x14ac:dyDescent="0.25"/>
    <row r="46518" s="29" customFormat="1" x14ac:dyDescent="0.25"/>
    <row r="46519" s="29" customFormat="1" x14ac:dyDescent="0.25"/>
    <row r="46520" s="29" customFormat="1" x14ac:dyDescent="0.25"/>
    <row r="46521" s="29" customFormat="1" x14ac:dyDescent="0.25"/>
    <row r="46522" s="29" customFormat="1" x14ac:dyDescent="0.25"/>
    <row r="46523" s="29" customFormat="1" x14ac:dyDescent="0.25"/>
    <row r="46524" s="29" customFormat="1" x14ac:dyDescent="0.25"/>
    <row r="46525" s="29" customFormat="1" x14ac:dyDescent="0.25"/>
    <row r="46526" s="29" customFormat="1" x14ac:dyDescent="0.25"/>
    <row r="46527" s="29" customFormat="1" x14ac:dyDescent="0.25"/>
    <row r="46528" s="29" customFormat="1" x14ac:dyDescent="0.25"/>
    <row r="46529" s="29" customFormat="1" x14ac:dyDescent="0.25"/>
    <row r="46530" s="29" customFormat="1" x14ac:dyDescent="0.25"/>
    <row r="46531" s="29" customFormat="1" x14ac:dyDescent="0.25"/>
    <row r="46532" s="29" customFormat="1" x14ac:dyDescent="0.25"/>
    <row r="46533" s="29" customFormat="1" x14ac:dyDescent="0.25"/>
    <row r="46534" s="29" customFormat="1" x14ac:dyDescent="0.25"/>
    <row r="46535" s="29" customFormat="1" x14ac:dyDescent="0.25"/>
    <row r="46536" s="29" customFormat="1" x14ac:dyDescent="0.25"/>
    <row r="46537" s="29" customFormat="1" x14ac:dyDescent="0.25"/>
    <row r="46538" s="29" customFormat="1" x14ac:dyDescent="0.25"/>
    <row r="46539" s="29" customFormat="1" x14ac:dyDescent="0.25"/>
    <row r="46540" s="29" customFormat="1" x14ac:dyDescent="0.25"/>
    <row r="46541" s="29" customFormat="1" x14ac:dyDescent="0.25"/>
    <row r="46542" s="29" customFormat="1" x14ac:dyDescent="0.25"/>
    <row r="46543" s="29" customFormat="1" x14ac:dyDescent="0.25"/>
    <row r="46544" s="29" customFormat="1" x14ac:dyDescent="0.25"/>
    <row r="46545" s="29" customFormat="1" x14ac:dyDescent="0.25"/>
    <row r="46546" s="29" customFormat="1" x14ac:dyDescent="0.25"/>
    <row r="46547" s="29" customFormat="1" x14ac:dyDescent="0.25"/>
    <row r="46548" s="29" customFormat="1" x14ac:dyDescent="0.25"/>
    <row r="46549" s="29" customFormat="1" x14ac:dyDescent="0.25"/>
    <row r="46550" s="29" customFormat="1" x14ac:dyDescent="0.25"/>
    <row r="46551" s="29" customFormat="1" x14ac:dyDescent="0.25"/>
    <row r="46552" s="29" customFormat="1" x14ac:dyDescent="0.25"/>
    <row r="46553" s="29" customFormat="1" x14ac:dyDescent="0.25"/>
    <row r="46554" s="29" customFormat="1" x14ac:dyDescent="0.25"/>
    <row r="46555" s="29" customFormat="1" x14ac:dyDescent="0.25"/>
    <row r="46556" s="29" customFormat="1" x14ac:dyDescent="0.25"/>
    <row r="46557" s="29" customFormat="1" x14ac:dyDescent="0.25"/>
    <row r="46558" s="29" customFormat="1" x14ac:dyDescent="0.25"/>
    <row r="46559" s="29" customFormat="1" x14ac:dyDescent="0.25"/>
    <row r="46560" s="29" customFormat="1" x14ac:dyDescent="0.25"/>
    <row r="46561" s="29" customFormat="1" x14ac:dyDescent="0.25"/>
    <row r="46562" s="29" customFormat="1" x14ac:dyDescent="0.25"/>
    <row r="46563" s="29" customFormat="1" x14ac:dyDescent="0.25"/>
    <row r="46564" s="29" customFormat="1" x14ac:dyDescent="0.25"/>
    <row r="46565" s="29" customFormat="1" x14ac:dyDescent="0.25"/>
    <row r="46566" s="29" customFormat="1" x14ac:dyDescent="0.25"/>
    <row r="46567" s="29" customFormat="1" x14ac:dyDescent="0.25"/>
    <row r="46568" s="29" customFormat="1" x14ac:dyDescent="0.25"/>
    <row r="46569" s="29" customFormat="1" x14ac:dyDescent="0.25"/>
    <row r="46570" s="29" customFormat="1" x14ac:dyDescent="0.25"/>
    <row r="46571" s="29" customFormat="1" x14ac:dyDescent="0.25"/>
    <row r="46572" s="29" customFormat="1" x14ac:dyDescent="0.25"/>
    <row r="46573" s="29" customFormat="1" x14ac:dyDescent="0.25"/>
    <row r="46574" s="29" customFormat="1" x14ac:dyDescent="0.25"/>
    <row r="46575" s="29" customFormat="1" x14ac:dyDescent="0.25"/>
    <row r="46576" s="29" customFormat="1" x14ac:dyDescent="0.25"/>
    <row r="46577" s="29" customFormat="1" x14ac:dyDescent="0.25"/>
    <row r="46578" s="29" customFormat="1" x14ac:dyDescent="0.25"/>
    <row r="46579" s="29" customFormat="1" x14ac:dyDescent="0.25"/>
    <row r="46580" s="29" customFormat="1" x14ac:dyDescent="0.25"/>
    <row r="46581" s="29" customFormat="1" x14ac:dyDescent="0.25"/>
    <row r="46582" s="29" customFormat="1" x14ac:dyDescent="0.25"/>
    <row r="46583" s="29" customFormat="1" x14ac:dyDescent="0.25"/>
    <row r="46584" s="29" customFormat="1" x14ac:dyDescent="0.25"/>
    <row r="46585" s="29" customFormat="1" x14ac:dyDescent="0.25"/>
    <row r="46586" s="29" customFormat="1" x14ac:dyDescent="0.25"/>
    <row r="46587" s="29" customFormat="1" x14ac:dyDescent="0.25"/>
    <row r="46588" s="29" customFormat="1" x14ac:dyDescent="0.25"/>
    <row r="46589" s="29" customFormat="1" x14ac:dyDescent="0.25"/>
    <row r="46590" s="29" customFormat="1" x14ac:dyDescent="0.25"/>
    <row r="46591" s="29" customFormat="1" x14ac:dyDescent="0.25"/>
    <row r="46592" s="29" customFormat="1" x14ac:dyDescent="0.25"/>
    <row r="46593" s="29" customFormat="1" x14ac:dyDescent="0.25"/>
    <row r="46594" s="29" customFormat="1" x14ac:dyDescent="0.25"/>
    <row r="46595" s="29" customFormat="1" x14ac:dyDescent="0.25"/>
    <row r="46596" s="29" customFormat="1" x14ac:dyDescent="0.25"/>
    <row r="46597" s="29" customFormat="1" x14ac:dyDescent="0.25"/>
    <row r="46598" s="29" customFormat="1" x14ac:dyDescent="0.25"/>
    <row r="46599" s="29" customFormat="1" x14ac:dyDescent="0.25"/>
    <row r="46600" s="29" customFormat="1" x14ac:dyDescent="0.25"/>
    <row r="46601" s="29" customFormat="1" x14ac:dyDescent="0.25"/>
    <row r="46602" s="29" customFormat="1" x14ac:dyDescent="0.25"/>
    <row r="46603" s="29" customFormat="1" x14ac:dyDescent="0.25"/>
    <row r="46604" s="29" customFormat="1" x14ac:dyDescent="0.25"/>
    <row r="46605" s="29" customFormat="1" x14ac:dyDescent="0.25"/>
    <row r="46606" s="29" customFormat="1" x14ac:dyDescent="0.25"/>
    <row r="46607" s="29" customFormat="1" x14ac:dyDescent="0.25"/>
    <row r="46608" s="29" customFormat="1" x14ac:dyDescent="0.25"/>
    <row r="46609" s="29" customFormat="1" x14ac:dyDescent="0.25"/>
    <row r="46610" s="29" customFormat="1" x14ac:dyDescent="0.25"/>
    <row r="46611" s="29" customFormat="1" x14ac:dyDescent="0.25"/>
    <row r="46612" s="29" customFormat="1" x14ac:dyDescent="0.25"/>
    <row r="46613" s="29" customFormat="1" x14ac:dyDescent="0.25"/>
    <row r="46614" s="29" customFormat="1" x14ac:dyDescent="0.25"/>
    <row r="46615" s="29" customFormat="1" x14ac:dyDescent="0.25"/>
    <row r="46616" s="29" customFormat="1" x14ac:dyDescent="0.25"/>
    <row r="46617" s="29" customFormat="1" x14ac:dyDescent="0.25"/>
    <row r="46618" s="29" customFormat="1" x14ac:dyDescent="0.25"/>
    <row r="46619" s="29" customFormat="1" x14ac:dyDescent="0.25"/>
    <row r="46620" s="29" customFormat="1" x14ac:dyDescent="0.25"/>
    <row r="46621" s="29" customFormat="1" x14ac:dyDescent="0.25"/>
    <row r="46622" s="29" customFormat="1" x14ac:dyDescent="0.25"/>
    <row r="46623" s="29" customFormat="1" x14ac:dyDescent="0.25"/>
    <row r="46624" s="29" customFormat="1" x14ac:dyDescent="0.25"/>
    <row r="46625" s="29" customFormat="1" x14ac:dyDescent="0.25"/>
    <row r="46626" s="29" customFormat="1" x14ac:dyDescent="0.25"/>
    <row r="46627" s="29" customFormat="1" x14ac:dyDescent="0.25"/>
    <row r="46628" s="29" customFormat="1" x14ac:dyDescent="0.25"/>
    <row r="46629" s="29" customFormat="1" x14ac:dyDescent="0.25"/>
    <row r="46630" s="29" customFormat="1" x14ac:dyDescent="0.25"/>
    <row r="46631" s="29" customFormat="1" x14ac:dyDescent="0.25"/>
    <row r="46632" s="29" customFormat="1" x14ac:dyDescent="0.25"/>
    <row r="46633" s="29" customFormat="1" x14ac:dyDescent="0.25"/>
    <row r="46634" s="29" customFormat="1" x14ac:dyDescent="0.25"/>
    <row r="46635" s="29" customFormat="1" x14ac:dyDescent="0.25"/>
    <row r="46636" s="29" customFormat="1" x14ac:dyDescent="0.25"/>
    <row r="46637" s="29" customFormat="1" x14ac:dyDescent="0.25"/>
    <row r="46638" s="29" customFormat="1" x14ac:dyDescent="0.25"/>
    <row r="46639" s="29" customFormat="1" x14ac:dyDescent="0.25"/>
    <row r="46640" s="29" customFormat="1" x14ac:dyDescent="0.25"/>
    <row r="46641" s="29" customFormat="1" x14ac:dyDescent="0.25"/>
    <row r="46642" s="29" customFormat="1" x14ac:dyDescent="0.25"/>
    <row r="46643" s="29" customFormat="1" x14ac:dyDescent="0.25"/>
    <row r="46644" s="29" customFormat="1" x14ac:dyDescent="0.25"/>
    <row r="46645" s="29" customFormat="1" x14ac:dyDescent="0.25"/>
    <row r="46646" s="29" customFormat="1" x14ac:dyDescent="0.25"/>
    <row r="46647" s="29" customFormat="1" x14ac:dyDescent="0.25"/>
    <row r="46648" s="29" customFormat="1" x14ac:dyDescent="0.25"/>
    <row r="46649" s="29" customFormat="1" x14ac:dyDescent="0.25"/>
    <row r="46650" s="29" customFormat="1" x14ac:dyDescent="0.25"/>
    <row r="46651" s="29" customFormat="1" x14ac:dyDescent="0.25"/>
    <row r="46652" s="29" customFormat="1" x14ac:dyDescent="0.25"/>
    <row r="46653" s="29" customFormat="1" x14ac:dyDescent="0.25"/>
    <row r="46654" s="29" customFormat="1" x14ac:dyDescent="0.25"/>
    <row r="46655" s="29" customFormat="1" x14ac:dyDescent="0.25"/>
    <row r="46656" s="29" customFormat="1" x14ac:dyDescent="0.25"/>
    <row r="46657" s="29" customFormat="1" x14ac:dyDescent="0.25"/>
    <row r="46658" s="29" customFormat="1" x14ac:dyDescent="0.25"/>
    <row r="46659" s="29" customFormat="1" x14ac:dyDescent="0.25"/>
    <row r="46660" s="29" customFormat="1" x14ac:dyDescent="0.25"/>
    <row r="46661" s="29" customFormat="1" x14ac:dyDescent="0.25"/>
    <row r="46662" s="29" customFormat="1" x14ac:dyDescent="0.25"/>
    <row r="46663" s="29" customFormat="1" x14ac:dyDescent="0.25"/>
    <row r="46664" s="29" customFormat="1" x14ac:dyDescent="0.25"/>
    <row r="46665" s="29" customFormat="1" x14ac:dyDescent="0.25"/>
    <row r="46666" s="29" customFormat="1" x14ac:dyDescent="0.25"/>
    <row r="46667" s="29" customFormat="1" x14ac:dyDescent="0.25"/>
    <row r="46668" s="29" customFormat="1" x14ac:dyDescent="0.25"/>
    <row r="46669" s="29" customFormat="1" x14ac:dyDescent="0.25"/>
    <row r="46670" s="29" customFormat="1" x14ac:dyDescent="0.25"/>
    <row r="46671" s="29" customFormat="1" x14ac:dyDescent="0.25"/>
    <row r="46672" s="29" customFormat="1" x14ac:dyDescent="0.25"/>
    <row r="46673" s="29" customFormat="1" x14ac:dyDescent="0.25"/>
    <row r="46674" s="29" customFormat="1" x14ac:dyDescent="0.25"/>
    <row r="46675" s="29" customFormat="1" x14ac:dyDescent="0.25"/>
    <row r="46676" s="29" customFormat="1" x14ac:dyDescent="0.25"/>
    <row r="46677" s="29" customFormat="1" x14ac:dyDescent="0.25"/>
    <row r="46678" s="29" customFormat="1" x14ac:dyDescent="0.25"/>
    <row r="46679" s="29" customFormat="1" x14ac:dyDescent="0.25"/>
    <row r="46680" s="29" customFormat="1" x14ac:dyDescent="0.25"/>
    <row r="46681" s="29" customFormat="1" x14ac:dyDescent="0.25"/>
    <row r="46682" s="29" customFormat="1" x14ac:dyDescent="0.25"/>
    <row r="46683" s="29" customFormat="1" x14ac:dyDescent="0.25"/>
    <row r="46684" s="29" customFormat="1" x14ac:dyDescent="0.25"/>
    <row r="46685" s="29" customFormat="1" x14ac:dyDescent="0.25"/>
    <row r="46686" s="29" customFormat="1" x14ac:dyDescent="0.25"/>
    <row r="46687" s="29" customFormat="1" x14ac:dyDescent="0.25"/>
    <row r="46688" s="29" customFormat="1" x14ac:dyDescent="0.25"/>
    <row r="46689" s="29" customFormat="1" x14ac:dyDescent="0.25"/>
    <row r="46690" s="29" customFormat="1" x14ac:dyDescent="0.25"/>
    <row r="46691" s="29" customFormat="1" x14ac:dyDescent="0.25"/>
    <row r="46692" s="29" customFormat="1" x14ac:dyDescent="0.25"/>
    <row r="46693" s="29" customFormat="1" x14ac:dyDescent="0.25"/>
    <row r="46694" s="29" customFormat="1" x14ac:dyDescent="0.25"/>
    <row r="46695" s="29" customFormat="1" x14ac:dyDescent="0.25"/>
    <row r="46696" s="29" customFormat="1" x14ac:dyDescent="0.25"/>
    <row r="46697" s="29" customFormat="1" x14ac:dyDescent="0.25"/>
    <row r="46698" s="29" customFormat="1" x14ac:dyDescent="0.25"/>
    <row r="46699" s="29" customFormat="1" x14ac:dyDescent="0.25"/>
    <row r="46700" s="29" customFormat="1" x14ac:dyDescent="0.25"/>
    <row r="46701" s="29" customFormat="1" x14ac:dyDescent="0.25"/>
    <row r="46702" s="29" customFormat="1" x14ac:dyDescent="0.25"/>
    <row r="46703" s="29" customFormat="1" x14ac:dyDescent="0.25"/>
    <row r="46704" s="29" customFormat="1" x14ac:dyDescent="0.25"/>
    <row r="46705" s="29" customFormat="1" x14ac:dyDescent="0.25"/>
    <row r="46706" s="29" customFormat="1" x14ac:dyDescent="0.25"/>
    <row r="46707" s="29" customFormat="1" x14ac:dyDescent="0.25"/>
    <row r="46708" s="29" customFormat="1" x14ac:dyDescent="0.25"/>
    <row r="46709" s="29" customFormat="1" x14ac:dyDescent="0.25"/>
    <row r="46710" s="29" customFormat="1" x14ac:dyDescent="0.25"/>
    <row r="46711" s="29" customFormat="1" x14ac:dyDescent="0.25"/>
    <row r="46712" s="29" customFormat="1" x14ac:dyDescent="0.25"/>
    <row r="46713" s="29" customFormat="1" x14ac:dyDescent="0.25"/>
    <row r="46714" s="29" customFormat="1" x14ac:dyDescent="0.25"/>
    <row r="46715" s="29" customFormat="1" x14ac:dyDescent="0.25"/>
    <row r="46716" s="29" customFormat="1" x14ac:dyDescent="0.25"/>
    <row r="46717" s="29" customFormat="1" x14ac:dyDescent="0.25"/>
    <row r="46718" s="29" customFormat="1" x14ac:dyDescent="0.25"/>
    <row r="46719" s="29" customFormat="1" x14ac:dyDescent="0.25"/>
    <row r="46720" s="29" customFormat="1" x14ac:dyDescent="0.25"/>
    <row r="46721" s="29" customFormat="1" x14ac:dyDescent="0.25"/>
    <row r="46722" s="29" customFormat="1" x14ac:dyDescent="0.25"/>
    <row r="46723" s="29" customFormat="1" x14ac:dyDescent="0.25"/>
    <row r="46724" s="29" customFormat="1" x14ac:dyDescent="0.25"/>
    <row r="46725" s="29" customFormat="1" x14ac:dyDescent="0.25"/>
    <row r="46726" s="29" customFormat="1" x14ac:dyDescent="0.25"/>
    <row r="46727" s="29" customFormat="1" x14ac:dyDescent="0.25"/>
    <row r="46728" s="29" customFormat="1" x14ac:dyDescent="0.25"/>
    <row r="46729" s="29" customFormat="1" x14ac:dyDescent="0.25"/>
    <row r="46730" s="29" customFormat="1" x14ac:dyDescent="0.25"/>
    <row r="46731" s="29" customFormat="1" x14ac:dyDescent="0.25"/>
    <row r="46732" s="29" customFormat="1" x14ac:dyDescent="0.25"/>
    <row r="46733" s="29" customFormat="1" x14ac:dyDescent="0.25"/>
    <row r="46734" s="29" customFormat="1" x14ac:dyDescent="0.25"/>
    <row r="46735" s="29" customFormat="1" x14ac:dyDescent="0.25"/>
    <row r="46736" s="29" customFormat="1" x14ac:dyDescent="0.25"/>
    <row r="46737" s="29" customFormat="1" x14ac:dyDescent="0.25"/>
    <row r="46738" s="29" customFormat="1" x14ac:dyDescent="0.25"/>
    <row r="46739" s="29" customFormat="1" x14ac:dyDescent="0.25"/>
    <row r="46740" s="29" customFormat="1" x14ac:dyDescent="0.25"/>
    <row r="46741" s="29" customFormat="1" x14ac:dyDescent="0.25"/>
    <row r="46742" s="29" customFormat="1" x14ac:dyDescent="0.25"/>
    <row r="46743" s="29" customFormat="1" x14ac:dyDescent="0.25"/>
    <row r="46744" s="29" customFormat="1" x14ac:dyDescent="0.25"/>
    <row r="46745" s="29" customFormat="1" x14ac:dyDescent="0.25"/>
    <row r="46746" s="29" customFormat="1" x14ac:dyDescent="0.25"/>
    <row r="46747" s="29" customFormat="1" x14ac:dyDescent="0.25"/>
    <row r="46748" s="29" customFormat="1" x14ac:dyDescent="0.25"/>
    <row r="46749" s="29" customFormat="1" x14ac:dyDescent="0.25"/>
    <row r="46750" s="29" customFormat="1" x14ac:dyDescent="0.25"/>
    <row r="46751" s="29" customFormat="1" x14ac:dyDescent="0.25"/>
    <row r="46752" s="29" customFormat="1" x14ac:dyDescent="0.25"/>
    <row r="46753" s="29" customFormat="1" x14ac:dyDescent="0.25"/>
    <row r="46754" s="29" customFormat="1" x14ac:dyDescent="0.25"/>
    <row r="46755" s="29" customFormat="1" x14ac:dyDescent="0.25"/>
    <row r="46756" s="29" customFormat="1" x14ac:dyDescent="0.25"/>
    <row r="46757" s="29" customFormat="1" x14ac:dyDescent="0.25"/>
    <row r="46758" s="29" customFormat="1" x14ac:dyDescent="0.25"/>
    <row r="46759" s="29" customFormat="1" x14ac:dyDescent="0.25"/>
    <row r="46760" s="29" customFormat="1" x14ac:dyDescent="0.25"/>
    <row r="46761" s="29" customFormat="1" x14ac:dyDescent="0.25"/>
    <row r="46762" s="29" customFormat="1" x14ac:dyDescent="0.25"/>
    <row r="46763" s="29" customFormat="1" x14ac:dyDescent="0.25"/>
    <row r="46764" s="29" customFormat="1" x14ac:dyDescent="0.25"/>
    <row r="46765" s="29" customFormat="1" x14ac:dyDescent="0.25"/>
    <row r="46766" s="29" customFormat="1" x14ac:dyDescent="0.25"/>
    <row r="46767" s="29" customFormat="1" x14ac:dyDescent="0.25"/>
    <row r="46768" s="29" customFormat="1" x14ac:dyDescent="0.25"/>
    <row r="46769" s="29" customFormat="1" x14ac:dyDescent="0.25"/>
    <row r="46770" s="29" customFormat="1" x14ac:dyDescent="0.25"/>
    <row r="46771" s="29" customFormat="1" x14ac:dyDescent="0.25"/>
    <row r="46772" s="29" customFormat="1" x14ac:dyDescent="0.25"/>
    <row r="46773" s="29" customFormat="1" x14ac:dyDescent="0.25"/>
    <row r="46774" s="29" customFormat="1" x14ac:dyDescent="0.25"/>
    <row r="46775" s="29" customFormat="1" x14ac:dyDescent="0.25"/>
    <row r="46776" s="29" customFormat="1" x14ac:dyDescent="0.25"/>
    <row r="46777" s="29" customFormat="1" x14ac:dyDescent="0.25"/>
    <row r="46778" s="29" customFormat="1" x14ac:dyDescent="0.25"/>
    <row r="46779" s="29" customFormat="1" x14ac:dyDescent="0.25"/>
    <row r="46780" s="29" customFormat="1" x14ac:dyDescent="0.25"/>
    <row r="46781" s="29" customFormat="1" x14ac:dyDescent="0.25"/>
    <row r="46782" s="29" customFormat="1" x14ac:dyDescent="0.25"/>
    <row r="46783" s="29" customFormat="1" x14ac:dyDescent="0.25"/>
    <row r="46784" s="29" customFormat="1" x14ac:dyDescent="0.25"/>
    <row r="46785" s="29" customFormat="1" x14ac:dyDescent="0.25"/>
    <row r="46786" s="29" customFormat="1" x14ac:dyDescent="0.25"/>
    <row r="46787" s="29" customFormat="1" x14ac:dyDescent="0.25"/>
    <row r="46788" s="29" customFormat="1" x14ac:dyDescent="0.25"/>
    <row r="46789" s="29" customFormat="1" x14ac:dyDescent="0.25"/>
    <row r="46790" s="29" customFormat="1" x14ac:dyDescent="0.25"/>
    <row r="46791" s="29" customFormat="1" x14ac:dyDescent="0.25"/>
    <row r="46792" s="29" customFormat="1" x14ac:dyDescent="0.25"/>
    <row r="46793" s="29" customFormat="1" x14ac:dyDescent="0.25"/>
    <row r="46794" s="29" customFormat="1" x14ac:dyDescent="0.25"/>
    <row r="46795" s="29" customFormat="1" x14ac:dyDescent="0.25"/>
    <row r="46796" s="29" customFormat="1" x14ac:dyDescent="0.25"/>
    <row r="46797" s="29" customFormat="1" x14ac:dyDescent="0.25"/>
    <row r="46798" s="29" customFormat="1" x14ac:dyDescent="0.25"/>
    <row r="46799" s="29" customFormat="1" x14ac:dyDescent="0.25"/>
    <row r="46800" s="29" customFormat="1" x14ac:dyDescent="0.25"/>
    <row r="46801" s="29" customFormat="1" x14ac:dyDescent="0.25"/>
    <row r="46802" s="29" customFormat="1" x14ac:dyDescent="0.25"/>
    <row r="46803" s="29" customFormat="1" x14ac:dyDescent="0.25"/>
    <row r="46804" s="29" customFormat="1" x14ac:dyDescent="0.25"/>
    <row r="46805" s="29" customFormat="1" x14ac:dyDescent="0.25"/>
    <row r="46806" s="29" customFormat="1" x14ac:dyDescent="0.25"/>
    <row r="46807" s="29" customFormat="1" x14ac:dyDescent="0.25"/>
    <row r="46808" s="29" customFormat="1" x14ac:dyDescent="0.25"/>
    <row r="46809" s="29" customFormat="1" x14ac:dyDescent="0.25"/>
    <row r="46810" s="29" customFormat="1" x14ac:dyDescent="0.25"/>
    <row r="46811" s="29" customFormat="1" x14ac:dyDescent="0.25"/>
    <row r="46812" s="29" customFormat="1" x14ac:dyDescent="0.25"/>
    <row r="46813" s="29" customFormat="1" x14ac:dyDescent="0.25"/>
    <row r="46814" s="29" customFormat="1" x14ac:dyDescent="0.25"/>
    <row r="46815" s="29" customFormat="1" x14ac:dyDescent="0.25"/>
    <row r="46816" s="29" customFormat="1" x14ac:dyDescent="0.25"/>
    <row r="46817" s="29" customFormat="1" x14ac:dyDescent="0.25"/>
    <row r="46818" s="29" customFormat="1" x14ac:dyDescent="0.25"/>
    <row r="46819" s="29" customFormat="1" x14ac:dyDescent="0.25"/>
    <row r="46820" s="29" customFormat="1" x14ac:dyDescent="0.25"/>
    <row r="46821" s="29" customFormat="1" x14ac:dyDescent="0.25"/>
    <row r="46822" s="29" customFormat="1" x14ac:dyDescent="0.25"/>
    <row r="46823" s="29" customFormat="1" x14ac:dyDescent="0.25"/>
    <row r="46824" s="29" customFormat="1" x14ac:dyDescent="0.25"/>
    <row r="46825" s="29" customFormat="1" x14ac:dyDescent="0.25"/>
    <row r="46826" s="29" customFormat="1" x14ac:dyDescent="0.25"/>
    <row r="46827" s="29" customFormat="1" x14ac:dyDescent="0.25"/>
    <row r="46828" s="29" customFormat="1" x14ac:dyDescent="0.25"/>
    <row r="46829" s="29" customFormat="1" x14ac:dyDescent="0.25"/>
    <row r="46830" s="29" customFormat="1" x14ac:dyDescent="0.25"/>
    <row r="46831" s="29" customFormat="1" x14ac:dyDescent="0.25"/>
    <row r="46832" s="29" customFormat="1" x14ac:dyDescent="0.25"/>
    <row r="46833" s="29" customFormat="1" x14ac:dyDescent="0.25"/>
    <row r="46834" s="29" customFormat="1" x14ac:dyDescent="0.25"/>
    <row r="46835" s="29" customFormat="1" x14ac:dyDescent="0.25"/>
    <row r="46836" s="29" customFormat="1" x14ac:dyDescent="0.25"/>
    <row r="46837" s="29" customFormat="1" x14ac:dyDescent="0.25"/>
    <row r="46838" s="29" customFormat="1" x14ac:dyDescent="0.25"/>
    <row r="46839" s="29" customFormat="1" x14ac:dyDescent="0.25"/>
    <row r="46840" s="29" customFormat="1" x14ac:dyDescent="0.25"/>
    <row r="46841" s="29" customFormat="1" x14ac:dyDescent="0.25"/>
    <row r="46842" s="29" customFormat="1" x14ac:dyDescent="0.25"/>
    <row r="46843" s="29" customFormat="1" x14ac:dyDescent="0.25"/>
    <row r="46844" s="29" customFormat="1" x14ac:dyDescent="0.25"/>
    <row r="46845" s="29" customFormat="1" x14ac:dyDescent="0.25"/>
    <row r="46846" s="29" customFormat="1" x14ac:dyDescent="0.25"/>
    <row r="46847" s="29" customFormat="1" x14ac:dyDescent="0.25"/>
    <row r="46848" s="29" customFormat="1" x14ac:dyDescent="0.25"/>
    <row r="46849" s="29" customFormat="1" x14ac:dyDescent="0.25"/>
    <row r="46850" s="29" customFormat="1" x14ac:dyDescent="0.25"/>
    <row r="46851" s="29" customFormat="1" x14ac:dyDescent="0.25"/>
    <row r="46852" s="29" customFormat="1" x14ac:dyDescent="0.25"/>
    <row r="46853" s="29" customFormat="1" x14ac:dyDescent="0.25"/>
    <row r="46854" s="29" customFormat="1" x14ac:dyDescent="0.25"/>
    <row r="46855" s="29" customFormat="1" x14ac:dyDescent="0.25"/>
    <row r="46856" s="29" customFormat="1" x14ac:dyDescent="0.25"/>
    <row r="46857" s="29" customFormat="1" x14ac:dyDescent="0.25"/>
    <row r="46858" s="29" customFormat="1" x14ac:dyDescent="0.25"/>
    <row r="46859" s="29" customFormat="1" x14ac:dyDescent="0.25"/>
    <row r="46860" s="29" customFormat="1" x14ac:dyDescent="0.25"/>
    <row r="46861" s="29" customFormat="1" x14ac:dyDescent="0.25"/>
    <row r="46862" s="29" customFormat="1" x14ac:dyDescent="0.25"/>
    <row r="46863" s="29" customFormat="1" x14ac:dyDescent="0.25"/>
    <row r="46864" s="29" customFormat="1" x14ac:dyDescent="0.25"/>
    <row r="46865" s="29" customFormat="1" x14ac:dyDescent="0.25"/>
    <row r="46866" s="29" customFormat="1" x14ac:dyDescent="0.25"/>
    <row r="46867" s="29" customFormat="1" x14ac:dyDescent="0.25"/>
    <row r="46868" s="29" customFormat="1" x14ac:dyDescent="0.25"/>
    <row r="46869" s="29" customFormat="1" x14ac:dyDescent="0.25"/>
    <row r="46870" s="29" customFormat="1" x14ac:dyDescent="0.25"/>
    <row r="46871" s="29" customFormat="1" x14ac:dyDescent="0.25"/>
    <row r="46872" s="29" customFormat="1" x14ac:dyDescent="0.25"/>
    <row r="46873" s="29" customFormat="1" x14ac:dyDescent="0.25"/>
    <row r="46874" s="29" customFormat="1" x14ac:dyDescent="0.25"/>
    <row r="46875" s="29" customFormat="1" x14ac:dyDescent="0.25"/>
    <row r="46876" s="29" customFormat="1" x14ac:dyDescent="0.25"/>
    <row r="46877" s="29" customFormat="1" x14ac:dyDescent="0.25"/>
    <row r="46878" s="29" customFormat="1" x14ac:dyDescent="0.25"/>
    <row r="46879" s="29" customFormat="1" x14ac:dyDescent="0.25"/>
    <row r="46880" s="29" customFormat="1" x14ac:dyDescent="0.25"/>
    <row r="46881" s="29" customFormat="1" x14ac:dyDescent="0.25"/>
    <row r="46882" s="29" customFormat="1" x14ac:dyDescent="0.25"/>
    <row r="46883" s="29" customFormat="1" x14ac:dyDescent="0.25"/>
    <row r="46884" s="29" customFormat="1" x14ac:dyDescent="0.25"/>
    <row r="46885" s="29" customFormat="1" x14ac:dyDescent="0.25"/>
    <row r="46886" s="29" customFormat="1" x14ac:dyDescent="0.25"/>
    <row r="46887" s="29" customFormat="1" x14ac:dyDescent="0.25"/>
    <row r="46888" s="29" customFormat="1" x14ac:dyDescent="0.25"/>
    <row r="46889" s="29" customFormat="1" x14ac:dyDescent="0.25"/>
    <row r="46890" s="29" customFormat="1" x14ac:dyDescent="0.25"/>
    <row r="46891" s="29" customFormat="1" x14ac:dyDescent="0.25"/>
    <row r="46892" s="29" customFormat="1" x14ac:dyDescent="0.25"/>
    <row r="46893" s="29" customFormat="1" x14ac:dyDescent="0.25"/>
    <row r="46894" s="29" customFormat="1" x14ac:dyDescent="0.25"/>
    <row r="46895" s="29" customFormat="1" x14ac:dyDescent="0.25"/>
    <row r="46896" s="29" customFormat="1" x14ac:dyDescent="0.25"/>
    <row r="46897" s="29" customFormat="1" x14ac:dyDescent="0.25"/>
    <row r="46898" s="29" customFormat="1" x14ac:dyDescent="0.25"/>
    <row r="46899" s="29" customFormat="1" x14ac:dyDescent="0.25"/>
    <row r="46900" s="29" customFormat="1" x14ac:dyDescent="0.25"/>
    <row r="46901" s="29" customFormat="1" x14ac:dyDescent="0.25"/>
    <row r="46902" s="29" customFormat="1" x14ac:dyDescent="0.25"/>
    <row r="46903" s="29" customFormat="1" x14ac:dyDescent="0.25"/>
    <row r="46904" s="29" customFormat="1" x14ac:dyDescent="0.25"/>
    <row r="46905" s="29" customFormat="1" x14ac:dyDescent="0.25"/>
    <row r="46906" s="29" customFormat="1" x14ac:dyDescent="0.25"/>
    <row r="46907" s="29" customFormat="1" x14ac:dyDescent="0.25"/>
    <row r="46908" s="29" customFormat="1" x14ac:dyDescent="0.25"/>
    <row r="46909" s="29" customFormat="1" x14ac:dyDescent="0.25"/>
    <row r="46910" s="29" customFormat="1" x14ac:dyDescent="0.25"/>
    <row r="46911" s="29" customFormat="1" x14ac:dyDescent="0.25"/>
    <row r="46912" s="29" customFormat="1" x14ac:dyDescent="0.25"/>
    <row r="46913" s="29" customFormat="1" x14ac:dyDescent="0.25"/>
    <row r="46914" s="29" customFormat="1" x14ac:dyDescent="0.25"/>
    <row r="46915" s="29" customFormat="1" x14ac:dyDescent="0.25"/>
    <row r="46916" s="29" customFormat="1" x14ac:dyDescent="0.25"/>
    <row r="46917" s="29" customFormat="1" x14ac:dyDescent="0.25"/>
    <row r="46918" s="29" customFormat="1" x14ac:dyDescent="0.25"/>
    <row r="46919" s="29" customFormat="1" x14ac:dyDescent="0.25"/>
    <row r="46920" s="29" customFormat="1" x14ac:dyDescent="0.25"/>
    <row r="46921" s="29" customFormat="1" x14ac:dyDescent="0.25"/>
    <row r="46922" s="29" customFormat="1" x14ac:dyDescent="0.25"/>
    <row r="46923" s="29" customFormat="1" x14ac:dyDescent="0.25"/>
    <row r="46924" s="29" customFormat="1" x14ac:dyDescent="0.25"/>
    <row r="46925" s="29" customFormat="1" x14ac:dyDescent="0.25"/>
    <row r="46926" s="29" customFormat="1" x14ac:dyDescent="0.25"/>
    <row r="46927" s="29" customFormat="1" x14ac:dyDescent="0.25"/>
    <row r="46928" s="29" customFormat="1" x14ac:dyDescent="0.25"/>
    <row r="46929" s="29" customFormat="1" x14ac:dyDescent="0.25"/>
    <row r="46930" s="29" customFormat="1" x14ac:dyDescent="0.25"/>
    <row r="46931" s="29" customFormat="1" x14ac:dyDescent="0.25"/>
    <row r="46932" s="29" customFormat="1" x14ac:dyDescent="0.25"/>
    <row r="46933" s="29" customFormat="1" x14ac:dyDescent="0.25"/>
    <row r="46934" s="29" customFormat="1" x14ac:dyDescent="0.25"/>
    <row r="46935" s="29" customFormat="1" x14ac:dyDescent="0.25"/>
    <row r="46936" s="29" customFormat="1" x14ac:dyDescent="0.25"/>
    <row r="46937" s="29" customFormat="1" x14ac:dyDescent="0.25"/>
    <row r="46938" s="29" customFormat="1" x14ac:dyDescent="0.25"/>
    <row r="46939" s="29" customFormat="1" x14ac:dyDescent="0.25"/>
    <row r="46940" s="29" customFormat="1" x14ac:dyDescent="0.25"/>
    <row r="46941" s="29" customFormat="1" x14ac:dyDescent="0.25"/>
    <row r="46942" s="29" customFormat="1" x14ac:dyDescent="0.25"/>
    <row r="46943" s="29" customFormat="1" x14ac:dyDescent="0.25"/>
    <row r="46944" s="29" customFormat="1" x14ac:dyDescent="0.25"/>
    <row r="46945" s="29" customFormat="1" x14ac:dyDescent="0.25"/>
    <row r="46946" s="29" customFormat="1" x14ac:dyDescent="0.25"/>
    <row r="46947" s="29" customFormat="1" x14ac:dyDescent="0.25"/>
    <row r="46948" s="29" customFormat="1" x14ac:dyDescent="0.25"/>
    <row r="46949" s="29" customFormat="1" x14ac:dyDescent="0.25"/>
    <row r="46950" s="29" customFormat="1" x14ac:dyDescent="0.25"/>
    <row r="46951" s="29" customFormat="1" x14ac:dyDescent="0.25"/>
    <row r="46952" s="29" customFormat="1" x14ac:dyDescent="0.25"/>
    <row r="46953" s="29" customFormat="1" x14ac:dyDescent="0.25"/>
    <row r="46954" s="29" customFormat="1" x14ac:dyDescent="0.25"/>
    <row r="46955" s="29" customFormat="1" x14ac:dyDescent="0.25"/>
    <row r="46956" s="29" customFormat="1" x14ac:dyDescent="0.25"/>
    <row r="46957" s="29" customFormat="1" x14ac:dyDescent="0.25"/>
    <row r="46958" s="29" customFormat="1" x14ac:dyDescent="0.25"/>
    <row r="46959" s="29" customFormat="1" x14ac:dyDescent="0.25"/>
    <row r="46960" s="29" customFormat="1" x14ac:dyDescent="0.25"/>
    <row r="46961" s="29" customFormat="1" x14ac:dyDescent="0.25"/>
    <row r="46962" s="29" customFormat="1" x14ac:dyDescent="0.25"/>
    <row r="46963" s="29" customFormat="1" x14ac:dyDescent="0.25"/>
    <row r="46964" s="29" customFormat="1" x14ac:dyDescent="0.25"/>
    <row r="46965" s="29" customFormat="1" x14ac:dyDescent="0.25"/>
    <row r="46966" s="29" customFormat="1" x14ac:dyDescent="0.25"/>
    <row r="46967" s="29" customFormat="1" x14ac:dyDescent="0.25"/>
    <row r="46968" s="29" customFormat="1" x14ac:dyDescent="0.25"/>
    <row r="46969" s="29" customFormat="1" x14ac:dyDescent="0.25"/>
    <row r="46970" s="29" customFormat="1" x14ac:dyDescent="0.25"/>
    <row r="46971" s="29" customFormat="1" x14ac:dyDescent="0.25"/>
    <row r="46972" s="29" customFormat="1" x14ac:dyDescent="0.25"/>
    <row r="46973" s="29" customFormat="1" x14ac:dyDescent="0.25"/>
    <row r="46974" s="29" customFormat="1" x14ac:dyDescent="0.25"/>
    <row r="46975" s="29" customFormat="1" x14ac:dyDescent="0.25"/>
    <row r="46976" s="29" customFormat="1" x14ac:dyDescent="0.25"/>
    <row r="46977" s="29" customFormat="1" x14ac:dyDescent="0.25"/>
    <row r="46978" s="29" customFormat="1" x14ac:dyDescent="0.25"/>
    <row r="46979" s="29" customFormat="1" x14ac:dyDescent="0.25"/>
    <row r="46980" s="29" customFormat="1" x14ac:dyDescent="0.25"/>
    <row r="46981" s="29" customFormat="1" x14ac:dyDescent="0.25"/>
    <row r="46982" s="29" customFormat="1" x14ac:dyDescent="0.25"/>
    <row r="46983" s="29" customFormat="1" x14ac:dyDescent="0.25"/>
    <row r="46984" s="29" customFormat="1" x14ac:dyDescent="0.25"/>
    <row r="46985" s="29" customFormat="1" x14ac:dyDescent="0.25"/>
    <row r="46986" s="29" customFormat="1" x14ac:dyDescent="0.25"/>
    <row r="46987" s="29" customFormat="1" x14ac:dyDescent="0.25"/>
    <row r="46988" s="29" customFormat="1" x14ac:dyDescent="0.25"/>
    <row r="46989" s="29" customFormat="1" x14ac:dyDescent="0.25"/>
    <row r="46990" s="29" customFormat="1" x14ac:dyDescent="0.25"/>
    <row r="46991" s="29" customFormat="1" x14ac:dyDescent="0.25"/>
    <row r="46992" s="29" customFormat="1" x14ac:dyDescent="0.25"/>
    <row r="46993" s="29" customFormat="1" x14ac:dyDescent="0.25"/>
    <row r="46994" s="29" customFormat="1" x14ac:dyDescent="0.25"/>
    <row r="46995" s="29" customFormat="1" x14ac:dyDescent="0.25"/>
    <row r="46996" s="29" customFormat="1" x14ac:dyDescent="0.25"/>
    <row r="46997" s="29" customFormat="1" x14ac:dyDescent="0.25"/>
    <row r="46998" s="29" customFormat="1" x14ac:dyDescent="0.25"/>
    <row r="46999" s="29" customFormat="1" x14ac:dyDescent="0.25"/>
    <row r="47000" s="29" customFormat="1" x14ac:dyDescent="0.25"/>
    <row r="47001" s="29" customFormat="1" x14ac:dyDescent="0.25"/>
    <row r="47002" s="29" customFormat="1" x14ac:dyDescent="0.25"/>
    <row r="47003" s="29" customFormat="1" x14ac:dyDescent="0.25"/>
    <row r="47004" s="29" customFormat="1" x14ac:dyDescent="0.25"/>
    <row r="47005" s="29" customFormat="1" x14ac:dyDescent="0.25"/>
    <row r="47006" s="29" customFormat="1" x14ac:dyDescent="0.25"/>
    <row r="47007" s="29" customFormat="1" x14ac:dyDescent="0.25"/>
    <row r="47008" s="29" customFormat="1" x14ac:dyDescent="0.25"/>
    <row r="47009" s="29" customFormat="1" x14ac:dyDescent="0.25"/>
    <row r="47010" s="29" customFormat="1" x14ac:dyDescent="0.25"/>
    <row r="47011" s="29" customFormat="1" x14ac:dyDescent="0.25"/>
    <row r="47012" s="29" customFormat="1" x14ac:dyDescent="0.25"/>
    <row r="47013" s="29" customFormat="1" x14ac:dyDescent="0.25"/>
    <row r="47014" s="29" customFormat="1" x14ac:dyDescent="0.25"/>
    <row r="47015" s="29" customFormat="1" x14ac:dyDescent="0.25"/>
    <row r="47016" s="29" customFormat="1" x14ac:dyDescent="0.25"/>
    <row r="47017" s="29" customFormat="1" x14ac:dyDescent="0.25"/>
    <row r="47018" s="29" customFormat="1" x14ac:dyDescent="0.25"/>
    <row r="47019" s="29" customFormat="1" x14ac:dyDescent="0.25"/>
    <row r="47020" s="29" customFormat="1" x14ac:dyDescent="0.25"/>
    <row r="47021" s="29" customFormat="1" x14ac:dyDescent="0.25"/>
    <row r="47022" s="29" customFormat="1" x14ac:dyDescent="0.25"/>
    <row r="47023" s="29" customFormat="1" x14ac:dyDescent="0.25"/>
    <row r="47024" s="29" customFormat="1" x14ac:dyDescent="0.25"/>
    <row r="47025" s="29" customFormat="1" x14ac:dyDescent="0.25"/>
    <row r="47026" s="29" customFormat="1" x14ac:dyDescent="0.25"/>
    <row r="47027" s="29" customFormat="1" x14ac:dyDescent="0.25"/>
    <row r="47028" s="29" customFormat="1" x14ac:dyDescent="0.25"/>
    <row r="47029" s="29" customFormat="1" x14ac:dyDescent="0.25"/>
    <row r="47030" s="29" customFormat="1" x14ac:dyDescent="0.25"/>
    <row r="47031" s="29" customFormat="1" x14ac:dyDescent="0.25"/>
    <row r="47032" s="29" customFormat="1" x14ac:dyDescent="0.25"/>
    <row r="47033" s="29" customFormat="1" x14ac:dyDescent="0.25"/>
    <row r="47034" s="29" customFormat="1" x14ac:dyDescent="0.25"/>
    <row r="47035" s="29" customFormat="1" x14ac:dyDescent="0.25"/>
    <row r="47036" s="29" customFormat="1" x14ac:dyDescent="0.25"/>
    <row r="47037" s="29" customFormat="1" x14ac:dyDescent="0.25"/>
    <row r="47038" s="29" customFormat="1" x14ac:dyDescent="0.25"/>
    <row r="47039" s="29" customFormat="1" x14ac:dyDescent="0.25"/>
    <row r="47040" s="29" customFormat="1" x14ac:dyDescent="0.25"/>
    <row r="47041" s="29" customFormat="1" x14ac:dyDescent="0.25"/>
    <row r="47042" s="29" customFormat="1" x14ac:dyDescent="0.25"/>
    <row r="47043" s="29" customFormat="1" x14ac:dyDescent="0.25"/>
    <row r="47044" s="29" customFormat="1" x14ac:dyDescent="0.25"/>
    <row r="47045" s="29" customFormat="1" x14ac:dyDescent="0.25"/>
    <row r="47046" s="29" customFormat="1" x14ac:dyDescent="0.25"/>
    <row r="47047" s="29" customFormat="1" x14ac:dyDescent="0.25"/>
    <row r="47048" s="29" customFormat="1" x14ac:dyDescent="0.25"/>
    <row r="47049" s="29" customFormat="1" x14ac:dyDescent="0.25"/>
    <row r="47050" s="29" customFormat="1" x14ac:dyDescent="0.25"/>
    <row r="47051" s="29" customFormat="1" x14ac:dyDescent="0.25"/>
    <row r="47052" s="29" customFormat="1" x14ac:dyDescent="0.25"/>
    <row r="47053" s="29" customFormat="1" x14ac:dyDescent="0.25"/>
    <row r="47054" s="29" customFormat="1" x14ac:dyDescent="0.25"/>
    <row r="47055" s="29" customFormat="1" x14ac:dyDescent="0.25"/>
    <row r="47056" s="29" customFormat="1" x14ac:dyDescent="0.25"/>
    <row r="47057" s="29" customFormat="1" x14ac:dyDescent="0.25"/>
    <row r="47058" s="29" customFormat="1" x14ac:dyDescent="0.25"/>
    <row r="47059" s="29" customFormat="1" x14ac:dyDescent="0.25"/>
    <row r="47060" s="29" customFormat="1" x14ac:dyDescent="0.25"/>
    <row r="47061" s="29" customFormat="1" x14ac:dyDescent="0.25"/>
    <row r="47062" s="29" customFormat="1" x14ac:dyDescent="0.25"/>
    <row r="47063" s="29" customFormat="1" x14ac:dyDescent="0.25"/>
    <row r="47064" s="29" customFormat="1" x14ac:dyDescent="0.25"/>
    <row r="47065" s="29" customFormat="1" x14ac:dyDescent="0.25"/>
    <row r="47066" s="29" customFormat="1" x14ac:dyDescent="0.25"/>
    <row r="47067" s="29" customFormat="1" x14ac:dyDescent="0.25"/>
    <row r="47068" s="29" customFormat="1" x14ac:dyDescent="0.25"/>
    <row r="47069" s="29" customFormat="1" x14ac:dyDescent="0.25"/>
    <row r="47070" s="29" customFormat="1" x14ac:dyDescent="0.25"/>
    <row r="47071" s="29" customFormat="1" x14ac:dyDescent="0.25"/>
    <row r="47072" s="29" customFormat="1" x14ac:dyDescent="0.25"/>
    <row r="47073" s="29" customFormat="1" x14ac:dyDescent="0.25"/>
    <row r="47074" s="29" customFormat="1" x14ac:dyDescent="0.25"/>
    <row r="47075" s="29" customFormat="1" x14ac:dyDescent="0.25"/>
    <row r="47076" s="29" customFormat="1" x14ac:dyDescent="0.25"/>
    <row r="47077" s="29" customFormat="1" x14ac:dyDescent="0.25"/>
    <row r="47078" s="29" customFormat="1" x14ac:dyDescent="0.25"/>
    <row r="47079" s="29" customFormat="1" x14ac:dyDescent="0.25"/>
    <row r="47080" s="29" customFormat="1" x14ac:dyDescent="0.25"/>
    <row r="47081" s="29" customFormat="1" x14ac:dyDescent="0.25"/>
    <row r="47082" s="29" customFormat="1" x14ac:dyDescent="0.25"/>
    <row r="47083" s="29" customFormat="1" x14ac:dyDescent="0.25"/>
    <row r="47084" s="29" customFormat="1" x14ac:dyDescent="0.25"/>
    <row r="47085" s="29" customFormat="1" x14ac:dyDescent="0.25"/>
    <row r="47086" s="29" customFormat="1" x14ac:dyDescent="0.25"/>
    <row r="47087" s="29" customFormat="1" x14ac:dyDescent="0.25"/>
    <row r="47088" s="29" customFormat="1" x14ac:dyDescent="0.25"/>
    <row r="47089" s="29" customFormat="1" x14ac:dyDescent="0.25"/>
    <row r="47090" s="29" customFormat="1" x14ac:dyDescent="0.25"/>
    <row r="47091" s="29" customFormat="1" x14ac:dyDescent="0.25"/>
    <row r="47092" s="29" customFormat="1" x14ac:dyDescent="0.25"/>
    <row r="47093" s="29" customFormat="1" x14ac:dyDescent="0.25"/>
    <row r="47094" s="29" customFormat="1" x14ac:dyDescent="0.25"/>
    <row r="47095" s="29" customFormat="1" x14ac:dyDescent="0.25"/>
    <row r="47096" s="29" customFormat="1" x14ac:dyDescent="0.25"/>
    <row r="47097" s="29" customFormat="1" x14ac:dyDescent="0.25"/>
    <row r="47098" s="29" customFormat="1" x14ac:dyDescent="0.25"/>
    <row r="47099" s="29" customFormat="1" x14ac:dyDescent="0.25"/>
    <row r="47100" s="29" customFormat="1" x14ac:dyDescent="0.25"/>
    <row r="47101" s="29" customFormat="1" x14ac:dyDescent="0.25"/>
    <row r="47102" s="29" customFormat="1" x14ac:dyDescent="0.25"/>
    <row r="47103" s="29" customFormat="1" x14ac:dyDescent="0.25"/>
    <row r="47104" s="29" customFormat="1" x14ac:dyDescent="0.25"/>
    <row r="47105" s="29" customFormat="1" x14ac:dyDescent="0.25"/>
    <row r="47106" s="29" customFormat="1" x14ac:dyDescent="0.25"/>
    <row r="47107" s="29" customFormat="1" x14ac:dyDescent="0.25"/>
    <row r="47108" s="29" customFormat="1" x14ac:dyDescent="0.25"/>
    <row r="47109" s="29" customFormat="1" x14ac:dyDescent="0.25"/>
    <row r="47110" s="29" customFormat="1" x14ac:dyDescent="0.25"/>
    <row r="47111" s="29" customFormat="1" x14ac:dyDescent="0.25"/>
    <row r="47112" s="29" customFormat="1" x14ac:dyDescent="0.25"/>
    <row r="47113" s="29" customFormat="1" x14ac:dyDescent="0.25"/>
    <row r="47114" s="29" customFormat="1" x14ac:dyDescent="0.25"/>
    <row r="47115" s="29" customFormat="1" x14ac:dyDescent="0.25"/>
    <row r="47116" s="29" customFormat="1" x14ac:dyDescent="0.25"/>
    <row r="47117" s="29" customFormat="1" x14ac:dyDescent="0.25"/>
    <row r="47118" s="29" customFormat="1" x14ac:dyDescent="0.25"/>
    <row r="47119" s="29" customFormat="1" x14ac:dyDescent="0.25"/>
    <row r="47120" s="29" customFormat="1" x14ac:dyDescent="0.25"/>
    <row r="47121" s="29" customFormat="1" x14ac:dyDescent="0.25"/>
    <row r="47122" s="29" customFormat="1" x14ac:dyDescent="0.25"/>
    <row r="47123" s="29" customFormat="1" x14ac:dyDescent="0.25"/>
    <row r="47124" s="29" customFormat="1" x14ac:dyDescent="0.25"/>
    <row r="47125" s="29" customFormat="1" x14ac:dyDescent="0.25"/>
    <row r="47126" s="29" customFormat="1" x14ac:dyDescent="0.25"/>
    <row r="47127" s="29" customFormat="1" x14ac:dyDescent="0.25"/>
    <row r="47128" s="29" customFormat="1" x14ac:dyDescent="0.25"/>
    <row r="47129" s="29" customFormat="1" x14ac:dyDescent="0.25"/>
    <row r="47130" s="29" customFormat="1" x14ac:dyDescent="0.25"/>
    <row r="47131" s="29" customFormat="1" x14ac:dyDescent="0.25"/>
    <row r="47132" s="29" customFormat="1" x14ac:dyDescent="0.25"/>
    <row r="47133" s="29" customFormat="1" x14ac:dyDescent="0.25"/>
    <row r="47134" s="29" customFormat="1" x14ac:dyDescent="0.25"/>
    <row r="47135" s="29" customFormat="1" x14ac:dyDescent="0.25"/>
    <row r="47136" s="29" customFormat="1" x14ac:dyDescent="0.25"/>
    <row r="47137" s="29" customFormat="1" x14ac:dyDescent="0.25"/>
    <row r="47138" s="29" customFormat="1" x14ac:dyDescent="0.25"/>
    <row r="47139" s="29" customFormat="1" x14ac:dyDescent="0.25"/>
    <row r="47140" s="29" customFormat="1" x14ac:dyDescent="0.25"/>
    <row r="47141" s="29" customFormat="1" x14ac:dyDescent="0.25"/>
    <row r="47142" s="29" customFormat="1" x14ac:dyDescent="0.25"/>
    <row r="47143" s="29" customFormat="1" x14ac:dyDescent="0.25"/>
    <row r="47144" s="29" customFormat="1" x14ac:dyDescent="0.25"/>
    <row r="47145" s="29" customFormat="1" x14ac:dyDescent="0.25"/>
    <row r="47146" s="29" customFormat="1" x14ac:dyDescent="0.25"/>
    <row r="47147" s="29" customFormat="1" x14ac:dyDescent="0.25"/>
    <row r="47148" s="29" customFormat="1" x14ac:dyDescent="0.25"/>
    <row r="47149" s="29" customFormat="1" x14ac:dyDescent="0.25"/>
    <row r="47150" s="29" customFormat="1" x14ac:dyDescent="0.25"/>
    <row r="47151" s="29" customFormat="1" x14ac:dyDescent="0.25"/>
    <row r="47152" s="29" customFormat="1" x14ac:dyDescent="0.25"/>
    <row r="47153" s="29" customFormat="1" x14ac:dyDescent="0.25"/>
    <row r="47154" s="29" customFormat="1" x14ac:dyDescent="0.25"/>
    <row r="47155" s="29" customFormat="1" x14ac:dyDescent="0.25"/>
    <row r="47156" s="29" customFormat="1" x14ac:dyDescent="0.25"/>
    <row r="47157" s="29" customFormat="1" x14ac:dyDescent="0.25"/>
    <row r="47158" s="29" customFormat="1" x14ac:dyDescent="0.25"/>
    <row r="47159" s="29" customFormat="1" x14ac:dyDescent="0.25"/>
    <row r="47160" s="29" customFormat="1" x14ac:dyDescent="0.25"/>
    <row r="47161" s="29" customFormat="1" x14ac:dyDescent="0.25"/>
    <row r="47162" s="29" customFormat="1" x14ac:dyDescent="0.25"/>
    <row r="47163" s="29" customFormat="1" x14ac:dyDescent="0.25"/>
    <row r="47164" s="29" customFormat="1" x14ac:dyDescent="0.25"/>
    <row r="47165" s="29" customFormat="1" x14ac:dyDescent="0.25"/>
    <row r="47166" s="29" customFormat="1" x14ac:dyDescent="0.25"/>
    <row r="47167" s="29" customFormat="1" x14ac:dyDescent="0.25"/>
    <row r="47168" s="29" customFormat="1" x14ac:dyDescent="0.25"/>
    <row r="47169" s="29" customFormat="1" x14ac:dyDescent="0.25"/>
    <row r="47170" s="29" customFormat="1" x14ac:dyDescent="0.25"/>
    <row r="47171" s="29" customFormat="1" x14ac:dyDescent="0.25"/>
    <row r="47172" s="29" customFormat="1" x14ac:dyDescent="0.25"/>
    <row r="47173" s="29" customFormat="1" x14ac:dyDescent="0.25"/>
    <row r="47174" s="29" customFormat="1" x14ac:dyDescent="0.25"/>
    <row r="47175" s="29" customFormat="1" x14ac:dyDescent="0.25"/>
    <row r="47176" s="29" customFormat="1" x14ac:dyDescent="0.25"/>
    <row r="47177" s="29" customFormat="1" x14ac:dyDescent="0.25"/>
    <row r="47178" s="29" customFormat="1" x14ac:dyDescent="0.25"/>
    <row r="47179" s="29" customFormat="1" x14ac:dyDescent="0.25"/>
    <row r="47180" s="29" customFormat="1" x14ac:dyDescent="0.25"/>
    <row r="47181" s="29" customFormat="1" x14ac:dyDescent="0.25"/>
    <row r="47182" s="29" customFormat="1" x14ac:dyDescent="0.25"/>
    <row r="47183" s="29" customFormat="1" x14ac:dyDescent="0.25"/>
    <row r="47184" s="29" customFormat="1" x14ac:dyDescent="0.25"/>
    <row r="47185" s="29" customFormat="1" x14ac:dyDescent="0.25"/>
    <row r="47186" s="29" customFormat="1" x14ac:dyDescent="0.25"/>
    <row r="47187" s="29" customFormat="1" x14ac:dyDescent="0.25"/>
    <row r="47188" s="29" customFormat="1" x14ac:dyDescent="0.25"/>
    <row r="47189" s="29" customFormat="1" x14ac:dyDescent="0.25"/>
    <row r="47190" s="29" customFormat="1" x14ac:dyDescent="0.25"/>
    <row r="47191" s="29" customFormat="1" x14ac:dyDescent="0.25"/>
    <row r="47192" s="29" customFormat="1" x14ac:dyDescent="0.25"/>
    <row r="47193" s="29" customFormat="1" x14ac:dyDescent="0.25"/>
    <row r="47194" s="29" customFormat="1" x14ac:dyDescent="0.25"/>
    <row r="47195" s="29" customFormat="1" x14ac:dyDescent="0.25"/>
    <row r="47196" s="29" customFormat="1" x14ac:dyDescent="0.25"/>
    <row r="47197" s="29" customFormat="1" x14ac:dyDescent="0.25"/>
    <row r="47198" s="29" customFormat="1" x14ac:dyDescent="0.25"/>
    <row r="47199" s="29" customFormat="1" x14ac:dyDescent="0.25"/>
    <row r="47200" s="29" customFormat="1" x14ac:dyDescent="0.25"/>
    <row r="47201" s="29" customFormat="1" x14ac:dyDescent="0.25"/>
    <row r="47202" s="29" customFormat="1" x14ac:dyDescent="0.25"/>
    <row r="47203" s="29" customFormat="1" x14ac:dyDescent="0.25"/>
    <row r="47204" s="29" customFormat="1" x14ac:dyDescent="0.25"/>
    <row r="47205" s="29" customFormat="1" x14ac:dyDescent="0.25"/>
    <row r="47206" s="29" customFormat="1" x14ac:dyDescent="0.25"/>
    <row r="47207" s="29" customFormat="1" x14ac:dyDescent="0.25"/>
    <row r="47208" s="29" customFormat="1" x14ac:dyDescent="0.25"/>
    <row r="47209" s="29" customFormat="1" x14ac:dyDescent="0.25"/>
    <row r="47210" s="29" customFormat="1" x14ac:dyDescent="0.25"/>
    <row r="47211" s="29" customFormat="1" x14ac:dyDescent="0.25"/>
    <row r="47212" s="29" customFormat="1" x14ac:dyDescent="0.25"/>
    <row r="47213" s="29" customFormat="1" x14ac:dyDescent="0.25"/>
    <row r="47214" s="29" customFormat="1" x14ac:dyDescent="0.25"/>
    <row r="47215" s="29" customFormat="1" x14ac:dyDescent="0.25"/>
    <row r="47216" s="29" customFormat="1" x14ac:dyDescent="0.25"/>
    <row r="47217" s="29" customFormat="1" x14ac:dyDescent="0.25"/>
    <row r="47218" s="29" customFormat="1" x14ac:dyDescent="0.25"/>
    <row r="47219" s="29" customFormat="1" x14ac:dyDescent="0.25"/>
    <row r="47220" s="29" customFormat="1" x14ac:dyDescent="0.25"/>
    <row r="47221" s="29" customFormat="1" x14ac:dyDescent="0.25"/>
    <row r="47222" s="29" customFormat="1" x14ac:dyDescent="0.25"/>
    <row r="47223" s="29" customFormat="1" x14ac:dyDescent="0.25"/>
    <row r="47224" s="29" customFormat="1" x14ac:dyDescent="0.25"/>
    <row r="47225" s="29" customFormat="1" x14ac:dyDescent="0.25"/>
    <row r="47226" s="29" customFormat="1" x14ac:dyDescent="0.25"/>
    <row r="47227" s="29" customFormat="1" x14ac:dyDescent="0.25"/>
    <row r="47228" s="29" customFormat="1" x14ac:dyDescent="0.25"/>
    <row r="47229" s="29" customFormat="1" x14ac:dyDescent="0.25"/>
    <row r="47230" s="29" customFormat="1" x14ac:dyDescent="0.25"/>
    <row r="47231" s="29" customFormat="1" x14ac:dyDescent="0.25"/>
    <row r="47232" s="29" customFormat="1" x14ac:dyDescent="0.25"/>
    <row r="47233" s="29" customFormat="1" x14ac:dyDescent="0.25"/>
    <row r="47234" s="29" customFormat="1" x14ac:dyDescent="0.25"/>
    <row r="47235" s="29" customFormat="1" x14ac:dyDescent="0.25"/>
    <row r="47236" s="29" customFormat="1" x14ac:dyDescent="0.25"/>
    <row r="47237" s="29" customFormat="1" x14ac:dyDescent="0.25"/>
    <row r="47238" s="29" customFormat="1" x14ac:dyDescent="0.25"/>
    <row r="47239" s="29" customFormat="1" x14ac:dyDescent="0.25"/>
    <row r="47240" s="29" customFormat="1" x14ac:dyDescent="0.25"/>
    <row r="47241" s="29" customFormat="1" x14ac:dyDescent="0.25"/>
    <row r="47242" s="29" customFormat="1" x14ac:dyDescent="0.25"/>
    <row r="47243" s="29" customFormat="1" x14ac:dyDescent="0.25"/>
    <row r="47244" s="29" customFormat="1" x14ac:dyDescent="0.25"/>
    <row r="47245" s="29" customFormat="1" x14ac:dyDescent="0.25"/>
    <row r="47246" s="29" customFormat="1" x14ac:dyDescent="0.25"/>
    <row r="47247" s="29" customFormat="1" x14ac:dyDescent="0.25"/>
    <row r="47248" s="29" customFormat="1" x14ac:dyDescent="0.25"/>
    <row r="47249" s="29" customFormat="1" x14ac:dyDescent="0.25"/>
    <row r="47250" s="29" customFormat="1" x14ac:dyDescent="0.25"/>
    <row r="47251" s="29" customFormat="1" x14ac:dyDescent="0.25"/>
    <row r="47252" s="29" customFormat="1" x14ac:dyDescent="0.25"/>
    <row r="47253" s="29" customFormat="1" x14ac:dyDescent="0.25"/>
    <row r="47254" s="29" customFormat="1" x14ac:dyDescent="0.25"/>
    <row r="47255" s="29" customFormat="1" x14ac:dyDescent="0.25"/>
    <row r="47256" s="29" customFormat="1" x14ac:dyDescent="0.25"/>
    <row r="47257" s="29" customFormat="1" x14ac:dyDescent="0.25"/>
    <row r="47258" s="29" customFormat="1" x14ac:dyDescent="0.25"/>
    <row r="47259" s="29" customFormat="1" x14ac:dyDescent="0.25"/>
    <row r="47260" s="29" customFormat="1" x14ac:dyDescent="0.25"/>
    <row r="47261" s="29" customFormat="1" x14ac:dyDescent="0.25"/>
    <row r="47262" s="29" customFormat="1" x14ac:dyDescent="0.25"/>
    <row r="47263" s="29" customFormat="1" x14ac:dyDescent="0.25"/>
    <row r="47264" s="29" customFormat="1" x14ac:dyDescent="0.25"/>
    <row r="47265" s="29" customFormat="1" x14ac:dyDescent="0.25"/>
    <row r="47266" s="29" customFormat="1" x14ac:dyDescent="0.25"/>
    <row r="47267" s="29" customFormat="1" x14ac:dyDescent="0.25"/>
    <row r="47268" s="29" customFormat="1" x14ac:dyDescent="0.25"/>
    <row r="47269" s="29" customFormat="1" x14ac:dyDescent="0.25"/>
    <row r="47270" s="29" customFormat="1" x14ac:dyDescent="0.25"/>
    <row r="47271" s="29" customFormat="1" x14ac:dyDescent="0.25"/>
    <row r="47272" s="29" customFormat="1" x14ac:dyDescent="0.25"/>
    <row r="47273" s="29" customFormat="1" x14ac:dyDescent="0.25"/>
    <row r="47274" s="29" customFormat="1" x14ac:dyDescent="0.25"/>
    <row r="47275" s="29" customFormat="1" x14ac:dyDescent="0.25"/>
    <row r="47276" s="29" customFormat="1" x14ac:dyDescent="0.25"/>
    <row r="47277" s="29" customFormat="1" x14ac:dyDescent="0.25"/>
    <row r="47278" s="29" customFormat="1" x14ac:dyDescent="0.25"/>
    <row r="47279" s="29" customFormat="1" x14ac:dyDescent="0.25"/>
    <row r="47280" s="29" customFormat="1" x14ac:dyDescent="0.25"/>
    <row r="47281" s="29" customFormat="1" x14ac:dyDescent="0.25"/>
    <row r="47282" s="29" customFormat="1" x14ac:dyDescent="0.25"/>
    <row r="47283" s="29" customFormat="1" x14ac:dyDescent="0.25"/>
    <row r="47284" s="29" customFormat="1" x14ac:dyDescent="0.25"/>
    <row r="47285" s="29" customFormat="1" x14ac:dyDescent="0.25"/>
    <row r="47286" s="29" customFormat="1" x14ac:dyDescent="0.25"/>
    <row r="47287" s="29" customFormat="1" x14ac:dyDescent="0.25"/>
    <row r="47288" s="29" customFormat="1" x14ac:dyDescent="0.25"/>
    <row r="47289" s="29" customFormat="1" x14ac:dyDescent="0.25"/>
    <row r="47290" s="29" customFormat="1" x14ac:dyDescent="0.25"/>
    <row r="47291" s="29" customFormat="1" x14ac:dyDescent="0.25"/>
    <row r="47292" s="29" customFormat="1" x14ac:dyDescent="0.25"/>
    <row r="47293" s="29" customFormat="1" x14ac:dyDescent="0.25"/>
    <row r="47294" s="29" customFormat="1" x14ac:dyDescent="0.25"/>
    <row r="47295" s="29" customFormat="1" x14ac:dyDescent="0.25"/>
    <row r="47296" s="29" customFormat="1" x14ac:dyDescent="0.25"/>
    <row r="47297" s="29" customFormat="1" x14ac:dyDescent="0.25"/>
    <row r="47298" s="29" customFormat="1" x14ac:dyDescent="0.25"/>
    <row r="47299" s="29" customFormat="1" x14ac:dyDescent="0.25"/>
    <row r="47300" s="29" customFormat="1" x14ac:dyDescent="0.25"/>
    <row r="47301" s="29" customFormat="1" x14ac:dyDescent="0.25"/>
    <row r="47302" s="29" customFormat="1" x14ac:dyDescent="0.25"/>
    <row r="47303" s="29" customFormat="1" x14ac:dyDescent="0.25"/>
    <row r="47304" s="29" customFormat="1" x14ac:dyDescent="0.25"/>
    <row r="47305" s="29" customFormat="1" x14ac:dyDescent="0.25"/>
    <row r="47306" s="29" customFormat="1" x14ac:dyDescent="0.25"/>
    <row r="47307" s="29" customFormat="1" x14ac:dyDescent="0.25"/>
    <row r="47308" s="29" customFormat="1" x14ac:dyDescent="0.25"/>
    <row r="47309" s="29" customFormat="1" x14ac:dyDescent="0.25"/>
    <row r="47310" s="29" customFormat="1" x14ac:dyDescent="0.25"/>
    <row r="47311" s="29" customFormat="1" x14ac:dyDescent="0.25"/>
    <row r="47312" s="29" customFormat="1" x14ac:dyDescent="0.25"/>
    <row r="47313" s="29" customFormat="1" x14ac:dyDescent="0.25"/>
    <row r="47314" s="29" customFormat="1" x14ac:dyDescent="0.25"/>
    <row r="47315" s="29" customFormat="1" x14ac:dyDescent="0.25"/>
    <row r="47316" s="29" customFormat="1" x14ac:dyDescent="0.25"/>
    <row r="47317" s="29" customFormat="1" x14ac:dyDescent="0.25"/>
    <row r="47318" s="29" customFormat="1" x14ac:dyDescent="0.25"/>
    <row r="47319" s="29" customFormat="1" x14ac:dyDescent="0.25"/>
    <row r="47320" s="29" customFormat="1" x14ac:dyDescent="0.25"/>
    <row r="47321" s="29" customFormat="1" x14ac:dyDescent="0.25"/>
    <row r="47322" s="29" customFormat="1" x14ac:dyDescent="0.25"/>
    <row r="47323" s="29" customFormat="1" x14ac:dyDescent="0.25"/>
    <row r="47324" s="29" customFormat="1" x14ac:dyDescent="0.25"/>
    <row r="47325" s="29" customFormat="1" x14ac:dyDescent="0.25"/>
    <row r="47326" s="29" customFormat="1" x14ac:dyDescent="0.25"/>
    <row r="47327" s="29" customFormat="1" x14ac:dyDescent="0.25"/>
    <row r="47328" s="29" customFormat="1" x14ac:dyDescent="0.25"/>
    <row r="47329" s="29" customFormat="1" x14ac:dyDescent="0.25"/>
    <row r="47330" s="29" customFormat="1" x14ac:dyDescent="0.25"/>
    <row r="47331" s="29" customFormat="1" x14ac:dyDescent="0.25"/>
    <row r="47332" s="29" customFormat="1" x14ac:dyDescent="0.25"/>
    <row r="47333" s="29" customFormat="1" x14ac:dyDescent="0.25"/>
    <row r="47334" s="29" customFormat="1" x14ac:dyDescent="0.25"/>
    <row r="47335" s="29" customFormat="1" x14ac:dyDescent="0.25"/>
    <row r="47336" s="29" customFormat="1" x14ac:dyDescent="0.25"/>
    <row r="47337" s="29" customFormat="1" x14ac:dyDescent="0.25"/>
    <row r="47338" s="29" customFormat="1" x14ac:dyDescent="0.25"/>
    <row r="47339" s="29" customFormat="1" x14ac:dyDescent="0.25"/>
    <row r="47340" s="29" customFormat="1" x14ac:dyDescent="0.25"/>
    <row r="47341" s="29" customFormat="1" x14ac:dyDescent="0.25"/>
    <row r="47342" s="29" customFormat="1" x14ac:dyDescent="0.25"/>
    <row r="47343" s="29" customFormat="1" x14ac:dyDescent="0.25"/>
    <row r="47344" s="29" customFormat="1" x14ac:dyDescent="0.25"/>
    <row r="47345" s="29" customFormat="1" x14ac:dyDescent="0.25"/>
    <row r="47346" s="29" customFormat="1" x14ac:dyDescent="0.25"/>
    <row r="47347" s="29" customFormat="1" x14ac:dyDescent="0.25"/>
    <row r="47348" s="29" customFormat="1" x14ac:dyDescent="0.25"/>
    <row r="47349" s="29" customFormat="1" x14ac:dyDescent="0.25"/>
    <row r="47350" s="29" customFormat="1" x14ac:dyDescent="0.25"/>
    <row r="47351" s="29" customFormat="1" x14ac:dyDescent="0.25"/>
    <row r="47352" s="29" customFormat="1" x14ac:dyDescent="0.25"/>
    <row r="47353" s="29" customFormat="1" x14ac:dyDescent="0.25"/>
    <row r="47354" s="29" customFormat="1" x14ac:dyDescent="0.25"/>
    <row r="47355" s="29" customFormat="1" x14ac:dyDescent="0.25"/>
    <row r="47356" s="29" customFormat="1" x14ac:dyDescent="0.25"/>
    <row r="47357" s="29" customFormat="1" x14ac:dyDescent="0.25"/>
    <row r="47358" s="29" customFormat="1" x14ac:dyDescent="0.25"/>
    <row r="47359" s="29" customFormat="1" x14ac:dyDescent="0.25"/>
    <row r="47360" s="29" customFormat="1" x14ac:dyDescent="0.25"/>
    <row r="47361" s="29" customFormat="1" x14ac:dyDescent="0.25"/>
    <row r="47362" s="29" customFormat="1" x14ac:dyDescent="0.25"/>
    <row r="47363" s="29" customFormat="1" x14ac:dyDescent="0.25"/>
    <row r="47364" s="29" customFormat="1" x14ac:dyDescent="0.25"/>
    <row r="47365" s="29" customFormat="1" x14ac:dyDescent="0.25"/>
    <row r="47366" s="29" customFormat="1" x14ac:dyDescent="0.25"/>
    <row r="47367" s="29" customFormat="1" x14ac:dyDescent="0.25"/>
    <row r="47368" s="29" customFormat="1" x14ac:dyDescent="0.25"/>
    <row r="47369" s="29" customFormat="1" x14ac:dyDescent="0.25"/>
    <row r="47370" s="29" customFormat="1" x14ac:dyDescent="0.25"/>
    <row r="47371" s="29" customFormat="1" x14ac:dyDescent="0.25"/>
    <row r="47372" s="29" customFormat="1" x14ac:dyDescent="0.25"/>
    <row r="47373" s="29" customFormat="1" x14ac:dyDescent="0.25"/>
    <row r="47374" s="29" customFormat="1" x14ac:dyDescent="0.25"/>
    <row r="47375" s="29" customFormat="1" x14ac:dyDescent="0.25"/>
    <row r="47376" s="29" customFormat="1" x14ac:dyDescent="0.25"/>
    <row r="47377" s="29" customFormat="1" x14ac:dyDescent="0.25"/>
    <row r="47378" s="29" customFormat="1" x14ac:dyDescent="0.25"/>
    <row r="47379" s="29" customFormat="1" x14ac:dyDescent="0.25"/>
    <row r="47380" s="29" customFormat="1" x14ac:dyDescent="0.25"/>
    <row r="47381" s="29" customFormat="1" x14ac:dyDescent="0.25"/>
    <row r="47382" s="29" customFormat="1" x14ac:dyDescent="0.25"/>
    <row r="47383" s="29" customFormat="1" x14ac:dyDescent="0.25"/>
    <row r="47384" s="29" customFormat="1" x14ac:dyDescent="0.25"/>
    <row r="47385" s="29" customFormat="1" x14ac:dyDescent="0.25"/>
    <row r="47386" s="29" customFormat="1" x14ac:dyDescent="0.25"/>
    <row r="47387" s="29" customFormat="1" x14ac:dyDescent="0.25"/>
    <row r="47388" s="29" customFormat="1" x14ac:dyDescent="0.25"/>
    <row r="47389" s="29" customFormat="1" x14ac:dyDescent="0.25"/>
    <row r="47390" s="29" customFormat="1" x14ac:dyDescent="0.25"/>
    <row r="47391" s="29" customFormat="1" x14ac:dyDescent="0.25"/>
    <row r="47392" s="29" customFormat="1" x14ac:dyDescent="0.25"/>
    <row r="47393" s="29" customFormat="1" x14ac:dyDescent="0.25"/>
    <row r="47394" s="29" customFormat="1" x14ac:dyDescent="0.25"/>
    <row r="47395" s="29" customFormat="1" x14ac:dyDescent="0.25"/>
    <row r="47396" s="29" customFormat="1" x14ac:dyDescent="0.25"/>
    <row r="47397" s="29" customFormat="1" x14ac:dyDescent="0.25"/>
    <row r="47398" s="29" customFormat="1" x14ac:dyDescent="0.25"/>
    <row r="47399" s="29" customFormat="1" x14ac:dyDescent="0.25"/>
    <row r="47400" s="29" customFormat="1" x14ac:dyDescent="0.25"/>
    <row r="47401" s="29" customFormat="1" x14ac:dyDescent="0.25"/>
    <row r="47402" s="29" customFormat="1" x14ac:dyDescent="0.25"/>
    <row r="47403" s="29" customFormat="1" x14ac:dyDescent="0.25"/>
    <row r="47404" s="29" customFormat="1" x14ac:dyDescent="0.25"/>
    <row r="47405" s="29" customFormat="1" x14ac:dyDescent="0.25"/>
    <row r="47406" s="29" customFormat="1" x14ac:dyDescent="0.25"/>
    <row r="47407" s="29" customFormat="1" x14ac:dyDescent="0.25"/>
    <row r="47408" s="29" customFormat="1" x14ac:dyDescent="0.25"/>
    <row r="47409" s="29" customFormat="1" x14ac:dyDescent="0.25"/>
    <row r="47410" s="29" customFormat="1" x14ac:dyDescent="0.25"/>
    <row r="47411" s="29" customFormat="1" x14ac:dyDescent="0.25"/>
    <row r="47412" s="29" customFormat="1" x14ac:dyDescent="0.25"/>
    <row r="47413" s="29" customFormat="1" x14ac:dyDescent="0.25"/>
    <row r="47414" s="29" customFormat="1" x14ac:dyDescent="0.25"/>
    <row r="47415" s="29" customFormat="1" x14ac:dyDescent="0.25"/>
    <row r="47416" s="29" customFormat="1" x14ac:dyDescent="0.25"/>
    <row r="47417" s="29" customFormat="1" x14ac:dyDescent="0.25"/>
    <row r="47418" s="29" customFormat="1" x14ac:dyDescent="0.25"/>
    <row r="47419" s="29" customFormat="1" x14ac:dyDescent="0.25"/>
    <row r="47420" s="29" customFormat="1" x14ac:dyDescent="0.25"/>
    <row r="47421" s="29" customFormat="1" x14ac:dyDescent="0.25"/>
    <row r="47422" s="29" customFormat="1" x14ac:dyDescent="0.25"/>
    <row r="47423" s="29" customFormat="1" x14ac:dyDescent="0.25"/>
    <row r="47424" s="29" customFormat="1" x14ac:dyDescent="0.25"/>
    <row r="47425" s="29" customFormat="1" x14ac:dyDescent="0.25"/>
    <row r="47426" s="29" customFormat="1" x14ac:dyDescent="0.25"/>
    <row r="47427" s="29" customFormat="1" x14ac:dyDescent="0.25"/>
    <row r="47428" s="29" customFormat="1" x14ac:dyDescent="0.25"/>
    <row r="47429" s="29" customFormat="1" x14ac:dyDescent="0.25"/>
    <row r="47430" s="29" customFormat="1" x14ac:dyDescent="0.25"/>
    <row r="47431" s="29" customFormat="1" x14ac:dyDescent="0.25"/>
    <row r="47432" s="29" customFormat="1" x14ac:dyDescent="0.25"/>
    <row r="47433" s="29" customFormat="1" x14ac:dyDescent="0.25"/>
    <row r="47434" s="29" customFormat="1" x14ac:dyDescent="0.25"/>
    <row r="47435" s="29" customFormat="1" x14ac:dyDescent="0.25"/>
    <row r="47436" s="29" customFormat="1" x14ac:dyDescent="0.25"/>
    <row r="47437" s="29" customFormat="1" x14ac:dyDescent="0.25"/>
    <row r="47438" s="29" customFormat="1" x14ac:dyDescent="0.25"/>
    <row r="47439" s="29" customFormat="1" x14ac:dyDescent="0.25"/>
    <row r="47440" s="29" customFormat="1" x14ac:dyDescent="0.25"/>
    <row r="47441" s="29" customFormat="1" x14ac:dyDescent="0.25"/>
    <row r="47442" s="29" customFormat="1" x14ac:dyDescent="0.25"/>
    <row r="47443" s="29" customFormat="1" x14ac:dyDescent="0.25"/>
    <row r="47444" s="29" customFormat="1" x14ac:dyDescent="0.25"/>
    <row r="47445" s="29" customFormat="1" x14ac:dyDescent="0.25"/>
    <row r="47446" s="29" customFormat="1" x14ac:dyDescent="0.25"/>
    <row r="47447" s="29" customFormat="1" x14ac:dyDescent="0.25"/>
    <row r="47448" s="29" customFormat="1" x14ac:dyDescent="0.25"/>
    <row r="47449" s="29" customFormat="1" x14ac:dyDescent="0.25"/>
    <row r="47450" s="29" customFormat="1" x14ac:dyDescent="0.25"/>
    <row r="47451" s="29" customFormat="1" x14ac:dyDescent="0.25"/>
    <row r="47452" s="29" customFormat="1" x14ac:dyDescent="0.25"/>
    <row r="47453" s="29" customFormat="1" x14ac:dyDescent="0.25"/>
    <row r="47454" s="29" customFormat="1" x14ac:dyDescent="0.25"/>
    <row r="47455" s="29" customFormat="1" x14ac:dyDescent="0.25"/>
    <row r="47456" s="29" customFormat="1" x14ac:dyDescent="0.25"/>
    <row r="47457" s="29" customFormat="1" x14ac:dyDescent="0.25"/>
    <row r="47458" s="29" customFormat="1" x14ac:dyDescent="0.25"/>
    <row r="47459" s="29" customFormat="1" x14ac:dyDescent="0.25"/>
    <row r="47460" s="29" customFormat="1" x14ac:dyDescent="0.25"/>
    <row r="47461" s="29" customFormat="1" x14ac:dyDescent="0.25"/>
    <row r="47462" s="29" customFormat="1" x14ac:dyDescent="0.25"/>
    <row r="47463" s="29" customFormat="1" x14ac:dyDescent="0.25"/>
    <row r="47464" s="29" customFormat="1" x14ac:dyDescent="0.25"/>
    <row r="47465" s="29" customFormat="1" x14ac:dyDescent="0.25"/>
    <row r="47466" s="29" customFormat="1" x14ac:dyDescent="0.25"/>
    <row r="47467" s="29" customFormat="1" x14ac:dyDescent="0.25"/>
    <row r="47468" s="29" customFormat="1" x14ac:dyDescent="0.25"/>
    <row r="47469" s="29" customFormat="1" x14ac:dyDescent="0.25"/>
    <row r="47470" s="29" customFormat="1" x14ac:dyDescent="0.25"/>
    <row r="47471" s="29" customFormat="1" x14ac:dyDescent="0.25"/>
    <row r="47472" s="29" customFormat="1" x14ac:dyDescent="0.25"/>
    <row r="47473" s="29" customFormat="1" x14ac:dyDescent="0.25"/>
    <row r="47474" s="29" customFormat="1" x14ac:dyDescent="0.25"/>
    <row r="47475" s="29" customFormat="1" x14ac:dyDescent="0.25"/>
    <row r="47476" s="29" customFormat="1" x14ac:dyDescent="0.25"/>
    <row r="47477" s="29" customFormat="1" x14ac:dyDescent="0.25"/>
    <row r="47478" s="29" customFormat="1" x14ac:dyDescent="0.25"/>
    <row r="47479" s="29" customFormat="1" x14ac:dyDescent="0.25"/>
    <row r="47480" s="29" customFormat="1" x14ac:dyDescent="0.25"/>
    <row r="47481" s="29" customFormat="1" x14ac:dyDescent="0.25"/>
    <row r="47482" s="29" customFormat="1" x14ac:dyDescent="0.25"/>
    <row r="47483" s="29" customFormat="1" x14ac:dyDescent="0.25"/>
    <row r="47484" s="29" customFormat="1" x14ac:dyDescent="0.25"/>
    <row r="47485" s="29" customFormat="1" x14ac:dyDescent="0.25"/>
    <row r="47486" s="29" customFormat="1" x14ac:dyDescent="0.25"/>
    <row r="47487" s="29" customFormat="1" x14ac:dyDescent="0.25"/>
    <row r="47488" s="29" customFormat="1" x14ac:dyDescent="0.25"/>
    <row r="47489" s="29" customFormat="1" x14ac:dyDescent="0.25"/>
    <row r="47490" s="29" customFormat="1" x14ac:dyDescent="0.25"/>
    <row r="47491" s="29" customFormat="1" x14ac:dyDescent="0.25"/>
    <row r="47492" s="29" customFormat="1" x14ac:dyDescent="0.25"/>
    <row r="47493" s="29" customFormat="1" x14ac:dyDescent="0.25"/>
    <row r="47494" s="29" customFormat="1" x14ac:dyDescent="0.25"/>
    <row r="47495" s="29" customFormat="1" x14ac:dyDescent="0.25"/>
    <row r="47496" s="29" customFormat="1" x14ac:dyDescent="0.25"/>
    <row r="47497" s="29" customFormat="1" x14ac:dyDescent="0.25"/>
    <row r="47498" s="29" customFormat="1" x14ac:dyDescent="0.25"/>
    <row r="47499" s="29" customFormat="1" x14ac:dyDescent="0.25"/>
    <row r="47500" s="29" customFormat="1" x14ac:dyDescent="0.25"/>
    <row r="47501" s="29" customFormat="1" x14ac:dyDescent="0.25"/>
    <row r="47502" s="29" customFormat="1" x14ac:dyDescent="0.25"/>
    <row r="47503" s="29" customFormat="1" x14ac:dyDescent="0.25"/>
    <row r="47504" s="29" customFormat="1" x14ac:dyDescent="0.25"/>
    <row r="47505" s="29" customFormat="1" x14ac:dyDescent="0.25"/>
    <row r="47506" s="29" customFormat="1" x14ac:dyDescent="0.25"/>
    <row r="47507" s="29" customFormat="1" x14ac:dyDescent="0.25"/>
    <row r="47508" s="29" customFormat="1" x14ac:dyDescent="0.25"/>
    <row r="47509" s="29" customFormat="1" x14ac:dyDescent="0.25"/>
    <row r="47510" s="29" customFormat="1" x14ac:dyDescent="0.25"/>
    <row r="47511" s="29" customFormat="1" x14ac:dyDescent="0.25"/>
    <row r="47512" s="29" customFormat="1" x14ac:dyDescent="0.25"/>
    <row r="47513" s="29" customFormat="1" x14ac:dyDescent="0.25"/>
    <row r="47514" s="29" customFormat="1" x14ac:dyDescent="0.25"/>
    <row r="47515" s="29" customFormat="1" x14ac:dyDescent="0.25"/>
    <row r="47516" s="29" customFormat="1" x14ac:dyDescent="0.25"/>
    <row r="47517" s="29" customFormat="1" x14ac:dyDescent="0.25"/>
    <row r="47518" s="29" customFormat="1" x14ac:dyDescent="0.25"/>
    <row r="47519" s="29" customFormat="1" x14ac:dyDescent="0.25"/>
    <row r="47520" s="29" customFormat="1" x14ac:dyDescent="0.25"/>
    <row r="47521" s="29" customFormat="1" x14ac:dyDescent="0.25"/>
    <row r="47522" s="29" customFormat="1" x14ac:dyDescent="0.25"/>
    <row r="47523" s="29" customFormat="1" x14ac:dyDescent="0.25"/>
    <row r="47524" s="29" customFormat="1" x14ac:dyDescent="0.25"/>
    <row r="47525" s="29" customFormat="1" x14ac:dyDescent="0.25"/>
    <row r="47526" s="29" customFormat="1" x14ac:dyDescent="0.25"/>
    <row r="47527" s="29" customFormat="1" x14ac:dyDescent="0.25"/>
    <row r="47528" s="29" customFormat="1" x14ac:dyDescent="0.25"/>
    <row r="47529" s="29" customFormat="1" x14ac:dyDescent="0.25"/>
    <row r="47530" s="29" customFormat="1" x14ac:dyDescent="0.25"/>
    <row r="47531" s="29" customFormat="1" x14ac:dyDescent="0.25"/>
    <row r="47532" s="29" customFormat="1" x14ac:dyDescent="0.25"/>
    <row r="47533" s="29" customFormat="1" x14ac:dyDescent="0.25"/>
    <row r="47534" s="29" customFormat="1" x14ac:dyDescent="0.25"/>
    <row r="47535" s="29" customFormat="1" x14ac:dyDescent="0.25"/>
    <row r="47536" s="29" customFormat="1" x14ac:dyDescent="0.25"/>
    <row r="47537" s="29" customFormat="1" x14ac:dyDescent="0.25"/>
    <row r="47538" s="29" customFormat="1" x14ac:dyDescent="0.25"/>
    <row r="47539" s="29" customFormat="1" x14ac:dyDescent="0.25"/>
    <row r="47540" s="29" customFormat="1" x14ac:dyDescent="0.25"/>
    <row r="47541" s="29" customFormat="1" x14ac:dyDescent="0.25"/>
    <row r="47542" s="29" customFormat="1" x14ac:dyDescent="0.25"/>
    <row r="47543" s="29" customFormat="1" x14ac:dyDescent="0.25"/>
    <row r="47544" s="29" customFormat="1" x14ac:dyDescent="0.25"/>
    <row r="47545" s="29" customFormat="1" x14ac:dyDescent="0.25"/>
    <row r="47546" s="29" customFormat="1" x14ac:dyDescent="0.25"/>
    <row r="47547" s="29" customFormat="1" x14ac:dyDescent="0.25"/>
    <row r="47548" s="29" customFormat="1" x14ac:dyDescent="0.25"/>
    <row r="47549" s="29" customFormat="1" x14ac:dyDescent="0.25"/>
    <row r="47550" s="29" customFormat="1" x14ac:dyDescent="0.25"/>
    <row r="47551" s="29" customFormat="1" x14ac:dyDescent="0.25"/>
    <row r="47552" s="29" customFormat="1" x14ac:dyDescent="0.25"/>
    <row r="47553" s="29" customFormat="1" x14ac:dyDescent="0.25"/>
    <row r="47554" s="29" customFormat="1" x14ac:dyDescent="0.25"/>
    <row r="47555" s="29" customFormat="1" x14ac:dyDescent="0.25"/>
    <row r="47556" s="29" customFormat="1" x14ac:dyDescent="0.25"/>
    <row r="47557" s="29" customFormat="1" x14ac:dyDescent="0.25"/>
    <row r="47558" s="29" customFormat="1" x14ac:dyDescent="0.25"/>
    <row r="47559" s="29" customFormat="1" x14ac:dyDescent="0.25"/>
    <row r="47560" s="29" customFormat="1" x14ac:dyDescent="0.25"/>
    <row r="47561" s="29" customFormat="1" x14ac:dyDescent="0.25"/>
    <row r="47562" s="29" customFormat="1" x14ac:dyDescent="0.25"/>
    <row r="47563" s="29" customFormat="1" x14ac:dyDescent="0.25"/>
    <row r="47564" s="29" customFormat="1" x14ac:dyDescent="0.25"/>
    <row r="47565" s="29" customFormat="1" x14ac:dyDescent="0.25"/>
    <row r="47566" s="29" customFormat="1" x14ac:dyDescent="0.25"/>
    <row r="47567" s="29" customFormat="1" x14ac:dyDescent="0.25"/>
    <row r="47568" s="29" customFormat="1" x14ac:dyDescent="0.25"/>
    <row r="47569" s="29" customFormat="1" x14ac:dyDescent="0.25"/>
    <row r="47570" s="29" customFormat="1" x14ac:dyDescent="0.25"/>
    <row r="47571" s="29" customFormat="1" x14ac:dyDescent="0.25"/>
    <row r="47572" s="29" customFormat="1" x14ac:dyDescent="0.25"/>
    <row r="47573" s="29" customFormat="1" x14ac:dyDescent="0.25"/>
    <row r="47574" s="29" customFormat="1" x14ac:dyDescent="0.25"/>
    <row r="47575" s="29" customFormat="1" x14ac:dyDescent="0.25"/>
    <row r="47576" s="29" customFormat="1" x14ac:dyDescent="0.25"/>
    <row r="47577" s="29" customFormat="1" x14ac:dyDescent="0.25"/>
    <row r="47578" s="29" customFormat="1" x14ac:dyDescent="0.25"/>
    <row r="47579" s="29" customFormat="1" x14ac:dyDescent="0.25"/>
    <row r="47580" s="29" customFormat="1" x14ac:dyDescent="0.25"/>
    <row r="47581" s="29" customFormat="1" x14ac:dyDescent="0.25"/>
    <row r="47582" s="29" customFormat="1" x14ac:dyDescent="0.25"/>
    <row r="47583" s="29" customFormat="1" x14ac:dyDescent="0.25"/>
    <row r="47584" s="29" customFormat="1" x14ac:dyDescent="0.25"/>
    <row r="47585" s="29" customFormat="1" x14ac:dyDescent="0.25"/>
    <row r="47586" s="29" customFormat="1" x14ac:dyDescent="0.25"/>
    <row r="47587" s="29" customFormat="1" x14ac:dyDescent="0.25"/>
    <row r="47588" s="29" customFormat="1" x14ac:dyDescent="0.25"/>
    <row r="47589" s="29" customFormat="1" x14ac:dyDescent="0.25"/>
    <row r="47590" s="29" customFormat="1" x14ac:dyDescent="0.25"/>
    <row r="47591" s="29" customFormat="1" x14ac:dyDescent="0.25"/>
    <row r="47592" s="29" customFormat="1" x14ac:dyDescent="0.25"/>
    <row r="47593" s="29" customFormat="1" x14ac:dyDescent="0.25"/>
    <row r="47594" s="29" customFormat="1" x14ac:dyDescent="0.25"/>
    <row r="47595" s="29" customFormat="1" x14ac:dyDescent="0.25"/>
    <row r="47596" s="29" customFormat="1" x14ac:dyDescent="0.25"/>
    <row r="47597" s="29" customFormat="1" x14ac:dyDescent="0.25"/>
    <row r="47598" s="29" customFormat="1" x14ac:dyDescent="0.25"/>
    <row r="47599" s="29" customFormat="1" x14ac:dyDescent="0.25"/>
    <row r="47600" s="29" customFormat="1" x14ac:dyDescent="0.25"/>
    <row r="47601" s="29" customFormat="1" x14ac:dyDescent="0.25"/>
    <row r="47602" s="29" customFormat="1" x14ac:dyDescent="0.25"/>
    <row r="47603" s="29" customFormat="1" x14ac:dyDescent="0.25"/>
    <row r="47604" s="29" customFormat="1" x14ac:dyDescent="0.25"/>
    <row r="47605" s="29" customFormat="1" x14ac:dyDescent="0.25"/>
    <row r="47606" s="29" customFormat="1" x14ac:dyDescent="0.25"/>
    <row r="47607" s="29" customFormat="1" x14ac:dyDescent="0.25"/>
    <row r="47608" s="29" customFormat="1" x14ac:dyDescent="0.25"/>
    <row r="47609" s="29" customFormat="1" x14ac:dyDescent="0.25"/>
    <row r="47610" s="29" customFormat="1" x14ac:dyDescent="0.25"/>
    <row r="47611" s="29" customFormat="1" x14ac:dyDescent="0.25"/>
    <row r="47612" s="29" customFormat="1" x14ac:dyDescent="0.25"/>
    <row r="47613" s="29" customFormat="1" x14ac:dyDescent="0.25"/>
    <row r="47614" s="29" customFormat="1" x14ac:dyDescent="0.25"/>
    <row r="47615" s="29" customFormat="1" x14ac:dyDescent="0.25"/>
    <row r="47616" s="29" customFormat="1" x14ac:dyDescent="0.25"/>
    <row r="47617" s="29" customFormat="1" x14ac:dyDescent="0.25"/>
    <row r="47618" s="29" customFormat="1" x14ac:dyDescent="0.25"/>
    <row r="47619" s="29" customFormat="1" x14ac:dyDescent="0.25"/>
    <row r="47620" s="29" customFormat="1" x14ac:dyDescent="0.25"/>
    <row r="47621" s="29" customFormat="1" x14ac:dyDescent="0.25"/>
    <row r="47622" s="29" customFormat="1" x14ac:dyDescent="0.25"/>
    <row r="47623" s="29" customFormat="1" x14ac:dyDescent="0.25"/>
    <row r="47624" s="29" customFormat="1" x14ac:dyDescent="0.25"/>
    <row r="47625" s="29" customFormat="1" x14ac:dyDescent="0.25"/>
    <row r="47626" s="29" customFormat="1" x14ac:dyDescent="0.25"/>
    <row r="47627" s="29" customFormat="1" x14ac:dyDescent="0.25"/>
    <row r="47628" s="29" customFormat="1" x14ac:dyDescent="0.25"/>
    <row r="47629" s="29" customFormat="1" x14ac:dyDescent="0.25"/>
    <row r="47630" s="29" customFormat="1" x14ac:dyDescent="0.25"/>
    <row r="47631" s="29" customFormat="1" x14ac:dyDescent="0.25"/>
    <row r="47632" s="29" customFormat="1" x14ac:dyDescent="0.25"/>
    <row r="47633" s="29" customFormat="1" x14ac:dyDescent="0.25"/>
    <row r="47634" s="29" customFormat="1" x14ac:dyDescent="0.25"/>
    <row r="47635" s="29" customFormat="1" x14ac:dyDescent="0.25"/>
    <row r="47636" s="29" customFormat="1" x14ac:dyDescent="0.25"/>
    <row r="47637" s="29" customFormat="1" x14ac:dyDescent="0.25"/>
    <row r="47638" s="29" customFormat="1" x14ac:dyDescent="0.25"/>
    <row r="47639" s="29" customFormat="1" x14ac:dyDescent="0.25"/>
    <row r="47640" s="29" customFormat="1" x14ac:dyDescent="0.25"/>
    <row r="47641" s="29" customFormat="1" x14ac:dyDescent="0.25"/>
    <row r="47642" s="29" customFormat="1" x14ac:dyDescent="0.25"/>
    <row r="47643" s="29" customFormat="1" x14ac:dyDescent="0.25"/>
    <row r="47644" s="29" customFormat="1" x14ac:dyDescent="0.25"/>
    <row r="47645" s="29" customFormat="1" x14ac:dyDescent="0.25"/>
    <row r="47646" s="29" customFormat="1" x14ac:dyDescent="0.25"/>
    <row r="47647" s="29" customFormat="1" x14ac:dyDescent="0.25"/>
    <row r="47648" s="29" customFormat="1" x14ac:dyDescent="0.25"/>
    <row r="47649" s="29" customFormat="1" x14ac:dyDescent="0.25"/>
    <row r="47650" s="29" customFormat="1" x14ac:dyDescent="0.25"/>
    <row r="47651" s="29" customFormat="1" x14ac:dyDescent="0.25"/>
    <row r="47652" s="29" customFormat="1" x14ac:dyDescent="0.25"/>
    <row r="47653" s="29" customFormat="1" x14ac:dyDescent="0.25"/>
    <row r="47654" s="29" customFormat="1" x14ac:dyDescent="0.25"/>
    <row r="47655" s="29" customFormat="1" x14ac:dyDescent="0.25"/>
    <row r="47656" s="29" customFormat="1" x14ac:dyDescent="0.25"/>
    <row r="47657" s="29" customFormat="1" x14ac:dyDescent="0.25"/>
    <row r="47658" s="29" customFormat="1" x14ac:dyDescent="0.25"/>
    <row r="47659" s="29" customFormat="1" x14ac:dyDescent="0.25"/>
    <row r="47660" s="29" customFormat="1" x14ac:dyDescent="0.25"/>
    <row r="47661" s="29" customFormat="1" x14ac:dyDescent="0.25"/>
    <row r="47662" s="29" customFormat="1" x14ac:dyDescent="0.25"/>
    <row r="47663" s="29" customFormat="1" x14ac:dyDescent="0.25"/>
    <row r="47664" s="29" customFormat="1" x14ac:dyDescent="0.25"/>
    <row r="47665" s="29" customFormat="1" x14ac:dyDescent="0.25"/>
    <row r="47666" s="29" customFormat="1" x14ac:dyDescent="0.25"/>
    <row r="47667" s="29" customFormat="1" x14ac:dyDescent="0.25"/>
    <row r="47668" s="29" customFormat="1" x14ac:dyDescent="0.25"/>
    <row r="47669" s="29" customFormat="1" x14ac:dyDescent="0.25"/>
    <row r="47670" s="29" customFormat="1" x14ac:dyDescent="0.25"/>
    <row r="47671" s="29" customFormat="1" x14ac:dyDescent="0.25"/>
    <row r="47672" s="29" customFormat="1" x14ac:dyDescent="0.25"/>
    <row r="47673" s="29" customFormat="1" x14ac:dyDescent="0.25"/>
    <row r="47674" s="29" customFormat="1" x14ac:dyDescent="0.25"/>
    <row r="47675" s="29" customFormat="1" x14ac:dyDescent="0.25"/>
    <row r="47676" s="29" customFormat="1" x14ac:dyDescent="0.25"/>
    <row r="47677" s="29" customFormat="1" x14ac:dyDescent="0.25"/>
    <row r="47678" s="29" customFormat="1" x14ac:dyDescent="0.25"/>
    <row r="47679" s="29" customFormat="1" x14ac:dyDescent="0.25"/>
    <row r="47680" s="29" customFormat="1" x14ac:dyDescent="0.25"/>
    <row r="47681" s="29" customFormat="1" x14ac:dyDescent="0.25"/>
    <row r="47682" s="29" customFormat="1" x14ac:dyDescent="0.25"/>
    <row r="47683" s="29" customFormat="1" x14ac:dyDescent="0.25"/>
    <row r="47684" s="29" customFormat="1" x14ac:dyDescent="0.25"/>
    <row r="47685" s="29" customFormat="1" x14ac:dyDescent="0.25"/>
    <row r="47686" s="29" customFormat="1" x14ac:dyDescent="0.25"/>
    <row r="47687" s="29" customFormat="1" x14ac:dyDescent="0.25"/>
    <row r="47688" s="29" customFormat="1" x14ac:dyDescent="0.25"/>
    <row r="47689" s="29" customFormat="1" x14ac:dyDescent="0.25"/>
    <row r="47690" s="29" customFormat="1" x14ac:dyDescent="0.25"/>
    <row r="47691" s="29" customFormat="1" x14ac:dyDescent="0.25"/>
    <row r="47692" s="29" customFormat="1" x14ac:dyDescent="0.25"/>
    <row r="47693" s="29" customFormat="1" x14ac:dyDescent="0.25"/>
    <row r="47694" s="29" customFormat="1" x14ac:dyDescent="0.25"/>
    <row r="47695" s="29" customFormat="1" x14ac:dyDescent="0.25"/>
    <row r="47696" s="29" customFormat="1" x14ac:dyDescent="0.25"/>
    <row r="47697" s="29" customFormat="1" x14ac:dyDescent="0.25"/>
    <row r="47698" s="29" customFormat="1" x14ac:dyDescent="0.25"/>
    <row r="47699" s="29" customFormat="1" x14ac:dyDescent="0.25"/>
    <row r="47700" s="29" customFormat="1" x14ac:dyDescent="0.25"/>
    <row r="47701" s="29" customFormat="1" x14ac:dyDescent="0.25"/>
    <row r="47702" s="29" customFormat="1" x14ac:dyDescent="0.25"/>
    <row r="47703" s="29" customFormat="1" x14ac:dyDescent="0.25"/>
    <row r="47704" s="29" customFormat="1" x14ac:dyDescent="0.25"/>
    <row r="47705" s="29" customFormat="1" x14ac:dyDescent="0.25"/>
    <row r="47706" s="29" customFormat="1" x14ac:dyDescent="0.25"/>
    <row r="47707" s="29" customFormat="1" x14ac:dyDescent="0.25"/>
    <row r="47708" s="29" customFormat="1" x14ac:dyDescent="0.25"/>
    <row r="47709" s="29" customFormat="1" x14ac:dyDescent="0.25"/>
    <row r="47710" s="29" customFormat="1" x14ac:dyDescent="0.25"/>
    <row r="47711" s="29" customFormat="1" x14ac:dyDescent="0.25"/>
    <row r="47712" s="29" customFormat="1" x14ac:dyDescent="0.25"/>
    <row r="47713" s="29" customFormat="1" x14ac:dyDescent="0.25"/>
    <row r="47714" s="29" customFormat="1" x14ac:dyDescent="0.25"/>
    <row r="47715" s="29" customFormat="1" x14ac:dyDescent="0.25"/>
    <row r="47716" s="29" customFormat="1" x14ac:dyDescent="0.25"/>
    <row r="47717" s="29" customFormat="1" x14ac:dyDescent="0.25"/>
    <row r="47718" s="29" customFormat="1" x14ac:dyDescent="0.25"/>
    <row r="47719" s="29" customFormat="1" x14ac:dyDescent="0.25"/>
    <row r="47720" s="29" customFormat="1" x14ac:dyDescent="0.25"/>
    <row r="47721" s="29" customFormat="1" x14ac:dyDescent="0.25"/>
    <row r="47722" s="29" customFormat="1" x14ac:dyDescent="0.25"/>
    <row r="47723" s="29" customFormat="1" x14ac:dyDescent="0.25"/>
    <row r="47724" s="29" customFormat="1" x14ac:dyDescent="0.25"/>
    <row r="47725" s="29" customFormat="1" x14ac:dyDescent="0.25"/>
    <row r="47726" s="29" customFormat="1" x14ac:dyDescent="0.25"/>
    <row r="47727" s="29" customFormat="1" x14ac:dyDescent="0.25"/>
    <row r="47728" s="29" customFormat="1" x14ac:dyDescent="0.25"/>
    <row r="47729" s="29" customFormat="1" x14ac:dyDescent="0.25"/>
    <row r="47730" s="29" customFormat="1" x14ac:dyDescent="0.25"/>
    <row r="47731" s="29" customFormat="1" x14ac:dyDescent="0.25"/>
    <row r="47732" s="29" customFormat="1" x14ac:dyDescent="0.25"/>
    <row r="47733" s="29" customFormat="1" x14ac:dyDescent="0.25"/>
    <row r="47734" s="29" customFormat="1" x14ac:dyDescent="0.25"/>
    <row r="47735" s="29" customFormat="1" x14ac:dyDescent="0.25"/>
    <row r="47736" s="29" customFormat="1" x14ac:dyDescent="0.25"/>
    <row r="47737" s="29" customFormat="1" x14ac:dyDescent="0.25"/>
    <row r="47738" s="29" customFormat="1" x14ac:dyDescent="0.25"/>
    <row r="47739" s="29" customFormat="1" x14ac:dyDescent="0.25"/>
    <row r="47740" s="29" customFormat="1" x14ac:dyDescent="0.25"/>
    <row r="47741" s="29" customFormat="1" x14ac:dyDescent="0.25"/>
    <row r="47742" s="29" customFormat="1" x14ac:dyDescent="0.25"/>
    <row r="47743" s="29" customFormat="1" x14ac:dyDescent="0.25"/>
    <row r="47744" s="29" customFormat="1" x14ac:dyDescent="0.25"/>
    <row r="47745" s="29" customFormat="1" x14ac:dyDescent="0.25"/>
    <row r="47746" s="29" customFormat="1" x14ac:dyDescent="0.25"/>
    <row r="47747" s="29" customFormat="1" x14ac:dyDescent="0.25"/>
    <row r="47748" s="29" customFormat="1" x14ac:dyDescent="0.25"/>
    <row r="47749" s="29" customFormat="1" x14ac:dyDescent="0.25"/>
    <row r="47750" s="29" customFormat="1" x14ac:dyDescent="0.25"/>
    <row r="47751" s="29" customFormat="1" x14ac:dyDescent="0.25"/>
    <row r="47752" s="29" customFormat="1" x14ac:dyDescent="0.25"/>
    <row r="47753" s="29" customFormat="1" x14ac:dyDescent="0.25"/>
    <row r="47754" s="29" customFormat="1" x14ac:dyDescent="0.25"/>
    <row r="47755" s="29" customFormat="1" x14ac:dyDescent="0.25"/>
    <row r="47756" s="29" customFormat="1" x14ac:dyDescent="0.25"/>
    <row r="47757" s="29" customFormat="1" x14ac:dyDescent="0.25"/>
    <row r="47758" s="29" customFormat="1" x14ac:dyDescent="0.25"/>
    <row r="47759" s="29" customFormat="1" x14ac:dyDescent="0.25"/>
    <row r="47760" s="29" customFormat="1" x14ac:dyDescent="0.25"/>
    <row r="47761" s="29" customFormat="1" x14ac:dyDescent="0.25"/>
    <row r="47762" s="29" customFormat="1" x14ac:dyDescent="0.25"/>
    <row r="47763" s="29" customFormat="1" x14ac:dyDescent="0.25"/>
    <row r="47764" s="29" customFormat="1" x14ac:dyDescent="0.25"/>
    <row r="47765" s="29" customFormat="1" x14ac:dyDescent="0.25"/>
    <row r="47766" s="29" customFormat="1" x14ac:dyDescent="0.25"/>
    <row r="47767" s="29" customFormat="1" x14ac:dyDescent="0.25"/>
    <row r="47768" s="29" customFormat="1" x14ac:dyDescent="0.25"/>
    <row r="47769" s="29" customFormat="1" x14ac:dyDescent="0.25"/>
    <row r="47770" s="29" customFormat="1" x14ac:dyDescent="0.25"/>
    <row r="47771" s="29" customFormat="1" x14ac:dyDescent="0.25"/>
    <row r="47772" s="29" customFormat="1" x14ac:dyDescent="0.25"/>
    <row r="47773" s="29" customFormat="1" x14ac:dyDescent="0.25"/>
    <row r="47774" s="29" customFormat="1" x14ac:dyDescent="0.25"/>
    <row r="47775" s="29" customFormat="1" x14ac:dyDescent="0.25"/>
    <row r="47776" s="29" customFormat="1" x14ac:dyDescent="0.25"/>
    <row r="47777" s="29" customFormat="1" x14ac:dyDescent="0.25"/>
    <row r="47778" s="29" customFormat="1" x14ac:dyDescent="0.25"/>
    <row r="47779" s="29" customFormat="1" x14ac:dyDescent="0.25"/>
    <row r="47780" s="29" customFormat="1" x14ac:dyDescent="0.25"/>
    <row r="47781" s="29" customFormat="1" x14ac:dyDescent="0.25"/>
    <row r="47782" s="29" customFormat="1" x14ac:dyDescent="0.25"/>
    <row r="47783" s="29" customFormat="1" x14ac:dyDescent="0.25"/>
    <row r="47784" s="29" customFormat="1" x14ac:dyDescent="0.25"/>
    <row r="47785" s="29" customFormat="1" x14ac:dyDescent="0.25"/>
    <row r="47786" s="29" customFormat="1" x14ac:dyDescent="0.25"/>
    <row r="47787" s="29" customFormat="1" x14ac:dyDescent="0.25"/>
    <row r="47788" s="29" customFormat="1" x14ac:dyDescent="0.25"/>
    <row r="47789" s="29" customFormat="1" x14ac:dyDescent="0.25"/>
    <row r="47790" s="29" customFormat="1" x14ac:dyDescent="0.25"/>
    <row r="47791" s="29" customFormat="1" x14ac:dyDescent="0.25"/>
    <row r="47792" s="29" customFormat="1" x14ac:dyDescent="0.25"/>
    <row r="47793" s="29" customFormat="1" x14ac:dyDescent="0.25"/>
    <row r="47794" s="29" customFormat="1" x14ac:dyDescent="0.25"/>
    <row r="47795" s="29" customFormat="1" x14ac:dyDescent="0.25"/>
    <row r="47796" s="29" customFormat="1" x14ac:dyDescent="0.25"/>
    <row r="47797" s="29" customFormat="1" x14ac:dyDescent="0.25"/>
    <row r="47798" s="29" customFormat="1" x14ac:dyDescent="0.25"/>
    <row r="47799" s="29" customFormat="1" x14ac:dyDescent="0.25"/>
    <row r="47800" s="29" customFormat="1" x14ac:dyDescent="0.25"/>
    <row r="47801" s="29" customFormat="1" x14ac:dyDescent="0.25"/>
    <row r="47802" s="29" customFormat="1" x14ac:dyDescent="0.25"/>
    <row r="47803" s="29" customFormat="1" x14ac:dyDescent="0.25"/>
    <row r="47804" s="29" customFormat="1" x14ac:dyDescent="0.25"/>
    <row r="47805" s="29" customFormat="1" x14ac:dyDescent="0.25"/>
    <row r="47806" s="29" customFormat="1" x14ac:dyDescent="0.25"/>
    <row r="47807" s="29" customFormat="1" x14ac:dyDescent="0.25"/>
    <row r="47808" s="29" customFormat="1" x14ac:dyDescent="0.25"/>
    <row r="47809" s="29" customFormat="1" x14ac:dyDescent="0.25"/>
    <row r="47810" s="29" customFormat="1" x14ac:dyDescent="0.25"/>
    <row r="47811" s="29" customFormat="1" x14ac:dyDescent="0.25"/>
    <row r="47812" s="29" customFormat="1" x14ac:dyDescent="0.25"/>
    <row r="47813" s="29" customFormat="1" x14ac:dyDescent="0.25"/>
    <row r="47814" s="29" customFormat="1" x14ac:dyDescent="0.25"/>
    <row r="47815" s="29" customFormat="1" x14ac:dyDescent="0.25"/>
    <row r="47816" s="29" customFormat="1" x14ac:dyDescent="0.25"/>
    <row r="47817" s="29" customFormat="1" x14ac:dyDescent="0.25"/>
    <row r="47818" s="29" customFormat="1" x14ac:dyDescent="0.25"/>
    <row r="47819" s="29" customFormat="1" x14ac:dyDescent="0.25"/>
    <row r="47820" s="29" customFormat="1" x14ac:dyDescent="0.25"/>
    <row r="47821" s="29" customFormat="1" x14ac:dyDescent="0.25"/>
    <row r="47822" s="29" customFormat="1" x14ac:dyDescent="0.25"/>
    <row r="47823" s="29" customFormat="1" x14ac:dyDescent="0.25"/>
    <row r="47824" s="29" customFormat="1" x14ac:dyDescent="0.25"/>
    <row r="47825" s="29" customFormat="1" x14ac:dyDescent="0.25"/>
    <row r="47826" s="29" customFormat="1" x14ac:dyDescent="0.25"/>
    <row r="47827" s="29" customFormat="1" x14ac:dyDescent="0.25"/>
    <row r="47828" s="29" customFormat="1" x14ac:dyDescent="0.25"/>
    <row r="47829" s="29" customFormat="1" x14ac:dyDescent="0.25"/>
    <row r="47830" s="29" customFormat="1" x14ac:dyDescent="0.25"/>
    <row r="47831" s="29" customFormat="1" x14ac:dyDescent="0.25"/>
    <row r="47832" s="29" customFormat="1" x14ac:dyDescent="0.25"/>
    <row r="47833" s="29" customFormat="1" x14ac:dyDescent="0.25"/>
    <row r="47834" s="29" customFormat="1" x14ac:dyDescent="0.25"/>
    <row r="47835" s="29" customFormat="1" x14ac:dyDescent="0.25"/>
    <row r="47836" s="29" customFormat="1" x14ac:dyDescent="0.25"/>
    <row r="47837" s="29" customFormat="1" x14ac:dyDescent="0.25"/>
    <row r="47838" s="29" customFormat="1" x14ac:dyDescent="0.25"/>
    <row r="47839" s="29" customFormat="1" x14ac:dyDescent="0.25"/>
    <row r="47840" s="29" customFormat="1" x14ac:dyDescent="0.25"/>
    <row r="47841" s="29" customFormat="1" x14ac:dyDescent="0.25"/>
    <row r="47842" s="29" customFormat="1" x14ac:dyDescent="0.25"/>
    <row r="47843" s="29" customFormat="1" x14ac:dyDescent="0.25"/>
    <row r="47844" s="29" customFormat="1" x14ac:dyDescent="0.25"/>
    <row r="47845" s="29" customFormat="1" x14ac:dyDescent="0.25"/>
    <row r="47846" s="29" customFormat="1" x14ac:dyDescent="0.25"/>
    <row r="47847" s="29" customFormat="1" x14ac:dyDescent="0.25"/>
    <row r="47848" s="29" customFormat="1" x14ac:dyDescent="0.25"/>
    <row r="47849" s="29" customFormat="1" x14ac:dyDescent="0.25"/>
    <row r="47850" s="29" customFormat="1" x14ac:dyDescent="0.25"/>
    <row r="47851" s="29" customFormat="1" x14ac:dyDescent="0.25"/>
    <row r="47852" s="29" customFormat="1" x14ac:dyDescent="0.25"/>
    <row r="47853" s="29" customFormat="1" x14ac:dyDescent="0.25"/>
    <row r="47854" s="29" customFormat="1" x14ac:dyDescent="0.25"/>
    <row r="47855" s="29" customFormat="1" x14ac:dyDescent="0.25"/>
    <row r="47856" s="29" customFormat="1" x14ac:dyDescent="0.25"/>
    <row r="47857" s="29" customFormat="1" x14ac:dyDescent="0.25"/>
    <row r="47858" s="29" customFormat="1" x14ac:dyDescent="0.25"/>
    <row r="47859" s="29" customFormat="1" x14ac:dyDescent="0.25"/>
    <row r="47860" s="29" customFormat="1" x14ac:dyDescent="0.25"/>
    <row r="47861" s="29" customFormat="1" x14ac:dyDescent="0.25"/>
    <row r="47862" s="29" customFormat="1" x14ac:dyDescent="0.25"/>
    <row r="47863" s="29" customFormat="1" x14ac:dyDescent="0.25"/>
    <row r="47864" s="29" customFormat="1" x14ac:dyDescent="0.25"/>
    <row r="47865" s="29" customFormat="1" x14ac:dyDescent="0.25"/>
    <row r="47866" s="29" customFormat="1" x14ac:dyDescent="0.25"/>
    <row r="47867" s="29" customFormat="1" x14ac:dyDescent="0.25"/>
    <row r="47868" s="29" customFormat="1" x14ac:dyDescent="0.25"/>
    <row r="47869" s="29" customFormat="1" x14ac:dyDescent="0.25"/>
    <row r="47870" s="29" customFormat="1" x14ac:dyDescent="0.25"/>
    <row r="47871" s="29" customFormat="1" x14ac:dyDescent="0.25"/>
    <row r="47872" s="29" customFormat="1" x14ac:dyDescent="0.25"/>
    <row r="47873" s="29" customFormat="1" x14ac:dyDescent="0.25"/>
    <row r="47874" s="29" customFormat="1" x14ac:dyDescent="0.25"/>
    <row r="47875" s="29" customFormat="1" x14ac:dyDescent="0.25"/>
    <row r="47876" s="29" customFormat="1" x14ac:dyDescent="0.25"/>
    <row r="47877" s="29" customFormat="1" x14ac:dyDescent="0.25"/>
    <row r="47878" s="29" customFormat="1" x14ac:dyDescent="0.25"/>
    <row r="47879" s="29" customFormat="1" x14ac:dyDescent="0.25"/>
    <row r="47880" s="29" customFormat="1" x14ac:dyDescent="0.25"/>
    <row r="47881" s="29" customFormat="1" x14ac:dyDescent="0.25"/>
    <row r="47882" s="29" customFormat="1" x14ac:dyDescent="0.25"/>
    <row r="47883" s="29" customFormat="1" x14ac:dyDescent="0.25"/>
    <row r="47884" s="29" customFormat="1" x14ac:dyDescent="0.25"/>
    <row r="47885" s="29" customFormat="1" x14ac:dyDescent="0.25"/>
    <row r="47886" s="29" customFormat="1" x14ac:dyDescent="0.25"/>
    <row r="47887" s="29" customFormat="1" x14ac:dyDescent="0.25"/>
    <row r="47888" s="29" customFormat="1" x14ac:dyDescent="0.25"/>
    <row r="47889" s="29" customFormat="1" x14ac:dyDescent="0.25"/>
    <row r="47890" s="29" customFormat="1" x14ac:dyDescent="0.25"/>
    <row r="47891" s="29" customFormat="1" x14ac:dyDescent="0.25"/>
    <row r="47892" s="29" customFormat="1" x14ac:dyDescent="0.25"/>
    <row r="47893" s="29" customFormat="1" x14ac:dyDescent="0.25"/>
    <row r="47894" s="29" customFormat="1" x14ac:dyDescent="0.25"/>
    <row r="47895" s="29" customFormat="1" x14ac:dyDescent="0.25"/>
    <row r="47896" s="29" customFormat="1" x14ac:dyDescent="0.25"/>
    <row r="47897" s="29" customFormat="1" x14ac:dyDescent="0.25"/>
    <row r="47898" s="29" customFormat="1" x14ac:dyDescent="0.25"/>
    <row r="47899" s="29" customFormat="1" x14ac:dyDescent="0.25"/>
    <row r="47900" s="29" customFormat="1" x14ac:dyDescent="0.25"/>
    <row r="47901" s="29" customFormat="1" x14ac:dyDescent="0.25"/>
    <row r="47902" s="29" customFormat="1" x14ac:dyDescent="0.25"/>
    <row r="47903" s="29" customFormat="1" x14ac:dyDescent="0.25"/>
    <row r="47904" s="29" customFormat="1" x14ac:dyDescent="0.25"/>
    <row r="47905" s="29" customFormat="1" x14ac:dyDescent="0.25"/>
    <row r="47906" s="29" customFormat="1" x14ac:dyDescent="0.25"/>
    <row r="47907" s="29" customFormat="1" x14ac:dyDescent="0.25"/>
    <row r="47908" s="29" customFormat="1" x14ac:dyDescent="0.25"/>
    <row r="47909" s="29" customFormat="1" x14ac:dyDescent="0.25"/>
    <row r="47910" s="29" customFormat="1" x14ac:dyDescent="0.25"/>
    <row r="47911" s="29" customFormat="1" x14ac:dyDescent="0.25"/>
    <row r="47912" s="29" customFormat="1" x14ac:dyDescent="0.25"/>
    <row r="47913" s="29" customFormat="1" x14ac:dyDescent="0.25"/>
    <row r="47914" s="29" customFormat="1" x14ac:dyDescent="0.25"/>
    <row r="47915" s="29" customFormat="1" x14ac:dyDescent="0.25"/>
    <row r="47916" s="29" customFormat="1" x14ac:dyDescent="0.25"/>
    <row r="47917" s="29" customFormat="1" x14ac:dyDescent="0.25"/>
    <row r="47918" s="29" customFormat="1" x14ac:dyDescent="0.25"/>
    <row r="47919" s="29" customFormat="1" x14ac:dyDescent="0.25"/>
    <row r="47920" s="29" customFormat="1" x14ac:dyDescent="0.25"/>
    <row r="47921" s="29" customFormat="1" x14ac:dyDescent="0.25"/>
    <row r="47922" s="29" customFormat="1" x14ac:dyDescent="0.25"/>
    <row r="47923" s="29" customFormat="1" x14ac:dyDescent="0.25"/>
    <row r="47924" s="29" customFormat="1" x14ac:dyDescent="0.25"/>
    <row r="47925" s="29" customFormat="1" x14ac:dyDescent="0.25"/>
    <row r="47926" s="29" customFormat="1" x14ac:dyDescent="0.25"/>
    <row r="47927" s="29" customFormat="1" x14ac:dyDescent="0.25"/>
    <row r="47928" s="29" customFormat="1" x14ac:dyDescent="0.25"/>
    <row r="47929" s="29" customFormat="1" x14ac:dyDescent="0.25"/>
    <row r="47930" s="29" customFormat="1" x14ac:dyDescent="0.25"/>
    <row r="47931" s="29" customFormat="1" x14ac:dyDescent="0.25"/>
    <row r="47932" s="29" customFormat="1" x14ac:dyDescent="0.25"/>
    <row r="47933" s="29" customFormat="1" x14ac:dyDescent="0.25"/>
    <row r="47934" s="29" customFormat="1" x14ac:dyDescent="0.25"/>
    <row r="47935" s="29" customFormat="1" x14ac:dyDescent="0.25"/>
    <row r="47936" s="29" customFormat="1" x14ac:dyDescent="0.25"/>
    <row r="47937" s="29" customFormat="1" x14ac:dyDescent="0.25"/>
    <row r="47938" s="29" customFormat="1" x14ac:dyDescent="0.25"/>
    <row r="47939" s="29" customFormat="1" x14ac:dyDescent="0.25"/>
    <row r="47940" s="29" customFormat="1" x14ac:dyDescent="0.25"/>
    <row r="47941" s="29" customFormat="1" x14ac:dyDescent="0.25"/>
    <row r="47942" s="29" customFormat="1" x14ac:dyDescent="0.25"/>
    <row r="47943" s="29" customFormat="1" x14ac:dyDescent="0.25"/>
    <row r="47944" s="29" customFormat="1" x14ac:dyDescent="0.25"/>
    <row r="47945" s="29" customFormat="1" x14ac:dyDescent="0.25"/>
    <row r="47946" s="29" customFormat="1" x14ac:dyDescent="0.25"/>
    <row r="47947" s="29" customFormat="1" x14ac:dyDescent="0.25"/>
    <row r="47948" s="29" customFormat="1" x14ac:dyDescent="0.25"/>
    <row r="47949" s="29" customFormat="1" x14ac:dyDescent="0.25"/>
    <row r="47950" s="29" customFormat="1" x14ac:dyDescent="0.25"/>
    <row r="47951" s="29" customFormat="1" x14ac:dyDescent="0.25"/>
    <row r="47952" s="29" customFormat="1" x14ac:dyDescent="0.25"/>
    <row r="47953" s="29" customFormat="1" x14ac:dyDescent="0.25"/>
    <row r="47954" s="29" customFormat="1" x14ac:dyDescent="0.25"/>
    <row r="47955" s="29" customFormat="1" x14ac:dyDescent="0.25"/>
    <row r="47956" s="29" customFormat="1" x14ac:dyDescent="0.25"/>
    <row r="47957" s="29" customFormat="1" x14ac:dyDescent="0.25"/>
    <row r="47958" s="29" customFormat="1" x14ac:dyDescent="0.25"/>
    <row r="47959" s="29" customFormat="1" x14ac:dyDescent="0.25"/>
    <row r="47960" s="29" customFormat="1" x14ac:dyDescent="0.25"/>
    <row r="47961" s="29" customFormat="1" x14ac:dyDescent="0.25"/>
    <row r="47962" s="29" customFormat="1" x14ac:dyDescent="0.25"/>
    <row r="47963" s="29" customFormat="1" x14ac:dyDescent="0.25"/>
    <row r="47964" s="29" customFormat="1" x14ac:dyDescent="0.25"/>
    <row r="47965" s="29" customFormat="1" x14ac:dyDescent="0.25"/>
    <row r="47966" s="29" customFormat="1" x14ac:dyDescent="0.25"/>
    <row r="47967" s="29" customFormat="1" x14ac:dyDescent="0.25"/>
    <row r="47968" s="29" customFormat="1" x14ac:dyDescent="0.25"/>
    <row r="47969" s="29" customFormat="1" x14ac:dyDescent="0.25"/>
    <row r="47970" s="29" customFormat="1" x14ac:dyDescent="0.25"/>
    <row r="47971" s="29" customFormat="1" x14ac:dyDescent="0.25"/>
    <row r="47972" s="29" customFormat="1" x14ac:dyDescent="0.25"/>
    <row r="47973" s="29" customFormat="1" x14ac:dyDescent="0.25"/>
    <row r="47974" s="29" customFormat="1" x14ac:dyDescent="0.25"/>
    <row r="47975" s="29" customFormat="1" x14ac:dyDescent="0.25"/>
    <row r="47976" s="29" customFormat="1" x14ac:dyDescent="0.25"/>
    <row r="47977" s="29" customFormat="1" x14ac:dyDescent="0.25"/>
    <row r="47978" s="29" customFormat="1" x14ac:dyDescent="0.25"/>
    <row r="47979" s="29" customFormat="1" x14ac:dyDescent="0.25"/>
    <row r="47980" s="29" customFormat="1" x14ac:dyDescent="0.25"/>
    <row r="47981" s="29" customFormat="1" x14ac:dyDescent="0.25"/>
    <row r="47982" s="29" customFormat="1" x14ac:dyDescent="0.25"/>
    <row r="47983" s="29" customFormat="1" x14ac:dyDescent="0.25"/>
    <row r="47984" s="29" customFormat="1" x14ac:dyDescent="0.25"/>
    <row r="47985" s="29" customFormat="1" x14ac:dyDescent="0.25"/>
    <row r="47986" s="29" customFormat="1" x14ac:dyDescent="0.25"/>
    <row r="47987" s="29" customFormat="1" x14ac:dyDescent="0.25"/>
    <row r="47988" s="29" customFormat="1" x14ac:dyDescent="0.25"/>
    <row r="47989" s="29" customFormat="1" x14ac:dyDescent="0.25"/>
    <row r="47990" s="29" customFormat="1" x14ac:dyDescent="0.25"/>
    <row r="47991" s="29" customFormat="1" x14ac:dyDescent="0.25"/>
    <row r="47992" s="29" customFormat="1" x14ac:dyDescent="0.25"/>
    <row r="47993" s="29" customFormat="1" x14ac:dyDescent="0.25"/>
    <row r="47994" s="29" customFormat="1" x14ac:dyDescent="0.25"/>
    <row r="47995" s="29" customFormat="1" x14ac:dyDescent="0.25"/>
    <row r="47996" s="29" customFormat="1" x14ac:dyDescent="0.25"/>
    <row r="47997" s="29" customFormat="1" x14ac:dyDescent="0.25"/>
    <row r="47998" s="29" customFormat="1" x14ac:dyDescent="0.25"/>
    <row r="47999" s="29" customFormat="1" x14ac:dyDescent="0.25"/>
    <row r="48000" s="29" customFormat="1" x14ac:dyDescent="0.25"/>
    <row r="48001" s="29" customFormat="1" x14ac:dyDescent="0.25"/>
    <row r="48002" s="29" customFormat="1" x14ac:dyDescent="0.25"/>
    <row r="48003" s="29" customFormat="1" x14ac:dyDescent="0.25"/>
    <row r="48004" s="29" customFormat="1" x14ac:dyDescent="0.25"/>
    <row r="48005" s="29" customFormat="1" x14ac:dyDescent="0.25"/>
    <row r="48006" s="29" customFormat="1" x14ac:dyDescent="0.25"/>
    <row r="48007" s="29" customFormat="1" x14ac:dyDescent="0.25"/>
    <row r="48008" s="29" customFormat="1" x14ac:dyDescent="0.25"/>
    <row r="48009" s="29" customFormat="1" x14ac:dyDescent="0.25"/>
    <row r="48010" s="29" customFormat="1" x14ac:dyDescent="0.25"/>
    <row r="48011" s="29" customFormat="1" x14ac:dyDescent="0.25"/>
    <row r="48012" s="29" customFormat="1" x14ac:dyDescent="0.25"/>
    <row r="48013" s="29" customFormat="1" x14ac:dyDescent="0.25"/>
    <row r="48014" s="29" customFormat="1" x14ac:dyDescent="0.25"/>
    <row r="48015" s="29" customFormat="1" x14ac:dyDescent="0.25"/>
    <row r="48016" s="29" customFormat="1" x14ac:dyDescent="0.25"/>
    <row r="48017" s="29" customFormat="1" x14ac:dyDescent="0.25"/>
    <row r="48018" s="29" customFormat="1" x14ac:dyDescent="0.25"/>
    <row r="48019" s="29" customFormat="1" x14ac:dyDescent="0.25"/>
    <row r="48020" s="29" customFormat="1" x14ac:dyDescent="0.25"/>
    <row r="48021" s="29" customFormat="1" x14ac:dyDescent="0.25"/>
    <row r="48022" s="29" customFormat="1" x14ac:dyDescent="0.25"/>
    <row r="48023" s="29" customFormat="1" x14ac:dyDescent="0.25"/>
    <row r="48024" s="29" customFormat="1" x14ac:dyDescent="0.25"/>
    <row r="48025" s="29" customFormat="1" x14ac:dyDescent="0.25"/>
    <row r="48026" s="29" customFormat="1" x14ac:dyDescent="0.25"/>
    <row r="48027" s="29" customFormat="1" x14ac:dyDescent="0.25"/>
    <row r="48028" s="29" customFormat="1" x14ac:dyDescent="0.25"/>
    <row r="48029" s="29" customFormat="1" x14ac:dyDescent="0.25"/>
    <row r="48030" s="29" customFormat="1" x14ac:dyDescent="0.25"/>
    <row r="48031" s="29" customFormat="1" x14ac:dyDescent="0.25"/>
    <row r="48032" s="29" customFormat="1" x14ac:dyDescent="0.25"/>
    <row r="48033" s="29" customFormat="1" x14ac:dyDescent="0.25"/>
    <row r="48034" s="29" customFormat="1" x14ac:dyDescent="0.25"/>
    <row r="48035" s="29" customFormat="1" x14ac:dyDescent="0.25"/>
    <row r="48036" s="29" customFormat="1" x14ac:dyDescent="0.25"/>
    <row r="48037" s="29" customFormat="1" x14ac:dyDescent="0.25"/>
    <row r="48038" s="29" customFormat="1" x14ac:dyDescent="0.25"/>
    <row r="48039" s="29" customFormat="1" x14ac:dyDescent="0.25"/>
    <row r="48040" s="29" customFormat="1" x14ac:dyDescent="0.25"/>
    <row r="48041" s="29" customFormat="1" x14ac:dyDescent="0.25"/>
    <row r="48042" s="29" customFormat="1" x14ac:dyDescent="0.25"/>
    <row r="48043" s="29" customFormat="1" x14ac:dyDescent="0.25"/>
    <row r="48044" s="29" customFormat="1" x14ac:dyDescent="0.25"/>
    <row r="48045" s="29" customFormat="1" x14ac:dyDescent="0.25"/>
    <row r="48046" s="29" customFormat="1" x14ac:dyDescent="0.25"/>
    <row r="48047" s="29" customFormat="1" x14ac:dyDescent="0.25"/>
    <row r="48048" s="29" customFormat="1" x14ac:dyDescent="0.25"/>
    <row r="48049" s="29" customFormat="1" x14ac:dyDescent="0.25"/>
    <row r="48050" s="29" customFormat="1" x14ac:dyDescent="0.25"/>
    <row r="48051" s="29" customFormat="1" x14ac:dyDescent="0.25"/>
    <row r="48052" s="29" customFormat="1" x14ac:dyDescent="0.25"/>
    <row r="48053" s="29" customFormat="1" x14ac:dyDescent="0.25"/>
    <row r="48054" s="29" customFormat="1" x14ac:dyDescent="0.25"/>
    <row r="48055" s="29" customFormat="1" x14ac:dyDescent="0.25"/>
    <row r="48056" s="29" customFormat="1" x14ac:dyDescent="0.25"/>
    <row r="48057" s="29" customFormat="1" x14ac:dyDescent="0.25"/>
    <row r="48058" s="29" customFormat="1" x14ac:dyDescent="0.25"/>
    <row r="48059" s="29" customFormat="1" x14ac:dyDescent="0.25"/>
    <row r="48060" s="29" customFormat="1" x14ac:dyDescent="0.25"/>
    <row r="48061" s="29" customFormat="1" x14ac:dyDescent="0.25"/>
    <row r="48062" s="29" customFormat="1" x14ac:dyDescent="0.25"/>
    <row r="48063" s="29" customFormat="1" x14ac:dyDescent="0.25"/>
    <row r="48064" s="29" customFormat="1" x14ac:dyDescent="0.25"/>
    <row r="48065" s="29" customFormat="1" x14ac:dyDescent="0.25"/>
    <row r="48066" s="29" customFormat="1" x14ac:dyDescent="0.25"/>
    <row r="48067" s="29" customFormat="1" x14ac:dyDescent="0.25"/>
    <row r="48068" s="29" customFormat="1" x14ac:dyDescent="0.25"/>
    <row r="48069" s="29" customFormat="1" x14ac:dyDescent="0.25"/>
    <row r="48070" s="29" customFormat="1" x14ac:dyDescent="0.25"/>
    <row r="48071" s="29" customFormat="1" x14ac:dyDescent="0.25"/>
    <row r="48072" s="29" customFormat="1" x14ac:dyDescent="0.25"/>
    <row r="48073" s="29" customFormat="1" x14ac:dyDescent="0.25"/>
    <row r="48074" s="29" customFormat="1" x14ac:dyDescent="0.25"/>
    <row r="48075" s="29" customFormat="1" x14ac:dyDescent="0.25"/>
    <row r="48076" s="29" customFormat="1" x14ac:dyDescent="0.25"/>
    <row r="48077" s="29" customFormat="1" x14ac:dyDescent="0.25"/>
    <row r="48078" s="29" customFormat="1" x14ac:dyDescent="0.25"/>
    <row r="48079" s="29" customFormat="1" x14ac:dyDescent="0.25"/>
    <row r="48080" s="29" customFormat="1" x14ac:dyDescent="0.25"/>
    <row r="48081" s="29" customFormat="1" x14ac:dyDescent="0.25"/>
    <row r="48082" s="29" customFormat="1" x14ac:dyDescent="0.25"/>
    <row r="48083" s="29" customFormat="1" x14ac:dyDescent="0.25"/>
    <row r="48084" s="29" customFormat="1" x14ac:dyDescent="0.25"/>
    <row r="48085" s="29" customFormat="1" x14ac:dyDescent="0.25"/>
    <row r="48086" s="29" customFormat="1" x14ac:dyDescent="0.25"/>
    <row r="48087" s="29" customFormat="1" x14ac:dyDescent="0.25"/>
    <row r="48088" s="29" customFormat="1" x14ac:dyDescent="0.25"/>
    <row r="48089" s="29" customFormat="1" x14ac:dyDescent="0.25"/>
    <row r="48090" s="29" customFormat="1" x14ac:dyDescent="0.25"/>
    <row r="48091" s="29" customFormat="1" x14ac:dyDescent="0.25"/>
    <row r="48092" s="29" customFormat="1" x14ac:dyDescent="0.25"/>
    <row r="48093" s="29" customFormat="1" x14ac:dyDescent="0.25"/>
    <row r="48094" s="29" customFormat="1" x14ac:dyDescent="0.25"/>
    <row r="48095" s="29" customFormat="1" x14ac:dyDescent="0.25"/>
    <row r="48096" s="29" customFormat="1" x14ac:dyDescent="0.25"/>
    <row r="48097" s="29" customFormat="1" x14ac:dyDescent="0.25"/>
    <row r="48098" s="29" customFormat="1" x14ac:dyDescent="0.25"/>
    <row r="48099" s="29" customFormat="1" x14ac:dyDescent="0.25"/>
    <row r="48100" s="29" customFormat="1" x14ac:dyDescent="0.25"/>
    <row r="48101" s="29" customFormat="1" x14ac:dyDescent="0.25"/>
    <row r="48102" s="29" customFormat="1" x14ac:dyDescent="0.25"/>
    <row r="48103" s="29" customFormat="1" x14ac:dyDescent="0.25"/>
    <row r="48104" s="29" customFormat="1" x14ac:dyDescent="0.25"/>
    <row r="48105" s="29" customFormat="1" x14ac:dyDescent="0.25"/>
    <row r="48106" s="29" customFormat="1" x14ac:dyDescent="0.25"/>
    <row r="48107" s="29" customFormat="1" x14ac:dyDescent="0.25"/>
    <row r="48108" s="29" customFormat="1" x14ac:dyDescent="0.25"/>
    <row r="48109" s="29" customFormat="1" x14ac:dyDescent="0.25"/>
    <row r="48110" s="29" customFormat="1" x14ac:dyDescent="0.25"/>
    <row r="48111" s="29" customFormat="1" x14ac:dyDescent="0.25"/>
    <row r="48112" s="29" customFormat="1" x14ac:dyDescent="0.25"/>
    <row r="48113" s="29" customFormat="1" x14ac:dyDescent="0.25"/>
    <row r="48114" s="29" customFormat="1" x14ac:dyDescent="0.25"/>
    <row r="48115" s="29" customFormat="1" x14ac:dyDescent="0.25"/>
    <row r="48116" s="29" customFormat="1" x14ac:dyDescent="0.25"/>
    <row r="48117" s="29" customFormat="1" x14ac:dyDescent="0.25"/>
    <row r="48118" s="29" customFormat="1" x14ac:dyDescent="0.25"/>
    <row r="48119" s="29" customFormat="1" x14ac:dyDescent="0.25"/>
    <row r="48120" s="29" customFormat="1" x14ac:dyDescent="0.25"/>
    <row r="48121" s="29" customFormat="1" x14ac:dyDescent="0.25"/>
    <row r="48122" s="29" customFormat="1" x14ac:dyDescent="0.25"/>
    <row r="48123" s="29" customFormat="1" x14ac:dyDescent="0.25"/>
    <row r="48124" s="29" customFormat="1" x14ac:dyDescent="0.25"/>
    <row r="48125" s="29" customFormat="1" x14ac:dyDescent="0.25"/>
    <row r="48126" s="29" customFormat="1" x14ac:dyDescent="0.25"/>
    <row r="48127" s="29" customFormat="1" x14ac:dyDescent="0.25"/>
    <row r="48128" s="29" customFormat="1" x14ac:dyDescent="0.25"/>
    <row r="48129" s="29" customFormat="1" x14ac:dyDescent="0.25"/>
    <row r="48130" s="29" customFormat="1" x14ac:dyDescent="0.25"/>
    <row r="48131" s="29" customFormat="1" x14ac:dyDescent="0.25"/>
    <row r="48132" s="29" customFormat="1" x14ac:dyDescent="0.25"/>
    <row r="48133" s="29" customFormat="1" x14ac:dyDescent="0.25"/>
    <row r="48134" s="29" customFormat="1" x14ac:dyDescent="0.25"/>
    <row r="48135" s="29" customFormat="1" x14ac:dyDescent="0.25"/>
    <row r="48136" s="29" customFormat="1" x14ac:dyDescent="0.25"/>
    <row r="48137" s="29" customFormat="1" x14ac:dyDescent="0.25"/>
    <row r="48138" s="29" customFormat="1" x14ac:dyDescent="0.25"/>
    <row r="48139" s="29" customFormat="1" x14ac:dyDescent="0.25"/>
    <row r="48140" s="29" customFormat="1" x14ac:dyDescent="0.25"/>
    <row r="48141" s="29" customFormat="1" x14ac:dyDescent="0.25"/>
    <row r="48142" s="29" customFormat="1" x14ac:dyDescent="0.25"/>
    <row r="48143" s="29" customFormat="1" x14ac:dyDescent="0.25"/>
    <row r="48144" s="29" customFormat="1" x14ac:dyDescent="0.25"/>
    <row r="48145" s="29" customFormat="1" x14ac:dyDescent="0.25"/>
    <row r="48146" s="29" customFormat="1" x14ac:dyDescent="0.25"/>
    <row r="48147" s="29" customFormat="1" x14ac:dyDescent="0.25"/>
    <row r="48148" s="29" customFormat="1" x14ac:dyDescent="0.25"/>
    <row r="48149" s="29" customFormat="1" x14ac:dyDescent="0.25"/>
    <row r="48150" s="29" customFormat="1" x14ac:dyDescent="0.25"/>
    <row r="48151" s="29" customFormat="1" x14ac:dyDescent="0.25"/>
    <row r="48152" s="29" customFormat="1" x14ac:dyDescent="0.25"/>
    <row r="48153" s="29" customFormat="1" x14ac:dyDescent="0.25"/>
    <row r="48154" s="29" customFormat="1" x14ac:dyDescent="0.25"/>
    <row r="48155" s="29" customFormat="1" x14ac:dyDescent="0.25"/>
    <row r="48156" s="29" customFormat="1" x14ac:dyDescent="0.25"/>
    <row r="48157" s="29" customFormat="1" x14ac:dyDescent="0.25"/>
    <row r="48158" s="29" customFormat="1" x14ac:dyDescent="0.25"/>
    <row r="48159" s="29" customFormat="1" x14ac:dyDescent="0.25"/>
    <row r="48160" s="29" customFormat="1" x14ac:dyDescent="0.25"/>
    <row r="48161" s="29" customFormat="1" x14ac:dyDescent="0.25"/>
    <row r="48162" s="29" customFormat="1" x14ac:dyDescent="0.25"/>
    <row r="48163" s="29" customFormat="1" x14ac:dyDescent="0.25"/>
    <row r="48164" s="29" customFormat="1" x14ac:dyDescent="0.25"/>
    <row r="48165" s="29" customFormat="1" x14ac:dyDescent="0.25"/>
    <row r="48166" s="29" customFormat="1" x14ac:dyDescent="0.25"/>
    <row r="48167" s="29" customFormat="1" x14ac:dyDescent="0.25"/>
    <row r="48168" s="29" customFormat="1" x14ac:dyDescent="0.25"/>
    <row r="48169" s="29" customFormat="1" x14ac:dyDescent="0.25"/>
    <row r="48170" s="29" customFormat="1" x14ac:dyDescent="0.25"/>
    <row r="48171" s="29" customFormat="1" x14ac:dyDescent="0.25"/>
    <row r="48172" s="29" customFormat="1" x14ac:dyDescent="0.25"/>
    <row r="48173" s="29" customFormat="1" x14ac:dyDescent="0.25"/>
    <row r="48174" s="29" customFormat="1" x14ac:dyDescent="0.25"/>
    <row r="48175" s="29" customFormat="1" x14ac:dyDescent="0.25"/>
    <row r="48176" s="29" customFormat="1" x14ac:dyDescent="0.25"/>
    <row r="48177" s="29" customFormat="1" x14ac:dyDescent="0.25"/>
    <row r="48178" s="29" customFormat="1" x14ac:dyDescent="0.25"/>
    <row r="48179" s="29" customFormat="1" x14ac:dyDescent="0.25"/>
    <row r="48180" s="29" customFormat="1" x14ac:dyDescent="0.25"/>
    <row r="48181" s="29" customFormat="1" x14ac:dyDescent="0.25"/>
    <row r="48182" s="29" customFormat="1" x14ac:dyDescent="0.25"/>
    <row r="48183" s="29" customFormat="1" x14ac:dyDescent="0.25"/>
    <row r="48184" s="29" customFormat="1" x14ac:dyDescent="0.25"/>
    <row r="48185" s="29" customFormat="1" x14ac:dyDescent="0.25"/>
    <row r="48186" s="29" customFormat="1" x14ac:dyDescent="0.25"/>
    <row r="48187" s="29" customFormat="1" x14ac:dyDescent="0.25"/>
    <row r="48188" s="29" customFormat="1" x14ac:dyDescent="0.25"/>
    <row r="48189" s="29" customFormat="1" x14ac:dyDescent="0.25"/>
    <row r="48190" s="29" customFormat="1" x14ac:dyDescent="0.25"/>
    <row r="48191" s="29" customFormat="1" x14ac:dyDescent="0.25"/>
    <row r="48192" s="29" customFormat="1" x14ac:dyDescent="0.25"/>
    <row r="48193" s="29" customFormat="1" x14ac:dyDescent="0.25"/>
    <row r="48194" s="29" customFormat="1" x14ac:dyDescent="0.25"/>
    <row r="48195" s="29" customFormat="1" x14ac:dyDescent="0.25"/>
    <row r="48196" s="29" customFormat="1" x14ac:dyDescent="0.25"/>
    <row r="48197" s="29" customFormat="1" x14ac:dyDescent="0.25"/>
    <row r="48198" s="29" customFormat="1" x14ac:dyDescent="0.25"/>
    <row r="48199" s="29" customFormat="1" x14ac:dyDescent="0.25"/>
    <row r="48200" s="29" customFormat="1" x14ac:dyDescent="0.25"/>
    <row r="48201" s="29" customFormat="1" x14ac:dyDescent="0.25"/>
    <row r="48202" s="29" customFormat="1" x14ac:dyDescent="0.25"/>
    <row r="48203" s="29" customFormat="1" x14ac:dyDescent="0.25"/>
    <row r="48204" s="29" customFormat="1" x14ac:dyDescent="0.25"/>
    <row r="48205" s="29" customFormat="1" x14ac:dyDescent="0.25"/>
    <row r="48206" s="29" customFormat="1" x14ac:dyDescent="0.25"/>
    <row r="48207" s="29" customFormat="1" x14ac:dyDescent="0.25"/>
    <row r="48208" s="29" customFormat="1" x14ac:dyDescent="0.25"/>
    <row r="48209" s="29" customFormat="1" x14ac:dyDescent="0.25"/>
    <row r="48210" s="29" customFormat="1" x14ac:dyDescent="0.25"/>
    <row r="48211" s="29" customFormat="1" x14ac:dyDescent="0.25"/>
    <row r="48212" s="29" customFormat="1" x14ac:dyDescent="0.25"/>
    <row r="48213" s="29" customFormat="1" x14ac:dyDescent="0.25"/>
    <row r="48214" s="29" customFormat="1" x14ac:dyDescent="0.25"/>
    <row r="48215" s="29" customFormat="1" x14ac:dyDescent="0.25"/>
    <row r="48216" s="29" customFormat="1" x14ac:dyDescent="0.25"/>
    <row r="48217" s="29" customFormat="1" x14ac:dyDescent="0.25"/>
    <row r="48218" s="29" customFormat="1" x14ac:dyDescent="0.25"/>
    <row r="48219" s="29" customFormat="1" x14ac:dyDescent="0.25"/>
    <row r="48220" s="29" customFormat="1" x14ac:dyDescent="0.25"/>
    <row r="48221" s="29" customFormat="1" x14ac:dyDescent="0.25"/>
    <row r="48222" s="29" customFormat="1" x14ac:dyDescent="0.25"/>
    <row r="48223" s="29" customFormat="1" x14ac:dyDescent="0.25"/>
    <row r="48224" s="29" customFormat="1" x14ac:dyDescent="0.25"/>
    <row r="48225" s="29" customFormat="1" x14ac:dyDescent="0.25"/>
    <row r="48226" s="29" customFormat="1" x14ac:dyDescent="0.25"/>
    <row r="48227" s="29" customFormat="1" x14ac:dyDescent="0.25"/>
    <row r="48228" s="29" customFormat="1" x14ac:dyDescent="0.25"/>
    <row r="48229" s="29" customFormat="1" x14ac:dyDescent="0.25"/>
    <row r="48230" s="29" customFormat="1" x14ac:dyDescent="0.25"/>
    <row r="48231" s="29" customFormat="1" x14ac:dyDescent="0.25"/>
    <row r="48232" s="29" customFormat="1" x14ac:dyDescent="0.25"/>
    <row r="48233" s="29" customFormat="1" x14ac:dyDescent="0.25"/>
    <row r="48234" s="29" customFormat="1" x14ac:dyDescent="0.25"/>
    <row r="48235" s="29" customFormat="1" x14ac:dyDescent="0.25"/>
    <row r="48236" s="29" customFormat="1" x14ac:dyDescent="0.25"/>
    <row r="48237" s="29" customFormat="1" x14ac:dyDescent="0.25"/>
    <row r="48238" s="29" customFormat="1" x14ac:dyDescent="0.25"/>
    <row r="48239" s="29" customFormat="1" x14ac:dyDescent="0.25"/>
    <row r="48240" s="29" customFormat="1" x14ac:dyDescent="0.25"/>
    <row r="48241" s="29" customFormat="1" x14ac:dyDescent="0.25"/>
    <row r="48242" s="29" customFormat="1" x14ac:dyDescent="0.25"/>
    <row r="48243" s="29" customFormat="1" x14ac:dyDescent="0.25"/>
    <row r="48244" s="29" customFormat="1" x14ac:dyDescent="0.25"/>
    <row r="48245" s="29" customFormat="1" x14ac:dyDescent="0.25"/>
    <row r="48246" s="29" customFormat="1" x14ac:dyDescent="0.25"/>
    <row r="48247" s="29" customFormat="1" x14ac:dyDescent="0.25"/>
    <row r="48248" s="29" customFormat="1" x14ac:dyDescent="0.25"/>
    <row r="48249" s="29" customFormat="1" x14ac:dyDescent="0.25"/>
    <row r="48250" s="29" customFormat="1" x14ac:dyDescent="0.25"/>
    <row r="48251" s="29" customFormat="1" x14ac:dyDescent="0.25"/>
    <row r="48252" s="29" customFormat="1" x14ac:dyDescent="0.25"/>
    <row r="48253" s="29" customFormat="1" x14ac:dyDescent="0.25"/>
    <row r="48254" s="29" customFormat="1" x14ac:dyDescent="0.25"/>
    <row r="48255" s="29" customFormat="1" x14ac:dyDescent="0.25"/>
    <row r="48256" s="29" customFormat="1" x14ac:dyDescent="0.25"/>
    <row r="48257" s="29" customFormat="1" x14ac:dyDescent="0.25"/>
    <row r="48258" s="29" customFormat="1" x14ac:dyDescent="0.25"/>
    <row r="48259" s="29" customFormat="1" x14ac:dyDescent="0.25"/>
    <row r="48260" s="29" customFormat="1" x14ac:dyDescent="0.25"/>
    <row r="48261" s="29" customFormat="1" x14ac:dyDescent="0.25"/>
    <row r="48262" s="29" customFormat="1" x14ac:dyDescent="0.25"/>
    <row r="48263" s="29" customFormat="1" x14ac:dyDescent="0.25"/>
    <row r="48264" s="29" customFormat="1" x14ac:dyDescent="0.25"/>
    <row r="48265" s="29" customFormat="1" x14ac:dyDescent="0.25"/>
    <row r="48266" s="29" customFormat="1" x14ac:dyDescent="0.25"/>
    <row r="48267" s="29" customFormat="1" x14ac:dyDescent="0.25"/>
    <row r="48268" s="29" customFormat="1" x14ac:dyDescent="0.25"/>
    <row r="48269" s="29" customFormat="1" x14ac:dyDescent="0.25"/>
    <row r="48270" s="29" customFormat="1" x14ac:dyDescent="0.25"/>
    <row r="48271" s="29" customFormat="1" x14ac:dyDescent="0.25"/>
    <row r="48272" s="29" customFormat="1" x14ac:dyDescent="0.25"/>
    <row r="48273" s="29" customFormat="1" x14ac:dyDescent="0.25"/>
    <row r="48274" s="29" customFormat="1" x14ac:dyDescent="0.25"/>
    <row r="48275" s="29" customFormat="1" x14ac:dyDescent="0.25"/>
    <row r="48276" s="29" customFormat="1" x14ac:dyDescent="0.25"/>
    <row r="48277" s="29" customFormat="1" x14ac:dyDescent="0.25"/>
    <row r="48278" s="29" customFormat="1" x14ac:dyDescent="0.25"/>
    <row r="48279" s="29" customFormat="1" x14ac:dyDescent="0.25"/>
    <row r="48280" s="29" customFormat="1" x14ac:dyDescent="0.25"/>
    <row r="48281" s="29" customFormat="1" x14ac:dyDescent="0.25"/>
    <row r="48282" s="29" customFormat="1" x14ac:dyDescent="0.25"/>
    <row r="48283" s="29" customFormat="1" x14ac:dyDescent="0.25"/>
    <row r="48284" s="29" customFormat="1" x14ac:dyDescent="0.25"/>
    <row r="48285" s="29" customFormat="1" x14ac:dyDescent="0.25"/>
    <row r="48286" s="29" customFormat="1" x14ac:dyDescent="0.25"/>
    <row r="48287" s="29" customFormat="1" x14ac:dyDescent="0.25"/>
    <row r="48288" s="29" customFormat="1" x14ac:dyDescent="0.25"/>
    <row r="48289" s="29" customFormat="1" x14ac:dyDescent="0.25"/>
    <row r="48290" s="29" customFormat="1" x14ac:dyDescent="0.25"/>
    <row r="48291" s="29" customFormat="1" x14ac:dyDescent="0.25"/>
    <row r="48292" s="29" customFormat="1" x14ac:dyDescent="0.25"/>
    <row r="48293" s="29" customFormat="1" x14ac:dyDescent="0.25"/>
    <row r="48294" s="29" customFormat="1" x14ac:dyDescent="0.25"/>
    <row r="48295" s="29" customFormat="1" x14ac:dyDescent="0.25"/>
    <row r="48296" s="29" customFormat="1" x14ac:dyDescent="0.25"/>
    <row r="48297" s="29" customFormat="1" x14ac:dyDescent="0.25"/>
    <row r="48298" s="29" customFormat="1" x14ac:dyDescent="0.25"/>
    <row r="48299" s="29" customFormat="1" x14ac:dyDescent="0.25"/>
    <row r="48300" s="29" customFormat="1" x14ac:dyDescent="0.25"/>
    <row r="48301" s="29" customFormat="1" x14ac:dyDescent="0.25"/>
    <row r="48302" s="29" customFormat="1" x14ac:dyDescent="0.25"/>
    <row r="48303" s="29" customFormat="1" x14ac:dyDescent="0.25"/>
    <row r="48304" s="29" customFormat="1" x14ac:dyDescent="0.25"/>
    <row r="48305" s="29" customFormat="1" x14ac:dyDescent="0.25"/>
    <row r="48306" s="29" customFormat="1" x14ac:dyDescent="0.25"/>
    <row r="48307" s="29" customFormat="1" x14ac:dyDescent="0.25"/>
    <row r="48308" s="29" customFormat="1" x14ac:dyDescent="0.25"/>
    <row r="48309" s="29" customFormat="1" x14ac:dyDescent="0.25"/>
    <row r="48310" s="29" customFormat="1" x14ac:dyDescent="0.25"/>
    <row r="48311" s="29" customFormat="1" x14ac:dyDescent="0.25"/>
    <row r="48312" s="29" customFormat="1" x14ac:dyDescent="0.25"/>
    <row r="48313" s="29" customFormat="1" x14ac:dyDescent="0.25"/>
    <row r="48314" s="29" customFormat="1" x14ac:dyDescent="0.25"/>
    <row r="48315" s="29" customFormat="1" x14ac:dyDescent="0.25"/>
    <row r="48316" s="29" customFormat="1" x14ac:dyDescent="0.25"/>
    <row r="48317" s="29" customFormat="1" x14ac:dyDescent="0.25"/>
    <row r="48318" s="29" customFormat="1" x14ac:dyDescent="0.25"/>
    <row r="48319" s="29" customFormat="1" x14ac:dyDescent="0.25"/>
    <row r="48320" s="29" customFormat="1" x14ac:dyDescent="0.25"/>
    <row r="48321" s="29" customFormat="1" x14ac:dyDescent="0.25"/>
    <row r="48322" s="29" customFormat="1" x14ac:dyDescent="0.25"/>
    <row r="48323" s="29" customFormat="1" x14ac:dyDescent="0.25"/>
    <row r="48324" s="29" customFormat="1" x14ac:dyDescent="0.25"/>
    <row r="48325" s="29" customFormat="1" x14ac:dyDescent="0.25"/>
    <row r="48326" s="29" customFormat="1" x14ac:dyDescent="0.25"/>
    <row r="48327" s="29" customFormat="1" x14ac:dyDescent="0.25"/>
    <row r="48328" s="29" customFormat="1" x14ac:dyDescent="0.25"/>
    <row r="48329" s="29" customFormat="1" x14ac:dyDescent="0.25"/>
    <row r="48330" s="29" customFormat="1" x14ac:dyDescent="0.25"/>
    <row r="48331" s="29" customFormat="1" x14ac:dyDescent="0.25"/>
    <row r="48332" s="29" customFormat="1" x14ac:dyDescent="0.25"/>
    <row r="48333" s="29" customFormat="1" x14ac:dyDescent="0.25"/>
    <row r="48334" s="29" customFormat="1" x14ac:dyDescent="0.25"/>
    <row r="48335" s="29" customFormat="1" x14ac:dyDescent="0.25"/>
    <row r="48336" s="29" customFormat="1" x14ac:dyDescent="0.25"/>
    <row r="48337" s="29" customFormat="1" x14ac:dyDescent="0.25"/>
    <row r="48338" s="29" customFormat="1" x14ac:dyDescent="0.25"/>
    <row r="48339" s="29" customFormat="1" x14ac:dyDescent="0.25"/>
    <row r="48340" s="29" customFormat="1" x14ac:dyDescent="0.25"/>
    <row r="48341" s="29" customFormat="1" x14ac:dyDescent="0.25"/>
    <row r="48342" s="29" customFormat="1" x14ac:dyDescent="0.25"/>
    <row r="48343" s="29" customFormat="1" x14ac:dyDescent="0.25"/>
    <row r="48344" s="29" customFormat="1" x14ac:dyDescent="0.25"/>
    <row r="48345" s="29" customFormat="1" x14ac:dyDescent="0.25"/>
    <row r="48346" s="29" customFormat="1" x14ac:dyDescent="0.25"/>
    <row r="48347" s="29" customFormat="1" x14ac:dyDescent="0.25"/>
    <row r="48348" s="29" customFormat="1" x14ac:dyDescent="0.25"/>
    <row r="48349" s="29" customFormat="1" x14ac:dyDescent="0.25"/>
    <row r="48350" s="29" customFormat="1" x14ac:dyDescent="0.25"/>
    <row r="48351" s="29" customFormat="1" x14ac:dyDescent="0.25"/>
    <row r="48352" s="29" customFormat="1" x14ac:dyDescent="0.25"/>
    <row r="48353" s="29" customFormat="1" x14ac:dyDescent="0.25"/>
    <row r="48354" s="29" customFormat="1" x14ac:dyDescent="0.25"/>
    <row r="48355" s="29" customFormat="1" x14ac:dyDescent="0.25"/>
    <row r="48356" s="29" customFormat="1" x14ac:dyDescent="0.25"/>
    <row r="48357" s="29" customFormat="1" x14ac:dyDescent="0.25"/>
    <row r="48358" s="29" customFormat="1" x14ac:dyDescent="0.25"/>
    <row r="48359" s="29" customFormat="1" x14ac:dyDescent="0.25"/>
    <row r="48360" s="29" customFormat="1" x14ac:dyDescent="0.25"/>
    <row r="48361" s="29" customFormat="1" x14ac:dyDescent="0.25"/>
    <row r="48362" s="29" customFormat="1" x14ac:dyDescent="0.25"/>
    <row r="48363" s="29" customFormat="1" x14ac:dyDescent="0.25"/>
    <row r="48364" s="29" customFormat="1" x14ac:dyDescent="0.25"/>
    <row r="48365" s="29" customFormat="1" x14ac:dyDescent="0.25"/>
    <row r="48366" s="29" customFormat="1" x14ac:dyDescent="0.25"/>
    <row r="48367" s="29" customFormat="1" x14ac:dyDescent="0.25"/>
    <row r="48368" s="29" customFormat="1" x14ac:dyDescent="0.25"/>
    <row r="48369" s="29" customFormat="1" x14ac:dyDescent="0.25"/>
    <row r="48370" s="29" customFormat="1" x14ac:dyDescent="0.25"/>
    <row r="48371" s="29" customFormat="1" x14ac:dyDescent="0.25"/>
    <row r="48372" s="29" customFormat="1" x14ac:dyDescent="0.25"/>
    <row r="48373" s="29" customFormat="1" x14ac:dyDescent="0.25"/>
    <row r="48374" s="29" customFormat="1" x14ac:dyDescent="0.25"/>
    <row r="48375" s="29" customFormat="1" x14ac:dyDescent="0.25"/>
    <row r="48376" s="29" customFormat="1" x14ac:dyDescent="0.25"/>
    <row r="48377" s="29" customFormat="1" x14ac:dyDescent="0.25"/>
    <row r="48378" s="29" customFormat="1" x14ac:dyDescent="0.25"/>
    <row r="48379" s="29" customFormat="1" x14ac:dyDescent="0.25"/>
    <row r="48380" s="29" customFormat="1" x14ac:dyDescent="0.25"/>
    <row r="48381" s="29" customFormat="1" x14ac:dyDescent="0.25"/>
    <row r="48382" s="29" customFormat="1" x14ac:dyDescent="0.25"/>
    <row r="48383" s="29" customFormat="1" x14ac:dyDescent="0.25"/>
    <row r="48384" s="29" customFormat="1" x14ac:dyDescent="0.25"/>
    <row r="48385" s="29" customFormat="1" x14ac:dyDescent="0.25"/>
    <row r="48386" s="29" customFormat="1" x14ac:dyDescent="0.25"/>
    <row r="48387" s="29" customFormat="1" x14ac:dyDescent="0.25"/>
    <row r="48388" s="29" customFormat="1" x14ac:dyDescent="0.25"/>
    <row r="48389" s="29" customFormat="1" x14ac:dyDescent="0.25"/>
    <row r="48390" s="29" customFormat="1" x14ac:dyDescent="0.25"/>
    <row r="48391" s="29" customFormat="1" x14ac:dyDescent="0.25"/>
    <row r="48392" s="29" customFormat="1" x14ac:dyDescent="0.25"/>
    <row r="48393" s="29" customFormat="1" x14ac:dyDescent="0.25"/>
    <row r="48394" s="29" customFormat="1" x14ac:dyDescent="0.25"/>
    <row r="48395" s="29" customFormat="1" x14ac:dyDescent="0.25"/>
    <row r="48396" s="29" customFormat="1" x14ac:dyDescent="0.25"/>
    <row r="48397" s="29" customFormat="1" x14ac:dyDescent="0.25"/>
    <row r="48398" s="29" customFormat="1" x14ac:dyDescent="0.25"/>
    <row r="48399" s="29" customFormat="1" x14ac:dyDescent="0.25"/>
    <row r="48400" s="29" customFormat="1" x14ac:dyDescent="0.25"/>
    <row r="48401" s="29" customFormat="1" x14ac:dyDescent="0.25"/>
    <row r="48402" s="29" customFormat="1" x14ac:dyDescent="0.25"/>
    <row r="48403" s="29" customFormat="1" x14ac:dyDescent="0.25"/>
    <row r="48404" s="29" customFormat="1" x14ac:dyDescent="0.25"/>
    <row r="48405" s="29" customFormat="1" x14ac:dyDescent="0.25"/>
    <row r="48406" s="29" customFormat="1" x14ac:dyDescent="0.25"/>
    <row r="48407" s="29" customFormat="1" x14ac:dyDescent="0.25"/>
    <row r="48408" s="29" customFormat="1" x14ac:dyDescent="0.25"/>
    <row r="48409" s="29" customFormat="1" x14ac:dyDescent="0.25"/>
    <row r="48410" s="29" customFormat="1" x14ac:dyDescent="0.25"/>
    <row r="48411" s="29" customFormat="1" x14ac:dyDescent="0.25"/>
    <row r="48412" s="29" customFormat="1" x14ac:dyDescent="0.25"/>
    <row r="48413" s="29" customFormat="1" x14ac:dyDescent="0.25"/>
    <row r="48414" s="29" customFormat="1" x14ac:dyDescent="0.25"/>
    <row r="48415" s="29" customFormat="1" x14ac:dyDescent="0.25"/>
    <row r="48416" s="29" customFormat="1" x14ac:dyDescent="0.25"/>
    <row r="48417" s="29" customFormat="1" x14ac:dyDescent="0.25"/>
    <row r="48418" s="29" customFormat="1" x14ac:dyDescent="0.25"/>
    <row r="48419" s="29" customFormat="1" x14ac:dyDescent="0.25"/>
    <row r="48420" s="29" customFormat="1" x14ac:dyDescent="0.25"/>
    <row r="48421" s="29" customFormat="1" x14ac:dyDescent="0.25"/>
    <row r="48422" s="29" customFormat="1" x14ac:dyDescent="0.25"/>
    <row r="48423" s="29" customFormat="1" x14ac:dyDescent="0.25"/>
    <row r="48424" s="29" customFormat="1" x14ac:dyDescent="0.25"/>
    <row r="48425" s="29" customFormat="1" x14ac:dyDescent="0.25"/>
    <row r="48426" s="29" customFormat="1" x14ac:dyDescent="0.25"/>
    <row r="48427" s="29" customFormat="1" x14ac:dyDescent="0.25"/>
    <row r="48428" s="29" customFormat="1" x14ac:dyDescent="0.25"/>
    <row r="48429" s="29" customFormat="1" x14ac:dyDescent="0.25"/>
    <row r="48430" s="29" customFormat="1" x14ac:dyDescent="0.25"/>
    <row r="48431" s="29" customFormat="1" x14ac:dyDescent="0.25"/>
    <row r="48432" s="29" customFormat="1" x14ac:dyDescent="0.25"/>
    <row r="48433" s="29" customFormat="1" x14ac:dyDescent="0.25"/>
    <row r="48434" s="29" customFormat="1" x14ac:dyDescent="0.25"/>
    <row r="48435" s="29" customFormat="1" x14ac:dyDescent="0.25"/>
    <row r="48436" s="29" customFormat="1" x14ac:dyDescent="0.25"/>
    <row r="48437" s="29" customFormat="1" x14ac:dyDescent="0.25"/>
    <row r="48438" s="29" customFormat="1" x14ac:dyDescent="0.25"/>
    <row r="48439" s="29" customFormat="1" x14ac:dyDescent="0.25"/>
    <row r="48440" s="29" customFormat="1" x14ac:dyDescent="0.25"/>
    <row r="48441" s="29" customFormat="1" x14ac:dyDescent="0.25"/>
    <row r="48442" s="29" customFormat="1" x14ac:dyDescent="0.25"/>
    <row r="48443" s="29" customFormat="1" x14ac:dyDescent="0.25"/>
    <row r="48444" s="29" customFormat="1" x14ac:dyDescent="0.25"/>
    <row r="48445" s="29" customFormat="1" x14ac:dyDescent="0.25"/>
    <row r="48446" s="29" customFormat="1" x14ac:dyDescent="0.25"/>
    <row r="48447" s="29" customFormat="1" x14ac:dyDescent="0.25"/>
    <row r="48448" s="29" customFormat="1" x14ac:dyDescent="0.25"/>
    <row r="48449" s="29" customFormat="1" x14ac:dyDescent="0.25"/>
    <row r="48450" s="29" customFormat="1" x14ac:dyDescent="0.25"/>
    <row r="48451" s="29" customFormat="1" x14ac:dyDescent="0.25"/>
    <row r="48452" s="29" customFormat="1" x14ac:dyDescent="0.25"/>
    <row r="48453" s="29" customFormat="1" x14ac:dyDescent="0.25"/>
    <row r="48454" s="29" customFormat="1" x14ac:dyDescent="0.25"/>
    <row r="48455" s="29" customFormat="1" x14ac:dyDescent="0.25"/>
    <row r="48456" s="29" customFormat="1" x14ac:dyDescent="0.25"/>
    <row r="48457" s="29" customFormat="1" x14ac:dyDescent="0.25"/>
    <row r="48458" s="29" customFormat="1" x14ac:dyDescent="0.25"/>
    <row r="48459" s="29" customFormat="1" x14ac:dyDescent="0.25"/>
    <row r="48460" s="29" customFormat="1" x14ac:dyDescent="0.25"/>
    <row r="48461" s="29" customFormat="1" x14ac:dyDescent="0.25"/>
    <row r="48462" s="29" customFormat="1" x14ac:dyDescent="0.25"/>
    <row r="48463" s="29" customFormat="1" x14ac:dyDescent="0.25"/>
    <row r="48464" s="29" customFormat="1" x14ac:dyDescent="0.25"/>
    <row r="48465" s="29" customFormat="1" x14ac:dyDescent="0.25"/>
    <row r="48466" s="29" customFormat="1" x14ac:dyDescent="0.25"/>
    <row r="48467" s="29" customFormat="1" x14ac:dyDescent="0.25"/>
    <row r="48468" s="29" customFormat="1" x14ac:dyDescent="0.25"/>
    <row r="48469" s="29" customFormat="1" x14ac:dyDescent="0.25"/>
    <row r="48470" s="29" customFormat="1" x14ac:dyDescent="0.25"/>
    <row r="48471" s="29" customFormat="1" x14ac:dyDescent="0.25"/>
    <row r="48472" s="29" customFormat="1" x14ac:dyDescent="0.25"/>
    <row r="48473" s="29" customFormat="1" x14ac:dyDescent="0.25"/>
    <row r="48474" s="29" customFormat="1" x14ac:dyDescent="0.25"/>
    <row r="48475" s="29" customFormat="1" x14ac:dyDescent="0.25"/>
    <row r="48476" s="29" customFormat="1" x14ac:dyDescent="0.25"/>
    <row r="48477" s="29" customFormat="1" x14ac:dyDescent="0.25"/>
    <row r="48478" s="29" customFormat="1" x14ac:dyDescent="0.25"/>
    <row r="48479" s="29" customFormat="1" x14ac:dyDescent="0.25"/>
    <row r="48480" s="29" customFormat="1" x14ac:dyDescent="0.25"/>
    <row r="48481" s="29" customFormat="1" x14ac:dyDescent="0.25"/>
    <row r="48482" s="29" customFormat="1" x14ac:dyDescent="0.25"/>
    <row r="48483" s="29" customFormat="1" x14ac:dyDescent="0.25"/>
    <row r="48484" s="29" customFormat="1" x14ac:dyDescent="0.25"/>
    <row r="48485" s="29" customFormat="1" x14ac:dyDescent="0.25"/>
    <row r="48486" s="29" customFormat="1" x14ac:dyDescent="0.25"/>
    <row r="48487" s="29" customFormat="1" x14ac:dyDescent="0.25"/>
    <row r="48488" s="29" customFormat="1" x14ac:dyDescent="0.25"/>
    <row r="48489" s="29" customFormat="1" x14ac:dyDescent="0.25"/>
    <row r="48490" s="29" customFormat="1" x14ac:dyDescent="0.25"/>
    <row r="48491" s="29" customFormat="1" x14ac:dyDescent="0.25"/>
    <row r="48492" s="29" customFormat="1" x14ac:dyDescent="0.25"/>
    <row r="48493" s="29" customFormat="1" x14ac:dyDescent="0.25"/>
    <row r="48494" s="29" customFormat="1" x14ac:dyDescent="0.25"/>
    <row r="48495" s="29" customFormat="1" x14ac:dyDescent="0.25"/>
    <row r="48496" s="29" customFormat="1" x14ac:dyDescent="0.25"/>
    <row r="48497" s="29" customFormat="1" x14ac:dyDescent="0.25"/>
    <row r="48498" s="29" customFormat="1" x14ac:dyDescent="0.25"/>
    <row r="48499" s="29" customFormat="1" x14ac:dyDescent="0.25"/>
    <row r="48500" s="29" customFormat="1" x14ac:dyDescent="0.25"/>
    <row r="48501" s="29" customFormat="1" x14ac:dyDescent="0.25"/>
    <row r="48502" s="29" customFormat="1" x14ac:dyDescent="0.25"/>
    <row r="48503" s="29" customFormat="1" x14ac:dyDescent="0.25"/>
    <row r="48504" s="29" customFormat="1" x14ac:dyDescent="0.25"/>
    <row r="48505" s="29" customFormat="1" x14ac:dyDescent="0.25"/>
    <row r="48506" s="29" customFormat="1" x14ac:dyDescent="0.25"/>
    <row r="48507" s="29" customFormat="1" x14ac:dyDescent="0.25"/>
    <row r="48508" s="29" customFormat="1" x14ac:dyDescent="0.25"/>
    <row r="48509" s="29" customFormat="1" x14ac:dyDescent="0.25"/>
    <row r="48510" s="29" customFormat="1" x14ac:dyDescent="0.25"/>
    <row r="48511" s="29" customFormat="1" x14ac:dyDescent="0.25"/>
    <row r="48512" s="29" customFormat="1" x14ac:dyDescent="0.25"/>
    <row r="48513" s="29" customFormat="1" x14ac:dyDescent="0.25"/>
    <row r="48514" s="29" customFormat="1" x14ac:dyDescent="0.25"/>
    <row r="48515" s="29" customFormat="1" x14ac:dyDescent="0.25"/>
    <row r="48516" s="29" customFormat="1" x14ac:dyDescent="0.25"/>
    <row r="48517" s="29" customFormat="1" x14ac:dyDescent="0.25"/>
    <row r="48518" s="29" customFormat="1" x14ac:dyDescent="0.25"/>
    <row r="48519" s="29" customFormat="1" x14ac:dyDescent="0.25"/>
    <row r="48520" s="29" customFormat="1" x14ac:dyDescent="0.25"/>
    <row r="48521" s="29" customFormat="1" x14ac:dyDescent="0.25"/>
    <row r="48522" s="29" customFormat="1" x14ac:dyDescent="0.25"/>
    <row r="48523" s="29" customFormat="1" x14ac:dyDescent="0.25"/>
    <row r="48524" s="29" customFormat="1" x14ac:dyDescent="0.25"/>
    <row r="48525" s="29" customFormat="1" x14ac:dyDescent="0.25"/>
    <row r="48526" s="29" customFormat="1" x14ac:dyDescent="0.25"/>
    <row r="48527" s="29" customFormat="1" x14ac:dyDescent="0.25"/>
    <row r="48528" s="29" customFormat="1" x14ac:dyDescent="0.25"/>
    <row r="48529" s="29" customFormat="1" x14ac:dyDescent="0.25"/>
    <row r="48530" s="29" customFormat="1" x14ac:dyDescent="0.25"/>
    <row r="48531" s="29" customFormat="1" x14ac:dyDescent="0.25"/>
    <row r="48532" s="29" customFormat="1" x14ac:dyDescent="0.25"/>
    <row r="48533" s="29" customFormat="1" x14ac:dyDescent="0.25"/>
    <row r="48534" s="29" customFormat="1" x14ac:dyDescent="0.25"/>
    <row r="48535" s="29" customFormat="1" x14ac:dyDescent="0.25"/>
    <row r="48536" s="29" customFormat="1" x14ac:dyDescent="0.25"/>
    <row r="48537" s="29" customFormat="1" x14ac:dyDescent="0.25"/>
    <row r="48538" s="29" customFormat="1" x14ac:dyDescent="0.25"/>
    <row r="48539" s="29" customFormat="1" x14ac:dyDescent="0.25"/>
    <row r="48540" s="29" customFormat="1" x14ac:dyDescent="0.25"/>
    <row r="48541" s="29" customFormat="1" x14ac:dyDescent="0.25"/>
    <row r="48542" s="29" customFormat="1" x14ac:dyDescent="0.25"/>
    <row r="48543" s="29" customFormat="1" x14ac:dyDescent="0.25"/>
    <row r="48544" s="29" customFormat="1" x14ac:dyDescent="0.25"/>
    <row r="48545" s="29" customFormat="1" x14ac:dyDescent="0.25"/>
    <row r="48546" s="29" customFormat="1" x14ac:dyDescent="0.25"/>
    <row r="48547" s="29" customFormat="1" x14ac:dyDescent="0.25"/>
    <row r="48548" s="29" customFormat="1" x14ac:dyDescent="0.25"/>
    <row r="48549" s="29" customFormat="1" x14ac:dyDescent="0.25"/>
    <row r="48550" s="29" customFormat="1" x14ac:dyDescent="0.25"/>
    <row r="48551" s="29" customFormat="1" x14ac:dyDescent="0.25"/>
    <row r="48552" s="29" customFormat="1" x14ac:dyDescent="0.25"/>
    <row r="48553" s="29" customFormat="1" x14ac:dyDescent="0.25"/>
    <row r="48554" s="29" customFormat="1" x14ac:dyDescent="0.25"/>
    <row r="48555" s="29" customFormat="1" x14ac:dyDescent="0.25"/>
    <row r="48556" s="29" customFormat="1" x14ac:dyDescent="0.25"/>
    <row r="48557" s="29" customFormat="1" x14ac:dyDescent="0.25"/>
    <row r="48558" s="29" customFormat="1" x14ac:dyDescent="0.25"/>
    <row r="48559" s="29" customFormat="1" x14ac:dyDescent="0.25"/>
    <row r="48560" s="29" customFormat="1" x14ac:dyDescent="0.25"/>
    <row r="48561" s="29" customFormat="1" x14ac:dyDescent="0.25"/>
    <row r="48562" s="29" customFormat="1" x14ac:dyDescent="0.25"/>
    <row r="48563" s="29" customFormat="1" x14ac:dyDescent="0.25"/>
    <row r="48564" s="29" customFormat="1" x14ac:dyDescent="0.25"/>
    <row r="48565" s="29" customFormat="1" x14ac:dyDescent="0.25"/>
    <row r="48566" s="29" customFormat="1" x14ac:dyDescent="0.25"/>
    <row r="48567" s="29" customFormat="1" x14ac:dyDescent="0.25"/>
    <row r="48568" s="29" customFormat="1" x14ac:dyDescent="0.25"/>
    <row r="48569" s="29" customFormat="1" x14ac:dyDescent="0.25"/>
    <row r="48570" s="29" customFormat="1" x14ac:dyDescent="0.25"/>
    <row r="48571" s="29" customFormat="1" x14ac:dyDescent="0.25"/>
    <row r="48572" s="29" customFormat="1" x14ac:dyDescent="0.25"/>
    <row r="48573" s="29" customFormat="1" x14ac:dyDescent="0.25"/>
    <row r="48574" s="29" customFormat="1" x14ac:dyDescent="0.25"/>
    <row r="48575" s="29" customFormat="1" x14ac:dyDescent="0.25"/>
    <row r="48576" s="29" customFormat="1" x14ac:dyDescent="0.25"/>
    <row r="48577" s="29" customFormat="1" x14ac:dyDescent="0.25"/>
    <row r="48578" s="29" customFormat="1" x14ac:dyDescent="0.25"/>
    <row r="48579" s="29" customFormat="1" x14ac:dyDescent="0.25"/>
    <row r="48580" s="29" customFormat="1" x14ac:dyDescent="0.25"/>
    <row r="48581" s="29" customFormat="1" x14ac:dyDescent="0.25"/>
    <row r="48582" s="29" customFormat="1" x14ac:dyDescent="0.25"/>
    <row r="48583" s="29" customFormat="1" x14ac:dyDescent="0.25"/>
    <row r="48584" s="29" customFormat="1" x14ac:dyDescent="0.25"/>
    <row r="48585" s="29" customFormat="1" x14ac:dyDescent="0.25"/>
    <row r="48586" s="29" customFormat="1" x14ac:dyDescent="0.25"/>
    <row r="48587" s="29" customFormat="1" x14ac:dyDescent="0.25"/>
    <row r="48588" s="29" customFormat="1" x14ac:dyDescent="0.25"/>
    <row r="48589" s="29" customFormat="1" x14ac:dyDescent="0.25"/>
    <row r="48590" s="29" customFormat="1" x14ac:dyDescent="0.25"/>
    <row r="48591" s="29" customFormat="1" x14ac:dyDescent="0.25"/>
    <row r="48592" s="29" customFormat="1" x14ac:dyDescent="0.25"/>
    <row r="48593" s="29" customFormat="1" x14ac:dyDescent="0.25"/>
    <row r="48594" s="29" customFormat="1" x14ac:dyDescent="0.25"/>
    <row r="48595" s="29" customFormat="1" x14ac:dyDescent="0.25"/>
    <row r="48596" s="29" customFormat="1" x14ac:dyDescent="0.25"/>
    <row r="48597" s="29" customFormat="1" x14ac:dyDescent="0.25"/>
    <row r="48598" s="29" customFormat="1" x14ac:dyDescent="0.25"/>
    <row r="48599" s="29" customFormat="1" x14ac:dyDescent="0.25"/>
    <row r="48600" s="29" customFormat="1" x14ac:dyDescent="0.25"/>
    <row r="48601" s="29" customFormat="1" x14ac:dyDescent="0.25"/>
    <row r="48602" s="29" customFormat="1" x14ac:dyDescent="0.25"/>
    <row r="48603" s="29" customFormat="1" x14ac:dyDescent="0.25"/>
    <row r="48604" s="29" customFormat="1" x14ac:dyDescent="0.25"/>
    <row r="48605" s="29" customFormat="1" x14ac:dyDescent="0.25"/>
    <row r="48606" s="29" customFormat="1" x14ac:dyDescent="0.25"/>
    <row r="48607" s="29" customFormat="1" x14ac:dyDescent="0.25"/>
    <row r="48608" s="29" customFormat="1" x14ac:dyDescent="0.25"/>
    <row r="48609" s="29" customFormat="1" x14ac:dyDescent="0.25"/>
    <row r="48610" s="29" customFormat="1" x14ac:dyDescent="0.25"/>
    <row r="48611" s="29" customFormat="1" x14ac:dyDescent="0.25"/>
    <row r="48612" s="29" customFormat="1" x14ac:dyDescent="0.25"/>
    <row r="48613" s="29" customFormat="1" x14ac:dyDescent="0.25"/>
    <row r="48614" s="29" customFormat="1" x14ac:dyDescent="0.25"/>
    <row r="48615" s="29" customFormat="1" x14ac:dyDescent="0.25"/>
    <row r="48616" s="29" customFormat="1" x14ac:dyDescent="0.25"/>
    <row r="48617" s="29" customFormat="1" x14ac:dyDescent="0.25"/>
    <row r="48618" s="29" customFormat="1" x14ac:dyDescent="0.25"/>
    <row r="48619" s="29" customFormat="1" x14ac:dyDescent="0.25"/>
    <row r="48620" s="29" customFormat="1" x14ac:dyDescent="0.25"/>
    <row r="48621" s="29" customFormat="1" x14ac:dyDescent="0.25"/>
    <row r="48622" s="29" customFormat="1" x14ac:dyDescent="0.25"/>
    <row r="48623" s="29" customFormat="1" x14ac:dyDescent="0.25"/>
    <row r="48624" s="29" customFormat="1" x14ac:dyDescent="0.25"/>
    <row r="48625" s="29" customFormat="1" x14ac:dyDescent="0.25"/>
    <row r="48626" s="29" customFormat="1" x14ac:dyDescent="0.25"/>
    <row r="48627" s="29" customFormat="1" x14ac:dyDescent="0.25"/>
    <row r="48628" s="29" customFormat="1" x14ac:dyDescent="0.25"/>
    <row r="48629" s="29" customFormat="1" x14ac:dyDescent="0.25"/>
    <row r="48630" s="29" customFormat="1" x14ac:dyDescent="0.25"/>
    <row r="48631" s="29" customFormat="1" x14ac:dyDescent="0.25"/>
    <row r="48632" s="29" customFormat="1" x14ac:dyDescent="0.25"/>
    <row r="48633" s="29" customFormat="1" x14ac:dyDescent="0.25"/>
    <row r="48634" s="29" customFormat="1" x14ac:dyDescent="0.25"/>
    <row r="48635" s="29" customFormat="1" x14ac:dyDescent="0.25"/>
    <row r="48636" s="29" customFormat="1" x14ac:dyDescent="0.25"/>
    <row r="48637" s="29" customFormat="1" x14ac:dyDescent="0.25"/>
    <row r="48638" s="29" customFormat="1" x14ac:dyDescent="0.25"/>
    <row r="48639" s="29" customFormat="1" x14ac:dyDescent="0.25"/>
    <row r="48640" s="29" customFormat="1" x14ac:dyDescent="0.25"/>
    <row r="48641" s="29" customFormat="1" x14ac:dyDescent="0.25"/>
    <row r="48642" s="29" customFormat="1" x14ac:dyDescent="0.25"/>
    <row r="48643" s="29" customFormat="1" x14ac:dyDescent="0.25"/>
    <row r="48644" s="29" customFormat="1" x14ac:dyDescent="0.25"/>
    <row r="48645" s="29" customFormat="1" x14ac:dyDescent="0.25"/>
    <row r="48646" s="29" customFormat="1" x14ac:dyDescent="0.25"/>
    <row r="48647" s="29" customFormat="1" x14ac:dyDescent="0.25"/>
    <row r="48648" s="29" customFormat="1" x14ac:dyDescent="0.25"/>
    <row r="48649" s="29" customFormat="1" x14ac:dyDescent="0.25"/>
    <row r="48650" s="29" customFormat="1" x14ac:dyDescent="0.25"/>
    <row r="48651" s="29" customFormat="1" x14ac:dyDescent="0.25"/>
    <row r="48652" s="29" customFormat="1" x14ac:dyDescent="0.25"/>
    <row r="48653" s="29" customFormat="1" x14ac:dyDescent="0.25"/>
    <row r="48654" s="29" customFormat="1" x14ac:dyDescent="0.25"/>
    <row r="48655" s="29" customFormat="1" x14ac:dyDescent="0.25"/>
    <row r="48656" s="29" customFormat="1" x14ac:dyDescent="0.25"/>
    <row r="48657" s="29" customFormat="1" x14ac:dyDescent="0.25"/>
    <row r="48658" s="29" customFormat="1" x14ac:dyDescent="0.25"/>
    <row r="48659" s="29" customFormat="1" x14ac:dyDescent="0.25"/>
    <row r="48660" s="29" customFormat="1" x14ac:dyDescent="0.25"/>
    <row r="48661" s="29" customFormat="1" x14ac:dyDescent="0.25"/>
    <row r="48662" s="29" customFormat="1" x14ac:dyDescent="0.25"/>
    <row r="48663" s="29" customFormat="1" x14ac:dyDescent="0.25"/>
    <row r="48664" s="29" customFormat="1" x14ac:dyDescent="0.25"/>
    <row r="48665" s="29" customFormat="1" x14ac:dyDescent="0.25"/>
    <row r="48666" s="29" customFormat="1" x14ac:dyDescent="0.25"/>
    <row r="48667" s="29" customFormat="1" x14ac:dyDescent="0.25"/>
    <row r="48668" s="29" customFormat="1" x14ac:dyDescent="0.25"/>
    <row r="48669" s="29" customFormat="1" x14ac:dyDescent="0.25"/>
    <row r="48670" s="29" customFormat="1" x14ac:dyDescent="0.25"/>
    <row r="48671" s="29" customFormat="1" x14ac:dyDescent="0.25"/>
    <row r="48672" s="29" customFormat="1" x14ac:dyDescent="0.25"/>
    <row r="48673" s="29" customFormat="1" x14ac:dyDescent="0.25"/>
    <row r="48674" s="29" customFormat="1" x14ac:dyDescent="0.25"/>
    <row r="48675" s="29" customFormat="1" x14ac:dyDescent="0.25"/>
    <row r="48676" s="29" customFormat="1" x14ac:dyDescent="0.25"/>
    <row r="48677" s="29" customFormat="1" x14ac:dyDescent="0.25"/>
    <row r="48678" s="29" customFormat="1" x14ac:dyDescent="0.25"/>
    <row r="48679" s="29" customFormat="1" x14ac:dyDescent="0.25"/>
    <row r="48680" s="29" customFormat="1" x14ac:dyDescent="0.25"/>
    <row r="48681" s="29" customFormat="1" x14ac:dyDescent="0.25"/>
    <row r="48682" s="29" customFormat="1" x14ac:dyDescent="0.25"/>
    <row r="48683" s="29" customFormat="1" x14ac:dyDescent="0.25"/>
    <row r="48684" s="29" customFormat="1" x14ac:dyDescent="0.25"/>
    <row r="48685" s="29" customFormat="1" x14ac:dyDescent="0.25"/>
    <row r="48686" s="29" customFormat="1" x14ac:dyDescent="0.25"/>
    <row r="48687" s="29" customFormat="1" x14ac:dyDescent="0.25"/>
    <row r="48688" s="29" customFormat="1" x14ac:dyDescent="0.25"/>
    <row r="48689" s="29" customFormat="1" x14ac:dyDescent="0.25"/>
    <row r="48690" s="29" customFormat="1" x14ac:dyDescent="0.25"/>
    <row r="48691" s="29" customFormat="1" x14ac:dyDescent="0.25"/>
    <row r="48692" s="29" customFormat="1" x14ac:dyDescent="0.25"/>
    <row r="48693" s="29" customFormat="1" x14ac:dyDescent="0.25"/>
    <row r="48694" s="29" customFormat="1" x14ac:dyDescent="0.25"/>
    <row r="48695" s="29" customFormat="1" x14ac:dyDescent="0.25"/>
    <row r="48696" s="29" customFormat="1" x14ac:dyDescent="0.25"/>
    <row r="48697" s="29" customFormat="1" x14ac:dyDescent="0.25"/>
    <row r="48698" s="29" customFormat="1" x14ac:dyDescent="0.25"/>
    <row r="48699" s="29" customFormat="1" x14ac:dyDescent="0.25"/>
    <row r="48700" s="29" customFormat="1" x14ac:dyDescent="0.25"/>
    <row r="48701" s="29" customFormat="1" x14ac:dyDescent="0.25"/>
    <row r="48702" s="29" customFormat="1" x14ac:dyDescent="0.25"/>
    <row r="48703" s="29" customFormat="1" x14ac:dyDescent="0.25"/>
    <row r="48704" s="29" customFormat="1" x14ac:dyDescent="0.25"/>
    <row r="48705" s="29" customFormat="1" x14ac:dyDescent="0.25"/>
    <row r="48706" s="29" customFormat="1" x14ac:dyDescent="0.25"/>
    <row r="48707" s="29" customFormat="1" x14ac:dyDescent="0.25"/>
    <row r="48708" s="29" customFormat="1" x14ac:dyDescent="0.25"/>
    <row r="48709" s="29" customFormat="1" x14ac:dyDescent="0.25"/>
    <row r="48710" s="29" customFormat="1" x14ac:dyDescent="0.25"/>
    <row r="48711" s="29" customFormat="1" x14ac:dyDescent="0.25"/>
    <row r="48712" s="29" customFormat="1" x14ac:dyDescent="0.25"/>
    <row r="48713" s="29" customFormat="1" x14ac:dyDescent="0.25"/>
    <row r="48714" s="29" customFormat="1" x14ac:dyDescent="0.25"/>
    <row r="48715" s="29" customFormat="1" x14ac:dyDescent="0.25"/>
    <row r="48716" s="29" customFormat="1" x14ac:dyDescent="0.25"/>
    <row r="48717" s="29" customFormat="1" x14ac:dyDescent="0.25"/>
    <row r="48718" s="29" customFormat="1" x14ac:dyDescent="0.25"/>
    <row r="48719" s="29" customFormat="1" x14ac:dyDescent="0.25"/>
    <row r="48720" s="29" customFormat="1" x14ac:dyDescent="0.25"/>
    <row r="48721" s="29" customFormat="1" x14ac:dyDescent="0.25"/>
    <row r="48722" s="29" customFormat="1" x14ac:dyDescent="0.25"/>
    <row r="48723" s="29" customFormat="1" x14ac:dyDescent="0.25"/>
    <row r="48724" s="29" customFormat="1" x14ac:dyDescent="0.25"/>
    <row r="48725" s="29" customFormat="1" x14ac:dyDescent="0.25"/>
    <row r="48726" s="29" customFormat="1" x14ac:dyDescent="0.25"/>
    <row r="48727" s="29" customFormat="1" x14ac:dyDescent="0.25"/>
    <row r="48728" s="29" customFormat="1" x14ac:dyDescent="0.25"/>
    <row r="48729" s="29" customFormat="1" x14ac:dyDescent="0.25"/>
    <row r="48730" s="29" customFormat="1" x14ac:dyDescent="0.25"/>
    <row r="48731" s="29" customFormat="1" x14ac:dyDescent="0.25"/>
    <row r="48732" s="29" customFormat="1" x14ac:dyDescent="0.25"/>
    <row r="48733" s="29" customFormat="1" x14ac:dyDescent="0.25"/>
    <row r="48734" s="29" customFormat="1" x14ac:dyDescent="0.25"/>
    <row r="48735" s="29" customFormat="1" x14ac:dyDescent="0.25"/>
    <row r="48736" s="29" customFormat="1" x14ac:dyDescent="0.25"/>
    <row r="48737" s="29" customFormat="1" x14ac:dyDescent="0.25"/>
    <row r="48738" s="29" customFormat="1" x14ac:dyDescent="0.25"/>
    <row r="48739" s="29" customFormat="1" x14ac:dyDescent="0.25"/>
    <row r="48740" s="29" customFormat="1" x14ac:dyDescent="0.25"/>
    <row r="48741" s="29" customFormat="1" x14ac:dyDescent="0.25"/>
    <row r="48742" s="29" customFormat="1" x14ac:dyDescent="0.25"/>
    <row r="48743" s="29" customFormat="1" x14ac:dyDescent="0.25"/>
    <row r="48744" s="29" customFormat="1" x14ac:dyDescent="0.25"/>
    <row r="48745" s="29" customFormat="1" x14ac:dyDescent="0.25"/>
    <row r="48746" s="29" customFormat="1" x14ac:dyDescent="0.25"/>
    <row r="48747" s="29" customFormat="1" x14ac:dyDescent="0.25"/>
    <row r="48748" s="29" customFormat="1" x14ac:dyDescent="0.25"/>
    <row r="48749" s="29" customFormat="1" x14ac:dyDescent="0.25"/>
    <row r="48750" s="29" customFormat="1" x14ac:dyDescent="0.25"/>
    <row r="48751" s="29" customFormat="1" x14ac:dyDescent="0.25"/>
    <row r="48752" s="29" customFormat="1" x14ac:dyDescent="0.25"/>
    <row r="48753" s="29" customFormat="1" x14ac:dyDescent="0.25"/>
    <row r="48754" s="29" customFormat="1" x14ac:dyDescent="0.25"/>
    <row r="48755" s="29" customFormat="1" x14ac:dyDescent="0.25"/>
    <row r="48756" s="29" customFormat="1" x14ac:dyDescent="0.25"/>
    <row r="48757" s="29" customFormat="1" x14ac:dyDescent="0.25"/>
    <row r="48758" s="29" customFormat="1" x14ac:dyDescent="0.25"/>
    <row r="48759" s="29" customFormat="1" x14ac:dyDescent="0.25"/>
    <row r="48760" s="29" customFormat="1" x14ac:dyDescent="0.25"/>
    <row r="48761" s="29" customFormat="1" x14ac:dyDescent="0.25"/>
    <row r="48762" s="29" customFormat="1" x14ac:dyDescent="0.25"/>
    <row r="48763" s="29" customFormat="1" x14ac:dyDescent="0.25"/>
    <row r="48764" s="29" customFormat="1" x14ac:dyDescent="0.25"/>
    <row r="48765" s="29" customFormat="1" x14ac:dyDescent="0.25"/>
    <row r="48766" s="29" customFormat="1" x14ac:dyDescent="0.25"/>
    <row r="48767" s="29" customFormat="1" x14ac:dyDescent="0.25"/>
    <row r="48768" s="29" customFormat="1" x14ac:dyDescent="0.25"/>
    <row r="48769" s="29" customFormat="1" x14ac:dyDescent="0.25"/>
    <row r="48770" s="29" customFormat="1" x14ac:dyDescent="0.25"/>
    <row r="48771" s="29" customFormat="1" x14ac:dyDescent="0.25"/>
    <row r="48772" s="29" customFormat="1" x14ac:dyDescent="0.25"/>
    <row r="48773" s="29" customFormat="1" x14ac:dyDescent="0.25"/>
    <row r="48774" s="29" customFormat="1" x14ac:dyDescent="0.25"/>
    <row r="48775" s="29" customFormat="1" x14ac:dyDescent="0.25"/>
    <row r="48776" s="29" customFormat="1" x14ac:dyDescent="0.25"/>
    <row r="48777" s="29" customFormat="1" x14ac:dyDescent="0.25"/>
    <row r="48778" s="29" customFormat="1" x14ac:dyDescent="0.25"/>
    <row r="48779" s="29" customFormat="1" x14ac:dyDescent="0.25"/>
    <row r="48780" s="29" customFormat="1" x14ac:dyDescent="0.25"/>
    <row r="48781" s="29" customFormat="1" x14ac:dyDescent="0.25"/>
    <row r="48782" s="29" customFormat="1" x14ac:dyDescent="0.25"/>
    <row r="48783" s="29" customFormat="1" x14ac:dyDescent="0.25"/>
    <row r="48784" s="29" customFormat="1" x14ac:dyDescent="0.25"/>
    <row r="48785" s="29" customFormat="1" x14ac:dyDescent="0.25"/>
    <row r="48786" s="29" customFormat="1" x14ac:dyDescent="0.25"/>
    <row r="48787" s="29" customFormat="1" x14ac:dyDescent="0.25"/>
    <row r="48788" s="29" customFormat="1" x14ac:dyDescent="0.25"/>
    <row r="48789" s="29" customFormat="1" x14ac:dyDescent="0.25"/>
    <row r="48790" s="29" customFormat="1" x14ac:dyDescent="0.25"/>
    <row r="48791" s="29" customFormat="1" x14ac:dyDescent="0.25"/>
    <row r="48792" s="29" customFormat="1" x14ac:dyDescent="0.25"/>
    <row r="48793" s="29" customFormat="1" x14ac:dyDescent="0.25"/>
    <row r="48794" s="29" customFormat="1" x14ac:dyDescent="0.25"/>
    <row r="48795" s="29" customFormat="1" x14ac:dyDescent="0.25"/>
    <row r="48796" s="29" customFormat="1" x14ac:dyDescent="0.25"/>
    <row r="48797" s="29" customFormat="1" x14ac:dyDescent="0.25"/>
    <row r="48798" s="29" customFormat="1" x14ac:dyDescent="0.25"/>
    <row r="48799" s="29" customFormat="1" x14ac:dyDescent="0.25"/>
    <row r="48800" s="29" customFormat="1" x14ac:dyDescent="0.25"/>
    <row r="48801" s="29" customFormat="1" x14ac:dyDescent="0.25"/>
    <row r="48802" s="29" customFormat="1" x14ac:dyDescent="0.25"/>
    <row r="48803" s="29" customFormat="1" x14ac:dyDescent="0.25"/>
    <row r="48804" s="29" customFormat="1" x14ac:dyDescent="0.25"/>
    <row r="48805" s="29" customFormat="1" x14ac:dyDescent="0.25"/>
    <row r="48806" s="29" customFormat="1" x14ac:dyDescent="0.25"/>
    <row r="48807" s="29" customFormat="1" x14ac:dyDescent="0.25"/>
    <row r="48808" s="29" customFormat="1" x14ac:dyDescent="0.25"/>
    <row r="48809" s="29" customFormat="1" x14ac:dyDescent="0.25"/>
    <row r="48810" s="29" customFormat="1" x14ac:dyDescent="0.25"/>
    <row r="48811" s="29" customFormat="1" x14ac:dyDescent="0.25"/>
    <row r="48812" s="29" customFormat="1" x14ac:dyDescent="0.25"/>
    <row r="48813" s="29" customFormat="1" x14ac:dyDescent="0.25"/>
    <row r="48814" s="29" customFormat="1" x14ac:dyDescent="0.25"/>
    <row r="48815" s="29" customFormat="1" x14ac:dyDescent="0.25"/>
    <row r="48816" s="29" customFormat="1" x14ac:dyDescent="0.25"/>
    <row r="48817" s="29" customFormat="1" x14ac:dyDescent="0.25"/>
    <row r="48818" s="29" customFormat="1" x14ac:dyDescent="0.25"/>
    <row r="48819" s="29" customFormat="1" x14ac:dyDescent="0.25"/>
    <row r="48820" s="29" customFormat="1" x14ac:dyDescent="0.25"/>
    <row r="48821" s="29" customFormat="1" x14ac:dyDescent="0.25"/>
    <row r="48822" s="29" customFormat="1" x14ac:dyDescent="0.25"/>
    <row r="48823" s="29" customFormat="1" x14ac:dyDescent="0.25"/>
    <row r="48824" s="29" customFormat="1" x14ac:dyDescent="0.25"/>
    <row r="48825" s="29" customFormat="1" x14ac:dyDescent="0.25"/>
    <row r="48826" s="29" customFormat="1" x14ac:dyDescent="0.25"/>
    <row r="48827" s="29" customFormat="1" x14ac:dyDescent="0.25"/>
    <row r="48828" s="29" customFormat="1" x14ac:dyDescent="0.25"/>
    <row r="48829" s="29" customFormat="1" x14ac:dyDescent="0.25"/>
    <row r="48830" s="29" customFormat="1" x14ac:dyDescent="0.25"/>
    <row r="48831" s="29" customFormat="1" x14ac:dyDescent="0.25"/>
    <row r="48832" s="29" customFormat="1" x14ac:dyDescent="0.25"/>
    <row r="48833" s="29" customFormat="1" x14ac:dyDescent="0.25"/>
    <row r="48834" s="29" customFormat="1" x14ac:dyDescent="0.25"/>
    <row r="48835" s="29" customFormat="1" x14ac:dyDescent="0.25"/>
    <row r="48836" s="29" customFormat="1" x14ac:dyDescent="0.25"/>
    <row r="48837" s="29" customFormat="1" x14ac:dyDescent="0.25"/>
    <row r="48838" s="29" customFormat="1" x14ac:dyDescent="0.25"/>
    <row r="48839" s="29" customFormat="1" x14ac:dyDescent="0.25"/>
    <row r="48840" s="29" customFormat="1" x14ac:dyDescent="0.25"/>
    <row r="48841" s="29" customFormat="1" x14ac:dyDescent="0.25"/>
    <row r="48842" s="29" customFormat="1" x14ac:dyDescent="0.25"/>
    <row r="48843" s="29" customFormat="1" x14ac:dyDescent="0.25"/>
    <row r="48844" s="29" customFormat="1" x14ac:dyDescent="0.25"/>
    <row r="48845" s="29" customFormat="1" x14ac:dyDescent="0.25"/>
    <row r="48846" s="29" customFormat="1" x14ac:dyDescent="0.25"/>
    <row r="48847" s="29" customFormat="1" x14ac:dyDescent="0.25"/>
    <row r="48848" s="29" customFormat="1" x14ac:dyDescent="0.25"/>
    <row r="48849" s="29" customFormat="1" x14ac:dyDescent="0.25"/>
    <row r="48850" s="29" customFormat="1" x14ac:dyDescent="0.25"/>
    <row r="48851" s="29" customFormat="1" x14ac:dyDescent="0.25"/>
    <row r="48852" s="29" customFormat="1" x14ac:dyDescent="0.25"/>
    <row r="48853" s="29" customFormat="1" x14ac:dyDescent="0.25"/>
    <row r="48854" s="29" customFormat="1" x14ac:dyDescent="0.25"/>
    <row r="48855" s="29" customFormat="1" x14ac:dyDescent="0.25"/>
    <row r="48856" s="29" customFormat="1" x14ac:dyDescent="0.25"/>
    <row r="48857" s="29" customFormat="1" x14ac:dyDescent="0.25"/>
    <row r="48858" s="29" customFormat="1" x14ac:dyDescent="0.25"/>
    <row r="48859" s="29" customFormat="1" x14ac:dyDescent="0.25"/>
    <row r="48860" s="29" customFormat="1" x14ac:dyDescent="0.25"/>
    <row r="48861" s="29" customFormat="1" x14ac:dyDescent="0.25"/>
    <row r="48862" s="29" customFormat="1" x14ac:dyDescent="0.25"/>
    <row r="48863" s="29" customFormat="1" x14ac:dyDescent="0.25"/>
    <row r="48864" s="29" customFormat="1" x14ac:dyDescent="0.25"/>
    <row r="48865" s="29" customFormat="1" x14ac:dyDescent="0.25"/>
    <row r="48866" s="29" customFormat="1" x14ac:dyDescent="0.25"/>
    <row r="48867" s="29" customFormat="1" x14ac:dyDescent="0.25"/>
    <row r="48868" s="29" customFormat="1" x14ac:dyDescent="0.25"/>
    <row r="48869" s="29" customFormat="1" x14ac:dyDescent="0.25"/>
    <row r="48870" s="29" customFormat="1" x14ac:dyDescent="0.25"/>
    <row r="48871" s="29" customFormat="1" x14ac:dyDescent="0.25"/>
    <row r="48872" s="29" customFormat="1" x14ac:dyDescent="0.25"/>
    <row r="48873" s="29" customFormat="1" x14ac:dyDescent="0.25"/>
    <row r="48874" s="29" customFormat="1" x14ac:dyDescent="0.25"/>
    <row r="48875" s="29" customFormat="1" x14ac:dyDescent="0.25"/>
    <row r="48876" s="29" customFormat="1" x14ac:dyDescent="0.25"/>
    <row r="48877" s="29" customFormat="1" x14ac:dyDescent="0.25"/>
    <row r="48878" s="29" customFormat="1" x14ac:dyDescent="0.25"/>
    <row r="48879" s="29" customFormat="1" x14ac:dyDescent="0.25"/>
    <row r="48880" s="29" customFormat="1" x14ac:dyDescent="0.25"/>
    <row r="48881" s="29" customFormat="1" x14ac:dyDescent="0.25"/>
    <row r="48882" s="29" customFormat="1" x14ac:dyDescent="0.25"/>
    <row r="48883" s="29" customFormat="1" x14ac:dyDescent="0.25"/>
    <row r="48884" s="29" customFormat="1" x14ac:dyDescent="0.25"/>
    <row r="48885" s="29" customFormat="1" x14ac:dyDescent="0.25"/>
    <row r="48886" s="29" customFormat="1" x14ac:dyDescent="0.25"/>
    <row r="48887" s="29" customFormat="1" x14ac:dyDescent="0.25"/>
    <row r="48888" s="29" customFormat="1" x14ac:dyDescent="0.25"/>
    <row r="48889" s="29" customFormat="1" x14ac:dyDescent="0.25"/>
    <row r="48890" s="29" customFormat="1" x14ac:dyDescent="0.25"/>
    <row r="48891" s="29" customFormat="1" x14ac:dyDescent="0.25"/>
    <row r="48892" s="29" customFormat="1" x14ac:dyDescent="0.25"/>
    <row r="48893" s="29" customFormat="1" x14ac:dyDescent="0.25"/>
    <row r="48894" s="29" customFormat="1" x14ac:dyDescent="0.25"/>
    <row r="48895" s="29" customFormat="1" x14ac:dyDescent="0.25"/>
    <row r="48896" s="29" customFormat="1" x14ac:dyDescent="0.25"/>
    <row r="48897" s="29" customFormat="1" x14ac:dyDescent="0.25"/>
    <row r="48898" s="29" customFormat="1" x14ac:dyDescent="0.25"/>
    <row r="48899" s="29" customFormat="1" x14ac:dyDescent="0.25"/>
    <row r="48900" s="29" customFormat="1" x14ac:dyDescent="0.25"/>
    <row r="48901" s="29" customFormat="1" x14ac:dyDescent="0.25"/>
    <row r="48902" s="29" customFormat="1" x14ac:dyDescent="0.25"/>
    <row r="48903" s="29" customFormat="1" x14ac:dyDescent="0.25"/>
    <row r="48904" s="29" customFormat="1" x14ac:dyDescent="0.25"/>
    <row r="48905" s="29" customFormat="1" x14ac:dyDescent="0.25"/>
    <row r="48906" s="29" customFormat="1" x14ac:dyDescent="0.25"/>
    <row r="48907" s="29" customFormat="1" x14ac:dyDescent="0.25"/>
    <row r="48908" s="29" customFormat="1" x14ac:dyDescent="0.25"/>
    <row r="48909" s="29" customFormat="1" x14ac:dyDescent="0.25"/>
    <row r="48910" s="29" customFormat="1" x14ac:dyDescent="0.25"/>
    <row r="48911" s="29" customFormat="1" x14ac:dyDescent="0.25"/>
    <row r="48912" s="29" customFormat="1" x14ac:dyDescent="0.25"/>
    <row r="48913" s="29" customFormat="1" x14ac:dyDescent="0.25"/>
    <row r="48914" s="29" customFormat="1" x14ac:dyDescent="0.25"/>
    <row r="48915" s="29" customFormat="1" x14ac:dyDescent="0.25"/>
    <row r="48916" s="29" customFormat="1" x14ac:dyDescent="0.25"/>
    <row r="48917" s="29" customFormat="1" x14ac:dyDescent="0.25"/>
    <row r="48918" s="29" customFormat="1" x14ac:dyDescent="0.25"/>
    <row r="48919" s="29" customFormat="1" x14ac:dyDescent="0.25"/>
    <row r="48920" s="29" customFormat="1" x14ac:dyDescent="0.25"/>
    <row r="48921" s="29" customFormat="1" x14ac:dyDescent="0.25"/>
    <row r="48922" s="29" customFormat="1" x14ac:dyDescent="0.25"/>
    <row r="48923" s="29" customFormat="1" x14ac:dyDescent="0.25"/>
    <row r="48924" s="29" customFormat="1" x14ac:dyDescent="0.25"/>
    <row r="48925" s="29" customFormat="1" x14ac:dyDescent="0.25"/>
    <row r="48926" s="29" customFormat="1" x14ac:dyDescent="0.25"/>
    <row r="48927" s="29" customFormat="1" x14ac:dyDescent="0.25"/>
    <row r="48928" s="29" customFormat="1" x14ac:dyDescent="0.25"/>
    <row r="48929" s="29" customFormat="1" x14ac:dyDescent="0.25"/>
    <row r="48930" s="29" customFormat="1" x14ac:dyDescent="0.25"/>
    <row r="48931" s="29" customFormat="1" x14ac:dyDescent="0.25"/>
    <row r="48932" s="29" customFormat="1" x14ac:dyDescent="0.25"/>
    <row r="48933" s="29" customFormat="1" x14ac:dyDescent="0.25"/>
    <row r="48934" s="29" customFormat="1" x14ac:dyDescent="0.25"/>
    <row r="48935" s="29" customFormat="1" x14ac:dyDescent="0.25"/>
    <row r="48936" s="29" customFormat="1" x14ac:dyDescent="0.25"/>
    <row r="48937" s="29" customFormat="1" x14ac:dyDescent="0.25"/>
    <row r="48938" s="29" customFormat="1" x14ac:dyDescent="0.25"/>
    <row r="48939" s="29" customFormat="1" x14ac:dyDescent="0.25"/>
    <row r="48940" s="29" customFormat="1" x14ac:dyDescent="0.25"/>
    <row r="48941" s="29" customFormat="1" x14ac:dyDescent="0.25"/>
    <row r="48942" s="29" customFormat="1" x14ac:dyDescent="0.25"/>
    <row r="48943" s="29" customFormat="1" x14ac:dyDescent="0.25"/>
    <row r="48944" s="29" customFormat="1" x14ac:dyDescent="0.25"/>
    <row r="48945" s="29" customFormat="1" x14ac:dyDescent="0.25"/>
    <row r="48946" s="29" customFormat="1" x14ac:dyDescent="0.25"/>
    <row r="48947" s="29" customFormat="1" x14ac:dyDescent="0.25"/>
    <row r="48948" s="29" customFormat="1" x14ac:dyDescent="0.25"/>
    <row r="48949" s="29" customFormat="1" x14ac:dyDescent="0.25"/>
    <row r="48950" s="29" customFormat="1" x14ac:dyDescent="0.25"/>
    <row r="48951" s="29" customFormat="1" x14ac:dyDescent="0.25"/>
    <row r="48952" s="29" customFormat="1" x14ac:dyDescent="0.25"/>
    <row r="48953" s="29" customFormat="1" x14ac:dyDescent="0.25"/>
    <row r="48954" s="29" customFormat="1" x14ac:dyDescent="0.25"/>
    <row r="48955" s="29" customFormat="1" x14ac:dyDescent="0.25"/>
    <row r="48956" s="29" customFormat="1" x14ac:dyDescent="0.25"/>
    <row r="48957" s="29" customFormat="1" x14ac:dyDescent="0.25"/>
    <row r="48958" s="29" customFormat="1" x14ac:dyDescent="0.25"/>
    <row r="48959" s="29" customFormat="1" x14ac:dyDescent="0.25"/>
    <row r="48960" s="29" customFormat="1" x14ac:dyDescent="0.25"/>
    <row r="48961" s="29" customFormat="1" x14ac:dyDescent="0.25"/>
    <row r="48962" s="29" customFormat="1" x14ac:dyDescent="0.25"/>
    <row r="48963" s="29" customFormat="1" x14ac:dyDescent="0.25"/>
    <row r="48964" s="29" customFormat="1" x14ac:dyDescent="0.25"/>
    <row r="48965" s="29" customFormat="1" x14ac:dyDescent="0.25"/>
    <row r="48966" s="29" customFormat="1" x14ac:dyDescent="0.25"/>
    <row r="48967" s="29" customFormat="1" x14ac:dyDescent="0.25"/>
    <row r="48968" s="29" customFormat="1" x14ac:dyDescent="0.25"/>
    <row r="48969" s="29" customFormat="1" x14ac:dyDescent="0.25"/>
    <row r="48970" s="29" customFormat="1" x14ac:dyDescent="0.25"/>
    <row r="48971" s="29" customFormat="1" x14ac:dyDescent="0.25"/>
    <row r="48972" s="29" customFormat="1" x14ac:dyDescent="0.25"/>
    <row r="48973" s="29" customFormat="1" x14ac:dyDescent="0.25"/>
    <row r="48974" s="29" customFormat="1" x14ac:dyDescent="0.25"/>
    <row r="48975" s="29" customFormat="1" x14ac:dyDescent="0.25"/>
    <row r="48976" s="29" customFormat="1" x14ac:dyDescent="0.25"/>
    <row r="48977" s="29" customFormat="1" x14ac:dyDescent="0.25"/>
    <row r="48978" s="29" customFormat="1" x14ac:dyDescent="0.25"/>
    <row r="48979" s="29" customFormat="1" x14ac:dyDescent="0.25"/>
    <row r="48980" s="29" customFormat="1" x14ac:dyDescent="0.25"/>
    <row r="48981" s="29" customFormat="1" x14ac:dyDescent="0.25"/>
    <row r="48982" s="29" customFormat="1" x14ac:dyDescent="0.25"/>
    <row r="48983" s="29" customFormat="1" x14ac:dyDescent="0.25"/>
    <row r="48984" s="29" customFormat="1" x14ac:dyDescent="0.25"/>
    <row r="48985" s="29" customFormat="1" x14ac:dyDescent="0.25"/>
    <row r="48986" s="29" customFormat="1" x14ac:dyDescent="0.25"/>
    <row r="48987" s="29" customFormat="1" x14ac:dyDescent="0.25"/>
    <row r="48988" s="29" customFormat="1" x14ac:dyDescent="0.25"/>
    <row r="48989" s="29" customFormat="1" x14ac:dyDescent="0.25"/>
    <row r="48990" s="29" customFormat="1" x14ac:dyDescent="0.25"/>
    <row r="48991" s="29" customFormat="1" x14ac:dyDescent="0.25"/>
    <row r="48992" s="29" customFormat="1" x14ac:dyDescent="0.25"/>
    <row r="48993" s="29" customFormat="1" x14ac:dyDescent="0.25"/>
    <row r="48994" s="29" customFormat="1" x14ac:dyDescent="0.25"/>
    <row r="48995" s="29" customFormat="1" x14ac:dyDescent="0.25"/>
    <row r="48996" s="29" customFormat="1" x14ac:dyDescent="0.25"/>
    <row r="48997" s="29" customFormat="1" x14ac:dyDescent="0.25"/>
    <row r="48998" s="29" customFormat="1" x14ac:dyDescent="0.25"/>
    <row r="48999" s="29" customFormat="1" x14ac:dyDescent="0.25"/>
    <row r="49000" s="29" customFormat="1" x14ac:dyDescent="0.25"/>
    <row r="49001" s="29" customFormat="1" x14ac:dyDescent="0.25"/>
    <row r="49002" s="29" customFormat="1" x14ac:dyDescent="0.25"/>
    <row r="49003" s="29" customFormat="1" x14ac:dyDescent="0.25"/>
    <row r="49004" s="29" customFormat="1" x14ac:dyDescent="0.25"/>
    <row r="49005" s="29" customFormat="1" x14ac:dyDescent="0.25"/>
    <row r="49006" s="29" customFormat="1" x14ac:dyDescent="0.25"/>
    <row r="49007" s="29" customFormat="1" x14ac:dyDescent="0.25"/>
    <row r="49008" s="29" customFormat="1" x14ac:dyDescent="0.25"/>
    <row r="49009" s="29" customFormat="1" x14ac:dyDescent="0.25"/>
    <row r="49010" s="29" customFormat="1" x14ac:dyDescent="0.25"/>
    <row r="49011" s="29" customFormat="1" x14ac:dyDescent="0.25"/>
    <row r="49012" s="29" customFormat="1" x14ac:dyDescent="0.25"/>
    <row r="49013" s="29" customFormat="1" x14ac:dyDescent="0.25"/>
    <row r="49014" s="29" customFormat="1" x14ac:dyDescent="0.25"/>
    <row r="49015" s="29" customFormat="1" x14ac:dyDescent="0.25"/>
    <row r="49016" s="29" customFormat="1" x14ac:dyDescent="0.25"/>
    <row r="49017" s="29" customFormat="1" x14ac:dyDescent="0.25"/>
    <row r="49018" s="29" customFormat="1" x14ac:dyDescent="0.25"/>
    <row r="49019" s="29" customFormat="1" x14ac:dyDescent="0.25"/>
    <row r="49020" s="29" customFormat="1" x14ac:dyDescent="0.25"/>
    <row r="49021" s="29" customFormat="1" x14ac:dyDescent="0.25"/>
    <row r="49022" s="29" customFormat="1" x14ac:dyDescent="0.25"/>
    <row r="49023" s="29" customFormat="1" x14ac:dyDescent="0.25"/>
    <row r="49024" s="29" customFormat="1" x14ac:dyDescent="0.25"/>
    <row r="49025" s="29" customFormat="1" x14ac:dyDescent="0.25"/>
    <row r="49026" s="29" customFormat="1" x14ac:dyDescent="0.25"/>
    <row r="49027" s="29" customFormat="1" x14ac:dyDescent="0.25"/>
    <row r="49028" s="29" customFormat="1" x14ac:dyDescent="0.25"/>
    <row r="49029" s="29" customFormat="1" x14ac:dyDescent="0.25"/>
    <row r="49030" s="29" customFormat="1" x14ac:dyDescent="0.25"/>
    <row r="49031" s="29" customFormat="1" x14ac:dyDescent="0.25"/>
    <row r="49032" s="29" customFormat="1" x14ac:dyDescent="0.25"/>
    <row r="49033" s="29" customFormat="1" x14ac:dyDescent="0.25"/>
    <row r="49034" s="29" customFormat="1" x14ac:dyDescent="0.25"/>
    <row r="49035" s="29" customFormat="1" x14ac:dyDescent="0.25"/>
    <row r="49036" s="29" customFormat="1" x14ac:dyDescent="0.25"/>
    <row r="49037" s="29" customFormat="1" x14ac:dyDescent="0.25"/>
    <row r="49038" s="29" customFormat="1" x14ac:dyDescent="0.25"/>
    <row r="49039" s="29" customFormat="1" x14ac:dyDescent="0.25"/>
    <row r="49040" s="29" customFormat="1" x14ac:dyDescent="0.25"/>
    <row r="49041" s="29" customFormat="1" x14ac:dyDescent="0.25"/>
    <row r="49042" s="29" customFormat="1" x14ac:dyDescent="0.25"/>
    <row r="49043" s="29" customFormat="1" x14ac:dyDescent="0.25"/>
    <row r="49044" s="29" customFormat="1" x14ac:dyDescent="0.25"/>
    <row r="49045" s="29" customFormat="1" x14ac:dyDescent="0.25"/>
    <row r="49046" s="29" customFormat="1" x14ac:dyDescent="0.25"/>
    <row r="49047" s="29" customFormat="1" x14ac:dyDescent="0.25"/>
    <row r="49048" s="29" customFormat="1" x14ac:dyDescent="0.25"/>
    <row r="49049" s="29" customFormat="1" x14ac:dyDescent="0.25"/>
    <row r="49050" s="29" customFormat="1" x14ac:dyDescent="0.25"/>
    <row r="49051" s="29" customFormat="1" x14ac:dyDescent="0.25"/>
    <row r="49052" s="29" customFormat="1" x14ac:dyDescent="0.25"/>
    <row r="49053" s="29" customFormat="1" x14ac:dyDescent="0.25"/>
    <row r="49054" s="29" customFormat="1" x14ac:dyDescent="0.25"/>
    <row r="49055" s="29" customFormat="1" x14ac:dyDescent="0.25"/>
    <row r="49056" s="29" customFormat="1" x14ac:dyDescent="0.25"/>
    <row r="49057" s="29" customFormat="1" x14ac:dyDescent="0.25"/>
    <row r="49058" s="29" customFormat="1" x14ac:dyDescent="0.25"/>
    <row r="49059" s="29" customFormat="1" x14ac:dyDescent="0.25"/>
    <row r="49060" s="29" customFormat="1" x14ac:dyDescent="0.25"/>
    <row r="49061" s="29" customFormat="1" x14ac:dyDescent="0.25"/>
    <row r="49062" s="29" customFormat="1" x14ac:dyDescent="0.25"/>
    <row r="49063" s="29" customFormat="1" x14ac:dyDescent="0.25"/>
    <row r="49064" s="29" customFormat="1" x14ac:dyDescent="0.25"/>
    <row r="49065" s="29" customFormat="1" x14ac:dyDescent="0.25"/>
    <row r="49066" s="29" customFormat="1" x14ac:dyDescent="0.25"/>
    <row r="49067" s="29" customFormat="1" x14ac:dyDescent="0.25"/>
    <row r="49068" s="29" customFormat="1" x14ac:dyDescent="0.25"/>
    <row r="49069" s="29" customFormat="1" x14ac:dyDescent="0.25"/>
    <row r="49070" s="29" customFormat="1" x14ac:dyDescent="0.25"/>
    <row r="49071" s="29" customFormat="1" x14ac:dyDescent="0.25"/>
    <row r="49072" s="29" customFormat="1" x14ac:dyDescent="0.25"/>
    <row r="49073" s="29" customFormat="1" x14ac:dyDescent="0.25"/>
    <row r="49074" s="29" customFormat="1" x14ac:dyDescent="0.25"/>
    <row r="49075" s="29" customFormat="1" x14ac:dyDescent="0.25"/>
    <row r="49076" s="29" customFormat="1" x14ac:dyDescent="0.25"/>
    <row r="49077" s="29" customFormat="1" x14ac:dyDescent="0.25"/>
    <row r="49078" s="29" customFormat="1" x14ac:dyDescent="0.25"/>
    <row r="49079" s="29" customFormat="1" x14ac:dyDescent="0.25"/>
    <row r="49080" s="29" customFormat="1" x14ac:dyDescent="0.25"/>
    <row r="49081" s="29" customFormat="1" x14ac:dyDescent="0.25"/>
    <row r="49082" s="29" customFormat="1" x14ac:dyDescent="0.25"/>
    <row r="49083" s="29" customFormat="1" x14ac:dyDescent="0.25"/>
    <row r="49084" s="29" customFormat="1" x14ac:dyDescent="0.25"/>
    <row r="49085" s="29" customFormat="1" x14ac:dyDescent="0.25"/>
    <row r="49086" s="29" customFormat="1" x14ac:dyDescent="0.25"/>
    <row r="49087" s="29" customFormat="1" x14ac:dyDescent="0.25"/>
    <row r="49088" s="29" customFormat="1" x14ac:dyDescent="0.25"/>
    <row r="49089" s="29" customFormat="1" x14ac:dyDescent="0.25"/>
    <row r="49090" s="29" customFormat="1" x14ac:dyDescent="0.25"/>
    <row r="49091" s="29" customFormat="1" x14ac:dyDescent="0.25"/>
    <row r="49092" s="29" customFormat="1" x14ac:dyDescent="0.25"/>
    <row r="49093" s="29" customFormat="1" x14ac:dyDescent="0.25"/>
    <row r="49094" s="29" customFormat="1" x14ac:dyDescent="0.25"/>
    <row r="49095" s="29" customFormat="1" x14ac:dyDescent="0.25"/>
    <row r="49096" s="29" customFormat="1" x14ac:dyDescent="0.25"/>
    <row r="49097" s="29" customFormat="1" x14ac:dyDescent="0.25"/>
    <row r="49098" s="29" customFormat="1" x14ac:dyDescent="0.25"/>
    <row r="49099" s="29" customFormat="1" x14ac:dyDescent="0.25"/>
    <row r="49100" s="29" customFormat="1" x14ac:dyDescent="0.25"/>
    <row r="49101" s="29" customFormat="1" x14ac:dyDescent="0.25"/>
    <row r="49102" s="29" customFormat="1" x14ac:dyDescent="0.25"/>
    <row r="49103" s="29" customFormat="1" x14ac:dyDescent="0.25"/>
    <row r="49104" s="29" customFormat="1" x14ac:dyDescent="0.25"/>
    <row r="49105" s="29" customFormat="1" x14ac:dyDescent="0.25"/>
    <row r="49106" s="29" customFormat="1" x14ac:dyDescent="0.25"/>
    <row r="49107" s="29" customFormat="1" x14ac:dyDescent="0.25"/>
    <row r="49108" s="29" customFormat="1" x14ac:dyDescent="0.25"/>
    <row r="49109" s="29" customFormat="1" x14ac:dyDescent="0.25"/>
    <row r="49110" s="29" customFormat="1" x14ac:dyDescent="0.25"/>
    <row r="49111" s="29" customFormat="1" x14ac:dyDescent="0.25"/>
    <row r="49112" s="29" customFormat="1" x14ac:dyDescent="0.25"/>
    <row r="49113" s="29" customFormat="1" x14ac:dyDescent="0.25"/>
    <row r="49114" s="29" customFormat="1" x14ac:dyDescent="0.25"/>
    <row r="49115" s="29" customFormat="1" x14ac:dyDescent="0.25"/>
    <row r="49116" s="29" customFormat="1" x14ac:dyDescent="0.25"/>
    <row r="49117" s="29" customFormat="1" x14ac:dyDescent="0.25"/>
    <row r="49118" s="29" customFormat="1" x14ac:dyDescent="0.25"/>
    <row r="49119" s="29" customFormat="1" x14ac:dyDescent="0.25"/>
    <row r="49120" s="29" customFormat="1" x14ac:dyDescent="0.25"/>
    <row r="49121" s="29" customFormat="1" x14ac:dyDescent="0.25"/>
    <row r="49122" s="29" customFormat="1" x14ac:dyDescent="0.25"/>
    <row r="49123" s="29" customFormat="1" x14ac:dyDescent="0.25"/>
    <row r="49124" s="29" customFormat="1" x14ac:dyDescent="0.25"/>
    <row r="49125" s="29" customFormat="1" x14ac:dyDescent="0.25"/>
    <row r="49126" s="29" customFormat="1" x14ac:dyDescent="0.25"/>
    <row r="49127" s="29" customFormat="1" x14ac:dyDescent="0.25"/>
    <row r="49128" s="29" customFormat="1" x14ac:dyDescent="0.25"/>
    <row r="49129" s="29" customFormat="1" x14ac:dyDescent="0.25"/>
    <row r="49130" s="29" customFormat="1" x14ac:dyDescent="0.25"/>
    <row r="49131" s="29" customFormat="1" x14ac:dyDescent="0.25"/>
    <row r="49132" s="29" customFormat="1" x14ac:dyDescent="0.25"/>
    <row r="49133" s="29" customFormat="1" x14ac:dyDescent="0.25"/>
    <row r="49134" s="29" customFormat="1" x14ac:dyDescent="0.25"/>
    <row r="49135" s="29" customFormat="1" x14ac:dyDescent="0.25"/>
    <row r="49136" s="29" customFormat="1" x14ac:dyDescent="0.25"/>
    <row r="49137" s="29" customFormat="1" x14ac:dyDescent="0.25"/>
    <row r="49138" s="29" customFormat="1" x14ac:dyDescent="0.25"/>
    <row r="49139" s="29" customFormat="1" x14ac:dyDescent="0.25"/>
    <row r="49140" s="29" customFormat="1" x14ac:dyDescent="0.25"/>
    <row r="49141" s="29" customFormat="1" x14ac:dyDescent="0.25"/>
    <row r="49142" s="29" customFormat="1" x14ac:dyDescent="0.25"/>
    <row r="49143" s="29" customFormat="1" x14ac:dyDescent="0.25"/>
    <row r="49144" s="29" customFormat="1" x14ac:dyDescent="0.25"/>
    <row r="49145" s="29" customFormat="1" x14ac:dyDescent="0.25"/>
    <row r="49146" s="29" customFormat="1" x14ac:dyDescent="0.25"/>
    <row r="49147" s="29" customFormat="1" x14ac:dyDescent="0.25"/>
    <row r="49148" s="29" customFormat="1" x14ac:dyDescent="0.25"/>
    <row r="49149" s="29" customFormat="1" x14ac:dyDescent="0.25"/>
    <row r="49150" s="29" customFormat="1" x14ac:dyDescent="0.25"/>
    <row r="49151" s="29" customFormat="1" x14ac:dyDescent="0.25"/>
    <row r="49152" s="29" customFormat="1" x14ac:dyDescent="0.25"/>
    <row r="49153" s="29" customFormat="1" x14ac:dyDescent="0.25"/>
    <row r="49154" s="29" customFormat="1" x14ac:dyDescent="0.25"/>
    <row r="49155" s="29" customFormat="1" x14ac:dyDescent="0.25"/>
    <row r="49156" s="29" customFormat="1" x14ac:dyDescent="0.25"/>
    <row r="49157" s="29" customFormat="1" x14ac:dyDescent="0.25"/>
    <row r="49158" s="29" customFormat="1" x14ac:dyDescent="0.25"/>
    <row r="49159" s="29" customFormat="1" x14ac:dyDescent="0.25"/>
    <row r="49160" s="29" customFormat="1" x14ac:dyDescent="0.25"/>
    <row r="49161" s="29" customFormat="1" x14ac:dyDescent="0.25"/>
    <row r="49162" s="29" customFormat="1" x14ac:dyDescent="0.25"/>
    <row r="49163" s="29" customFormat="1" x14ac:dyDescent="0.25"/>
    <row r="49164" s="29" customFormat="1" x14ac:dyDescent="0.25"/>
    <row r="49165" s="29" customFormat="1" x14ac:dyDescent="0.25"/>
    <row r="49166" s="29" customFormat="1" x14ac:dyDescent="0.25"/>
    <row r="49167" s="29" customFormat="1" x14ac:dyDescent="0.25"/>
    <row r="49168" s="29" customFormat="1" x14ac:dyDescent="0.25"/>
    <row r="49169" s="29" customFormat="1" x14ac:dyDescent="0.25"/>
    <row r="49170" s="29" customFormat="1" x14ac:dyDescent="0.25"/>
    <row r="49171" s="29" customFormat="1" x14ac:dyDescent="0.25"/>
    <row r="49172" s="29" customFormat="1" x14ac:dyDescent="0.25"/>
    <row r="49173" s="29" customFormat="1" x14ac:dyDescent="0.25"/>
    <row r="49174" s="29" customFormat="1" x14ac:dyDescent="0.25"/>
    <row r="49175" s="29" customFormat="1" x14ac:dyDescent="0.25"/>
    <row r="49176" s="29" customFormat="1" x14ac:dyDescent="0.25"/>
    <row r="49177" s="29" customFormat="1" x14ac:dyDescent="0.25"/>
    <row r="49178" s="29" customFormat="1" x14ac:dyDescent="0.25"/>
    <row r="49179" s="29" customFormat="1" x14ac:dyDescent="0.25"/>
    <row r="49180" s="29" customFormat="1" x14ac:dyDescent="0.25"/>
    <row r="49181" s="29" customFormat="1" x14ac:dyDescent="0.25"/>
    <row r="49182" s="29" customFormat="1" x14ac:dyDescent="0.25"/>
    <row r="49183" s="29" customFormat="1" x14ac:dyDescent="0.25"/>
    <row r="49184" s="29" customFormat="1" x14ac:dyDescent="0.25"/>
    <row r="49185" s="29" customFormat="1" x14ac:dyDescent="0.25"/>
    <row r="49186" s="29" customFormat="1" x14ac:dyDescent="0.25"/>
    <row r="49187" s="29" customFormat="1" x14ac:dyDescent="0.25"/>
    <row r="49188" s="29" customFormat="1" x14ac:dyDescent="0.25"/>
    <row r="49189" s="29" customFormat="1" x14ac:dyDescent="0.25"/>
    <row r="49190" s="29" customFormat="1" x14ac:dyDescent="0.25"/>
    <row r="49191" s="29" customFormat="1" x14ac:dyDescent="0.25"/>
    <row r="49192" s="29" customFormat="1" x14ac:dyDescent="0.25"/>
    <row r="49193" s="29" customFormat="1" x14ac:dyDescent="0.25"/>
    <row r="49194" s="29" customFormat="1" x14ac:dyDescent="0.25"/>
    <row r="49195" s="29" customFormat="1" x14ac:dyDescent="0.25"/>
    <row r="49196" s="29" customFormat="1" x14ac:dyDescent="0.25"/>
    <row r="49197" s="29" customFormat="1" x14ac:dyDescent="0.25"/>
    <row r="49198" s="29" customFormat="1" x14ac:dyDescent="0.25"/>
    <row r="49199" s="29" customFormat="1" x14ac:dyDescent="0.25"/>
    <row r="49200" s="29" customFormat="1" x14ac:dyDescent="0.25"/>
    <row r="49201" s="29" customFormat="1" x14ac:dyDescent="0.25"/>
    <row r="49202" s="29" customFormat="1" x14ac:dyDescent="0.25"/>
    <row r="49203" s="29" customFormat="1" x14ac:dyDescent="0.25"/>
    <row r="49204" s="29" customFormat="1" x14ac:dyDescent="0.25"/>
    <row r="49205" s="29" customFormat="1" x14ac:dyDescent="0.25"/>
    <row r="49206" s="29" customFormat="1" x14ac:dyDescent="0.25"/>
    <row r="49207" s="29" customFormat="1" x14ac:dyDescent="0.25"/>
    <row r="49208" s="29" customFormat="1" x14ac:dyDescent="0.25"/>
    <row r="49209" s="29" customFormat="1" x14ac:dyDescent="0.25"/>
    <row r="49210" s="29" customFormat="1" x14ac:dyDescent="0.25"/>
    <row r="49211" s="29" customFormat="1" x14ac:dyDescent="0.25"/>
    <row r="49212" s="29" customFormat="1" x14ac:dyDescent="0.25"/>
    <row r="49213" s="29" customFormat="1" x14ac:dyDescent="0.25"/>
    <row r="49214" s="29" customFormat="1" x14ac:dyDescent="0.25"/>
    <row r="49215" s="29" customFormat="1" x14ac:dyDescent="0.25"/>
    <row r="49216" s="29" customFormat="1" x14ac:dyDescent="0.25"/>
    <row r="49217" s="29" customFormat="1" x14ac:dyDescent="0.25"/>
    <row r="49218" s="29" customFormat="1" x14ac:dyDescent="0.25"/>
    <row r="49219" s="29" customFormat="1" x14ac:dyDescent="0.25"/>
    <row r="49220" s="29" customFormat="1" x14ac:dyDescent="0.25"/>
    <row r="49221" s="29" customFormat="1" x14ac:dyDescent="0.25"/>
    <row r="49222" s="29" customFormat="1" x14ac:dyDescent="0.25"/>
    <row r="49223" s="29" customFormat="1" x14ac:dyDescent="0.25"/>
    <row r="49224" s="29" customFormat="1" x14ac:dyDescent="0.25"/>
    <row r="49225" s="29" customFormat="1" x14ac:dyDescent="0.25"/>
    <row r="49226" s="29" customFormat="1" x14ac:dyDescent="0.25"/>
    <row r="49227" s="29" customFormat="1" x14ac:dyDescent="0.25"/>
    <row r="49228" s="29" customFormat="1" x14ac:dyDescent="0.25"/>
    <row r="49229" s="29" customFormat="1" x14ac:dyDescent="0.25"/>
    <row r="49230" s="29" customFormat="1" x14ac:dyDescent="0.25"/>
    <row r="49231" s="29" customFormat="1" x14ac:dyDescent="0.25"/>
    <row r="49232" s="29" customFormat="1" x14ac:dyDescent="0.25"/>
    <row r="49233" s="29" customFormat="1" x14ac:dyDescent="0.25"/>
    <row r="49234" s="29" customFormat="1" x14ac:dyDescent="0.25"/>
    <row r="49235" s="29" customFormat="1" x14ac:dyDescent="0.25"/>
    <row r="49236" s="29" customFormat="1" x14ac:dyDescent="0.25"/>
    <row r="49237" s="29" customFormat="1" x14ac:dyDescent="0.25"/>
    <row r="49238" s="29" customFormat="1" x14ac:dyDescent="0.25"/>
    <row r="49239" s="29" customFormat="1" x14ac:dyDescent="0.25"/>
    <row r="49240" s="29" customFormat="1" x14ac:dyDescent="0.25"/>
    <row r="49241" s="29" customFormat="1" x14ac:dyDescent="0.25"/>
    <row r="49242" s="29" customFormat="1" x14ac:dyDescent="0.25"/>
    <row r="49243" s="29" customFormat="1" x14ac:dyDescent="0.25"/>
    <row r="49244" s="29" customFormat="1" x14ac:dyDescent="0.25"/>
    <row r="49245" s="29" customFormat="1" x14ac:dyDescent="0.25"/>
    <row r="49246" s="29" customFormat="1" x14ac:dyDescent="0.25"/>
    <row r="49247" s="29" customFormat="1" x14ac:dyDescent="0.25"/>
    <row r="49248" s="29" customFormat="1" x14ac:dyDescent="0.25"/>
    <row r="49249" s="29" customFormat="1" x14ac:dyDescent="0.25"/>
    <row r="49250" s="29" customFormat="1" x14ac:dyDescent="0.25"/>
    <row r="49251" s="29" customFormat="1" x14ac:dyDescent="0.25"/>
    <row r="49252" s="29" customFormat="1" x14ac:dyDescent="0.25"/>
    <row r="49253" s="29" customFormat="1" x14ac:dyDescent="0.25"/>
    <row r="49254" s="29" customFormat="1" x14ac:dyDescent="0.25"/>
    <row r="49255" s="29" customFormat="1" x14ac:dyDescent="0.25"/>
    <row r="49256" s="29" customFormat="1" x14ac:dyDescent="0.25"/>
    <row r="49257" s="29" customFormat="1" x14ac:dyDescent="0.25"/>
    <row r="49258" s="29" customFormat="1" x14ac:dyDescent="0.25"/>
    <row r="49259" s="29" customFormat="1" x14ac:dyDescent="0.25"/>
    <row r="49260" s="29" customFormat="1" x14ac:dyDescent="0.25"/>
    <row r="49261" s="29" customFormat="1" x14ac:dyDescent="0.25"/>
    <row r="49262" s="29" customFormat="1" x14ac:dyDescent="0.25"/>
    <row r="49263" s="29" customFormat="1" x14ac:dyDescent="0.25"/>
    <row r="49264" s="29" customFormat="1" x14ac:dyDescent="0.25"/>
    <row r="49265" s="29" customFormat="1" x14ac:dyDescent="0.25"/>
    <row r="49266" s="29" customFormat="1" x14ac:dyDescent="0.25"/>
    <row r="49267" s="29" customFormat="1" x14ac:dyDescent="0.25"/>
    <row r="49268" s="29" customFormat="1" x14ac:dyDescent="0.25"/>
    <row r="49269" s="29" customFormat="1" x14ac:dyDescent="0.25"/>
    <row r="49270" s="29" customFormat="1" x14ac:dyDescent="0.25"/>
    <row r="49271" s="29" customFormat="1" x14ac:dyDescent="0.25"/>
    <row r="49272" s="29" customFormat="1" x14ac:dyDescent="0.25"/>
    <row r="49273" s="29" customFormat="1" x14ac:dyDescent="0.25"/>
    <row r="49274" s="29" customFormat="1" x14ac:dyDescent="0.25"/>
    <row r="49275" s="29" customFormat="1" x14ac:dyDescent="0.25"/>
    <row r="49276" s="29" customFormat="1" x14ac:dyDescent="0.25"/>
    <row r="49277" s="29" customFormat="1" x14ac:dyDescent="0.25"/>
    <row r="49278" s="29" customFormat="1" x14ac:dyDescent="0.25"/>
    <row r="49279" s="29" customFormat="1" x14ac:dyDescent="0.25"/>
    <row r="49280" s="29" customFormat="1" x14ac:dyDescent="0.25"/>
    <row r="49281" s="29" customFormat="1" x14ac:dyDescent="0.25"/>
    <row r="49282" s="29" customFormat="1" x14ac:dyDescent="0.25"/>
    <row r="49283" s="29" customFormat="1" x14ac:dyDescent="0.25"/>
    <row r="49284" s="29" customFormat="1" x14ac:dyDescent="0.25"/>
    <row r="49285" s="29" customFormat="1" x14ac:dyDescent="0.25"/>
    <row r="49286" s="29" customFormat="1" x14ac:dyDescent="0.25"/>
    <row r="49287" s="29" customFormat="1" x14ac:dyDescent="0.25"/>
    <row r="49288" s="29" customFormat="1" x14ac:dyDescent="0.25"/>
    <row r="49289" s="29" customFormat="1" x14ac:dyDescent="0.25"/>
    <row r="49290" s="29" customFormat="1" x14ac:dyDescent="0.25"/>
    <row r="49291" s="29" customFormat="1" x14ac:dyDescent="0.25"/>
    <row r="49292" s="29" customFormat="1" x14ac:dyDescent="0.25"/>
    <row r="49293" s="29" customFormat="1" x14ac:dyDescent="0.25"/>
    <row r="49294" s="29" customFormat="1" x14ac:dyDescent="0.25"/>
    <row r="49295" s="29" customFormat="1" x14ac:dyDescent="0.25"/>
    <row r="49296" s="29" customFormat="1" x14ac:dyDescent="0.25"/>
    <row r="49297" s="29" customFormat="1" x14ac:dyDescent="0.25"/>
    <row r="49298" s="29" customFormat="1" x14ac:dyDescent="0.25"/>
    <row r="49299" s="29" customFormat="1" x14ac:dyDescent="0.25"/>
    <row r="49300" s="29" customFormat="1" x14ac:dyDescent="0.25"/>
    <row r="49301" s="29" customFormat="1" x14ac:dyDescent="0.25"/>
    <row r="49302" s="29" customFormat="1" x14ac:dyDescent="0.25"/>
    <row r="49303" s="29" customFormat="1" x14ac:dyDescent="0.25"/>
    <row r="49304" s="29" customFormat="1" x14ac:dyDescent="0.25"/>
    <row r="49305" s="29" customFormat="1" x14ac:dyDescent="0.25"/>
    <row r="49306" s="29" customFormat="1" x14ac:dyDescent="0.25"/>
    <row r="49307" s="29" customFormat="1" x14ac:dyDescent="0.25"/>
    <row r="49308" s="29" customFormat="1" x14ac:dyDescent="0.25"/>
    <row r="49309" s="29" customFormat="1" x14ac:dyDescent="0.25"/>
    <row r="49310" s="29" customFormat="1" x14ac:dyDescent="0.25"/>
    <row r="49311" s="29" customFormat="1" x14ac:dyDescent="0.25"/>
    <row r="49312" s="29" customFormat="1" x14ac:dyDescent="0.25"/>
    <row r="49313" s="29" customFormat="1" x14ac:dyDescent="0.25"/>
    <row r="49314" s="29" customFormat="1" x14ac:dyDescent="0.25"/>
    <row r="49315" s="29" customFormat="1" x14ac:dyDescent="0.25"/>
    <row r="49316" s="29" customFormat="1" x14ac:dyDescent="0.25"/>
    <row r="49317" s="29" customFormat="1" x14ac:dyDescent="0.25"/>
    <row r="49318" s="29" customFormat="1" x14ac:dyDescent="0.25"/>
    <row r="49319" s="29" customFormat="1" x14ac:dyDescent="0.25"/>
    <row r="49320" s="29" customFormat="1" x14ac:dyDescent="0.25"/>
    <row r="49321" s="29" customFormat="1" x14ac:dyDescent="0.25"/>
    <row r="49322" s="29" customFormat="1" x14ac:dyDescent="0.25"/>
    <row r="49323" s="29" customFormat="1" x14ac:dyDescent="0.25"/>
    <row r="49324" s="29" customFormat="1" x14ac:dyDescent="0.25"/>
    <row r="49325" s="29" customFormat="1" x14ac:dyDescent="0.25"/>
    <row r="49326" s="29" customFormat="1" x14ac:dyDescent="0.25"/>
    <row r="49327" s="29" customFormat="1" x14ac:dyDescent="0.25"/>
    <row r="49328" s="29" customFormat="1" x14ac:dyDescent="0.25"/>
    <row r="49329" s="29" customFormat="1" x14ac:dyDescent="0.25"/>
    <row r="49330" s="29" customFormat="1" x14ac:dyDescent="0.25"/>
    <row r="49331" s="29" customFormat="1" x14ac:dyDescent="0.25"/>
    <row r="49332" s="29" customFormat="1" x14ac:dyDescent="0.25"/>
    <row r="49333" s="29" customFormat="1" x14ac:dyDescent="0.25"/>
    <row r="49334" s="29" customFormat="1" x14ac:dyDescent="0.25"/>
    <row r="49335" s="29" customFormat="1" x14ac:dyDescent="0.25"/>
    <row r="49336" s="29" customFormat="1" x14ac:dyDescent="0.25"/>
    <row r="49337" s="29" customFormat="1" x14ac:dyDescent="0.25"/>
    <row r="49338" s="29" customFormat="1" x14ac:dyDescent="0.25"/>
    <row r="49339" s="29" customFormat="1" x14ac:dyDescent="0.25"/>
    <row r="49340" s="29" customFormat="1" x14ac:dyDescent="0.25"/>
    <row r="49341" s="29" customFormat="1" x14ac:dyDescent="0.25"/>
    <row r="49342" s="29" customFormat="1" x14ac:dyDescent="0.25"/>
    <row r="49343" s="29" customFormat="1" x14ac:dyDescent="0.25"/>
    <row r="49344" s="29" customFormat="1" x14ac:dyDescent="0.25"/>
    <row r="49345" s="29" customFormat="1" x14ac:dyDescent="0.25"/>
    <row r="49346" s="29" customFormat="1" x14ac:dyDescent="0.25"/>
    <row r="49347" s="29" customFormat="1" x14ac:dyDescent="0.25"/>
    <row r="49348" s="29" customFormat="1" x14ac:dyDescent="0.25"/>
    <row r="49349" s="29" customFormat="1" x14ac:dyDescent="0.25"/>
    <row r="49350" s="29" customFormat="1" x14ac:dyDescent="0.25"/>
    <row r="49351" s="29" customFormat="1" x14ac:dyDescent="0.25"/>
    <row r="49352" s="29" customFormat="1" x14ac:dyDescent="0.25"/>
    <row r="49353" s="29" customFormat="1" x14ac:dyDescent="0.25"/>
    <row r="49354" s="29" customFormat="1" x14ac:dyDescent="0.25"/>
    <row r="49355" s="29" customFormat="1" x14ac:dyDescent="0.25"/>
    <row r="49356" s="29" customFormat="1" x14ac:dyDescent="0.25"/>
    <row r="49357" s="29" customFormat="1" x14ac:dyDescent="0.25"/>
    <row r="49358" s="29" customFormat="1" x14ac:dyDescent="0.25"/>
    <row r="49359" s="29" customFormat="1" x14ac:dyDescent="0.25"/>
    <row r="49360" s="29" customFormat="1" x14ac:dyDescent="0.25"/>
    <row r="49361" s="29" customFormat="1" x14ac:dyDescent="0.25"/>
    <row r="49362" s="29" customFormat="1" x14ac:dyDescent="0.25"/>
    <row r="49363" s="29" customFormat="1" x14ac:dyDescent="0.25"/>
    <row r="49364" s="29" customFormat="1" x14ac:dyDescent="0.25"/>
    <row r="49365" s="29" customFormat="1" x14ac:dyDescent="0.25"/>
    <row r="49366" s="29" customFormat="1" x14ac:dyDescent="0.25"/>
    <row r="49367" s="29" customFormat="1" x14ac:dyDescent="0.25"/>
    <row r="49368" s="29" customFormat="1" x14ac:dyDescent="0.25"/>
    <row r="49369" s="29" customFormat="1" x14ac:dyDescent="0.25"/>
    <row r="49370" s="29" customFormat="1" x14ac:dyDescent="0.25"/>
    <row r="49371" s="29" customFormat="1" x14ac:dyDescent="0.25"/>
    <row r="49372" s="29" customFormat="1" x14ac:dyDescent="0.25"/>
    <row r="49373" s="29" customFormat="1" x14ac:dyDescent="0.25"/>
    <row r="49374" s="29" customFormat="1" x14ac:dyDescent="0.25"/>
    <row r="49375" s="29" customFormat="1" x14ac:dyDescent="0.25"/>
    <row r="49376" s="29" customFormat="1" x14ac:dyDescent="0.25"/>
    <row r="49377" s="29" customFormat="1" x14ac:dyDescent="0.25"/>
    <row r="49378" s="29" customFormat="1" x14ac:dyDescent="0.25"/>
    <row r="49379" s="29" customFormat="1" x14ac:dyDescent="0.25"/>
    <row r="49380" s="29" customFormat="1" x14ac:dyDescent="0.25"/>
    <row r="49381" s="29" customFormat="1" x14ac:dyDescent="0.25"/>
    <row r="49382" s="29" customFormat="1" x14ac:dyDescent="0.25"/>
    <row r="49383" s="29" customFormat="1" x14ac:dyDescent="0.25"/>
    <row r="49384" s="29" customFormat="1" x14ac:dyDescent="0.25"/>
    <row r="49385" s="29" customFormat="1" x14ac:dyDescent="0.25"/>
    <row r="49386" s="29" customFormat="1" x14ac:dyDescent="0.25"/>
    <row r="49387" s="29" customFormat="1" x14ac:dyDescent="0.25"/>
    <row r="49388" s="29" customFormat="1" x14ac:dyDescent="0.25"/>
    <row r="49389" s="29" customFormat="1" x14ac:dyDescent="0.25"/>
    <row r="49390" s="29" customFormat="1" x14ac:dyDescent="0.25"/>
    <row r="49391" s="29" customFormat="1" x14ac:dyDescent="0.25"/>
    <row r="49392" s="29" customFormat="1" x14ac:dyDescent="0.25"/>
    <row r="49393" s="29" customFormat="1" x14ac:dyDescent="0.25"/>
    <row r="49394" s="29" customFormat="1" x14ac:dyDescent="0.25"/>
    <row r="49395" s="29" customFormat="1" x14ac:dyDescent="0.25"/>
    <row r="49396" s="29" customFormat="1" x14ac:dyDescent="0.25"/>
    <row r="49397" s="29" customFormat="1" x14ac:dyDescent="0.25"/>
    <row r="49398" s="29" customFormat="1" x14ac:dyDescent="0.25"/>
    <row r="49399" s="29" customFormat="1" x14ac:dyDescent="0.25"/>
    <row r="49400" s="29" customFormat="1" x14ac:dyDescent="0.25"/>
    <row r="49401" s="29" customFormat="1" x14ac:dyDescent="0.25"/>
    <row r="49402" s="29" customFormat="1" x14ac:dyDescent="0.25"/>
    <row r="49403" s="29" customFormat="1" x14ac:dyDescent="0.25"/>
    <row r="49404" s="29" customFormat="1" x14ac:dyDescent="0.25"/>
    <row r="49405" s="29" customFormat="1" x14ac:dyDescent="0.25"/>
    <row r="49406" s="29" customFormat="1" x14ac:dyDescent="0.25"/>
    <row r="49407" s="29" customFormat="1" x14ac:dyDescent="0.25"/>
    <row r="49408" s="29" customFormat="1" x14ac:dyDescent="0.25"/>
    <row r="49409" s="29" customFormat="1" x14ac:dyDescent="0.25"/>
    <row r="49410" s="29" customFormat="1" x14ac:dyDescent="0.25"/>
    <row r="49411" s="29" customFormat="1" x14ac:dyDescent="0.25"/>
    <row r="49412" s="29" customFormat="1" x14ac:dyDescent="0.25"/>
    <row r="49413" s="29" customFormat="1" x14ac:dyDescent="0.25"/>
    <row r="49414" s="29" customFormat="1" x14ac:dyDescent="0.25"/>
    <row r="49415" s="29" customFormat="1" x14ac:dyDescent="0.25"/>
    <row r="49416" s="29" customFormat="1" x14ac:dyDescent="0.25"/>
    <row r="49417" s="29" customFormat="1" x14ac:dyDescent="0.25"/>
    <row r="49418" s="29" customFormat="1" x14ac:dyDescent="0.25"/>
    <row r="49419" s="29" customFormat="1" x14ac:dyDescent="0.25"/>
    <row r="49420" s="29" customFormat="1" x14ac:dyDescent="0.25"/>
    <row r="49421" s="29" customFormat="1" x14ac:dyDescent="0.25"/>
    <row r="49422" s="29" customFormat="1" x14ac:dyDescent="0.25"/>
    <row r="49423" s="29" customFormat="1" x14ac:dyDescent="0.25"/>
    <row r="49424" s="29" customFormat="1" x14ac:dyDescent="0.25"/>
    <row r="49425" s="29" customFormat="1" x14ac:dyDescent="0.25"/>
    <row r="49426" s="29" customFormat="1" x14ac:dyDescent="0.25"/>
    <row r="49427" s="29" customFormat="1" x14ac:dyDescent="0.25"/>
    <row r="49428" s="29" customFormat="1" x14ac:dyDescent="0.25"/>
    <row r="49429" s="29" customFormat="1" x14ac:dyDescent="0.25"/>
    <row r="49430" s="29" customFormat="1" x14ac:dyDescent="0.25"/>
    <row r="49431" s="29" customFormat="1" x14ac:dyDescent="0.25"/>
    <row r="49432" s="29" customFormat="1" x14ac:dyDescent="0.25"/>
    <row r="49433" s="29" customFormat="1" x14ac:dyDescent="0.25"/>
    <row r="49434" s="29" customFormat="1" x14ac:dyDescent="0.25"/>
    <row r="49435" s="29" customFormat="1" x14ac:dyDescent="0.25"/>
    <row r="49436" s="29" customFormat="1" x14ac:dyDescent="0.25"/>
    <row r="49437" s="29" customFormat="1" x14ac:dyDescent="0.25"/>
    <row r="49438" s="29" customFormat="1" x14ac:dyDescent="0.25"/>
    <row r="49439" s="29" customFormat="1" x14ac:dyDescent="0.25"/>
    <row r="49440" s="29" customFormat="1" x14ac:dyDescent="0.25"/>
    <row r="49441" s="29" customFormat="1" x14ac:dyDescent="0.25"/>
    <row r="49442" s="29" customFormat="1" x14ac:dyDescent="0.25"/>
    <row r="49443" s="29" customFormat="1" x14ac:dyDescent="0.25"/>
    <row r="49444" s="29" customFormat="1" x14ac:dyDescent="0.25"/>
    <row r="49445" s="29" customFormat="1" x14ac:dyDescent="0.25"/>
    <row r="49446" s="29" customFormat="1" x14ac:dyDescent="0.25"/>
    <row r="49447" s="29" customFormat="1" x14ac:dyDescent="0.25"/>
    <row r="49448" s="29" customFormat="1" x14ac:dyDescent="0.25"/>
    <row r="49449" s="29" customFormat="1" x14ac:dyDescent="0.25"/>
    <row r="49450" s="29" customFormat="1" x14ac:dyDescent="0.25"/>
    <row r="49451" s="29" customFormat="1" x14ac:dyDescent="0.25"/>
    <row r="49452" s="29" customFormat="1" x14ac:dyDescent="0.25"/>
    <row r="49453" s="29" customFormat="1" x14ac:dyDescent="0.25"/>
    <row r="49454" s="29" customFormat="1" x14ac:dyDescent="0.25"/>
    <row r="49455" s="29" customFormat="1" x14ac:dyDescent="0.25"/>
    <row r="49456" s="29" customFormat="1" x14ac:dyDescent="0.25"/>
    <row r="49457" s="29" customFormat="1" x14ac:dyDescent="0.25"/>
    <row r="49458" s="29" customFormat="1" x14ac:dyDescent="0.25"/>
    <row r="49459" s="29" customFormat="1" x14ac:dyDescent="0.25"/>
    <row r="49460" s="29" customFormat="1" x14ac:dyDescent="0.25"/>
    <row r="49461" s="29" customFormat="1" x14ac:dyDescent="0.25"/>
    <row r="49462" s="29" customFormat="1" x14ac:dyDescent="0.25"/>
    <row r="49463" s="29" customFormat="1" x14ac:dyDescent="0.25"/>
    <row r="49464" s="29" customFormat="1" x14ac:dyDescent="0.25"/>
    <row r="49465" s="29" customFormat="1" x14ac:dyDescent="0.25"/>
    <row r="49466" s="29" customFormat="1" x14ac:dyDescent="0.25"/>
    <row r="49467" s="29" customFormat="1" x14ac:dyDescent="0.25"/>
    <row r="49468" s="29" customFormat="1" x14ac:dyDescent="0.25"/>
    <row r="49469" s="29" customFormat="1" x14ac:dyDescent="0.25"/>
    <row r="49470" s="29" customFormat="1" x14ac:dyDescent="0.25"/>
    <row r="49471" s="29" customFormat="1" x14ac:dyDescent="0.25"/>
    <row r="49472" s="29" customFormat="1" x14ac:dyDescent="0.25"/>
    <row r="49473" s="29" customFormat="1" x14ac:dyDescent="0.25"/>
    <row r="49474" s="29" customFormat="1" x14ac:dyDescent="0.25"/>
    <row r="49475" s="29" customFormat="1" x14ac:dyDescent="0.25"/>
    <row r="49476" s="29" customFormat="1" x14ac:dyDescent="0.25"/>
    <row r="49477" s="29" customFormat="1" x14ac:dyDescent="0.25"/>
    <row r="49478" s="29" customFormat="1" x14ac:dyDescent="0.25"/>
    <row r="49479" s="29" customFormat="1" x14ac:dyDescent="0.25"/>
    <row r="49480" s="29" customFormat="1" x14ac:dyDescent="0.25"/>
    <row r="49481" s="29" customFormat="1" x14ac:dyDescent="0.25"/>
    <row r="49482" s="29" customFormat="1" x14ac:dyDescent="0.25"/>
    <row r="49483" s="29" customFormat="1" x14ac:dyDescent="0.25"/>
    <row r="49484" s="29" customFormat="1" x14ac:dyDescent="0.25"/>
    <row r="49485" s="29" customFormat="1" x14ac:dyDescent="0.25"/>
    <row r="49486" s="29" customFormat="1" x14ac:dyDescent="0.25"/>
    <row r="49487" s="29" customFormat="1" x14ac:dyDescent="0.25"/>
    <row r="49488" s="29" customFormat="1" x14ac:dyDescent="0.25"/>
    <row r="49489" s="29" customFormat="1" x14ac:dyDescent="0.25"/>
    <row r="49490" s="29" customFormat="1" x14ac:dyDescent="0.25"/>
    <row r="49491" s="29" customFormat="1" x14ac:dyDescent="0.25"/>
    <row r="49492" s="29" customFormat="1" x14ac:dyDescent="0.25"/>
    <row r="49493" s="29" customFormat="1" x14ac:dyDescent="0.25"/>
    <row r="49494" s="29" customFormat="1" x14ac:dyDescent="0.25"/>
    <row r="49495" s="29" customFormat="1" x14ac:dyDescent="0.25"/>
    <row r="49496" s="29" customFormat="1" x14ac:dyDescent="0.25"/>
    <row r="49497" s="29" customFormat="1" x14ac:dyDescent="0.25"/>
    <row r="49498" s="29" customFormat="1" x14ac:dyDescent="0.25"/>
    <row r="49499" s="29" customFormat="1" x14ac:dyDescent="0.25"/>
    <row r="49500" s="29" customFormat="1" x14ac:dyDescent="0.25"/>
    <row r="49501" s="29" customFormat="1" x14ac:dyDescent="0.25"/>
    <row r="49502" s="29" customFormat="1" x14ac:dyDescent="0.25"/>
    <row r="49503" s="29" customFormat="1" x14ac:dyDescent="0.25"/>
    <row r="49504" s="29" customFormat="1" x14ac:dyDescent="0.25"/>
    <row r="49505" s="29" customFormat="1" x14ac:dyDescent="0.25"/>
    <row r="49506" s="29" customFormat="1" x14ac:dyDescent="0.25"/>
    <row r="49507" s="29" customFormat="1" x14ac:dyDescent="0.25"/>
    <row r="49508" s="29" customFormat="1" x14ac:dyDescent="0.25"/>
    <row r="49509" s="29" customFormat="1" x14ac:dyDescent="0.25"/>
    <row r="49510" s="29" customFormat="1" x14ac:dyDescent="0.25"/>
    <row r="49511" s="29" customFormat="1" x14ac:dyDescent="0.25"/>
    <row r="49512" s="29" customFormat="1" x14ac:dyDescent="0.25"/>
    <row r="49513" s="29" customFormat="1" x14ac:dyDescent="0.25"/>
    <row r="49514" s="29" customFormat="1" x14ac:dyDescent="0.25"/>
    <row r="49515" s="29" customFormat="1" x14ac:dyDescent="0.25"/>
    <row r="49516" s="29" customFormat="1" x14ac:dyDescent="0.25"/>
    <row r="49517" s="29" customFormat="1" x14ac:dyDescent="0.25"/>
    <row r="49518" s="29" customFormat="1" x14ac:dyDescent="0.25"/>
    <row r="49519" s="29" customFormat="1" x14ac:dyDescent="0.25"/>
    <row r="49520" s="29" customFormat="1" x14ac:dyDescent="0.25"/>
    <row r="49521" s="29" customFormat="1" x14ac:dyDescent="0.25"/>
    <row r="49522" s="29" customFormat="1" x14ac:dyDescent="0.25"/>
    <row r="49523" s="29" customFormat="1" x14ac:dyDescent="0.25"/>
    <row r="49524" s="29" customFormat="1" x14ac:dyDescent="0.25"/>
    <row r="49525" s="29" customFormat="1" x14ac:dyDescent="0.25"/>
    <row r="49526" s="29" customFormat="1" x14ac:dyDescent="0.25"/>
    <row r="49527" s="29" customFormat="1" x14ac:dyDescent="0.25"/>
    <row r="49528" s="29" customFormat="1" x14ac:dyDescent="0.25"/>
    <row r="49529" s="29" customFormat="1" x14ac:dyDescent="0.25"/>
    <row r="49530" s="29" customFormat="1" x14ac:dyDescent="0.25"/>
    <row r="49531" s="29" customFormat="1" x14ac:dyDescent="0.25"/>
    <row r="49532" s="29" customFormat="1" x14ac:dyDescent="0.25"/>
    <row r="49533" s="29" customFormat="1" x14ac:dyDescent="0.25"/>
    <row r="49534" s="29" customFormat="1" x14ac:dyDescent="0.25"/>
    <row r="49535" s="29" customFormat="1" x14ac:dyDescent="0.25"/>
    <row r="49536" s="29" customFormat="1" x14ac:dyDescent="0.25"/>
    <row r="49537" s="29" customFormat="1" x14ac:dyDescent="0.25"/>
    <row r="49538" s="29" customFormat="1" x14ac:dyDescent="0.25"/>
    <row r="49539" s="29" customFormat="1" x14ac:dyDescent="0.25"/>
    <row r="49540" s="29" customFormat="1" x14ac:dyDescent="0.25"/>
    <row r="49541" s="29" customFormat="1" x14ac:dyDescent="0.25"/>
    <row r="49542" s="29" customFormat="1" x14ac:dyDescent="0.25"/>
    <row r="49543" s="29" customFormat="1" x14ac:dyDescent="0.25"/>
    <row r="49544" s="29" customFormat="1" x14ac:dyDescent="0.25"/>
    <row r="49545" s="29" customFormat="1" x14ac:dyDescent="0.25"/>
    <row r="49546" s="29" customFormat="1" x14ac:dyDescent="0.25"/>
    <row r="49547" s="29" customFormat="1" x14ac:dyDescent="0.25"/>
    <row r="49548" s="29" customFormat="1" x14ac:dyDescent="0.25"/>
    <row r="49549" s="29" customFormat="1" x14ac:dyDescent="0.25"/>
    <row r="49550" s="29" customFormat="1" x14ac:dyDescent="0.25"/>
    <row r="49551" s="29" customFormat="1" x14ac:dyDescent="0.25"/>
    <row r="49552" s="29" customFormat="1" x14ac:dyDescent="0.25"/>
    <row r="49553" s="29" customFormat="1" x14ac:dyDescent="0.25"/>
    <row r="49554" s="29" customFormat="1" x14ac:dyDescent="0.25"/>
    <row r="49555" s="29" customFormat="1" x14ac:dyDescent="0.25"/>
    <row r="49556" s="29" customFormat="1" x14ac:dyDescent="0.25"/>
    <row r="49557" s="29" customFormat="1" x14ac:dyDescent="0.25"/>
    <row r="49558" s="29" customFormat="1" x14ac:dyDescent="0.25"/>
    <row r="49559" s="29" customFormat="1" x14ac:dyDescent="0.25"/>
    <row r="49560" s="29" customFormat="1" x14ac:dyDescent="0.25"/>
    <row r="49561" s="29" customFormat="1" x14ac:dyDescent="0.25"/>
    <row r="49562" s="29" customFormat="1" x14ac:dyDescent="0.25"/>
    <row r="49563" s="29" customFormat="1" x14ac:dyDescent="0.25"/>
    <row r="49564" s="29" customFormat="1" x14ac:dyDescent="0.25"/>
    <row r="49565" s="29" customFormat="1" x14ac:dyDescent="0.25"/>
    <row r="49566" s="29" customFormat="1" x14ac:dyDescent="0.25"/>
    <row r="49567" s="29" customFormat="1" x14ac:dyDescent="0.25"/>
    <row r="49568" s="29" customFormat="1" x14ac:dyDescent="0.25"/>
    <row r="49569" s="29" customFormat="1" x14ac:dyDescent="0.25"/>
    <row r="49570" s="29" customFormat="1" x14ac:dyDescent="0.25"/>
    <row r="49571" s="29" customFormat="1" x14ac:dyDescent="0.25"/>
    <row r="49572" s="29" customFormat="1" x14ac:dyDescent="0.25"/>
    <row r="49573" s="29" customFormat="1" x14ac:dyDescent="0.25"/>
    <row r="49574" s="29" customFormat="1" x14ac:dyDescent="0.25"/>
    <row r="49575" s="29" customFormat="1" x14ac:dyDescent="0.25"/>
    <row r="49576" s="29" customFormat="1" x14ac:dyDescent="0.25"/>
    <row r="49577" s="29" customFormat="1" x14ac:dyDescent="0.25"/>
    <row r="49578" s="29" customFormat="1" x14ac:dyDescent="0.25"/>
    <row r="49579" s="29" customFormat="1" x14ac:dyDescent="0.25"/>
    <row r="49580" s="29" customFormat="1" x14ac:dyDescent="0.25"/>
    <row r="49581" s="29" customFormat="1" x14ac:dyDescent="0.25"/>
    <row r="49582" s="29" customFormat="1" x14ac:dyDescent="0.25"/>
    <row r="49583" s="29" customFormat="1" x14ac:dyDescent="0.25"/>
    <row r="49584" s="29" customFormat="1" x14ac:dyDescent="0.25"/>
    <row r="49585" s="29" customFormat="1" x14ac:dyDescent="0.25"/>
    <row r="49586" s="29" customFormat="1" x14ac:dyDescent="0.25"/>
    <row r="49587" s="29" customFormat="1" x14ac:dyDescent="0.25"/>
    <row r="49588" s="29" customFormat="1" x14ac:dyDescent="0.25"/>
    <row r="49589" s="29" customFormat="1" x14ac:dyDescent="0.25"/>
    <row r="49590" s="29" customFormat="1" x14ac:dyDescent="0.25"/>
    <row r="49591" s="29" customFormat="1" x14ac:dyDescent="0.25"/>
    <row r="49592" s="29" customFormat="1" x14ac:dyDescent="0.25"/>
    <row r="49593" s="29" customFormat="1" x14ac:dyDescent="0.25"/>
    <row r="49594" s="29" customFormat="1" x14ac:dyDescent="0.25"/>
    <row r="49595" s="29" customFormat="1" x14ac:dyDescent="0.25"/>
    <row r="49596" s="29" customFormat="1" x14ac:dyDescent="0.25"/>
    <row r="49597" s="29" customFormat="1" x14ac:dyDescent="0.25"/>
    <row r="49598" s="29" customFormat="1" x14ac:dyDescent="0.25"/>
    <row r="49599" s="29" customFormat="1" x14ac:dyDescent="0.25"/>
    <row r="49600" s="29" customFormat="1" x14ac:dyDescent="0.25"/>
    <row r="49601" s="29" customFormat="1" x14ac:dyDescent="0.25"/>
    <row r="49602" s="29" customFormat="1" x14ac:dyDescent="0.25"/>
    <row r="49603" s="29" customFormat="1" x14ac:dyDescent="0.25"/>
    <row r="49604" s="29" customFormat="1" x14ac:dyDescent="0.25"/>
    <row r="49605" s="29" customFormat="1" x14ac:dyDescent="0.25"/>
    <row r="49606" s="29" customFormat="1" x14ac:dyDescent="0.25"/>
    <row r="49607" s="29" customFormat="1" x14ac:dyDescent="0.25"/>
    <row r="49608" s="29" customFormat="1" x14ac:dyDescent="0.25"/>
    <row r="49609" s="29" customFormat="1" x14ac:dyDescent="0.25"/>
    <row r="49610" s="29" customFormat="1" x14ac:dyDescent="0.25"/>
    <row r="49611" s="29" customFormat="1" x14ac:dyDescent="0.25"/>
    <row r="49612" s="29" customFormat="1" x14ac:dyDescent="0.25"/>
    <row r="49613" s="29" customFormat="1" x14ac:dyDescent="0.25"/>
    <row r="49614" s="29" customFormat="1" x14ac:dyDescent="0.25"/>
    <row r="49615" s="29" customFormat="1" x14ac:dyDescent="0.25"/>
    <row r="49616" s="29" customFormat="1" x14ac:dyDescent="0.25"/>
    <row r="49617" s="29" customFormat="1" x14ac:dyDescent="0.25"/>
    <row r="49618" s="29" customFormat="1" x14ac:dyDescent="0.25"/>
    <row r="49619" s="29" customFormat="1" x14ac:dyDescent="0.25"/>
    <row r="49620" s="29" customFormat="1" x14ac:dyDescent="0.25"/>
    <row r="49621" s="29" customFormat="1" x14ac:dyDescent="0.25"/>
    <row r="49622" s="29" customFormat="1" x14ac:dyDescent="0.25"/>
    <row r="49623" s="29" customFormat="1" x14ac:dyDescent="0.25"/>
    <row r="49624" s="29" customFormat="1" x14ac:dyDescent="0.25"/>
    <row r="49625" s="29" customFormat="1" x14ac:dyDescent="0.25"/>
    <row r="49626" s="29" customFormat="1" x14ac:dyDescent="0.25"/>
    <row r="49627" s="29" customFormat="1" x14ac:dyDescent="0.25"/>
    <row r="49628" s="29" customFormat="1" x14ac:dyDescent="0.25"/>
    <row r="49629" s="29" customFormat="1" x14ac:dyDescent="0.25"/>
    <row r="49630" s="29" customFormat="1" x14ac:dyDescent="0.25"/>
    <row r="49631" s="29" customFormat="1" x14ac:dyDescent="0.25"/>
    <row r="49632" s="29" customFormat="1" x14ac:dyDescent="0.25"/>
    <row r="49633" s="29" customFormat="1" x14ac:dyDescent="0.25"/>
    <row r="49634" s="29" customFormat="1" x14ac:dyDescent="0.25"/>
    <row r="49635" s="29" customFormat="1" x14ac:dyDescent="0.25"/>
    <row r="49636" s="29" customFormat="1" x14ac:dyDescent="0.25"/>
    <row r="49637" s="29" customFormat="1" x14ac:dyDescent="0.25"/>
    <row r="49638" s="29" customFormat="1" x14ac:dyDescent="0.25"/>
    <row r="49639" s="29" customFormat="1" x14ac:dyDescent="0.25"/>
    <row r="49640" s="29" customFormat="1" x14ac:dyDescent="0.25"/>
    <row r="49641" s="29" customFormat="1" x14ac:dyDescent="0.25"/>
    <row r="49642" s="29" customFormat="1" x14ac:dyDescent="0.25"/>
    <row r="49643" s="29" customFormat="1" x14ac:dyDescent="0.25"/>
    <row r="49644" s="29" customFormat="1" x14ac:dyDescent="0.25"/>
    <row r="49645" s="29" customFormat="1" x14ac:dyDescent="0.25"/>
    <row r="49646" s="29" customFormat="1" x14ac:dyDescent="0.25"/>
    <row r="49647" s="29" customFormat="1" x14ac:dyDescent="0.25"/>
    <row r="49648" s="29" customFormat="1" x14ac:dyDescent="0.25"/>
    <row r="49649" s="29" customFormat="1" x14ac:dyDescent="0.25"/>
    <row r="49650" s="29" customFormat="1" x14ac:dyDescent="0.25"/>
    <row r="49651" s="29" customFormat="1" x14ac:dyDescent="0.25"/>
    <row r="49652" s="29" customFormat="1" x14ac:dyDescent="0.25"/>
    <row r="49653" s="29" customFormat="1" x14ac:dyDescent="0.25"/>
    <row r="49654" s="29" customFormat="1" x14ac:dyDescent="0.25"/>
    <row r="49655" s="29" customFormat="1" x14ac:dyDescent="0.25"/>
    <row r="49656" s="29" customFormat="1" x14ac:dyDescent="0.25"/>
    <row r="49657" s="29" customFormat="1" x14ac:dyDescent="0.25"/>
    <row r="49658" s="29" customFormat="1" x14ac:dyDescent="0.25"/>
    <row r="49659" s="29" customFormat="1" x14ac:dyDescent="0.25"/>
    <row r="49660" s="29" customFormat="1" x14ac:dyDescent="0.25"/>
    <row r="49661" s="29" customFormat="1" x14ac:dyDescent="0.25"/>
    <row r="49662" s="29" customFormat="1" x14ac:dyDescent="0.25"/>
    <row r="49663" s="29" customFormat="1" x14ac:dyDescent="0.25"/>
    <row r="49664" s="29" customFormat="1" x14ac:dyDescent="0.25"/>
    <row r="49665" s="29" customFormat="1" x14ac:dyDescent="0.25"/>
    <row r="49666" s="29" customFormat="1" x14ac:dyDescent="0.25"/>
    <row r="49667" s="29" customFormat="1" x14ac:dyDescent="0.25"/>
    <row r="49668" s="29" customFormat="1" x14ac:dyDescent="0.25"/>
    <row r="49669" s="29" customFormat="1" x14ac:dyDescent="0.25"/>
    <row r="49670" s="29" customFormat="1" x14ac:dyDescent="0.25"/>
    <row r="49671" s="29" customFormat="1" x14ac:dyDescent="0.25"/>
    <row r="49672" s="29" customFormat="1" x14ac:dyDescent="0.25"/>
    <row r="49673" s="29" customFormat="1" x14ac:dyDescent="0.25"/>
    <row r="49674" s="29" customFormat="1" x14ac:dyDescent="0.25"/>
    <row r="49675" s="29" customFormat="1" x14ac:dyDescent="0.25"/>
    <row r="49676" s="29" customFormat="1" x14ac:dyDescent="0.25"/>
    <row r="49677" s="29" customFormat="1" x14ac:dyDescent="0.25"/>
    <row r="49678" s="29" customFormat="1" x14ac:dyDescent="0.25"/>
    <row r="49679" s="29" customFormat="1" x14ac:dyDescent="0.25"/>
    <row r="49680" s="29" customFormat="1" x14ac:dyDescent="0.25"/>
    <row r="49681" s="29" customFormat="1" x14ac:dyDescent="0.25"/>
    <row r="49682" s="29" customFormat="1" x14ac:dyDescent="0.25"/>
    <row r="49683" s="29" customFormat="1" x14ac:dyDescent="0.25"/>
    <row r="49684" s="29" customFormat="1" x14ac:dyDescent="0.25"/>
    <row r="49685" s="29" customFormat="1" x14ac:dyDescent="0.25"/>
    <row r="49686" s="29" customFormat="1" x14ac:dyDescent="0.25"/>
    <row r="49687" s="29" customFormat="1" x14ac:dyDescent="0.25"/>
    <row r="49688" s="29" customFormat="1" x14ac:dyDescent="0.25"/>
    <row r="49689" s="29" customFormat="1" x14ac:dyDescent="0.25"/>
    <row r="49690" s="29" customFormat="1" x14ac:dyDescent="0.25"/>
    <row r="49691" s="29" customFormat="1" x14ac:dyDescent="0.25"/>
    <row r="49692" s="29" customFormat="1" x14ac:dyDescent="0.25"/>
    <row r="49693" s="29" customFormat="1" x14ac:dyDescent="0.25"/>
    <row r="49694" s="29" customFormat="1" x14ac:dyDescent="0.25"/>
    <row r="49695" s="29" customFormat="1" x14ac:dyDescent="0.25"/>
    <row r="49696" s="29" customFormat="1" x14ac:dyDescent="0.25"/>
    <row r="49697" s="29" customFormat="1" x14ac:dyDescent="0.25"/>
    <row r="49698" s="29" customFormat="1" x14ac:dyDescent="0.25"/>
    <row r="49699" s="29" customFormat="1" x14ac:dyDescent="0.25"/>
    <row r="49700" s="29" customFormat="1" x14ac:dyDescent="0.25"/>
    <row r="49701" s="29" customFormat="1" x14ac:dyDescent="0.25"/>
    <row r="49702" s="29" customFormat="1" x14ac:dyDescent="0.25"/>
    <row r="49703" s="29" customFormat="1" x14ac:dyDescent="0.25"/>
    <row r="49704" s="29" customFormat="1" x14ac:dyDescent="0.25"/>
    <row r="49705" s="29" customFormat="1" x14ac:dyDescent="0.25"/>
    <row r="49706" s="29" customFormat="1" x14ac:dyDescent="0.25"/>
    <row r="49707" s="29" customFormat="1" x14ac:dyDescent="0.25"/>
    <row r="49708" s="29" customFormat="1" x14ac:dyDescent="0.25"/>
    <row r="49709" s="29" customFormat="1" x14ac:dyDescent="0.25"/>
    <row r="49710" s="29" customFormat="1" x14ac:dyDescent="0.25"/>
    <row r="49711" s="29" customFormat="1" x14ac:dyDescent="0.25"/>
    <row r="49712" s="29" customFormat="1" x14ac:dyDescent="0.25"/>
    <row r="49713" s="29" customFormat="1" x14ac:dyDescent="0.25"/>
    <row r="49714" s="29" customFormat="1" x14ac:dyDescent="0.25"/>
    <row r="49715" s="29" customFormat="1" x14ac:dyDescent="0.25"/>
    <row r="49716" s="29" customFormat="1" x14ac:dyDescent="0.25"/>
    <row r="49717" s="29" customFormat="1" x14ac:dyDescent="0.25"/>
    <row r="49718" s="29" customFormat="1" x14ac:dyDescent="0.25"/>
    <row r="49719" s="29" customFormat="1" x14ac:dyDescent="0.25"/>
    <row r="49720" s="29" customFormat="1" x14ac:dyDescent="0.25"/>
    <row r="49721" s="29" customFormat="1" x14ac:dyDescent="0.25"/>
    <row r="49722" s="29" customFormat="1" x14ac:dyDescent="0.25"/>
    <row r="49723" s="29" customFormat="1" x14ac:dyDescent="0.25"/>
    <row r="49724" s="29" customFormat="1" x14ac:dyDescent="0.25"/>
    <row r="49725" s="29" customFormat="1" x14ac:dyDescent="0.25"/>
    <row r="49726" s="29" customFormat="1" x14ac:dyDescent="0.25"/>
    <row r="49727" s="29" customFormat="1" x14ac:dyDescent="0.25"/>
    <row r="49728" s="29" customFormat="1" x14ac:dyDescent="0.25"/>
    <row r="49729" s="29" customFormat="1" x14ac:dyDescent="0.25"/>
    <row r="49730" s="29" customFormat="1" x14ac:dyDescent="0.25"/>
    <row r="49731" s="29" customFormat="1" x14ac:dyDescent="0.25"/>
    <row r="49732" s="29" customFormat="1" x14ac:dyDescent="0.25"/>
    <row r="49733" s="29" customFormat="1" x14ac:dyDescent="0.25"/>
    <row r="49734" s="29" customFormat="1" x14ac:dyDescent="0.25"/>
    <row r="49735" s="29" customFormat="1" x14ac:dyDescent="0.25"/>
    <row r="49736" s="29" customFormat="1" x14ac:dyDescent="0.25"/>
    <row r="49737" s="29" customFormat="1" x14ac:dyDescent="0.25"/>
    <row r="49738" s="29" customFormat="1" x14ac:dyDescent="0.25"/>
    <row r="49739" s="29" customFormat="1" x14ac:dyDescent="0.25"/>
    <row r="49740" s="29" customFormat="1" x14ac:dyDescent="0.25"/>
    <row r="49741" s="29" customFormat="1" x14ac:dyDescent="0.25"/>
    <row r="49742" s="29" customFormat="1" x14ac:dyDescent="0.25"/>
    <row r="49743" s="29" customFormat="1" x14ac:dyDescent="0.25"/>
    <row r="49744" s="29" customFormat="1" x14ac:dyDescent="0.25"/>
    <row r="49745" s="29" customFormat="1" x14ac:dyDescent="0.25"/>
    <row r="49746" s="29" customFormat="1" x14ac:dyDescent="0.25"/>
    <row r="49747" s="29" customFormat="1" x14ac:dyDescent="0.25"/>
    <row r="49748" s="29" customFormat="1" x14ac:dyDescent="0.25"/>
    <row r="49749" s="29" customFormat="1" x14ac:dyDescent="0.25"/>
    <row r="49750" s="29" customFormat="1" x14ac:dyDescent="0.25"/>
    <row r="49751" s="29" customFormat="1" x14ac:dyDescent="0.25"/>
    <row r="49752" s="29" customFormat="1" x14ac:dyDescent="0.25"/>
    <row r="49753" s="29" customFormat="1" x14ac:dyDescent="0.25"/>
    <row r="49754" s="29" customFormat="1" x14ac:dyDescent="0.25"/>
    <row r="49755" s="29" customFormat="1" x14ac:dyDescent="0.25"/>
    <row r="49756" s="29" customFormat="1" x14ac:dyDescent="0.25"/>
    <row r="49757" s="29" customFormat="1" x14ac:dyDescent="0.25"/>
    <row r="49758" s="29" customFormat="1" x14ac:dyDescent="0.25"/>
    <row r="49759" s="29" customFormat="1" x14ac:dyDescent="0.25"/>
    <row r="49760" s="29" customFormat="1" x14ac:dyDescent="0.25"/>
    <row r="49761" s="29" customFormat="1" x14ac:dyDescent="0.25"/>
    <row r="49762" s="29" customFormat="1" x14ac:dyDescent="0.25"/>
    <row r="49763" s="29" customFormat="1" x14ac:dyDescent="0.25"/>
    <row r="49764" s="29" customFormat="1" x14ac:dyDescent="0.25"/>
    <row r="49765" s="29" customFormat="1" x14ac:dyDescent="0.25"/>
    <row r="49766" s="29" customFormat="1" x14ac:dyDescent="0.25"/>
    <row r="49767" s="29" customFormat="1" x14ac:dyDescent="0.25"/>
    <row r="49768" s="29" customFormat="1" x14ac:dyDescent="0.25"/>
    <row r="49769" s="29" customFormat="1" x14ac:dyDescent="0.25"/>
    <row r="49770" s="29" customFormat="1" x14ac:dyDescent="0.25"/>
    <row r="49771" s="29" customFormat="1" x14ac:dyDescent="0.25"/>
    <row r="49772" s="29" customFormat="1" x14ac:dyDescent="0.25"/>
    <row r="49773" s="29" customFormat="1" x14ac:dyDescent="0.25"/>
    <row r="49774" s="29" customFormat="1" x14ac:dyDescent="0.25"/>
    <row r="49775" s="29" customFormat="1" x14ac:dyDescent="0.25"/>
    <row r="49776" s="29" customFormat="1" x14ac:dyDescent="0.25"/>
    <row r="49777" s="29" customFormat="1" x14ac:dyDescent="0.25"/>
    <row r="49778" s="29" customFormat="1" x14ac:dyDescent="0.25"/>
    <row r="49779" s="29" customFormat="1" x14ac:dyDescent="0.25"/>
    <row r="49780" s="29" customFormat="1" x14ac:dyDescent="0.25"/>
    <row r="49781" s="29" customFormat="1" x14ac:dyDescent="0.25"/>
    <row r="49782" s="29" customFormat="1" x14ac:dyDescent="0.25"/>
    <row r="49783" s="29" customFormat="1" x14ac:dyDescent="0.25"/>
    <row r="49784" s="29" customFormat="1" x14ac:dyDescent="0.25"/>
    <row r="49785" s="29" customFormat="1" x14ac:dyDescent="0.25"/>
    <row r="49786" s="29" customFormat="1" x14ac:dyDescent="0.25"/>
    <row r="49787" s="29" customFormat="1" x14ac:dyDescent="0.25"/>
    <row r="49788" s="29" customFormat="1" x14ac:dyDescent="0.25"/>
    <row r="49789" s="29" customFormat="1" x14ac:dyDescent="0.25"/>
    <row r="49790" s="29" customFormat="1" x14ac:dyDescent="0.25"/>
    <row r="49791" s="29" customFormat="1" x14ac:dyDescent="0.25"/>
    <row r="49792" s="29" customFormat="1" x14ac:dyDescent="0.25"/>
    <row r="49793" s="29" customFormat="1" x14ac:dyDescent="0.25"/>
    <row r="49794" s="29" customFormat="1" x14ac:dyDescent="0.25"/>
    <row r="49795" s="29" customFormat="1" x14ac:dyDescent="0.25"/>
    <row r="49796" s="29" customFormat="1" x14ac:dyDescent="0.25"/>
    <row r="49797" s="29" customFormat="1" x14ac:dyDescent="0.25"/>
    <row r="49798" s="29" customFormat="1" x14ac:dyDescent="0.25"/>
    <row r="49799" s="29" customFormat="1" x14ac:dyDescent="0.25"/>
    <row r="49800" s="29" customFormat="1" x14ac:dyDescent="0.25"/>
    <row r="49801" s="29" customFormat="1" x14ac:dyDescent="0.25"/>
    <row r="49802" s="29" customFormat="1" x14ac:dyDescent="0.25"/>
    <row r="49803" s="29" customFormat="1" x14ac:dyDescent="0.25"/>
    <row r="49804" s="29" customFormat="1" x14ac:dyDescent="0.25"/>
    <row r="49805" s="29" customFormat="1" x14ac:dyDescent="0.25"/>
    <row r="49806" s="29" customFormat="1" x14ac:dyDescent="0.25"/>
    <row r="49807" s="29" customFormat="1" x14ac:dyDescent="0.25"/>
    <row r="49808" s="29" customFormat="1" x14ac:dyDescent="0.25"/>
    <row r="49809" s="29" customFormat="1" x14ac:dyDescent="0.25"/>
    <row r="49810" s="29" customFormat="1" x14ac:dyDescent="0.25"/>
    <row r="49811" s="29" customFormat="1" x14ac:dyDescent="0.25"/>
    <row r="49812" s="29" customFormat="1" x14ac:dyDescent="0.25"/>
    <row r="49813" s="29" customFormat="1" x14ac:dyDescent="0.25"/>
    <row r="49814" s="29" customFormat="1" x14ac:dyDescent="0.25"/>
    <row r="49815" s="29" customFormat="1" x14ac:dyDescent="0.25"/>
    <row r="49816" s="29" customFormat="1" x14ac:dyDescent="0.25"/>
    <row r="49817" s="29" customFormat="1" x14ac:dyDescent="0.25"/>
    <row r="49818" s="29" customFormat="1" x14ac:dyDescent="0.25"/>
    <row r="49819" s="29" customFormat="1" x14ac:dyDescent="0.25"/>
    <row r="49820" s="29" customFormat="1" x14ac:dyDescent="0.25"/>
    <row r="49821" s="29" customFormat="1" x14ac:dyDescent="0.25"/>
    <row r="49822" s="29" customFormat="1" x14ac:dyDescent="0.25"/>
    <row r="49823" s="29" customFormat="1" x14ac:dyDescent="0.25"/>
    <row r="49824" s="29" customFormat="1" x14ac:dyDescent="0.25"/>
    <row r="49825" s="29" customFormat="1" x14ac:dyDescent="0.25"/>
    <row r="49826" s="29" customFormat="1" x14ac:dyDescent="0.25"/>
    <row r="49827" s="29" customFormat="1" x14ac:dyDescent="0.25"/>
    <row r="49828" s="29" customFormat="1" x14ac:dyDescent="0.25"/>
    <row r="49829" s="29" customFormat="1" x14ac:dyDescent="0.25"/>
    <row r="49830" s="29" customFormat="1" x14ac:dyDescent="0.25"/>
    <row r="49831" s="29" customFormat="1" x14ac:dyDescent="0.25"/>
    <row r="49832" s="29" customFormat="1" x14ac:dyDescent="0.25"/>
    <row r="49833" s="29" customFormat="1" x14ac:dyDescent="0.25"/>
    <row r="49834" s="29" customFormat="1" x14ac:dyDescent="0.25"/>
    <row r="49835" s="29" customFormat="1" x14ac:dyDescent="0.25"/>
    <row r="49836" s="29" customFormat="1" x14ac:dyDescent="0.25"/>
    <row r="49837" s="29" customFormat="1" x14ac:dyDescent="0.25"/>
    <row r="49838" s="29" customFormat="1" x14ac:dyDescent="0.25"/>
    <row r="49839" s="29" customFormat="1" x14ac:dyDescent="0.25"/>
    <row r="49840" s="29" customFormat="1" x14ac:dyDescent="0.25"/>
    <row r="49841" s="29" customFormat="1" x14ac:dyDescent="0.25"/>
    <row r="49842" s="29" customFormat="1" x14ac:dyDescent="0.25"/>
    <row r="49843" s="29" customFormat="1" x14ac:dyDescent="0.25"/>
    <row r="49844" s="29" customFormat="1" x14ac:dyDescent="0.25"/>
    <row r="49845" s="29" customFormat="1" x14ac:dyDescent="0.25"/>
    <row r="49846" s="29" customFormat="1" x14ac:dyDescent="0.25"/>
    <row r="49847" s="29" customFormat="1" x14ac:dyDescent="0.25"/>
    <row r="49848" s="29" customFormat="1" x14ac:dyDescent="0.25"/>
    <row r="49849" s="29" customFormat="1" x14ac:dyDescent="0.25"/>
    <row r="49850" s="29" customFormat="1" x14ac:dyDescent="0.25"/>
    <row r="49851" s="29" customFormat="1" x14ac:dyDescent="0.25"/>
    <row r="49852" s="29" customFormat="1" x14ac:dyDescent="0.25"/>
    <row r="49853" s="29" customFormat="1" x14ac:dyDescent="0.25"/>
    <row r="49854" s="29" customFormat="1" x14ac:dyDescent="0.25"/>
    <row r="49855" s="29" customFormat="1" x14ac:dyDescent="0.25"/>
    <row r="49856" s="29" customFormat="1" x14ac:dyDescent="0.25"/>
    <row r="49857" s="29" customFormat="1" x14ac:dyDescent="0.25"/>
    <row r="49858" s="29" customFormat="1" x14ac:dyDescent="0.25"/>
    <row r="49859" s="29" customFormat="1" x14ac:dyDescent="0.25"/>
    <row r="49860" s="29" customFormat="1" x14ac:dyDescent="0.25"/>
    <row r="49861" s="29" customFormat="1" x14ac:dyDescent="0.25"/>
    <row r="49862" s="29" customFormat="1" x14ac:dyDescent="0.25"/>
    <row r="49863" s="29" customFormat="1" x14ac:dyDescent="0.25"/>
    <row r="49864" s="29" customFormat="1" x14ac:dyDescent="0.25"/>
    <row r="49865" s="29" customFormat="1" x14ac:dyDescent="0.25"/>
    <row r="49866" s="29" customFormat="1" x14ac:dyDescent="0.25"/>
    <row r="49867" s="29" customFormat="1" x14ac:dyDescent="0.25"/>
    <row r="49868" s="29" customFormat="1" x14ac:dyDescent="0.25"/>
    <row r="49869" s="29" customFormat="1" x14ac:dyDescent="0.25"/>
    <row r="49870" s="29" customFormat="1" x14ac:dyDescent="0.25"/>
    <row r="49871" s="29" customFormat="1" x14ac:dyDescent="0.25"/>
    <row r="49872" s="29" customFormat="1" x14ac:dyDescent="0.25"/>
    <row r="49873" s="29" customFormat="1" x14ac:dyDescent="0.25"/>
    <row r="49874" s="29" customFormat="1" x14ac:dyDescent="0.25"/>
    <row r="49875" s="29" customFormat="1" x14ac:dyDescent="0.25"/>
    <row r="49876" s="29" customFormat="1" x14ac:dyDescent="0.25"/>
    <row r="49877" s="29" customFormat="1" x14ac:dyDescent="0.25"/>
    <row r="49878" s="29" customFormat="1" x14ac:dyDescent="0.25"/>
    <row r="49879" s="29" customFormat="1" x14ac:dyDescent="0.25"/>
    <row r="49880" s="29" customFormat="1" x14ac:dyDescent="0.25"/>
    <row r="49881" s="29" customFormat="1" x14ac:dyDescent="0.25"/>
    <row r="49882" s="29" customFormat="1" x14ac:dyDescent="0.25"/>
    <row r="49883" s="29" customFormat="1" x14ac:dyDescent="0.25"/>
    <row r="49884" s="29" customFormat="1" x14ac:dyDescent="0.25"/>
    <row r="49885" s="29" customFormat="1" x14ac:dyDescent="0.25"/>
    <row r="49886" s="29" customFormat="1" x14ac:dyDescent="0.25"/>
    <row r="49887" s="29" customFormat="1" x14ac:dyDescent="0.25"/>
    <row r="49888" s="29" customFormat="1" x14ac:dyDescent="0.25"/>
    <row r="49889" s="29" customFormat="1" x14ac:dyDescent="0.25"/>
    <row r="49890" s="29" customFormat="1" x14ac:dyDescent="0.25"/>
    <row r="49891" s="29" customFormat="1" x14ac:dyDescent="0.25"/>
    <row r="49892" s="29" customFormat="1" x14ac:dyDescent="0.25"/>
    <row r="49893" s="29" customFormat="1" x14ac:dyDescent="0.25"/>
    <row r="49894" s="29" customFormat="1" x14ac:dyDescent="0.25"/>
    <row r="49895" s="29" customFormat="1" x14ac:dyDescent="0.25"/>
    <row r="49896" s="29" customFormat="1" x14ac:dyDescent="0.25"/>
    <row r="49897" s="29" customFormat="1" x14ac:dyDescent="0.25"/>
    <row r="49898" s="29" customFormat="1" x14ac:dyDescent="0.25"/>
    <row r="49899" s="29" customFormat="1" x14ac:dyDescent="0.25"/>
    <row r="49900" s="29" customFormat="1" x14ac:dyDescent="0.25"/>
    <row r="49901" s="29" customFormat="1" x14ac:dyDescent="0.25"/>
    <row r="49902" s="29" customFormat="1" x14ac:dyDescent="0.25"/>
    <row r="49903" s="29" customFormat="1" x14ac:dyDescent="0.25"/>
    <row r="49904" s="29" customFormat="1" x14ac:dyDescent="0.25"/>
    <row r="49905" s="29" customFormat="1" x14ac:dyDescent="0.25"/>
    <row r="49906" s="29" customFormat="1" x14ac:dyDescent="0.25"/>
    <row r="49907" s="29" customFormat="1" x14ac:dyDescent="0.25"/>
    <row r="49908" s="29" customFormat="1" x14ac:dyDescent="0.25"/>
    <row r="49909" s="29" customFormat="1" x14ac:dyDescent="0.25"/>
    <row r="49910" s="29" customFormat="1" x14ac:dyDescent="0.25"/>
    <row r="49911" s="29" customFormat="1" x14ac:dyDescent="0.25"/>
    <row r="49912" s="29" customFormat="1" x14ac:dyDescent="0.25"/>
    <row r="49913" s="29" customFormat="1" x14ac:dyDescent="0.25"/>
    <row r="49914" s="29" customFormat="1" x14ac:dyDescent="0.25"/>
    <row r="49915" s="29" customFormat="1" x14ac:dyDescent="0.25"/>
    <row r="49916" s="29" customFormat="1" x14ac:dyDescent="0.25"/>
    <row r="49917" s="29" customFormat="1" x14ac:dyDescent="0.25"/>
    <row r="49918" s="29" customFormat="1" x14ac:dyDescent="0.25"/>
    <row r="49919" s="29" customFormat="1" x14ac:dyDescent="0.25"/>
    <row r="49920" s="29" customFormat="1" x14ac:dyDescent="0.25"/>
    <row r="49921" s="29" customFormat="1" x14ac:dyDescent="0.25"/>
    <row r="49922" s="29" customFormat="1" x14ac:dyDescent="0.25"/>
    <row r="49923" s="29" customFormat="1" x14ac:dyDescent="0.25"/>
    <row r="49924" s="29" customFormat="1" x14ac:dyDescent="0.25"/>
    <row r="49925" s="29" customFormat="1" x14ac:dyDescent="0.25"/>
    <row r="49926" s="29" customFormat="1" x14ac:dyDescent="0.25"/>
    <row r="49927" s="29" customFormat="1" x14ac:dyDescent="0.25"/>
    <row r="49928" s="29" customFormat="1" x14ac:dyDescent="0.25"/>
    <row r="49929" s="29" customFormat="1" x14ac:dyDescent="0.25"/>
    <row r="49930" s="29" customFormat="1" x14ac:dyDescent="0.25"/>
    <row r="49931" s="29" customFormat="1" x14ac:dyDescent="0.25"/>
    <row r="49932" s="29" customFormat="1" x14ac:dyDescent="0.25"/>
    <row r="49933" s="29" customFormat="1" x14ac:dyDescent="0.25"/>
    <row r="49934" s="29" customFormat="1" x14ac:dyDescent="0.25"/>
    <row r="49935" s="29" customFormat="1" x14ac:dyDescent="0.25"/>
    <row r="49936" s="29" customFormat="1" x14ac:dyDescent="0.25"/>
    <row r="49937" s="29" customFormat="1" x14ac:dyDescent="0.25"/>
    <row r="49938" s="29" customFormat="1" x14ac:dyDescent="0.25"/>
    <row r="49939" s="29" customFormat="1" x14ac:dyDescent="0.25"/>
    <row r="49940" s="29" customFormat="1" x14ac:dyDescent="0.25"/>
    <row r="49941" s="29" customFormat="1" x14ac:dyDescent="0.25"/>
    <row r="49942" s="29" customFormat="1" x14ac:dyDescent="0.25"/>
    <row r="49943" s="29" customFormat="1" x14ac:dyDescent="0.25"/>
    <row r="49944" s="29" customFormat="1" x14ac:dyDescent="0.25"/>
    <row r="49945" s="29" customFormat="1" x14ac:dyDescent="0.25"/>
    <row r="49946" s="29" customFormat="1" x14ac:dyDescent="0.25"/>
    <row r="49947" s="29" customFormat="1" x14ac:dyDescent="0.25"/>
    <row r="49948" s="29" customFormat="1" x14ac:dyDescent="0.25"/>
    <row r="49949" s="29" customFormat="1" x14ac:dyDescent="0.25"/>
    <row r="49950" s="29" customFormat="1" x14ac:dyDescent="0.25"/>
    <row r="49951" s="29" customFormat="1" x14ac:dyDescent="0.25"/>
    <row r="49952" s="29" customFormat="1" x14ac:dyDescent="0.25"/>
    <row r="49953" s="29" customFormat="1" x14ac:dyDescent="0.25"/>
    <row r="49954" s="29" customFormat="1" x14ac:dyDescent="0.25"/>
    <row r="49955" s="29" customFormat="1" x14ac:dyDescent="0.25"/>
    <row r="49956" s="29" customFormat="1" x14ac:dyDescent="0.25"/>
    <row r="49957" s="29" customFormat="1" x14ac:dyDescent="0.25"/>
    <row r="49958" s="29" customFormat="1" x14ac:dyDescent="0.25"/>
    <row r="49959" s="29" customFormat="1" x14ac:dyDescent="0.25"/>
    <row r="49960" s="29" customFormat="1" x14ac:dyDescent="0.25"/>
    <row r="49961" s="29" customFormat="1" x14ac:dyDescent="0.25"/>
    <row r="49962" s="29" customFormat="1" x14ac:dyDescent="0.25"/>
    <row r="49963" s="29" customFormat="1" x14ac:dyDescent="0.25"/>
    <row r="49964" s="29" customFormat="1" x14ac:dyDescent="0.25"/>
    <row r="49965" s="29" customFormat="1" x14ac:dyDescent="0.25"/>
    <row r="49966" s="29" customFormat="1" x14ac:dyDescent="0.25"/>
    <row r="49967" s="29" customFormat="1" x14ac:dyDescent="0.25"/>
    <row r="49968" s="29" customFormat="1" x14ac:dyDescent="0.25"/>
    <row r="49969" s="29" customFormat="1" x14ac:dyDescent="0.25"/>
    <row r="49970" s="29" customFormat="1" x14ac:dyDescent="0.25"/>
    <row r="49971" s="29" customFormat="1" x14ac:dyDescent="0.25"/>
    <row r="49972" s="29" customFormat="1" x14ac:dyDescent="0.25"/>
    <row r="49973" s="29" customFormat="1" x14ac:dyDescent="0.25"/>
    <row r="49974" s="29" customFormat="1" x14ac:dyDescent="0.25"/>
    <row r="49975" s="29" customFormat="1" x14ac:dyDescent="0.25"/>
    <row r="49976" s="29" customFormat="1" x14ac:dyDescent="0.25"/>
    <row r="49977" s="29" customFormat="1" x14ac:dyDescent="0.25"/>
    <row r="49978" s="29" customFormat="1" x14ac:dyDescent="0.25"/>
    <row r="49979" s="29" customFormat="1" x14ac:dyDescent="0.25"/>
    <row r="49980" s="29" customFormat="1" x14ac:dyDescent="0.25"/>
    <row r="49981" s="29" customFormat="1" x14ac:dyDescent="0.25"/>
    <row r="49982" s="29" customFormat="1" x14ac:dyDescent="0.25"/>
    <row r="49983" s="29" customFormat="1" x14ac:dyDescent="0.25"/>
    <row r="49984" s="29" customFormat="1" x14ac:dyDescent="0.25"/>
    <row r="49985" s="29" customFormat="1" x14ac:dyDescent="0.25"/>
    <row r="49986" s="29" customFormat="1" x14ac:dyDescent="0.25"/>
    <row r="49987" s="29" customFormat="1" x14ac:dyDescent="0.25"/>
    <row r="49988" s="29" customFormat="1" x14ac:dyDescent="0.25"/>
    <row r="49989" s="29" customFormat="1" x14ac:dyDescent="0.25"/>
    <row r="49990" s="29" customFormat="1" x14ac:dyDescent="0.25"/>
    <row r="49991" s="29" customFormat="1" x14ac:dyDescent="0.25"/>
    <row r="49992" s="29" customFormat="1" x14ac:dyDescent="0.25"/>
    <row r="49993" s="29" customFormat="1" x14ac:dyDescent="0.25"/>
    <row r="49994" s="29" customFormat="1" x14ac:dyDescent="0.25"/>
    <row r="49995" s="29" customFormat="1" x14ac:dyDescent="0.25"/>
    <row r="49996" s="29" customFormat="1" x14ac:dyDescent="0.25"/>
    <row r="49997" s="29" customFormat="1" x14ac:dyDescent="0.25"/>
    <row r="49998" s="29" customFormat="1" x14ac:dyDescent="0.25"/>
    <row r="49999" s="29" customFormat="1" x14ac:dyDescent="0.25"/>
    <row r="50000" s="29" customFormat="1" x14ac:dyDescent="0.25"/>
    <row r="50001" s="29" customFormat="1" x14ac:dyDescent="0.25"/>
    <row r="50002" s="29" customFormat="1" x14ac:dyDescent="0.25"/>
    <row r="50003" s="29" customFormat="1" x14ac:dyDescent="0.25"/>
    <row r="50004" s="29" customFormat="1" x14ac:dyDescent="0.25"/>
    <row r="50005" s="29" customFormat="1" x14ac:dyDescent="0.25"/>
    <row r="50006" s="29" customFormat="1" x14ac:dyDescent="0.25"/>
    <row r="50007" s="29" customFormat="1" x14ac:dyDescent="0.25"/>
    <row r="50008" s="29" customFormat="1" x14ac:dyDescent="0.25"/>
    <row r="50009" s="29" customFormat="1" x14ac:dyDescent="0.25"/>
    <row r="50010" s="29" customFormat="1" x14ac:dyDescent="0.25"/>
    <row r="50011" s="29" customFormat="1" x14ac:dyDescent="0.25"/>
    <row r="50012" s="29" customFormat="1" x14ac:dyDescent="0.25"/>
    <row r="50013" s="29" customFormat="1" x14ac:dyDescent="0.25"/>
    <row r="50014" s="29" customFormat="1" x14ac:dyDescent="0.25"/>
    <row r="50015" s="29" customFormat="1" x14ac:dyDescent="0.25"/>
    <row r="50016" s="29" customFormat="1" x14ac:dyDescent="0.25"/>
    <row r="50017" s="29" customFormat="1" x14ac:dyDescent="0.25"/>
    <row r="50018" s="29" customFormat="1" x14ac:dyDescent="0.25"/>
    <row r="50019" s="29" customFormat="1" x14ac:dyDescent="0.25"/>
    <row r="50020" s="29" customFormat="1" x14ac:dyDescent="0.25"/>
    <row r="50021" s="29" customFormat="1" x14ac:dyDescent="0.25"/>
    <row r="50022" s="29" customFormat="1" x14ac:dyDescent="0.25"/>
    <row r="50023" s="29" customFormat="1" x14ac:dyDescent="0.25"/>
    <row r="50024" s="29" customFormat="1" x14ac:dyDescent="0.25"/>
    <row r="50025" s="29" customFormat="1" x14ac:dyDescent="0.25"/>
    <row r="50026" s="29" customFormat="1" x14ac:dyDescent="0.25"/>
    <row r="50027" s="29" customFormat="1" x14ac:dyDescent="0.25"/>
    <row r="50028" s="29" customFormat="1" x14ac:dyDescent="0.25"/>
    <row r="50029" s="29" customFormat="1" x14ac:dyDescent="0.25"/>
    <row r="50030" s="29" customFormat="1" x14ac:dyDescent="0.25"/>
    <row r="50031" s="29" customFormat="1" x14ac:dyDescent="0.25"/>
    <row r="50032" s="29" customFormat="1" x14ac:dyDescent="0.25"/>
    <row r="50033" s="29" customFormat="1" x14ac:dyDescent="0.25"/>
    <row r="50034" s="29" customFormat="1" x14ac:dyDescent="0.25"/>
    <row r="50035" s="29" customFormat="1" x14ac:dyDescent="0.25"/>
    <row r="50036" s="29" customFormat="1" x14ac:dyDescent="0.25"/>
    <row r="50037" s="29" customFormat="1" x14ac:dyDescent="0.25"/>
    <row r="50038" s="29" customFormat="1" x14ac:dyDescent="0.25"/>
    <row r="50039" s="29" customFormat="1" x14ac:dyDescent="0.25"/>
    <row r="50040" s="29" customFormat="1" x14ac:dyDescent="0.25"/>
    <row r="50041" s="29" customFormat="1" x14ac:dyDescent="0.25"/>
    <row r="50042" s="29" customFormat="1" x14ac:dyDescent="0.25"/>
    <row r="50043" s="29" customFormat="1" x14ac:dyDescent="0.25"/>
    <row r="50044" s="29" customFormat="1" x14ac:dyDescent="0.25"/>
    <row r="50045" s="29" customFormat="1" x14ac:dyDescent="0.25"/>
    <row r="50046" s="29" customFormat="1" x14ac:dyDescent="0.25"/>
    <row r="50047" s="29" customFormat="1" x14ac:dyDescent="0.25"/>
    <row r="50048" s="29" customFormat="1" x14ac:dyDescent="0.25"/>
    <row r="50049" s="29" customFormat="1" x14ac:dyDescent="0.25"/>
    <row r="50050" s="29" customFormat="1" x14ac:dyDescent="0.25"/>
    <row r="50051" s="29" customFormat="1" x14ac:dyDescent="0.25"/>
    <row r="50052" s="29" customFormat="1" x14ac:dyDescent="0.25"/>
    <row r="50053" s="29" customFormat="1" x14ac:dyDescent="0.25"/>
    <row r="50054" s="29" customFormat="1" x14ac:dyDescent="0.25"/>
    <row r="50055" s="29" customFormat="1" x14ac:dyDescent="0.25"/>
    <row r="50056" s="29" customFormat="1" x14ac:dyDescent="0.25"/>
    <row r="50057" s="29" customFormat="1" x14ac:dyDescent="0.25"/>
    <row r="50058" s="29" customFormat="1" x14ac:dyDescent="0.25"/>
    <row r="50059" s="29" customFormat="1" x14ac:dyDescent="0.25"/>
    <row r="50060" s="29" customFormat="1" x14ac:dyDescent="0.25"/>
    <row r="50061" s="29" customFormat="1" x14ac:dyDescent="0.25"/>
    <row r="50062" s="29" customFormat="1" x14ac:dyDescent="0.25"/>
    <row r="50063" s="29" customFormat="1" x14ac:dyDescent="0.25"/>
    <row r="50064" s="29" customFormat="1" x14ac:dyDescent="0.25"/>
    <row r="50065" s="29" customFormat="1" x14ac:dyDescent="0.25"/>
    <row r="50066" s="29" customFormat="1" x14ac:dyDescent="0.25"/>
    <row r="50067" s="29" customFormat="1" x14ac:dyDescent="0.25"/>
    <row r="50068" s="29" customFormat="1" x14ac:dyDescent="0.25"/>
    <row r="50069" s="29" customFormat="1" x14ac:dyDescent="0.25"/>
    <row r="50070" s="29" customFormat="1" x14ac:dyDescent="0.25"/>
    <row r="50071" s="29" customFormat="1" x14ac:dyDescent="0.25"/>
    <row r="50072" s="29" customFormat="1" x14ac:dyDescent="0.25"/>
    <row r="50073" s="29" customFormat="1" x14ac:dyDescent="0.25"/>
    <row r="50074" s="29" customFormat="1" x14ac:dyDescent="0.25"/>
    <row r="50075" s="29" customFormat="1" x14ac:dyDescent="0.25"/>
    <row r="50076" s="29" customFormat="1" x14ac:dyDescent="0.25"/>
    <row r="50077" s="29" customFormat="1" x14ac:dyDescent="0.25"/>
    <row r="50078" s="29" customFormat="1" x14ac:dyDescent="0.25"/>
    <row r="50079" s="29" customFormat="1" x14ac:dyDescent="0.25"/>
    <row r="50080" s="29" customFormat="1" x14ac:dyDescent="0.25"/>
    <row r="50081" s="29" customFormat="1" x14ac:dyDescent="0.25"/>
    <row r="50082" s="29" customFormat="1" x14ac:dyDescent="0.25"/>
    <row r="50083" s="29" customFormat="1" x14ac:dyDescent="0.25"/>
    <row r="50084" s="29" customFormat="1" x14ac:dyDescent="0.25"/>
    <row r="50085" s="29" customFormat="1" x14ac:dyDescent="0.25"/>
    <row r="50086" s="29" customFormat="1" x14ac:dyDescent="0.25"/>
    <row r="50087" s="29" customFormat="1" x14ac:dyDescent="0.25"/>
    <row r="50088" s="29" customFormat="1" x14ac:dyDescent="0.25"/>
    <row r="50089" s="29" customFormat="1" x14ac:dyDescent="0.25"/>
    <row r="50090" s="29" customFormat="1" x14ac:dyDescent="0.25"/>
    <row r="50091" s="29" customFormat="1" x14ac:dyDescent="0.25"/>
    <row r="50092" s="29" customFormat="1" x14ac:dyDescent="0.25"/>
    <row r="50093" s="29" customFormat="1" x14ac:dyDescent="0.25"/>
    <row r="50094" s="29" customFormat="1" x14ac:dyDescent="0.25"/>
    <row r="50095" s="29" customFormat="1" x14ac:dyDescent="0.25"/>
    <row r="50096" s="29" customFormat="1" x14ac:dyDescent="0.25"/>
    <row r="50097" s="29" customFormat="1" x14ac:dyDescent="0.25"/>
    <row r="50098" s="29" customFormat="1" x14ac:dyDescent="0.25"/>
    <row r="50099" s="29" customFormat="1" x14ac:dyDescent="0.25"/>
    <row r="50100" s="29" customFormat="1" x14ac:dyDescent="0.25"/>
    <row r="50101" s="29" customFormat="1" x14ac:dyDescent="0.25"/>
    <row r="50102" s="29" customFormat="1" x14ac:dyDescent="0.25"/>
    <row r="50103" s="29" customFormat="1" x14ac:dyDescent="0.25"/>
    <row r="50104" s="29" customFormat="1" x14ac:dyDescent="0.25"/>
    <row r="50105" s="29" customFormat="1" x14ac:dyDescent="0.25"/>
    <row r="50106" s="29" customFormat="1" x14ac:dyDescent="0.25"/>
    <row r="50107" s="29" customFormat="1" x14ac:dyDescent="0.25"/>
    <row r="50108" s="29" customFormat="1" x14ac:dyDescent="0.25"/>
    <row r="50109" s="29" customFormat="1" x14ac:dyDescent="0.25"/>
    <row r="50110" s="29" customFormat="1" x14ac:dyDescent="0.25"/>
    <row r="50111" s="29" customFormat="1" x14ac:dyDescent="0.25"/>
    <row r="50112" s="29" customFormat="1" x14ac:dyDescent="0.25"/>
    <row r="50113" s="29" customFormat="1" x14ac:dyDescent="0.25"/>
    <row r="50114" s="29" customFormat="1" x14ac:dyDescent="0.25"/>
    <row r="50115" s="29" customFormat="1" x14ac:dyDescent="0.25"/>
    <row r="50116" s="29" customFormat="1" x14ac:dyDescent="0.25"/>
    <row r="50117" s="29" customFormat="1" x14ac:dyDescent="0.25"/>
    <row r="50118" s="29" customFormat="1" x14ac:dyDescent="0.25"/>
    <row r="50119" s="29" customFormat="1" x14ac:dyDescent="0.25"/>
    <row r="50120" s="29" customFormat="1" x14ac:dyDescent="0.25"/>
    <row r="50121" s="29" customFormat="1" x14ac:dyDescent="0.25"/>
    <row r="50122" s="29" customFormat="1" x14ac:dyDescent="0.25"/>
    <row r="50123" s="29" customFormat="1" x14ac:dyDescent="0.25"/>
    <row r="50124" s="29" customFormat="1" x14ac:dyDescent="0.25"/>
    <row r="50125" s="29" customFormat="1" x14ac:dyDescent="0.25"/>
    <row r="50126" s="29" customFormat="1" x14ac:dyDescent="0.25"/>
    <row r="50127" s="29" customFormat="1" x14ac:dyDescent="0.25"/>
    <row r="50128" s="29" customFormat="1" x14ac:dyDescent="0.25"/>
    <row r="50129" s="29" customFormat="1" x14ac:dyDescent="0.25"/>
    <row r="50130" s="29" customFormat="1" x14ac:dyDescent="0.25"/>
    <row r="50131" s="29" customFormat="1" x14ac:dyDescent="0.25"/>
    <row r="50132" s="29" customFormat="1" x14ac:dyDescent="0.25"/>
    <row r="50133" s="29" customFormat="1" x14ac:dyDescent="0.25"/>
    <row r="50134" s="29" customFormat="1" x14ac:dyDescent="0.25"/>
    <row r="50135" s="29" customFormat="1" x14ac:dyDescent="0.25"/>
    <row r="50136" s="29" customFormat="1" x14ac:dyDescent="0.25"/>
    <row r="50137" s="29" customFormat="1" x14ac:dyDescent="0.25"/>
    <row r="50138" s="29" customFormat="1" x14ac:dyDescent="0.25"/>
    <row r="50139" s="29" customFormat="1" x14ac:dyDescent="0.25"/>
    <row r="50140" s="29" customFormat="1" x14ac:dyDescent="0.25"/>
    <row r="50141" s="29" customFormat="1" x14ac:dyDescent="0.25"/>
    <row r="50142" s="29" customFormat="1" x14ac:dyDescent="0.25"/>
    <row r="50143" s="29" customFormat="1" x14ac:dyDescent="0.25"/>
    <row r="50144" s="29" customFormat="1" x14ac:dyDescent="0.25"/>
    <row r="50145" s="29" customFormat="1" x14ac:dyDescent="0.25"/>
    <row r="50146" s="29" customFormat="1" x14ac:dyDescent="0.25"/>
    <row r="50147" s="29" customFormat="1" x14ac:dyDescent="0.25"/>
    <row r="50148" s="29" customFormat="1" x14ac:dyDescent="0.25"/>
    <row r="50149" s="29" customFormat="1" x14ac:dyDescent="0.25"/>
    <row r="50150" s="29" customFormat="1" x14ac:dyDescent="0.25"/>
    <row r="50151" s="29" customFormat="1" x14ac:dyDescent="0.25"/>
    <row r="50152" s="29" customFormat="1" x14ac:dyDescent="0.25"/>
    <row r="50153" s="29" customFormat="1" x14ac:dyDescent="0.25"/>
    <row r="50154" s="29" customFormat="1" x14ac:dyDescent="0.25"/>
    <row r="50155" s="29" customFormat="1" x14ac:dyDescent="0.25"/>
    <row r="50156" s="29" customFormat="1" x14ac:dyDescent="0.25"/>
    <row r="50157" s="29" customFormat="1" x14ac:dyDescent="0.25"/>
    <row r="50158" s="29" customFormat="1" x14ac:dyDescent="0.25"/>
    <row r="50159" s="29" customFormat="1" x14ac:dyDescent="0.25"/>
    <row r="50160" s="29" customFormat="1" x14ac:dyDescent="0.25"/>
    <row r="50161" s="29" customFormat="1" x14ac:dyDescent="0.25"/>
    <row r="50162" s="29" customFormat="1" x14ac:dyDescent="0.25"/>
    <row r="50163" s="29" customFormat="1" x14ac:dyDescent="0.25"/>
    <row r="50164" s="29" customFormat="1" x14ac:dyDescent="0.25"/>
    <row r="50165" s="29" customFormat="1" x14ac:dyDescent="0.25"/>
    <row r="50166" s="29" customFormat="1" x14ac:dyDescent="0.25"/>
    <row r="50167" s="29" customFormat="1" x14ac:dyDescent="0.25"/>
    <row r="50168" s="29" customFormat="1" x14ac:dyDescent="0.25"/>
    <row r="50169" s="29" customFormat="1" x14ac:dyDescent="0.25"/>
    <row r="50170" s="29" customFormat="1" x14ac:dyDescent="0.25"/>
    <row r="50171" s="29" customFormat="1" x14ac:dyDescent="0.25"/>
    <row r="50172" s="29" customFormat="1" x14ac:dyDescent="0.25"/>
    <row r="50173" s="29" customFormat="1" x14ac:dyDescent="0.25"/>
    <row r="50174" s="29" customFormat="1" x14ac:dyDescent="0.25"/>
    <row r="50175" s="29" customFormat="1" x14ac:dyDescent="0.25"/>
    <row r="50176" s="29" customFormat="1" x14ac:dyDescent="0.25"/>
    <row r="50177" s="29" customFormat="1" x14ac:dyDescent="0.25"/>
    <row r="50178" s="29" customFormat="1" x14ac:dyDescent="0.25"/>
    <row r="50179" s="29" customFormat="1" x14ac:dyDescent="0.25"/>
    <row r="50180" s="29" customFormat="1" x14ac:dyDescent="0.25"/>
    <row r="50181" s="29" customFormat="1" x14ac:dyDescent="0.25"/>
    <row r="50182" s="29" customFormat="1" x14ac:dyDescent="0.25"/>
    <row r="50183" s="29" customFormat="1" x14ac:dyDescent="0.25"/>
    <row r="50184" s="29" customFormat="1" x14ac:dyDescent="0.25"/>
    <row r="50185" s="29" customFormat="1" x14ac:dyDescent="0.25"/>
    <row r="50186" s="29" customFormat="1" x14ac:dyDescent="0.25"/>
    <row r="50187" s="29" customFormat="1" x14ac:dyDescent="0.25"/>
    <row r="50188" s="29" customFormat="1" x14ac:dyDescent="0.25"/>
    <row r="50189" s="29" customFormat="1" x14ac:dyDescent="0.25"/>
    <row r="50190" s="29" customFormat="1" x14ac:dyDescent="0.25"/>
    <row r="50191" s="29" customFormat="1" x14ac:dyDescent="0.25"/>
    <row r="50192" s="29" customFormat="1" x14ac:dyDescent="0.25"/>
    <row r="50193" s="29" customFormat="1" x14ac:dyDescent="0.25"/>
    <row r="50194" s="29" customFormat="1" x14ac:dyDescent="0.25"/>
    <row r="50195" s="29" customFormat="1" x14ac:dyDescent="0.25"/>
    <row r="50196" s="29" customFormat="1" x14ac:dyDescent="0.25"/>
    <row r="50197" s="29" customFormat="1" x14ac:dyDescent="0.25"/>
    <row r="50198" s="29" customFormat="1" x14ac:dyDescent="0.25"/>
    <row r="50199" s="29" customFormat="1" x14ac:dyDescent="0.25"/>
    <row r="50200" s="29" customFormat="1" x14ac:dyDescent="0.25"/>
    <row r="50201" s="29" customFormat="1" x14ac:dyDescent="0.25"/>
    <row r="50202" s="29" customFormat="1" x14ac:dyDescent="0.25"/>
    <row r="50203" s="29" customFormat="1" x14ac:dyDescent="0.25"/>
    <row r="50204" s="29" customFormat="1" x14ac:dyDescent="0.25"/>
    <row r="50205" s="29" customFormat="1" x14ac:dyDescent="0.25"/>
    <row r="50206" s="29" customFormat="1" x14ac:dyDescent="0.25"/>
    <row r="50207" s="29" customFormat="1" x14ac:dyDescent="0.25"/>
    <row r="50208" s="29" customFormat="1" x14ac:dyDescent="0.25"/>
    <row r="50209" s="29" customFormat="1" x14ac:dyDescent="0.25"/>
    <row r="50210" s="29" customFormat="1" x14ac:dyDescent="0.25"/>
    <row r="50211" s="29" customFormat="1" x14ac:dyDescent="0.25"/>
    <row r="50212" s="29" customFormat="1" x14ac:dyDescent="0.25"/>
    <row r="50213" s="29" customFormat="1" x14ac:dyDescent="0.25"/>
    <row r="50214" s="29" customFormat="1" x14ac:dyDescent="0.25"/>
    <row r="50215" s="29" customFormat="1" x14ac:dyDescent="0.25"/>
    <row r="50216" s="29" customFormat="1" x14ac:dyDescent="0.25"/>
    <row r="50217" s="29" customFormat="1" x14ac:dyDescent="0.25"/>
    <row r="50218" s="29" customFormat="1" x14ac:dyDescent="0.25"/>
    <row r="50219" s="29" customFormat="1" x14ac:dyDescent="0.25"/>
    <row r="50220" s="29" customFormat="1" x14ac:dyDescent="0.25"/>
    <row r="50221" s="29" customFormat="1" x14ac:dyDescent="0.25"/>
    <row r="50222" s="29" customFormat="1" x14ac:dyDescent="0.25"/>
    <row r="50223" s="29" customFormat="1" x14ac:dyDescent="0.25"/>
    <row r="50224" s="29" customFormat="1" x14ac:dyDescent="0.25"/>
    <row r="50225" s="29" customFormat="1" x14ac:dyDescent="0.25"/>
    <row r="50226" s="29" customFormat="1" x14ac:dyDescent="0.25"/>
    <row r="50227" s="29" customFormat="1" x14ac:dyDescent="0.25"/>
    <row r="50228" s="29" customFormat="1" x14ac:dyDescent="0.25"/>
    <row r="50229" s="29" customFormat="1" x14ac:dyDescent="0.25"/>
    <row r="50230" s="29" customFormat="1" x14ac:dyDescent="0.25"/>
    <row r="50231" s="29" customFormat="1" x14ac:dyDescent="0.25"/>
    <row r="50232" s="29" customFormat="1" x14ac:dyDescent="0.25"/>
    <row r="50233" s="29" customFormat="1" x14ac:dyDescent="0.25"/>
    <row r="50234" s="29" customFormat="1" x14ac:dyDescent="0.25"/>
    <row r="50235" s="29" customFormat="1" x14ac:dyDescent="0.25"/>
    <row r="50236" s="29" customFormat="1" x14ac:dyDescent="0.25"/>
    <row r="50237" s="29" customFormat="1" x14ac:dyDescent="0.25"/>
    <row r="50238" s="29" customFormat="1" x14ac:dyDescent="0.25"/>
    <row r="50239" s="29" customFormat="1" x14ac:dyDescent="0.25"/>
    <row r="50240" s="29" customFormat="1" x14ac:dyDescent="0.25"/>
    <row r="50241" s="29" customFormat="1" x14ac:dyDescent="0.25"/>
    <row r="50242" s="29" customFormat="1" x14ac:dyDescent="0.25"/>
    <row r="50243" s="29" customFormat="1" x14ac:dyDescent="0.25"/>
    <row r="50244" s="29" customFormat="1" x14ac:dyDescent="0.25"/>
    <row r="50245" s="29" customFormat="1" x14ac:dyDescent="0.25"/>
    <row r="50246" s="29" customFormat="1" x14ac:dyDescent="0.25"/>
    <row r="50247" s="29" customFormat="1" x14ac:dyDescent="0.25"/>
    <row r="50248" s="29" customFormat="1" x14ac:dyDescent="0.25"/>
    <row r="50249" s="29" customFormat="1" x14ac:dyDescent="0.25"/>
    <row r="50250" s="29" customFormat="1" x14ac:dyDescent="0.25"/>
    <row r="50251" s="29" customFormat="1" x14ac:dyDescent="0.25"/>
    <row r="50252" s="29" customFormat="1" x14ac:dyDescent="0.25"/>
    <row r="50253" s="29" customFormat="1" x14ac:dyDescent="0.25"/>
    <row r="50254" s="29" customFormat="1" x14ac:dyDescent="0.25"/>
    <row r="50255" s="29" customFormat="1" x14ac:dyDescent="0.25"/>
    <row r="50256" s="29" customFormat="1" x14ac:dyDescent="0.25"/>
    <row r="50257" s="29" customFormat="1" x14ac:dyDescent="0.25"/>
    <row r="50258" s="29" customFormat="1" x14ac:dyDescent="0.25"/>
    <row r="50259" s="29" customFormat="1" x14ac:dyDescent="0.25"/>
    <row r="50260" s="29" customFormat="1" x14ac:dyDescent="0.25"/>
    <row r="50261" s="29" customFormat="1" x14ac:dyDescent="0.25"/>
    <row r="50262" s="29" customFormat="1" x14ac:dyDescent="0.25"/>
    <row r="50263" s="29" customFormat="1" x14ac:dyDescent="0.25"/>
    <row r="50264" s="29" customFormat="1" x14ac:dyDescent="0.25"/>
    <row r="50265" s="29" customFormat="1" x14ac:dyDescent="0.25"/>
    <row r="50266" s="29" customFormat="1" x14ac:dyDescent="0.25"/>
    <row r="50267" s="29" customFormat="1" x14ac:dyDescent="0.25"/>
    <row r="50268" s="29" customFormat="1" x14ac:dyDescent="0.25"/>
    <row r="50269" s="29" customFormat="1" x14ac:dyDescent="0.25"/>
    <row r="50270" s="29" customFormat="1" x14ac:dyDescent="0.25"/>
    <row r="50271" s="29" customFormat="1" x14ac:dyDescent="0.25"/>
    <row r="50272" s="29" customFormat="1" x14ac:dyDescent="0.25"/>
    <row r="50273" s="29" customFormat="1" x14ac:dyDescent="0.25"/>
    <row r="50274" s="29" customFormat="1" x14ac:dyDescent="0.25"/>
    <row r="50275" s="29" customFormat="1" x14ac:dyDescent="0.25"/>
    <row r="50276" s="29" customFormat="1" x14ac:dyDescent="0.25"/>
    <row r="50277" s="29" customFormat="1" x14ac:dyDescent="0.25"/>
    <row r="50278" s="29" customFormat="1" x14ac:dyDescent="0.25"/>
    <row r="50279" s="29" customFormat="1" x14ac:dyDescent="0.25"/>
    <row r="50280" s="29" customFormat="1" x14ac:dyDescent="0.25"/>
    <row r="50281" s="29" customFormat="1" x14ac:dyDescent="0.25"/>
    <row r="50282" s="29" customFormat="1" x14ac:dyDescent="0.25"/>
    <row r="50283" s="29" customFormat="1" x14ac:dyDescent="0.25"/>
    <row r="50284" s="29" customFormat="1" x14ac:dyDescent="0.25"/>
    <row r="50285" s="29" customFormat="1" x14ac:dyDescent="0.25"/>
    <row r="50286" s="29" customFormat="1" x14ac:dyDescent="0.25"/>
    <row r="50287" s="29" customFormat="1" x14ac:dyDescent="0.25"/>
    <row r="50288" s="29" customFormat="1" x14ac:dyDescent="0.25"/>
    <row r="50289" s="29" customFormat="1" x14ac:dyDescent="0.25"/>
    <row r="50290" s="29" customFormat="1" x14ac:dyDescent="0.25"/>
    <row r="50291" s="29" customFormat="1" x14ac:dyDescent="0.25"/>
    <row r="50292" s="29" customFormat="1" x14ac:dyDescent="0.25"/>
    <row r="50293" s="29" customFormat="1" x14ac:dyDescent="0.25"/>
    <row r="50294" s="29" customFormat="1" x14ac:dyDescent="0.25"/>
    <row r="50295" s="29" customFormat="1" x14ac:dyDescent="0.25"/>
    <row r="50296" s="29" customFormat="1" x14ac:dyDescent="0.25"/>
    <row r="50297" s="29" customFormat="1" x14ac:dyDescent="0.25"/>
    <row r="50298" s="29" customFormat="1" x14ac:dyDescent="0.25"/>
    <row r="50299" s="29" customFormat="1" x14ac:dyDescent="0.25"/>
    <row r="50300" s="29" customFormat="1" x14ac:dyDescent="0.25"/>
    <row r="50301" s="29" customFormat="1" x14ac:dyDescent="0.25"/>
    <row r="50302" s="29" customFormat="1" x14ac:dyDescent="0.25"/>
    <row r="50303" s="29" customFormat="1" x14ac:dyDescent="0.25"/>
    <row r="50304" s="29" customFormat="1" x14ac:dyDescent="0.25"/>
    <row r="50305" s="29" customFormat="1" x14ac:dyDescent="0.25"/>
    <row r="50306" s="29" customFormat="1" x14ac:dyDescent="0.25"/>
    <row r="50307" s="29" customFormat="1" x14ac:dyDescent="0.25"/>
    <row r="50308" s="29" customFormat="1" x14ac:dyDescent="0.25"/>
    <row r="50309" s="29" customFormat="1" x14ac:dyDescent="0.25"/>
    <row r="50310" s="29" customFormat="1" x14ac:dyDescent="0.25"/>
    <row r="50311" s="29" customFormat="1" x14ac:dyDescent="0.25"/>
    <row r="50312" s="29" customFormat="1" x14ac:dyDescent="0.25"/>
    <row r="50313" s="29" customFormat="1" x14ac:dyDescent="0.25"/>
    <row r="50314" s="29" customFormat="1" x14ac:dyDescent="0.25"/>
    <row r="50315" s="29" customFormat="1" x14ac:dyDescent="0.25"/>
    <row r="50316" s="29" customFormat="1" x14ac:dyDescent="0.25"/>
    <row r="50317" s="29" customFormat="1" x14ac:dyDescent="0.25"/>
    <row r="50318" s="29" customFormat="1" x14ac:dyDescent="0.25"/>
    <row r="50319" s="29" customFormat="1" x14ac:dyDescent="0.25"/>
    <row r="50320" s="29" customFormat="1" x14ac:dyDescent="0.25"/>
    <row r="50321" s="29" customFormat="1" x14ac:dyDescent="0.25"/>
    <row r="50322" s="29" customFormat="1" x14ac:dyDescent="0.25"/>
    <row r="50323" s="29" customFormat="1" x14ac:dyDescent="0.25"/>
    <row r="50324" s="29" customFormat="1" x14ac:dyDescent="0.25"/>
    <row r="50325" s="29" customFormat="1" x14ac:dyDescent="0.25"/>
    <row r="50326" s="29" customFormat="1" x14ac:dyDescent="0.25"/>
    <row r="50327" s="29" customFormat="1" x14ac:dyDescent="0.25"/>
    <row r="50328" s="29" customFormat="1" x14ac:dyDescent="0.25"/>
    <row r="50329" s="29" customFormat="1" x14ac:dyDescent="0.25"/>
    <row r="50330" s="29" customFormat="1" x14ac:dyDescent="0.25"/>
    <row r="50331" s="29" customFormat="1" x14ac:dyDescent="0.25"/>
    <row r="50332" s="29" customFormat="1" x14ac:dyDescent="0.25"/>
    <row r="50333" s="29" customFormat="1" x14ac:dyDescent="0.25"/>
    <row r="50334" s="29" customFormat="1" x14ac:dyDescent="0.25"/>
    <row r="50335" s="29" customFormat="1" x14ac:dyDescent="0.25"/>
    <row r="50336" s="29" customFormat="1" x14ac:dyDescent="0.25"/>
    <row r="50337" s="29" customFormat="1" x14ac:dyDescent="0.25"/>
    <row r="50338" s="29" customFormat="1" x14ac:dyDescent="0.25"/>
    <row r="50339" s="29" customFormat="1" x14ac:dyDescent="0.25"/>
    <row r="50340" s="29" customFormat="1" x14ac:dyDescent="0.25"/>
    <row r="50341" s="29" customFormat="1" x14ac:dyDescent="0.25"/>
    <row r="50342" s="29" customFormat="1" x14ac:dyDescent="0.25"/>
    <row r="50343" s="29" customFormat="1" x14ac:dyDescent="0.25"/>
    <row r="50344" s="29" customFormat="1" x14ac:dyDescent="0.25"/>
    <row r="50345" s="29" customFormat="1" x14ac:dyDescent="0.25"/>
    <row r="50346" s="29" customFormat="1" x14ac:dyDescent="0.25"/>
    <row r="50347" s="29" customFormat="1" x14ac:dyDescent="0.25"/>
    <row r="50348" s="29" customFormat="1" x14ac:dyDescent="0.25"/>
    <row r="50349" s="29" customFormat="1" x14ac:dyDescent="0.25"/>
    <row r="50350" s="29" customFormat="1" x14ac:dyDescent="0.25"/>
    <row r="50351" s="29" customFormat="1" x14ac:dyDescent="0.25"/>
    <row r="50352" s="29" customFormat="1" x14ac:dyDescent="0.25"/>
    <row r="50353" s="29" customFormat="1" x14ac:dyDescent="0.25"/>
    <row r="50354" s="29" customFormat="1" x14ac:dyDescent="0.25"/>
    <row r="50355" s="29" customFormat="1" x14ac:dyDescent="0.25"/>
    <row r="50356" s="29" customFormat="1" x14ac:dyDescent="0.25"/>
    <row r="50357" s="29" customFormat="1" x14ac:dyDescent="0.25"/>
    <row r="50358" s="29" customFormat="1" x14ac:dyDescent="0.25"/>
    <row r="50359" s="29" customFormat="1" x14ac:dyDescent="0.25"/>
    <row r="50360" s="29" customFormat="1" x14ac:dyDescent="0.25"/>
    <row r="50361" s="29" customFormat="1" x14ac:dyDescent="0.25"/>
    <row r="50362" s="29" customFormat="1" x14ac:dyDescent="0.25"/>
    <row r="50363" s="29" customFormat="1" x14ac:dyDescent="0.25"/>
    <row r="50364" s="29" customFormat="1" x14ac:dyDescent="0.25"/>
    <row r="50365" s="29" customFormat="1" x14ac:dyDescent="0.25"/>
    <row r="50366" s="29" customFormat="1" x14ac:dyDescent="0.25"/>
    <row r="50367" s="29" customFormat="1" x14ac:dyDescent="0.25"/>
    <row r="50368" s="29" customFormat="1" x14ac:dyDescent="0.25"/>
    <row r="50369" s="29" customFormat="1" x14ac:dyDescent="0.25"/>
    <row r="50370" s="29" customFormat="1" x14ac:dyDescent="0.25"/>
    <row r="50371" s="29" customFormat="1" x14ac:dyDescent="0.25"/>
    <row r="50372" s="29" customFormat="1" x14ac:dyDescent="0.25"/>
    <row r="50373" s="29" customFormat="1" x14ac:dyDescent="0.25"/>
    <row r="50374" s="29" customFormat="1" x14ac:dyDescent="0.25"/>
    <row r="50375" s="29" customFormat="1" x14ac:dyDescent="0.25"/>
    <row r="50376" s="29" customFormat="1" x14ac:dyDescent="0.25"/>
    <row r="50377" s="29" customFormat="1" x14ac:dyDescent="0.25"/>
    <row r="50378" s="29" customFormat="1" x14ac:dyDescent="0.25"/>
    <row r="50379" s="29" customFormat="1" x14ac:dyDescent="0.25"/>
    <row r="50380" s="29" customFormat="1" x14ac:dyDescent="0.25"/>
    <row r="50381" s="29" customFormat="1" x14ac:dyDescent="0.25"/>
    <row r="50382" s="29" customFormat="1" x14ac:dyDescent="0.25"/>
    <row r="50383" s="29" customFormat="1" x14ac:dyDescent="0.25"/>
    <row r="50384" s="29" customFormat="1" x14ac:dyDescent="0.25"/>
    <row r="50385" s="29" customFormat="1" x14ac:dyDescent="0.25"/>
    <row r="50386" s="29" customFormat="1" x14ac:dyDescent="0.25"/>
    <row r="50387" s="29" customFormat="1" x14ac:dyDescent="0.25"/>
    <row r="50388" s="29" customFormat="1" x14ac:dyDescent="0.25"/>
    <row r="50389" s="29" customFormat="1" x14ac:dyDescent="0.25"/>
    <row r="50390" s="29" customFormat="1" x14ac:dyDescent="0.25"/>
    <row r="50391" s="29" customFormat="1" x14ac:dyDescent="0.25"/>
    <row r="50392" s="29" customFormat="1" x14ac:dyDescent="0.25"/>
    <row r="50393" s="29" customFormat="1" x14ac:dyDescent="0.25"/>
    <row r="50394" s="29" customFormat="1" x14ac:dyDescent="0.25"/>
    <row r="50395" s="29" customFormat="1" x14ac:dyDescent="0.25"/>
    <row r="50396" s="29" customFormat="1" x14ac:dyDescent="0.25"/>
    <row r="50397" s="29" customFormat="1" x14ac:dyDescent="0.25"/>
    <row r="50398" s="29" customFormat="1" x14ac:dyDescent="0.25"/>
    <row r="50399" s="29" customFormat="1" x14ac:dyDescent="0.25"/>
    <row r="50400" s="29" customFormat="1" x14ac:dyDescent="0.25"/>
    <row r="50401" s="29" customFormat="1" x14ac:dyDescent="0.25"/>
    <row r="50402" s="29" customFormat="1" x14ac:dyDescent="0.25"/>
    <row r="50403" s="29" customFormat="1" x14ac:dyDescent="0.25"/>
    <row r="50404" s="29" customFormat="1" x14ac:dyDescent="0.25"/>
    <row r="50405" s="29" customFormat="1" x14ac:dyDescent="0.25"/>
    <row r="50406" s="29" customFormat="1" x14ac:dyDescent="0.25"/>
    <row r="50407" s="29" customFormat="1" x14ac:dyDescent="0.25"/>
    <row r="50408" s="29" customFormat="1" x14ac:dyDescent="0.25"/>
    <row r="50409" s="29" customFormat="1" x14ac:dyDescent="0.25"/>
    <row r="50410" s="29" customFormat="1" x14ac:dyDescent="0.25"/>
    <row r="50411" s="29" customFormat="1" x14ac:dyDescent="0.25"/>
    <row r="50412" s="29" customFormat="1" x14ac:dyDescent="0.25"/>
    <row r="50413" s="29" customFormat="1" x14ac:dyDescent="0.25"/>
    <row r="50414" s="29" customFormat="1" x14ac:dyDescent="0.25"/>
    <row r="50415" s="29" customFormat="1" x14ac:dyDescent="0.25"/>
    <row r="50416" s="29" customFormat="1" x14ac:dyDescent="0.25"/>
    <row r="50417" s="29" customFormat="1" x14ac:dyDescent="0.25"/>
    <row r="50418" s="29" customFormat="1" x14ac:dyDescent="0.25"/>
    <row r="50419" s="29" customFormat="1" x14ac:dyDescent="0.25"/>
    <row r="50420" s="29" customFormat="1" x14ac:dyDescent="0.25"/>
    <row r="50421" s="29" customFormat="1" x14ac:dyDescent="0.25"/>
    <row r="50422" s="29" customFormat="1" x14ac:dyDescent="0.25"/>
    <row r="50423" s="29" customFormat="1" x14ac:dyDescent="0.25"/>
    <row r="50424" s="29" customFormat="1" x14ac:dyDescent="0.25"/>
    <row r="50425" s="29" customFormat="1" x14ac:dyDescent="0.25"/>
    <row r="50426" s="29" customFormat="1" x14ac:dyDescent="0.25"/>
    <row r="50427" s="29" customFormat="1" x14ac:dyDescent="0.25"/>
    <row r="50428" s="29" customFormat="1" x14ac:dyDescent="0.25"/>
    <row r="50429" s="29" customFormat="1" x14ac:dyDescent="0.25"/>
    <row r="50430" s="29" customFormat="1" x14ac:dyDescent="0.25"/>
    <row r="50431" s="29" customFormat="1" x14ac:dyDescent="0.25"/>
    <row r="50432" s="29" customFormat="1" x14ac:dyDescent="0.25"/>
    <row r="50433" s="29" customFormat="1" x14ac:dyDescent="0.25"/>
    <row r="50434" s="29" customFormat="1" x14ac:dyDescent="0.25"/>
    <row r="50435" s="29" customFormat="1" x14ac:dyDescent="0.25"/>
    <row r="50436" s="29" customFormat="1" x14ac:dyDescent="0.25"/>
    <row r="50437" s="29" customFormat="1" x14ac:dyDescent="0.25"/>
    <row r="50438" s="29" customFormat="1" x14ac:dyDescent="0.25"/>
    <row r="50439" s="29" customFormat="1" x14ac:dyDescent="0.25"/>
    <row r="50440" s="29" customFormat="1" x14ac:dyDescent="0.25"/>
    <row r="50441" s="29" customFormat="1" x14ac:dyDescent="0.25"/>
    <row r="50442" s="29" customFormat="1" x14ac:dyDescent="0.25"/>
    <row r="50443" s="29" customFormat="1" x14ac:dyDescent="0.25"/>
    <row r="50444" s="29" customFormat="1" x14ac:dyDescent="0.25"/>
    <row r="50445" s="29" customFormat="1" x14ac:dyDescent="0.25"/>
    <row r="50446" s="29" customFormat="1" x14ac:dyDescent="0.25"/>
    <row r="50447" s="29" customFormat="1" x14ac:dyDescent="0.25"/>
    <row r="50448" s="29" customFormat="1" x14ac:dyDescent="0.25"/>
    <row r="50449" s="29" customFormat="1" x14ac:dyDescent="0.25"/>
    <row r="50450" s="29" customFormat="1" x14ac:dyDescent="0.25"/>
    <row r="50451" s="29" customFormat="1" x14ac:dyDescent="0.25"/>
    <row r="50452" s="29" customFormat="1" x14ac:dyDescent="0.25"/>
    <row r="50453" s="29" customFormat="1" x14ac:dyDescent="0.25"/>
    <row r="50454" s="29" customFormat="1" x14ac:dyDescent="0.25"/>
    <row r="50455" s="29" customFormat="1" x14ac:dyDescent="0.25"/>
    <row r="50456" s="29" customFormat="1" x14ac:dyDescent="0.25"/>
    <row r="50457" s="29" customFormat="1" x14ac:dyDescent="0.25"/>
    <row r="50458" s="29" customFormat="1" x14ac:dyDescent="0.25"/>
    <row r="50459" s="29" customFormat="1" x14ac:dyDescent="0.25"/>
    <row r="50460" s="29" customFormat="1" x14ac:dyDescent="0.25"/>
    <row r="50461" s="29" customFormat="1" x14ac:dyDescent="0.25"/>
    <row r="50462" s="29" customFormat="1" x14ac:dyDescent="0.25"/>
    <row r="50463" s="29" customFormat="1" x14ac:dyDescent="0.25"/>
    <row r="50464" s="29" customFormat="1" x14ac:dyDescent="0.25"/>
    <row r="50465" s="29" customFormat="1" x14ac:dyDescent="0.25"/>
    <row r="50466" s="29" customFormat="1" x14ac:dyDescent="0.25"/>
    <row r="50467" s="29" customFormat="1" x14ac:dyDescent="0.25"/>
    <row r="50468" s="29" customFormat="1" x14ac:dyDescent="0.25"/>
    <row r="50469" s="29" customFormat="1" x14ac:dyDescent="0.25"/>
    <row r="50470" s="29" customFormat="1" x14ac:dyDescent="0.25"/>
    <row r="50471" s="29" customFormat="1" x14ac:dyDescent="0.25"/>
    <row r="50472" s="29" customFormat="1" x14ac:dyDescent="0.25"/>
    <row r="50473" s="29" customFormat="1" x14ac:dyDescent="0.25"/>
    <row r="50474" s="29" customFormat="1" x14ac:dyDescent="0.25"/>
    <row r="50475" s="29" customFormat="1" x14ac:dyDescent="0.25"/>
    <row r="50476" s="29" customFormat="1" x14ac:dyDescent="0.25"/>
    <row r="50477" s="29" customFormat="1" x14ac:dyDescent="0.25"/>
    <row r="50478" s="29" customFormat="1" x14ac:dyDescent="0.25"/>
    <row r="50479" s="29" customFormat="1" x14ac:dyDescent="0.25"/>
    <row r="50480" s="29" customFormat="1" x14ac:dyDescent="0.25"/>
    <row r="50481" s="29" customFormat="1" x14ac:dyDescent="0.25"/>
    <row r="50482" s="29" customFormat="1" x14ac:dyDescent="0.25"/>
    <row r="50483" s="29" customFormat="1" x14ac:dyDescent="0.25"/>
    <row r="50484" s="29" customFormat="1" x14ac:dyDescent="0.25"/>
    <row r="50485" s="29" customFormat="1" x14ac:dyDescent="0.25"/>
    <row r="50486" s="29" customFormat="1" x14ac:dyDescent="0.25"/>
    <row r="50487" s="29" customFormat="1" x14ac:dyDescent="0.25"/>
    <row r="50488" s="29" customFormat="1" x14ac:dyDescent="0.25"/>
    <row r="50489" s="29" customFormat="1" x14ac:dyDescent="0.25"/>
    <row r="50490" s="29" customFormat="1" x14ac:dyDescent="0.25"/>
    <row r="50491" s="29" customFormat="1" x14ac:dyDescent="0.25"/>
    <row r="50492" s="29" customFormat="1" x14ac:dyDescent="0.25"/>
    <row r="50493" s="29" customFormat="1" x14ac:dyDescent="0.25"/>
    <row r="50494" s="29" customFormat="1" x14ac:dyDescent="0.25"/>
    <row r="50495" s="29" customFormat="1" x14ac:dyDescent="0.25"/>
    <row r="50496" s="29" customFormat="1" x14ac:dyDescent="0.25"/>
    <row r="50497" s="29" customFormat="1" x14ac:dyDescent="0.25"/>
    <row r="50498" s="29" customFormat="1" x14ac:dyDescent="0.25"/>
    <row r="50499" s="29" customFormat="1" x14ac:dyDescent="0.25"/>
    <row r="50500" s="29" customFormat="1" x14ac:dyDescent="0.25"/>
    <row r="50501" s="29" customFormat="1" x14ac:dyDescent="0.25"/>
    <row r="50502" s="29" customFormat="1" x14ac:dyDescent="0.25"/>
    <row r="50503" s="29" customFormat="1" x14ac:dyDescent="0.25"/>
    <row r="50504" s="29" customFormat="1" x14ac:dyDescent="0.25"/>
    <row r="50505" s="29" customFormat="1" x14ac:dyDescent="0.25"/>
    <row r="50506" s="29" customFormat="1" x14ac:dyDescent="0.25"/>
    <row r="50507" s="29" customFormat="1" x14ac:dyDescent="0.25"/>
    <row r="50508" s="29" customFormat="1" x14ac:dyDescent="0.25"/>
    <row r="50509" s="29" customFormat="1" x14ac:dyDescent="0.25"/>
    <row r="50510" s="29" customFormat="1" x14ac:dyDescent="0.25"/>
    <row r="50511" s="29" customFormat="1" x14ac:dyDescent="0.25"/>
    <row r="50512" s="29" customFormat="1" x14ac:dyDescent="0.25"/>
    <row r="50513" s="29" customFormat="1" x14ac:dyDescent="0.25"/>
    <row r="50514" s="29" customFormat="1" x14ac:dyDescent="0.25"/>
    <row r="50515" s="29" customFormat="1" x14ac:dyDescent="0.25"/>
    <row r="50516" s="29" customFormat="1" x14ac:dyDescent="0.25"/>
    <row r="50517" s="29" customFormat="1" x14ac:dyDescent="0.25"/>
    <row r="50518" s="29" customFormat="1" x14ac:dyDescent="0.25"/>
    <row r="50519" s="29" customFormat="1" x14ac:dyDescent="0.25"/>
    <row r="50520" s="29" customFormat="1" x14ac:dyDescent="0.25"/>
    <row r="50521" s="29" customFormat="1" x14ac:dyDescent="0.25"/>
    <row r="50522" s="29" customFormat="1" x14ac:dyDescent="0.25"/>
    <row r="50523" s="29" customFormat="1" x14ac:dyDescent="0.25"/>
    <row r="50524" s="29" customFormat="1" x14ac:dyDescent="0.25"/>
    <row r="50525" s="29" customFormat="1" x14ac:dyDescent="0.25"/>
    <row r="50526" s="29" customFormat="1" x14ac:dyDescent="0.25"/>
    <row r="50527" s="29" customFormat="1" x14ac:dyDescent="0.25"/>
    <row r="50528" s="29" customFormat="1" x14ac:dyDescent="0.25"/>
    <row r="50529" s="29" customFormat="1" x14ac:dyDescent="0.25"/>
    <row r="50530" s="29" customFormat="1" x14ac:dyDescent="0.25"/>
    <row r="50531" s="29" customFormat="1" x14ac:dyDescent="0.25"/>
    <row r="50532" s="29" customFormat="1" x14ac:dyDescent="0.25"/>
    <row r="50533" s="29" customFormat="1" x14ac:dyDescent="0.25"/>
    <row r="50534" s="29" customFormat="1" x14ac:dyDescent="0.25"/>
    <row r="50535" s="29" customFormat="1" x14ac:dyDescent="0.25"/>
    <row r="50536" s="29" customFormat="1" x14ac:dyDescent="0.25"/>
    <row r="50537" s="29" customFormat="1" x14ac:dyDescent="0.25"/>
    <row r="50538" s="29" customFormat="1" x14ac:dyDescent="0.25"/>
    <row r="50539" s="29" customFormat="1" x14ac:dyDescent="0.25"/>
    <row r="50540" s="29" customFormat="1" x14ac:dyDescent="0.25"/>
    <row r="50541" s="29" customFormat="1" x14ac:dyDescent="0.25"/>
    <row r="50542" s="29" customFormat="1" x14ac:dyDescent="0.25"/>
    <row r="50543" s="29" customFormat="1" x14ac:dyDescent="0.25"/>
    <row r="50544" s="29" customFormat="1" x14ac:dyDescent="0.25"/>
    <row r="50545" s="29" customFormat="1" x14ac:dyDescent="0.25"/>
    <row r="50546" s="29" customFormat="1" x14ac:dyDescent="0.25"/>
    <row r="50547" s="29" customFormat="1" x14ac:dyDescent="0.25"/>
    <row r="50548" s="29" customFormat="1" x14ac:dyDescent="0.25"/>
    <row r="50549" s="29" customFormat="1" x14ac:dyDescent="0.25"/>
    <row r="50550" s="29" customFormat="1" x14ac:dyDescent="0.25"/>
    <row r="50551" s="29" customFormat="1" x14ac:dyDescent="0.25"/>
    <row r="50552" s="29" customFormat="1" x14ac:dyDescent="0.25"/>
    <row r="50553" s="29" customFormat="1" x14ac:dyDescent="0.25"/>
    <row r="50554" s="29" customFormat="1" x14ac:dyDescent="0.25"/>
    <row r="50555" s="29" customFormat="1" x14ac:dyDescent="0.25"/>
    <row r="50556" s="29" customFormat="1" x14ac:dyDescent="0.25"/>
    <row r="50557" s="29" customFormat="1" x14ac:dyDescent="0.25"/>
    <row r="50558" s="29" customFormat="1" x14ac:dyDescent="0.25"/>
    <row r="50559" s="29" customFormat="1" x14ac:dyDescent="0.25"/>
    <row r="50560" s="29" customFormat="1" x14ac:dyDescent="0.25"/>
    <row r="50561" s="29" customFormat="1" x14ac:dyDescent="0.25"/>
    <row r="50562" s="29" customFormat="1" x14ac:dyDescent="0.25"/>
    <row r="50563" s="29" customFormat="1" x14ac:dyDescent="0.25"/>
    <row r="50564" s="29" customFormat="1" x14ac:dyDescent="0.25"/>
    <row r="50565" s="29" customFormat="1" x14ac:dyDescent="0.25"/>
    <row r="50566" s="29" customFormat="1" x14ac:dyDescent="0.25"/>
    <row r="50567" s="29" customFormat="1" x14ac:dyDescent="0.25"/>
    <row r="50568" s="29" customFormat="1" x14ac:dyDescent="0.25"/>
    <row r="50569" s="29" customFormat="1" x14ac:dyDescent="0.25"/>
    <row r="50570" s="29" customFormat="1" x14ac:dyDescent="0.25"/>
    <row r="50571" s="29" customFormat="1" x14ac:dyDescent="0.25"/>
    <row r="50572" s="29" customFormat="1" x14ac:dyDescent="0.25"/>
    <row r="50573" s="29" customFormat="1" x14ac:dyDescent="0.25"/>
    <row r="50574" s="29" customFormat="1" x14ac:dyDescent="0.25"/>
    <row r="50575" s="29" customFormat="1" x14ac:dyDescent="0.25"/>
    <row r="50576" s="29" customFormat="1" x14ac:dyDescent="0.25"/>
    <row r="50577" s="29" customFormat="1" x14ac:dyDescent="0.25"/>
    <row r="50578" s="29" customFormat="1" x14ac:dyDescent="0.25"/>
    <row r="50579" s="29" customFormat="1" x14ac:dyDescent="0.25"/>
    <row r="50580" s="29" customFormat="1" x14ac:dyDescent="0.25"/>
    <row r="50581" s="29" customFormat="1" x14ac:dyDescent="0.25"/>
    <row r="50582" s="29" customFormat="1" x14ac:dyDescent="0.25"/>
    <row r="50583" s="29" customFormat="1" x14ac:dyDescent="0.25"/>
    <row r="50584" s="29" customFormat="1" x14ac:dyDescent="0.25"/>
    <row r="50585" s="29" customFormat="1" x14ac:dyDescent="0.25"/>
    <row r="50586" s="29" customFormat="1" x14ac:dyDescent="0.25"/>
    <row r="50587" s="29" customFormat="1" x14ac:dyDescent="0.25"/>
    <row r="50588" s="29" customFormat="1" x14ac:dyDescent="0.25"/>
    <row r="50589" s="29" customFormat="1" x14ac:dyDescent="0.25"/>
    <row r="50590" s="29" customFormat="1" x14ac:dyDescent="0.25"/>
    <row r="50591" s="29" customFormat="1" x14ac:dyDescent="0.25"/>
    <row r="50592" s="29" customFormat="1" x14ac:dyDescent="0.25"/>
    <row r="50593" s="29" customFormat="1" x14ac:dyDescent="0.25"/>
    <row r="50594" s="29" customFormat="1" x14ac:dyDescent="0.25"/>
    <row r="50595" s="29" customFormat="1" x14ac:dyDescent="0.25"/>
    <row r="50596" s="29" customFormat="1" x14ac:dyDescent="0.25"/>
    <row r="50597" s="29" customFormat="1" x14ac:dyDescent="0.25"/>
    <row r="50598" s="29" customFormat="1" x14ac:dyDescent="0.25"/>
    <row r="50599" s="29" customFormat="1" x14ac:dyDescent="0.25"/>
    <row r="50600" s="29" customFormat="1" x14ac:dyDescent="0.25"/>
    <row r="50601" s="29" customFormat="1" x14ac:dyDescent="0.25"/>
    <row r="50602" s="29" customFormat="1" x14ac:dyDescent="0.25"/>
    <row r="50603" s="29" customFormat="1" x14ac:dyDescent="0.25"/>
    <row r="50604" s="29" customFormat="1" x14ac:dyDescent="0.25"/>
    <row r="50605" s="29" customFormat="1" x14ac:dyDescent="0.25"/>
    <row r="50606" s="29" customFormat="1" x14ac:dyDescent="0.25"/>
    <row r="50607" s="29" customFormat="1" x14ac:dyDescent="0.25"/>
    <row r="50608" s="29" customFormat="1" x14ac:dyDescent="0.25"/>
    <row r="50609" s="29" customFormat="1" x14ac:dyDescent="0.25"/>
    <row r="50610" s="29" customFormat="1" x14ac:dyDescent="0.25"/>
    <row r="50611" s="29" customFormat="1" x14ac:dyDescent="0.25"/>
    <row r="50612" s="29" customFormat="1" x14ac:dyDescent="0.25"/>
    <row r="50613" s="29" customFormat="1" x14ac:dyDescent="0.25"/>
    <row r="50614" s="29" customFormat="1" x14ac:dyDescent="0.25"/>
    <row r="50615" s="29" customFormat="1" x14ac:dyDescent="0.25"/>
    <row r="50616" s="29" customFormat="1" x14ac:dyDescent="0.25"/>
    <row r="50617" s="29" customFormat="1" x14ac:dyDescent="0.25"/>
    <row r="50618" s="29" customFormat="1" x14ac:dyDescent="0.25"/>
    <row r="50619" s="29" customFormat="1" x14ac:dyDescent="0.25"/>
    <row r="50620" s="29" customFormat="1" x14ac:dyDescent="0.25"/>
    <row r="50621" s="29" customFormat="1" x14ac:dyDescent="0.25"/>
    <row r="50622" s="29" customFormat="1" x14ac:dyDescent="0.25"/>
    <row r="50623" s="29" customFormat="1" x14ac:dyDescent="0.25"/>
    <row r="50624" s="29" customFormat="1" x14ac:dyDescent="0.25"/>
    <row r="50625" s="29" customFormat="1" x14ac:dyDescent="0.25"/>
    <row r="50626" s="29" customFormat="1" x14ac:dyDescent="0.25"/>
    <row r="50627" s="29" customFormat="1" x14ac:dyDescent="0.25"/>
    <row r="50628" s="29" customFormat="1" x14ac:dyDescent="0.25"/>
    <row r="50629" s="29" customFormat="1" x14ac:dyDescent="0.25"/>
    <row r="50630" s="29" customFormat="1" x14ac:dyDescent="0.25"/>
    <row r="50631" s="29" customFormat="1" x14ac:dyDescent="0.25"/>
    <row r="50632" s="29" customFormat="1" x14ac:dyDescent="0.25"/>
    <row r="50633" s="29" customFormat="1" x14ac:dyDescent="0.25"/>
    <row r="50634" s="29" customFormat="1" x14ac:dyDescent="0.25"/>
    <row r="50635" s="29" customFormat="1" x14ac:dyDescent="0.25"/>
    <row r="50636" s="29" customFormat="1" x14ac:dyDescent="0.25"/>
    <row r="50637" s="29" customFormat="1" x14ac:dyDescent="0.25"/>
    <row r="50638" s="29" customFormat="1" x14ac:dyDescent="0.25"/>
    <row r="50639" s="29" customFormat="1" x14ac:dyDescent="0.25"/>
    <row r="50640" s="29" customFormat="1" x14ac:dyDescent="0.25"/>
    <row r="50641" s="29" customFormat="1" x14ac:dyDescent="0.25"/>
    <row r="50642" s="29" customFormat="1" x14ac:dyDescent="0.25"/>
    <row r="50643" s="29" customFormat="1" x14ac:dyDescent="0.25"/>
    <row r="50644" s="29" customFormat="1" x14ac:dyDescent="0.25"/>
    <row r="50645" s="29" customFormat="1" x14ac:dyDescent="0.25"/>
    <row r="50646" s="29" customFormat="1" x14ac:dyDescent="0.25"/>
    <row r="50647" s="29" customFormat="1" x14ac:dyDescent="0.25"/>
    <row r="50648" s="29" customFormat="1" x14ac:dyDescent="0.25"/>
    <row r="50649" s="29" customFormat="1" x14ac:dyDescent="0.25"/>
    <row r="50650" s="29" customFormat="1" x14ac:dyDescent="0.25"/>
    <row r="50651" s="29" customFormat="1" x14ac:dyDescent="0.25"/>
    <row r="50652" s="29" customFormat="1" x14ac:dyDescent="0.25"/>
    <row r="50653" s="29" customFormat="1" x14ac:dyDescent="0.25"/>
    <row r="50654" s="29" customFormat="1" x14ac:dyDescent="0.25"/>
    <row r="50655" s="29" customFormat="1" x14ac:dyDescent="0.25"/>
    <row r="50656" s="29" customFormat="1" x14ac:dyDescent="0.25"/>
    <row r="50657" s="29" customFormat="1" x14ac:dyDescent="0.25"/>
    <row r="50658" s="29" customFormat="1" x14ac:dyDescent="0.25"/>
    <row r="50659" s="29" customFormat="1" x14ac:dyDescent="0.25"/>
    <row r="50660" s="29" customFormat="1" x14ac:dyDescent="0.25"/>
    <row r="50661" s="29" customFormat="1" x14ac:dyDescent="0.25"/>
    <row r="50662" s="29" customFormat="1" x14ac:dyDescent="0.25"/>
    <row r="50663" s="29" customFormat="1" x14ac:dyDescent="0.25"/>
    <row r="50664" s="29" customFormat="1" x14ac:dyDescent="0.25"/>
    <row r="50665" s="29" customFormat="1" x14ac:dyDescent="0.25"/>
    <row r="50666" s="29" customFormat="1" x14ac:dyDescent="0.25"/>
    <row r="50667" s="29" customFormat="1" x14ac:dyDescent="0.25"/>
    <row r="50668" s="29" customFormat="1" x14ac:dyDescent="0.25"/>
    <row r="50669" s="29" customFormat="1" x14ac:dyDescent="0.25"/>
    <row r="50670" s="29" customFormat="1" x14ac:dyDescent="0.25"/>
    <row r="50671" s="29" customFormat="1" x14ac:dyDescent="0.25"/>
    <row r="50672" s="29" customFormat="1" x14ac:dyDescent="0.25"/>
    <row r="50673" s="29" customFormat="1" x14ac:dyDescent="0.25"/>
    <row r="50674" s="29" customFormat="1" x14ac:dyDescent="0.25"/>
    <row r="50675" s="29" customFormat="1" x14ac:dyDescent="0.25"/>
    <row r="50676" s="29" customFormat="1" x14ac:dyDescent="0.25"/>
    <row r="50677" s="29" customFormat="1" x14ac:dyDescent="0.25"/>
    <row r="50678" s="29" customFormat="1" x14ac:dyDescent="0.25"/>
    <row r="50679" s="29" customFormat="1" x14ac:dyDescent="0.25"/>
    <row r="50680" s="29" customFormat="1" x14ac:dyDescent="0.25"/>
    <row r="50681" s="29" customFormat="1" x14ac:dyDescent="0.25"/>
    <row r="50682" s="29" customFormat="1" x14ac:dyDescent="0.25"/>
    <row r="50683" s="29" customFormat="1" x14ac:dyDescent="0.25"/>
    <row r="50684" s="29" customFormat="1" x14ac:dyDescent="0.25"/>
    <row r="50685" s="29" customFormat="1" x14ac:dyDescent="0.25"/>
    <row r="50686" s="29" customFormat="1" x14ac:dyDescent="0.25"/>
    <row r="50687" s="29" customFormat="1" x14ac:dyDescent="0.25"/>
    <row r="50688" s="29" customFormat="1" x14ac:dyDescent="0.25"/>
    <row r="50689" s="29" customFormat="1" x14ac:dyDescent="0.25"/>
    <row r="50690" s="29" customFormat="1" x14ac:dyDescent="0.25"/>
    <row r="50691" s="29" customFormat="1" x14ac:dyDescent="0.25"/>
    <row r="50692" s="29" customFormat="1" x14ac:dyDescent="0.25"/>
    <row r="50693" s="29" customFormat="1" x14ac:dyDescent="0.25"/>
    <row r="50694" s="29" customFormat="1" x14ac:dyDescent="0.25"/>
    <row r="50695" s="29" customFormat="1" x14ac:dyDescent="0.25"/>
    <row r="50696" s="29" customFormat="1" x14ac:dyDescent="0.25"/>
    <row r="50697" s="29" customFormat="1" x14ac:dyDescent="0.25"/>
    <row r="50698" s="29" customFormat="1" x14ac:dyDescent="0.25"/>
    <row r="50699" s="29" customFormat="1" x14ac:dyDescent="0.25"/>
    <row r="50700" s="29" customFormat="1" x14ac:dyDescent="0.25"/>
    <row r="50701" s="29" customFormat="1" x14ac:dyDescent="0.25"/>
    <row r="50702" s="29" customFormat="1" x14ac:dyDescent="0.25"/>
    <row r="50703" s="29" customFormat="1" x14ac:dyDescent="0.25"/>
    <row r="50704" s="29" customFormat="1" x14ac:dyDescent="0.25"/>
    <row r="50705" s="29" customFormat="1" x14ac:dyDescent="0.25"/>
    <row r="50706" s="29" customFormat="1" x14ac:dyDescent="0.25"/>
    <row r="50707" s="29" customFormat="1" x14ac:dyDescent="0.25"/>
    <row r="50708" s="29" customFormat="1" x14ac:dyDescent="0.25"/>
    <row r="50709" s="29" customFormat="1" x14ac:dyDescent="0.25"/>
    <row r="50710" s="29" customFormat="1" x14ac:dyDescent="0.25"/>
    <row r="50711" s="29" customFormat="1" x14ac:dyDescent="0.25"/>
    <row r="50712" s="29" customFormat="1" x14ac:dyDescent="0.25"/>
    <row r="50713" s="29" customFormat="1" x14ac:dyDescent="0.25"/>
    <row r="50714" s="29" customFormat="1" x14ac:dyDescent="0.25"/>
    <row r="50715" s="29" customFormat="1" x14ac:dyDescent="0.25"/>
    <row r="50716" s="29" customFormat="1" x14ac:dyDescent="0.25"/>
    <row r="50717" s="29" customFormat="1" x14ac:dyDescent="0.25"/>
    <row r="50718" s="29" customFormat="1" x14ac:dyDescent="0.25"/>
    <row r="50719" s="29" customFormat="1" x14ac:dyDescent="0.25"/>
    <row r="50720" s="29" customFormat="1" x14ac:dyDescent="0.25"/>
    <row r="50721" s="29" customFormat="1" x14ac:dyDescent="0.25"/>
    <row r="50722" s="29" customFormat="1" x14ac:dyDescent="0.25"/>
    <row r="50723" s="29" customFormat="1" x14ac:dyDescent="0.25"/>
    <row r="50724" s="29" customFormat="1" x14ac:dyDescent="0.25"/>
    <row r="50725" s="29" customFormat="1" x14ac:dyDescent="0.25"/>
    <row r="50726" s="29" customFormat="1" x14ac:dyDescent="0.25"/>
    <row r="50727" s="29" customFormat="1" x14ac:dyDescent="0.25"/>
    <row r="50728" s="29" customFormat="1" x14ac:dyDescent="0.25"/>
    <row r="50729" s="29" customFormat="1" x14ac:dyDescent="0.25"/>
    <row r="50730" s="29" customFormat="1" x14ac:dyDescent="0.25"/>
    <row r="50731" s="29" customFormat="1" x14ac:dyDescent="0.25"/>
    <row r="50732" s="29" customFormat="1" x14ac:dyDescent="0.25"/>
    <row r="50733" s="29" customFormat="1" x14ac:dyDescent="0.25"/>
    <row r="50734" s="29" customFormat="1" x14ac:dyDescent="0.25"/>
    <row r="50735" s="29" customFormat="1" x14ac:dyDescent="0.25"/>
    <row r="50736" s="29" customFormat="1" x14ac:dyDescent="0.25"/>
    <row r="50737" s="29" customFormat="1" x14ac:dyDescent="0.25"/>
    <row r="50738" s="29" customFormat="1" x14ac:dyDescent="0.25"/>
    <row r="50739" s="29" customFormat="1" x14ac:dyDescent="0.25"/>
    <row r="50740" s="29" customFormat="1" x14ac:dyDescent="0.25"/>
    <row r="50741" s="29" customFormat="1" x14ac:dyDescent="0.25"/>
    <row r="50742" s="29" customFormat="1" x14ac:dyDescent="0.25"/>
    <row r="50743" s="29" customFormat="1" x14ac:dyDescent="0.25"/>
    <row r="50744" s="29" customFormat="1" x14ac:dyDescent="0.25"/>
    <row r="50745" s="29" customFormat="1" x14ac:dyDescent="0.25"/>
    <row r="50746" s="29" customFormat="1" x14ac:dyDescent="0.25"/>
    <row r="50747" s="29" customFormat="1" x14ac:dyDescent="0.25"/>
    <row r="50748" s="29" customFormat="1" x14ac:dyDescent="0.25"/>
    <row r="50749" s="29" customFormat="1" x14ac:dyDescent="0.25"/>
    <row r="50750" s="29" customFormat="1" x14ac:dyDescent="0.25"/>
    <row r="50751" s="29" customFormat="1" x14ac:dyDescent="0.25"/>
    <row r="50752" s="29" customFormat="1" x14ac:dyDescent="0.25"/>
    <row r="50753" s="29" customFormat="1" x14ac:dyDescent="0.25"/>
    <row r="50754" s="29" customFormat="1" x14ac:dyDescent="0.25"/>
    <row r="50755" s="29" customFormat="1" x14ac:dyDescent="0.25"/>
    <row r="50756" s="29" customFormat="1" x14ac:dyDescent="0.25"/>
    <row r="50757" s="29" customFormat="1" x14ac:dyDescent="0.25"/>
    <row r="50758" s="29" customFormat="1" x14ac:dyDescent="0.25"/>
    <row r="50759" s="29" customFormat="1" x14ac:dyDescent="0.25"/>
    <row r="50760" s="29" customFormat="1" x14ac:dyDescent="0.25"/>
    <row r="50761" s="29" customFormat="1" x14ac:dyDescent="0.25"/>
    <row r="50762" s="29" customFormat="1" x14ac:dyDescent="0.25"/>
    <row r="50763" s="29" customFormat="1" x14ac:dyDescent="0.25"/>
    <row r="50764" s="29" customFormat="1" x14ac:dyDescent="0.25"/>
    <row r="50765" s="29" customFormat="1" x14ac:dyDescent="0.25"/>
    <row r="50766" s="29" customFormat="1" x14ac:dyDescent="0.25"/>
    <row r="50767" s="29" customFormat="1" x14ac:dyDescent="0.25"/>
    <row r="50768" s="29" customFormat="1" x14ac:dyDescent="0.25"/>
    <row r="50769" s="29" customFormat="1" x14ac:dyDescent="0.25"/>
    <row r="50770" s="29" customFormat="1" x14ac:dyDescent="0.25"/>
    <row r="50771" s="29" customFormat="1" x14ac:dyDescent="0.25"/>
    <row r="50772" s="29" customFormat="1" x14ac:dyDescent="0.25"/>
    <row r="50773" s="29" customFormat="1" x14ac:dyDescent="0.25"/>
    <row r="50774" s="29" customFormat="1" x14ac:dyDescent="0.25"/>
    <row r="50775" s="29" customFormat="1" x14ac:dyDescent="0.25"/>
    <row r="50776" s="29" customFormat="1" x14ac:dyDescent="0.25"/>
    <row r="50777" s="29" customFormat="1" x14ac:dyDescent="0.25"/>
    <row r="50778" s="29" customFormat="1" x14ac:dyDescent="0.25"/>
    <row r="50779" s="29" customFormat="1" x14ac:dyDescent="0.25"/>
    <row r="50780" s="29" customFormat="1" x14ac:dyDescent="0.25"/>
    <row r="50781" s="29" customFormat="1" x14ac:dyDescent="0.25"/>
    <row r="50782" s="29" customFormat="1" x14ac:dyDescent="0.25"/>
    <row r="50783" s="29" customFormat="1" x14ac:dyDescent="0.25"/>
    <row r="50784" s="29" customFormat="1" x14ac:dyDescent="0.25"/>
    <row r="50785" s="29" customFormat="1" x14ac:dyDescent="0.25"/>
    <row r="50786" s="29" customFormat="1" x14ac:dyDescent="0.25"/>
    <row r="50787" s="29" customFormat="1" x14ac:dyDescent="0.25"/>
    <row r="50788" s="29" customFormat="1" x14ac:dyDescent="0.25"/>
    <row r="50789" s="29" customFormat="1" x14ac:dyDescent="0.25"/>
    <row r="50790" s="29" customFormat="1" x14ac:dyDescent="0.25"/>
    <row r="50791" s="29" customFormat="1" x14ac:dyDescent="0.25"/>
    <row r="50792" s="29" customFormat="1" x14ac:dyDescent="0.25"/>
    <row r="50793" s="29" customFormat="1" x14ac:dyDescent="0.25"/>
    <row r="50794" s="29" customFormat="1" x14ac:dyDescent="0.25"/>
    <row r="50795" s="29" customFormat="1" x14ac:dyDescent="0.25"/>
    <row r="50796" s="29" customFormat="1" x14ac:dyDescent="0.25"/>
    <row r="50797" s="29" customFormat="1" x14ac:dyDescent="0.25"/>
    <row r="50798" s="29" customFormat="1" x14ac:dyDescent="0.25"/>
    <row r="50799" s="29" customFormat="1" x14ac:dyDescent="0.25"/>
    <row r="50800" s="29" customFormat="1" x14ac:dyDescent="0.25"/>
    <row r="50801" s="29" customFormat="1" x14ac:dyDescent="0.25"/>
    <row r="50802" s="29" customFormat="1" x14ac:dyDescent="0.25"/>
    <row r="50803" s="29" customFormat="1" x14ac:dyDescent="0.25"/>
    <row r="50804" s="29" customFormat="1" x14ac:dyDescent="0.25"/>
    <row r="50805" s="29" customFormat="1" x14ac:dyDescent="0.25"/>
    <row r="50806" s="29" customFormat="1" x14ac:dyDescent="0.25"/>
    <row r="50807" s="29" customFormat="1" x14ac:dyDescent="0.25"/>
    <row r="50808" s="29" customFormat="1" x14ac:dyDescent="0.25"/>
    <row r="50809" s="29" customFormat="1" x14ac:dyDescent="0.25"/>
    <row r="50810" s="29" customFormat="1" x14ac:dyDescent="0.25"/>
    <row r="50811" s="29" customFormat="1" x14ac:dyDescent="0.25"/>
    <row r="50812" s="29" customFormat="1" x14ac:dyDescent="0.25"/>
    <row r="50813" s="29" customFormat="1" x14ac:dyDescent="0.25"/>
    <row r="50814" s="29" customFormat="1" x14ac:dyDescent="0.25"/>
    <row r="50815" s="29" customFormat="1" x14ac:dyDescent="0.25"/>
    <row r="50816" s="29" customFormat="1" x14ac:dyDescent="0.25"/>
    <row r="50817" s="29" customFormat="1" x14ac:dyDescent="0.25"/>
    <row r="50818" s="29" customFormat="1" x14ac:dyDescent="0.25"/>
    <row r="50819" s="29" customFormat="1" x14ac:dyDescent="0.25"/>
    <row r="50820" s="29" customFormat="1" x14ac:dyDescent="0.25"/>
    <row r="50821" s="29" customFormat="1" x14ac:dyDescent="0.25"/>
    <row r="50822" s="29" customFormat="1" x14ac:dyDescent="0.25"/>
    <row r="50823" s="29" customFormat="1" x14ac:dyDescent="0.25"/>
    <row r="50824" s="29" customFormat="1" x14ac:dyDescent="0.25"/>
    <row r="50825" s="29" customFormat="1" x14ac:dyDescent="0.25"/>
    <row r="50826" s="29" customFormat="1" x14ac:dyDescent="0.25"/>
    <row r="50827" s="29" customFormat="1" x14ac:dyDescent="0.25"/>
    <row r="50828" s="29" customFormat="1" x14ac:dyDescent="0.25"/>
    <row r="50829" s="29" customFormat="1" x14ac:dyDescent="0.25"/>
    <row r="50830" s="29" customFormat="1" x14ac:dyDescent="0.25"/>
    <row r="50831" s="29" customFormat="1" x14ac:dyDescent="0.25"/>
    <row r="50832" s="29" customFormat="1" x14ac:dyDescent="0.25"/>
    <row r="50833" s="29" customFormat="1" x14ac:dyDescent="0.25"/>
    <row r="50834" s="29" customFormat="1" x14ac:dyDescent="0.25"/>
    <row r="50835" s="29" customFormat="1" x14ac:dyDescent="0.25"/>
    <row r="50836" s="29" customFormat="1" x14ac:dyDescent="0.25"/>
    <row r="50837" s="29" customFormat="1" x14ac:dyDescent="0.25"/>
    <row r="50838" s="29" customFormat="1" x14ac:dyDescent="0.25"/>
    <row r="50839" s="29" customFormat="1" x14ac:dyDescent="0.25"/>
    <row r="50840" s="29" customFormat="1" x14ac:dyDescent="0.25"/>
    <row r="50841" s="29" customFormat="1" x14ac:dyDescent="0.25"/>
    <row r="50842" s="29" customFormat="1" x14ac:dyDescent="0.25"/>
    <row r="50843" s="29" customFormat="1" x14ac:dyDescent="0.25"/>
    <row r="50844" s="29" customFormat="1" x14ac:dyDescent="0.25"/>
    <row r="50845" s="29" customFormat="1" x14ac:dyDescent="0.25"/>
    <row r="50846" s="29" customFormat="1" x14ac:dyDescent="0.25"/>
    <row r="50847" s="29" customFormat="1" x14ac:dyDescent="0.25"/>
    <row r="50848" s="29" customFormat="1" x14ac:dyDescent="0.25"/>
    <row r="50849" s="29" customFormat="1" x14ac:dyDescent="0.25"/>
    <row r="50850" s="29" customFormat="1" x14ac:dyDescent="0.25"/>
    <row r="50851" s="29" customFormat="1" x14ac:dyDescent="0.25"/>
    <row r="50852" s="29" customFormat="1" x14ac:dyDescent="0.25"/>
    <row r="50853" s="29" customFormat="1" x14ac:dyDescent="0.25"/>
    <row r="50854" s="29" customFormat="1" x14ac:dyDescent="0.25"/>
    <row r="50855" s="29" customFormat="1" x14ac:dyDescent="0.25"/>
    <row r="50856" s="29" customFormat="1" x14ac:dyDescent="0.25"/>
    <row r="50857" s="29" customFormat="1" x14ac:dyDescent="0.25"/>
    <row r="50858" s="29" customFormat="1" x14ac:dyDescent="0.25"/>
    <row r="50859" s="29" customFormat="1" x14ac:dyDescent="0.25"/>
    <row r="50860" s="29" customFormat="1" x14ac:dyDescent="0.25"/>
    <row r="50861" s="29" customFormat="1" x14ac:dyDescent="0.25"/>
    <row r="50862" s="29" customFormat="1" x14ac:dyDescent="0.25"/>
    <row r="50863" s="29" customFormat="1" x14ac:dyDescent="0.25"/>
    <row r="50864" s="29" customFormat="1" x14ac:dyDescent="0.25"/>
    <row r="50865" s="29" customFormat="1" x14ac:dyDescent="0.25"/>
    <row r="50866" s="29" customFormat="1" x14ac:dyDescent="0.25"/>
    <row r="50867" s="29" customFormat="1" x14ac:dyDescent="0.25"/>
    <row r="50868" s="29" customFormat="1" x14ac:dyDescent="0.25"/>
    <row r="50869" s="29" customFormat="1" x14ac:dyDescent="0.25"/>
    <row r="50870" s="29" customFormat="1" x14ac:dyDescent="0.25"/>
    <row r="50871" s="29" customFormat="1" x14ac:dyDescent="0.25"/>
    <row r="50872" s="29" customFormat="1" x14ac:dyDescent="0.25"/>
    <row r="50873" s="29" customFormat="1" x14ac:dyDescent="0.25"/>
    <row r="50874" s="29" customFormat="1" x14ac:dyDescent="0.25"/>
    <row r="50875" s="29" customFormat="1" x14ac:dyDescent="0.25"/>
    <row r="50876" s="29" customFormat="1" x14ac:dyDescent="0.25"/>
    <row r="50877" s="29" customFormat="1" x14ac:dyDescent="0.25"/>
    <row r="50878" s="29" customFormat="1" x14ac:dyDescent="0.25"/>
    <row r="50879" s="29" customFormat="1" x14ac:dyDescent="0.25"/>
    <row r="50880" s="29" customFormat="1" x14ac:dyDescent="0.25"/>
    <row r="50881" s="29" customFormat="1" x14ac:dyDescent="0.25"/>
    <row r="50882" s="29" customFormat="1" x14ac:dyDescent="0.25"/>
    <row r="50883" s="29" customFormat="1" x14ac:dyDescent="0.25"/>
    <row r="50884" s="29" customFormat="1" x14ac:dyDescent="0.25"/>
    <row r="50885" s="29" customFormat="1" x14ac:dyDescent="0.25"/>
    <row r="50886" s="29" customFormat="1" x14ac:dyDescent="0.25"/>
    <row r="50887" s="29" customFormat="1" x14ac:dyDescent="0.25"/>
    <row r="50888" s="29" customFormat="1" x14ac:dyDescent="0.25"/>
    <row r="50889" s="29" customFormat="1" x14ac:dyDescent="0.25"/>
    <row r="50890" s="29" customFormat="1" x14ac:dyDescent="0.25"/>
    <row r="50891" s="29" customFormat="1" x14ac:dyDescent="0.25"/>
    <row r="50892" s="29" customFormat="1" x14ac:dyDescent="0.25"/>
    <row r="50893" s="29" customFormat="1" x14ac:dyDescent="0.25"/>
    <row r="50894" s="29" customFormat="1" x14ac:dyDescent="0.25"/>
    <row r="50895" s="29" customFormat="1" x14ac:dyDescent="0.25"/>
    <row r="50896" s="29" customFormat="1" x14ac:dyDescent="0.25"/>
    <row r="50897" s="29" customFormat="1" x14ac:dyDescent="0.25"/>
    <row r="50898" s="29" customFormat="1" x14ac:dyDescent="0.25"/>
    <row r="50899" s="29" customFormat="1" x14ac:dyDescent="0.25"/>
    <row r="50900" s="29" customFormat="1" x14ac:dyDescent="0.25"/>
    <row r="50901" s="29" customFormat="1" x14ac:dyDescent="0.25"/>
    <row r="50902" s="29" customFormat="1" x14ac:dyDescent="0.25"/>
    <row r="50903" s="29" customFormat="1" x14ac:dyDescent="0.25"/>
    <row r="50904" s="29" customFormat="1" x14ac:dyDescent="0.25"/>
    <row r="50905" s="29" customFormat="1" x14ac:dyDescent="0.25"/>
    <row r="50906" s="29" customFormat="1" x14ac:dyDescent="0.25"/>
    <row r="50907" s="29" customFormat="1" x14ac:dyDescent="0.25"/>
    <row r="50908" s="29" customFormat="1" x14ac:dyDescent="0.25"/>
    <row r="50909" s="29" customFormat="1" x14ac:dyDescent="0.25"/>
    <row r="50910" s="29" customFormat="1" x14ac:dyDescent="0.25"/>
    <row r="50911" s="29" customFormat="1" x14ac:dyDescent="0.25"/>
    <row r="50912" s="29" customFormat="1" x14ac:dyDescent="0.25"/>
    <row r="50913" s="29" customFormat="1" x14ac:dyDescent="0.25"/>
    <row r="50914" s="29" customFormat="1" x14ac:dyDescent="0.25"/>
    <row r="50915" s="29" customFormat="1" x14ac:dyDescent="0.25"/>
    <row r="50916" s="29" customFormat="1" x14ac:dyDescent="0.25"/>
    <row r="50917" s="29" customFormat="1" x14ac:dyDescent="0.25"/>
    <row r="50918" s="29" customFormat="1" x14ac:dyDescent="0.25"/>
    <row r="50919" s="29" customFormat="1" x14ac:dyDescent="0.25"/>
    <row r="50920" s="29" customFormat="1" x14ac:dyDescent="0.25"/>
    <row r="50921" s="29" customFormat="1" x14ac:dyDescent="0.25"/>
    <row r="50922" s="29" customFormat="1" x14ac:dyDescent="0.25"/>
    <row r="50923" s="29" customFormat="1" x14ac:dyDescent="0.25"/>
    <row r="50924" s="29" customFormat="1" x14ac:dyDescent="0.25"/>
    <row r="50925" s="29" customFormat="1" x14ac:dyDescent="0.25"/>
    <row r="50926" s="29" customFormat="1" x14ac:dyDescent="0.25"/>
    <row r="50927" s="29" customFormat="1" x14ac:dyDescent="0.25"/>
    <row r="50928" s="29" customFormat="1" x14ac:dyDescent="0.25"/>
    <row r="50929" s="29" customFormat="1" x14ac:dyDescent="0.25"/>
    <row r="50930" s="29" customFormat="1" x14ac:dyDescent="0.25"/>
    <row r="50931" s="29" customFormat="1" x14ac:dyDescent="0.25"/>
    <row r="50932" s="29" customFormat="1" x14ac:dyDescent="0.25"/>
    <row r="50933" s="29" customFormat="1" x14ac:dyDescent="0.25"/>
    <row r="50934" s="29" customFormat="1" x14ac:dyDescent="0.25"/>
    <row r="50935" s="29" customFormat="1" x14ac:dyDescent="0.25"/>
    <row r="50936" s="29" customFormat="1" x14ac:dyDescent="0.25"/>
    <row r="50937" s="29" customFormat="1" x14ac:dyDescent="0.25"/>
    <row r="50938" s="29" customFormat="1" x14ac:dyDescent="0.25"/>
    <row r="50939" s="29" customFormat="1" x14ac:dyDescent="0.25"/>
    <row r="50940" s="29" customFormat="1" x14ac:dyDescent="0.25"/>
    <row r="50941" s="29" customFormat="1" x14ac:dyDescent="0.25"/>
    <row r="50942" s="29" customFormat="1" x14ac:dyDescent="0.25"/>
    <row r="50943" s="29" customFormat="1" x14ac:dyDescent="0.25"/>
    <row r="50944" s="29" customFormat="1" x14ac:dyDescent="0.25"/>
    <row r="50945" s="29" customFormat="1" x14ac:dyDescent="0.25"/>
    <row r="50946" s="29" customFormat="1" x14ac:dyDescent="0.25"/>
    <row r="50947" s="29" customFormat="1" x14ac:dyDescent="0.25"/>
    <row r="50948" s="29" customFormat="1" x14ac:dyDescent="0.25"/>
    <row r="50949" s="29" customFormat="1" x14ac:dyDescent="0.25"/>
    <row r="50950" s="29" customFormat="1" x14ac:dyDescent="0.25"/>
    <row r="50951" s="29" customFormat="1" x14ac:dyDescent="0.25"/>
    <row r="50952" s="29" customFormat="1" x14ac:dyDescent="0.25"/>
    <row r="50953" s="29" customFormat="1" x14ac:dyDescent="0.25"/>
    <row r="50954" s="29" customFormat="1" x14ac:dyDescent="0.25"/>
    <row r="50955" s="29" customFormat="1" x14ac:dyDescent="0.25"/>
    <row r="50956" s="29" customFormat="1" x14ac:dyDescent="0.25"/>
    <row r="50957" s="29" customFormat="1" x14ac:dyDescent="0.25"/>
    <row r="50958" s="29" customFormat="1" x14ac:dyDescent="0.25"/>
    <row r="50959" s="29" customFormat="1" x14ac:dyDescent="0.25"/>
    <row r="50960" s="29" customFormat="1" x14ac:dyDescent="0.25"/>
    <row r="50961" s="29" customFormat="1" x14ac:dyDescent="0.25"/>
    <row r="50962" s="29" customFormat="1" x14ac:dyDescent="0.25"/>
    <row r="50963" s="29" customFormat="1" x14ac:dyDescent="0.25"/>
    <row r="50964" s="29" customFormat="1" x14ac:dyDescent="0.25"/>
    <row r="50965" s="29" customFormat="1" x14ac:dyDescent="0.25"/>
    <row r="50966" s="29" customFormat="1" x14ac:dyDescent="0.25"/>
    <row r="50967" s="29" customFormat="1" x14ac:dyDescent="0.25"/>
    <row r="50968" s="29" customFormat="1" x14ac:dyDescent="0.25"/>
    <row r="50969" s="29" customFormat="1" x14ac:dyDescent="0.25"/>
    <row r="50970" s="29" customFormat="1" x14ac:dyDescent="0.25"/>
    <row r="50971" s="29" customFormat="1" x14ac:dyDescent="0.25"/>
    <row r="50972" s="29" customFormat="1" x14ac:dyDescent="0.25"/>
    <row r="50973" s="29" customFormat="1" x14ac:dyDescent="0.25"/>
    <row r="50974" s="29" customFormat="1" x14ac:dyDescent="0.25"/>
    <row r="50975" s="29" customFormat="1" x14ac:dyDescent="0.25"/>
    <row r="50976" s="29" customFormat="1" x14ac:dyDescent="0.25"/>
    <row r="50977" s="29" customFormat="1" x14ac:dyDescent="0.25"/>
    <row r="50978" s="29" customFormat="1" x14ac:dyDescent="0.25"/>
    <row r="50979" s="29" customFormat="1" x14ac:dyDescent="0.25"/>
    <row r="50980" s="29" customFormat="1" x14ac:dyDescent="0.25"/>
    <row r="50981" s="29" customFormat="1" x14ac:dyDescent="0.25"/>
    <row r="50982" s="29" customFormat="1" x14ac:dyDescent="0.25"/>
    <row r="50983" s="29" customFormat="1" x14ac:dyDescent="0.25"/>
    <row r="50984" s="29" customFormat="1" x14ac:dyDescent="0.25"/>
    <row r="50985" s="29" customFormat="1" x14ac:dyDescent="0.25"/>
    <row r="50986" s="29" customFormat="1" x14ac:dyDescent="0.25"/>
    <row r="50987" s="29" customFormat="1" x14ac:dyDescent="0.25"/>
    <row r="50988" s="29" customFormat="1" x14ac:dyDescent="0.25"/>
    <row r="50989" s="29" customFormat="1" x14ac:dyDescent="0.25"/>
    <row r="50990" s="29" customFormat="1" x14ac:dyDescent="0.25"/>
    <row r="50991" s="29" customFormat="1" x14ac:dyDescent="0.25"/>
    <row r="50992" s="29" customFormat="1" x14ac:dyDescent="0.25"/>
    <row r="50993" s="29" customFormat="1" x14ac:dyDescent="0.25"/>
    <row r="50994" s="29" customFormat="1" x14ac:dyDescent="0.25"/>
    <row r="50995" s="29" customFormat="1" x14ac:dyDescent="0.25"/>
    <row r="50996" s="29" customFormat="1" x14ac:dyDescent="0.25"/>
    <row r="50997" s="29" customFormat="1" x14ac:dyDescent="0.25"/>
    <row r="50998" s="29" customFormat="1" x14ac:dyDescent="0.25"/>
    <row r="50999" s="29" customFormat="1" x14ac:dyDescent="0.25"/>
    <row r="51000" s="29" customFormat="1" x14ac:dyDescent="0.25"/>
    <row r="51001" s="29" customFormat="1" x14ac:dyDescent="0.25"/>
    <row r="51002" s="29" customFormat="1" x14ac:dyDescent="0.25"/>
    <row r="51003" s="29" customFormat="1" x14ac:dyDescent="0.25"/>
    <row r="51004" s="29" customFormat="1" x14ac:dyDescent="0.25"/>
    <row r="51005" s="29" customFormat="1" x14ac:dyDescent="0.25"/>
    <row r="51006" s="29" customFormat="1" x14ac:dyDescent="0.25"/>
    <row r="51007" s="29" customFormat="1" x14ac:dyDescent="0.25"/>
    <row r="51008" s="29" customFormat="1" x14ac:dyDescent="0.25"/>
    <row r="51009" s="29" customFormat="1" x14ac:dyDescent="0.25"/>
    <row r="51010" s="29" customFormat="1" x14ac:dyDescent="0.25"/>
    <row r="51011" s="29" customFormat="1" x14ac:dyDescent="0.25"/>
    <row r="51012" s="29" customFormat="1" x14ac:dyDescent="0.25"/>
    <row r="51013" s="29" customFormat="1" x14ac:dyDescent="0.25"/>
    <row r="51014" s="29" customFormat="1" x14ac:dyDescent="0.25"/>
    <row r="51015" s="29" customFormat="1" x14ac:dyDescent="0.25"/>
    <row r="51016" s="29" customFormat="1" x14ac:dyDescent="0.25"/>
    <row r="51017" s="29" customFormat="1" x14ac:dyDescent="0.25"/>
    <row r="51018" s="29" customFormat="1" x14ac:dyDescent="0.25"/>
    <row r="51019" s="29" customFormat="1" x14ac:dyDescent="0.25"/>
    <row r="51020" s="29" customFormat="1" x14ac:dyDescent="0.25"/>
    <row r="51021" s="29" customFormat="1" x14ac:dyDescent="0.25"/>
    <row r="51022" s="29" customFormat="1" x14ac:dyDescent="0.25"/>
    <row r="51023" s="29" customFormat="1" x14ac:dyDescent="0.25"/>
    <row r="51024" s="29" customFormat="1" x14ac:dyDescent="0.25"/>
    <row r="51025" s="29" customFormat="1" x14ac:dyDescent="0.25"/>
    <row r="51026" s="29" customFormat="1" x14ac:dyDescent="0.25"/>
    <row r="51027" s="29" customFormat="1" x14ac:dyDescent="0.25"/>
    <row r="51028" s="29" customFormat="1" x14ac:dyDescent="0.25"/>
    <row r="51029" s="29" customFormat="1" x14ac:dyDescent="0.25"/>
    <row r="51030" s="29" customFormat="1" x14ac:dyDescent="0.25"/>
    <row r="51031" s="29" customFormat="1" x14ac:dyDescent="0.25"/>
    <row r="51032" s="29" customFormat="1" x14ac:dyDescent="0.25"/>
    <row r="51033" s="29" customFormat="1" x14ac:dyDescent="0.25"/>
    <row r="51034" s="29" customFormat="1" x14ac:dyDescent="0.25"/>
    <row r="51035" s="29" customFormat="1" x14ac:dyDescent="0.25"/>
    <row r="51036" s="29" customFormat="1" x14ac:dyDescent="0.25"/>
    <row r="51037" s="29" customFormat="1" x14ac:dyDescent="0.25"/>
    <row r="51038" s="29" customFormat="1" x14ac:dyDescent="0.25"/>
    <row r="51039" s="29" customFormat="1" x14ac:dyDescent="0.25"/>
    <row r="51040" s="29" customFormat="1" x14ac:dyDescent="0.25"/>
    <row r="51041" s="29" customFormat="1" x14ac:dyDescent="0.25"/>
    <row r="51042" s="29" customFormat="1" x14ac:dyDescent="0.25"/>
    <row r="51043" s="29" customFormat="1" x14ac:dyDescent="0.25"/>
    <row r="51044" s="29" customFormat="1" x14ac:dyDescent="0.25"/>
    <row r="51045" s="29" customFormat="1" x14ac:dyDescent="0.25"/>
    <row r="51046" s="29" customFormat="1" x14ac:dyDescent="0.25"/>
    <row r="51047" s="29" customFormat="1" x14ac:dyDescent="0.25"/>
    <row r="51048" s="29" customFormat="1" x14ac:dyDescent="0.25"/>
    <row r="51049" s="29" customFormat="1" x14ac:dyDescent="0.25"/>
    <row r="51050" s="29" customFormat="1" x14ac:dyDescent="0.25"/>
    <row r="51051" s="29" customFormat="1" x14ac:dyDescent="0.25"/>
    <row r="51052" s="29" customFormat="1" x14ac:dyDescent="0.25"/>
    <row r="51053" s="29" customFormat="1" x14ac:dyDescent="0.25"/>
    <row r="51054" s="29" customFormat="1" x14ac:dyDescent="0.25"/>
    <row r="51055" s="29" customFormat="1" x14ac:dyDescent="0.25"/>
    <row r="51056" s="29" customFormat="1" x14ac:dyDescent="0.25"/>
    <row r="51057" s="29" customFormat="1" x14ac:dyDescent="0.25"/>
    <row r="51058" s="29" customFormat="1" x14ac:dyDescent="0.25"/>
    <row r="51059" s="29" customFormat="1" x14ac:dyDescent="0.25"/>
    <row r="51060" s="29" customFormat="1" x14ac:dyDescent="0.25"/>
    <row r="51061" s="29" customFormat="1" x14ac:dyDescent="0.25"/>
    <row r="51062" s="29" customFormat="1" x14ac:dyDescent="0.25"/>
    <row r="51063" s="29" customFormat="1" x14ac:dyDescent="0.25"/>
    <row r="51064" s="29" customFormat="1" x14ac:dyDescent="0.25"/>
    <row r="51065" s="29" customFormat="1" x14ac:dyDescent="0.25"/>
    <row r="51066" s="29" customFormat="1" x14ac:dyDescent="0.25"/>
    <row r="51067" s="29" customFormat="1" x14ac:dyDescent="0.25"/>
    <row r="51068" s="29" customFormat="1" x14ac:dyDescent="0.25"/>
    <row r="51069" s="29" customFormat="1" x14ac:dyDescent="0.25"/>
    <row r="51070" s="29" customFormat="1" x14ac:dyDescent="0.25"/>
    <row r="51071" s="29" customFormat="1" x14ac:dyDescent="0.25"/>
    <row r="51072" s="29" customFormat="1" x14ac:dyDescent="0.25"/>
    <row r="51073" s="29" customFormat="1" x14ac:dyDescent="0.25"/>
    <row r="51074" s="29" customFormat="1" x14ac:dyDescent="0.25"/>
    <row r="51075" s="29" customFormat="1" x14ac:dyDescent="0.25"/>
    <row r="51076" s="29" customFormat="1" x14ac:dyDescent="0.25"/>
    <row r="51077" s="29" customFormat="1" x14ac:dyDescent="0.25"/>
    <row r="51078" s="29" customFormat="1" x14ac:dyDescent="0.25"/>
    <row r="51079" s="29" customFormat="1" x14ac:dyDescent="0.25"/>
    <row r="51080" s="29" customFormat="1" x14ac:dyDescent="0.25"/>
    <row r="51081" s="29" customFormat="1" x14ac:dyDescent="0.25"/>
    <row r="51082" s="29" customFormat="1" x14ac:dyDescent="0.25"/>
    <row r="51083" s="29" customFormat="1" x14ac:dyDescent="0.25"/>
    <row r="51084" s="29" customFormat="1" x14ac:dyDescent="0.25"/>
    <row r="51085" s="29" customFormat="1" x14ac:dyDescent="0.25"/>
    <row r="51086" s="29" customFormat="1" x14ac:dyDescent="0.25"/>
    <row r="51087" s="29" customFormat="1" x14ac:dyDescent="0.25"/>
    <row r="51088" s="29" customFormat="1" x14ac:dyDescent="0.25"/>
    <row r="51089" s="29" customFormat="1" x14ac:dyDescent="0.25"/>
    <row r="51090" s="29" customFormat="1" x14ac:dyDescent="0.25"/>
    <row r="51091" s="29" customFormat="1" x14ac:dyDescent="0.25"/>
    <row r="51092" s="29" customFormat="1" x14ac:dyDescent="0.25"/>
    <row r="51093" s="29" customFormat="1" x14ac:dyDescent="0.25"/>
    <row r="51094" s="29" customFormat="1" x14ac:dyDescent="0.25"/>
    <row r="51095" s="29" customFormat="1" x14ac:dyDescent="0.25"/>
    <row r="51096" s="29" customFormat="1" x14ac:dyDescent="0.25"/>
    <row r="51097" s="29" customFormat="1" x14ac:dyDescent="0.25"/>
    <row r="51098" s="29" customFormat="1" x14ac:dyDescent="0.25"/>
    <row r="51099" s="29" customFormat="1" x14ac:dyDescent="0.25"/>
    <row r="51100" s="29" customFormat="1" x14ac:dyDescent="0.25"/>
    <row r="51101" s="29" customFormat="1" x14ac:dyDescent="0.25"/>
    <row r="51102" s="29" customFormat="1" x14ac:dyDescent="0.25"/>
    <row r="51103" s="29" customFormat="1" x14ac:dyDescent="0.25"/>
    <row r="51104" s="29" customFormat="1" x14ac:dyDescent="0.25"/>
    <row r="51105" s="29" customFormat="1" x14ac:dyDescent="0.25"/>
    <row r="51106" s="29" customFormat="1" x14ac:dyDescent="0.25"/>
    <row r="51107" s="29" customFormat="1" x14ac:dyDescent="0.25"/>
    <row r="51108" s="29" customFormat="1" x14ac:dyDescent="0.25"/>
    <row r="51109" s="29" customFormat="1" x14ac:dyDescent="0.25"/>
    <row r="51110" s="29" customFormat="1" x14ac:dyDescent="0.25"/>
    <row r="51111" s="29" customFormat="1" x14ac:dyDescent="0.25"/>
    <row r="51112" s="29" customFormat="1" x14ac:dyDescent="0.25"/>
    <row r="51113" s="29" customFormat="1" x14ac:dyDescent="0.25"/>
    <row r="51114" s="29" customFormat="1" x14ac:dyDescent="0.25"/>
    <row r="51115" s="29" customFormat="1" x14ac:dyDescent="0.25"/>
    <row r="51116" s="29" customFormat="1" x14ac:dyDescent="0.25"/>
    <row r="51117" s="29" customFormat="1" x14ac:dyDescent="0.25"/>
    <row r="51118" s="29" customFormat="1" x14ac:dyDescent="0.25"/>
    <row r="51119" s="29" customFormat="1" x14ac:dyDescent="0.25"/>
    <row r="51120" s="29" customFormat="1" x14ac:dyDescent="0.25"/>
    <row r="51121" s="29" customFormat="1" x14ac:dyDescent="0.25"/>
    <row r="51122" s="29" customFormat="1" x14ac:dyDescent="0.25"/>
    <row r="51123" s="29" customFormat="1" x14ac:dyDescent="0.25"/>
    <row r="51124" s="29" customFormat="1" x14ac:dyDescent="0.25"/>
    <row r="51125" s="29" customFormat="1" x14ac:dyDescent="0.25"/>
    <row r="51126" s="29" customFormat="1" x14ac:dyDescent="0.25"/>
    <row r="51127" s="29" customFormat="1" x14ac:dyDescent="0.25"/>
    <row r="51128" s="29" customFormat="1" x14ac:dyDescent="0.25"/>
    <row r="51129" s="29" customFormat="1" x14ac:dyDescent="0.25"/>
    <row r="51130" s="29" customFormat="1" x14ac:dyDescent="0.25"/>
    <row r="51131" s="29" customFormat="1" x14ac:dyDescent="0.25"/>
    <row r="51132" s="29" customFormat="1" x14ac:dyDescent="0.25"/>
    <row r="51133" s="29" customFormat="1" x14ac:dyDescent="0.25"/>
    <row r="51134" s="29" customFormat="1" x14ac:dyDescent="0.25"/>
    <row r="51135" s="29" customFormat="1" x14ac:dyDescent="0.25"/>
    <row r="51136" s="29" customFormat="1" x14ac:dyDescent="0.25"/>
    <row r="51137" s="29" customFormat="1" x14ac:dyDescent="0.25"/>
    <row r="51138" s="29" customFormat="1" x14ac:dyDescent="0.25"/>
    <row r="51139" s="29" customFormat="1" x14ac:dyDescent="0.25"/>
    <row r="51140" s="29" customFormat="1" x14ac:dyDescent="0.25"/>
    <row r="51141" s="29" customFormat="1" x14ac:dyDescent="0.25"/>
    <row r="51142" s="29" customFormat="1" x14ac:dyDescent="0.25"/>
    <row r="51143" s="29" customFormat="1" x14ac:dyDescent="0.25"/>
    <row r="51144" s="29" customFormat="1" x14ac:dyDescent="0.25"/>
    <row r="51145" s="29" customFormat="1" x14ac:dyDescent="0.25"/>
    <row r="51146" s="29" customFormat="1" x14ac:dyDescent="0.25"/>
    <row r="51147" s="29" customFormat="1" x14ac:dyDescent="0.25"/>
    <row r="51148" s="29" customFormat="1" x14ac:dyDescent="0.25"/>
    <row r="51149" s="29" customFormat="1" x14ac:dyDescent="0.25"/>
    <row r="51150" s="29" customFormat="1" x14ac:dyDescent="0.25"/>
    <row r="51151" s="29" customFormat="1" x14ac:dyDescent="0.25"/>
    <row r="51152" s="29" customFormat="1" x14ac:dyDescent="0.25"/>
    <row r="51153" s="29" customFormat="1" x14ac:dyDescent="0.25"/>
    <row r="51154" s="29" customFormat="1" x14ac:dyDescent="0.25"/>
    <row r="51155" s="29" customFormat="1" x14ac:dyDescent="0.25"/>
    <row r="51156" s="29" customFormat="1" x14ac:dyDescent="0.25"/>
    <row r="51157" s="29" customFormat="1" x14ac:dyDescent="0.25"/>
    <row r="51158" s="29" customFormat="1" x14ac:dyDescent="0.25"/>
    <row r="51159" s="29" customFormat="1" x14ac:dyDescent="0.25"/>
    <row r="51160" s="29" customFormat="1" x14ac:dyDescent="0.25"/>
    <row r="51161" s="29" customFormat="1" x14ac:dyDescent="0.25"/>
    <row r="51162" s="29" customFormat="1" x14ac:dyDescent="0.25"/>
    <row r="51163" s="29" customFormat="1" x14ac:dyDescent="0.25"/>
    <row r="51164" s="29" customFormat="1" x14ac:dyDescent="0.25"/>
    <row r="51165" s="29" customFormat="1" x14ac:dyDescent="0.25"/>
    <row r="51166" s="29" customFormat="1" x14ac:dyDescent="0.25"/>
    <row r="51167" s="29" customFormat="1" x14ac:dyDescent="0.25"/>
    <row r="51168" s="29" customFormat="1" x14ac:dyDescent="0.25"/>
    <row r="51169" s="29" customFormat="1" x14ac:dyDescent="0.25"/>
    <row r="51170" s="29" customFormat="1" x14ac:dyDescent="0.25"/>
    <row r="51171" s="29" customFormat="1" x14ac:dyDescent="0.25"/>
    <row r="51172" s="29" customFormat="1" x14ac:dyDescent="0.25"/>
    <row r="51173" s="29" customFormat="1" x14ac:dyDescent="0.25"/>
    <row r="51174" s="29" customFormat="1" x14ac:dyDescent="0.25"/>
    <row r="51175" s="29" customFormat="1" x14ac:dyDescent="0.25"/>
    <row r="51176" s="29" customFormat="1" x14ac:dyDescent="0.25"/>
    <row r="51177" s="29" customFormat="1" x14ac:dyDescent="0.25"/>
    <row r="51178" s="29" customFormat="1" x14ac:dyDescent="0.25"/>
    <row r="51179" s="29" customFormat="1" x14ac:dyDescent="0.25"/>
    <row r="51180" s="29" customFormat="1" x14ac:dyDescent="0.25"/>
    <row r="51181" s="29" customFormat="1" x14ac:dyDescent="0.25"/>
    <row r="51182" s="29" customFormat="1" x14ac:dyDescent="0.25"/>
    <row r="51183" s="29" customFormat="1" x14ac:dyDescent="0.25"/>
    <row r="51184" s="29" customFormat="1" x14ac:dyDescent="0.25"/>
    <row r="51185" s="29" customFormat="1" x14ac:dyDescent="0.25"/>
    <row r="51186" s="29" customFormat="1" x14ac:dyDescent="0.25"/>
    <row r="51187" s="29" customFormat="1" x14ac:dyDescent="0.25"/>
    <row r="51188" s="29" customFormat="1" x14ac:dyDescent="0.25"/>
    <row r="51189" s="29" customFormat="1" x14ac:dyDescent="0.25"/>
    <row r="51190" s="29" customFormat="1" x14ac:dyDescent="0.25"/>
    <row r="51191" s="29" customFormat="1" x14ac:dyDescent="0.25"/>
    <row r="51192" s="29" customFormat="1" x14ac:dyDescent="0.25"/>
    <row r="51193" s="29" customFormat="1" x14ac:dyDescent="0.25"/>
    <row r="51194" s="29" customFormat="1" x14ac:dyDescent="0.25"/>
    <row r="51195" s="29" customFormat="1" x14ac:dyDescent="0.25"/>
    <row r="51196" s="29" customFormat="1" x14ac:dyDescent="0.25"/>
    <row r="51197" s="29" customFormat="1" x14ac:dyDescent="0.25"/>
    <row r="51198" s="29" customFormat="1" x14ac:dyDescent="0.25"/>
    <row r="51199" s="29" customFormat="1" x14ac:dyDescent="0.25"/>
    <row r="51200" s="29" customFormat="1" x14ac:dyDescent="0.25"/>
    <row r="51201" s="29" customFormat="1" x14ac:dyDescent="0.25"/>
    <row r="51202" s="29" customFormat="1" x14ac:dyDescent="0.25"/>
    <row r="51203" s="29" customFormat="1" x14ac:dyDescent="0.25"/>
    <row r="51204" s="29" customFormat="1" x14ac:dyDescent="0.25"/>
    <row r="51205" s="29" customFormat="1" x14ac:dyDescent="0.25"/>
    <row r="51206" s="29" customFormat="1" x14ac:dyDescent="0.25"/>
    <row r="51207" s="29" customFormat="1" x14ac:dyDescent="0.25"/>
    <row r="51208" s="29" customFormat="1" x14ac:dyDescent="0.25"/>
    <row r="51209" s="29" customFormat="1" x14ac:dyDescent="0.25"/>
    <row r="51210" s="29" customFormat="1" x14ac:dyDescent="0.25"/>
    <row r="51211" s="29" customFormat="1" x14ac:dyDescent="0.25"/>
    <row r="51212" s="29" customFormat="1" x14ac:dyDescent="0.25"/>
    <row r="51213" s="29" customFormat="1" x14ac:dyDescent="0.25"/>
    <row r="51214" s="29" customFormat="1" x14ac:dyDescent="0.25"/>
    <row r="51215" s="29" customFormat="1" x14ac:dyDescent="0.25"/>
    <row r="51216" s="29" customFormat="1" x14ac:dyDescent="0.25"/>
    <row r="51217" s="29" customFormat="1" x14ac:dyDescent="0.25"/>
    <row r="51218" s="29" customFormat="1" x14ac:dyDescent="0.25"/>
    <row r="51219" s="29" customFormat="1" x14ac:dyDescent="0.25"/>
    <row r="51220" s="29" customFormat="1" x14ac:dyDescent="0.25"/>
    <row r="51221" s="29" customFormat="1" x14ac:dyDescent="0.25"/>
    <row r="51222" s="29" customFormat="1" x14ac:dyDescent="0.25"/>
    <row r="51223" s="29" customFormat="1" x14ac:dyDescent="0.25"/>
    <row r="51224" s="29" customFormat="1" x14ac:dyDescent="0.25"/>
    <row r="51225" s="29" customFormat="1" x14ac:dyDescent="0.25"/>
    <row r="51226" s="29" customFormat="1" x14ac:dyDescent="0.25"/>
    <row r="51227" s="29" customFormat="1" x14ac:dyDescent="0.25"/>
    <row r="51228" s="29" customFormat="1" x14ac:dyDescent="0.25"/>
    <row r="51229" s="29" customFormat="1" x14ac:dyDescent="0.25"/>
    <row r="51230" s="29" customFormat="1" x14ac:dyDescent="0.25"/>
    <row r="51231" s="29" customFormat="1" x14ac:dyDescent="0.25"/>
    <row r="51232" s="29" customFormat="1" x14ac:dyDescent="0.25"/>
    <row r="51233" s="29" customFormat="1" x14ac:dyDescent="0.25"/>
    <row r="51234" s="29" customFormat="1" x14ac:dyDescent="0.25"/>
    <row r="51235" s="29" customFormat="1" x14ac:dyDescent="0.25"/>
    <row r="51236" s="29" customFormat="1" x14ac:dyDescent="0.25"/>
    <row r="51237" s="29" customFormat="1" x14ac:dyDescent="0.25"/>
    <row r="51238" s="29" customFormat="1" x14ac:dyDescent="0.25"/>
    <row r="51239" s="29" customFormat="1" x14ac:dyDescent="0.25"/>
    <row r="51240" s="29" customFormat="1" x14ac:dyDescent="0.25"/>
    <row r="51241" s="29" customFormat="1" x14ac:dyDescent="0.25"/>
    <row r="51242" s="29" customFormat="1" x14ac:dyDescent="0.25"/>
    <row r="51243" s="29" customFormat="1" x14ac:dyDescent="0.25"/>
    <row r="51244" s="29" customFormat="1" x14ac:dyDescent="0.25"/>
    <row r="51245" s="29" customFormat="1" x14ac:dyDescent="0.25"/>
    <row r="51246" s="29" customFormat="1" x14ac:dyDescent="0.25"/>
    <row r="51247" s="29" customFormat="1" x14ac:dyDescent="0.25"/>
    <row r="51248" s="29" customFormat="1" x14ac:dyDescent="0.25"/>
    <row r="51249" s="29" customFormat="1" x14ac:dyDescent="0.25"/>
    <row r="51250" s="29" customFormat="1" x14ac:dyDescent="0.25"/>
    <row r="51251" s="29" customFormat="1" x14ac:dyDescent="0.25"/>
    <row r="51252" s="29" customFormat="1" x14ac:dyDescent="0.25"/>
    <row r="51253" s="29" customFormat="1" x14ac:dyDescent="0.25"/>
    <row r="51254" s="29" customFormat="1" x14ac:dyDescent="0.25"/>
    <row r="51255" s="29" customFormat="1" x14ac:dyDescent="0.25"/>
    <row r="51256" s="29" customFormat="1" x14ac:dyDescent="0.25"/>
    <row r="51257" s="29" customFormat="1" x14ac:dyDescent="0.25"/>
    <row r="51258" s="29" customFormat="1" x14ac:dyDescent="0.25"/>
    <row r="51259" s="29" customFormat="1" x14ac:dyDescent="0.25"/>
    <row r="51260" s="29" customFormat="1" x14ac:dyDescent="0.25"/>
    <row r="51261" s="29" customFormat="1" x14ac:dyDescent="0.25"/>
    <row r="51262" s="29" customFormat="1" x14ac:dyDescent="0.25"/>
    <row r="51263" s="29" customFormat="1" x14ac:dyDescent="0.25"/>
    <row r="51264" s="29" customFormat="1" x14ac:dyDescent="0.25"/>
    <row r="51265" s="29" customFormat="1" x14ac:dyDescent="0.25"/>
    <row r="51266" s="29" customFormat="1" x14ac:dyDescent="0.25"/>
    <row r="51267" s="29" customFormat="1" x14ac:dyDescent="0.25"/>
    <row r="51268" s="29" customFormat="1" x14ac:dyDescent="0.25"/>
    <row r="51269" s="29" customFormat="1" x14ac:dyDescent="0.25"/>
    <row r="51270" s="29" customFormat="1" x14ac:dyDescent="0.25"/>
    <row r="51271" s="29" customFormat="1" x14ac:dyDescent="0.25"/>
    <row r="51272" s="29" customFormat="1" x14ac:dyDescent="0.25"/>
    <row r="51273" s="29" customFormat="1" x14ac:dyDescent="0.25"/>
    <row r="51274" s="29" customFormat="1" x14ac:dyDescent="0.25"/>
    <row r="51275" s="29" customFormat="1" x14ac:dyDescent="0.25"/>
    <row r="51276" s="29" customFormat="1" x14ac:dyDescent="0.25"/>
    <row r="51277" s="29" customFormat="1" x14ac:dyDescent="0.25"/>
    <row r="51278" s="29" customFormat="1" x14ac:dyDescent="0.25"/>
    <row r="51279" s="29" customFormat="1" x14ac:dyDescent="0.25"/>
    <row r="51280" s="29" customFormat="1" x14ac:dyDescent="0.25"/>
    <row r="51281" s="29" customFormat="1" x14ac:dyDescent="0.25"/>
    <row r="51282" s="29" customFormat="1" x14ac:dyDescent="0.25"/>
    <row r="51283" s="29" customFormat="1" x14ac:dyDescent="0.25"/>
    <row r="51284" s="29" customFormat="1" x14ac:dyDescent="0.25"/>
    <row r="51285" s="29" customFormat="1" x14ac:dyDescent="0.25"/>
    <row r="51286" s="29" customFormat="1" x14ac:dyDescent="0.25"/>
    <row r="51287" s="29" customFormat="1" x14ac:dyDescent="0.25"/>
    <row r="51288" s="29" customFormat="1" x14ac:dyDescent="0.25"/>
    <row r="51289" s="29" customFormat="1" x14ac:dyDescent="0.25"/>
    <row r="51290" s="29" customFormat="1" x14ac:dyDescent="0.25"/>
    <row r="51291" s="29" customFormat="1" x14ac:dyDescent="0.25"/>
    <row r="51292" s="29" customFormat="1" x14ac:dyDescent="0.25"/>
    <row r="51293" s="29" customFormat="1" x14ac:dyDescent="0.25"/>
    <row r="51294" s="29" customFormat="1" x14ac:dyDescent="0.25"/>
    <row r="51295" s="29" customFormat="1" x14ac:dyDescent="0.25"/>
    <row r="51296" s="29" customFormat="1" x14ac:dyDescent="0.25"/>
    <row r="51297" s="29" customFormat="1" x14ac:dyDescent="0.25"/>
    <row r="51298" s="29" customFormat="1" x14ac:dyDescent="0.25"/>
    <row r="51299" s="29" customFormat="1" x14ac:dyDescent="0.25"/>
    <row r="51300" s="29" customFormat="1" x14ac:dyDescent="0.25"/>
    <row r="51301" s="29" customFormat="1" x14ac:dyDescent="0.25"/>
    <row r="51302" s="29" customFormat="1" x14ac:dyDescent="0.25"/>
    <row r="51303" s="29" customFormat="1" x14ac:dyDescent="0.25"/>
    <row r="51304" s="29" customFormat="1" x14ac:dyDescent="0.25"/>
    <row r="51305" s="29" customFormat="1" x14ac:dyDescent="0.25"/>
    <row r="51306" s="29" customFormat="1" x14ac:dyDescent="0.25"/>
    <row r="51307" s="29" customFormat="1" x14ac:dyDescent="0.25"/>
    <row r="51308" s="29" customFormat="1" x14ac:dyDescent="0.25"/>
    <row r="51309" s="29" customFormat="1" x14ac:dyDescent="0.25"/>
    <row r="51310" s="29" customFormat="1" x14ac:dyDescent="0.25"/>
    <row r="51311" s="29" customFormat="1" x14ac:dyDescent="0.25"/>
    <row r="51312" s="29" customFormat="1" x14ac:dyDescent="0.25"/>
    <row r="51313" s="29" customFormat="1" x14ac:dyDescent="0.25"/>
    <row r="51314" s="29" customFormat="1" x14ac:dyDescent="0.25"/>
    <row r="51315" s="29" customFormat="1" x14ac:dyDescent="0.25"/>
    <row r="51316" s="29" customFormat="1" x14ac:dyDescent="0.25"/>
    <row r="51317" s="29" customFormat="1" x14ac:dyDescent="0.25"/>
    <row r="51318" s="29" customFormat="1" x14ac:dyDescent="0.25"/>
    <row r="51319" s="29" customFormat="1" x14ac:dyDescent="0.25"/>
    <row r="51320" s="29" customFormat="1" x14ac:dyDescent="0.25"/>
    <row r="51321" s="29" customFormat="1" x14ac:dyDescent="0.25"/>
    <row r="51322" s="29" customFormat="1" x14ac:dyDescent="0.25"/>
    <row r="51323" s="29" customFormat="1" x14ac:dyDescent="0.25"/>
    <row r="51324" s="29" customFormat="1" x14ac:dyDescent="0.25"/>
    <row r="51325" s="29" customFormat="1" x14ac:dyDescent="0.25"/>
    <row r="51326" s="29" customFormat="1" x14ac:dyDescent="0.25"/>
    <row r="51327" s="29" customFormat="1" x14ac:dyDescent="0.25"/>
    <row r="51328" s="29" customFormat="1" x14ac:dyDescent="0.25"/>
    <row r="51329" s="29" customFormat="1" x14ac:dyDescent="0.25"/>
    <row r="51330" s="29" customFormat="1" x14ac:dyDescent="0.25"/>
    <row r="51331" s="29" customFormat="1" x14ac:dyDescent="0.25"/>
    <row r="51332" s="29" customFormat="1" x14ac:dyDescent="0.25"/>
    <row r="51333" s="29" customFormat="1" x14ac:dyDescent="0.25"/>
    <row r="51334" s="29" customFormat="1" x14ac:dyDescent="0.25"/>
    <row r="51335" s="29" customFormat="1" x14ac:dyDescent="0.25"/>
    <row r="51336" s="29" customFormat="1" x14ac:dyDescent="0.25"/>
    <row r="51337" s="29" customFormat="1" x14ac:dyDescent="0.25"/>
    <row r="51338" s="29" customFormat="1" x14ac:dyDescent="0.25"/>
    <row r="51339" s="29" customFormat="1" x14ac:dyDescent="0.25"/>
    <row r="51340" s="29" customFormat="1" x14ac:dyDescent="0.25"/>
    <row r="51341" s="29" customFormat="1" x14ac:dyDescent="0.25"/>
    <row r="51342" s="29" customFormat="1" x14ac:dyDescent="0.25"/>
    <row r="51343" s="29" customFormat="1" x14ac:dyDescent="0.25"/>
    <row r="51344" s="29" customFormat="1" x14ac:dyDescent="0.25"/>
    <row r="51345" s="29" customFormat="1" x14ac:dyDescent="0.25"/>
    <row r="51346" s="29" customFormat="1" x14ac:dyDescent="0.25"/>
    <row r="51347" s="29" customFormat="1" x14ac:dyDescent="0.25"/>
    <row r="51348" s="29" customFormat="1" x14ac:dyDescent="0.25"/>
    <row r="51349" s="29" customFormat="1" x14ac:dyDescent="0.25"/>
    <row r="51350" s="29" customFormat="1" x14ac:dyDescent="0.25"/>
    <row r="51351" s="29" customFormat="1" x14ac:dyDescent="0.25"/>
    <row r="51352" s="29" customFormat="1" x14ac:dyDescent="0.25"/>
    <row r="51353" s="29" customFormat="1" x14ac:dyDescent="0.25"/>
    <row r="51354" s="29" customFormat="1" x14ac:dyDescent="0.25"/>
    <row r="51355" s="29" customFormat="1" x14ac:dyDescent="0.25"/>
    <row r="51356" s="29" customFormat="1" x14ac:dyDescent="0.25"/>
    <row r="51357" s="29" customFormat="1" x14ac:dyDescent="0.25"/>
    <row r="51358" s="29" customFormat="1" x14ac:dyDescent="0.25"/>
    <row r="51359" s="29" customFormat="1" x14ac:dyDescent="0.25"/>
    <row r="51360" s="29" customFormat="1" x14ac:dyDescent="0.25"/>
    <row r="51361" s="29" customFormat="1" x14ac:dyDescent="0.25"/>
    <row r="51362" s="29" customFormat="1" x14ac:dyDescent="0.25"/>
    <row r="51363" s="29" customFormat="1" x14ac:dyDescent="0.25"/>
    <row r="51364" s="29" customFormat="1" x14ac:dyDescent="0.25"/>
    <row r="51365" s="29" customFormat="1" x14ac:dyDescent="0.25"/>
    <row r="51366" s="29" customFormat="1" x14ac:dyDescent="0.25"/>
    <row r="51367" s="29" customFormat="1" x14ac:dyDescent="0.25"/>
    <row r="51368" s="29" customFormat="1" x14ac:dyDescent="0.25"/>
    <row r="51369" s="29" customFormat="1" x14ac:dyDescent="0.25"/>
    <row r="51370" s="29" customFormat="1" x14ac:dyDescent="0.25"/>
    <row r="51371" s="29" customFormat="1" x14ac:dyDescent="0.25"/>
    <row r="51372" s="29" customFormat="1" x14ac:dyDescent="0.25"/>
    <row r="51373" s="29" customFormat="1" x14ac:dyDescent="0.25"/>
    <row r="51374" s="29" customFormat="1" x14ac:dyDescent="0.25"/>
    <row r="51375" s="29" customFormat="1" x14ac:dyDescent="0.25"/>
    <row r="51376" s="29" customFormat="1" x14ac:dyDescent="0.25"/>
    <row r="51377" s="29" customFormat="1" x14ac:dyDescent="0.25"/>
    <row r="51378" s="29" customFormat="1" x14ac:dyDescent="0.25"/>
    <row r="51379" s="29" customFormat="1" x14ac:dyDescent="0.25"/>
    <row r="51380" s="29" customFormat="1" x14ac:dyDescent="0.25"/>
    <row r="51381" s="29" customFormat="1" x14ac:dyDescent="0.25"/>
    <row r="51382" s="29" customFormat="1" x14ac:dyDescent="0.25"/>
    <row r="51383" s="29" customFormat="1" x14ac:dyDescent="0.25"/>
    <row r="51384" s="29" customFormat="1" x14ac:dyDescent="0.25"/>
    <row r="51385" s="29" customFormat="1" x14ac:dyDescent="0.25"/>
    <row r="51386" s="29" customFormat="1" x14ac:dyDescent="0.25"/>
    <row r="51387" s="29" customFormat="1" x14ac:dyDescent="0.25"/>
    <row r="51388" s="29" customFormat="1" x14ac:dyDescent="0.25"/>
    <row r="51389" s="29" customFormat="1" x14ac:dyDescent="0.25"/>
    <row r="51390" s="29" customFormat="1" x14ac:dyDescent="0.25"/>
    <row r="51391" s="29" customFormat="1" x14ac:dyDescent="0.25"/>
    <row r="51392" s="29" customFormat="1" x14ac:dyDescent="0.25"/>
    <row r="51393" s="29" customFormat="1" x14ac:dyDescent="0.25"/>
    <row r="51394" s="29" customFormat="1" x14ac:dyDescent="0.25"/>
    <row r="51395" s="29" customFormat="1" x14ac:dyDescent="0.25"/>
    <row r="51396" s="29" customFormat="1" x14ac:dyDescent="0.25"/>
    <row r="51397" s="29" customFormat="1" x14ac:dyDescent="0.25"/>
    <row r="51398" s="29" customFormat="1" x14ac:dyDescent="0.25"/>
    <row r="51399" s="29" customFormat="1" x14ac:dyDescent="0.25"/>
    <row r="51400" s="29" customFormat="1" x14ac:dyDescent="0.25"/>
    <row r="51401" s="29" customFormat="1" x14ac:dyDescent="0.25"/>
    <row r="51402" s="29" customFormat="1" x14ac:dyDescent="0.25"/>
    <row r="51403" s="29" customFormat="1" x14ac:dyDescent="0.25"/>
    <row r="51404" s="29" customFormat="1" x14ac:dyDescent="0.25"/>
    <row r="51405" s="29" customFormat="1" x14ac:dyDescent="0.25"/>
    <row r="51406" s="29" customFormat="1" x14ac:dyDescent="0.25"/>
    <row r="51407" s="29" customFormat="1" x14ac:dyDescent="0.25"/>
    <row r="51408" s="29" customFormat="1" x14ac:dyDescent="0.25"/>
    <row r="51409" s="29" customFormat="1" x14ac:dyDescent="0.25"/>
    <row r="51410" s="29" customFormat="1" x14ac:dyDescent="0.25"/>
    <row r="51411" s="29" customFormat="1" x14ac:dyDescent="0.25"/>
    <row r="51412" s="29" customFormat="1" x14ac:dyDescent="0.25"/>
    <row r="51413" s="29" customFormat="1" x14ac:dyDescent="0.25"/>
    <row r="51414" s="29" customFormat="1" x14ac:dyDescent="0.25"/>
    <row r="51415" s="29" customFormat="1" x14ac:dyDescent="0.25"/>
    <row r="51416" s="29" customFormat="1" x14ac:dyDescent="0.25"/>
    <row r="51417" s="29" customFormat="1" x14ac:dyDescent="0.25"/>
    <row r="51418" s="29" customFormat="1" x14ac:dyDescent="0.25"/>
    <row r="51419" s="29" customFormat="1" x14ac:dyDescent="0.25"/>
    <row r="51420" s="29" customFormat="1" x14ac:dyDescent="0.25"/>
    <row r="51421" s="29" customFormat="1" x14ac:dyDescent="0.25"/>
    <row r="51422" s="29" customFormat="1" x14ac:dyDescent="0.25"/>
    <row r="51423" s="29" customFormat="1" x14ac:dyDescent="0.25"/>
    <row r="51424" s="29" customFormat="1" x14ac:dyDescent="0.25"/>
    <row r="51425" s="29" customFormat="1" x14ac:dyDescent="0.25"/>
    <row r="51426" s="29" customFormat="1" x14ac:dyDescent="0.25"/>
    <row r="51427" s="29" customFormat="1" x14ac:dyDescent="0.25"/>
    <row r="51428" s="29" customFormat="1" x14ac:dyDescent="0.25"/>
    <row r="51429" s="29" customFormat="1" x14ac:dyDescent="0.25"/>
    <row r="51430" s="29" customFormat="1" x14ac:dyDescent="0.25"/>
    <row r="51431" s="29" customFormat="1" x14ac:dyDescent="0.25"/>
    <row r="51432" s="29" customFormat="1" x14ac:dyDescent="0.25"/>
    <row r="51433" s="29" customFormat="1" x14ac:dyDescent="0.25"/>
    <row r="51434" s="29" customFormat="1" x14ac:dyDescent="0.25"/>
    <row r="51435" s="29" customFormat="1" x14ac:dyDescent="0.25"/>
    <row r="51436" s="29" customFormat="1" x14ac:dyDescent="0.25"/>
    <row r="51437" s="29" customFormat="1" x14ac:dyDescent="0.25"/>
    <row r="51438" s="29" customFormat="1" x14ac:dyDescent="0.25"/>
    <row r="51439" s="29" customFormat="1" x14ac:dyDescent="0.25"/>
    <row r="51440" s="29" customFormat="1" x14ac:dyDescent="0.25"/>
    <row r="51441" s="29" customFormat="1" x14ac:dyDescent="0.25"/>
    <row r="51442" s="29" customFormat="1" x14ac:dyDescent="0.25"/>
    <row r="51443" s="29" customFormat="1" x14ac:dyDescent="0.25"/>
    <row r="51444" s="29" customFormat="1" x14ac:dyDescent="0.25"/>
    <row r="51445" s="29" customFormat="1" x14ac:dyDescent="0.25"/>
    <row r="51446" s="29" customFormat="1" x14ac:dyDescent="0.25"/>
    <row r="51447" s="29" customFormat="1" x14ac:dyDescent="0.25"/>
    <row r="51448" s="29" customFormat="1" x14ac:dyDescent="0.25"/>
    <row r="51449" s="29" customFormat="1" x14ac:dyDescent="0.25"/>
    <row r="51450" s="29" customFormat="1" x14ac:dyDescent="0.25"/>
    <row r="51451" s="29" customFormat="1" x14ac:dyDescent="0.25"/>
    <row r="51452" s="29" customFormat="1" x14ac:dyDescent="0.25"/>
    <row r="51453" s="29" customFormat="1" x14ac:dyDescent="0.25"/>
    <row r="51454" s="29" customFormat="1" x14ac:dyDescent="0.25"/>
    <row r="51455" s="29" customFormat="1" x14ac:dyDescent="0.25"/>
    <row r="51456" s="29" customFormat="1" x14ac:dyDescent="0.25"/>
    <row r="51457" s="29" customFormat="1" x14ac:dyDescent="0.25"/>
    <row r="51458" s="29" customFormat="1" x14ac:dyDescent="0.25"/>
    <row r="51459" s="29" customFormat="1" x14ac:dyDescent="0.25"/>
    <row r="51460" s="29" customFormat="1" x14ac:dyDescent="0.25"/>
    <row r="51461" s="29" customFormat="1" x14ac:dyDescent="0.25"/>
    <row r="51462" s="29" customFormat="1" x14ac:dyDescent="0.25"/>
    <row r="51463" s="29" customFormat="1" x14ac:dyDescent="0.25"/>
    <row r="51464" s="29" customFormat="1" x14ac:dyDescent="0.25"/>
    <row r="51465" s="29" customFormat="1" x14ac:dyDescent="0.25"/>
    <row r="51466" s="29" customFormat="1" x14ac:dyDescent="0.25"/>
    <row r="51467" s="29" customFormat="1" x14ac:dyDescent="0.25"/>
    <row r="51468" s="29" customFormat="1" x14ac:dyDescent="0.25"/>
    <row r="51469" s="29" customFormat="1" x14ac:dyDescent="0.25"/>
    <row r="51470" s="29" customFormat="1" x14ac:dyDescent="0.25"/>
    <row r="51471" s="29" customFormat="1" x14ac:dyDescent="0.25"/>
    <row r="51472" s="29" customFormat="1" x14ac:dyDescent="0.25"/>
    <row r="51473" s="29" customFormat="1" x14ac:dyDescent="0.25"/>
    <row r="51474" s="29" customFormat="1" x14ac:dyDescent="0.25"/>
    <row r="51475" s="29" customFormat="1" x14ac:dyDescent="0.25"/>
    <row r="51476" s="29" customFormat="1" x14ac:dyDescent="0.25"/>
    <row r="51477" s="29" customFormat="1" x14ac:dyDescent="0.25"/>
    <row r="51478" s="29" customFormat="1" x14ac:dyDescent="0.25"/>
    <row r="51479" s="29" customFormat="1" x14ac:dyDescent="0.25"/>
    <row r="51480" s="29" customFormat="1" x14ac:dyDescent="0.25"/>
    <row r="51481" s="29" customFormat="1" x14ac:dyDescent="0.25"/>
    <row r="51482" s="29" customFormat="1" x14ac:dyDescent="0.25"/>
    <row r="51483" s="29" customFormat="1" x14ac:dyDescent="0.25"/>
    <row r="51484" s="29" customFormat="1" x14ac:dyDescent="0.25"/>
    <row r="51485" s="29" customFormat="1" x14ac:dyDescent="0.25"/>
    <row r="51486" s="29" customFormat="1" x14ac:dyDescent="0.25"/>
    <row r="51487" s="29" customFormat="1" x14ac:dyDescent="0.25"/>
    <row r="51488" s="29" customFormat="1" x14ac:dyDescent="0.25"/>
    <row r="51489" s="29" customFormat="1" x14ac:dyDescent="0.25"/>
    <row r="51490" s="29" customFormat="1" x14ac:dyDescent="0.25"/>
    <row r="51491" s="29" customFormat="1" x14ac:dyDescent="0.25"/>
    <row r="51492" s="29" customFormat="1" x14ac:dyDescent="0.25"/>
    <row r="51493" s="29" customFormat="1" x14ac:dyDescent="0.25"/>
    <row r="51494" s="29" customFormat="1" x14ac:dyDescent="0.25"/>
    <row r="51495" s="29" customFormat="1" x14ac:dyDescent="0.25"/>
    <row r="51496" s="29" customFormat="1" x14ac:dyDescent="0.25"/>
    <row r="51497" s="29" customFormat="1" x14ac:dyDescent="0.25"/>
    <row r="51498" s="29" customFormat="1" x14ac:dyDescent="0.25"/>
    <row r="51499" s="29" customFormat="1" x14ac:dyDescent="0.25"/>
    <row r="51500" s="29" customFormat="1" x14ac:dyDescent="0.25"/>
    <row r="51501" s="29" customFormat="1" x14ac:dyDescent="0.25"/>
    <row r="51502" s="29" customFormat="1" x14ac:dyDescent="0.25"/>
    <row r="51503" s="29" customFormat="1" x14ac:dyDescent="0.25"/>
    <row r="51504" s="29" customFormat="1" x14ac:dyDescent="0.25"/>
    <row r="51505" s="29" customFormat="1" x14ac:dyDescent="0.25"/>
    <row r="51506" s="29" customFormat="1" x14ac:dyDescent="0.25"/>
    <row r="51507" s="29" customFormat="1" x14ac:dyDescent="0.25"/>
    <row r="51508" s="29" customFormat="1" x14ac:dyDescent="0.25"/>
    <row r="51509" s="29" customFormat="1" x14ac:dyDescent="0.25"/>
    <row r="51510" s="29" customFormat="1" x14ac:dyDescent="0.25"/>
    <row r="51511" s="29" customFormat="1" x14ac:dyDescent="0.25"/>
    <row r="51512" s="29" customFormat="1" x14ac:dyDescent="0.25"/>
    <row r="51513" s="29" customFormat="1" x14ac:dyDescent="0.25"/>
    <row r="51514" s="29" customFormat="1" x14ac:dyDescent="0.25"/>
    <row r="51515" s="29" customFormat="1" x14ac:dyDescent="0.25"/>
    <row r="51516" s="29" customFormat="1" x14ac:dyDescent="0.25"/>
    <row r="51517" s="29" customFormat="1" x14ac:dyDescent="0.25"/>
    <row r="51518" s="29" customFormat="1" x14ac:dyDescent="0.25"/>
    <row r="51519" s="29" customFormat="1" x14ac:dyDescent="0.25"/>
    <row r="51520" s="29" customFormat="1" x14ac:dyDescent="0.25"/>
    <row r="51521" s="29" customFormat="1" x14ac:dyDescent="0.25"/>
    <row r="51522" s="29" customFormat="1" x14ac:dyDescent="0.25"/>
    <row r="51523" s="29" customFormat="1" x14ac:dyDescent="0.25"/>
    <row r="51524" s="29" customFormat="1" x14ac:dyDescent="0.25"/>
    <row r="51525" s="29" customFormat="1" x14ac:dyDescent="0.25"/>
    <row r="51526" s="29" customFormat="1" x14ac:dyDescent="0.25"/>
    <row r="51527" s="29" customFormat="1" x14ac:dyDescent="0.25"/>
    <row r="51528" s="29" customFormat="1" x14ac:dyDescent="0.25"/>
    <row r="51529" s="29" customFormat="1" x14ac:dyDescent="0.25"/>
    <row r="51530" s="29" customFormat="1" x14ac:dyDescent="0.25"/>
    <row r="51531" s="29" customFormat="1" x14ac:dyDescent="0.25"/>
    <row r="51532" s="29" customFormat="1" x14ac:dyDescent="0.25"/>
    <row r="51533" s="29" customFormat="1" x14ac:dyDescent="0.25"/>
    <row r="51534" s="29" customFormat="1" x14ac:dyDescent="0.25"/>
    <row r="51535" s="29" customFormat="1" x14ac:dyDescent="0.25"/>
    <row r="51536" s="29" customFormat="1" x14ac:dyDescent="0.25"/>
    <row r="51537" s="29" customFormat="1" x14ac:dyDescent="0.25"/>
    <row r="51538" s="29" customFormat="1" x14ac:dyDescent="0.25"/>
    <row r="51539" s="29" customFormat="1" x14ac:dyDescent="0.25"/>
    <row r="51540" s="29" customFormat="1" x14ac:dyDescent="0.25"/>
    <row r="51541" s="29" customFormat="1" x14ac:dyDescent="0.25"/>
    <row r="51542" s="29" customFormat="1" x14ac:dyDescent="0.25"/>
    <row r="51543" s="29" customFormat="1" x14ac:dyDescent="0.25"/>
    <row r="51544" s="29" customFormat="1" x14ac:dyDescent="0.25"/>
    <row r="51545" s="29" customFormat="1" x14ac:dyDescent="0.25"/>
    <row r="51546" s="29" customFormat="1" x14ac:dyDescent="0.25"/>
    <row r="51547" s="29" customFormat="1" x14ac:dyDescent="0.25"/>
    <row r="51548" s="29" customFormat="1" x14ac:dyDescent="0.25"/>
    <row r="51549" s="29" customFormat="1" x14ac:dyDescent="0.25"/>
    <row r="51550" s="29" customFormat="1" x14ac:dyDescent="0.25"/>
    <row r="51551" s="29" customFormat="1" x14ac:dyDescent="0.25"/>
    <row r="51552" s="29" customFormat="1" x14ac:dyDescent="0.25"/>
    <row r="51553" s="29" customFormat="1" x14ac:dyDescent="0.25"/>
    <row r="51554" s="29" customFormat="1" x14ac:dyDescent="0.25"/>
    <row r="51555" s="29" customFormat="1" x14ac:dyDescent="0.25"/>
    <row r="51556" s="29" customFormat="1" x14ac:dyDescent="0.25"/>
    <row r="51557" s="29" customFormat="1" x14ac:dyDescent="0.25"/>
    <row r="51558" s="29" customFormat="1" x14ac:dyDescent="0.25"/>
    <row r="51559" s="29" customFormat="1" x14ac:dyDescent="0.25"/>
    <row r="51560" s="29" customFormat="1" x14ac:dyDescent="0.25"/>
    <row r="51561" s="29" customFormat="1" x14ac:dyDescent="0.25"/>
    <row r="51562" s="29" customFormat="1" x14ac:dyDescent="0.25"/>
    <row r="51563" s="29" customFormat="1" x14ac:dyDescent="0.25"/>
    <row r="51564" s="29" customFormat="1" x14ac:dyDescent="0.25"/>
    <row r="51565" s="29" customFormat="1" x14ac:dyDescent="0.25"/>
    <row r="51566" s="29" customFormat="1" x14ac:dyDescent="0.25"/>
    <row r="51567" s="29" customFormat="1" x14ac:dyDescent="0.25"/>
    <row r="51568" s="29" customFormat="1" x14ac:dyDescent="0.25"/>
    <row r="51569" s="29" customFormat="1" x14ac:dyDescent="0.25"/>
    <row r="51570" s="29" customFormat="1" x14ac:dyDescent="0.25"/>
    <row r="51571" s="29" customFormat="1" x14ac:dyDescent="0.25"/>
    <row r="51572" s="29" customFormat="1" x14ac:dyDescent="0.25"/>
    <row r="51573" s="29" customFormat="1" x14ac:dyDescent="0.25"/>
    <row r="51574" s="29" customFormat="1" x14ac:dyDescent="0.25"/>
    <row r="51575" s="29" customFormat="1" x14ac:dyDescent="0.25"/>
    <row r="51576" s="29" customFormat="1" x14ac:dyDescent="0.25"/>
    <row r="51577" s="29" customFormat="1" x14ac:dyDescent="0.25"/>
    <row r="51578" s="29" customFormat="1" x14ac:dyDescent="0.25"/>
    <row r="51579" s="29" customFormat="1" x14ac:dyDescent="0.25"/>
    <row r="51580" s="29" customFormat="1" x14ac:dyDescent="0.25"/>
    <row r="51581" s="29" customFormat="1" x14ac:dyDescent="0.25"/>
    <row r="51582" s="29" customFormat="1" x14ac:dyDescent="0.25"/>
    <row r="51583" s="29" customFormat="1" x14ac:dyDescent="0.25"/>
    <row r="51584" s="29" customFormat="1" x14ac:dyDescent="0.25"/>
    <row r="51585" s="29" customFormat="1" x14ac:dyDescent="0.25"/>
    <row r="51586" s="29" customFormat="1" x14ac:dyDescent="0.25"/>
    <row r="51587" s="29" customFormat="1" x14ac:dyDescent="0.25"/>
    <row r="51588" s="29" customFormat="1" x14ac:dyDescent="0.25"/>
    <row r="51589" s="29" customFormat="1" x14ac:dyDescent="0.25"/>
    <row r="51590" s="29" customFormat="1" x14ac:dyDescent="0.25"/>
    <row r="51591" s="29" customFormat="1" x14ac:dyDescent="0.25"/>
    <row r="51592" s="29" customFormat="1" x14ac:dyDescent="0.25"/>
    <row r="51593" s="29" customFormat="1" x14ac:dyDescent="0.25"/>
    <row r="51594" s="29" customFormat="1" x14ac:dyDescent="0.25"/>
    <row r="51595" s="29" customFormat="1" x14ac:dyDescent="0.25"/>
    <row r="51596" s="29" customFormat="1" x14ac:dyDescent="0.25"/>
    <row r="51597" s="29" customFormat="1" x14ac:dyDescent="0.25"/>
    <row r="51598" s="29" customFormat="1" x14ac:dyDescent="0.25"/>
    <row r="51599" s="29" customFormat="1" x14ac:dyDescent="0.25"/>
    <row r="51600" s="29" customFormat="1" x14ac:dyDescent="0.25"/>
    <row r="51601" s="29" customFormat="1" x14ac:dyDescent="0.25"/>
    <row r="51602" s="29" customFormat="1" x14ac:dyDescent="0.25"/>
    <row r="51603" s="29" customFormat="1" x14ac:dyDescent="0.25"/>
    <row r="51604" s="29" customFormat="1" x14ac:dyDescent="0.25"/>
    <row r="51605" s="29" customFormat="1" x14ac:dyDescent="0.25"/>
    <row r="51606" s="29" customFormat="1" x14ac:dyDescent="0.25"/>
    <row r="51607" s="29" customFormat="1" x14ac:dyDescent="0.25"/>
    <row r="51608" s="29" customFormat="1" x14ac:dyDescent="0.25"/>
    <row r="51609" s="29" customFormat="1" x14ac:dyDescent="0.25"/>
    <row r="51610" s="29" customFormat="1" x14ac:dyDescent="0.25"/>
    <row r="51611" s="29" customFormat="1" x14ac:dyDescent="0.25"/>
    <row r="51612" s="29" customFormat="1" x14ac:dyDescent="0.25"/>
    <row r="51613" s="29" customFormat="1" x14ac:dyDescent="0.25"/>
    <row r="51614" s="29" customFormat="1" x14ac:dyDescent="0.25"/>
    <row r="51615" s="29" customFormat="1" x14ac:dyDescent="0.25"/>
    <row r="51616" s="29" customFormat="1" x14ac:dyDescent="0.25"/>
    <row r="51617" s="29" customFormat="1" x14ac:dyDescent="0.25"/>
    <row r="51618" s="29" customFormat="1" x14ac:dyDescent="0.25"/>
    <row r="51619" s="29" customFormat="1" x14ac:dyDescent="0.25"/>
    <row r="51620" s="29" customFormat="1" x14ac:dyDescent="0.25"/>
    <row r="51621" s="29" customFormat="1" x14ac:dyDescent="0.25"/>
    <row r="51622" s="29" customFormat="1" x14ac:dyDescent="0.25"/>
    <row r="51623" s="29" customFormat="1" x14ac:dyDescent="0.25"/>
    <row r="51624" s="29" customFormat="1" x14ac:dyDescent="0.25"/>
    <row r="51625" s="29" customFormat="1" x14ac:dyDescent="0.25"/>
    <row r="51626" s="29" customFormat="1" x14ac:dyDescent="0.25"/>
    <row r="51627" s="29" customFormat="1" x14ac:dyDescent="0.25"/>
    <row r="51628" s="29" customFormat="1" x14ac:dyDescent="0.25"/>
    <row r="51629" s="29" customFormat="1" x14ac:dyDescent="0.25"/>
    <row r="51630" s="29" customFormat="1" x14ac:dyDescent="0.25"/>
    <row r="51631" s="29" customFormat="1" x14ac:dyDescent="0.25"/>
    <row r="51632" s="29" customFormat="1" x14ac:dyDescent="0.25"/>
    <row r="51633" s="29" customFormat="1" x14ac:dyDescent="0.25"/>
    <row r="51634" s="29" customFormat="1" x14ac:dyDescent="0.25"/>
    <row r="51635" s="29" customFormat="1" x14ac:dyDescent="0.25"/>
    <row r="51636" s="29" customFormat="1" x14ac:dyDescent="0.25"/>
    <row r="51637" s="29" customFormat="1" x14ac:dyDescent="0.25"/>
    <row r="51638" s="29" customFormat="1" x14ac:dyDescent="0.25"/>
    <row r="51639" s="29" customFormat="1" x14ac:dyDescent="0.25"/>
    <row r="51640" s="29" customFormat="1" x14ac:dyDescent="0.25"/>
    <row r="51641" s="29" customFormat="1" x14ac:dyDescent="0.25"/>
    <row r="51642" s="29" customFormat="1" x14ac:dyDescent="0.25"/>
    <row r="51643" s="29" customFormat="1" x14ac:dyDescent="0.25"/>
    <row r="51644" s="29" customFormat="1" x14ac:dyDescent="0.25"/>
    <row r="51645" s="29" customFormat="1" x14ac:dyDescent="0.25"/>
    <row r="51646" s="29" customFormat="1" x14ac:dyDescent="0.25"/>
    <row r="51647" s="29" customFormat="1" x14ac:dyDescent="0.25"/>
    <row r="51648" s="29" customFormat="1" x14ac:dyDescent="0.25"/>
    <row r="51649" s="29" customFormat="1" x14ac:dyDescent="0.25"/>
    <row r="51650" s="29" customFormat="1" x14ac:dyDescent="0.25"/>
    <row r="51651" s="29" customFormat="1" x14ac:dyDescent="0.25"/>
    <row r="51652" s="29" customFormat="1" x14ac:dyDescent="0.25"/>
    <row r="51653" s="29" customFormat="1" x14ac:dyDescent="0.25"/>
    <row r="51654" s="29" customFormat="1" x14ac:dyDescent="0.25"/>
    <row r="51655" s="29" customFormat="1" x14ac:dyDescent="0.25"/>
    <row r="51656" s="29" customFormat="1" x14ac:dyDescent="0.25"/>
    <row r="51657" s="29" customFormat="1" x14ac:dyDescent="0.25"/>
    <row r="51658" s="29" customFormat="1" x14ac:dyDescent="0.25"/>
    <row r="51659" s="29" customFormat="1" x14ac:dyDescent="0.25"/>
    <row r="51660" s="29" customFormat="1" x14ac:dyDescent="0.25"/>
    <row r="51661" s="29" customFormat="1" x14ac:dyDescent="0.25"/>
    <row r="51662" s="29" customFormat="1" x14ac:dyDescent="0.25"/>
    <row r="51663" s="29" customFormat="1" x14ac:dyDescent="0.25"/>
    <row r="51664" s="29" customFormat="1" x14ac:dyDescent="0.25"/>
    <row r="51665" s="29" customFormat="1" x14ac:dyDescent="0.25"/>
    <row r="51666" s="29" customFormat="1" x14ac:dyDescent="0.25"/>
    <row r="51667" s="29" customFormat="1" x14ac:dyDescent="0.25"/>
    <row r="51668" s="29" customFormat="1" x14ac:dyDescent="0.25"/>
    <row r="51669" s="29" customFormat="1" x14ac:dyDescent="0.25"/>
    <row r="51670" s="29" customFormat="1" x14ac:dyDescent="0.25"/>
    <row r="51671" s="29" customFormat="1" x14ac:dyDescent="0.25"/>
    <row r="51672" s="29" customFormat="1" x14ac:dyDescent="0.25"/>
    <row r="51673" s="29" customFormat="1" x14ac:dyDescent="0.25"/>
    <row r="51674" s="29" customFormat="1" x14ac:dyDescent="0.25"/>
    <row r="51675" s="29" customFormat="1" x14ac:dyDescent="0.25"/>
    <row r="51676" s="29" customFormat="1" x14ac:dyDescent="0.25"/>
    <row r="51677" s="29" customFormat="1" x14ac:dyDescent="0.25"/>
    <row r="51678" s="29" customFormat="1" x14ac:dyDescent="0.25"/>
    <row r="51679" s="29" customFormat="1" x14ac:dyDescent="0.25"/>
    <row r="51680" s="29" customFormat="1" x14ac:dyDescent="0.25"/>
    <row r="51681" s="29" customFormat="1" x14ac:dyDescent="0.25"/>
    <row r="51682" s="29" customFormat="1" x14ac:dyDescent="0.25"/>
    <row r="51683" s="29" customFormat="1" x14ac:dyDescent="0.25"/>
    <row r="51684" s="29" customFormat="1" x14ac:dyDescent="0.25"/>
    <row r="51685" s="29" customFormat="1" x14ac:dyDescent="0.25"/>
    <row r="51686" s="29" customFormat="1" x14ac:dyDescent="0.25"/>
    <row r="51687" s="29" customFormat="1" x14ac:dyDescent="0.25"/>
    <row r="51688" s="29" customFormat="1" x14ac:dyDescent="0.25"/>
    <row r="51689" s="29" customFormat="1" x14ac:dyDescent="0.25"/>
    <row r="51690" s="29" customFormat="1" x14ac:dyDescent="0.25"/>
    <row r="51691" s="29" customFormat="1" x14ac:dyDescent="0.25"/>
    <row r="51692" s="29" customFormat="1" x14ac:dyDescent="0.25"/>
    <row r="51693" s="29" customFormat="1" x14ac:dyDescent="0.25"/>
    <row r="51694" s="29" customFormat="1" x14ac:dyDescent="0.25"/>
    <row r="51695" s="29" customFormat="1" x14ac:dyDescent="0.25"/>
    <row r="51696" s="29" customFormat="1" x14ac:dyDescent="0.25"/>
    <row r="51697" s="29" customFormat="1" x14ac:dyDescent="0.25"/>
    <row r="51698" s="29" customFormat="1" x14ac:dyDescent="0.25"/>
    <row r="51699" s="29" customFormat="1" x14ac:dyDescent="0.25"/>
    <row r="51700" s="29" customFormat="1" x14ac:dyDescent="0.25"/>
    <row r="51701" s="29" customFormat="1" x14ac:dyDescent="0.25"/>
    <row r="51702" s="29" customFormat="1" x14ac:dyDescent="0.25"/>
    <row r="51703" s="29" customFormat="1" x14ac:dyDescent="0.25"/>
    <row r="51704" s="29" customFormat="1" x14ac:dyDescent="0.25"/>
    <row r="51705" s="29" customFormat="1" x14ac:dyDescent="0.25"/>
    <row r="51706" s="29" customFormat="1" x14ac:dyDescent="0.25"/>
    <row r="51707" s="29" customFormat="1" x14ac:dyDescent="0.25"/>
    <row r="51708" s="29" customFormat="1" x14ac:dyDescent="0.25"/>
    <row r="51709" s="29" customFormat="1" x14ac:dyDescent="0.25"/>
    <row r="51710" s="29" customFormat="1" x14ac:dyDescent="0.25"/>
    <row r="51711" s="29" customFormat="1" x14ac:dyDescent="0.25"/>
    <row r="51712" s="29" customFormat="1" x14ac:dyDescent="0.25"/>
    <row r="51713" s="29" customFormat="1" x14ac:dyDescent="0.25"/>
    <row r="51714" s="29" customFormat="1" x14ac:dyDescent="0.25"/>
    <row r="51715" s="29" customFormat="1" x14ac:dyDescent="0.25"/>
    <row r="51716" s="29" customFormat="1" x14ac:dyDescent="0.25"/>
    <row r="51717" s="29" customFormat="1" x14ac:dyDescent="0.25"/>
    <row r="51718" s="29" customFormat="1" x14ac:dyDescent="0.25"/>
    <row r="51719" s="29" customFormat="1" x14ac:dyDescent="0.25"/>
    <row r="51720" s="29" customFormat="1" x14ac:dyDescent="0.25"/>
    <row r="51721" s="29" customFormat="1" x14ac:dyDescent="0.25"/>
    <row r="51722" s="29" customFormat="1" x14ac:dyDescent="0.25"/>
    <row r="51723" s="29" customFormat="1" x14ac:dyDescent="0.25"/>
    <row r="51724" s="29" customFormat="1" x14ac:dyDescent="0.25"/>
    <row r="51725" s="29" customFormat="1" x14ac:dyDescent="0.25"/>
    <row r="51726" s="29" customFormat="1" x14ac:dyDescent="0.25"/>
    <row r="51727" s="29" customFormat="1" x14ac:dyDescent="0.25"/>
    <row r="51728" s="29" customFormat="1" x14ac:dyDescent="0.25"/>
    <row r="51729" s="29" customFormat="1" x14ac:dyDescent="0.25"/>
    <row r="51730" s="29" customFormat="1" x14ac:dyDescent="0.25"/>
    <row r="51731" s="29" customFormat="1" x14ac:dyDescent="0.25"/>
    <row r="51732" s="29" customFormat="1" x14ac:dyDescent="0.25"/>
    <row r="51733" s="29" customFormat="1" x14ac:dyDescent="0.25"/>
    <row r="51734" s="29" customFormat="1" x14ac:dyDescent="0.25"/>
    <row r="51735" s="29" customFormat="1" x14ac:dyDescent="0.25"/>
    <row r="51736" s="29" customFormat="1" x14ac:dyDescent="0.25"/>
    <row r="51737" s="29" customFormat="1" x14ac:dyDescent="0.25"/>
    <row r="51738" s="29" customFormat="1" x14ac:dyDescent="0.25"/>
    <row r="51739" s="29" customFormat="1" x14ac:dyDescent="0.25"/>
    <row r="51740" s="29" customFormat="1" x14ac:dyDescent="0.25"/>
    <row r="51741" s="29" customFormat="1" x14ac:dyDescent="0.25"/>
    <row r="51742" s="29" customFormat="1" x14ac:dyDescent="0.25"/>
    <row r="51743" s="29" customFormat="1" x14ac:dyDescent="0.25"/>
    <row r="51744" s="29" customFormat="1" x14ac:dyDescent="0.25"/>
    <row r="51745" s="29" customFormat="1" x14ac:dyDescent="0.25"/>
    <row r="51746" s="29" customFormat="1" x14ac:dyDescent="0.25"/>
    <row r="51747" s="29" customFormat="1" x14ac:dyDescent="0.25"/>
    <row r="51748" s="29" customFormat="1" x14ac:dyDescent="0.25"/>
    <row r="51749" s="29" customFormat="1" x14ac:dyDescent="0.25"/>
    <row r="51750" s="29" customFormat="1" x14ac:dyDescent="0.25"/>
    <row r="51751" s="29" customFormat="1" x14ac:dyDescent="0.25"/>
    <row r="51752" s="29" customFormat="1" x14ac:dyDescent="0.25"/>
    <row r="51753" s="29" customFormat="1" x14ac:dyDescent="0.25"/>
    <row r="51754" s="29" customFormat="1" x14ac:dyDescent="0.25"/>
    <row r="51755" s="29" customFormat="1" x14ac:dyDescent="0.25"/>
    <row r="51756" s="29" customFormat="1" x14ac:dyDescent="0.25"/>
    <row r="51757" s="29" customFormat="1" x14ac:dyDescent="0.25"/>
    <row r="51758" s="29" customFormat="1" x14ac:dyDescent="0.25"/>
    <row r="51759" s="29" customFormat="1" x14ac:dyDescent="0.25"/>
    <row r="51760" s="29" customFormat="1" x14ac:dyDescent="0.25"/>
    <row r="51761" s="29" customFormat="1" x14ac:dyDescent="0.25"/>
    <row r="51762" s="29" customFormat="1" x14ac:dyDescent="0.25"/>
    <row r="51763" s="29" customFormat="1" x14ac:dyDescent="0.25"/>
    <row r="51764" s="29" customFormat="1" x14ac:dyDescent="0.25"/>
    <row r="51765" s="29" customFormat="1" x14ac:dyDescent="0.25"/>
    <row r="51766" s="29" customFormat="1" x14ac:dyDescent="0.25"/>
    <row r="51767" s="29" customFormat="1" x14ac:dyDescent="0.25"/>
    <row r="51768" s="29" customFormat="1" x14ac:dyDescent="0.25"/>
    <row r="51769" s="29" customFormat="1" x14ac:dyDescent="0.25"/>
    <row r="51770" s="29" customFormat="1" x14ac:dyDescent="0.25"/>
    <row r="51771" s="29" customFormat="1" x14ac:dyDescent="0.25"/>
    <row r="51772" s="29" customFormat="1" x14ac:dyDescent="0.25"/>
    <row r="51773" s="29" customFormat="1" x14ac:dyDescent="0.25"/>
    <row r="51774" s="29" customFormat="1" x14ac:dyDescent="0.25"/>
    <row r="51775" s="29" customFormat="1" x14ac:dyDescent="0.25"/>
    <row r="51776" s="29" customFormat="1" x14ac:dyDescent="0.25"/>
    <row r="51777" s="29" customFormat="1" x14ac:dyDescent="0.25"/>
    <row r="51778" s="29" customFormat="1" x14ac:dyDescent="0.25"/>
    <row r="51779" s="29" customFormat="1" x14ac:dyDescent="0.25"/>
    <row r="51780" s="29" customFormat="1" x14ac:dyDescent="0.25"/>
    <row r="51781" s="29" customFormat="1" x14ac:dyDescent="0.25"/>
    <row r="51782" s="29" customFormat="1" x14ac:dyDescent="0.25"/>
    <row r="51783" s="29" customFormat="1" x14ac:dyDescent="0.25"/>
    <row r="51784" s="29" customFormat="1" x14ac:dyDescent="0.25"/>
    <row r="51785" s="29" customFormat="1" x14ac:dyDescent="0.25"/>
    <row r="51786" s="29" customFormat="1" x14ac:dyDescent="0.25"/>
    <row r="51787" s="29" customFormat="1" x14ac:dyDescent="0.25"/>
    <row r="51788" s="29" customFormat="1" x14ac:dyDescent="0.25"/>
    <row r="51789" s="29" customFormat="1" x14ac:dyDescent="0.25"/>
    <row r="51790" s="29" customFormat="1" x14ac:dyDescent="0.25"/>
    <row r="51791" s="29" customFormat="1" x14ac:dyDescent="0.25"/>
    <row r="51792" s="29" customFormat="1" x14ac:dyDescent="0.25"/>
    <row r="51793" s="29" customFormat="1" x14ac:dyDescent="0.25"/>
    <row r="51794" s="29" customFormat="1" x14ac:dyDescent="0.25"/>
    <row r="51795" s="29" customFormat="1" x14ac:dyDescent="0.25"/>
    <row r="51796" s="29" customFormat="1" x14ac:dyDescent="0.25"/>
    <row r="51797" s="29" customFormat="1" x14ac:dyDescent="0.25"/>
    <row r="51798" s="29" customFormat="1" x14ac:dyDescent="0.25"/>
    <row r="51799" s="29" customFormat="1" x14ac:dyDescent="0.25"/>
    <row r="51800" s="29" customFormat="1" x14ac:dyDescent="0.25"/>
    <row r="51801" s="29" customFormat="1" x14ac:dyDescent="0.25"/>
    <row r="51802" s="29" customFormat="1" x14ac:dyDescent="0.25"/>
    <row r="51803" s="29" customFormat="1" x14ac:dyDescent="0.25"/>
    <row r="51804" s="29" customFormat="1" x14ac:dyDescent="0.25"/>
    <row r="51805" s="29" customFormat="1" x14ac:dyDescent="0.25"/>
    <row r="51806" s="29" customFormat="1" x14ac:dyDescent="0.25"/>
    <row r="51807" s="29" customFormat="1" x14ac:dyDescent="0.25"/>
    <row r="51808" s="29" customFormat="1" x14ac:dyDescent="0.25"/>
    <row r="51809" s="29" customFormat="1" x14ac:dyDescent="0.25"/>
    <row r="51810" s="29" customFormat="1" x14ac:dyDescent="0.25"/>
    <row r="51811" s="29" customFormat="1" x14ac:dyDescent="0.25"/>
    <row r="51812" s="29" customFormat="1" x14ac:dyDescent="0.25"/>
    <row r="51813" s="29" customFormat="1" x14ac:dyDescent="0.25"/>
    <row r="51814" s="29" customFormat="1" x14ac:dyDescent="0.25"/>
    <row r="51815" s="29" customFormat="1" x14ac:dyDescent="0.25"/>
    <row r="51816" s="29" customFormat="1" x14ac:dyDescent="0.25"/>
    <row r="51817" s="29" customFormat="1" x14ac:dyDescent="0.25"/>
    <row r="51818" s="29" customFormat="1" x14ac:dyDescent="0.25"/>
    <row r="51819" s="29" customFormat="1" x14ac:dyDescent="0.25"/>
    <row r="51820" s="29" customFormat="1" x14ac:dyDescent="0.25"/>
    <row r="51821" s="29" customFormat="1" x14ac:dyDescent="0.25"/>
    <row r="51822" s="29" customFormat="1" x14ac:dyDescent="0.25"/>
    <row r="51823" s="29" customFormat="1" x14ac:dyDescent="0.25"/>
    <row r="51824" s="29" customFormat="1" x14ac:dyDescent="0.25"/>
    <row r="51825" s="29" customFormat="1" x14ac:dyDescent="0.25"/>
    <row r="51826" s="29" customFormat="1" x14ac:dyDescent="0.25"/>
    <row r="51827" s="29" customFormat="1" x14ac:dyDescent="0.25"/>
    <row r="51828" s="29" customFormat="1" x14ac:dyDescent="0.25"/>
    <row r="51829" s="29" customFormat="1" x14ac:dyDescent="0.25"/>
    <row r="51830" s="29" customFormat="1" x14ac:dyDescent="0.25"/>
    <row r="51831" s="29" customFormat="1" x14ac:dyDescent="0.25"/>
    <row r="51832" s="29" customFormat="1" x14ac:dyDescent="0.25"/>
    <row r="51833" s="29" customFormat="1" x14ac:dyDescent="0.25"/>
    <row r="51834" s="29" customFormat="1" x14ac:dyDescent="0.25"/>
    <row r="51835" s="29" customFormat="1" x14ac:dyDescent="0.25"/>
    <row r="51836" s="29" customFormat="1" x14ac:dyDescent="0.25"/>
    <row r="51837" s="29" customFormat="1" x14ac:dyDescent="0.25"/>
    <row r="51838" s="29" customFormat="1" x14ac:dyDescent="0.25"/>
    <row r="51839" s="29" customFormat="1" x14ac:dyDescent="0.25"/>
    <row r="51840" s="29" customFormat="1" x14ac:dyDescent="0.25"/>
    <row r="51841" s="29" customFormat="1" x14ac:dyDescent="0.25"/>
    <row r="51842" s="29" customFormat="1" x14ac:dyDescent="0.25"/>
    <row r="51843" s="29" customFormat="1" x14ac:dyDescent="0.25"/>
    <row r="51844" s="29" customFormat="1" x14ac:dyDescent="0.25"/>
    <row r="51845" s="29" customFormat="1" x14ac:dyDescent="0.25"/>
    <row r="51846" s="29" customFormat="1" x14ac:dyDescent="0.25"/>
    <row r="51847" s="29" customFormat="1" x14ac:dyDescent="0.25"/>
    <row r="51848" s="29" customFormat="1" x14ac:dyDescent="0.25"/>
    <row r="51849" s="29" customFormat="1" x14ac:dyDescent="0.25"/>
    <row r="51850" s="29" customFormat="1" x14ac:dyDescent="0.25"/>
    <row r="51851" s="29" customFormat="1" x14ac:dyDescent="0.25"/>
    <row r="51852" s="29" customFormat="1" x14ac:dyDescent="0.25"/>
    <row r="51853" s="29" customFormat="1" x14ac:dyDescent="0.25"/>
    <row r="51854" s="29" customFormat="1" x14ac:dyDescent="0.25"/>
    <row r="51855" s="29" customFormat="1" x14ac:dyDescent="0.25"/>
    <row r="51856" s="29" customFormat="1" x14ac:dyDescent="0.25"/>
    <row r="51857" s="29" customFormat="1" x14ac:dyDescent="0.25"/>
    <row r="51858" s="29" customFormat="1" x14ac:dyDescent="0.25"/>
    <row r="51859" s="29" customFormat="1" x14ac:dyDescent="0.25"/>
    <row r="51860" s="29" customFormat="1" x14ac:dyDescent="0.25"/>
    <row r="51861" s="29" customFormat="1" x14ac:dyDescent="0.25"/>
    <row r="51862" s="29" customFormat="1" x14ac:dyDescent="0.25"/>
    <row r="51863" s="29" customFormat="1" x14ac:dyDescent="0.25"/>
    <row r="51864" s="29" customFormat="1" x14ac:dyDescent="0.25"/>
    <row r="51865" s="29" customFormat="1" x14ac:dyDescent="0.25"/>
    <row r="51866" s="29" customFormat="1" x14ac:dyDescent="0.25"/>
    <row r="51867" s="29" customFormat="1" x14ac:dyDescent="0.25"/>
    <row r="51868" s="29" customFormat="1" x14ac:dyDescent="0.25"/>
    <row r="51869" s="29" customFormat="1" x14ac:dyDescent="0.25"/>
    <row r="51870" s="29" customFormat="1" x14ac:dyDescent="0.25"/>
    <row r="51871" s="29" customFormat="1" x14ac:dyDescent="0.25"/>
    <row r="51872" s="29" customFormat="1" x14ac:dyDescent="0.25"/>
    <row r="51873" s="29" customFormat="1" x14ac:dyDescent="0.25"/>
    <row r="51874" s="29" customFormat="1" x14ac:dyDescent="0.25"/>
    <row r="51875" s="29" customFormat="1" x14ac:dyDescent="0.25"/>
    <row r="51876" s="29" customFormat="1" x14ac:dyDescent="0.25"/>
    <row r="51877" s="29" customFormat="1" x14ac:dyDescent="0.25"/>
    <row r="51878" s="29" customFormat="1" x14ac:dyDescent="0.25"/>
    <row r="51879" s="29" customFormat="1" x14ac:dyDescent="0.25"/>
    <row r="51880" s="29" customFormat="1" x14ac:dyDescent="0.25"/>
    <row r="51881" s="29" customFormat="1" x14ac:dyDescent="0.25"/>
    <row r="51882" s="29" customFormat="1" x14ac:dyDescent="0.25"/>
    <row r="51883" s="29" customFormat="1" x14ac:dyDescent="0.25"/>
    <row r="51884" s="29" customFormat="1" x14ac:dyDescent="0.25"/>
    <row r="51885" s="29" customFormat="1" x14ac:dyDescent="0.25"/>
    <row r="51886" s="29" customFormat="1" x14ac:dyDescent="0.25"/>
    <row r="51887" s="29" customFormat="1" x14ac:dyDescent="0.25"/>
    <row r="51888" s="29" customFormat="1" x14ac:dyDescent="0.25"/>
    <row r="51889" s="29" customFormat="1" x14ac:dyDescent="0.25"/>
    <row r="51890" s="29" customFormat="1" x14ac:dyDescent="0.25"/>
    <row r="51891" s="29" customFormat="1" x14ac:dyDescent="0.25"/>
    <row r="51892" s="29" customFormat="1" x14ac:dyDescent="0.25"/>
    <row r="51893" s="29" customFormat="1" x14ac:dyDescent="0.25"/>
    <row r="51894" s="29" customFormat="1" x14ac:dyDescent="0.25"/>
    <row r="51895" s="29" customFormat="1" x14ac:dyDescent="0.25"/>
    <row r="51896" s="29" customFormat="1" x14ac:dyDescent="0.25"/>
    <row r="51897" s="29" customFormat="1" x14ac:dyDescent="0.25"/>
    <row r="51898" s="29" customFormat="1" x14ac:dyDescent="0.25"/>
    <row r="51899" s="29" customFormat="1" x14ac:dyDescent="0.25"/>
    <row r="51900" s="29" customFormat="1" x14ac:dyDescent="0.25"/>
    <row r="51901" s="29" customFormat="1" x14ac:dyDescent="0.25"/>
    <row r="51902" s="29" customFormat="1" x14ac:dyDescent="0.25"/>
    <row r="51903" s="29" customFormat="1" x14ac:dyDescent="0.25"/>
    <row r="51904" s="29" customFormat="1" x14ac:dyDescent="0.25"/>
    <row r="51905" s="29" customFormat="1" x14ac:dyDescent="0.25"/>
    <row r="51906" s="29" customFormat="1" x14ac:dyDescent="0.25"/>
    <row r="51907" s="29" customFormat="1" x14ac:dyDescent="0.25"/>
    <row r="51908" s="29" customFormat="1" x14ac:dyDescent="0.25"/>
    <row r="51909" s="29" customFormat="1" x14ac:dyDescent="0.25"/>
    <row r="51910" s="29" customFormat="1" x14ac:dyDescent="0.25"/>
    <row r="51911" s="29" customFormat="1" x14ac:dyDescent="0.25"/>
    <row r="51912" s="29" customFormat="1" x14ac:dyDescent="0.25"/>
    <row r="51913" s="29" customFormat="1" x14ac:dyDescent="0.25"/>
    <row r="51914" s="29" customFormat="1" x14ac:dyDescent="0.25"/>
    <row r="51915" s="29" customFormat="1" x14ac:dyDescent="0.25"/>
    <row r="51916" s="29" customFormat="1" x14ac:dyDescent="0.25"/>
    <row r="51917" s="29" customFormat="1" x14ac:dyDescent="0.25"/>
    <row r="51918" s="29" customFormat="1" x14ac:dyDescent="0.25"/>
    <row r="51919" s="29" customFormat="1" x14ac:dyDescent="0.25"/>
    <row r="51920" s="29" customFormat="1" x14ac:dyDescent="0.25"/>
    <row r="51921" s="29" customFormat="1" x14ac:dyDescent="0.25"/>
    <row r="51922" s="29" customFormat="1" x14ac:dyDescent="0.25"/>
    <row r="51923" s="29" customFormat="1" x14ac:dyDescent="0.25"/>
    <row r="51924" s="29" customFormat="1" x14ac:dyDescent="0.25"/>
    <row r="51925" s="29" customFormat="1" x14ac:dyDescent="0.25"/>
    <row r="51926" s="29" customFormat="1" x14ac:dyDescent="0.25"/>
    <row r="51927" s="29" customFormat="1" x14ac:dyDescent="0.25"/>
    <row r="51928" s="29" customFormat="1" x14ac:dyDescent="0.25"/>
    <row r="51929" s="29" customFormat="1" x14ac:dyDescent="0.25"/>
    <row r="51930" s="29" customFormat="1" x14ac:dyDescent="0.25"/>
    <row r="51931" s="29" customFormat="1" x14ac:dyDescent="0.25"/>
    <row r="51932" s="29" customFormat="1" x14ac:dyDescent="0.25"/>
    <row r="51933" s="29" customFormat="1" x14ac:dyDescent="0.25"/>
    <row r="51934" s="29" customFormat="1" x14ac:dyDescent="0.25"/>
    <row r="51935" s="29" customFormat="1" x14ac:dyDescent="0.25"/>
    <row r="51936" s="29" customFormat="1" x14ac:dyDescent="0.25"/>
    <row r="51937" s="29" customFormat="1" x14ac:dyDescent="0.25"/>
    <row r="51938" s="29" customFormat="1" x14ac:dyDescent="0.25"/>
    <row r="51939" s="29" customFormat="1" x14ac:dyDescent="0.25"/>
    <row r="51940" s="29" customFormat="1" x14ac:dyDescent="0.25"/>
    <row r="51941" s="29" customFormat="1" x14ac:dyDescent="0.25"/>
    <row r="51942" s="29" customFormat="1" x14ac:dyDescent="0.25"/>
    <row r="51943" s="29" customFormat="1" x14ac:dyDescent="0.25"/>
    <row r="51944" s="29" customFormat="1" x14ac:dyDescent="0.25"/>
    <row r="51945" s="29" customFormat="1" x14ac:dyDescent="0.25"/>
    <row r="51946" s="29" customFormat="1" x14ac:dyDescent="0.25"/>
    <row r="51947" s="29" customFormat="1" x14ac:dyDescent="0.25"/>
    <row r="51948" s="29" customFormat="1" x14ac:dyDescent="0.25"/>
    <row r="51949" s="29" customFormat="1" x14ac:dyDescent="0.25"/>
    <row r="51950" s="29" customFormat="1" x14ac:dyDescent="0.25"/>
    <row r="51951" s="29" customFormat="1" x14ac:dyDescent="0.25"/>
    <row r="51952" s="29" customFormat="1" x14ac:dyDescent="0.25"/>
    <row r="51953" s="29" customFormat="1" x14ac:dyDescent="0.25"/>
    <row r="51954" s="29" customFormat="1" x14ac:dyDescent="0.25"/>
    <row r="51955" s="29" customFormat="1" x14ac:dyDescent="0.25"/>
    <row r="51956" s="29" customFormat="1" x14ac:dyDescent="0.25"/>
    <row r="51957" s="29" customFormat="1" x14ac:dyDescent="0.25"/>
    <row r="51958" s="29" customFormat="1" x14ac:dyDescent="0.25"/>
    <row r="51959" s="29" customFormat="1" x14ac:dyDescent="0.25"/>
    <row r="51960" s="29" customFormat="1" x14ac:dyDescent="0.25"/>
    <row r="51961" s="29" customFormat="1" x14ac:dyDescent="0.25"/>
    <row r="51962" s="29" customFormat="1" x14ac:dyDescent="0.25"/>
    <row r="51963" s="29" customFormat="1" x14ac:dyDescent="0.25"/>
    <row r="51964" s="29" customFormat="1" x14ac:dyDescent="0.25"/>
    <row r="51965" s="29" customFormat="1" x14ac:dyDescent="0.25"/>
    <row r="51966" s="29" customFormat="1" x14ac:dyDescent="0.25"/>
    <row r="51967" s="29" customFormat="1" x14ac:dyDescent="0.25"/>
    <row r="51968" s="29" customFormat="1" x14ac:dyDescent="0.25"/>
    <row r="51969" s="29" customFormat="1" x14ac:dyDescent="0.25"/>
    <row r="51970" s="29" customFormat="1" x14ac:dyDescent="0.25"/>
    <row r="51971" s="29" customFormat="1" x14ac:dyDescent="0.25"/>
    <row r="51972" s="29" customFormat="1" x14ac:dyDescent="0.25"/>
    <row r="51973" s="29" customFormat="1" x14ac:dyDescent="0.25"/>
    <row r="51974" s="29" customFormat="1" x14ac:dyDescent="0.25"/>
    <row r="51975" s="29" customFormat="1" x14ac:dyDescent="0.25"/>
    <row r="51976" s="29" customFormat="1" x14ac:dyDescent="0.25"/>
    <row r="51977" s="29" customFormat="1" x14ac:dyDescent="0.25"/>
    <row r="51978" s="29" customFormat="1" x14ac:dyDescent="0.25"/>
    <row r="51979" s="29" customFormat="1" x14ac:dyDescent="0.25"/>
    <row r="51980" s="29" customFormat="1" x14ac:dyDescent="0.25"/>
    <row r="51981" s="29" customFormat="1" x14ac:dyDescent="0.25"/>
    <row r="51982" s="29" customFormat="1" x14ac:dyDescent="0.25"/>
    <row r="51983" s="29" customFormat="1" x14ac:dyDescent="0.25"/>
    <row r="51984" s="29" customFormat="1" x14ac:dyDescent="0.25"/>
    <row r="51985" s="29" customFormat="1" x14ac:dyDescent="0.25"/>
    <row r="51986" s="29" customFormat="1" x14ac:dyDescent="0.25"/>
    <row r="51987" s="29" customFormat="1" x14ac:dyDescent="0.25"/>
    <row r="51988" s="29" customFormat="1" x14ac:dyDescent="0.25"/>
    <row r="51989" s="29" customFormat="1" x14ac:dyDescent="0.25"/>
    <row r="51990" s="29" customFormat="1" x14ac:dyDescent="0.25"/>
    <row r="51991" s="29" customFormat="1" x14ac:dyDescent="0.25"/>
    <row r="51992" s="29" customFormat="1" x14ac:dyDescent="0.25"/>
    <row r="51993" s="29" customFormat="1" x14ac:dyDescent="0.25"/>
    <row r="51994" s="29" customFormat="1" x14ac:dyDescent="0.25"/>
    <row r="51995" s="29" customFormat="1" x14ac:dyDescent="0.25"/>
    <row r="51996" s="29" customFormat="1" x14ac:dyDescent="0.25"/>
    <row r="51997" s="29" customFormat="1" x14ac:dyDescent="0.25"/>
    <row r="51998" s="29" customFormat="1" x14ac:dyDescent="0.25"/>
    <row r="51999" s="29" customFormat="1" x14ac:dyDescent="0.25"/>
    <row r="52000" s="29" customFormat="1" x14ac:dyDescent="0.25"/>
    <row r="52001" s="29" customFormat="1" x14ac:dyDescent="0.25"/>
    <row r="52002" s="29" customFormat="1" x14ac:dyDescent="0.25"/>
    <row r="52003" s="29" customFormat="1" x14ac:dyDescent="0.25"/>
    <row r="52004" s="29" customFormat="1" x14ac:dyDescent="0.25"/>
    <row r="52005" s="29" customFormat="1" x14ac:dyDescent="0.25"/>
    <row r="52006" s="29" customFormat="1" x14ac:dyDescent="0.25"/>
    <row r="52007" s="29" customFormat="1" x14ac:dyDescent="0.25"/>
    <row r="52008" s="29" customFormat="1" x14ac:dyDescent="0.25"/>
    <row r="52009" s="29" customFormat="1" x14ac:dyDescent="0.25"/>
    <row r="52010" s="29" customFormat="1" x14ac:dyDescent="0.25"/>
    <row r="52011" s="29" customFormat="1" x14ac:dyDescent="0.25"/>
    <row r="52012" s="29" customFormat="1" x14ac:dyDescent="0.25"/>
    <row r="52013" s="29" customFormat="1" x14ac:dyDescent="0.25"/>
    <row r="52014" s="29" customFormat="1" x14ac:dyDescent="0.25"/>
    <row r="52015" s="29" customFormat="1" x14ac:dyDescent="0.25"/>
    <row r="52016" s="29" customFormat="1" x14ac:dyDescent="0.25"/>
    <row r="52017" s="29" customFormat="1" x14ac:dyDescent="0.25"/>
    <row r="52018" s="29" customFormat="1" x14ac:dyDescent="0.25"/>
    <row r="52019" s="29" customFormat="1" x14ac:dyDescent="0.25"/>
    <row r="52020" s="29" customFormat="1" x14ac:dyDescent="0.25"/>
    <row r="52021" s="29" customFormat="1" x14ac:dyDescent="0.25"/>
    <row r="52022" s="29" customFormat="1" x14ac:dyDescent="0.25"/>
    <row r="52023" s="29" customFormat="1" x14ac:dyDescent="0.25"/>
    <row r="52024" s="29" customFormat="1" x14ac:dyDescent="0.25"/>
    <row r="52025" s="29" customFormat="1" x14ac:dyDescent="0.25"/>
    <row r="52026" s="29" customFormat="1" x14ac:dyDescent="0.25"/>
    <row r="52027" s="29" customFormat="1" x14ac:dyDescent="0.25"/>
    <row r="52028" s="29" customFormat="1" x14ac:dyDescent="0.25"/>
    <row r="52029" s="29" customFormat="1" x14ac:dyDescent="0.25"/>
    <row r="52030" s="29" customFormat="1" x14ac:dyDescent="0.25"/>
    <row r="52031" s="29" customFormat="1" x14ac:dyDescent="0.25"/>
    <row r="52032" s="29" customFormat="1" x14ac:dyDescent="0.25"/>
    <row r="52033" s="29" customFormat="1" x14ac:dyDescent="0.25"/>
    <row r="52034" s="29" customFormat="1" x14ac:dyDescent="0.25"/>
    <row r="52035" s="29" customFormat="1" x14ac:dyDescent="0.25"/>
    <row r="52036" s="29" customFormat="1" x14ac:dyDescent="0.25"/>
    <row r="52037" s="29" customFormat="1" x14ac:dyDescent="0.25"/>
    <row r="52038" s="29" customFormat="1" x14ac:dyDescent="0.25"/>
    <row r="52039" s="29" customFormat="1" x14ac:dyDescent="0.25"/>
    <row r="52040" s="29" customFormat="1" x14ac:dyDescent="0.25"/>
    <row r="52041" s="29" customFormat="1" x14ac:dyDescent="0.25"/>
    <row r="52042" s="29" customFormat="1" x14ac:dyDescent="0.25"/>
    <row r="52043" s="29" customFormat="1" x14ac:dyDescent="0.25"/>
    <row r="52044" s="29" customFormat="1" x14ac:dyDescent="0.25"/>
    <row r="52045" s="29" customFormat="1" x14ac:dyDescent="0.25"/>
    <row r="52046" s="29" customFormat="1" x14ac:dyDescent="0.25"/>
    <row r="52047" s="29" customFormat="1" x14ac:dyDescent="0.25"/>
    <row r="52048" s="29" customFormat="1" x14ac:dyDescent="0.25"/>
    <row r="52049" s="29" customFormat="1" x14ac:dyDescent="0.25"/>
    <row r="52050" s="29" customFormat="1" x14ac:dyDescent="0.25"/>
    <row r="52051" s="29" customFormat="1" x14ac:dyDescent="0.25"/>
    <row r="52052" s="29" customFormat="1" x14ac:dyDescent="0.25"/>
    <row r="52053" s="29" customFormat="1" x14ac:dyDescent="0.25"/>
    <row r="52054" s="29" customFormat="1" x14ac:dyDescent="0.25"/>
    <row r="52055" s="29" customFormat="1" x14ac:dyDescent="0.25"/>
    <row r="52056" s="29" customFormat="1" x14ac:dyDescent="0.25"/>
    <row r="52057" s="29" customFormat="1" x14ac:dyDescent="0.25"/>
    <row r="52058" s="29" customFormat="1" x14ac:dyDescent="0.25"/>
    <row r="52059" s="29" customFormat="1" x14ac:dyDescent="0.25"/>
    <row r="52060" s="29" customFormat="1" x14ac:dyDescent="0.25"/>
    <row r="52061" s="29" customFormat="1" x14ac:dyDescent="0.25"/>
    <row r="52062" s="29" customFormat="1" x14ac:dyDescent="0.25"/>
    <row r="52063" s="29" customFormat="1" x14ac:dyDescent="0.25"/>
    <row r="52064" s="29" customFormat="1" x14ac:dyDescent="0.25"/>
    <row r="52065" s="29" customFormat="1" x14ac:dyDescent="0.25"/>
    <row r="52066" s="29" customFormat="1" x14ac:dyDescent="0.25"/>
    <row r="52067" s="29" customFormat="1" x14ac:dyDescent="0.25"/>
    <row r="52068" s="29" customFormat="1" x14ac:dyDescent="0.25"/>
    <row r="52069" s="29" customFormat="1" x14ac:dyDescent="0.25"/>
    <row r="52070" s="29" customFormat="1" x14ac:dyDescent="0.25"/>
    <row r="52071" s="29" customFormat="1" x14ac:dyDescent="0.25"/>
    <row r="52072" s="29" customFormat="1" x14ac:dyDescent="0.25"/>
    <row r="52073" s="29" customFormat="1" x14ac:dyDescent="0.25"/>
    <row r="52074" s="29" customFormat="1" x14ac:dyDescent="0.25"/>
    <row r="52075" s="29" customFormat="1" x14ac:dyDescent="0.25"/>
    <row r="52076" s="29" customFormat="1" x14ac:dyDescent="0.25"/>
    <row r="52077" s="29" customFormat="1" x14ac:dyDescent="0.25"/>
    <row r="52078" s="29" customFormat="1" x14ac:dyDescent="0.25"/>
    <row r="52079" s="29" customFormat="1" x14ac:dyDescent="0.25"/>
    <row r="52080" s="29" customFormat="1" x14ac:dyDescent="0.25"/>
    <row r="52081" s="29" customFormat="1" x14ac:dyDescent="0.25"/>
    <row r="52082" s="29" customFormat="1" x14ac:dyDescent="0.25"/>
    <row r="52083" s="29" customFormat="1" x14ac:dyDescent="0.25"/>
    <row r="52084" s="29" customFormat="1" x14ac:dyDescent="0.25"/>
    <row r="52085" s="29" customFormat="1" x14ac:dyDescent="0.25"/>
    <row r="52086" s="29" customFormat="1" x14ac:dyDescent="0.25"/>
    <row r="52087" s="29" customFormat="1" x14ac:dyDescent="0.25"/>
    <row r="52088" s="29" customFormat="1" x14ac:dyDescent="0.25"/>
    <row r="52089" s="29" customFormat="1" x14ac:dyDescent="0.25"/>
    <row r="52090" s="29" customFormat="1" x14ac:dyDescent="0.25"/>
    <row r="52091" s="29" customFormat="1" x14ac:dyDescent="0.25"/>
    <row r="52092" s="29" customFormat="1" x14ac:dyDescent="0.25"/>
    <row r="52093" s="29" customFormat="1" x14ac:dyDescent="0.25"/>
    <row r="52094" s="29" customFormat="1" x14ac:dyDescent="0.25"/>
    <row r="52095" s="29" customFormat="1" x14ac:dyDescent="0.25"/>
    <row r="52096" s="29" customFormat="1" x14ac:dyDescent="0.25"/>
    <row r="52097" s="29" customFormat="1" x14ac:dyDescent="0.25"/>
    <row r="52098" s="29" customFormat="1" x14ac:dyDescent="0.25"/>
    <row r="52099" s="29" customFormat="1" x14ac:dyDescent="0.25"/>
    <row r="52100" s="29" customFormat="1" x14ac:dyDescent="0.25"/>
    <row r="52101" s="29" customFormat="1" x14ac:dyDescent="0.25"/>
    <row r="52102" s="29" customFormat="1" x14ac:dyDescent="0.25"/>
    <row r="52103" s="29" customFormat="1" x14ac:dyDescent="0.25"/>
    <row r="52104" s="29" customFormat="1" x14ac:dyDescent="0.25"/>
    <row r="52105" s="29" customFormat="1" x14ac:dyDescent="0.25"/>
    <row r="52106" s="29" customFormat="1" x14ac:dyDescent="0.25"/>
    <row r="52107" s="29" customFormat="1" x14ac:dyDescent="0.25"/>
    <row r="52108" s="29" customFormat="1" x14ac:dyDescent="0.25"/>
    <row r="52109" s="29" customFormat="1" x14ac:dyDescent="0.25"/>
    <row r="52110" s="29" customFormat="1" x14ac:dyDescent="0.25"/>
    <row r="52111" s="29" customFormat="1" x14ac:dyDescent="0.25"/>
    <row r="52112" s="29" customFormat="1" x14ac:dyDescent="0.25"/>
    <row r="52113" s="29" customFormat="1" x14ac:dyDescent="0.25"/>
    <row r="52114" s="29" customFormat="1" x14ac:dyDescent="0.25"/>
    <row r="52115" s="29" customFormat="1" x14ac:dyDescent="0.25"/>
    <row r="52116" s="29" customFormat="1" x14ac:dyDescent="0.25"/>
    <row r="52117" s="29" customFormat="1" x14ac:dyDescent="0.25"/>
    <row r="52118" s="29" customFormat="1" x14ac:dyDescent="0.25"/>
    <row r="52119" s="29" customFormat="1" x14ac:dyDescent="0.25"/>
    <row r="52120" s="29" customFormat="1" x14ac:dyDescent="0.25"/>
    <row r="52121" s="29" customFormat="1" x14ac:dyDescent="0.25"/>
    <row r="52122" s="29" customFormat="1" x14ac:dyDescent="0.25"/>
    <row r="52123" s="29" customFormat="1" x14ac:dyDescent="0.25"/>
    <row r="52124" s="29" customFormat="1" x14ac:dyDescent="0.25"/>
    <row r="52125" s="29" customFormat="1" x14ac:dyDescent="0.25"/>
    <row r="52126" s="29" customFormat="1" x14ac:dyDescent="0.25"/>
    <row r="52127" s="29" customFormat="1" x14ac:dyDescent="0.25"/>
    <row r="52128" s="29" customFormat="1" x14ac:dyDescent="0.25"/>
    <row r="52129" s="29" customFormat="1" x14ac:dyDescent="0.25"/>
    <row r="52130" s="29" customFormat="1" x14ac:dyDescent="0.25"/>
    <row r="52131" s="29" customFormat="1" x14ac:dyDescent="0.25"/>
    <row r="52132" s="29" customFormat="1" x14ac:dyDescent="0.25"/>
    <row r="52133" s="29" customFormat="1" x14ac:dyDescent="0.25"/>
    <row r="52134" s="29" customFormat="1" x14ac:dyDescent="0.25"/>
    <row r="52135" s="29" customFormat="1" x14ac:dyDescent="0.25"/>
    <row r="52136" s="29" customFormat="1" x14ac:dyDescent="0.25"/>
    <row r="52137" s="29" customFormat="1" x14ac:dyDescent="0.25"/>
    <row r="52138" s="29" customFormat="1" x14ac:dyDescent="0.25"/>
    <row r="52139" s="29" customFormat="1" x14ac:dyDescent="0.25"/>
    <row r="52140" s="29" customFormat="1" x14ac:dyDescent="0.25"/>
    <row r="52141" s="29" customFormat="1" x14ac:dyDescent="0.25"/>
    <row r="52142" s="29" customFormat="1" x14ac:dyDescent="0.25"/>
    <row r="52143" s="29" customFormat="1" x14ac:dyDescent="0.25"/>
    <row r="52144" s="29" customFormat="1" x14ac:dyDescent="0.25"/>
    <row r="52145" s="29" customFormat="1" x14ac:dyDescent="0.25"/>
    <row r="52146" s="29" customFormat="1" x14ac:dyDescent="0.25"/>
    <row r="52147" s="29" customFormat="1" x14ac:dyDescent="0.25"/>
    <row r="52148" s="29" customFormat="1" x14ac:dyDescent="0.25"/>
    <row r="52149" s="29" customFormat="1" x14ac:dyDescent="0.25"/>
    <row r="52150" s="29" customFormat="1" x14ac:dyDescent="0.25"/>
    <row r="52151" s="29" customFormat="1" x14ac:dyDescent="0.25"/>
    <row r="52152" s="29" customFormat="1" x14ac:dyDescent="0.25"/>
    <row r="52153" s="29" customFormat="1" x14ac:dyDescent="0.25"/>
    <row r="52154" s="29" customFormat="1" x14ac:dyDescent="0.25"/>
    <row r="52155" s="29" customFormat="1" x14ac:dyDescent="0.25"/>
    <row r="52156" s="29" customFormat="1" x14ac:dyDescent="0.25"/>
    <row r="52157" s="29" customFormat="1" x14ac:dyDescent="0.25"/>
    <row r="52158" s="29" customFormat="1" x14ac:dyDescent="0.25"/>
    <row r="52159" s="29" customFormat="1" x14ac:dyDescent="0.25"/>
    <row r="52160" s="29" customFormat="1" x14ac:dyDescent="0.25"/>
    <row r="52161" s="29" customFormat="1" x14ac:dyDescent="0.25"/>
    <row r="52162" s="29" customFormat="1" x14ac:dyDescent="0.25"/>
    <row r="52163" s="29" customFormat="1" x14ac:dyDescent="0.25"/>
    <row r="52164" s="29" customFormat="1" x14ac:dyDescent="0.25"/>
    <row r="52165" s="29" customFormat="1" x14ac:dyDescent="0.25"/>
    <row r="52166" s="29" customFormat="1" x14ac:dyDescent="0.25"/>
    <row r="52167" s="29" customFormat="1" x14ac:dyDescent="0.25"/>
    <row r="52168" s="29" customFormat="1" x14ac:dyDescent="0.25"/>
    <row r="52169" s="29" customFormat="1" x14ac:dyDescent="0.25"/>
    <row r="52170" s="29" customFormat="1" x14ac:dyDescent="0.25"/>
    <row r="52171" s="29" customFormat="1" x14ac:dyDescent="0.25"/>
    <row r="52172" s="29" customFormat="1" x14ac:dyDescent="0.25"/>
    <row r="52173" s="29" customFormat="1" x14ac:dyDescent="0.25"/>
    <row r="52174" s="29" customFormat="1" x14ac:dyDescent="0.25"/>
    <row r="52175" s="29" customFormat="1" x14ac:dyDescent="0.25"/>
    <row r="52176" s="29" customFormat="1" x14ac:dyDescent="0.25"/>
    <row r="52177" s="29" customFormat="1" x14ac:dyDescent="0.25"/>
    <row r="52178" s="29" customFormat="1" x14ac:dyDescent="0.25"/>
    <row r="52179" s="29" customFormat="1" x14ac:dyDescent="0.25"/>
    <row r="52180" s="29" customFormat="1" x14ac:dyDescent="0.25"/>
    <row r="52181" s="29" customFormat="1" x14ac:dyDescent="0.25"/>
    <row r="52182" s="29" customFormat="1" x14ac:dyDescent="0.25"/>
    <row r="52183" s="29" customFormat="1" x14ac:dyDescent="0.25"/>
    <row r="52184" s="29" customFormat="1" x14ac:dyDescent="0.25"/>
    <row r="52185" s="29" customFormat="1" x14ac:dyDescent="0.25"/>
    <row r="52186" s="29" customFormat="1" x14ac:dyDescent="0.25"/>
    <row r="52187" s="29" customFormat="1" x14ac:dyDescent="0.25"/>
    <row r="52188" s="29" customFormat="1" x14ac:dyDescent="0.25"/>
    <row r="52189" s="29" customFormat="1" x14ac:dyDescent="0.25"/>
    <row r="52190" s="29" customFormat="1" x14ac:dyDescent="0.25"/>
    <row r="52191" s="29" customFormat="1" x14ac:dyDescent="0.25"/>
    <row r="52192" s="29" customFormat="1" x14ac:dyDescent="0.25"/>
    <row r="52193" s="29" customFormat="1" x14ac:dyDescent="0.25"/>
    <row r="52194" s="29" customFormat="1" x14ac:dyDescent="0.25"/>
    <row r="52195" s="29" customFormat="1" x14ac:dyDescent="0.25"/>
    <row r="52196" s="29" customFormat="1" x14ac:dyDescent="0.25"/>
    <row r="52197" s="29" customFormat="1" x14ac:dyDescent="0.25"/>
    <row r="52198" s="29" customFormat="1" x14ac:dyDescent="0.25"/>
    <row r="52199" s="29" customFormat="1" x14ac:dyDescent="0.25"/>
    <row r="52200" s="29" customFormat="1" x14ac:dyDescent="0.25"/>
    <row r="52201" s="29" customFormat="1" x14ac:dyDescent="0.25"/>
    <row r="52202" s="29" customFormat="1" x14ac:dyDescent="0.25"/>
    <row r="52203" s="29" customFormat="1" x14ac:dyDescent="0.25"/>
    <row r="52204" s="29" customFormat="1" x14ac:dyDescent="0.25"/>
    <row r="52205" s="29" customFormat="1" x14ac:dyDescent="0.25"/>
    <row r="52206" s="29" customFormat="1" x14ac:dyDescent="0.25"/>
    <row r="52207" s="29" customFormat="1" x14ac:dyDescent="0.25"/>
    <row r="52208" s="29" customFormat="1" x14ac:dyDescent="0.25"/>
    <row r="52209" s="29" customFormat="1" x14ac:dyDescent="0.25"/>
    <row r="52210" s="29" customFormat="1" x14ac:dyDescent="0.25"/>
    <row r="52211" s="29" customFormat="1" x14ac:dyDescent="0.25"/>
    <row r="52212" s="29" customFormat="1" x14ac:dyDescent="0.25"/>
    <row r="52213" s="29" customFormat="1" x14ac:dyDescent="0.25"/>
    <row r="52214" s="29" customFormat="1" x14ac:dyDescent="0.25"/>
    <row r="52215" s="29" customFormat="1" x14ac:dyDescent="0.25"/>
    <row r="52216" s="29" customFormat="1" x14ac:dyDescent="0.25"/>
    <row r="52217" s="29" customFormat="1" x14ac:dyDescent="0.25"/>
    <row r="52218" s="29" customFormat="1" x14ac:dyDescent="0.25"/>
    <row r="52219" s="29" customFormat="1" x14ac:dyDescent="0.25"/>
    <row r="52220" s="29" customFormat="1" x14ac:dyDescent="0.25"/>
    <row r="52221" s="29" customFormat="1" x14ac:dyDescent="0.25"/>
    <row r="52222" s="29" customFormat="1" x14ac:dyDescent="0.25"/>
    <row r="52223" s="29" customFormat="1" x14ac:dyDescent="0.25"/>
    <row r="52224" s="29" customFormat="1" x14ac:dyDescent="0.25"/>
    <row r="52225" s="29" customFormat="1" x14ac:dyDescent="0.25"/>
    <row r="52226" s="29" customFormat="1" x14ac:dyDescent="0.25"/>
    <row r="52227" s="29" customFormat="1" x14ac:dyDescent="0.25"/>
    <row r="52228" s="29" customFormat="1" x14ac:dyDescent="0.25"/>
    <row r="52229" s="29" customFormat="1" x14ac:dyDescent="0.25"/>
    <row r="52230" s="29" customFormat="1" x14ac:dyDescent="0.25"/>
    <row r="52231" s="29" customFormat="1" x14ac:dyDescent="0.25"/>
    <row r="52232" s="29" customFormat="1" x14ac:dyDescent="0.25"/>
    <row r="52233" s="29" customFormat="1" x14ac:dyDescent="0.25"/>
    <row r="52234" s="29" customFormat="1" x14ac:dyDescent="0.25"/>
    <row r="52235" s="29" customFormat="1" x14ac:dyDescent="0.25"/>
    <row r="52236" s="29" customFormat="1" x14ac:dyDescent="0.25"/>
    <row r="52237" s="29" customFormat="1" x14ac:dyDescent="0.25"/>
    <row r="52238" s="29" customFormat="1" x14ac:dyDescent="0.25"/>
    <row r="52239" s="29" customFormat="1" x14ac:dyDescent="0.25"/>
    <row r="52240" s="29" customFormat="1" x14ac:dyDescent="0.25"/>
    <row r="52241" s="29" customFormat="1" x14ac:dyDescent="0.25"/>
    <row r="52242" s="29" customFormat="1" x14ac:dyDescent="0.25"/>
    <row r="52243" s="29" customFormat="1" x14ac:dyDescent="0.25"/>
    <row r="52244" s="29" customFormat="1" x14ac:dyDescent="0.25"/>
    <row r="52245" s="29" customFormat="1" x14ac:dyDescent="0.25"/>
    <row r="52246" s="29" customFormat="1" x14ac:dyDescent="0.25"/>
    <row r="52247" s="29" customFormat="1" x14ac:dyDescent="0.25"/>
    <row r="52248" s="29" customFormat="1" x14ac:dyDescent="0.25"/>
    <row r="52249" s="29" customFormat="1" x14ac:dyDescent="0.25"/>
    <row r="52250" s="29" customFormat="1" x14ac:dyDescent="0.25"/>
    <row r="52251" s="29" customFormat="1" x14ac:dyDescent="0.25"/>
    <row r="52252" s="29" customFormat="1" x14ac:dyDescent="0.25"/>
    <row r="52253" s="29" customFormat="1" x14ac:dyDescent="0.25"/>
    <row r="52254" s="29" customFormat="1" x14ac:dyDescent="0.25"/>
    <row r="52255" s="29" customFormat="1" x14ac:dyDescent="0.25"/>
    <row r="52256" s="29" customFormat="1" x14ac:dyDescent="0.25"/>
    <row r="52257" s="29" customFormat="1" x14ac:dyDescent="0.25"/>
    <row r="52258" s="29" customFormat="1" x14ac:dyDescent="0.25"/>
    <row r="52259" s="29" customFormat="1" x14ac:dyDescent="0.25"/>
    <row r="52260" s="29" customFormat="1" x14ac:dyDescent="0.25"/>
    <row r="52261" s="29" customFormat="1" x14ac:dyDescent="0.25"/>
    <row r="52262" s="29" customFormat="1" x14ac:dyDescent="0.25"/>
    <row r="52263" s="29" customFormat="1" x14ac:dyDescent="0.25"/>
    <row r="52264" s="29" customFormat="1" x14ac:dyDescent="0.25"/>
    <row r="52265" s="29" customFormat="1" x14ac:dyDescent="0.25"/>
    <row r="52266" s="29" customFormat="1" x14ac:dyDescent="0.25"/>
    <row r="52267" s="29" customFormat="1" x14ac:dyDescent="0.25"/>
    <row r="52268" s="29" customFormat="1" x14ac:dyDescent="0.25"/>
    <row r="52269" s="29" customFormat="1" x14ac:dyDescent="0.25"/>
    <row r="52270" s="29" customFormat="1" x14ac:dyDescent="0.25"/>
    <row r="52271" s="29" customFormat="1" x14ac:dyDescent="0.25"/>
    <row r="52272" s="29" customFormat="1" x14ac:dyDescent="0.25"/>
    <row r="52273" s="29" customFormat="1" x14ac:dyDescent="0.25"/>
    <row r="52274" s="29" customFormat="1" x14ac:dyDescent="0.25"/>
    <row r="52275" s="29" customFormat="1" x14ac:dyDescent="0.25"/>
    <row r="52276" s="29" customFormat="1" x14ac:dyDescent="0.25"/>
    <row r="52277" s="29" customFormat="1" x14ac:dyDescent="0.25"/>
    <row r="52278" s="29" customFormat="1" x14ac:dyDescent="0.25"/>
    <row r="52279" s="29" customFormat="1" x14ac:dyDescent="0.25"/>
    <row r="52280" s="29" customFormat="1" x14ac:dyDescent="0.25"/>
    <row r="52281" s="29" customFormat="1" x14ac:dyDescent="0.25"/>
    <row r="52282" s="29" customFormat="1" x14ac:dyDescent="0.25"/>
    <row r="52283" s="29" customFormat="1" x14ac:dyDescent="0.25"/>
    <row r="52284" s="29" customFormat="1" x14ac:dyDescent="0.25"/>
    <row r="52285" s="29" customFormat="1" x14ac:dyDescent="0.25"/>
    <row r="52286" s="29" customFormat="1" x14ac:dyDescent="0.25"/>
    <row r="52287" s="29" customFormat="1" x14ac:dyDescent="0.25"/>
    <row r="52288" s="29" customFormat="1" x14ac:dyDescent="0.25"/>
    <row r="52289" s="29" customFormat="1" x14ac:dyDescent="0.25"/>
    <row r="52290" s="29" customFormat="1" x14ac:dyDescent="0.25"/>
    <row r="52291" s="29" customFormat="1" x14ac:dyDescent="0.25"/>
    <row r="52292" s="29" customFormat="1" x14ac:dyDescent="0.25"/>
    <row r="52293" s="29" customFormat="1" x14ac:dyDescent="0.25"/>
    <row r="52294" s="29" customFormat="1" x14ac:dyDescent="0.25"/>
    <row r="52295" s="29" customFormat="1" x14ac:dyDescent="0.25"/>
    <row r="52296" s="29" customFormat="1" x14ac:dyDescent="0.25"/>
    <row r="52297" s="29" customFormat="1" x14ac:dyDescent="0.25"/>
    <row r="52298" s="29" customFormat="1" x14ac:dyDescent="0.25"/>
    <row r="52299" s="29" customFormat="1" x14ac:dyDescent="0.25"/>
    <row r="52300" s="29" customFormat="1" x14ac:dyDescent="0.25"/>
    <row r="52301" s="29" customFormat="1" x14ac:dyDescent="0.25"/>
    <row r="52302" s="29" customFormat="1" x14ac:dyDescent="0.25"/>
    <row r="52303" s="29" customFormat="1" x14ac:dyDescent="0.25"/>
    <row r="52304" s="29" customFormat="1" x14ac:dyDescent="0.25"/>
    <row r="52305" s="29" customFormat="1" x14ac:dyDescent="0.25"/>
    <row r="52306" s="29" customFormat="1" x14ac:dyDescent="0.25"/>
    <row r="52307" s="29" customFormat="1" x14ac:dyDescent="0.25"/>
    <row r="52308" s="29" customFormat="1" x14ac:dyDescent="0.25"/>
    <row r="52309" s="29" customFormat="1" x14ac:dyDescent="0.25"/>
    <row r="52310" s="29" customFormat="1" x14ac:dyDescent="0.25"/>
    <row r="52311" s="29" customFormat="1" x14ac:dyDescent="0.25"/>
    <row r="52312" s="29" customFormat="1" x14ac:dyDescent="0.25"/>
    <row r="52313" s="29" customFormat="1" x14ac:dyDescent="0.25"/>
    <row r="52314" s="29" customFormat="1" x14ac:dyDescent="0.25"/>
    <row r="52315" s="29" customFormat="1" x14ac:dyDescent="0.25"/>
    <row r="52316" s="29" customFormat="1" x14ac:dyDescent="0.25"/>
    <row r="52317" s="29" customFormat="1" x14ac:dyDescent="0.25"/>
    <row r="52318" s="29" customFormat="1" x14ac:dyDescent="0.25"/>
    <row r="52319" s="29" customFormat="1" x14ac:dyDescent="0.25"/>
    <row r="52320" s="29" customFormat="1" x14ac:dyDescent="0.25"/>
    <row r="52321" s="29" customFormat="1" x14ac:dyDescent="0.25"/>
    <row r="52322" s="29" customFormat="1" x14ac:dyDescent="0.25"/>
    <row r="52323" s="29" customFormat="1" x14ac:dyDescent="0.25"/>
    <row r="52324" s="29" customFormat="1" x14ac:dyDescent="0.25"/>
    <row r="52325" s="29" customFormat="1" x14ac:dyDescent="0.25"/>
    <row r="52326" s="29" customFormat="1" x14ac:dyDescent="0.25"/>
    <row r="52327" s="29" customFormat="1" x14ac:dyDescent="0.25"/>
    <row r="52328" s="29" customFormat="1" x14ac:dyDescent="0.25"/>
    <row r="52329" s="29" customFormat="1" x14ac:dyDescent="0.25"/>
    <row r="52330" s="29" customFormat="1" x14ac:dyDescent="0.25"/>
    <row r="52331" s="29" customFormat="1" x14ac:dyDescent="0.25"/>
    <row r="52332" s="29" customFormat="1" x14ac:dyDescent="0.25"/>
    <row r="52333" s="29" customFormat="1" x14ac:dyDescent="0.25"/>
    <row r="52334" s="29" customFormat="1" x14ac:dyDescent="0.25"/>
    <row r="52335" s="29" customFormat="1" x14ac:dyDescent="0.25"/>
    <row r="52336" s="29" customFormat="1" x14ac:dyDescent="0.25"/>
    <row r="52337" s="29" customFormat="1" x14ac:dyDescent="0.25"/>
    <row r="52338" s="29" customFormat="1" x14ac:dyDescent="0.25"/>
    <row r="52339" s="29" customFormat="1" x14ac:dyDescent="0.25"/>
    <row r="52340" s="29" customFormat="1" x14ac:dyDescent="0.25"/>
    <row r="52341" s="29" customFormat="1" x14ac:dyDescent="0.25"/>
    <row r="52342" s="29" customFormat="1" x14ac:dyDescent="0.25"/>
    <row r="52343" s="29" customFormat="1" x14ac:dyDescent="0.25"/>
    <row r="52344" s="29" customFormat="1" x14ac:dyDescent="0.25"/>
    <row r="52345" s="29" customFormat="1" x14ac:dyDescent="0.25"/>
    <row r="52346" s="29" customFormat="1" x14ac:dyDescent="0.25"/>
    <row r="52347" s="29" customFormat="1" x14ac:dyDescent="0.25"/>
    <row r="52348" s="29" customFormat="1" x14ac:dyDescent="0.25"/>
    <row r="52349" s="29" customFormat="1" x14ac:dyDescent="0.25"/>
    <row r="52350" s="29" customFormat="1" x14ac:dyDescent="0.25"/>
    <row r="52351" s="29" customFormat="1" x14ac:dyDescent="0.25"/>
    <row r="52352" s="29" customFormat="1" x14ac:dyDescent="0.25"/>
    <row r="52353" s="29" customFormat="1" x14ac:dyDescent="0.25"/>
    <row r="52354" s="29" customFormat="1" x14ac:dyDescent="0.25"/>
    <row r="52355" s="29" customFormat="1" x14ac:dyDescent="0.25"/>
    <row r="52356" s="29" customFormat="1" x14ac:dyDescent="0.25"/>
    <row r="52357" s="29" customFormat="1" x14ac:dyDescent="0.25"/>
    <row r="52358" s="29" customFormat="1" x14ac:dyDescent="0.25"/>
    <row r="52359" s="29" customFormat="1" x14ac:dyDescent="0.25"/>
    <row r="52360" s="29" customFormat="1" x14ac:dyDescent="0.25"/>
    <row r="52361" s="29" customFormat="1" x14ac:dyDescent="0.25"/>
    <row r="52362" s="29" customFormat="1" x14ac:dyDescent="0.25"/>
    <row r="52363" s="29" customFormat="1" x14ac:dyDescent="0.25"/>
    <row r="52364" s="29" customFormat="1" x14ac:dyDescent="0.25"/>
    <row r="52365" s="29" customFormat="1" x14ac:dyDescent="0.25"/>
    <row r="52366" s="29" customFormat="1" x14ac:dyDescent="0.25"/>
    <row r="52367" s="29" customFormat="1" x14ac:dyDescent="0.25"/>
    <row r="52368" s="29" customFormat="1" x14ac:dyDescent="0.25"/>
    <row r="52369" s="29" customFormat="1" x14ac:dyDescent="0.25"/>
    <row r="52370" s="29" customFormat="1" x14ac:dyDescent="0.25"/>
    <row r="52371" s="29" customFormat="1" x14ac:dyDescent="0.25"/>
    <row r="52372" s="29" customFormat="1" x14ac:dyDescent="0.25"/>
    <row r="52373" s="29" customFormat="1" x14ac:dyDescent="0.25"/>
    <row r="52374" s="29" customFormat="1" x14ac:dyDescent="0.25"/>
    <row r="52375" s="29" customFormat="1" x14ac:dyDescent="0.25"/>
    <row r="52376" s="29" customFormat="1" x14ac:dyDescent="0.25"/>
    <row r="52377" s="29" customFormat="1" x14ac:dyDescent="0.25"/>
    <row r="52378" s="29" customFormat="1" x14ac:dyDescent="0.25"/>
    <row r="52379" s="29" customFormat="1" x14ac:dyDescent="0.25"/>
    <row r="52380" s="29" customFormat="1" x14ac:dyDescent="0.25"/>
    <row r="52381" s="29" customFormat="1" x14ac:dyDescent="0.25"/>
    <row r="52382" s="29" customFormat="1" x14ac:dyDescent="0.25"/>
    <row r="52383" s="29" customFormat="1" x14ac:dyDescent="0.25"/>
    <row r="52384" s="29" customFormat="1" x14ac:dyDescent="0.25"/>
    <row r="52385" s="29" customFormat="1" x14ac:dyDescent="0.25"/>
    <row r="52386" s="29" customFormat="1" x14ac:dyDescent="0.25"/>
    <row r="52387" s="29" customFormat="1" x14ac:dyDescent="0.25"/>
    <row r="52388" s="29" customFormat="1" x14ac:dyDescent="0.25"/>
    <row r="52389" s="29" customFormat="1" x14ac:dyDescent="0.25"/>
    <row r="52390" s="29" customFormat="1" x14ac:dyDescent="0.25"/>
    <row r="52391" s="29" customFormat="1" x14ac:dyDescent="0.25"/>
    <row r="52392" s="29" customFormat="1" x14ac:dyDescent="0.25"/>
    <row r="52393" s="29" customFormat="1" x14ac:dyDescent="0.25"/>
    <row r="52394" s="29" customFormat="1" x14ac:dyDescent="0.25"/>
    <row r="52395" s="29" customFormat="1" x14ac:dyDescent="0.25"/>
    <row r="52396" s="29" customFormat="1" x14ac:dyDescent="0.25"/>
    <row r="52397" s="29" customFormat="1" x14ac:dyDescent="0.25"/>
    <row r="52398" s="29" customFormat="1" x14ac:dyDescent="0.25"/>
    <row r="52399" s="29" customFormat="1" x14ac:dyDescent="0.25"/>
    <row r="52400" s="29" customFormat="1" x14ac:dyDescent="0.25"/>
    <row r="52401" s="29" customFormat="1" x14ac:dyDescent="0.25"/>
    <row r="52402" s="29" customFormat="1" x14ac:dyDescent="0.25"/>
    <row r="52403" s="29" customFormat="1" x14ac:dyDescent="0.25"/>
    <row r="52404" s="29" customFormat="1" x14ac:dyDescent="0.25"/>
    <row r="52405" s="29" customFormat="1" x14ac:dyDescent="0.25"/>
    <row r="52406" s="29" customFormat="1" x14ac:dyDescent="0.25"/>
    <row r="52407" s="29" customFormat="1" x14ac:dyDescent="0.25"/>
    <row r="52408" s="29" customFormat="1" x14ac:dyDescent="0.25"/>
    <row r="52409" s="29" customFormat="1" x14ac:dyDescent="0.25"/>
    <row r="52410" s="29" customFormat="1" x14ac:dyDescent="0.25"/>
    <row r="52411" s="29" customFormat="1" x14ac:dyDescent="0.25"/>
    <row r="52412" s="29" customFormat="1" x14ac:dyDescent="0.25"/>
    <row r="52413" s="29" customFormat="1" x14ac:dyDescent="0.25"/>
    <row r="52414" s="29" customFormat="1" x14ac:dyDescent="0.25"/>
    <row r="52415" s="29" customFormat="1" x14ac:dyDescent="0.25"/>
    <row r="52416" s="29" customFormat="1" x14ac:dyDescent="0.25"/>
    <row r="52417" s="29" customFormat="1" x14ac:dyDescent="0.25"/>
    <row r="52418" s="29" customFormat="1" x14ac:dyDescent="0.25"/>
    <row r="52419" s="29" customFormat="1" x14ac:dyDescent="0.25"/>
    <row r="52420" s="29" customFormat="1" x14ac:dyDescent="0.25"/>
    <row r="52421" s="29" customFormat="1" x14ac:dyDescent="0.25"/>
    <row r="52422" s="29" customFormat="1" x14ac:dyDescent="0.25"/>
    <row r="52423" s="29" customFormat="1" x14ac:dyDescent="0.25"/>
    <row r="52424" s="29" customFormat="1" x14ac:dyDescent="0.25"/>
    <row r="52425" s="29" customFormat="1" x14ac:dyDescent="0.25"/>
    <row r="52426" s="29" customFormat="1" x14ac:dyDescent="0.25"/>
    <row r="52427" s="29" customFormat="1" x14ac:dyDescent="0.25"/>
    <row r="52428" s="29" customFormat="1" x14ac:dyDescent="0.25"/>
    <row r="52429" s="29" customFormat="1" x14ac:dyDescent="0.25"/>
    <row r="52430" s="29" customFormat="1" x14ac:dyDescent="0.25"/>
    <row r="52431" s="29" customFormat="1" x14ac:dyDescent="0.25"/>
    <row r="52432" s="29" customFormat="1" x14ac:dyDescent="0.25"/>
    <row r="52433" s="29" customFormat="1" x14ac:dyDescent="0.25"/>
    <row r="52434" s="29" customFormat="1" x14ac:dyDescent="0.25"/>
    <row r="52435" s="29" customFormat="1" x14ac:dyDescent="0.25"/>
    <row r="52436" s="29" customFormat="1" x14ac:dyDescent="0.25"/>
    <row r="52437" s="29" customFormat="1" x14ac:dyDescent="0.25"/>
    <row r="52438" s="29" customFormat="1" x14ac:dyDescent="0.25"/>
    <row r="52439" s="29" customFormat="1" x14ac:dyDescent="0.25"/>
    <row r="52440" s="29" customFormat="1" x14ac:dyDescent="0.25"/>
    <row r="52441" s="29" customFormat="1" x14ac:dyDescent="0.25"/>
    <row r="52442" s="29" customFormat="1" x14ac:dyDescent="0.25"/>
    <row r="52443" s="29" customFormat="1" x14ac:dyDescent="0.25"/>
    <row r="52444" s="29" customFormat="1" x14ac:dyDescent="0.25"/>
    <row r="52445" s="29" customFormat="1" x14ac:dyDescent="0.25"/>
    <row r="52446" s="29" customFormat="1" x14ac:dyDescent="0.25"/>
    <row r="52447" s="29" customFormat="1" x14ac:dyDescent="0.25"/>
    <row r="52448" s="29" customFormat="1" x14ac:dyDescent="0.25"/>
    <row r="52449" s="29" customFormat="1" x14ac:dyDescent="0.25"/>
    <row r="52450" s="29" customFormat="1" x14ac:dyDescent="0.25"/>
    <row r="52451" s="29" customFormat="1" x14ac:dyDescent="0.25"/>
    <row r="52452" s="29" customFormat="1" x14ac:dyDescent="0.25"/>
    <row r="52453" s="29" customFormat="1" x14ac:dyDescent="0.25"/>
    <row r="52454" s="29" customFormat="1" x14ac:dyDescent="0.25"/>
    <row r="52455" s="29" customFormat="1" x14ac:dyDescent="0.25"/>
    <row r="52456" s="29" customFormat="1" x14ac:dyDescent="0.25"/>
    <row r="52457" s="29" customFormat="1" x14ac:dyDescent="0.25"/>
    <row r="52458" s="29" customFormat="1" x14ac:dyDescent="0.25"/>
    <row r="52459" s="29" customFormat="1" x14ac:dyDescent="0.25"/>
    <row r="52460" s="29" customFormat="1" x14ac:dyDescent="0.25"/>
    <row r="52461" s="29" customFormat="1" x14ac:dyDescent="0.25"/>
    <row r="52462" s="29" customFormat="1" x14ac:dyDescent="0.25"/>
    <row r="52463" s="29" customFormat="1" x14ac:dyDescent="0.25"/>
    <row r="52464" s="29" customFormat="1" x14ac:dyDescent="0.25"/>
    <row r="52465" s="29" customFormat="1" x14ac:dyDescent="0.25"/>
    <row r="52466" s="29" customFormat="1" x14ac:dyDescent="0.25"/>
    <row r="52467" s="29" customFormat="1" x14ac:dyDescent="0.25"/>
    <row r="52468" s="29" customFormat="1" x14ac:dyDescent="0.25"/>
    <row r="52469" s="29" customFormat="1" x14ac:dyDescent="0.25"/>
    <row r="52470" s="29" customFormat="1" x14ac:dyDescent="0.25"/>
    <row r="52471" s="29" customFormat="1" x14ac:dyDescent="0.25"/>
    <row r="52472" s="29" customFormat="1" x14ac:dyDescent="0.25"/>
    <row r="52473" s="29" customFormat="1" x14ac:dyDescent="0.25"/>
    <row r="52474" s="29" customFormat="1" x14ac:dyDescent="0.25"/>
    <row r="52475" s="29" customFormat="1" x14ac:dyDescent="0.25"/>
    <row r="52476" s="29" customFormat="1" x14ac:dyDescent="0.25"/>
    <row r="52477" s="29" customFormat="1" x14ac:dyDescent="0.25"/>
    <row r="52478" s="29" customFormat="1" x14ac:dyDescent="0.25"/>
    <row r="52479" s="29" customFormat="1" x14ac:dyDescent="0.25"/>
    <row r="52480" s="29" customFormat="1" x14ac:dyDescent="0.25"/>
    <row r="52481" s="29" customFormat="1" x14ac:dyDescent="0.25"/>
    <row r="52482" s="29" customFormat="1" x14ac:dyDescent="0.25"/>
    <row r="52483" s="29" customFormat="1" x14ac:dyDescent="0.25"/>
    <row r="52484" s="29" customFormat="1" x14ac:dyDescent="0.25"/>
    <row r="52485" s="29" customFormat="1" x14ac:dyDescent="0.25"/>
    <row r="52486" s="29" customFormat="1" x14ac:dyDescent="0.25"/>
    <row r="52487" s="29" customFormat="1" x14ac:dyDescent="0.25"/>
    <row r="52488" s="29" customFormat="1" x14ac:dyDescent="0.25"/>
    <row r="52489" s="29" customFormat="1" x14ac:dyDescent="0.25"/>
    <row r="52490" s="29" customFormat="1" x14ac:dyDescent="0.25"/>
    <row r="52491" s="29" customFormat="1" x14ac:dyDescent="0.25"/>
    <row r="52492" s="29" customFormat="1" x14ac:dyDescent="0.25"/>
    <row r="52493" s="29" customFormat="1" x14ac:dyDescent="0.25"/>
    <row r="52494" s="29" customFormat="1" x14ac:dyDescent="0.25"/>
    <row r="52495" s="29" customFormat="1" x14ac:dyDescent="0.25"/>
    <row r="52496" s="29" customFormat="1" x14ac:dyDescent="0.25"/>
    <row r="52497" s="29" customFormat="1" x14ac:dyDescent="0.25"/>
    <row r="52498" s="29" customFormat="1" x14ac:dyDescent="0.25"/>
    <row r="52499" s="29" customFormat="1" x14ac:dyDescent="0.25"/>
    <row r="52500" s="29" customFormat="1" x14ac:dyDescent="0.25"/>
    <row r="52501" s="29" customFormat="1" x14ac:dyDescent="0.25"/>
    <row r="52502" s="29" customFormat="1" x14ac:dyDescent="0.25"/>
    <row r="52503" s="29" customFormat="1" x14ac:dyDescent="0.25"/>
    <row r="52504" s="29" customFormat="1" x14ac:dyDescent="0.25"/>
    <row r="52505" s="29" customFormat="1" x14ac:dyDescent="0.25"/>
    <row r="52506" s="29" customFormat="1" x14ac:dyDescent="0.25"/>
    <row r="52507" s="29" customFormat="1" x14ac:dyDescent="0.25"/>
    <row r="52508" s="29" customFormat="1" x14ac:dyDescent="0.25"/>
    <row r="52509" s="29" customFormat="1" x14ac:dyDescent="0.25"/>
    <row r="52510" s="29" customFormat="1" x14ac:dyDescent="0.25"/>
    <row r="52511" s="29" customFormat="1" x14ac:dyDescent="0.25"/>
    <row r="52512" s="29" customFormat="1" x14ac:dyDescent="0.25"/>
    <row r="52513" s="29" customFormat="1" x14ac:dyDescent="0.25"/>
    <row r="52514" s="29" customFormat="1" x14ac:dyDescent="0.25"/>
    <row r="52515" s="29" customFormat="1" x14ac:dyDescent="0.25"/>
    <row r="52516" s="29" customFormat="1" x14ac:dyDescent="0.25"/>
    <row r="52517" s="29" customFormat="1" x14ac:dyDescent="0.25"/>
    <row r="52518" s="29" customFormat="1" x14ac:dyDescent="0.25"/>
    <row r="52519" s="29" customFormat="1" x14ac:dyDescent="0.25"/>
    <row r="52520" s="29" customFormat="1" x14ac:dyDescent="0.25"/>
    <row r="52521" s="29" customFormat="1" x14ac:dyDescent="0.25"/>
    <row r="52522" s="29" customFormat="1" x14ac:dyDescent="0.25"/>
    <row r="52523" s="29" customFormat="1" x14ac:dyDescent="0.25"/>
    <row r="52524" s="29" customFormat="1" x14ac:dyDescent="0.25"/>
    <row r="52525" s="29" customFormat="1" x14ac:dyDescent="0.25"/>
    <row r="52526" s="29" customFormat="1" x14ac:dyDescent="0.25"/>
    <row r="52527" s="29" customFormat="1" x14ac:dyDescent="0.25"/>
    <row r="52528" s="29" customFormat="1" x14ac:dyDescent="0.25"/>
    <row r="52529" s="29" customFormat="1" x14ac:dyDescent="0.25"/>
    <row r="52530" s="29" customFormat="1" x14ac:dyDescent="0.25"/>
    <row r="52531" s="29" customFormat="1" x14ac:dyDescent="0.25"/>
    <row r="52532" s="29" customFormat="1" x14ac:dyDescent="0.25"/>
    <row r="52533" s="29" customFormat="1" x14ac:dyDescent="0.25"/>
    <row r="52534" s="29" customFormat="1" x14ac:dyDescent="0.25"/>
    <row r="52535" s="29" customFormat="1" x14ac:dyDescent="0.25"/>
    <row r="52536" s="29" customFormat="1" x14ac:dyDescent="0.25"/>
    <row r="52537" s="29" customFormat="1" x14ac:dyDescent="0.25"/>
    <row r="52538" s="29" customFormat="1" x14ac:dyDescent="0.25"/>
    <row r="52539" s="29" customFormat="1" x14ac:dyDescent="0.25"/>
    <row r="52540" s="29" customFormat="1" x14ac:dyDescent="0.25"/>
    <row r="52541" s="29" customFormat="1" x14ac:dyDescent="0.25"/>
    <row r="52542" s="29" customFormat="1" x14ac:dyDescent="0.25"/>
    <row r="52543" s="29" customFormat="1" x14ac:dyDescent="0.25"/>
    <row r="52544" s="29" customFormat="1" x14ac:dyDescent="0.25"/>
    <row r="52545" s="29" customFormat="1" x14ac:dyDescent="0.25"/>
    <row r="52546" s="29" customFormat="1" x14ac:dyDescent="0.25"/>
    <row r="52547" s="29" customFormat="1" x14ac:dyDescent="0.25"/>
    <row r="52548" s="29" customFormat="1" x14ac:dyDescent="0.25"/>
    <row r="52549" s="29" customFormat="1" x14ac:dyDescent="0.25"/>
    <row r="52550" s="29" customFormat="1" x14ac:dyDescent="0.25"/>
    <row r="52551" s="29" customFormat="1" x14ac:dyDescent="0.25"/>
    <row r="52552" s="29" customFormat="1" x14ac:dyDescent="0.25"/>
    <row r="52553" s="29" customFormat="1" x14ac:dyDescent="0.25"/>
    <row r="52554" s="29" customFormat="1" x14ac:dyDescent="0.25"/>
    <row r="52555" s="29" customFormat="1" x14ac:dyDescent="0.25"/>
    <row r="52556" s="29" customFormat="1" x14ac:dyDescent="0.25"/>
    <row r="52557" s="29" customFormat="1" x14ac:dyDescent="0.25"/>
    <row r="52558" s="29" customFormat="1" x14ac:dyDescent="0.25"/>
    <row r="52559" s="29" customFormat="1" x14ac:dyDescent="0.25"/>
    <row r="52560" s="29" customFormat="1" x14ac:dyDescent="0.25"/>
    <row r="52561" s="29" customFormat="1" x14ac:dyDescent="0.25"/>
    <row r="52562" s="29" customFormat="1" x14ac:dyDescent="0.25"/>
    <row r="52563" s="29" customFormat="1" x14ac:dyDescent="0.25"/>
    <row r="52564" s="29" customFormat="1" x14ac:dyDescent="0.25"/>
    <row r="52565" s="29" customFormat="1" x14ac:dyDescent="0.25"/>
    <row r="52566" s="29" customFormat="1" x14ac:dyDescent="0.25"/>
    <row r="52567" s="29" customFormat="1" x14ac:dyDescent="0.25"/>
    <row r="52568" s="29" customFormat="1" x14ac:dyDescent="0.25"/>
    <row r="52569" s="29" customFormat="1" x14ac:dyDescent="0.25"/>
    <row r="52570" s="29" customFormat="1" x14ac:dyDescent="0.25"/>
    <row r="52571" s="29" customFormat="1" x14ac:dyDescent="0.25"/>
    <row r="52572" s="29" customFormat="1" x14ac:dyDescent="0.25"/>
    <row r="52573" s="29" customFormat="1" x14ac:dyDescent="0.25"/>
    <row r="52574" s="29" customFormat="1" x14ac:dyDescent="0.25"/>
    <row r="52575" s="29" customFormat="1" x14ac:dyDescent="0.25"/>
    <row r="52576" s="29" customFormat="1" x14ac:dyDescent="0.25"/>
    <row r="52577" s="29" customFormat="1" x14ac:dyDescent="0.25"/>
    <row r="52578" s="29" customFormat="1" x14ac:dyDescent="0.25"/>
    <row r="52579" s="29" customFormat="1" x14ac:dyDescent="0.25"/>
    <row r="52580" s="29" customFormat="1" x14ac:dyDescent="0.25"/>
    <row r="52581" s="29" customFormat="1" x14ac:dyDescent="0.25"/>
    <row r="52582" s="29" customFormat="1" x14ac:dyDescent="0.25"/>
    <row r="52583" s="29" customFormat="1" x14ac:dyDescent="0.25"/>
    <row r="52584" s="29" customFormat="1" x14ac:dyDescent="0.25"/>
    <row r="52585" s="29" customFormat="1" x14ac:dyDescent="0.25"/>
    <row r="52586" s="29" customFormat="1" x14ac:dyDescent="0.25"/>
    <row r="52587" s="29" customFormat="1" x14ac:dyDescent="0.25"/>
    <row r="52588" s="29" customFormat="1" x14ac:dyDescent="0.25"/>
    <row r="52589" s="29" customFormat="1" x14ac:dyDescent="0.25"/>
    <row r="52590" s="29" customFormat="1" x14ac:dyDescent="0.25"/>
    <row r="52591" s="29" customFormat="1" x14ac:dyDescent="0.25"/>
    <row r="52592" s="29" customFormat="1" x14ac:dyDescent="0.25"/>
    <row r="52593" s="29" customFormat="1" x14ac:dyDescent="0.25"/>
    <row r="52594" s="29" customFormat="1" x14ac:dyDescent="0.25"/>
    <row r="52595" s="29" customFormat="1" x14ac:dyDescent="0.25"/>
    <row r="52596" s="29" customFormat="1" x14ac:dyDescent="0.25"/>
    <row r="52597" s="29" customFormat="1" x14ac:dyDescent="0.25"/>
    <row r="52598" s="29" customFormat="1" x14ac:dyDescent="0.25"/>
    <row r="52599" s="29" customFormat="1" x14ac:dyDescent="0.25"/>
    <row r="52600" s="29" customFormat="1" x14ac:dyDescent="0.25"/>
    <row r="52601" s="29" customFormat="1" x14ac:dyDescent="0.25"/>
    <row r="52602" s="29" customFormat="1" x14ac:dyDescent="0.25"/>
    <row r="52603" s="29" customFormat="1" x14ac:dyDescent="0.25"/>
    <row r="52604" s="29" customFormat="1" x14ac:dyDescent="0.25"/>
    <row r="52605" s="29" customFormat="1" x14ac:dyDescent="0.25"/>
    <row r="52606" s="29" customFormat="1" x14ac:dyDescent="0.25"/>
    <row r="52607" s="29" customFormat="1" x14ac:dyDescent="0.25"/>
    <row r="52608" s="29" customFormat="1" x14ac:dyDescent="0.25"/>
    <row r="52609" s="29" customFormat="1" x14ac:dyDescent="0.25"/>
    <row r="52610" s="29" customFormat="1" x14ac:dyDescent="0.25"/>
    <row r="52611" s="29" customFormat="1" x14ac:dyDescent="0.25"/>
    <row r="52612" s="29" customFormat="1" x14ac:dyDescent="0.25"/>
    <row r="52613" s="29" customFormat="1" x14ac:dyDescent="0.25"/>
    <row r="52614" s="29" customFormat="1" x14ac:dyDescent="0.25"/>
    <row r="52615" s="29" customFormat="1" x14ac:dyDescent="0.25"/>
    <row r="52616" s="29" customFormat="1" x14ac:dyDescent="0.25"/>
    <row r="52617" s="29" customFormat="1" x14ac:dyDescent="0.25"/>
    <row r="52618" s="29" customFormat="1" x14ac:dyDescent="0.25"/>
    <row r="52619" s="29" customFormat="1" x14ac:dyDescent="0.25"/>
    <row r="52620" s="29" customFormat="1" x14ac:dyDescent="0.25"/>
    <row r="52621" s="29" customFormat="1" x14ac:dyDescent="0.25"/>
    <row r="52622" s="29" customFormat="1" x14ac:dyDescent="0.25"/>
    <row r="52623" s="29" customFormat="1" x14ac:dyDescent="0.25"/>
    <row r="52624" s="29" customFormat="1" x14ac:dyDescent="0.25"/>
    <row r="52625" s="29" customFormat="1" x14ac:dyDescent="0.25"/>
    <row r="52626" s="29" customFormat="1" x14ac:dyDescent="0.25"/>
    <row r="52627" s="29" customFormat="1" x14ac:dyDescent="0.25"/>
    <row r="52628" s="29" customFormat="1" x14ac:dyDescent="0.25"/>
    <row r="52629" s="29" customFormat="1" x14ac:dyDescent="0.25"/>
    <row r="52630" s="29" customFormat="1" x14ac:dyDescent="0.25"/>
    <row r="52631" s="29" customFormat="1" x14ac:dyDescent="0.25"/>
    <row r="52632" s="29" customFormat="1" x14ac:dyDescent="0.25"/>
    <row r="52633" s="29" customFormat="1" x14ac:dyDescent="0.25"/>
    <row r="52634" s="29" customFormat="1" x14ac:dyDescent="0.25"/>
    <row r="52635" s="29" customFormat="1" x14ac:dyDescent="0.25"/>
    <row r="52636" s="29" customFormat="1" x14ac:dyDescent="0.25"/>
    <row r="52637" s="29" customFormat="1" x14ac:dyDescent="0.25"/>
    <row r="52638" s="29" customFormat="1" x14ac:dyDescent="0.25"/>
    <row r="52639" s="29" customFormat="1" x14ac:dyDescent="0.25"/>
    <row r="52640" s="29" customFormat="1" x14ac:dyDescent="0.25"/>
    <row r="52641" s="29" customFormat="1" x14ac:dyDescent="0.25"/>
    <row r="52642" s="29" customFormat="1" x14ac:dyDescent="0.25"/>
    <row r="52643" s="29" customFormat="1" x14ac:dyDescent="0.25"/>
    <row r="52644" s="29" customFormat="1" x14ac:dyDescent="0.25"/>
    <row r="52645" s="29" customFormat="1" x14ac:dyDescent="0.25"/>
    <row r="52646" s="29" customFormat="1" x14ac:dyDescent="0.25"/>
    <row r="52647" s="29" customFormat="1" x14ac:dyDescent="0.25"/>
    <row r="52648" s="29" customFormat="1" x14ac:dyDescent="0.25"/>
    <row r="52649" s="29" customFormat="1" x14ac:dyDescent="0.25"/>
    <row r="52650" s="29" customFormat="1" x14ac:dyDescent="0.25"/>
    <row r="52651" s="29" customFormat="1" x14ac:dyDescent="0.25"/>
    <row r="52652" s="29" customFormat="1" x14ac:dyDescent="0.25"/>
    <row r="52653" s="29" customFormat="1" x14ac:dyDescent="0.25"/>
    <row r="52654" s="29" customFormat="1" x14ac:dyDescent="0.25"/>
    <row r="52655" s="29" customFormat="1" x14ac:dyDescent="0.25"/>
    <row r="52656" s="29" customFormat="1" x14ac:dyDescent="0.25"/>
    <row r="52657" s="29" customFormat="1" x14ac:dyDescent="0.25"/>
    <row r="52658" s="29" customFormat="1" x14ac:dyDescent="0.25"/>
    <row r="52659" s="29" customFormat="1" x14ac:dyDescent="0.25"/>
    <row r="52660" s="29" customFormat="1" x14ac:dyDescent="0.25"/>
    <row r="52661" s="29" customFormat="1" x14ac:dyDescent="0.25"/>
    <row r="52662" s="29" customFormat="1" x14ac:dyDescent="0.25"/>
    <row r="52663" s="29" customFormat="1" x14ac:dyDescent="0.25"/>
    <row r="52664" s="29" customFormat="1" x14ac:dyDescent="0.25"/>
    <row r="52665" s="29" customFormat="1" x14ac:dyDescent="0.25"/>
    <row r="52666" s="29" customFormat="1" x14ac:dyDescent="0.25"/>
    <row r="52667" s="29" customFormat="1" x14ac:dyDescent="0.25"/>
    <row r="52668" s="29" customFormat="1" x14ac:dyDescent="0.25"/>
    <row r="52669" s="29" customFormat="1" x14ac:dyDescent="0.25"/>
    <row r="52670" s="29" customFormat="1" x14ac:dyDescent="0.25"/>
    <row r="52671" s="29" customFormat="1" x14ac:dyDescent="0.25"/>
    <row r="52672" s="29" customFormat="1" x14ac:dyDescent="0.25"/>
    <row r="52673" s="29" customFormat="1" x14ac:dyDescent="0.25"/>
    <row r="52674" s="29" customFormat="1" x14ac:dyDescent="0.25"/>
    <row r="52675" s="29" customFormat="1" x14ac:dyDescent="0.25"/>
    <row r="52676" s="29" customFormat="1" x14ac:dyDescent="0.25"/>
    <row r="52677" s="29" customFormat="1" x14ac:dyDescent="0.25"/>
    <row r="52678" s="29" customFormat="1" x14ac:dyDescent="0.25"/>
    <row r="52679" s="29" customFormat="1" x14ac:dyDescent="0.25"/>
    <row r="52680" s="29" customFormat="1" x14ac:dyDescent="0.25"/>
    <row r="52681" s="29" customFormat="1" x14ac:dyDescent="0.25"/>
    <row r="52682" s="29" customFormat="1" x14ac:dyDescent="0.25"/>
    <row r="52683" s="29" customFormat="1" x14ac:dyDescent="0.25"/>
    <row r="52684" s="29" customFormat="1" x14ac:dyDescent="0.25"/>
    <row r="52685" s="29" customFormat="1" x14ac:dyDescent="0.25"/>
    <row r="52686" s="29" customFormat="1" x14ac:dyDescent="0.25"/>
    <row r="52687" s="29" customFormat="1" x14ac:dyDescent="0.25"/>
    <row r="52688" s="29" customFormat="1" x14ac:dyDescent="0.25"/>
    <row r="52689" s="29" customFormat="1" x14ac:dyDescent="0.25"/>
    <row r="52690" s="29" customFormat="1" x14ac:dyDescent="0.25"/>
    <row r="52691" s="29" customFormat="1" x14ac:dyDescent="0.25"/>
    <row r="52692" s="29" customFormat="1" x14ac:dyDescent="0.25"/>
    <row r="52693" s="29" customFormat="1" x14ac:dyDescent="0.25"/>
    <row r="52694" s="29" customFormat="1" x14ac:dyDescent="0.25"/>
    <row r="52695" s="29" customFormat="1" x14ac:dyDescent="0.25"/>
    <row r="52696" s="29" customFormat="1" x14ac:dyDescent="0.25"/>
    <row r="52697" s="29" customFormat="1" x14ac:dyDescent="0.25"/>
    <row r="52698" s="29" customFormat="1" x14ac:dyDescent="0.25"/>
    <row r="52699" s="29" customFormat="1" x14ac:dyDescent="0.25"/>
    <row r="52700" s="29" customFormat="1" x14ac:dyDescent="0.25"/>
    <row r="52701" s="29" customFormat="1" x14ac:dyDescent="0.25"/>
    <row r="52702" s="29" customFormat="1" x14ac:dyDescent="0.25"/>
    <row r="52703" s="29" customFormat="1" x14ac:dyDescent="0.25"/>
    <row r="52704" s="29" customFormat="1" x14ac:dyDescent="0.25"/>
    <row r="52705" s="29" customFormat="1" x14ac:dyDescent="0.25"/>
    <row r="52706" s="29" customFormat="1" x14ac:dyDescent="0.25"/>
    <row r="52707" s="29" customFormat="1" x14ac:dyDescent="0.25"/>
    <row r="52708" s="29" customFormat="1" x14ac:dyDescent="0.25"/>
    <row r="52709" s="29" customFormat="1" x14ac:dyDescent="0.25"/>
    <row r="52710" s="29" customFormat="1" x14ac:dyDescent="0.25"/>
    <row r="52711" s="29" customFormat="1" x14ac:dyDescent="0.25"/>
    <row r="52712" s="29" customFormat="1" x14ac:dyDescent="0.25"/>
    <row r="52713" s="29" customFormat="1" x14ac:dyDescent="0.25"/>
    <row r="52714" s="29" customFormat="1" x14ac:dyDescent="0.25"/>
    <row r="52715" s="29" customFormat="1" x14ac:dyDescent="0.25"/>
    <row r="52716" s="29" customFormat="1" x14ac:dyDescent="0.25"/>
    <row r="52717" s="29" customFormat="1" x14ac:dyDescent="0.25"/>
    <row r="52718" s="29" customFormat="1" x14ac:dyDescent="0.25"/>
    <row r="52719" s="29" customFormat="1" x14ac:dyDescent="0.25"/>
    <row r="52720" s="29" customFormat="1" x14ac:dyDescent="0.25"/>
    <row r="52721" s="29" customFormat="1" x14ac:dyDescent="0.25"/>
    <row r="52722" s="29" customFormat="1" x14ac:dyDescent="0.25"/>
    <row r="52723" s="29" customFormat="1" x14ac:dyDescent="0.25"/>
    <row r="52724" s="29" customFormat="1" x14ac:dyDescent="0.25"/>
    <row r="52725" s="29" customFormat="1" x14ac:dyDescent="0.25"/>
    <row r="52726" s="29" customFormat="1" x14ac:dyDescent="0.25"/>
    <row r="52727" s="29" customFormat="1" x14ac:dyDescent="0.25"/>
    <row r="52728" s="29" customFormat="1" x14ac:dyDescent="0.25"/>
    <row r="52729" s="29" customFormat="1" x14ac:dyDescent="0.25"/>
    <row r="52730" s="29" customFormat="1" x14ac:dyDescent="0.25"/>
    <row r="52731" s="29" customFormat="1" x14ac:dyDescent="0.25"/>
    <row r="52732" s="29" customFormat="1" x14ac:dyDescent="0.25"/>
    <row r="52733" s="29" customFormat="1" x14ac:dyDescent="0.25"/>
    <row r="52734" s="29" customFormat="1" x14ac:dyDescent="0.25"/>
    <row r="52735" s="29" customFormat="1" x14ac:dyDescent="0.25"/>
    <row r="52736" s="29" customFormat="1" x14ac:dyDescent="0.25"/>
    <row r="52737" s="29" customFormat="1" x14ac:dyDescent="0.25"/>
    <row r="52738" s="29" customFormat="1" x14ac:dyDescent="0.25"/>
    <row r="52739" s="29" customFormat="1" x14ac:dyDescent="0.25"/>
    <row r="52740" s="29" customFormat="1" x14ac:dyDescent="0.25"/>
    <row r="52741" s="29" customFormat="1" x14ac:dyDescent="0.25"/>
    <row r="52742" s="29" customFormat="1" x14ac:dyDescent="0.25"/>
    <row r="52743" s="29" customFormat="1" x14ac:dyDescent="0.25"/>
    <row r="52744" s="29" customFormat="1" x14ac:dyDescent="0.25"/>
    <row r="52745" s="29" customFormat="1" x14ac:dyDescent="0.25"/>
    <row r="52746" s="29" customFormat="1" x14ac:dyDescent="0.25"/>
    <row r="52747" s="29" customFormat="1" x14ac:dyDescent="0.25"/>
    <row r="52748" s="29" customFormat="1" x14ac:dyDescent="0.25"/>
    <row r="52749" s="29" customFormat="1" x14ac:dyDescent="0.25"/>
    <row r="52750" s="29" customFormat="1" x14ac:dyDescent="0.25"/>
    <row r="52751" s="29" customFormat="1" x14ac:dyDescent="0.25"/>
    <row r="52752" s="29" customFormat="1" x14ac:dyDescent="0.25"/>
    <row r="52753" s="29" customFormat="1" x14ac:dyDescent="0.25"/>
    <row r="52754" s="29" customFormat="1" x14ac:dyDescent="0.25"/>
    <row r="52755" s="29" customFormat="1" x14ac:dyDescent="0.25"/>
    <row r="52756" s="29" customFormat="1" x14ac:dyDescent="0.25"/>
    <row r="52757" s="29" customFormat="1" x14ac:dyDescent="0.25"/>
    <row r="52758" s="29" customFormat="1" x14ac:dyDescent="0.25"/>
    <row r="52759" s="29" customFormat="1" x14ac:dyDescent="0.25"/>
    <row r="52760" s="29" customFormat="1" x14ac:dyDescent="0.25"/>
    <row r="52761" s="29" customFormat="1" x14ac:dyDescent="0.25"/>
    <row r="52762" s="29" customFormat="1" x14ac:dyDescent="0.25"/>
    <row r="52763" s="29" customFormat="1" x14ac:dyDescent="0.25"/>
    <row r="52764" s="29" customFormat="1" x14ac:dyDescent="0.25"/>
    <row r="52765" s="29" customFormat="1" x14ac:dyDescent="0.25"/>
    <row r="52766" s="29" customFormat="1" x14ac:dyDescent="0.25"/>
    <row r="52767" s="29" customFormat="1" x14ac:dyDescent="0.25"/>
    <row r="52768" s="29" customFormat="1" x14ac:dyDescent="0.25"/>
    <row r="52769" s="29" customFormat="1" x14ac:dyDescent="0.25"/>
    <row r="52770" s="29" customFormat="1" x14ac:dyDescent="0.25"/>
    <row r="52771" s="29" customFormat="1" x14ac:dyDescent="0.25"/>
    <row r="52772" s="29" customFormat="1" x14ac:dyDescent="0.25"/>
    <row r="52773" s="29" customFormat="1" x14ac:dyDescent="0.25"/>
    <row r="52774" s="29" customFormat="1" x14ac:dyDescent="0.25"/>
    <row r="52775" s="29" customFormat="1" x14ac:dyDescent="0.25"/>
    <row r="52776" s="29" customFormat="1" x14ac:dyDescent="0.25"/>
    <row r="52777" s="29" customFormat="1" x14ac:dyDescent="0.25"/>
    <row r="52778" s="29" customFormat="1" x14ac:dyDescent="0.25"/>
    <row r="52779" s="29" customFormat="1" x14ac:dyDescent="0.25"/>
    <row r="52780" s="29" customFormat="1" x14ac:dyDescent="0.25"/>
    <row r="52781" s="29" customFormat="1" x14ac:dyDescent="0.25"/>
    <row r="52782" s="29" customFormat="1" x14ac:dyDescent="0.25"/>
    <row r="52783" s="29" customFormat="1" x14ac:dyDescent="0.25"/>
    <row r="52784" s="29" customFormat="1" x14ac:dyDescent="0.25"/>
    <row r="52785" s="29" customFormat="1" x14ac:dyDescent="0.25"/>
    <row r="52786" s="29" customFormat="1" x14ac:dyDescent="0.25"/>
    <row r="52787" s="29" customFormat="1" x14ac:dyDescent="0.25"/>
    <row r="52788" s="29" customFormat="1" x14ac:dyDescent="0.25"/>
    <row r="52789" s="29" customFormat="1" x14ac:dyDescent="0.25"/>
    <row r="52790" s="29" customFormat="1" x14ac:dyDescent="0.25"/>
    <row r="52791" s="29" customFormat="1" x14ac:dyDescent="0.25"/>
    <row r="52792" s="29" customFormat="1" x14ac:dyDescent="0.25"/>
    <row r="52793" s="29" customFormat="1" x14ac:dyDescent="0.25"/>
    <row r="52794" s="29" customFormat="1" x14ac:dyDescent="0.25"/>
    <row r="52795" s="29" customFormat="1" x14ac:dyDescent="0.25"/>
    <row r="52796" s="29" customFormat="1" x14ac:dyDescent="0.25"/>
    <row r="52797" s="29" customFormat="1" x14ac:dyDescent="0.25"/>
    <row r="52798" s="29" customFormat="1" x14ac:dyDescent="0.25"/>
    <row r="52799" s="29" customFormat="1" x14ac:dyDescent="0.25"/>
    <row r="52800" s="29" customFormat="1" x14ac:dyDescent="0.25"/>
    <row r="52801" s="29" customFormat="1" x14ac:dyDescent="0.25"/>
    <row r="52802" s="29" customFormat="1" x14ac:dyDescent="0.25"/>
    <row r="52803" s="29" customFormat="1" x14ac:dyDescent="0.25"/>
    <row r="52804" s="29" customFormat="1" x14ac:dyDescent="0.25"/>
    <row r="52805" s="29" customFormat="1" x14ac:dyDescent="0.25"/>
    <row r="52806" s="29" customFormat="1" x14ac:dyDescent="0.25"/>
    <row r="52807" s="29" customFormat="1" x14ac:dyDescent="0.25"/>
    <row r="52808" s="29" customFormat="1" x14ac:dyDescent="0.25"/>
    <row r="52809" s="29" customFormat="1" x14ac:dyDescent="0.25"/>
    <row r="52810" s="29" customFormat="1" x14ac:dyDescent="0.25"/>
    <row r="52811" s="29" customFormat="1" x14ac:dyDescent="0.25"/>
    <row r="52812" s="29" customFormat="1" x14ac:dyDescent="0.25"/>
    <row r="52813" s="29" customFormat="1" x14ac:dyDescent="0.25"/>
    <row r="52814" s="29" customFormat="1" x14ac:dyDescent="0.25"/>
    <row r="52815" s="29" customFormat="1" x14ac:dyDescent="0.25"/>
    <row r="52816" s="29" customFormat="1" x14ac:dyDescent="0.25"/>
    <row r="52817" s="29" customFormat="1" x14ac:dyDescent="0.25"/>
    <row r="52818" s="29" customFormat="1" x14ac:dyDescent="0.25"/>
    <row r="52819" s="29" customFormat="1" x14ac:dyDescent="0.25"/>
    <row r="52820" s="29" customFormat="1" x14ac:dyDescent="0.25"/>
    <row r="52821" s="29" customFormat="1" x14ac:dyDescent="0.25"/>
    <row r="52822" s="29" customFormat="1" x14ac:dyDescent="0.25"/>
    <row r="52823" s="29" customFormat="1" x14ac:dyDescent="0.25"/>
    <row r="52824" s="29" customFormat="1" x14ac:dyDescent="0.25"/>
    <row r="52825" s="29" customFormat="1" x14ac:dyDescent="0.25"/>
    <row r="52826" s="29" customFormat="1" x14ac:dyDescent="0.25"/>
    <row r="52827" s="29" customFormat="1" x14ac:dyDescent="0.25"/>
    <row r="52828" s="29" customFormat="1" x14ac:dyDescent="0.25"/>
    <row r="52829" s="29" customFormat="1" x14ac:dyDescent="0.25"/>
    <row r="52830" s="29" customFormat="1" x14ac:dyDescent="0.25"/>
    <row r="52831" s="29" customFormat="1" x14ac:dyDescent="0.25"/>
    <row r="52832" s="29" customFormat="1" x14ac:dyDescent="0.25"/>
    <row r="52833" s="29" customFormat="1" x14ac:dyDescent="0.25"/>
    <row r="52834" s="29" customFormat="1" x14ac:dyDescent="0.25"/>
    <row r="52835" s="29" customFormat="1" x14ac:dyDescent="0.25"/>
    <row r="52836" s="29" customFormat="1" x14ac:dyDescent="0.25"/>
    <row r="52837" s="29" customFormat="1" x14ac:dyDescent="0.25"/>
    <row r="52838" s="29" customFormat="1" x14ac:dyDescent="0.25"/>
    <row r="52839" s="29" customFormat="1" x14ac:dyDescent="0.25"/>
    <row r="52840" s="29" customFormat="1" x14ac:dyDescent="0.25"/>
    <row r="52841" s="29" customFormat="1" x14ac:dyDescent="0.25"/>
    <row r="52842" s="29" customFormat="1" x14ac:dyDescent="0.25"/>
    <row r="52843" s="29" customFormat="1" x14ac:dyDescent="0.25"/>
    <row r="52844" s="29" customFormat="1" x14ac:dyDescent="0.25"/>
    <row r="52845" s="29" customFormat="1" x14ac:dyDescent="0.25"/>
    <row r="52846" s="29" customFormat="1" x14ac:dyDescent="0.25"/>
    <row r="52847" s="29" customFormat="1" x14ac:dyDescent="0.25"/>
    <row r="52848" s="29" customFormat="1" x14ac:dyDescent="0.25"/>
    <row r="52849" s="29" customFormat="1" x14ac:dyDescent="0.25"/>
    <row r="52850" s="29" customFormat="1" x14ac:dyDescent="0.25"/>
    <row r="52851" s="29" customFormat="1" x14ac:dyDescent="0.25"/>
    <row r="52852" s="29" customFormat="1" x14ac:dyDescent="0.25"/>
    <row r="52853" s="29" customFormat="1" x14ac:dyDescent="0.25"/>
    <row r="52854" s="29" customFormat="1" x14ac:dyDescent="0.25"/>
    <row r="52855" s="29" customFormat="1" x14ac:dyDescent="0.25"/>
    <row r="52856" s="29" customFormat="1" x14ac:dyDescent="0.25"/>
    <row r="52857" s="29" customFormat="1" x14ac:dyDescent="0.25"/>
    <row r="52858" s="29" customFormat="1" x14ac:dyDescent="0.25"/>
    <row r="52859" s="29" customFormat="1" x14ac:dyDescent="0.25"/>
    <row r="52860" s="29" customFormat="1" x14ac:dyDescent="0.25"/>
    <row r="52861" s="29" customFormat="1" x14ac:dyDescent="0.25"/>
    <row r="52862" s="29" customFormat="1" x14ac:dyDescent="0.25"/>
    <row r="52863" s="29" customFormat="1" x14ac:dyDescent="0.25"/>
    <row r="52864" s="29" customFormat="1" x14ac:dyDescent="0.25"/>
    <row r="52865" s="29" customFormat="1" x14ac:dyDescent="0.25"/>
    <row r="52866" s="29" customFormat="1" x14ac:dyDescent="0.25"/>
    <row r="52867" s="29" customFormat="1" x14ac:dyDescent="0.25"/>
    <row r="52868" s="29" customFormat="1" x14ac:dyDescent="0.25"/>
    <row r="52869" s="29" customFormat="1" x14ac:dyDescent="0.25"/>
    <row r="52870" s="29" customFormat="1" x14ac:dyDescent="0.25"/>
    <row r="52871" s="29" customFormat="1" x14ac:dyDescent="0.25"/>
    <row r="52872" s="29" customFormat="1" x14ac:dyDescent="0.25"/>
    <row r="52873" s="29" customFormat="1" x14ac:dyDescent="0.25"/>
    <row r="52874" s="29" customFormat="1" x14ac:dyDescent="0.25"/>
    <row r="52875" s="29" customFormat="1" x14ac:dyDescent="0.25"/>
    <row r="52876" s="29" customFormat="1" x14ac:dyDescent="0.25"/>
    <row r="52877" s="29" customFormat="1" x14ac:dyDescent="0.25"/>
    <row r="52878" s="29" customFormat="1" x14ac:dyDescent="0.25"/>
    <row r="52879" s="29" customFormat="1" x14ac:dyDescent="0.25"/>
    <row r="52880" s="29" customFormat="1" x14ac:dyDescent="0.25"/>
    <row r="52881" s="29" customFormat="1" x14ac:dyDescent="0.25"/>
    <row r="52882" s="29" customFormat="1" x14ac:dyDescent="0.25"/>
    <row r="52883" s="29" customFormat="1" x14ac:dyDescent="0.25"/>
    <row r="52884" s="29" customFormat="1" x14ac:dyDescent="0.25"/>
    <row r="52885" s="29" customFormat="1" x14ac:dyDescent="0.25"/>
    <row r="52886" s="29" customFormat="1" x14ac:dyDescent="0.25"/>
    <row r="52887" s="29" customFormat="1" x14ac:dyDescent="0.25"/>
    <row r="52888" s="29" customFormat="1" x14ac:dyDescent="0.25"/>
    <row r="52889" s="29" customFormat="1" x14ac:dyDescent="0.25"/>
    <row r="52890" s="29" customFormat="1" x14ac:dyDescent="0.25"/>
    <row r="52891" s="29" customFormat="1" x14ac:dyDescent="0.25"/>
    <row r="52892" s="29" customFormat="1" x14ac:dyDescent="0.25"/>
    <row r="52893" s="29" customFormat="1" x14ac:dyDescent="0.25"/>
    <row r="52894" s="29" customFormat="1" x14ac:dyDescent="0.25"/>
    <row r="52895" s="29" customFormat="1" x14ac:dyDescent="0.25"/>
    <row r="52896" s="29" customFormat="1" x14ac:dyDescent="0.25"/>
    <row r="52897" s="29" customFormat="1" x14ac:dyDescent="0.25"/>
    <row r="52898" s="29" customFormat="1" x14ac:dyDescent="0.25"/>
    <row r="52899" s="29" customFormat="1" x14ac:dyDescent="0.25"/>
    <row r="52900" s="29" customFormat="1" x14ac:dyDescent="0.25"/>
    <row r="52901" s="29" customFormat="1" x14ac:dyDescent="0.25"/>
    <row r="52902" s="29" customFormat="1" x14ac:dyDescent="0.25"/>
    <row r="52903" s="29" customFormat="1" x14ac:dyDescent="0.25"/>
    <row r="52904" s="29" customFormat="1" x14ac:dyDescent="0.25"/>
    <row r="52905" s="29" customFormat="1" x14ac:dyDescent="0.25"/>
    <row r="52906" s="29" customFormat="1" x14ac:dyDescent="0.25"/>
    <row r="52907" s="29" customFormat="1" x14ac:dyDescent="0.25"/>
    <row r="52908" s="29" customFormat="1" x14ac:dyDescent="0.25"/>
    <row r="52909" s="29" customFormat="1" x14ac:dyDescent="0.25"/>
    <row r="52910" s="29" customFormat="1" x14ac:dyDescent="0.25"/>
    <row r="52911" s="29" customFormat="1" x14ac:dyDescent="0.25"/>
    <row r="52912" s="29" customFormat="1" x14ac:dyDescent="0.25"/>
    <row r="52913" s="29" customFormat="1" x14ac:dyDescent="0.25"/>
    <row r="52914" s="29" customFormat="1" x14ac:dyDescent="0.25"/>
    <row r="52915" s="29" customFormat="1" x14ac:dyDescent="0.25"/>
    <row r="52916" s="29" customFormat="1" x14ac:dyDescent="0.25"/>
    <row r="52917" s="29" customFormat="1" x14ac:dyDescent="0.25"/>
    <row r="52918" s="29" customFormat="1" x14ac:dyDescent="0.25"/>
    <row r="52919" s="29" customFormat="1" x14ac:dyDescent="0.25"/>
    <row r="52920" s="29" customFormat="1" x14ac:dyDescent="0.25"/>
    <row r="52921" s="29" customFormat="1" x14ac:dyDescent="0.25"/>
    <row r="52922" s="29" customFormat="1" x14ac:dyDescent="0.25"/>
    <row r="52923" s="29" customFormat="1" x14ac:dyDescent="0.25"/>
    <row r="52924" s="29" customFormat="1" x14ac:dyDescent="0.25"/>
    <row r="52925" s="29" customFormat="1" x14ac:dyDescent="0.25"/>
    <row r="52926" s="29" customFormat="1" x14ac:dyDescent="0.25"/>
    <row r="52927" s="29" customFormat="1" x14ac:dyDescent="0.25"/>
    <row r="52928" s="29" customFormat="1" x14ac:dyDescent="0.25"/>
    <row r="52929" s="29" customFormat="1" x14ac:dyDescent="0.25"/>
    <row r="52930" s="29" customFormat="1" x14ac:dyDescent="0.25"/>
    <row r="52931" s="29" customFormat="1" x14ac:dyDescent="0.25"/>
    <row r="52932" s="29" customFormat="1" x14ac:dyDescent="0.25"/>
    <row r="52933" s="29" customFormat="1" x14ac:dyDescent="0.25"/>
    <row r="52934" s="29" customFormat="1" x14ac:dyDescent="0.25"/>
    <row r="52935" s="29" customFormat="1" x14ac:dyDescent="0.25"/>
    <row r="52936" s="29" customFormat="1" x14ac:dyDescent="0.25"/>
    <row r="52937" s="29" customFormat="1" x14ac:dyDescent="0.25"/>
    <row r="52938" s="29" customFormat="1" x14ac:dyDescent="0.25"/>
    <row r="52939" s="29" customFormat="1" x14ac:dyDescent="0.25"/>
    <row r="52940" s="29" customFormat="1" x14ac:dyDescent="0.25"/>
    <row r="52941" s="29" customFormat="1" x14ac:dyDescent="0.25"/>
    <row r="52942" s="29" customFormat="1" x14ac:dyDescent="0.25"/>
    <row r="52943" s="29" customFormat="1" x14ac:dyDescent="0.25"/>
    <row r="52944" s="29" customFormat="1" x14ac:dyDescent="0.25"/>
    <row r="52945" s="29" customFormat="1" x14ac:dyDescent="0.25"/>
    <row r="52946" s="29" customFormat="1" x14ac:dyDescent="0.25"/>
    <row r="52947" s="29" customFormat="1" x14ac:dyDescent="0.25"/>
    <row r="52948" s="29" customFormat="1" x14ac:dyDescent="0.25"/>
    <row r="52949" s="29" customFormat="1" x14ac:dyDescent="0.25"/>
    <row r="52950" s="29" customFormat="1" x14ac:dyDescent="0.25"/>
    <row r="52951" s="29" customFormat="1" x14ac:dyDescent="0.25"/>
    <row r="52952" s="29" customFormat="1" x14ac:dyDescent="0.25"/>
    <row r="52953" s="29" customFormat="1" x14ac:dyDescent="0.25"/>
    <row r="52954" s="29" customFormat="1" x14ac:dyDescent="0.25"/>
    <row r="52955" s="29" customFormat="1" x14ac:dyDescent="0.25"/>
    <row r="52956" s="29" customFormat="1" x14ac:dyDescent="0.25"/>
    <row r="52957" s="29" customFormat="1" x14ac:dyDescent="0.25"/>
    <row r="52958" s="29" customFormat="1" x14ac:dyDescent="0.25"/>
    <row r="52959" s="29" customFormat="1" x14ac:dyDescent="0.25"/>
    <row r="52960" s="29" customFormat="1" x14ac:dyDescent="0.25"/>
    <row r="52961" s="29" customFormat="1" x14ac:dyDescent="0.25"/>
    <row r="52962" s="29" customFormat="1" x14ac:dyDescent="0.25"/>
    <row r="52963" s="29" customFormat="1" x14ac:dyDescent="0.25"/>
    <row r="52964" s="29" customFormat="1" x14ac:dyDescent="0.25"/>
    <row r="52965" s="29" customFormat="1" x14ac:dyDescent="0.25"/>
    <row r="52966" s="29" customFormat="1" x14ac:dyDescent="0.25"/>
    <row r="52967" s="29" customFormat="1" x14ac:dyDescent="0.25"/>
    <row r="52968" s="29" customFormat="1" x14ac:dyDescent="0.25"/>
    <row r="52969" s="29" customFormat="1" x14ac:dyDescent="0.25"/>
    <row r="52970" s="29" customFormat="1" x14ac:dyDescent="0.25"/>
    <row r="52971" s="29" customFormat="1" x14ac:dyDescent="0.25"/>
    <row r="52972" s="29" customFormat="1" x14ac:dyDescent="0.25"/>
    <row r="52973" s="29" customFormat="1" x14ac:dyDescent="0.25"/>
    <row r="52974" s="29" customFormat="1" x14ac:dyDescent="0.25"/>
    <row r="52975" s="29" customFormat="1" x14ac:dyDescent="0.25"/>
    <row r="52976" s="29" customFormat="1" x14ac:dyDescent="0.25"/>
    <row r="52977" s="29" customFormat="1" x14ac:dyDescent="0.25"/>
    <row r="52978" s="29" customFormat="1" x14ac:dyDescent="0.25"/>
    <row r="52979" s="29" customFormat="1" x14ac:dyDescent="0.25"/>
    <row r="52980" s="29" customFormat="1" x14ac:dyDescent="0.25"/>
    <row r="52981" s="29" customFormat="1" x14ac:dyDescent="0.25"/>
    <row r="52982" s="29" customFormat="1" x14ac:dyDescent="0.25"/>
    <row r="52983" s="29" customFormat="1" x14ac:dyDescent="0.25"/>
    <row r="52984" s="29" customFormat="1" x14ac:dyDescent="0.25"/>
    <row r="52985" s="29" customFormat="1" x14ac:dyDescent="0.25"/>
    <row r="52986" s="29" customFormat="1" x14ac:dyDescent="0.25"/>
    <row r="52987" s="29" customFormat="1" x14ac:dyDescent="0.25"/>
    <row r="52988" s="29" customFormat="1" x14ac:dyDescent="0.25"/>
    <row r="52989" s="29" customFormat="1" x14ac:dyDescent="0.25"/>
    <row r="52990" s="29" customFormat="1" x14ac:dyDescent="0.25"/>
    <row r="52991" s="29" customFormat="1" x14ac:dyDescent="0.25"/>
    <row r="52992" s="29" customFormat="1" x14ac:dyDescent="0.25"/>
    <row r="52993" s="29" customFormat="1" x14ac:dyDescent="0.25"/>
    <row r="52994" s="29" customFormat="1" x14ac:dyDescent="0.25"/>
    <row r="52995" s="29" customFormat="1" x14ac:dyDescent="0.25"/>
    <row r="52996" s="29" customFormat="1" x14ac:dyDescent="0.25"/>
    <row r="52997" s="29" customFormat="1" x14ac:dyDescent="0.25"/>
    <row r="52998" s="29" customFormat="1" x14ac:dyDescent="0.25"/>
    <row r="52999" s="29" customFormat="1" x14ac:dyDescent="0.25"/>
    <row r="53000" s="29" customFormat="1" x14ac:dyDescent="0.25"/>
    <row r="53001" s="29" customFormat="1" x14ac:dyDescent="0.25"/>
    <row r="53002" s="29" customFormat="1" x14ac:dyDescent="0.25"/>
    <row r="53003" s="29" customFormat="1" x14ac:dyDescent="0.25"/>
    <row r="53004" s="29" customFormat="1" x14ac:dyDescent="0.25"/>
    <row r="53005" s="29" customFormat="1" x14ac:dyDescent="0.25"/>
    <row r="53006" s="29" customFormat="1" x14ac:dyDescent="0.25"/>
    <row r="53007" s="29" customFormat="1" x14ac:dyDescent="0.25"/>
    <row r="53008" s="29" customFormat="1" x14ac:dyDescent="0.25"/>
    <row r="53009" s="29" customFormat="1" x14ac:dyDescent="0.25"/>
    <row r="53010" s="29" customFormat="1" x14ac:dyDescent="0.25"/>
    <row r="53011" s="29" customFormat="1" x14ac:dyDescent="0.25"/>
    <row r="53012" s="29" customFormat="1" x14ac:dyDescent="0.25"/>
    <row r="53013" s="29" customFormat="1" x14ac:dyDescent="0.25"/>
    <row r="53014" s="29" customFormat="1" x14ac:dyDescent="0.25"/>
    <row r="53015" s="29" customFormat="1" x14ac:dyDescent="0.25"/>
    <row r="53016" s="29" customFormat="1" x14ac:dyDescent="0.25"/>
    <row r="53017" s="29" customFormat="1" x14ac:dyDescent="0.25"/>
    <row r="53018" s="29" customFormat="1" x14ac:dyDescent="0.25"/>
    <row r="53019" s="29" customFormat="1" x14ac:dyDescent="0.25"/>
    <row r="53020" s="29" customFormat="1" x14ac:dyDescent="0.25"/>
    <row r="53021" s="29" customFormat="1" x14ac:dyDescent="0.25"/>
    <row r="53022" s="29" customFormat="1" x14ac:dyDescent="0.25"/>
    <row r="53023" s="29" customFormat="1" x14ac:dyDescent="0.25"/>
    <row r="53024" s="29" customFormat="1" x14ac:dyDescent="0.25"/>
    <row r="53025" s="29" customFormat="1" x14ac:dyDescent="0.25"/>
    <row r="53026" s="29" customFormat="1" x14ac:dyDescent="0.25"/>
    <row r="53027" s="29" customFormat="1" x14ac:dyDescent="0.25"/>
    <row r="53028" s="29" customFormat="1" x14ac:dyDescent="0.25"/>
    <row r="53029" s="29" customFormat="1" x14ac:dyDescent="0.25"/>
    <row r="53030" s="29" customFormat="1" x14ac:dyDescent="0.25"/>
    <row r="53031" s="29" customFormat="1" x14ac:dyDescent="0.25"/>
    <row r="53032" s="29" customFormat="1" x14ac:dyDescent="0.25"/>
    <row r="53033" s="29" customFormat="1" x14ac:dyDescent="0.25"/>
    <row r="53034" s="29" customFormat="1" x14ac:dyDescent="0.25"/>
    <row r="53035" s="29" customFormat="1" x14ac:dyDescent="0.25"/>
    <row r="53036" s="29" customFormat="1" x14ac:dyDescent="0.25"/>
    <row r="53037" s="29" customFormat="1" x14ac:dyDescent="0.25"/>
    <row r="53038" s="29" customFormat="1" x14ac:dyDescent="0.25"/>
    <row r="53039" s="29" customFormat="1" x14ac:dyDescent="0.25"/>
    <row r="53040" s="29" customFormat="1" x14ac:dyDescent="0.25"/>
    <row r="53041" s="29" customFormat="1" x14ac:dyDescent="0.25"/>
    <row r="53042" s="29" customFormat="1" x14ac:dyDescent="0.25"/>
    <row r="53043" s="29" customFormat="1" x14ac:dyDescent="0.25"/>
    <row r="53044" s="29" customFormat="1" x14ac:dyDescent="0.25"/>
    <row r="53045" s="29" customFormat="1" x14ac:dyDescent="0.25"/>
    <row r="53046" s="29" customFormat="1" x14ac:dyDescent="0.25"/>
    <row r="53047" s="29" customFormat="1" x14ac:dyDescent="0.25"/>
    <row r="53048" s="29" customFormat="1" x14ac:dyDescent="0.25"/>
    <row r="53049" s="29" customFormat="1" x14ac:dyDescent="0.25"/>
    <row r="53050" s="29" customFormat="1" x14ac:dyDescent="0.25"/>
    <row r="53051" s="29" customFormat="1" x14ac:dyDescent="0.25"/>
    <row r="53052" s="29" customFormat="1" x14ac:dyDescent="0.25"/>
    <row r="53053" s="29" customFormat="1" x14ac:dyDescent="0.25"/>
    <row r="53054" s="29" customFormat="1" x14ac:dyDescent="0.25"/>
    <row r="53055" s="29" customFormat="1" x14ac:dyDescent="0.25"/>
    <row r="53056" s="29" customFormat="1" x14ac:dyDescent="0.25"/>
    <row r="53057" s="29" customFormat="1" x14ac:dyDescent="0.25"/>
    <row r="53058" s="29" customFormat="1" x14ac:dyDescent="0.25"/>
    <row r="53059" s="29" customFormat="1" x14ac:dyDescent="0.25"/>
    <row r="53060" s="29" customFormat="1" x14ac:dyDescent="0.25"/>
    <row r="53061" s="29" customFormat="1" x14ac:dyDescent="0.25"/>
    <row r="53062" s="29" customFormat="1" x14ac:dyDescent="0.25"/>
    <row r="53063" s="29" customFormat="1" x14ac:dyDescent="0.25"/>
    <row r="53064" s="29" customFormat="1" x14ac:dyDescent="0.25"/>
    <row r="53065" s="29" customFormat="1" x14ac:dyDescent="0.25"/>
    <row r="53066" s="29" customFormat="1" x14ac:dyDescent="0.25"/>
    <row r="53067" s="29" customFormat="1" x14ac:dyDescent="0.25"/>
    <row r="53068" s="29" customFormat="1" x14ac:dyDescent="0.25"/>
    <row r="53069" s="29" customFormat="1" x14ac:dyDescent="0.25"/>
    <row r="53070" s="29" customFormat="1" x14ac:dyDescent="0.25"/>
    <row r="53071" s="29" customFormat="1" x14ac:dyDescent="0.25"/>
    <row r="53072" s="29" customFormat="1" x14ac:dyDescent="0.25"/>
    <row r="53073" s="29" customFormat="1" x14ac:dyDescent="0.25"/>
    <row r="53074" s="29" customFormat="1" x14ac:dyDescent="0.25"/>
    <row r="53075" s="29" customFormat="1" x14ac:dyDescent="0.25"/>
    <row r="53076" s="29" customFormat="1" x14ac:dyDescent="0.25"/>
    <row r="53077" s="29" customFormat="1" x14ac:dyDescent="0.25"/>
    <row r="53078" s="29" customFormat="1" x14ac:dyDescent="0.25"/>
    <row r="53079" s="29" customFormat="1" x14ac:dyDescent="0.25"/>
    <row r="53080" s="29" customFormat="1" x14ac:dyDescent="0.25"/>
    <row r="53081" s="29" customFormat="1" x14ac:dyDescent="0.25"/>
    <row r="53082" s="29" customFormat="1" x14ac:dyDescent="0.25"/>
    <row r="53083" s="29" customFormat="1" x14ac:dyDescent="0.25"/>
    <row r="53084" s="29" customFormat="1" x14ac:dyDescent="0.25"/>
    <row r="53085" s="29" customFormat="1" x14ac:dyDescent="0.25"/>
    <row r="53086" s="29" customFormat="1" x14ac:dyDescent="0.25"/>
    <row r="53087" s="29" customFormat="1" x14ac:dyDescent="0.25"/>
    <row r="53088" s="29" customFormat="1" x14ac:dyDescent="0.25"/>
    <row r="53089" s="29" customFormat="1" x14ac:dyDescent="0.25"/>
    <row r="53090" s="29" customFormat="1" x14ac:dyDescent="0.25"/>
    <row r="53091" s="29" customFormat="1" x14ac:dyDescent="0.25"/>
    <row r="53092" s="29" customFormat="1" x14ac:dyDescent="0.25"/>
    <row r="53093" s="29" customFormat="1" x14ac:dyDescent="0.25"/>
    <row r="53094" s="29" customFormat="1" x14ac:dyDescent="0.25"/>
    <row r="53095" s="29" customFormat="1" x14ac:dyDescent="0.25"/>
    <row r="53096" s="29" customFormat="1" x14ac:dyDescent="0.25"/>
    <row r="53097" s="29" customFormat="1" x14ac:dyDescent="0.25"/>
    <row r="53098" s="29" customFormat="1" x14ac:dyDescent="0.25"/>
    <row r="53099" s="29" customFormat="1" x14ac:dyDescent="0.25"/>
    <row r="53100" s="29" customFormat="1" x14ac:dyDescent="0.25"/>
    <row r="53101" s="29" customFormat="1" x14ac:dyDescent="0.25"/>
    <row r="53102" s="29" customFormat="1" x14ac:dyDescent="0.25"/>
    <row r="53103" s="29" customFormat="1" x14ac:dyDescent="0.25"/>
    <row r="53104" s="29" customFormat="1" x14ac:dyDescent="0.25"/>
    <row r="53105" s="29" customFormat="1" x14ac:dyDescent="0.25"/>
    <row r="53106" s="29" customFormat="1" x14ac:dyDescent="0.25"/>
    <row r="53107" s="29" customFormat="1" x14ac:dyDescent="0.25"/>
    <row r="53108" s="29" customFormat="1" x14ac:dyDescent="0.25"/>
    <row r="53109" s="29" customFormat="1" x14ac:dyDescent="0.25"/>
    <row r="53110" s="29" customFormat="1" x14ac:dyDescent="0.25"/>
    <row r="53111" s="29" customFormat="1" x14ac:dyDescent="0.25"/>
    <row r="53112" s="29" customFormat="1" x14ac:dyDescent="0.25"/>
    <row r="53113" s="29" customFormat="1" x14ac:dyDescent="0.25"/>
    <row r="53114" s="29" customFormat="1" x14ac:dyDescent="0.25"/>
    <row r="53115" s="29" customFormat="1" x14ac:dyDescent="0.25"/>
    <row r="53116" s="29" customFormat="1" x14ac:dyDescent="0.25"/>
    <row r="53117" s="29" customFormat="1" x14ac:dyDescent="0.25"/>
    <row r="53118" s="29" customFormat="1" x14ac:dyDescent="0.25"/>
    <row r="53119" s="29" customFormat="1" x14ac:dyDescent="0.25"/>
    <row r="53120" s="29" customFormat="1" x14ac:dyDescent="0.25"/>
    <row r="53121" s="29" customFormat="1" x14ac:dyDescent="0.25"/>
    <row r="53122" s="29" customFormat="1" x14ac:dyDescent="0.25"/>
    <row r="53123" s="29" customFormat="1" x14ac:dyDescent="0.25"/>
    <row r="53124" s="29" customFormat="1" x14ac:dyDescent="0.25"/>
    <row r="53125" s="29" customFormat="1" x14ac:dyDescent="0.25"/>
    <row r="53126" s="29" customFormat="1" x14ac:dyDescent="0.25"/>
    <row r="53127" s="29" customFormat="1" x14ac:dyDescent="0.25"/>
    <row r="53128" s="29" customFormat="1" x14ac:dyDescent="0.25"/>
    <row r="53129" s="29" customFormat="1" x14ac:dyDescent="0.25"/>
    <row r="53130" s="29" customFormat="1" x14ac:dyDescent="0.25"/>
    <row r="53131" s="29" customFormat="1" x14ac:dyDescent="0.25"/>
    <row r="53132" s="29" customFormat="1" x14ac:dyDescent="0.25"/>
    <row r="53133" s="29" customFormat="1" x14ac:dyDescent="0.25"/>
    <row r="53134" s="29" customFormat="1" x14ac:dyDescent="0.25"/>
    <row r="53135" s="29" customFormat="1" x14ac:dyDescent="0.25"/>
    <row r="53136" s="29" customFormat="1" x14ac:dyDescent="0.25"/>
    <row r="53137" s="29" customFormat="1" x14ac:dyDescent="0.25"/>
    <row r="53138" s="29" customFormat="1" x14ac:dyDescent="0.25"/>
    <row r="53139" s="29" customFormat="1" x14ac:dyDescent="0.25"/>
    <row r="53140" s="29" customFormat="1" x14ac:dyDescent="0.25"/>
    <row r="53141" s="29" customFormat="1" x14ac:dyDescent="0.25"/>
    <row r="53142" s="29" customFormat="1" x14ac:dyDescent="0.25"/>
    <row r="53143" s="29" customFormat="1" x14ac:dyDescent="0.25"/>
    <row r="53144" s="29" customFormat="1" x14ac:dyDescent="0.25"/>
    <row r="53145" s="29" customFormat="1" x14ac:dyDescent="0.25"/>
    <row r="53146" s="29" customFormat="1" x14ac:dyDescent="0.25"/>
    <row r="53147" s="29" customFormat="1" x14ac:dyDescent="0.25"/>
    <row r="53148" s="29" customFormat="1" x14ac:dyDescent="0.25"/>
    <row r="53149" s="29" customFormat="1" x14ac:dyDescent="0.25"/>
    <row r="53150" s="29" customFormat="1" x14ac:dyDescent="0.25"/>
    <row r="53151" s="29" customFormat="1" x14ac:dyDescent="0.25"/>
    <row r="53152" s="29" customFormat="1" x14ac:dyDescent="0.25"/>
    <row r="53153" s="29" customFormat="1" x14ac:dyDescent="0.25"/>
    <row r="53154" s="29" customFormat="1" x14ac:dyDescent="0.25"/>
    <row r="53155" s="29" customFormat="1" x14ac:dyDescent="0.25"/>
    <row r="53156" s="29" customFormat="1" x14ac:dyDescent="0.25"/>
    <row r="53157" s="29" customFormat="1" x14ac:dyDescent="0.25"/>
    <row r="53158" s="29" customFormat="1" x14ac:dyDescent="0.25"/>
    <row r="53159" s="29" customFormat="1" x14ac:dyDescent="0.25"/>
    <row r="53160" s="29" customFormat="1" x14ac:dyDescent="0.25"/>
    <row r="53161" s="29" customFormat="1" x14ac:dyDescent="0.25"/>
    <row r="53162" s="29" customFormat="1" x14ac:dyDescent="0.25"/>
    <row r="53163" s="29" customFormat="1" x14ac:dyDescent="0.25"/>
    <row r="53164" s="29" customFormat="1" x14ac:dyDescent="0.25"/>
    <row r="53165" s="29" customFormat="1" x14ac:dyDescent="0.25"/>
    <row r="53166" s="29" customFormat="1" x14ac:dyDescent="0.25"/>
    <row r="53167" s="29" customFormat="1" x14ac:dyDescent="0.25"/>
    <row r="53168" s="29" customFormat="1" x14ac:dyDescent="0.25"/>
    <row r="53169" s="29" customFormat="1" x14ac:dyDescent="0.25"/>
    <row r="53170" s="29" customFormat="1" x14ac:dyDescent="0.25"/>
    <row r="53171" s="29" customFormat="1" x14ac:dyDescent="0.25"/>
    <row r="53172" s="29" customFormat="1" x14ac:dyDescent="0.25"/>
    <row r="53173" s="29" customFormat="1" x14ac:dyDescent="0.25"/>
    <row r="53174" s="29" customFormat="1" x14ac:dyDescent="0.25"/>
    <row r="53175" s="29" customFormat="1" x14ac:dyDescent="0.25"/>
    <row r="53176" s="29" customFormat="1" x14ac:dyDescent="0.25"/>
    <row r="53177" s="29" customFormat="1" x14ac:dyDescent="0.25"/>
    <row r="53178" s="29" customFormat="1" x14ac:dyDescent="0.25"/>
    <row r="53179" s="29" customFormat="1" x14ac:dyDescent="0.25"/>
    <row r="53180" s="29" customFormat="1" x14ac:dyDescent="0.25"/>
    <row r="53181" s="29" customFormat="1" x14ac:dyDescent="0.25"/>
    <row r="53182" s="29" customFormat="1" x14ac:dyDescent="0.25"/>
    <row r="53183" s="29" customFormat="1" x14ac:dyDescent="0.25"/>
    <row r="53184" s="29" customFormat="1" x14ac:dyDescent="0.25"/>
    <row r="53185" s="29" customFormat="1" x14ac:dyDescent="0.25"/>
    <row r="53186" s="29" customFormat="1" x14ac:dyDescent="0.25"/>
    <row r="53187" s="29" customFormat="1" x14ac:dyDescent="0.25"/>
    <row r="53188" s="29" customFormat="1" x14ac:dyDescent="0.25"/>
    <row r="53189" s="29" customFormat="1" x14ac:dyDescent="0.25"/>
    <row r="53190" s="29" customFormat="1" x14ac:dyDescent="0.25"/>
    <row r="53191" s="29" customFormat="1" x14ac:dyDescent="0.25"/>
    <row r="53192" s="29" customFormat="1" x14ac:dyDescent="0.25"/>
    <row r="53193" s="29" customFormat="1" x14ac:dyDescent="0.25"/>
    <row r="53194" s="29" customFormat="1" x14ac:dyDescent="0.25"/>
    <row r="53195" s="29" customFormat="1" x14ac:dyDescent="0.25"/>
    <row r="53196" s="29" customFormat="1" x14ac:dyDescent="0.25"/>
    <row r="53197" s="29" customFormat="1" x14ac:dyDescent="0.25"/>
    <row r="53198" s="29" customFormat="1" x14ac:dyDescent="0.25"/>
    <row r="53199" s="29" customFormat="1" x14ac:dyDescent="0.25"/>
    <row r="53200" s="29" customFormat="1" x14ac:dyDescent="0.25"/>
    <row r="53201" s="29" customFormat="1" x14ac:dyDescent="0.25"/>
    <row r="53202" s="29" customFormat="1" x14ac:dyDescent="0.25"/>
    <row r="53203" s="29" customFormat="1" x14ac:dyDescent="0.25"/>
    <row r="53204" s="29" customFormat="1" x14ac:dyDescent="0.25"/>
    <row r="53205" s="29" customFormat="1" x14ac:dyDescent="0.25"/>
    <row r="53206" s="29" customFormat="1" x14ac:dyDescent="0.25"/>
    <row r="53207" s="29" customFormat="1" x14ac:dyDescent="0.25"/>
    <row r="53208" s="29" customFormat="1" x14ac:dyDescent="0.25"/>
    <row r="53209" s="29" customFormat="1" x14ac:dyDescent="0.25"/>
    <row r="53210" s="29" customFormat="1" x14ac:dyDescent="0.25"/>
    <row r="53211" s="29" customFormat="1" x14ac:dyDescent="0.25"/>
    <row r="53212" s="29" customFormat="1" x14ac:dyDescent="0.25"/>
    <row r="53213" s="29" customFormat="1" x14ac:dyDescent="0.25"/>
    <row r="53214" s="29" customFormat="1" x14ac:dyDescent="0.25"/>
    <row r="53215" s="29" customFormat="1" x14ac:dyDescent="0.25"/>
    <row r="53216" s="29" customFormat="1" x14ac:dyDescent="0.25"/>
    <row r="53217" s="29" customFormat="1" x14ac:dyDescent="0.25"/>
    <row r="53218" s="29" customFormat="1" x14ac:dyDescent="0.25"/>
    <row r="53219" s="29" customFormat="1" x14ac:dyDescent="0.25"/>
    <row r="53220" s="29" customFormat="1" x14ac:dyDescent="0.25"/>
    <row r="53221" s="29" customFormat="1" x14ac:dyDescent="0.25"/>
    <row r="53222" s="29" customFormat="1" x14ac:dyDescent="0.25"/>
    <row r="53223" s="29" customFormat="1" x14ac:dyDescent="0.25"/>
    <row r="53224" s="29" customFormat="1" x14ac:dyDescent="0.25"/>
    <row r="53225" s="29" customFormat="1" x14ac:dyDescent="0.25"/>
    <row r="53226" s="29" customFormat="1" x14ac:dyDescent="0.25"/>
    <row r="53227" s="29" customFormat="1" x14ac:dyDescent="0.25"/>
    <row r="53228" s="29" customFormat="1" x14ac:dyDescent="0.25"/>
    <row r="53229" s="29" customFormat="1" x14ac:dyDescent="0.25"/>
    <row r="53230" s="29" customFormat="1" x14ac:dyDescent="0.25"/>
    <row r="53231" s="29" customFormat="1" x14ac:dyDescent="0.25"/>
    <row r="53232" s="29" customFormat="1" x14ac:dyDescent="0.25"/>
    <row r="53233" s="29" customFormat="1" x14ac:dyDescent="0.25"/>
    <row r="53234" s="29" customFormat="1" x14ac:dyDescent="0.25"/>
    <row r="53235" s="29" customFormat="1" x14ac:dyDescent="0.25"/>
    <row r="53236" s="29" customFormat="1" x14ac:dyDescent="0.25"/>
    <row r="53237" s="29" customFormat="1" x14ac:dyDescent="0.25"/>
    <row r="53238" s="29" customFormat="1" x14ac:dyDescent="0.25"/>
    <row r="53239" s="29" customFormat="1" x14ac:dyDescent="0.25"/>
    <row r="53240" s="29" customFormat="1" x14ac:dyDescent="0.25"/>
    <row r="53241" s="29" customFormat="1" x14ac:dyDescent="0.25"/>
    <row r="53242" s="29" customFormat="1" x14ac:dyDescent="0.25"/>
    <row r="53243" s="29" customFormat="1" x14ac:dyDescent="0.25"/>
    <row r="53244" s="29" customFormat="1" x14ac:dyDescent="0.25"/>
    <row r="53245" s="29" customFormat="1" x14ac:dyDescent="0.25"/>
    <row r="53246" s="29" customFormat="1" x14ac:dyDescent="0.25"/>
    <row r="53247" s="29" customFormat="1" x14ac:dyDescent="0.25"/>
    <row r="53248" s="29" customFormat="1" x14ac:dyDescent="0.25"/>
    <row r="53249" s="29" customFormat="1" x14ac:dyDescent="0.25"/>
    <row r="53250" s="29" customFormat="1" x14ac:dyDescent="0.25"/>
    <row r="53251" s="29" customFormat="1" x14ac:dyDescent="0.25"/>
    <row r="53252" s="29" customFormat="1" x14ac:dyDescent="0.25"/>
    <row r="53253" s="29" customFormat="1" x14ac:dyDescent="0.25"/>
    <row r="53254" s="29" customFormat="1" x14ac:dyDescent="0.25"/>
    <row r="53255" s="29" customFormat="1" x14ac:dyDescent="0.25"/>
    <row r="53256" s="29" customFormat="1" x14ac:dyDescent="0.25"/>
    <row r="53257" s="29" customFormat="1" x14ac:dyDescent="0.25"/>
    <row r="53258" s="29" customFormat="1" x14ac:dyDescent="0.25"/>
    <row r="53259" s="29" customFormat="1" x14ac:dyDescent="0.25"/>
    <row r="53260" s="29" customFormat="1" x14ac:dyDescent="0.25"/>
    <row r="53261" s="29" customFormat="1" x14ac:dyDescent="0.25"/>
    <row r="53262" s="29" customFormat="1" x14ac:dyDescent="0.25"/>
    <row r="53263" s="29" customFormat="1" x14ac:dyDescent="0.25"/>
    <row r="53264" s="29" customFormat="1" x14ac:dyDescent="0.25"/>
    <row r="53265" s="29" customFormat="1" x14ac:dyDescent="0.25"/>
    <row r="53266" s="29" customFormat="1" x14ac:dyDescent="0.25"/>
    <row r="53267" s="29" customFormat="1" x14ac:dyDescent="0.25"/>
    <row r="53268" s="29" customFormat="1" x14ac:dyDescent="0.25"/>
    <row r="53269" s="29" customFormat="1" x14ac:dyDescent="0.25"/>
    <row r="53270" s="29" customFormat="1" x14ac:dyDescent="0.25"/>
    <row r="53271" s="29" customFormat="1" x14ac:dyDescent="0.25"/>
    <row r="53272" s="29" customFormat="1" x14ac:dyDescent="0.25"/>
    <row r="53273" s="29" customFormat="1" x14ac:dyDescent="0.25"/>
    <row r="53274" s="29" customFormat="1" x14ac:dyDescent="0.25"/>
    <row r="53275" s="29" customFormat="1" x14ac:dyDescent="0.25"/>
    <row r="53276" s="29" customFormat="1" x14ac:dyDescent="0.25"/>
    <row r="53277" s="29" customFormat="1" x14ac:dyDescent="0.25"/>
    <row r="53278" s="29" customFormat="1" x14ac:dyDescent="0.25"/>
    <row r="53279" s="29" customFormat="1" x14ac:dyDescent="0.25"/>
    <row r="53280" s="29" customFormat="1" x14ac:dyDescent="0.25"/>
    <row r="53281" s="29" customFormat="1" x14ac:dyDescent="0.25"/>
    <row r="53282" s="29" customFormat="1" x14ac:dyDescent="0.25"/>
    <row r="53283" s="29" customFormat="1" x14ac:dyDescent="0.25"/>
    <row r="53284" s="29" customFormat="1" x14ac:dyDescent="0.25"/>
    <row r="53285" s="29" customFormat="1" x14ac:dyDescent="0.25"/>
    <row r="53286" s="29" customFormat="1" x14ac:dyDescent="0.25"/>
    <row r="53287" s="29" customFormat="1" x14ac:dyDescent="0.25"/>
    <row r="53288" s="29" customFormat="1" x14ac:dyDescent="0.25"/>
    <row r="53289" s="29" customFormat="1" x14ac:dyDescent="0.25"/>
    <row r="53290" s="29" customFormat="1" x14ac:dyDescent="0.25"/>
    <row r="53291" s="29" customFormat="1" x14ac:dyDescent="0.25"/>
    <row r="53292" s="29" customFormat="1" x14ac:dyDescent="0.25"/>
    <row r="53293" s="29" customFormat="1" x14ac:dyDescent="0.25"/>
    <row r="53294" s="29" customFormat="1" x14ac:dyDescent="0.25"/>
    <row r="53295" s="29" customFormat="1" x14ac:dyDescent="0.25"/>
    <row r="53296" s="29" customFormat="1" x14ac:dyDescent="0.25"/>
    <row r="53297" s="29" customFormat="1" x14ac:dyDescent="0.25"/>
    <row r="53298" s="29" customFormat="1" x14ac:dyDescent="0.25"/>
    <row r="53299" s="29" customFormat="1" x14ac:dyDescent="0.25"/>
    <row r="53300" s="29" customFormat="1" x14ac:dyDescent="0.25"/>
    <row r="53301" s="29" customFormat="1" x14ac:dyDescent="0.25"/>
    <row r="53302" s="29" customFormat="1" x14ac:dyDescent="0.25"/>
    <row r="53303" s="29" customFormat="1" x14ac:dyDescent="0.25"/>
    <row r="53304" s="29" customFormat="1" x14ac:dyDescent="0.25"/>
    <row r="53305" s="29" customFormat="1" x14ac:dyDescent="0.25"/>
    <row r="53306" s="29" customFormat="1" x14ac:dyDescent="0.25"/>
    <row r="53307" s="29" customFormat="1" x14ac:dyDescent="0.25"/>
    <row r="53308" s="29" customFormat="1" x14ac:dyDescent="0.25"/>
    <row r="53309" s="29" customFormat="1" x14ac:dyDescent="0.25"/>
    <row r="53310" s="29" customFormat="1" x14ac:dyDescent="0.25"/>
    <row r="53311" s="29" customFormat="1" x14ac:dyDescent="0.25"/>
    <row r="53312" s="29" customFormat="1" x14ac:dyDescent="0.25"/>
    <row r="53313" s="29" customFormat="1" x14ac:dyDescent="0.25"/>
    <row r="53314" s="29" customFormat="1" x14ac:dyDescent="0.25"/>
    <row r="53315" s="29" customFormat="1" x14ac:dyDescent="0.25"/>
    <row r="53316" s="29" customFormat="1" x14ac:dyDescent="0.25"/>
    <row r="53317" s="29" customFormat="1" x14ac:dyDescent="0.25"/>
    <row r="53318" s="29" customFormat="1" x14ac:dyDescent="0.25"/>
    <row r="53319" s="29" customFormat="1" x14ac:dyDescent="0.25"/>
    <row r="53320" s="29" customFormat="1" x14ac:dyDescent="0.25"/>
    <row r="53321" s="29" customFormat="1" x14ac:dyDescent="0.25"/>
    <row r="53322" s="29" customFormat="1" x14ac:dyDescent="0.25"/>
    <row r="53323" s="29" customFormat="1" x14ac:dyDescent="0.25"/>
    <row r="53324" s="29" customFormat="1" x14ac:dyDescent="0.25"/>
    <row r="53325" s="29" customFormat="1" x14ac:dyDescent="0.25"/>
    <row r="53326" s="29" customFormat="1" x14ac:dyDescent="0.25"/>
    <row r="53327" s="29" customFormat="1" x14ac:dyDescent="0.25"/>
    <row r="53328" s="29" customFormat="1" x14ac:dyDescent="0.25"/>
    <row r="53329" s="29" customFormat="1" x14ac:dyDescent="0.25"/>
    <row r="53330" s="29" customFormat="1" x14ac:dyDescent="0.25"/>
    <row r="53331" s="29" customFormat="1" x14ac:dyDescent="0.25"/>
    <row r="53332" s="29" customFormat="1" x14ac:dyDescent="0.25"/>
    <row r="53333" s="29" customFormat="1" x14ac:dyDescent="0.25"/>
    <row r="53334" s="29" customFormat="1" x14ac:dyDescent="0.25"/>
    <row r="53335" s="29" customFormat="1" x14ac:dyDescent="0.25"/>
    <row r="53336" s="29" customFormat="1" x14ac:dyDescent="0.25"/>
    <row r="53337" s="29" customFormat="1" x14ac:dyDescent="0.25"/>
    <row r="53338" s="29" customFormat="1" x14ac:dyDescent="0.25"/>
    <row r="53339" s="29" customFormat="1" x14ac:dyDescent="0.25"/>
    <row r="53340" s="29" customFormat="1" x14ac:dyDescent="0.25"/>
    <row r="53341" s="29" customFormat="1" x14ac:dyDescent="0.25"/>
    <row r="53342" s="29" customFormat="1" x14ac:dyDescent="0.25"/>
    <row r="53343" s="29" customFormat="1" x14ac:dyDescent="0.25"/>
    <row r="53344" s="29" customFormat="1" x14ac:dyDescent="0.25"/>
    <row r="53345" s="29" customFormat="1" x14ac:dyDescent="0.25"/>
    <row r="53346" s="29" customFormat="1" x14ac:dyDescent="0.25"/>
    <row r="53347" s="29" customFormat="1" x14ac:dyDescent="0.25"/>
    <row r="53348" s="29" customFormat="1" x14ac:dyDescent="0.25"/>
    <row r="53349" s="29" customFormat="1" x14ac:dyDescent="0.25"/>
    <row r="53350" s="29" customFormat="1" x14ac:dyDescent="0.25"/>
    <row r="53351" s="29" customFormat="1" x14ac:dyDescent="0.25"/>
    <row r="53352" s="29" customFormat="1" x14ac:dyDescent="0.25"/>
    <row r="53353" s="29" customFormat="1" x14ac:dyDescent="0.25"/>
    <row r="53354" s="29" customFormat="1" x14ac:dyDescent="0.25"/>
    <row r="53355" s="29" customFormat="1" x14ac:dyDescent="0.25"/>
    <row r="53356" s="29" customFormat="1" x14ac:dyDescent="0.25"/>
    <row r="53357" s="29" customFormat="1" x14ac:dyDescent="0.25"/>
    <row r="53358" s="29" customFormat="1" x14ac:dyDescent="0.25"/>
    <row r="53359" s="29" customFormat="1" x14ac:dyDescent="0.25"/>
    <row r="53360" s="29" customFormat="1" x14ac:dyDescent="0.25"/>
    <row r="53361" s="29" customFormat="1" x14ac:dyDescent="0.25"/>
    <row r="53362" s="29" customFormat="1" x14ac:dyDescent="0.25"/>
    <row r="53363" s="29" customFormat="1" x14ac:dyDescent="0.25"/>
    <row r="53364" s="29" customFormat="1" x14ac:dyDescent="0.25"/>
    <row r="53365" s="29" customFormat="1" x14ac:dyDescent="0.25"/>
    <row r="53366" s="29" customFormat="1" x14ac:dyDescent="0.25"/>
    <row r="53367" s="29" customFormat="1" x14ac:dyDescent="0.25"/>
    <row r="53368" s="29" customFormat="1" x14ac:dyDescent="0.25"/>
    <row r="53369" s="29" customFormat="1" x14ac:dyDescent="0.25"/>
    <row r="53370" s="29" customFormat="1" x14ac:dyDescent="0.25"/>
    <row r="53371" s="29" customFormat="1" x14ac:dyDescent="0.25"/>
    <row r="53372" s="29" customFormat="1" x14ac:dyDescent="0.25"/>
    <row r="53373" s="29" customFormat="1" x14ac:dyDescent="0.25"/>
    <row r="53374" s="29" customFormat="1" x14ac:dyDescent="0.25"/>
    <row r="53375" s="29" customFormat="1" x14ac:dyDescent="0.25"/>
    <row r="53376" s="29" customFormat="1" x14ac:dyDescent="0.25"/>
    <row r="53377" s="29" customFormat="1" x14ac:dyDescent="0.25"/>
    <row r="53378" s="29" customFormat="1" x14ac:dyDescent="0.25"/>
    <row r="53379" s="29" customFormat="1" x14ac:dyDescent="0.25"/>
    <row r="53380" s="29" customFormat="1" x14ac:dyDescent="0.25"/>
    <row r="53381" s="29" customFormat="1" x14ac:dyDescent="0.25"/>
    <row r="53382" s="29" customFormat="1" x14ac:dyDescent="0.25"/>
    <row r="53383" s="29" customFormat="1" x14ac:dyDescent="0.25"/>
    <row r="53384" s="29" customFormat="1" x14ac:dyDescent="0.25"/>
    <row r="53385" s="29" customFormat="1" x14ac:dyDescent="0.25"/>
    <row r="53386" s="29" customFormat="1" x14ac:dyDescent="0.25"/>
    <row r="53387" s="29" customFormat="1" x14ac:dyDescent="0.25"/>
    <row r="53388" s="29" customFormat="1" x14ac:dyDescent="0.25"/>
    <row r="53389" s="29" customFormat="1" x14ac:dyDescent="0.25"/>
    <row r="53390" s="29" customFormat="1" x14ac:dyDescent="0.25"/>
    <row r="53391" s="29" customFormat="1" x14ac:dyDescent="0.25"/>
    <row r="53392" s="29" customFormat="1" x14ac:dyDescent="0.25"/>
    <row r="53393" s="29" customFormat="1" x14ac:dyDescent="0.25"/>
    <row r="53394" s="29" customFormat="1" x14ac:dyDescent="0.25"/>
    <row r="53395" s="29" customFormat="1" x14ac:dyDescent="0.25"/>
    <row r="53396" s="29" customFormat="1" x14ac:dyDescent="0.25"/>
    <row r="53397" s="29" customFormat="1" x14ac:dyDescent="0.25"/>
    <row r="53398" s="29" customFormat="1" x14ac:dyDescent="0.25"/>
    <row r="53399" s="29" customFormat="1" x14ac:dyDescent="0.25"/>
    <row r="53400" s="29" customFormat="1" x14ac:dyDescent="0.25"/>
    <row r="53401" s="29" customFormat="1" x14ac:dyDescent="0.25"/>
    <row r="53402" s="29" customFormat="1" x14ac:dyDescent="0.25"/>
    <row r="53403" s="29" customFormat="1" x14ac:dyDescent="0.25"/>
    <row r="53404" s="29" customFormat="1" x14ac:dyDescent="0.25"/>
    <row r="53405" s="29" customFormat="1" x14ac:dyDescent="0.25"/>
    <row r="53406" s="29" customFormat="1" x14ac:dyDescent="0.25"/>
    <row r="53407" s="29" customFormat="1" x14ac:dyDescent="0.25"/>
    <row r="53408" s="29" customFormat="1" x14ac:dyDescent="0.25"/>
    <row r="53409" s="29" customFormat="1" x14ac:dyDescent="0.25"/>
    <row r="53410" s="29" customFormat="1" x14ac:dyDescent="0.25"/>
    <row r="53411" s="29" customFormat="1" x14ac:dyDescent="0.25"/>
    <row r="53412" s="29" customFormat="1" x14ac:dyDescent="0.25"/>
    <row r="53413" s="29" customFormat="1" x14ac:dyDescent="0.25"/>
    <row r="53414" s="29" customFormat="1" x14ac:dyDescent="0.25"/>
    <row r="53415" s="29" customFormat="1" x14ac:dyDescent="0.25"/>
    <row r="53416" s="29" customFormat="1" x14ac:dyDescent="0.25"/>
    <row r="53417" s="29" customFormat="1" x14ac:dyDescent="0.25"/>
    <row r="53418" s="29" customFormat="1" x14ac:dyDescent="0.25"/>
    <row r="53419" s="29" customFormat="1" x14ac:dyDescent="0.25"/>
    <row r="53420" s="29" customFormat="1" x14ac:dyDescent="0.25"/>
    <row r="53421" s="29" customFormat="1" x14ac:dyDescent="0.25"/>
    <row r="53422" s="29" customFormat="1" x14ac:dyDescent="0.25"/>
    <row r="53423" s="29" customFormat="1" x14ac:dyDescent="0.25"/>
    <row r="53424" s="29" customFormat="1" x14ac:dyDescent="0.25"/>
    <row r="53425" s="29" customFormat="1" x14ac:dyDescent="0.25"/>
    <row r="53426" s="29" customFormat="1" x14ac:dyDescent="0.25"/>
    <row r="53427" s="29" customFormat="1" x14ac:dyDescent="0.25"/>
    <row r="53428" s="29" customFormat="1" x14ac:dyDescent="0.25"/>
    <row r="53429" s="29" customFormat="1" x14ac:dyDescent="0.25"/>
    <row r="53430" s="29" customFormat="1" x14ac:dyDescent="0.25"/>
    <row r="53431" s="29" customFormat="1" x14ac:dyDescent="0.25"/>
    <row r="53432" s="29" customFormat="1" x14ac:dyDescent="0.25"/>
    <row r="53433" s="29" customFormat="1" x14ac:dyDescent="0.25"/>
    <row r="53434" s="29" customFormat="1" x14ac:dyDescent="0.25"/>
    <row r="53435" s="29" customFormat="1" x14ac:dyDescent="0.25"/>
    <row r="53436" s="29" customFormat="1" x14ac:dyDescent="0.25"/>
    <row r="53437" s="29" customFormat="1" x14ac:dyDescent="0.25"/>
    <row r="53438" s="29" customFormat="1" x14ac:dyDescent="0.25"/>
    <row r="53439" s="29" customFormat="1" x14ac:dyDescent="0.25"/>
    <row r="53440" s="29" customFormat="1" x14ac:dyDescent="0.25"/>
    <row r="53441" s="29" customFormat="1" x14ac:dyDescent="0.25"/>
    <row r="53442" s="29" customFormat="1" x14ac:dyDescent="0.25"/>
    <row r="53443" s="29" customFormat="1" x14ac:dyDescent="0.25"/>
    <row r="53444" s="29" customFormat="1" x14ac:dyDescent="0.25"/>
    <row r="53445" s="29" customFormat="1" x14ac:dyDescent="0.25"/>
    <row r="53446" s="29" customFormat="1" x14ac:dyDescent="0.25"/>
    <row r="53447" s="29" customFormat="1" x14ac:dyDescent="0.25"/>
    <row r="53448" s="29" customFormat="1" x14ac:dyDescent="0.25"/>
    <row r="53449" s="29" customFormat="1" x14ac:dyDescent="0.25"/>
    <row r="53450" s="29" customFormat="1" x14ac:dyDescent="0.25"/>
    <row r="53451" s="29" customFormat="1" x14ac:dyDescent="0.25"/>
    <row r="53452" s="29" customFormat="1" x14ac:dyDescent="0.25"/>
    <row r="53453" s="29" customFormat="1" x14ac:dyDescent="0.25"/>
    <row r="53454" s="29" customFormat="1" x14ac:dyDescent="0.25"/>
    <row r="53455" s="29" customFormat="1" x14ac:dyDescent="0.25"/>
    <row r="53456" s="29" customFormat="1" x14ac:dyDescent="0.25"/>
    <row r="53457" s="29" customFormat="1" x14ac:dyDescent="0.25"/>
    <row r="53458" s="29" customFormat="1" x14ac:dyDescent="0.25"/>
    <row r="53459" s="29" customFormat="1" x14ac:dyDescent="0.25"/>
    <row r="53460" s="29" customFormat="1" x14ac:dyDescent="0.25"/>
    <row r="53461" s="29" customFormat="1" x14ac:dyDescent="0.25"/>
    <row r="53462" s="29" customFormat="1" x14ac:dyDescent="0.25"/>
    <row r="53463" s="29" customFormat="1" x14ac:dyDescent="0.25"/>
    <row r="53464" s="29" customFormat="1" x14ac:dyDescent="0.25"/>
    <row r="53465" s="29" customFormat="1" x14ac:dyDescent="0.25"/>
    <row r="53466" s="29" customFormat="1" x14ac:dyDescent="0.25"/>
    <row r="53467" s="29" customFormat="1" x14ac:dyDescent="0.25"/>
    <row r="53468" s="29" customFormat="1" x14ac:dyDescent="0.25"/>
    <row r="53469" s="29" customFormat="1" x14ac:dyDescent="0.25"/>
    <row r="53470" s="29" customFormat="1" x14ac:dyDescent="0.25"/>
    <row r="53471" s="29" customFormat="1" x14ac:dyDescent="0.25"/>
    <row r="53472" s="29" customFormat="1" x14ac:dyDescent="0.25"/>
    <row r="53473" s="29" customFormat="1" x14ac:dyDescent="0.25"/>
    <row r="53474" s="29" customFormat="1" x14ac:dyDescent="0.25"/>
    <row r="53475" s="29" customFormat="1" x14ac:dyDescent="0.25"/>
    <row r="53476" s="29" customFormat="1" x14ac:dyDescent="0.25"/>
    <row r="53477" s="29" customFormat="1" x14ac:dyDescent="0.25"/>
    <row r="53478" s="29" customFormat="1" x14ac:dyDescent="0.25"/>
    <row r="53479" s="29" customFormat="1" x14ac:dyDescent="0.25"/>
    <row r="53480" s="29" customFormat="1" x14ac:dyDescent="0.25"/>
    <row r="53481" s="29" customFormat="1" x14ac:dyDescent="0.25"/>
    <row r="53482" s="29" customFormat="1" x14ac:dyDescent="0.25"/>
    <row r="53483" s="29" customFormat="1" x14ac:dyDescent="0.25"/>
    <row r="53484" s="29" customFormat="1" x14ac:dyDescent="0.25"/>
    <row r="53485" s="29" customFormat="1" x14ac:dyDescent="0.25"/>
    <row r="53486" s="29" customFormat="1" x14ac:dyDescent="0.25"/>
    <row r="53487" s="29" customFormat="1" x14ac:dyDescent="0.25"/>
    <row r="53488" s="29" customFormat="1" x14ac:dyDescent="0.25"/>
    <row r="53489" s="29" customFormat="1" x14ac:dyDescent="0.25"/>
    <row r="53490" s="29" customFormat="1" x14ac:dyDescent="0.25"/>
    <row r="53491" s="29" customFormat="1" x14ac:dyDescent="0.25"/>
    <row r="53492" s="29" customFormat="1" x14ac:dyDescent="0.25"/>
    <row r="53493" s="29" customFormat="1" x14ac:dyDescent="0.25"/>
    <row r="53494" s="29" customFormat="1" x14ac:dyDescent="0.25"/>
    <row r="53495" s="29" customFormat="1" x14ac:dyDescent="0.25"/>
    <row r="53496" s="29" customFormat="1" x14ac:dyDescent="0.25"/>
    <row r="53497" s="29" customFormat="1" x14ac:dyDescent="0.25"/>
    <row r="53498" s="29" customFormat="1" x14ac:dyDescent="0.25"/>
    <row r="53499" s="29" customFormat="1" x14ac:dyDescent="0.25"/>
    <row r="53500" s="29" customFormat="1" x14ac:dyDescent="0.25"/>
    <row r="53501" s="29" customFormat="1" x14ac:dyDescent="0.25"/>
    <row r="53502" s="29" customFormat="1" x14ac:dyDescent="0.25"/>
    <row r="53503" s="29" customFormat="1" x14ac:dyDescent="0.25"/>
    <row r="53504" s="29" customFormat="1" x14ac:dyDescent="0.25"/>
    <row r="53505" s="29" customFormat="1" x14ac:dyDescent="0.25"/>
    <row r="53506" s="29" customFormat="1" x14ac:dyDescent="0.25"/>
    <row r="53507" s="29" customFormat="1" x14ac:dyDescent="0.25"/>
    <row r="53508" s="29" customFormat="1" x14ac:dyDescent="0.25"/>
    <row r="53509" s="29" customFormat="1" x14ac:dyDescent="0.25"/>
    <row r="53510" s="29" customFormat="1" x14ac:dyDescent="0.25"/>
    <row r="53511" s="29" customFormat="1" x14ac:dyDescent="0.25"/>
    <row r="53512" s="29" customFormat="1" x14ac:dyDescent="0.25"/>
    <row r="53513" s="29" customFormat="1" x14ac:dyDescent="0.25"/>
    <row r="53514" s="29" customFormat="1" x14ac:dyDescent="0.25"/>
    <row r="53515" s="29" customFormat="1" x14ac:dyDescent="0.25"/>
    <row r="53516" s="29" customFormat="1" x14ac:dyDescent="0.25"/>
    <row r="53517" s="29" customFormat="1" x14ac:dyDescent="0.25"/>
    <row r="53518" s="29" customFormat="1" x14ac:dyDescent="0.25"/>
    <row r="53519" s="29" customFormat="1" x14ac:dyDescent="0.25"/>
    <row r="53520" s="29" customFormat="1" x14ac:dyDescent="0.25"/>
    <row r="53521" s="29" customFormat="1" x14ac:dyDescent="0.25"/>
    <row r="53522" s="29" customFormat="1" x14ac:dyDescent="0.25"/>
    <row r="53523" s="29" customFormat="1" x14ac:dyDescent="0.25"/>
    <row r="53524" s="29" customFormat="1" x14ac:dyDescent="0.25"/>
    <row r="53525" s="29" customFormat="1" x14ac:dyDescent="0.25"/>
    <row r="53526" s="29" customFormat="1" x14ac:dyDescent="0.25"/>
    <row r="53527" s="29" customFormat="1" x14ac:dyDescent="0.25"/>
    <row r="53528" s="29" customFormat="1" x14ac:dyDescent="0.25"/>
    <row r="53529" s="29" customFormat="1" x14ac:dyDescent="0.25"/>
    <row r="53530" s="29" customFormat="1" x14ac:dyDescent="0.25"/>
    <row r="53531" s="29" customFormat="1" x14ac:dyDescent="0.25"/>
    <row r="53532" s="29" customFormat="1" x14ac:dyDescent="0.25"/>
    <row r="53533" s="29" customFormat="1" x14ac:dyDescent="0.25"/>
    <row r="53534" s="29" customFormat="1" x14ac:dyDescent="0.25"/>
    <row r="53535" s="29" customFormat="1" x14ac:dyDescent="0.25"/>
    <row r="53536" s="29" customFormat="1" x14ac:dyDescent="0.25"/>
    <row r="53537" s="29" customFormat="1" x14ac:dyDescent="0.25"/>
    <row r="53538" s="29" customFormat="1" x14ac:dyDescent="0.25"/>
    <row r="53539" s="29" customFormat="1" x14ac:dyDescent="0.25"/>
    <row r="53540" s="29" customFormat="1" x14ac:dyDescent="0.25"/>
    <row r="53541" s="29" customFormat="1" x14ac:dyDescent="0.25"/>
    <row r="53542" s="29" customFormat="1" x14ac:dyDescent="0.25"/>
    <row r="53543" s="29" customFormat="1" x14ac:dyDescent="0.25"/>
    <row r="53544" s="29" customFormat="1" x14ac:dyDescent="0.25"/>
    <row r="53545" s="29" customFormat="1" x14ac:dyDescent="0.25"/>
    <row r="53546" s="29" customFormat="1" x14ac:dyDescent="0.25"/>
    <row r="53547" s="29" customFormat="1" x14ac:dyDescent="0.25"/>
    <row r="53548" s="29" customFormat="1" x14ac:dyDescent="0.25"/>
    <row r="53549" s="29" customFormat="1" x14ac:dyDescent="0.25"/>
    <row r="53550" s="29" customFormat="1" x14ac:dyDescent="0.25"/>
    <row r="53551" s="29" customFormat="1" x14ac:dyDescent="0.25"/>
    <row r="53552" s="29" customFormat="1" x14ac:dyDescent="0.25"/>
    <row r="53553" s="29" customFormat="1" x14ac:dyDescent="0.25"/>
    <row r="53554" s="29" customFormat="1" x14ac:dyDescent="0.25"/>
    <row r="53555" s="29" customFormat="1" x14ac:dyDescent="0.25"/>
    <row r="53556" s="29" customFormat="1" x14ac:dyDescent="0.25"/>
    <row r="53557" s="29" customFormat="1" x14ac:dyDescent="0.25"/>
    <row r="53558" s="29" customFormat="1" x14ac:dyDescent="0.25"/>
    <row r="53559" s="29" customFormat="1" x14ac:dyDescent="0.25"/>
    <row r="53560" s="29" customFormat="1" x14ac:dyDescent="0.25"/>
    <row r="53561" s="29" customFormat="1" x14ac:dyDescent="0.25"/>
    <row r="53562" s="29" customFormat="1" x14ac:dyDescent="0.25"/>
    <row r="53563" s="29" customFormat="1" x14ac:dyDescent="0.25"/>
    <row r="53564" s="29" customFormat="1" x14ac:dyDescent="0.25"/>
    <row r="53565" s="29" customFormat="1" x14ac:dyDescent="0.25"/>
    <row r="53566" s="29" customFormat="1" x14ac:dyDescent="0.25"/>
    <row r="53567" s="29" customFormat="1" x14ac:dyDescent="0.25"/>
    <row r="53568" s="29" customFormat="1" x14ac:dyDescent="0.25"/>
    <row r="53569" s="29" customFormat="1" x14ac:dyDescent="0.25"/>
    <row r="53570" s="29" customFormat="1" x14ac:dyDescent="0.25"/>
    <row r="53571" s="29" customFormat="1" x14ac:dyDescent="0.25"/>
    <row r="53572" s="29" customFormat="1" x14ac:dyDescent="0.25"/>
    <row r="53573" s="29" customFormat="1" x14ac:dyDescent="0.25"/>
    <row r="53574" s="29" customFormat="1" x14ac:dyDescent="0.25"/>
    <row r="53575" s="29" customFormat="1" x14ac:dyDescent="0.25"/>
    <row r="53576" s="29" customFormat="1" x14ac:dyDescent="0.25"/>
    <row r="53577" s="29" customFormat="1" x14ac:dyDescent="0.25"/>
    <row r="53578" s="29" customFormat="1" x14ac:dyDescent="0.25"/>
    <row r="53579" s="29" customFormat="1" x14ac:dyDescent="0.25"/>
    <row r="53580" s="29" customFormat="1" x14ac:dyDescent="0.25"/>
    <row r="53581" s="29" customFormat="1" x14ac:dyDescent="0.25"/>
    <row r="53582" s="29" customFormat="1" x14ac:dyDescent="0.25"/>
    <row r="53583" s="29" customFormat="1" x14ac:dyDescent="0.25"/>
    <row r="53584" s="29" customFormat="1" x14ac:dyDescent="0.25"/>
    <row r="53585" s="29" customFormat="1" x14ac:dyDescent="0.25"/>
    <row r="53586" s="29" customFormat="1" x14ac:dyDescent="0.25"/>
    <row r="53587" s="29" customFormat="1" x14ac:dyDescent="0.25"/>
    <row r="53588" s="29" customFormat="1" x14ac:dyDescent="0.25"/>
    <row r="53589" s="29" customFormat="1" x14ac:dyDescent="0.25"/>
    <row r="53590" s="29" customFormat="1" x14ac:dyDescent="0.25"/>
    <row r="53591" s="29" customFormat="1" x14ac:dyDescent="0.25"/>
    <row r="53592" s="29" customFormat="1" x14ac:dyDescent="0.25"/>
    <row r="53593" s="29" customFormat="1" x14ac:dyDescent="0.25"/>
    <row r="53594" s="29" customFormat="1" x14ac:dyDescent="0.25"/>
    <row r="53595" s="29" customFormat="1" x14ac:dyDescent="0.25"/>
    <row r="53596" s="29" customFormat="1" x14ac:dyDescent="0.25"/>
    <row r="53597" s="29" customFormat="1" x14ac:dyDescent="0.25"/>
    <row r="53598" s="29" customFormat="1" x14ac:dyDescent="0.25"/>
    <row r="53599" s="29" customFormat="1" x14ac:dyDescent="0.25"/>
    <row r="53600" s="29" customFormat="1" x14ac:dyDescent="0.25"/>
    <row r="53601" s="29" customFormat="1" x14ac:dyDescent="0.25"/>
    <row r="53602" s="29" customFormat="1" x14ac:dyDescent="0.25"/>
    <row r="53603" s="29" customFormat="1" x14ac:dyDescent="0.25"/>
    <row r="53604" s="29" customFormat="1" x14ac:dyDescent="0.25"/>
    <row r="53605" s="29" customFormat="1" x14ac:dyDescent="0.25"/>
    <row r="53606" s="29" customFormat="1" x14ac:dyDescent="0.25"/>
    <row r="53607" s="29" customFormat="1" x14ac:dyDescent="0.25"/>
    <row r="53608" s="29" customFormat="1" x14ac:dyDescent="0.25"/>
    <row r="53609" s="29" customFormat="1" x14ac:dyDescent="0.25"/>
    <row r="53610" s="29" customFormat="1" x14ac:dyDescent="0.25"/>
    <row r="53611" s="29" customFormat="1" x14ac:dyDescent="0.25"/>
    <row r="53612" s="29" customFormat="1" x14ac:dyDescent="0.25"/>
    <row r="53613" s="29" customFormat="1" x14ac:dyDescent="0.25"/>
    <row r="53614" s="29" customFormat="1" x14ac:dyDescent="0.25"/>
    <row r="53615" s="29" customFormat="1" x14ac:dyDescent="0.25"/>
    <row r="53616" s="29" customFormat="1" x14ac:dyDescent="0.25"/>
    <row r="53617" s="29" customFormat="1" x14ac:dyDescent="0.25"/>
    <row r="53618" s="29" customFormat="1" x14ac:dyDescent="0.25"/>
    <row r="53619" s="29" customFormat="1" x14ac:dyDescent="0.25"/>
    <row r="53620" s="29" customFormat="1" x14ac:dyDescent="0.25"/>
    <row r="53621" s="29" customFormat="1" x14ac:dyDescent="0.25"/>
    <row r="53622" s="29" customFormat="1" x14ac:dyDescent="0.25"/>
    <row r="53623" s="29" customFormat="1" x14ac:dyDescent="0.25"/>
    <row r="53624" s="29" customFormat="1" x14ac:dyDescent="0.25"/>
    <row r="53625" s="29" customFormat="1" x14ac:dyDescent="0.25"/>
    <row r="53626" s="29" customFormat="1" x14ac:dyDescent="0.25"/>
    <row r="53627" s="29" customFormat="1" x14ac:dyDescent="0.25"/>
    <row r="53628" s="29" customFormat="1" x14ac:dyDescent="0.25"/>
    <row r="53629" s="29" customFormat="1" x14ac:dyDescent="0.25"/>
    <row r="53630" s="29" customFormat="1" x14ac:dyDescent="0.25"/>
    <row r="53631" s="29" customFormat="1" x14ac:dyDescent="0.25"/>
    <row r="53632" s="29" customFormat="1" x14ac:dyDescent="0.25"/>
    <row r="53633" s="29" customFormat="1" x14ac:dyDescent="0.25"/>
    <row r="53634" s="29" customFormat="1" x14ac:dyDescent="0.25"/>
    <row r="53635" s="29" customFormat="1" x14ac:dyDescent="0.25"/>
    <row r="53636" s="29" customFormat="1" x14ac:dyDescent="0.25"/>
    <row r="53637" s="29" customFormat="1" x14ac:dyDescent="0.25"/>
    <row r="53638" s="29" customFormat="1" x14ac:dyDescent="0.25"/>
    <row r="53639" s="29" customFormat="1" x14ac:dyDescent="0.25"/>
    <row r="53640" s="29" customFormat="1" x14ac:dyDescent="0.25"/>
    <row r="53641" s="29" customFormat="1" x14ac:dyDescent="0.25"/>
    <row r="53642" s="29" customFormat="1" x14ac:dyDescent="0.25"/>
    <row r="53643" s="29" customFormat="1" x14ac:dyDescent="0.25"/>
    <row r="53644" s="29" customFormat="1" x14ac:dyDescent="0.25"/>
    <row r="53645" s="29" customFormat="1" x14ac:dyDescent="0.25"/>
    <row r="53646" s="29" customFormat="1" x14ac:dyDescent="0.25"/>
    <row r="53647" s="29" customFormat="1" x14ac:dyDescent="0.25"/>
    <row r="53648" s="29" customFormat="1" x14ac:dyDescent="0.25"/>
    <row r="53649" s="29" customFormat="1" x14ac:dyDescent="0.25"/>
    <row r="53650" s="29" customFormat="1" x14ac:dyDescent="0.25"/>
    <row r="53651" s="29" customFormat="1" x14ac:dyDescent="0.25"/>
    <row r="53652" s="29" customFormat="1" x14ac:dyDescent="0.25"/>
    <row r="53653" s="29" customFormat="1" x14ac:dyDescent="0.25"/>
    <row r="53654" s="29" customFormat="1" x14ac:dyDescent="0.25"/>
    <row r="53655" s="29" customFormat="1" x14ac:dyDescent="0.25"/>
    <row r="53656" s="29" customFormat="1" x14ac:dyDescent="0.25"/>
    <row r="53657" s="29" customFormat="1" x14ac:dyDescent="0.25"/>
    <row r="53658" s="29" customFormat="1" x14ac:dyDescent="0.25"/>
    <row r="53659" s="29" customFormat="1" x14ac:dyDescent="0.25"/>
    <row r="53660" s="29" customFormat="1" x14ac:dyDescent="0.25"/>
    <row r="53661" s="29" customFormat="1" x14ac:dyDescent="0.25"/>
    <row r="53662" s="29" customFormat="1" x14ac:dyDescent="0.25"/>
    <row r="53663" s="29" customFormat="1" x14ac:dyDescent="0.25"/>
    <row r="53664" s="29" customFormat="1" x14ac:dyDescent="0.25"/>
    <row r="53665" s="29" customFormat="1" x14ac:dyDescent="0.25"/>
    <row r="53666" s="29" customFormat="1" x14ac:dyDescent="0.25"/>
    <row r="53667" s="29" customFormat="1" x14ac:dyDescent="0.25"/>
    <row r="53668" s="29" customFormat="1" x14ac:dyDescent="0.25"/>
    <row r="53669" s="29" customFormat="1" x14ac:dyDescent="0.25"/>
    <row r="53670" s="29" customFormat="1" x14ac:dyDescent="0.25"/>
    <row r="53671" s="29" customFormat="1" x14ac:dyDescent="0.25"/>
    <row r="53672" s="29" customFormat="1" x14ac:dyDescent="0.25"/>
    <row r="53673" s="29" customFormat="1" x14ac:dyDescent="0.25"/>
    <row r="53674" s="29" customFormat="1" x14ac:dyDescent="0.25"/>
    <row r="53675" s="29" customFormat="1" x14ac:dyDescent="0.25"/>
    <row r="53676" s="29" customFormat="1" x14ac:dyDescent="0.25"/>
    <row r="53677" s="29" customFormat="1" x14ac:dyDescent="0.25"/>
    <row r="53678" s="29" customFormat="1" x14ac:dyDescent="0.25"/>
    <row r="53679" s="29" customFormat="1" x14ac:dyDescent="0.25"/>
    <row r="53680" s="29" customFormat="1" x14ac:dyDescent="0.25"/>
    <row r="53681" s="29" customFormat="1" x14ac:dyDescent="0.25"/>
    <row r="53682" s="29" customFormat="1" x14ac:dyDescent="0.25"/>
    <row r="53683" s="29" customFormat="1" x14ac:dyDescent="0.25"/>
    <row r="53684" s="29" customFormat="1" x14ac:dyDescent="0.25"/>
    <row r="53685" s="29" customFormat="1" x14ac:dyDescent="0.25"/>
    <row r="53686" s="29" customFormat="1" x14ac:dyDescent="0.25"/>
    <row r="53687" s="29" customFormat="1" x14ac:dyDescent="0.25"/>
    <row r="53688" s="29" customFormat="1" x14ac:dyDescent="0.25"/>
    <row r="53689" s="29" customFormat="1" x14ac:dyDescent="0.25"/>
    <row r="53690" s="29" customFormat="1" x14ac:dyDescent="0.25"/>
    <row r="53691" s="29" customFormat="1" x14ac:dyDescent="0.25"/>
    <row r="53692" s="29" customFormat="1" x14ac:dyDescent="0.25"/>
    <row r="53693" s="29" customFormat="1" x14ac:dyDescent="0.25"/>
    <row r="53694" s="29" customFormat="1" x14ac:dyDescent="0.25"/>
    <row r="53695" s="29" customFormat="1" x14ac:dyDescent="0.25"/>
    <row r="53696" s="29" customFormat="1" x14ac:dyDescent="0.25"/>
    <row r="53697" s="29" customFormat="1" x14ac:dyDescent="0.25"/>
    <row r="53698" s="29" customFormat="1" x14ac:dyDescent="0.25"/>
    <row r="53699" s="29" customFormat="1" x14ac:dyDescent="0.25"/>
    <row r="53700" s="29" customFormat="1" x14ac:dyDescent="0.25"/>
    <row r="53701" s="29" customFormat="1" x14ac:dyDescent="0.25"/>
    <row r="53702" s="29" customFormat="1" x14ac:dyDescent="0.25"/>
    <row r="53703" s="29" customFormat="1" x14ac:dyDescent="0.25"/>
    <row r="53704" s="29" customFormat="1" x14ac:dyDescent="0.25"/>
    <row r="53705" s="29" customFormat="1" x14ac:dyDescent="0.25"/>
    <row r="53706" s="29" customFormat="1" x14ac:dyDescent="0.25"/>
    <row r="53707" s="29" customFormat="1" x14ac:dyDescent="0.25"/>
    <row r="53708" s="29" customFormat="1" x14ac:dyDescent="0.25"/>
    <row r="53709" s="29" customFormat="1" x14ac:dyDescent="0.25"/>
    <row r="53710" s="29" customFormat="1" x14ac:dyDescent="0.25"/>
    <row r="53711" s="29" customFormat="1" x14ac:dyDescent="0.25"/>
    <row r="53712" s="29" customFormat="1" x14ac:dyDescent="0.25"/>
    <row r="53713" s="29" customFormat="1" x14ac:dyDescent="0.25"/>
    <row r="53714" s="29" customFormat="1" x14ac:dyDescent="0.25"/>
    <row r="53715" s="29" customFormat="1" x14ac:dyDescent="0.25"/>
    <row r="53716" s="29" customFormat="1" x14ac:dyDescent="0.25"/>
    <row r="53717" s="29" customFormat="1" x14ac:dyDescent="0.25"/>
    <row r="53718" s="29" customFormat="1" x14ac:dyDescent="0.25"/>
    <row r="53719" s="29" customFormat="1" x14ac:dyDescent="0.25"/>
    <row r="53720" s="29" customFormat="1" x14ac:dyDescent="0.25"/>
    <row r="53721" s="29" customFormat="1" x14ac:dyDescent="0.25"/>
    <row r="53722" s="29" customFormat="1" x14ac:dyDescent="0.25"/>
    <row r="53723" s="29" customFormat="1" x14ac:dyDescent="0.25"/>
    <row r="53724" s="29" customFormat="1" x14ac:dyDescent="0.25"/>
    <row r="53725" s="29" customFormat="1" x14ac:dyDescent="0.25"/>
    <row r="53726" s="29" customFormat="1" x14ac:dyDescent="0.25"/>
    <row r="53727" s="29" customFormat="1" x14ac:dyDescent="0.25"/>
    <row r="53728" s="29" customFormat="1" x14ac:dyDescent="0.25"/>
    <row r="53729" s="29" customFormat="1" x14ac:dyDescent="0.25"/>
    <row r="53730" s="29" customFormat="1" x14ac:dyDescent="0.25"/>
    <row r="53731" s="29" customFormat="1" x14ac:dyDescent="0.25"/>
    <row r="53732" s="29" customFormat="1" x14ac:dyDescent="0.25"/>
    <row r="53733" s="29" customFormat="1" x14ac:dyDescent="0.25"/>
    <row r="53734" s="29" customFormat="1" x14ac:dyDescent="0.25"/>
    <row r="53735" s="29" customFormat="1" x14ac:dyDescent="0.25"/>
    <row r="53736" s="29" customFormat="1" x14ac:dyDescent="0.25"/>
    <row r="53737" s="29" customFormat="1" x14ac:dyDescent="0.25"/>
    <row r="53738" s="29" customFormat="1" x14ac:dyDescent="0.25"/>
    <row r="53739" s="29" customFormat="1" x14ac:dyDescent="0.25"/>
    <row r="53740" s="29" customFormat="1" x14ac:dyDescent="0.25"/>
    <row r="53741" s="29" customFormat="1" x14ac:dyDescent="0.25"/>
    <row r="53742" s="29" customFormat="1" x14ac:dyDescent="0.25"/>
    <row r="53743" s="29" customFormat="1" x14ac:dyDescent="0.25"/>
    <row r="53744" s="29" customFormat="1" x14ac:dyDescent="0.25"/>
    <row r="53745" s="29" customFormat="1" x14ac:dyDescent="0.25"/>
    <row r="53746" s="29" customFormat="1" x14ac:dyDescent="0.25"/>
    <row r="53747" s="29" customFormat="1" x14ac:dyDescent="0.25"/>
    <row r="53748" s="29" customFormat="1" x14ac:dyDescent="0.25"/>
    <row r="53749" s="29" customFormat="1" x14ac:dyDescent="0.25"/>
    <row r="53750" s="29" customFormat="1" x14ac:dyDescent="0.25"/>
    <row r="53751" s="29" customFormat="1" x14ac:dyDescent="0.25"/>
    <row r="53752" s="29" customFormat="1" x14ac:dyDescent="0.25"/>
    <row r="53753" s="29" customFormat="1" x14ac:dyDescent="0.25"/>
    <row r="53754" s="29" customFormat="1" x14ac:dyDescent="0.25"/>
    <row r="53755" s="29" customFormat="1" x14ac:dyDescent="0.25"/>
    <row r="53756" s="29" customFormat="1" x14ac:dyDescent="0.25"/>
    <row r="53757" s="29" customFormat="1" x14ac:dyDescent="0.25"/>
    <row r="53758" s="29" customFormat="1" x14ac:dyDescent="0.25"/>
    <row r="53759" s="29" customFormat="1" x14ac:dyDescent="0.25"/>
    <row r="53760" s="29" customFormat="1" x14ac:dyDescent="0.25"/>
    <row r="53761" s="29" customFormat="1" x14ac:dyDescent="0.25"/>
    <row r="53762" s="29" customFormat="1" x14ac:dyDescent="0.25"/>
    <row r="53763" s="29" customFormat="1" x14ac:dyDescent="0.25"/>
    <row r="53764" s="29" customFormat="1" x14ac:dyDescent="0.25"/>
    <row r="53765" s="29" customFormat="1" x14ac:dyDescent="0.25"/>
    <row r="53766" s="29" customFormat="1" x14ac:dyDescent="0.25"/>
    <row r="53767" s="29" customFormat="1" x14ac:dyDescent="0.25"/>
    <row r="53768" s="29" customFormat="1" x14ac:dyDescent="0.25"/>
    <row r="53769" s="29" customFormat="1" x14ac:dyDescent="0.25"/>
    <row r="53770" s="29" customFormat="1" x14ac:dyDescent="0.25"/>
    <row r="53771" s="29" customFormat="1" x14ac:dyDescent="0.25"/>
    <row r="53772" s="29" customFormat="1" x14ac:dyDescent="0.25"/>
    <row r="53773" s="29" customFormat="1" x14ac:dyDescent="0.25"/>
    <row r="53774" s="29" customFormat="1" x14ac:dyDescent="0.25"/>
    <row r="53775" s="29" customFormat="1" x14ac:dyDescent="0.25"/>
    <row r="53776" s="29" customFormat="1" x14ac:dyDescent="0.25"/>
    <row r="53777" s="29" customFormat="1" x14ac:dyDescent="0.25"/>
    <row r="53778" s="29" customFormat="1" x14ac:dyDescent="0.25"/>
    <row r="53779" s="29" customFormat="1" x14ac:dyDescent="0.25"/>
    <row r="53780" s="29" customFormat="1" x14ac:dyDescent="0.25"/>
    <row r="53781" s="29" customFormat="1" x14ac:dyDescent="0.25"/>
    <row r="53782" s="29" customFormat="1" x14ac:dyDescent="0.25"/>
    <row r="53783" s="29" customFormat="1" x14ac:dyDescent="0.25"/>
    <row r="53784" s="29" customFormat="1" x14ac:dyDescent="0.25"/>
    <row r="53785" s="29" customFormat="1" x14ac:dyDescent="0.25"/>
    <row r="53786" s="29" customFormat="1" x14ac:dyDescent="0.25"/>
    <row r="53787" s="29" customFormat="1" x14ac:dyDescent="0.25"/>
    <row r="53788" s="29" customFormat="1" x14ac:dyDescent="0.25"/>
    <row r="53789" s="29" customFormat="1" x14ac:dyDescent="0.25"/>
    <row r="53790" s="29" customFormat="1" x14ac:dyDescent="0.25"/>
    <row r="53791" s="29" customFormat="1" x14ac:dyDescent="0.25"/>
    <row r="53792" s="29" customFormat="1" x14ac:dyDescent="0.25"/>
    <row r="53793" s="29" customFormat="1" x14ac:dyDescent="0.25"/>
    <row r="53794" s="29" customFormat="1" x14ac:dyDescent="0.25"/>
    <row r="53795" s="29" customFormat="1" x14ac:dyDescent="0.25"/>
    <row r="53796" s="29" customFormat="1" x14ac:dyDescent="0.25"/>
    <row r="53797" s="29" customFormat="1" x14ac:dyDescent="0.25"/>
    <row r="53798" s="29" customFormat="1" x14ac:dyDescent="0.25"/>
    <row r="53799" s="29" customFormat="1" x14ac:dyDescent="0.25"/>
    <row r="53800" s="29" customFormat="1" x14ac:dyDescent="0.25"/>
    <row r="53801" s="29" customFormat="1" x14ac:dyDescent="0.25"/>
    <row r="53802" s="29" customFormat="1" x14ac:dyDescent="0.25"/>
    <row r="53803" s="29" customFormat="1" x14ac:dyDescent="0.25"/>
    <row r="53804" s="29" customFormat="1" x14ac:dyDescent="0.25"/>
    <row r="53805" s="29" customFormat="1" x14ac:dyDescent="0.25"/>
    <row r="53806" s="29" customFormat="1" x14ac:dyDescent="0.25"/>
    <row r="53807" s="29" customFormat="1" x14ac:dyDescent="0.25"/>
    <row r="53808" s="29" customFormat="1" x14ac:dyDescent="0.25"/>
    <row r="53809" s="29" customFormat="1" x14ac:dyDescent="0.25"/>
    <row r="53810" s="29" customFormat="1" x14ac:dyDescent="0.25"/>
    <row r="53811" s="29" customFormat="1" x14ac:dyDescent="0.25"/>
    <row r="53812" s="29" customFormat="1" x14ac:dyDescent="0.25"/>
    <row r="53813" s="29" customFormat="1" x14ac:dyDescent="0.25"/>
    <row r="53814" s="29" customFormat="1" x14ac:dyDescent="0.25"/>
    <row r="53815" s="29" customFormat="1" x14ac:dyDescent="0.25"/>
    <row r="53816" s="29" customFormat="1" x14ac:dyDescent="0.25"/>
    <row r="53817" s="29" customFormat="1" x14ac:dyDescent="0.25"/>
    <row r="53818" s="29" customFormat="1" x14ac:dyDescent="0.25"/>
    <row r="53819" s="29" customFormat="1" x14ac:dyDescent="0.25"/>
    <row r="53820" s="29" customFormat="1" x14ac:dyDescent="0.25"/>
    <row r="53821" s="29" customFormat="1" x14ac:dyDescent="0.25"/>
    <row r="53822" s="29" customFormat="1" x14ac:dyDescent="0.25"/>
    <row r="53823" s="29" customFormat="1" x14ac:dyDescent="0.25"/>
    <row r="53824" s="29" customFormat="1" x14ac:dyDescent="0.25"/>
    <row r="53825" s="29" customFormat="1" x14ac:dyDescent="0.25"/>
    <row r="53826" s="29" customFormat="1" x14ac:dyDescent="0.25"/>
    <row r="53827" s="29" customFormat="1" x14ac:dyDescent="0.25"/>
    <row r="53828" s="29" customFormat="1" x14ac:dyDescent="0.25"/>
    <row r="53829" s="29" customFormat="1" x14ac:dyDescent="0.25"/>
    <row r="53830" s="29" customFormat="1" x14ac:dyDescent="0.25"/>
    <row r="53831" s="29" customFormat="1" x14ac:dyDescent="0.25"/>
    <row r="53832" s="29" customFormat="1" x14ac:dyDescent="0.25"/>
    <row r="53833" s="29" customFormat="1" x14ac:dyDescent="0.25"/>
    <row r="53834" s="29" customFormat="1" x14ac:dyDescent="0.25"/>
    <row r="53835" s="29" customFormat="1" x14ac:dyDescent="0.25"/>
    <row r="53836" s="29" customFormat="1" x14ac:dyDescent="0.25"/>
    <row r="53837" s="29" customFormat="1" x14ac:dyDescent="0.25"/>
    <row r="53838" s="29" customFormat="1" x14ac:dyDescent="0.25"/>
    <row r="53839" s="29" customFormat="1" x14ac:dyDescent="0.25"/>
    <row r="53840" s="29" customFormat="1" x14ac:dyDescent="0.25"/>
    <row r="53841" s="29" customFormat="1" x14ac:dyDescent="0.25"/>
    <row r="53842" s="29" customFormat="1" x14ac:dyDescent="0.25"/>
    <row r="53843" s="29" customFormat="1" x14ac:dyDescent="0.25"/>
    <row r="53844" s="29" customFormat="1" x14ac:dyDescent="0.25"/>
    <row r="53845" s="29" customFormat="1" x14ac:dyDescent="0.25"/>
    <row r="53846" s="29" customFormat="1" x14ac:dyDescent="0.25"/>
    <row r="53847" s="29" customFormat="1" x14ac:dyDescent="0.25"/>
    <row r="53848" s="29" customFormat="1" x14ac:dyDescent="0.25"/>
    <row r="53849" s="29" customFormat="1" x14ac:dyDescent="0.25"/>
    <row r="53850" s="29" customFormat="1" x14ac:dyDescent="0.25"/>
    <row r="53851" s="29" customFormat="1" x14ac:dyDescent="0.25"/>
    <row r="53852" s="29" customFormat="1" x14ac:dyDescent="0.25"/>
    <row r="53853" s="29" customFormat="1" x14ac:dyDescent="0.25"/>
    <row r="53854" s="29" customFormat="1" x14ac:dyDescent="0.25"/>
    <row r="53855" s="29" customFormat="1" x14ac:dyDescent="0.25"/>
    <row r="53856" s="29" customFormat="1" x14ac:dyDescent="0.25"/>
    <row r="53857" s="29" customFormat="1" x14ac:dyDescent="0.25"/>
    <row r="53858" s="29" customFormat="1" x14ac:dyDescent="0.25"/>
    <row r="53859" s="29" customFormat="1" x14ac:dyDescent="0.25"/>
    <row r="53860" s="29" customFormat="1" x14ac:dyDescent="0.25"/>
    <row r="53861" s="29" customFormat="1" x14ac:dyDescent="0.25"/>
    <row r="53862" s="29" customFormat="1" x14ac:dyDescent="0.25"/>
    <row r="53863" s="29" customFormat="1" x14ac:dyDescent="0.25"/>
    <row r="53864" s="29" customFormat="1" x14ac:dyDescent="0.25"/>
    <row r="53865" s="29" customFormat="1" x14ac:dyDescent="0.25"/>
    <row r="53866" s="29" customFormat="1" x14ac:dyDescent="0.25"/>
    <row r="53867" s="29" customFormat="1" x14ac:dyDescent="0.25"/>
    <row r="53868" s="29" customFormat="1" x14ac:dyDescent="0.25"/>
    <row r="53869" s="29" customFormat="1" x14ac:dyDescent="0.25"/>
    <row r="53870" s="29" customFormat="1" x14ac:dyDescent="0.25"/>
    <row r="53871" s="29" customFormat="1" x14ac:dyDescent="0.25"/>
    <row r="53872" s="29" customFormat="1" x14ac:dyDescent="0.25"/>
    <row r="53873" s="29" customFormat="1" x14ac:dyDescent="0.25"/>
    <row r="53874" s="29" customFormat="1" x14ac:dyDescent="0.25"/>
    <row r="53875" s="29" customFormat="1" x14ac:dyDescent="0.25"/>
    <row r="53876" s="29" customFormat="1" x14ac:dyDescent="0.25"/>
    <row r="53877" s="29" customFormat="1" x14ac:dyDescent="0.25"/>
    <row r="53878" s="29" customFormat="1" x14ac:dyDescent="0.25"/>
    <row r="53879" s="29" customFormat="1" x14ac:dyDescent="0.25"/>
    <row r="53880" s="29" customFormat="1" x14ac:dyDescent="0.25"/>
    <row r="53881" s="29" customFormat="1" x14ac:dyDescent="0.25"/>
    <row r="53882" s="29" customFormat="1" x14ac:dyDescent="0.25"/>
    <row r="53883" s="29" customFormat="1" x14ac:dyDescent="0.25"/>
    <row r="53884" s="29" customFormat="1" x14ac:dyDescent="0.25"/>
    <row r="53885" s="29" customFormat="1" x14ac:dyDescent="0.25"/>
    <row r="53886" s="29" customFormat="1" x14ac:dyDescent="0.25"/>
    <row r="53887" s="29" customFormat="1" x14ac:dyDescent="0.25"/>
    <row r="53888" s="29" customFormat="1" x14ac:dyDescent="0.25"/>
    <row r="53889" s="29" customFormat="1" x14ac:dyDescent="0.25"/>
    <row r="53890" s="29" customFormat="1" x14ac:dyDescent="0.25"/>
    <row r="53891" s="29" customFormat="1" x14ac:dyDescent="0.25"/>
    <row r="53892" s="29" customFormat="1" x14ac:dyDescent="0.25"/>
    <row r="53893" s="29" customFormat="1" x14ac:dyDescent="0.25"/>
    <row r="53894" s="29" customFormat="1" x14ac:dyDescent="0.25"/>
    <row r="53895" s="29" customFormat="1" x14ac:dyDescent="0.25"/>
    <row r="53896" s="29" customFormat="1" x14ac:dyDescent="0.25"/>
    <row r="53897" s="29" customFormat="1" x14ac:dyDescent="0.25"/>
    <row r="53898" s="29" customFormat="1" x14ac:dyDescent="0.25"/>
    <row r="53899" s="29" customFormat="1" x14ac:dyDescent="0.25"/>
    <row r="53900" s="29" customFormat="1" x14ac:dyDescent="0.25"/>
    <row r="53901" s="29" customFormat="1" x14ac:dyDescent="0.25"/>
    <row r="53902" s="29" customFormat="1" x14ac:dyDescent="0.25"/>
    <row r="53903" s="29" customFormat="1" x14ac:dyDescent="0.25"/>
    <row r="53904" s="29" customFormat="1" x14ac:dyDescent="0.25"/>
    <row r="53905" s="29" customFormat="1" x14ac:dyDescent="0.25"/>
    <row r="53906" s="29" customFormat="1" x14ac:dyDescent="0.25"/>
    <row r="53907" s="29" customFormat="1" x14ac:dyDescent="0.25"/>
    <row r="53908" s="29" customFormat="1" x14ac:dyDescent="0.25"/>
    <row r="53909" s="29" customFormat="1" x14ac:dyDescent="0.25"/>
    <row r="53910" s="29" customFormat="1" x14ac:dyDescent="0.25"/>
    <row r="53911" s="29" customFormat="1" x14ac:dyDescent="0.25"/>
    <row r="53912" s="29" customFormat="1" x14ac:dyDescent="0.25"/>
    <row r="53913" s="29" customFormat="1" x14ac:dyDescent="0.25"/>
    <row r="53914" s="29" customFormat="1" x14ac:dyDescent="0.25"/>
    <row r="53915" s="29" customFormat="1" x14ac:dyDescent="0.25"/>
    <row r="53916" s="29" customFormat="1" x14ac:dyDescent="0.25"/>
    <row r="53917" s="29" customFormat="1" x14ac:dyDescent="0.25"/>
    <row r="53918" s="29" customFormat="1" x14ac:dyDescent="0.25"/>
    <row r="53919" s="29" customFormat="1" x14ac:dyDescent="0.25"/>
    <row r="53920" s="29" customFormat="1" x14ac:dyDescent="0.25"/>
    <row r="53921" s="29" customFormat="1" x14ac:dyDescent="0.25"/>
    <row r="53922" s="29" customFormat="1" x14ac:dyDescent="0.25"/>
    <row r="53923" s="29" customFormat="1" x14ac:dyDescent="0.25"/>
    <row r="53924" s="29" customFormat="1" x14ac:dyDescent="0.25"/>
    <row r="53925" s="29" customFormat="1" x14ac:dyDescent="0.25"/>
    <row r="53926" s="29" customFormat="1" x14ac:dyDescent="0.25"/>
    <row r="53927" s="29" customFormat="1" x14ac:dyDescent="0.25"/>
    <row r="53928" s="29" customFormat="1" x14ac:dyDescent="0.25"/>
    <row r="53929" s="29" customFormat="1" x14ac:dyDescent="0.25"/>
    <row r="53930" s="29" customFormat="1" x14ac:dyDescent="0.25"/>
    <row r="53931" s="29" customFormat="1" x14ac:dyDescent="0.25"/>
    <row r="53932" s="29" customFormat="1" x14ac:dyDescent="0.25"/>
    <row r="53933" s="29" customFormat="1" x14ac:dyDescent="0.25"/>
    <row r="53934" s="29" customFormat="1" x14ac:dyDescent="0.25"/>
    <row r="53935" s="29" customFormat="1" x14ac:dyDescent="0.25"/>
    <row r="53936" s="29" customFormat="1" x14ac:dyDescent="0.25"/>
    <row r="53937" s="29" customFormat="1" x14ac:dyDescent="0.25"/>
    <row r="53938" s="29" customFormat="1" x14ac:dyDescent="0.25"/>
    <row r="53939" s="29" customFormat="1" x14ac:dyDescent="0.25"/>
    <row r="53940" s="29" customFormat="1" x14ac:dyDescent="0.25"/>
    <row r="53941" s="29" customFormat="1" x14ac:dyDescent="0.25"/>
    <row r="53942" s="29" customFormat="1" x14ac:dyDescent="0.25"/>
    <row r="53943" s="29" customFormat="1" x14ac:dyDescent="0.25"/>
    <row r="53944" s="29" customFormat="1" x14ac:dyDescent="0.25"/>
    <row r="53945" s="29" customFormat="1" x14ac:dyDescent="0.25"/>
    <row r="53946" s="29" customFormat="1" x14ac:dyDescent="0.25"/>
    <row r="53947" s="29" customFormat="1" x14ac:dyDescent="0.25"/>
    <row r="53948" s="29" customFormat="1" x14ac:dyDescent="0.25"/>
    <row r="53949" s="29" customFormat="1" x14ac:dyDescent="0.25"/>
    <row r="53950" s="29" customFormat="1" x14ac:dyDescent="0.25"/>
    <row r="53951" s="29" customFormat="1" x14ac:dyDescent="0.25"/>
    <row r="53952" s="29" customFormat="1" x14ac:dyDescent="0.25"/>
    <row r="53953" s="29" customFormat="1" x14ac:dyDescent="0.25"/>
    <row r="53954" s="29" customFormat="1" x14ac:dyDescent="0.25"/>
    <row r="53955" s="29" customFormat="1" x14ac:dyDescent="0.25"/>
    <row r="53956" s="29" customFormat="1" x14ac:dyDescent="0.25"/>
    <row r="53957" s="29" customFormat="1" x14ac:dyDescent="0.25"/>
    <row r="53958" s="29" customFormat="1" x14ac:dyDescent="0.25"/>
    <row r="53959" s="29" customFormat="1" x14ac:dyDescent="0.25"/>
    <row r="53960" s="29" customFormat="1" x14ac:dyDescent="0.25"/>
    <row r="53961" s="29" customFormat="1" x14ac:dyDescent="0.25"/>
    <row r="53962" s="29" customFormat="1" x14ac:dyDescent="0.25"/>
    <row r="53963" s="29" customFormat="1" x14ac:dyDescent="0.25"/>
    <row r="53964" s="29" customFormat="1" x14ac:dyDescent="0.25"/>
    <row r="53965" s="29" customFormat="1" x14ac:dyDescent="0.25"/>
    <row r="53966" s="29" customFormat="1" x14ac:dyDescent="0.25"/>
    <row r="53967" s="29" customFormat="1" x14ac:dyDescent="0.25"/>
    <row r="53968" s="29" customFormat="1" x14ac:dyDescent="0.25"/>
    <row r="53969" s="29" customFormat="1" x14ac:dyDescent="0.25"/>
    <row r="53970" s="29" customFormat="1" x14ac:dyDescent="0.25"/>
    <row r="53971" s="29" customFormat="1" x14ac:dyDescent="0.25"/>
    <row r="53972" s="29" customFormat="1" x14ac:dyDescent="0.25"/>
    <row r="53973" s="29" customFormat="1" x14ac:dyDescent="0.25"/>
    <row r="53974" s="29" customFormat="1" x14ac:dyDescent="0.25"/>
    <row r="53975" s="29" customFormat="1" x14ac:dyDescent="0.25"/>
    <row r="53976" s="29" customFormat="1" x14ac:dyDescent="0.25"/>
    <row r="53977" s="29" customFormat="1" x14ac:dyDescent="0.25"/>
    <row r="53978" s="29" customFormat="1" x14ac:dyDescent="0.25"/>
    <row r="53979" s="29" customFormat="1" x14ac:dyDescent="0.25"/>
    <row r="53980" s="29" customFormat="1" x14ac:dyDescent="0.25"/>
    <row r="53981" s="29" customFormat="1" x14ac:dyDescent="0.25"/>
    <row r="53982" s="29" customFormat="1" x14ac:dyDescent="0.25"/>
    <row r="53983" s="29" customFormat="1" x14ac:dyDescent="0.25"/>
    <row r="53984" s="29" customFormat="1" x14ac:dyDescent="0.25"/>
    <row r="53985" s="29" customFormat="1" x14ac:dyDescent="0.25"/>
    <row r="53986" s="29" customFormat="1" x14ac:dyDescent="0.25"/>
    <row r="53987" s="29" customFormat="1" x14ac:dyDescent="0.25"/>
    <row r="53988" s="29" customFormat="1" x14ac:dyDescent="0.25"/>
    <row r="53989" s="29" customFormat="1" x14ac:dyDescent="0.25"/>
    <row r="53990" s="29" customFormat="1" x14ac:dyDescent="0.25"/>
    <row r="53991" s="29" customFormat="1" x14ac:dyDescent="0.25"/>
    <row r="53992" s="29" customFormat="1" x14ac:dyDescent="0.25"/>
    <row r="53993" s="29" customFormat="1" x14ac:dyDescent="0.25"/>
    <row r="53994" s="29" customFormat="1" x14ac:dyDescent="0.25"/>
    <row r="53995" s="29" customFormat="1" x14ac:dyDescent="0.25"/>
    <row r="53996" s="29" customFormat="1" x14ac:dyDescent="0.25"/>
    <row r="53997" s="29" customFormat="1" x14ac:dyDescent="0.25"/>
    <row r="53998" s="29" customFormat="1" x14ac:dyDescent="0.25"/>
    <row r="53999" s="29" customFormat="1" x14ac:dyDescent="0.25"/>
    <row r="54000" s="29" customFormat="1" x14ac:dyDescent="0.25"/>
    <row r="54001" s="29" customFormat="1" x14ac:dyDescent="0.25"/>
    <row r="54002" s="29" customFormat="1" x14ac:dyDescent="0.25"/>
    <row r="54003" s="29" customFormat="1" x14ac:dyDescent="0.25"/>
    <row r="54004" s="29" customFormat="1" x14ac:dyDescent="0.25"/>
    <row r="54005" s="29" customFormat="1" x14ac:dyDescent="0.25"/>
    <row r="54006" s="29" customFormat="1" x14ac:dyDescent="0.25"/>
    <row r="54007" s="29" customFormat="1" x14ac:dyDescent="0.25"/>
    <row r="54008" s="29" customFormat="1" x14ac:dyDescent="0.25"/>
    <row r="54009" s="29" customFormat="1" x14ac:dyDescent="0.25"/>
    <row r="54010" s="29" customFormat="1" x14ac:dyDescent="0.25"/>
    <row r="54011" s="29" customFormat="1" x14ac:dyDescent="0.25"/>
    <row r="54012" s="29" customFormat="1" x14ac:dyDescent="0.25"/>
    <row r="54013" s="29" customFormat="1" x14ac:dyDescent="0.25"/>
    <row r="54014" s="29" customFormat="1" x14ac:dyDescent="0.25"/>
    <row r="54015" s="29" customFormat="1" x14ac:dyDescent="0.25"/>
    <row r="54016" s="29" customFormat="1" x14ac:dyDescent="0.25"/>
    <row r="54017" s="29" customFormat="1" x14ac:dyDescent="0.25"/>
    <row r="54018" s="29" customFormat="1" x14ac:dyDescent="0.25"/>
    <row r="54019" s="29" customFormat="1" x14ac:dyDescent="0.25"/>
    <row r="54020" s="29" customFormat="1" x14ac:dyDescent="0.25"/>
    <row r="54021" s="29" customFormat="1" x14ac:dyDescent="0.25"/>
    <row r="54022" s="29" customFormat="1" x14ac:dyDescent="0.25"/>
    <row r="54023" s="29" customFormat="1" x14ac:dyDescent="0.25"/>
    <row r="54024" s="29" customFormat="1" x14ac:dyDescent="0.25"/>
    <row r="54025" s="29" customFormat="1" x14ac:dyDescent="0.25"/>
    <row r="54026" s="29" customFormat="1" x14ac:dyDescent="0.25"/>
    <row r="54027" s="29" customFormat="1" x14ac:dyDescent="0.25"/>
    <row r="54028" s="29" customFormat="1" x14ac:dyDescent="0.25"/>
    <row r="54029" s="29" customFormat="1" x14ac:dyDescent="0.25"/>
    <row r="54030" s="29" customFormat="1" x14ac:dyDescent="0.25"/>
    <row r="54031" s="29" customFormat="1" x14ac:dyDescent="0.25"/>
    <row r="54032" s="29" customFormat="1" x14ac:dyDescent="0.25"/>
    <row r="54033" s="29" customFormat="1" x14ac:dyDescent="0.25"/>
    <row r="54034" s="29" customFormat="1" x14ac:dyDescent="0.25"/>
    <row r="54035" s="29" customFormat="1" x14ac:dyDescent="0.25"/>
    <row r="54036" s="29" customFormat="1" x14ac:dyDescent="0.25"/>
    <row r="54037" s="29" customFormat="1" x14ac:dyDescent="0.25"/>
    <row r="54038" s="29" customFormat="1" x14ac:dyDescent="0.25"/>
    <row r="54039" s="29" customFormat="1" x14ac:dyDescent="0.25"/>
    <row r="54040" s="29" customFormat="1" x14ac:dyDescent="0.25"/>
    <row r="54041" s="29" customFormat="1" x14ac:dyDescent="0.25"/>
    <row r="54042" s="29" customFormat="1" x14ac:dyDescent="0.25"/>
    <row r="54043" s="29" customFormat="1" x14ac:dyDescent="0.25"/>
    <row r="54044" s="29" customFormat="1" x14ac:dyDescent="0.25"/>
    <row r="54045" s="29" customFormat="1" x14ac:dyDescent="0.25"/>
    <row r="54046" s="29" customFormat="1" x14ac:dyDescent="0.25"/>
    <row r="54047" s="29" customFormat="1" x14ac:dyDescent="0.25"/>
    <row r="54048" s="29" customFormat="1" x14ac:dyDescent="0.25"/>
    <row r="54049" s="29" customFormat="1" x14ac:dyDescent="0.25"/>
    <row r="54050" s="29" customFormat="1" x14ac:dyDescent="0.25"/>
    <row r="54051" s="29" customFormat="1" x14ac:dyDescent="0.25"/>
    <row r="54052" s="29" customFormat="1" x14ac:dyDescent="0.25"/>
    <row r="54053" s="29" customFormat="1" x14ac:dyDescent="0.25"/>
    <row r="54054" s="29" customFormat="1" x14ac:dyDescent="0.25"/>
    <row r="54055" s="29" customFormat="1" x14ac:dyDescent="0.25"/>
    <row r="54056" s="29" customFormat="1" x14ac:dyDescent="0.25"/>
    <row r="54057" s="29" customFormat="1" x14ac:dyDescent="0.25"/>
    <row r="54058" s="29" customFormat="1" x14ac:dyDescent="0.25"/>
    <row r="54059" s="29" customFormat="1" x14ac:dyDescent="0.25"/>
    <row r="54060" s="29" customFormat="1" x14ac:dyDescent="0.25"/>
    <row r="54061" s="29" customFormat="1" x14ac:dyDescent="0.25"/>
    <row r="54062" s="29" customFormat="1" x14ac:dyDescent="0.25"/>
    <row r="54063" s="29" customFormat="1" x14ac:dyDescent="0.25"/>
    <row r="54064" s="29" customFormat="1" x14ac:dyDescent="0.25"/>
    <row r="54065" s="29" customFormat="1" x14ac:dyDescent="0.25"/>
    <row r="54066" s="29" customFormat="1" x14ac:dyDescent="0.25"/>
    <row r="54067" s="29" customFormat="1" x14ac:dyDescent="0.25"/>
    <row r="54068" s="29" customFormat="1" x14ac:dyDescent="0.25"/>
    <row r="54069" s="29" customFormat="1" x14ac:dyDescent="0.25"/>
    <row r="54070" s="29" customFormat="1" x14ac:dyDescent="0.25"/>
    <row r="54071" s="29" customFormat="1" x14ac:dyDescent="0.25"/>
    <row r="54072" s="29" customFormat="1" x14ac:dyDescent="0.25"/>
    <row r="54073" s="29" customFormat="1" x14ac:dyDescent="0.25"/>
    <row r="54074" s="29" customFormat="1" x14ac:dyDescent="0.25"/>
    <row r="54075" s="29" customFormat="1" x14ac:dyDescent="0.25"/>
    <row r="54076" s="29" customFormat="1" x14ac:dyDescent="0.25"/>
    <row r="54077" s="29" customFormat="1" x14ac:dyDescent="0.25"/>
    <row r="54078" s="29" customFormat="1" x14ac:dyDescent="0.25"/>
    <row r="54079" s="29" customFormat="1" x14ac:dyDescent="0.25"/>
    <row r="54080" s="29" customFormat="1" x14ac:dyDescent="0.25"/>
    <row r="54081" s="29" customFormat="1" x14ac:dyDescent="0.25"/>
    <row r="54082" s="29" customFormat="1" x14ac:dyDescent="0.25"/>
    <row r="54083" s="29" customFormat="1" x14ac:dyDescent="0.25"/>
    <row r="54084" s="29" customFormat="1" x14ac:dyDescent="0.25"/>
    <row r="54085" s="29" customFormat="1" x14ac:dyDescent="0.25"/>
    <row r="54086" s="29" customFormat="1" x14ac:dyDescent="0.25"/>
    <row r="54087" s="29" customFormat="1" x14ac:dyDescent="0.25"/>
    <row r="54088" s="29" customFormat="1" x14ac:dyDescent="0.25"/>
    <row r="54089" s="29" customFormat="1" x14ac:dyDescent="0.25"/>
    <row r="54090" s="29" customFormat="1" x14ac:dyDescent="0.25"/>
    <row r="54091" s="29" customFormat="1" x14ac:dyDescent="0.25"/>
    <row r="54092" s="29" customFormat="1" x14ac:dyDescent="0.25"/>
    <row r="54093" s="29" customFormat="1" x14ac:dyDescent="0.25"/>
    <row r="54094" s="29" customFormat="1" x14ac:dyDescent="0.25"/>
    <row r="54095" s="29" customFormat="1" x14ac:dyDescent="0.25"/>
    <row r="54096" s="29" customFormat="1" x14ac:dyDescent="0.25"/>
    <row r="54097" s="29" customFormat="1" x14ac:dyDescent="0.25"/>
    <row r="54098" s="29" customFormat="1" x14ac:dyDescent="0.25"/>
    <row r="54099" s="29" customFormat="1" x14ac:dyDescent="0.25"/>
    <row r="54100" s="29" customFormat="1" x14ac:dyDescent="0.25"/>
    <row r="54101" s="29" customFormat="1" x14ac:dyDescent="0.25"/>
    <row r="54102" s="29" customFormat="1" x14ac:dyDescent="0.25"/>
    <row r="54103" s="29" customFormat="1" x14ac:dyDescent="0.25"/>
    <row r="54104" s="29" customFormat="1" x14ac:dyDescent="0.25"/>
    <row r="54105" s="29" customFormat="1" x14ac:dyDescent="0.25"/>
    <row r="54106" s="29" customFormat="1" x14ac:dyDescent="0.25"/>
    <row r="54107" s="29" customFormat="1" x14ac:dyDescent="0.25"/>
    <row r="54108" s="29" customFormat="1" x14ac:dyDescent="0.25"/>
    <row r="54109" s="29" customFormat="1" x14ac:dyDescent="0.25"/>
    <row r="54110" s="29" customFormat="1" x14ac:dyDescent="0.25"/>
    <row r="54111" s="29" customFormat="1" x14ac:dyDescent="0.25"/>
    <row r="54112" s="29" customFormat="1" x14ac:dyDescent="0.25"/>
    <row r="54113" s="29" customFormat="1" x14ac:dyDescent="0.25"/>
    <row r="54114" s="29" customFormat="1" x14ac:dyDescent="0.25"/>
    <row r="54115" s="29" customFormat="1" x14ac:dyDescent="0.25"/>
    <row r="54116" s="29" customFormat="1" x14ac:dyDescent="0.25"/>
    <row r="54117" s="29" customFormat="1" x14ac:dyDescent="0.25"/>
    <row r="54118" s="29" customFormat="1" x14ac:dyDescent="0.25"/>
    <row r="54119" s="29" customFormat="1" x14ac:dyDescent="0.25"/>
    <row r="54120" s="29" customFormat="1" x14ac:dyDescent="0.25"/>
    <row r="54121" s="29" customFormat="1" x14ac:dyDescent="0.25"/>
    <row r="54122" s="29" customFormat="1" x14ac:dyDescent="0.25"/>
    <row r="54123" s="29" customFormat="1" x14ac:dyDescent="0.25"/>
    <row r="54124" s="29" customFormat="1" x14ac:dyDescent="0.25"/>
    <row r="54125" s="29" customFormat="1" x14ac:dyDescent="0.25"/>
    <row r="54126" s="29" customFormat="1" x14ac:dyDescent="0.25"/>
    <row r="54127" s="29" customFormat="1" x14ac:dyDescent="0.25"/>
    <row r="54128" s="29" customFormat="1" x14ac:dyDescent="0.25"/>
    <row r="54129" s="29" customFormat="1" x14ac:dyDescent="0.25"/>
    <row r="54130" s="29" customFormat="1" x14ac:dyDescent="0.25"/>
    <row r="54131" s="29" customFormat="1" x14ac:dyDescent="0.25"/>
    <row r="54132" s="29" customFormat="1" x14ac:dyDescent="0.25"/>
    <row r="54133" s="29" customFormat="1" x14ac:dyDescent="0.25"/>
    <row r="54134" s="29" customFormat="1" x14ac:dyDescent="0.25"/>
    <row r="54135" s="29" customFormat="1" x14ac:dyDescent="0.25"/>
    <row r="54136" s="29" customFormat="1" x14ac:dyDescent="0.25"/>
    <row r="54137" s="29" customFormat="1" x14ac:dyDescent="0.25"/>
    <row r="54138" s="29" customFormat="1" x14ac:dyDescent="0.25"/>
    <row r="54139" s="29" customFormat="1" x14ac:dyDescent="0.25"/>
    <row r="54140" s="29" customFormat="1" x14ac:dyDescent="0.25"/>
    <row r="54141" s="29" customFormat="1" x14ac:dyDescent="0.25"/>
    <row r="54142" s="29" customFormat="1" x14ac:dyDescent="0.25"/>
    <row r="54143" s="29" customFormat="1" x14ac:dyDescent="0.25"/>
    <row r="54144" s="29" customFormat="1" x14ac:dyDescent="0.25"/>
    <row r="54145" s="29" customFormat="1" x14ac:dyDescent="0.25"/>
    <row r="54146" s="29" customFormat="1" x14ac:dyDescent="0.25"/>
    <row r="54147" s="29" customFormat="1" x14ac:dyDescent="0.25"/>
    <row r="54148" s="29" customFormat="1" x14ac:dyDescent="0.25"/>
    <row r="54149" s="29" customFormat="1" x14ac:dyDescent="0.25"/>
    <row r="54150" s="29" customFormat="1" x14ac:dyDescent="0.25"/>
    <row r="54151" s="29" customFormat="1" x14ac:dyDescent="0.25"/>
    <row r="54152" s="29" customFormat="1" x14ac:dyDescent="0.25"/>
    <row r="54153" s="29" customFormat="1" x14ac:dyDescent="0.25"/>
    <row r="54154" s="29" customFormat="1" x14ac:dyDescent="0.25"/>
    <row r="54155" s="29" customFormat="1" x14ac:dyDescent="0.25"/>
    <row r="54156" s="29" customFormat="1" x14ac:dyDescent="0.25"/>
    <row r="54157" s="29" customFormat="1" x14ac:dyDescent="0.25"/>
    <row r="54158" s="29" customFormat="1" x14ac:dyDescent="0.25"/>
    <row r="54159" s="29" customFormat="1" x14ac:dyDescent="0.25"/>
    <row r="54160" s="29" customFormat="1" x14ac:dyDescent="0.25"/>
    <row r="54161" s="29" customFormat="1" x14ac:dyDescent="0.25"/>
    <row r="54162" s="29" customFormat="1" x14ac:dyDescent="0.25"/>
    <row r="54163" s="29" customFormat="1" x14ac:dyDescent="0.25"/>
    <row r="54164" s="29" customFormat="1" x14ac:dyDescent="0.25"/>
    <row r="54165" s="29" customFormat="1" x14ac:dyDescent="0.25"/>
    <row r="54166" s="29" customFormat="1" x14ac:dyDescent="0.25"/>
    <row r="54167" s="29" customFormat="1" x14ac:dyDescent="0.25"/>
    <row r="54168" s="29" customFormat="1" x14ac:dyDescent="0.25"/>
    <row r="54169" s="29" customFormat="1" x14ac:dyDescent="0.25"/>
    <row r="54170" s="29" customFormat="1" x14ac:dyDescent="0.25"/>
    <row r="54171" s="29" customFormat="1" x14ac:dyDescent="0.25"/>
    <row r="54172" s="29" customFormat="1" x14ac:dyDescent="0.25"/>
    <row r="54173" s="29" customFormat="1" x14ac:dyDescent="0.25"/>
    <row r="54174" s="29" customFormat="1" x14ac:dyDescent="0.25"/>
    <row r="54175" s="29" customFormat="1" x14ac:dyDescent="0.25"/>
    <row r="54176" s="29" customFormat="1" x14ac:dyDescent="0.25"/>
    <row r="54177" s="29" customFormat="1" x14ac:dyDescent="0.25"/>
    <row r="54178" s="29" customFormat="1" x14ac:dyDescent="0.25"/>
    <row r="54179" s="29" customFormat="1" x14ac:dyDescent="0.25"/>
    <row r="54180" s="29" customFormat="1" x14ac:dyDescent="0.25"/>
    <row r="54181" s="29" customFormat="1" x14ac:dyDescent="0.25"/>
    <row r="54182" s="29" customFormat="1" x14ac:dyDescent="0.25"/>
    <row r="54183" s="29" customFormat="1" x14ac:dyDescent="0.25"/>
    <row r="54184" s="29" customFormat="1" x14ac:dyDescent="0.25"/>
    <row r="54185" s="29" customFormat="1" x14ac:dyDescent="0.25"/>
    <row r="54186" s="29" customFormat="1" x14ac:dyDescent="0.25"/>
    <row r="54187" s="29" customFormat="1" x14ac:dyDescent="0.25"/>
    <row r="54188" s="29" customFormat="1" x14ac:dyDescent="0.25"/>
    <row r="54189" s="29" customFormat="1" x14ac:dyDescent="0.25"/>
    <row r="54190" s="29" customFormat="1" x14ac:dyDescent="0.25"/>
    <row r="54191" s="29" customFormat="1" x14ac:dyDescent="0.25"/>
    <row r="54192" s="29" customFormat="1" x14ac:dyDescent="0.25"/>
    <row r="54193" s="29" customFormat="1" x14ac:dyDescent="0.25"/>
    <row r="54194" s="29" customFormat="1" x14ac:dyDescent="0.25"/>
    <row r="54195" s="29" customFormat="1" x14ac:dyDescent="0.25"/>
    <row r="54196" s="29" customFormat="1" x14ac:dyDescent="0.25"/>
    <row r="54197" s="29" customFormat="1" x14ac:dyDescent="0.25"/>
    <row r="54198" s="29" customFormat="1" x14ac:dyDescent="0.25"/>
    <row r="54199" s="29" customFormat="1" x14ac:dyDescent="0.25"/>
    <row r="54200" s="29" customFormat="1" x14ac:dyDescent="0.25"/>
    <row r="54201" s="29" customFormat="1" x14ac:dyDescent="0.25"/>
    <row r="54202" s="29" customFormat="1" x14ac:dyDescent="0.25"/>
    <row r="54203" s="29" customFormat="1" x14ac:dyDescent="0.25"/>
    <row r="54204" s="29" customFormat="1" x14ac:dyDescent="0.25"/>
    <row r="54205" s="29" customFormat="1" x14ac:dyDescent="0.25"/>
    <row r="54206" s="29" customFormat="1" x14ac:dyDescent="0.25"/>
    <row r="54207" s="29" customFormat="1" x14ac:dyDescent="0.25"/>
    <row r="54208" s="29" customFormat="1" x14ac:dyDescent="0.25"/>
    <row r="54209" s="29" customFormat="1" x14ac:dyDescent="0.25"/>
    <row r="54210" s="29" customFormat="1" x14ac:dyDescent="0.25"/>
    <row r="54211" s="29" customFormat="1" x14ac:dyDescent="0.25"/>
    <row r="54212" s="29" customFormat="1" x14ac:dyDescent="0.25"/>
    <row r="54213" s="29" customFormat="1" x14ac:dyDescent="0.25"/>
    <row r="54214" s="29" customFormat="1" x14ac:dyDescent="0.25"/>
    <row r="54215" s="29" customFormat="1" x14ac:dyDescent="0.25"/>
    <row r="54216" s="29" customFormat="1" x14ac:dyDescent="0.25"/>
    <row r="54217" s="29" customFormat="1" x14ac:dyDescent="0.25"/>
    <row r="54218" s="29" customFormat="1" x14ac:dyDescent="0.25"/>
    <row r="54219" s="29" customFormat="1" x14ac:dyDescent="0.25"/>
    <row r="54220" s="29" customFormat="1" x14ac:dyDescent="0.25"/>
    <row r="54221" s="29" customFormat="1" x14ac:dyDescent="0.25"/>
    <row r="54222" s="29" customFormat="1" x14ac:dyDescent="0.25"/>
    <row r="54223" s="29" customFormat="1" x14ac:dyDescent="0.25"/>
    <row r="54224" s="29" customFormat="1" x14ac:dyDescent="0.25"/>
    <row r="54225" s="29" customFormat="1" x14ac:dyDescent="0.25"/>
    <row r="54226" s="29" customFormat="1" x14ac:dyDescent="0.25"/>
    <row r="54227" s="29" customFormat="1" x14ac:dyDescent="0.25"/>
    <row r="54228" s="29" customFormat="1" x14ac:dyDescent="0.25"/>
    <row r="54229" s="29" customFormat="1" x14ac:dyDescent="0.25"/>
    <row r="54230" s="29" customFormat="1" x14ac:dyDescent="0.25"/>
    <row r="54231" s="29" customFormat="1" x14ac:dyDescent="0.25"/>
    <row r="54232" s="29" customFormat="1" x14ac:dyDescent="0.25"/>
    <row r="54233" s="29" customFormat="1" x14ac:dyDescent="0.25"/>
    <row r="54234" s="29" customFormat="1" x14ac:dyDescent="0.25"/>
    <row r="54235" s="29" customFormat="1" x14ac:dyDescent="0.25"/>
    <row r="54236" s="29" customFormat="1" x14ac:dyDescent="0.25"/>
    <row r="54237" s="29" customFormat="1" x14ac:dyDescent="0.25"/>
    <row r="54238" s="29" customFormat="1" x14ac:dyDescent="0.25"/>
    <row r="54239" s="29" customFormat="1" x14ac:dyDescent="0.25"/>
    <row r="54240" s="29" customFormat="1" x14ac:dyDescent="0.25"/>
    <row r="54241" s="29" customFormat="1" x14ac:dyDescent="0.25"/>
    <row r="54242" s="29" customFormat="1" x14ac:dyDescent="0.25"/>
    <row r="54243" s="29" customFormat="1" x14ac:dyDescent="0.25"/>
    <row r="54244" s="29" customFormat="1" x14ac:dyDescent="0.25"/>
    <row r="54245" s="29" customFormat="1" x14ac:dyDescent="0.25"/>
    <row r="54246" s="29" customFormat="1" x14ac:dyDescent="0.25"/>
    <row r="54247" s="29" customFormat="1" x14ac:dyDescent="0.25"/>
    <row r="54248" s="29" customFormat="1" x14ac:dyDescent="0.25"/>
    <row r="54249" s="29" customFormat="1" x14ac:dyDescent="0.25"/>
    <row r="54250" s="29" customFormat="1" x14ac:dyDescent="0.25"/>
    <row r="54251" s="29" customFormat="1" x14ac:dyDescent="0.25"/>
    <row r="54252" s="29" customFormat="1" x14ac:dyDescent="0.25"/>
    <row r="54253" s="29" customFormat="1" x14ac:dyDescent="0.25"/>
    <row r="54254" s="29" customFormat="1" x14ac:dyDescent="0.25"/>
    <row r="54255" s="29" customFormat="1" x14ac:dyDescent="0.25"/>
    <row r="54256" s="29" customFormat="1" x14ac:dyDescent="0.25"/>
    <row r="54257" s="29" customFormat="1" x14ac:dyDescent="0.25"/>
    <row r="54258" s="29" customFormat="1" x14ac:dyDescent="0.25"/>
    <row r="54259" s="29" customFormat="1" x14ac:dyDescent="0.25"/>
    <row r="54260" s="29" customFormat="1" x14ac:dyDescent="0.25"/>
    <row r="54261" s="29" customFormat="1" x14ac:dyDescent="0.25"/>
    <row r="54262" s="29" customFormat="1" x14ac:dyDescent="0.25"/>
    <row r="54263" s="29" customFormat="1" x14ac:dyDescent="0.25"/>
    <row r="54264" s="29" customFormat="1" x14ac:dyDescent="0.25"/>
    <row r="54265" s="29" customFormat="1" x14ac:dyDescent="0.25"/>
    <row r="54266" s="29" customFormat="1" x14ac:dyDescent="0.25"/>
    <row r="54267" s="29" customFormat="1" x14ac:dyDescent="0.25"/>
    <row r="54268" s="29" customFormat="1" x14ac:dyDescent="0.25"/>
    <row r="54269" s="29" customFormat="1" x14ac:dyDescent="0.25"/>
    <row r="54270" s="29" customFormat="1" x14ac:dyDescent="0.25"/>
    <row r="54271" s="29" customFormat="1" x14ac:dyDescent="0.25"/>
    <row r="54272" s="29" customFormat="1" x14ac:dyDescent="0.25"/>
    <row r="54273" s="29" customFormat="1" x14ac:dyDescent="0.25"/>
    <row r="54274" s="29" customFormat="1" x14ac:dyDescent="0.25"/>
    <row r="54275" s="29" customFormat="1" x14ac:dyDescent="0.25"/>
    <row r="54276" s="29" customFormat="1" x14ac:dyDescent="0.25"/>
    <row r="54277" s="29" customFormat="1" x14ac:dyDescent="0.25"/>
    <row r="54278" s="29" customFormat="1" x14ac:dyDescent="0.25"/>
    <row r="54279" s="29" customFormat="1" x14ac:dyDescent="0.25"/>
    <row r="54280" s="29" customFormat="1" x14ac:dyDescent="0.25"/>
    <row r="54281" s="29" customFormat="1" x14ac:dyDescent="0.25"/>
    <row r="54282" s="29" customFormat="1" x14ac:dyDescent="0.25"/>
    <row r="54283" s="29" customFormat="1" x14ac:dyDescent="0.25"/>
    <row r="54284" s="29" customFormat="1" x14ac:dyDescent="0.25"/>
    <row r="54285" s="29" customFormat="1" x14ac:dyDescent="0.25"/>
    <row r="54286" s="29" customFormat="1" x14ac:dyDescent="0.25"/>
    <row r="54287" s="29" customFormat="1" x14ac:dyDescent="0.25"/>
    <row r="54288" s="29" customFormat="1" x14ac:dyDescent="0.25"/>
    <row r="54289" s="29" customFormat="1" x14ac:dyDescent="0.25"/>
    <row r="54290" s="29" customFormat="1" x14ac:dyDescent="0.25"/>
    <row r="54291" s="29" customFormat="1" x14ac:dyDescent="0.25"/>
    <row r="54292" s="29" customFormat="1" x14ac:dyDescent="0.25"/>
    <row r="54293" s="29" customFormat="1" x14ac:dyDescent="0.25"/>
    <row r="54294" s="29" customFormat="1" x14ac:dyDescent="0.25"/>
    <row r="54295" s="29" customFormat="1" x14ac:dyDescent="0.25"/>
    <row r="54296" s="29" customFormat="1" x14ac:dyDescent="0.25"/>
    <row r="54297" s="29" customFormat="1" x14ac:dyDescent="0.25"/>
    <row r="54298" s="29" customFormat="1" x14ac:dyDescent="0.25"/>
    <row r="54299" s="29" customFormat="1" x14ac:dyDescent="0.25"/>
    <row r="54300" s="29" customFormat="1" x14ac:dyDescent="0.25"/>
    <row r="54301" s="29" customFormat="1" x14ac:dyDescent="0.25"/>
    <row r="54302" s="29" customFormat="1" x14ac:dyDescent="0.25"/>
    <row r="54303" s="29" customFormat="1" x14ac:dyDescent="0.25"/>
    <row r="54304" s="29" customFormat="1" x14ac:dyDescent="0.25"/>
    <row r="54305" s="29" customFormat="1" x14ac:dyDescent="0.25"/>
    <row r="54306" s="29" customFormat="1" x14ac:dyDescent="0.25"/>
    <row r="54307" s="29" customFormat="1" x14ac:dyDescent="0.25"/>
    <row r="54308" s="29" customFormat="1" x14ac:dyDescent="0.25"/>
    <row r="54309" s="29" customFormat="1" x14ac:dyDescent="0.25"/>
    <row r="54310" s="29" customFormat="1" x14ac:dyDescent="0.25"/>
    <row r="54311" s="29" customFormat="1" x14ac:dyDescent="0.25"/>
    <row r="54312" s="29" customFormat="1" x14ac:dyDescent="0.25"/>
    <row r="54313" s="29" customFormat="1" x14ac:dyDescent="0.25"/>
    <row r="54314" s="29" customFormat="1" x14ac:dyDescent="0.25"/>
    <row r="54315" s="29" customFormat="1" x14ac:dyDescent="0.25"/>
    <row r="54316" s="29" customFormat="1" x14ac:dyDescent="0.25"/>
    <row r="54317" s="29" customFormat="1" x14ac:dyDescent="0.25"/>
    <row r="54318" s="29" customFormat="1" x14ac:dyDescent="0.25"/>
    <row r="54319" s="29" customFormat="1" x14ac:dyDescent="0.25"/>
    <row r="54320" s="29" customFormat="1" x14ac:dyDescent="0.25"/>
    <row r="54321" s="29" customFormat="1" x14ac:dyDescent="0.25"/>
    <row r="54322" s="29" customFormat="1" x14ac:dyDescent="0.25"/>
    <row r="54323" s="29" customFormat="1" x14ac:dyDescent="0.25"/>
    <row r="54324" s="29" customFormat="1" x14ac:dyDescent="0.25"/>
    <row r="54325" s="29" customFormat="1" x14ac:dyDescent="0.25"/>
    <row r="54326" s="29" customFormat="1" x14ac:dyDescent="0.25"/>
    <row r="54327" s="29" customFormat="1" x14ac:dyDescent="0.25"/>
    <row r="54328" s="29" customFormat="1" x14ac:dyDescent="0.25"/>
    <row r="54329" s="29" customFormat="1" x14ac:dyDescent="0.25"/>
    <row r="54330" s="29" customFormat="1" x14ac:dyDescent="0.25"/>
    <row r="54331" s="29" customFormat="1" x14ac:dyDescent="0.25"/>
    <row r="54332" s="29" customFormat="1" x14ac:dyDescent="0.25"/>
    <row r="54333" s="29" customFormat="1" x14ac:dyDescent="0.25"/>
    <row r="54334" s="29" customFormat="1" x14ac:dyDescent="0.25"/>
    <row r="54335" s="29" customFormat="1" x14ac:dyDescent="0.25"/>
    <row r="54336" s="29" customFormat="1" x14ac:dyDescent="0.25"/>
    <row r="54337" s="29" customFormat="1" x14ac:dyDescent="0.25"/>
    <row r="54338" s="29" customFormat="1" x14ac:dyDescent="0.25"/>
    <row r="54339" s="29" customFormat="1" x14ac:dyDescent="0.25"/>
    <row r="54340" s="29" customFormat="1" x14ac:dyDescent="0.25"/>
    <row r="54341" s="29" customFormat="1" x14ac:dyDescent="0.25"/>
    <row r="54342" s="29" customFormat="1" x14ac:dyDescent="0.25"/>
    <row r="54343" s="29" customFormat="1" x14ac:dyDescent="0.25"/>
    <row r="54344" s="29" customFormat="1" x14ac:dyDescent="0.25"/>
    <row r="54345" s="29" customFormat="1" x14ac:dyDescent="0.25"/>
    <row r="54346" s="29" customFormat="1" x14ac:dyDescent="0.25"/>
    <row r="54347" s="29" customFormat="1" x14ac:dyDescent="0.25"/>
    <row r="54348" s="29" customFormat="1" x14ac:dyDescent="0.25"/>
    <row r="54349" s="29" customFormat="1" x14ac:dyDescent="0.25"/>
    <row r="54350" s="29" customFormat="1" x14ac:dyDescent="0.25"/>
    <row r="54351" s="29" customFormat="1" x14ac:dyDescent="0.25"/>
    <row r="54352" s="29" customFormat="1" x14ac:dyDescent="0.25"/>
    <row r="54353" s="29" customFormat="1" x14ac:dyDescent="0.25"/>
    <row r="54354" s="29" customFormat="1" x14ac:dyDescent="0.25"/>
    <row r="54355" s="29" customFormat="1" x14ac:dyDescent="0.25"/>
    <row r="54356" s="29" customFormat="1" x14ac:dyDescent="0.25"/>
    <row r="54357" s="29" customFormat="1" x14ac:dyDescent="0.25"/>
    <row r="54358" s="29" customFormat="1" x14ac:dyDescent="0.25"/>
    <row r="54359" s="29" customFormat="1" x14ac:dyDescent="0.25"/>
    <row r="54360" s="29" customFormat="1" x14ac:dyDescent="0.25"/>
    <row r="54361" s="29" customFormat="1" x14ac:dyDescent="0.25"/>
    <row r="54362" s="29" customFormat="1" x14ac:dyDescent="0.25"/>
    <row r="54363" s="29" customFormat="1" x14ac:dyDescent="0.25"/>
    <row r="54364" s="29" customFormat="1" x14ac:dyDescent="0.25"/>
    <row r="54365" s="29" customFormat="1" x14ac:dyDescent="0.25"/>
    <row r="54366" s="29" customFormat="1" x14ac:dyDescent="0.25"/>
    <row r="54367" s="29" customFormat="1" x14ac:dyDescent="0.25"/>
    <row r="54368" s="29" customFormat="1" x14ac:dyDescent="0.25"/>
    <row r="54369" s="29" customFormat="1" x14ac:dyDescent="0.25"/>
    <row r="54370" s="29" customFormat="1" x14ac:dyDescent="0.25"/>
    <row r="54371" s="29" customFormat="1" x14ac:dyDescent="0.25"/>
    <row r="54372" s="29" customFormat="1" x14ac:dyDescent="0.25"/>
    <row r="54373" s="29" customFormat="1" x14ac:dyDescent="0.25"/>
    <row r="54374" s="29" customFormat="1" x14ac:dyDescent="0.25"/>
    <row r="54375" s="29" customFormat="1" x14ac:dyDescent="0.25"/>
    <row r="54376" s="29" customFormat="1" x14ac:dyDescent="0.25"/>
    <row r="54377" s="29" customFormat="1" x14ac:dyDescent="0.25"/>
    <row r="54378" s="29" customFormat="1" x14ac:dyDescent="0.25"/>
    <row r="54379" s="29" customFormat="1" x14ac:dyDescent="0.25"/>
    <row r="54380" s="29" customFormat="1" x14ac:dyDescent="0.25"/>
    <row r="54381" s="29" customFormat="1" x14ac:dyDescent="0.25"/>
    <row r="54382" s="29" customFormat="1" x14ac:dyDescent="0.25"/>
    <row r="54383" s="29" customFormat="1" x14ac:dyDescent="0.25"/>
    <row r="54384" s="29" customFormat="1" x14ac:dyDescent="0.25"/>
    <row r="54385" s="29" customFormat="1" x14ac:dyDescent="0.25"/>
    <row r="54386" s="29" customFormat="1" x14ac:dyDescent="0.25"/>
    <row r="54387" s="29" customFormat="1" x14ac:dyDescent="0.25"/>
    <row r="54388" s="29" customFormat="1" x14ac:dyDescent="0.25"/>
    <row r="54389" s="29" customFormat="1" x14ac:dyDescent="0.25"/>
    <row r="54390" s="29" customFormat="1" x14ac:dyDescent="0.25"/>
    <row r="54391" s="29" customFormat="1" x14ac:dyDescent="0.25"/>
    <row r="54392" s="29" customFormat="1" x14ac:dyDescent="0.25"/>
    <row r="54393" s="29" customFormat="1" x14ac:dyDescent="0.25"/>
    <row r="54394" s="29" customFormat="1" x14ac:dyDescent="0.25"/>
    <row r="54395" s="29" customFormat="1" x14ac:dyDescent="0.25"/>
    <row r="54396" s="29" customFormat="1" x14ac:dyDescent="0.25"/>
    <row r="54397" s="29" customFormat="1" x14ac:dyDescent="0.25"/>
    <row r="54398" s="29" customFormat="1" x14ac:dyDescent="0.25"/>
    <row r="54399" s="29" customFormat="1" x14ac:dyDescent="0.25"/>
    <row r="54400" s="29" customFormat="1" x14ac:dyDescent="0.25"/>
    <row r="54401" s="29" customFormat="1" x14ac:dyDescent="0.25"/>
    <row r="54402" s="29" customFormat="1" x14ac:dyDescent="0.25"/>
    <row r="54403" s="29" customFormat="1" x14ac:dyDescent="0.25"/>
    <row r="54404" s="29" customFormat="1" x14ac:dyDescent="0.25"/>
    <row r="54405" s="29" customFormat="1" x14ac:dyDescent="0.25"/>
    <row r="54406" s="29" customFormat="1" x14ac:dyDescent="0.25"/>
    <row r="54407" s="29" customFormat="1" x14ac:dyDescent="0.25"/>
    <row r="54408" s="29" customFormat="1" x14ac:dyDescent="0.25"/>
    <row r="54409" s="29" customFormat="1" x14ac:dyDescent="0.25"/>
    <row r="54410" s="29" customFormat="1" x14ac:dyDescent="0.25"/>
    <row r="54411" s="29" customFormat="1" x14ac:dyDescent="0.25"/>
    <row r="54412" s="29" customFormat="1" x14ac:dyDescent="0.25"/>
    <row r="54413" s="29" customFormat="1" x14ac:dyDescent="0.25"/>
    <row r="54414" s="29" customFormat="1" x14ac:dyDescent="0.25"/>
    <row r="54415" s="29" customFormat="1" x14ac:dyDescent="0.25"/>
    <row r="54416" s="29" customFormat="1" x14ac:dyDescent="0.25"/>
    <row r="54417" s="29" customFormat="1" x14ac:dyDescent="0.25"/>
    <row r="54418" s="29" customFormat="1" x14ac:dyDescent="0.25"/>
    <row r="54419" s="29" customFormat="1" x14ac:dyDescent="0.25"/>
    <row r="54420" s="29" customFormat="1" x14ac:dyDescent="0.25"/>
    <row r="54421" s="29" customFormat="1" x14ac:dyDescent="0.25"/>
    <row r="54422" s="29" customFormat="1" x14ac:dyDescent="0.25"/>
    <row r="54423" s="29" customFormat="1" x14ac:dyDescent="0.25"/>
    <row r="54424" s="29" customFormat="1" x14ac:dyDescent="0.25"/>
    <row r="54425" s="29" customFormat="1" x14ac:dyDescent="0.25"/>
    <row r="54426" s="29" customFormat="1" x14ac:dyDescent="0.25"/>
    <row r="54427" s="29" customFormat="1" x14ac:dyDescent="0.25"/>
    <row r="54428" s="29" customFormat="1" x14ac:dyDescent="0.25"/>
    <row r="54429" s="29" customFormat="1" x14ac:dyDescent="0.25"/>
    <row r="54430" s="29" customFormat="1" x14ac:dyDescent="0.25"/>
    <row r="54431" s="29" customFormat="1" x14ac:dyDescent="0.25"/>
    <row r="54432" s="29" customFormat="1" x14ac:dyDescent="0.25"/>
    <row r="54433" s="29" customFormat="1" x14ac:dyDescent="0.25"/>
    <row r="54434" s="29" customFormat="1" x14ac:dyDescent="0.25"/>
    <row r="54435" s="29" customFormat="1" x14ac:dyDescent="0.25"/>
    <row r="54436" s="29" customFormat="1" x14ac:dyDescent="0.25"/>
    <row r="54437" s="29" customFormat="1" x14ac:dyDescent="0.25"/>
    <row r="54438" s="29" customFormat="1" x14ac:dyDescent="0.25"/>
    <row r="54439" s="29" customFormat="1" x14ac:dyDescent="0.25"/>
    <row r="54440" s="29" customFormat="1" x14ac:dyDescent="0.25"/>
    <row r="54441" s="29" customFormat="1" x14ac:dyDescent="0.25"/>
    <row r="54442" s="29" customFormat="1" x14ac:dyDescent="0.25"/>
    <row r="54443" s="29" customFormat="1" x14ac:dyDescent="0.25"/>
    <row r="54444" s="29" customFormat="1" x14ac:dyDescent="0.25"/>
    <row r="54445" s="29" customFormat="1" x14ac:dyDescent="0.25"/>
    <row r="54446" s="29" customFormat="1" x14ac:dyDescent="0.25"/>
    <row r="54447" s="29" customFormat="1" x14ac:dyDescent="0.25"/>
    <row r="54448" s="29" customFormat="1" x14ac:dyDescent="0.25"/>
    <row r="54449" s="29" customFormat="1" x14ac:dyDescent="0.25"/>
    <row r="54450" s="29" customFormat="1" x14ac:dyDescent="0.25"/>
    <row r="54451" s="29" customFormat="1" x14ac:dyDescent="0.25"/>
    <row r="54452" s="29" customFormat="1" x14ac:dyDescent="0.25"/>
    <row r="54453" s="29" customFormat="1" x14ac:dyDescent="0.25"/>
    <row r="54454" s="29" customFormat="1" x14ac:dyDescent="0.25"/>
    <row r="54455" s="29" customFormat="1" x14ac:dyDescent="0.25"/>
    <row r="54456" s="29" customFormat="1" x14ac:dyDescent="0.25"/>
    <row r="54457" s="29" customFormat="1" x14ac:dyDescent="0.25"/>
    <row r="54458" s="29" customFormat="1" x14ac:dyDescent="0.25"/>
    <row r="54459" s="29" customFormat="1" x14ac:dyDescent="0.25"/>
    <row r="54460" s="29" customFormat="1" x14ac:dyDescent="0.25"/>
    <row r="54461" s="29" customFormat="1" x14ac:dyDescent="0.25"/>
    <row r="54462" s="29" customFormat="1" x14ac:dyDescent="0.25"/>
    <row r="54463" s="29" customFormat="1" x14ac:dyDescent="0.25"/>
    <row r="54464" s="29" customFormat="1" x14ac:dyDescent="0.25"/>
    <row r="54465" s="29" customFormat="1" x14ac:dyDescent="0.25"/>
    <row r="54466" s="29" customFormat="1" x14ac:dyDescent="0.25"/>
    <row r="54467" s="29" customFormat="1" x14ac:dyDescent="0.25"/>
    <row r="54468" s="29" customFormat="1" x14ac:dyDescent="0.25"/>
    <row r="54469" s="29" customFormat="1" x14ac:dyDescent="0.25"/>
    <row r="54470" s="29" customFormat="1" x14ac:dyDescent="0.25"/>
    <row r="54471" s="29" customFormat="1" x14ac:dyDescent="0.25"/>
    <row r="54472" s="29" customFormat="1" x14ac:dyDescent="0.25"/>
    <row r="54473" s="29" customFormat="1" x14ac:dyDescent="0.25"/>
    <row r="54474" s="29" customFormat="1" x14ac:dyDescent="0.25"/>
    <row r="54475" s="29" customFormat="1" x14ac:dyDescent="0.25"/>
    <row r="54476" s="29" customFormat="1" x14ac:dyDescent="0.25"/>
    <row r="54477" s="29" customFormat="1" x14ac:dyDescent="0.25"/>
    <row r="54478" s="29" customFormat="1" x14ac:dyDescent="0.25"/>
    <row r="54479" s="29" customFormat="1" x14ac:dyDescent="0.25"/>
    <row r="54480" s="29" customFormat="1" x14ac:dyDescent="0.25"/>
    <row r="54481" s="29" customFormat="1" x14ac:dyDescent="0.25"/>
    <row r="54482" s="29" customFormat="1" x14ac:dyDescent="0.25"/>
    <row r="54483" s="29" customFormat="1" x14ac:dyDescent="0.25"/>
    <row r="54484" s="29" customFormat="1" x14ac:dyDescent="0.25"/>
    <row r="54485" s="29" customFormat="1" x14ac:dyDescent="0.25"/>
    <row r="54486" s="29" customFormat="1" x14ac:dyDescent="0.25"/>
    <row r="54487" s="29" customFormat="1" x14ac:dyDescent="0.25"/>
    <row r="54488" s="29" customFormat="1" x14ac:dyDescent="0.25"/>
    <row r="54489" s="29" customFormat="1" x14ac:dyDescent="0.25"/>
    <row r="54490" s="29" customFormat="1" x14ac:dyDescent="0.25"/>
    <row r="54491" s="29" customFormat="1" x14ac:dyDescent="0.25"/>
    <row r="54492" s="29" customFormat="1" x14ac:dyDescent="0.25"/>
    <row r="54493" s="29" customFormat="1" x14ac:dyDescent="0.25"/>
    <row r="54494" s="29" customFormat="1" x14ac:dyDescent="0.25"/>
    <row r="54495" s="29" customFormat="1" x14ac:dyDescent="0.25"/>
    <row r="54496" s="29" customFormat="1" x14ac:dyDescent="0.25"/>
    <row r="54497" s="29" customFormat="1" x14ac:dyDescent="0.25"/>
    <row r="54498" s="29" customFormat="1" x14ac:dyDescent="0.25"/>
    <row r="54499" s="29" customFormat="1" x14ac:dyDescent="0.25"/>
    <row r="54500" s="29" customFormat="1" x14ac:dyDescent="0.25"/>
    <row r="54501" s="29" customFormat="1" x14ac:dyDescent="0.25"/>
    <row r="54502" s="29" customFormat="1" x14ac:dyDescent="0.25"/>
    <row r="54503" s="29" customFormat="1" x14ac:dyDescent="0.25"/>
    <row r="54504" s="29" customFormat="1" x14ac:dyDescent="0.25"/>
    <row r="54505" s="29" customFormat="1" x14ac:dyDescent="0.25"/>
    <row r="54506" s="29" customFormat="1" x14ac:dyDescent="0.25"/>
    <row r="54507" s="29" customFormat="1" x14ac:dyDescent="0.25"/>
    <row r="54508" s="29" customFormat="1" x14ac:dyDescent="0.25"/>
    <row r="54509" s="29" customFormat="1" x14ac:dyDescent="0.25"/>
    <row r="54510" s="29" customFormat="1" x14ac:dyDescent="0.25"/>
    <row r="54511" s="29" customFormat="1" x14ac:dyDescent="0.25"/>
    <row r="54512" s="29" customFormat="1" x14ac:dyDescent="0.25"/>
    <row r="54513" s="29" customFormat="1" x14ac:dyDescent="0.25"/>
    <row r="54514" s="29" customFormat="1" x14ac:dyDescent="0.25"/>
    <row r="54515" s="29" customFormat="1" x14ac:dyDescent="0.25"/>
    <row r="54516" s="29" customFormat="1" x14ac:dyDescent="0.25"/>
    <row r="54517" s="29" customFormat="1" x14ac:dyDescent="0.25"/>
    <row r="54518" s="29" customFormat="1" x14ac:dyDescent="0.25"/>
    <row r="54519" s="29" customFormat="1" x14ac:dyDescent="0.25"/>
    <row r="54520" s="29" customFormat="1" x14ac:dyDescent="0.25"/>
    <row r="54521" s="29" customFormat="1" x14ac:dyDescent="0.25"/>
    <row r="54522" s="29" customFormat="1" x14ac:dyDescent="0.25"/>
    <row r="54523" s="29" customFormat="1" x14ac:dyDescent="0.25"/>
    <row r="54524" s="29" customFormat="1" x14ac:dyDescent="0.25"/>
    <row r="54525" s="29" customFormat="1" x14ac:dyDescent="0.25"/>
    <row r="54526" s="29" customFormat="1" x14ac:dyDescent="0.25"/>
    <row r="54527" s="29" customFormat="1" x14ac:dyDescent="0.25"/>
    <row r="54528" s="29" customFormat="1" x14ac:dyDescent="0.25"/>
    <row r="54529" s="29" customFormat="1" x14ac:dyDescent="0.25"/>
    <row r="54530" s="29" customFormat="1" x14ac:dyDescent="0.25"/>
    <row r="54531" s="29" customFormat="1" x14ac:dyDescent="0.25"/>
    <row r="54532" s="29" customFormat="1" x14ac:dyDescent="0.25"/>
    <row r="54533" s="29" customFormat="1" x14ac:dyDescent="0.25"/>
    <row r="54534" s="29" customFormat="1" x14ac:dyDescent="0.25"/>
    <row r="54535" s="29" customFormat="1" x14ac:dyDescent="0.25"/>
    <row r="54536" s="29" customFormat="1" x14ac:dyDescent="0.25"/>
    <row r="54537" s="29" customFormat="1" x14ac:dyDescent="0.25"/>
    <row r="54538" s="29" customFormat="1" x14ac:dyDescent="0.25"/>
    <row r="54539" s="29" customFormat="1" x14ac:dyDescent="0.25"/>
    <row r="54540" s="29" customFormat="1" x14ac:dyDescent="0.25"/>
    <row r="54541" s="29" customFormat="1" x14ac:dyDescent="0.25"/>
    <row r="54542" s="29" customFormat="1" x14ac:dyDescent="0.25"/>
    <row r="54543" s="29" customFormat="1" x14ac:dyDescent="0.25"/>
    <row r="54544" s="29" customFormat="1" x14ac:dyDescent="0.25"/>
    <row r="54545" s="29" customFormat="1" x14ac:dyDescent="0.25"/>
    <row r="54546" s="29" customFormat="1" x14ac:dyDescent="0.25"/>
    <row r="54547" s="29" customFormat="1" x14ac:dyDescent="0.25"/>
    <row r="54548" s="29" customFormat="1" x14ac:dyDescent="0.25"/>
    <row r="54549" s="29" customFormat="1" x14ac:dyDescent="0.25"/>
    <row r="54550" s="29" customFormat="1" x14ac:dyDescent="0.25"/>
    <row r="54551" s="29" customFormat="1" x14ac:dyDescent="0.25"/>
    <row r="54552" s="29" customFormat="1" x14ac:dyDescent="0.25"/>
    <row r="54553" s="29" customFormat="1" x14ac:dyDescent="0.25"/>
    <row r="54554" s="29" customFormat="1" x14ac:dyDescent="0.25"/>
    <row r="54555" s="29" customFormat="1" x14ac:dyDescent="0.25"/>
    <row r="54556" s="29" customFormat="1" x14ac:dyDescent="0.25"/>
    <row r="54557" s="29" customFormat="1" x14ac:dyDescent="0.25"/>
    <row r="54558" s="29" customFormat="1" x14ac:dyDescent="0.25"/>
    <row r="54559" s="29" customFormat="1" x14ac:dyDescent="0.25"/>
    <row r="54560" s="29" customFormat="1" x14ac:dyDescent="0.25"/>
    <row r="54561" s="29" customFormat="1" x14ac:dyDescent="0.25"/>
    <row r="54562" s="29" customFormat="1" x14ac:dyDescent="0.25"/>
    <row r="54563" s="29" customFormat="1" x14ac:dyDescent="0.25"/>
    <row r="54564" s="29" customFormat="1" x14ac:dyDescent="0.25"/>
    <row r="54565" s="29" customFormat="1" x14ac:dyDescent="0.25"/>
    <row r="54566" s="29" customFormat="1" x14ac:dyDescent="0.25"/>
    <row r="54567" s="29" customFormat="1" x14ac:dyDescent="0.25"/>
    <row r="54568" s="29" customFormat="1" x14ac:dyDescent="0.25"/>
    <row r="54569" s="29" customFormat="1" x14ac:dyDescent="0.25"/>
    <row r="54570" s="29" customFormat="1" x14ac:dyDescent="0.25"/>
    <row r="54571" s="29" customFormat="1" x14ac:dyDescent="0.25"/>
    <row r="54572" s="29" customFormat="1" x14ac:dyDescent="0.25"/>
    <row r="54573" s="29" customFormat="1" x14ac:dyDescent="0.25"/>
    <row r="54574" s="29" customFormat="1" x14ac:dyDescent="0.25"/>
    <row r="54575" s="29" customFormat="1" x14ac:dyDescent="0.25"/>
    <row r="54576" s="29" customFormat="1" x14ac:dyDescent="0.25"/>
    <row r="54577" s="29" customFormat="1" x14ac:dyDescent="0.25"/>
    <row r="54578" s="29" customFormat="1" x14ac:dyDescent="0.25"/>
    <row r="54579" s="29" customFormat="1" x14ac:dyDescent="0.25"/>
    <row r="54580" s="29" customFormat="1" x14ac:dyDescent="0.25"/>
    <row r="54581" s="29" customFormat="1" x14ac:dyDescent="0.25"/>
    <row r="54582" s="29" customFormat="1" x14ac:dyDescent="0.25"/>
    <row r="54583" s="29" customFormat="1" x14ac:dyDescent="0.25"/>
    <row r="54584" s="29" customFormat="1" x14ac:dyDescent="0.25"/>
    <row r="54585" s="29" customFormat="1" x14ac:dyDescent="0.25"/>
    <row r="54586" s="29" customFormat="1" x14ac:dyDescent="0.25"/>
    <row r="54587" s="29" customFormat="1" x14ac:dyDescent="0.25"/>
    <row r="54588" s="29" customFormat="1" x14ac:dyDescent="0.25"/>
    <row r="54589" s="29" customFormat="1" x14ac:dyDescent="0.25"/>
    <row r="54590" s="29" customFormat="1" x14ac:dyDescent="0.25"/>
    <row r="54591" s="29" customFormat="1" x14ac:dyDescent="0.25"/>
    <row r="54592" s="29" customFormat="1" x14ac:dyDescent="0.25"/>
    <row r="54593" s="29" customFormat="1" x14ac:dyDescent="0.25"/>
    <row r="54594" s="29" customFormat="1" x14ac:dyDescent="0.25"/>
    <row r="54595" s="29" customFormat="1" x14ac:dyDescent="0.25"/>
    <row r="54596" s="29" customFormat="1" x14ac:dyDescent="0.25"/>
    <row r="54597" s="29" customFormat="1" x14ac:dyDescent="0.25"/>
    <row r="54598" s="29" customFormat="1" x14ac:dyDescent="0.25"/>
    <row r="54599" s="29" customFormat="1" x14ac:dyDescent="0.25"/>
    <row r="54600" s="29" customFormat="1" x14ac:dyDescent="0.25"/>
    <row r="54601" s="29" customFormat="1" x14ac:dyDescent="0.25"/>
    <row r="54602" s="29" customFormat="1" x14ac:dyDescent="0.25"/>
    <row r="54603" s="29" customFormat="1" x14ac:dyDescent="0.25"/>
    <row r="54604" s="29" customFormat="1" x14ac:dyDescent="0.25"/>
    <row r="54605" s="29" customFormat="1" x14ac:dyDescent="0.25"/>
    <row r="54606" s="29" customFormat="1" x14ac:dyDescent="0.25"/>
    <row r="54607" s="29" customFormat="1" x14ac:dyDescent="0.25"/>
    <row r="54608" s="29" customFormat="1" x14ac:dyDescent="0.25"/>
    <row r="54609" s="29" customFormat="1" x14ac:dyDescent="0.25"/>
    <row r="54610" s="29" customFormat="1" x14ac:dyDescent="0.25"/>
    <row r="54611" s="29" customFormat="1" x14ac:dyDescent="0.25"/>
    <row r="54612" s="29" customFormat="1" x14ac:dyDescent="0.25"/>
    <row r="54613" s="29" customFormat="1" x14ac:dyDescent="0.25"/>
    <row r="54614" s="29" customFormat="1" x14ac:dyDescent="0.25"/>
    <row r="54615" s="29" customFormat="1" x14ac:dyDescent="0.25"/>
    <row r="54616" s="29" customFormat="1" x14ac:dyDescent="0.25"/>
    <row r="54617" s="29" customFormat="1" x14ac:dyDescent="0.25"/>
    <row r="54618" s="29" customFormat="1" x14ac:dyDescent="0.25"/>
    <row r="54619" s="29" customFormat="1" x14ac:dyDescent="0.25"/>
    <row r="54620" s="29" customFormat="1" x14ac:dyDescent="0.25"/>
    <row r="54621" s="29" customFormat="1" x14ac:dyDescent="0.25"/>
    <row r="54622" s="29" customFormat="1" x14ac:dyDescent="0.25"/>
    <row r="54623" s="29" customFormat="1" x14ac:dyDescent="0.25"/>
    <row r="54624" s="29" customFormat="1" x14ac:dyDescent="0.25"/>
    <row r="54625" s="29" customFormat="1" x14ac:dyDescent="0.25"/>
    <row r="54626" s="29" customFormat="1" x14ac:dyDescent="0.25"/>
    <row r="54627" s="29" customFormat="1" x14ac:dyDescent="0.25"/>
    <row r="54628" s="29" customFormat="1" x14ac:dyDescent="0.25"/>
    <row r="54629" s="29" customFormat="1" x14ac:dyDescent="0.25"/>
    <row r="54630" s="29" customFormat="1" x14ac:dyDescent="0.25"/>
    <row r="54631" s="29" customFormat="1" x14ac:dyDescent="0.25"/>
    <row r="54632" s="29" customFormat="1" x14ac:dyDescent="0.25"/>
    <row r="54633" s="29" customFormat="1" x14ac:dyDescent="0.25"/>
    <row r="54634" s="29" customFormat="1" x14ac:dyDescent="0.25"/>
    <row r="54635" s="29" customFormat="1" x14ac:dyDescent="0.25"/>
    <row r="54636" s="29" customFormat="1" x14ac:dyDescent="0.25"/>
    <row r="54637" s="29" customFormat="1" x14ac:dyDescent="0.25"/>
    <row r="54638" s="29" customFormat="1" x14ac:dyDescent="0.25"/>
    <row r="54639" s="29" customFormat="1" x14ac:dyDescent="0.25"/>
    <row r="54640" s="29" customFormat="1" x14ac:dyDescent="0.25"/>
    <row r="54641" s="29" customFormat="1" x14ac:dyDescent="0.25"/>
    <row r="54642" s="29" customFormat="1" x14ac:dyDescent="0.25"/>
    <row r="54643" s="29" customFormat="1" x14ac:dyDescent="0.25"/>
    <row r="54644" s="29" customFormat="1" x14ac:dyDescent="0.25"/>
    <row r="54645" s="29" customFormat="1" x14ac:dyDescent="0.25"/>
    <row r="54646" s="29" customFormat="1" x14ac:dyDescent="0.25"/>
    <row r="54647" s="29" customFormat="1" x14ac:dyDescent="0.25"/>
    <row r="54648" s="29" customFormat="1" x14ac:dyDescent="0.25"/>
    <row r="54649" s="29" customFormat="1" x14ac:dyDescent="0.25"/>
    <row r="54650" s="29" customFormat="1" x14ac:dyDescent="0.25"/>
    <row r="54651" s="29" customFormat="1" x14ac:dyDescent="0.25"/>
    <row r="54652" s="29" customFormat="1" x14ac:dyDescent="0.25"/>
    <row r="54653" s="29" customFormat="1" x14ac:dyDescent="0.25"/>
    <row r="54654" s="29" customFormat="1" x14ac:dyDescent="0.25"/>
    <row r="54655" s="29" customFormat="1" x14ac:dyDescent="0.25"/>
    <row r="54656" s="29" customFormat="1" x14ac:dyDescent="0.25"/>
    <row r="54657" s="29" customFormat="1" x14ac:dyDescent="0.25"/>
    <row r="54658" s="29" customFormat="1" x14ac:dyDescent="0.25"/>
    <row r="54659" s="29" customFormat="1" x14ac:dyDescent="0.25"/>
    <row r="54660" s="29" customFormat="1" x14ac:dyDescent="0.25"/>
    <row r="54661" s="29" customFormat="1" x14ac:dyDescent="0.25"/>
    <row r="54662" s="29" customFormat="1" x14ac:dyDescent="0.25"/>
    <row r="54663" s="29" customFormat="1" x14ac:dyDescent="0.25"/>
    <row r="54664" s="29" customFormat="1" x14ac:dyDescent="0.25"/>
    <row r="54665" s="29" customFormat="1" x14ac:dyDescent="0.25"/>
    <row r="54666" s="29" customFormat="1" x14ac:dyDescent="0.25"/>
    <row r="54667" s="29" customFormat="1" x14ac:dyDescent="0.25"/>
    <row r="54668" s="29" customFormat="1" x14ac:dyDescent="0.25"/>
    <row r="54669" s="29" customFormat="1" x14ac:dyDescent="0.25"/>
    <row r="54670" s="29" customFormat="1" x14ac:dyDescent="0.25"/>
    <row r="54671" s="29" customFormat="1" x14ac:dyDescent="0.25"/>
    <row r="54672" s="29" customFormat="1" x14ac:dyDescent="0.25"/>
    <row r="54673" s="29" customFormat="1" x14ac:dyDescent="0.25"/>
    <row r="54674" s="29" customFormat="1" x14ac:dyDescent="0.25"/>
    <row r="54675" s="29" customFormat="1" x14ac:dyDescent="0.25"/>
    <row r="54676" s="29" customFormat="1" x14ac:dyDescent="0.25"/>
    <row r="54677" s="29" customFormat="1" x14ac:dyDescent="0.25"/>
    <row r="54678" s="29" customFormat="1" x14ac:dyDescent="0.25"/>
    <row r="54679" s="29" customFormat="1" x14ac:dyDescent="0.25"/>
    <row r="54680" s="29" customFormat="1" x14ac:dyDescent="0.25"/>
    <row r="54681" s="29" customFormat="1" x14ac:dyDescent="0.25"/>
    <row r="54682" s="29" customFormat="1" x14ac:dyDescent="0.25"/>
    <row r="54683" s="29" customFormat="1" x14ac:dyDescent="0.25"/>
    <row r="54684" s="29" customFormat="1" x14ac:dyDescent="0.25"/>
    <row r="54685" s="29" customFormat="1" x14ac:dyDescent="0.25"/>
    <row r="54686" s="29" customFormat="1" x14ac:dyDescent="0.25"/>
    <row r="54687" s="29" customFormat="1" x14ac:dyDescent="0.25"/>
    <row r="54688" s="29" customFormat="1" x14ac:dyDescent="0.25"/>
    <row r="54689" s="29" customFormat="1" x14ac:dyDescent="0.25"/>
    <row r="54690" s="29" customFormat="1" x14ac:dyDescent="0.25"/>
    <row r="54691" s="29" customFormat="1" x14ac:dyDescent="0.25"/>
    <row r="54692" s="29" customFormat="1" x14ac:dyDescent="0.25"/>
    <row r="54693" s="29" customFormat="1" x14ac:dyDescent="0.25"/>
    <row r="54694" s="29" customFormat="1" x14ac:dyDescent="0.25"/>
    <row r="54695" s="29" customFormat="1" x14ac:dyDescent="0.25"/>
    <row r="54696" s="29" customFormat="1" x14ac:dyDescent="0.25"/>
    <row r="54697" s="29" customFormat="1" x14ac:dyDescent="0.25"/>
    <row r="54698" s="29" customFormat="1" x14ac:dyDescent="0.25"/>
    <row r="54699" s="29" customFormat="1" x14ac:dyDescent="0.25"/>
    <row r="54700" s="29" customFormat="1" x14ac:dyDescent="0.25"/>
    <row r="54701" s="29" customFormat="1" x14ac:dyDescent="0.25"/>
    <row r="54702" s="29" customFormat="1" x14ac:dyDescent="0.25"/>
    <row r="54703" s="29" customFormat="1" x14ac:dyDescent="0.25"/>
    <row r="54704" s="29" customFormat="1" x14ac:dyDescent="0.25"/>
    <row r="54705" s="29" customFormat="1" x14ac:dyDescent="0.25"/>
    <row r="54706" s="29" customFormat="1" x14ac:dyDescent="0.25"/>
    <row r="54707" s="29" customFormat="1" x14ac:dyDescent="0.25"/>
    <row r="54708" s="29" customFormat="1" x14ac:dyDescent="0.25"/>
    <row r="54709" s="29" customFormat="1" x14ac:dyDescent="0.25"/>
    <row r="54710" s="29" customFormat="1" x14ac:dyDescent="0.25"/>
    <row r="54711" s="29" customFormat="1" x14ac:dyDescent="0.25"/>
    <row r="54712" s="29" customFormat="1" x14ac:dyDescent="0.25"/>
    <row r="54713" s="29" customFormat="1" x14ac:dyDescent="0.25"/>
    <row r="54714" s="29" customFormat="1" x14ac:dyDescent="0.25"/>
    <row r="54715" s="29" customFormat="1" x14ac:dyDescent="0.25"/>
    <row r="54716" s="29" customFormat="1" x14ac:dyDescent="0.25"/>
    <row r="54717" s="29" customFormat="1" x14ac:dyDescent="0.25"/>
    <row r="54718" s="29" customFormat="1" x14ac:dyDescent="0.25"/>
    <row r="54719" s="29" customFormat="1" x14ac:dyDescent="0.25"/>
    <row r="54720" s="29" customFormat="1" x14ac:dyDescent="0.25"/>
    <row r="54721" s="29" customFormat="1" x14ac:dyDescent="0.25"/>
    <row r="54722" s="29" customFormat="1" x14ac:dyDescent="0.25"/>
    <row r="54723" s="29" customFormat="1" x14ac:dyDescent="0.25"/>
    <row r="54724" s="29" customFormat="1" x14ac:dyDescent="0.25"/>
    <row r="54725" s="29" customFormat="1" x14ac:dyDescent="0.25"/>
    <row r="54726" s="29" customFormat="1" x14ac:dyDescent="0.25"/>
    <row r="54727" s="29" customFormat="1" x14ac:dyDescent="0.25"/>
    <row r="54728" s="29" customFormat="1" x14ac:dyDescent="0.25"/>
    <row r="54729" s="29" customFormat="1" x14ac:dyDescent="0.25"/>
    <row r="54730" s="29" customFormat="1" x14ac:dyDescent="0.25"/>
    <row r="54731" s="29" customFormat="1" x14ac:dyDescent="0.25"/>
    <row r="54732" s="29" customFormat="1" x14ac:dyDescent="0.25"/>
    <row r="54733" s="29" customFormat="1" x14ac:dyDescent="0.25"/>
    <row r="54734" s="29" customFormat="1" x14ac:dyDescent="0.25"/>
    <row r="54735" s="29" customFormat="1" x14ac:dyDescent="0.25"/>
    <row r="54736" s="29" customFormat="1" x14ac:dyDescent="0.25"/>
    <row r="54737" s="29" customFormat="1" x14ac:dyDescent="0.25"/>
    <row r="54738" s="29" customFormat="1" x14ac:dyDescent="0.25"/>
    <row r="54739" s="29" customFormat="1" x14ac:dyDescent="0.25"/>
    <row r="54740" s="29" customFormat="1" x14ac:dyDescent="0.25"/>
    <row r="54741" s="29" customFormat="1" x14ac:dyDescent="0.25"/>
    <row r="54742" s="29" customFormat="1" x14ac:dyDescent="0.25"/>
    <row r="54743" s="29" customFormat="1" x14ac:dyDescent="0.25"/>
    <row r="54744" s="29" customFormat="1" x14ac:dyDescent="0.25"/>
    <row r="54745" s="29" customFormat="1" x14ac:dyDescent="0.25"/>
    <row r="54746" s="29" customFormat="1" x14ac:dyDescent="0.25"/>
    <row r="54747" s="29" customFormat="1" x14ac:dyDescent="0.25"/>
    <row r="54748" s="29" customFormat="1" x14ac:dyDescent="0.25"/>
    <row r="54749" s="29" customFormat="1" x14ac:dyDescent="0.25"/>
    <row r="54750" s="29" customFormat="1" x14ac:dyDescent="0.25"/>
    <row r="54751" s="29" customFormat="1" x14ac:dyDescent="0.25"/>
    <row r="54752" s="29" customFormat="1" x14ac:dyDescent="0.25"/>
    <row r="54753" s="29" customFormat="1" x14ac:dyDescent="0.25"/>
    <row r="54754" s="29" customFormat="1" x14ac:dyDescent="0.25"/>
    <row r="54755" s="29" customFormat="1" x14ac:dyDescent="0.25"/>
    <row r="54756" s="29" customFormat="1" x14ac:dyDescent="0.25"/>
    <row r="54757" s="29" customFormat="1" x14ac:dyDescent="0.25"/>
    <row r="54758" s="29" customFormat="1" x14ac:dyDescent="0.25"/>
    <row r="54759" s="29" customFormat="1" x14ac:dyDescent="0.25"/>
    <row r="54760" s="29" customFormat="1" x14ac:dyDescent="0.25"/>
    <row r="54761" s="29" customFormat="1" x14ac:dyDescent="0.25"/>
    <row r="54762" s="29" customFormat="1" x14ac:dyDescent="0.25"/>
    <row r="54763" s="29" customFormat="1" x14ac:dyDescent="0.25"/>
    <row r="54764" s="29" customFormat="1" x14ac:dyDescent="0.25"/>
    <row r="54765" s="29" customFormat="1" x14ac:dyDescent="0.25"/>
    <row r="54766" s="29" customFormat="1" x14ac:dyDescent="0.25"/>
    <row r="54767" s="29" customFormat="1" x14ac:dyDescent="0.25"/>
    <row r="54768" s="29" customFormat="1" x14ac:dyDescent="0.25"/>
    <row r="54769" s="29" customFormat="1" x14ac:dyDescent="0.25"/>
    <row r="54770" s="29" customFormat="1" x14ac:dyDescent="0.25"/>
    <row r="54771" s="29" customFormat="1" x14ac:dyDescent="0.25"/>
    <row r="54772" s="29" customFormat="1" x14ac:dyDescent="0.25"/>
    <row r="54773" s="29" customFormat="1" x14ac:dyDescent="0.25"/>
    <row r="54774" s="29" customFormat="1" x14ac:dyDescent="0.25"/>
    <row r="54775" s="29" customFormat="1" x14ac:dyDescent="0.25"/>
    <row r="54776" s="29" customFormat="1" x14ac:dyDescent="0.25"/>
    <row r="54777" s="29" customFormat="1" x14ac:dyDescent="0.25"/>
    <row r="54778" s="29" customFormat="1" x14ac:dyDescent="0.25"/>
    <row r="54779" s="29" customFormat="1" x14ac:dyDescent="0.25"/>
    <row r="54780" s="29" customFormat="1" x14ac:dyDescent="0.25"/>
    <row r="54781" s="29" customFormat="1" x14ac:dyDescent="0.25"/>
    <row r="54782" s="29" customFormat="1" x14ac:dyDescent="0.25"/>
    <row r="54783" s="29" customFormat="1" x14ac:dyDescent="0.25"/>
    <row r="54784" s="29" customFormat="1" x14ac:dyDescent="0.25"/>
    <row r="54785" s="29" customFormat="1" x14ac:dyDescent="0.25"/>
    <row r="54786" s="29" customFormat="1" x14ac:dyDescent="0.25"/>
    <row r="54787" s="29" customFormat="1" x14ac:dyDescent="0.25"/>
    <row r="54788" s="29" customFormat="1" x14ac:dyDescent="0.25"/>
    <row r="54789" s="29" customFormat="1" x14ac:dyDescent="0.25"/>
    <row r="54790" s="29" customFormat="1" x14ac:dyDescent="0.25"/>
    <row r="54791" s="29" customFormat="1" x14ac:dyDescent="0.25"/>
    <row r="54792" s="29" customFormat="1" x14ac:dyDescent="0.25"/>
    <row r="54793" s="29" customFormat="1" x14ac:dyDescent="0.25"/>
    <row r="54794" s="29" customFormat="1" x14ac:dyDescent="0.25"/>
    <row r="54795" s="29" customFormat="1" x14ac:dyDescent="0.25"/>
    <row r="54796" s="29" customFormat="1" x14ac:dyDescent="0.25"/>
    <row r="54797" s="29" customFormat="1" x14ac:dyDescent="0.25"/>
    <row r="54798" s="29" customFormat="1" x14ac:dyDescent="0.25"/>
    <row r="54799" s="29" customFormat="1" x14ac:dyDescent="0.25"/>
    <row r="54800" s="29" customFormat="1" x14ac:dyDescent="0.25"/>
    <row r="54801" s="29" customFormat="1" x14ac:dyDescent="0.25"/>
    <row r="54802" s="29" customFormat="1" x14ac:dyDescent="0.25"/>
    <row r="54803" s="29" customFormat="1" x14ac:dyDescent="0.25"/>
    <row r="54804" s="29" customFormat="1" x14ac:dyDescent="0.25"/>
    <row r="54805" s="29" customFormat="1" x14ac:dyDescent="0.25"/>
    <row r="54806" s="29" customFormat="1" x14ac:dyDescent="0.25"/>
    <row r="54807" s="29" customFormat="1" x14ac:dyDescent="0.25"/>
    <row r="54808" s="29" customFormat="1" x14ac:dyDescent="0.25"/>
    <row r="54809" s="29" customFormat="1" x14ac:dyDescent="0.25"/>
    <row r="54810" s="29" customFormat="1" x14ac:dyDescent="0.25"/>
    <row r="54811" s="29" customFormat="1" x14ac:dyDescent="0.25"/>
    <row r="54812" s="29" customFormat="1" x14ac:dyDescent="0.25"/>
    <row r="54813" s="29" customFormat="1" x14ac:dyDescent="0.25"/>
    <row r="54814" s="29" customFormat="1" x14ac:dyDescent="0.25"/>
    <row r="54815" s="29" customFormat="1" x14ac:dyDescent="0.25"/>
    <row r="54816" s="29" customFormat="1" x14ac:dyDescent="0.25"/>
    <row r="54817" s="29" customFormat="1" x14ac:dyDescent="0.25"/>
    <row r="54818" s="29" customFormat="1" x14ac:dyDescent="0.25"/>
    <row r="54819" s="29" customFormat="1" x14ac:dyDescent="0.25"/>
    <row r="54820" s="29" customFormat="1" x14ac:dyDescent="0.25"/>
    <row r="54821" s="29" customFormat="1" x14ac:dyDescent="0.25"/>
    <row r="54822" s="29" customFormat="1" x14ac:dyDescent="0.25"/>
    <row r="54823" s="29" customFormat="1" x14ac:dyDescent="0.25"/>
    <row r="54824" s="29" customFormat="1" x14ac:dyDescent="0.25"/>
    <row r="54825" s="29" customFormat="1" x14ac:dyDescent="0.25"/>
    <row r="54826" s="29" customFormat="1" x14ac:dyDescent="0.25"/>
    <row r="54827" s="29" customFormat="1" x14ac:dyDescent="0.25"/>
    <row r="54828" s="29" customFormat="1" x14ac:dyDescent="0.25"/>
    <row r="54829" s="29" customFormat="1" x14ac:dyDescent="0.25"/>
    <row r="54830" s="29" customFormat="1" x14ac:dyDescent="0.25"/>
    <row r="54831" s="29" customFormat="1" x14ac:dyDescent="0.25"/>
    <row r="54832" s="29" customFormat="1" x14ac:dyDescent="0.25"/>
    <row r="54833" s="29" customFormat="1" x14ac:dyDescent="0.25"/>
    <row r="54834" s="29" customFormat="1" x14ac:dyDescent="0.25"/>
    <row r="54835" s="29" customFormat="1" x14ac:dyDescent="0.25"/>
    <row r="54836" s="29" customFormat="1" x14ac:dyDescent="0.25"/>
    <row r="54837" s="29" customFormat="1" x14ac:dyDescent="0.25"/>
    <row r="54838" s="29" customFormat="1" x14ac:dyDescent="0.25"/>
    <row r="54839" s="29" customFormat="1" x14ac:dyDescent="0.25"/>
    <row r="54840" s="29" customFormat="1" x14ac:dyDescent="0.25"/>
    <row r="54841" s="29" customFormat="1" x14ac:dyDescent="0.25"/>
    <row r="54842" s="29" customFormat="1" x14ac:dyDescent="0.25"/>
    <row r="54843" s="29" customFormat="1" x14ac:dyDescent="0.25"/>
    <row r="54844" s="29" customFormat="1" x14ac:dyDescent="0.25"/>
    <row r="54845" s="29" customFormat="1" x14ac:dyDescent="0.25"/>
    <row r="54846" s="29" customFormat="1" x14ac:dyDescent="0.25"/>
    <row r="54847" s="29" customFormat="1" x14ac:dyDescent="0.25"/>
    <row r="54848" s="29" customFormat="1" x14ac:dyDescent="0.25"/>
    <row r="54849" s="29" customFormat="1" x14ac:dyDescent="0.25"/>
    <row r="54850" s="29" customFormat="1" x14ac:dyDescent="0.25"/>
    <row r="54851" s="29" customFormat="1" x14ac:dyDescent="0.25"/>
    <row r="54852" s="29" customFormat="1" x14ac:dyDescent="0.25"/>
    <row r="54853" s="29" customFormat="1" x14ac:dyDescent="0.25"/>
    <row r="54854" s="29" customFormat="1" x14ac:dyDescent="0.25"/>
    <row r="54855" s="29" customFormat="1" x14ac:dyDescent="0.25"/>
    <row r="54856" s="29" customFormat="1" x14ac:dyDescent="0.25"/>
    <row r="54857" s="29" customFormat="1" x14ac:dyDescent="0.25"/>
    <row r="54858" s="29" customFormat="1" x14ac:dyDescent="0.25"/>
    <row r="54859" s="29" customFormat="1" x14ac:dyDescent="0.25"/>
    <row r="54860" s="29" customFormat="1" x14ac:dyDescent="0.25"/>
    <row r="54861" s="29" customFormat="1" x14ac:dyDescent="0.25"/>
    <row r="54862" s="29" customFormat="1" x14ac:dyDescent="0.25"/>
    <row r="54863" s="29" customFormat="1" x14ac:dyDescent="0.25"/>
    <row r="54864" s="29" customFormat="1" x14ac:dyDescent="0.25"/>
    <row r="54865" s="29" customFormat="1" x14ac:dyDescent="0.25"/>
    <row r="54866" s="29" customFormat="1" x14ac:dyDescent="0.25"/>
    <row r="54867" s="29" customFormat="1" x14ac:dyDescent="0.25"/>
    <row r="54868" s="29" customFormat="1" x14ac:dyDescent="0.25"/>
    <row r="54869" s="29" customFormat="1" x14ac:dyDescent="0.25"/>
    <row r="54870" s="29" customFormat="1" x14ac:dyDescent="0.25"/>
    <row r="54871" s="29" customFormat="1" x14ac:dyDescent="0.25"/>
    <row r="54872" s="29" customFormat="1" x14ac:dyDescent="0.25"/>
    <row r="54873" s="29" customFormat="1" x14ac:dyDescent="0.25"/>
    <row r="54874" s="29" customFormat="1" x14ac:dyDescent="0.25"/>
    <row r="54875" s="29" customFormat="1" x14ac:dyDescent="0.25"/>
    <row r="54876" s="29" customFormat="1" x14ac:dyDescent="0.25"/>
    <row r="54877" s="29" customFormat="1" x14ac:dyDescent="0.25"/>
    <row r="54878" s="29" customFormat="1" x14ac:dyDescent="0.25"/>
    <row r="54879" s="29" customFormat="1" x14ac:dyDescent="0.25"/>
    <row r="54880" s="29" customFormat="1" x14ac:dyDescent="0.25"/>
    <row r="54881" s="29" customFormat="1" x14ac:dyDescent="0.25"/>
    <row r="54882" s="29" customFormat="1" x14ac:dyDescent="0.25"/>
    <row r="54883" s="29" customFormat="1" x14ac:dyDescent="0.25"/>
    <row r="54884" s="29" customFormat="1" x14ac:dyDescent="0.25"/>
    <row r="54885" s="29" customFormat="1" x14ac:dyDescent="0.25"/>
    <row r="54886" s="29" customFormat="1" x14ac:dyDescent="0.25"/>
    <row r="54887" s="29" customFormat="1" x14ac:dyDescent="0.25"/>
    <row r="54888" s="29" customFormat="1" x14ac:dyDescent="0.25"/>
    <row r="54889" s="29" customFormat="1" x14ac:dyDescent="0.25"/>
    <row r="54890" s="29" customFormat="1" x14ac:dyDescent="0.25"/>
    <row r="54891" s="29" customFormat="1" x14ac:dyDescent="0.25"/>
    <row r="54892" s="29" customFormat="1" x14ac:dyDescent="0.25"/>
    <row r="54893" s="29" customFormat="1" x14ac:dyDescent="0.25"/>
    <row r="54894" s="29" customFormat="1" x14ac:dyDescent="0.25"/>
    <row r="54895" s="29" customFormat="1" x14ac:dyDescent="0.25"/>
    <row r="54896" s="29" customFormat="1" x14ac:dyDescent="0.25"/>
    <row r="54897" s="29" customFormat="1" x14ac:dyDescent="0.25"/>
    <row r="54898" s="29" customFormat="1" x14ac:dyDescent="0.25"/>
    <row r="54899" s="29" customFormat="1" x14ac:dyDescent="0.25"/>
    <row r="54900" s="29" customFormat="1" x14ac:dyDescent="0.25"/>
    <row r="54901" s="29" customFormat="1" x14ac:dyDescent="0.25"/>
    <row r="54902" s="29" customFormat="1" x14ac:dyDescent="0.25"/>
    <row r="54903" s="29" customFormat="1" x14ac:dyDescent="0.25"/>
    <row r="54904" s="29" customFormat="1" x14ac:dyDescent="0.25"/>
    <row r="54905" s="29" customFormat="1" x14ac:dyDescent="0.25"/>
    <row r="54906" s="29" customFormat="1" x14ac:dyDescent="0.25"/>
    <row r="54907" s="29" customFormat="1" x14ac:dyDescent="0.25"/>
    <row r="54908" s="29" customFormat="1" x14ac:dyDescent="0.25"/>
    <row r="54909" s="29" customFormat="1" x14ac:dyDescent="0.25"/>
    <row r="54910" s="29" customFormat="1" x14ac:dyDescent="0.25"/>
    <row r="54911" s="29" customFormat="1" x14ac:dyDescent="0.25"/>
    <row r="54912" s="29" customFormat="1" x14ac:dyDescent="0.25"/>
    <row r="54913" s="29" customFormat="1" x14ac:dyDescent="0.25"/>
    <row r="54914" s="29" customFormat="1" x14ac:dyDescent="0.25"/>
    <row r="54915" s="29" customFormat="1" x14ac:dyDescent="0.25"/>
    <row r="54916" s="29" customFormat="1" x14ac:dyDescent="0.25"/>
    <row r="54917" s="29" customFormat="1" x14ac:dyDescent="0.25"/>
    <row r="54918" s="29" customFormat="1" x14ac:dyDescent="0.25"/>
    <row r="54919" s="29" customFormat="1" x14ac:dyDescent="0.25"/>
    <row r="54920" s="29" customFormat="1" x14ac:dyDescent="0.25"/>
    <row r="54921" s="29" customFormat="1" x14ac:dyDescent="0.25"/>
    <row r="54922" s="29" customFormat="1" x14ac:dyDescent="0.25"/>
    <row r="54923" s="29" customFormat="1" x14ac:dyDescent="0.25"/>
    <row r="54924" s="29" customFormat="1" x14ac:dyDescent="0.25"/>
    <row r="54925" s="29" customFormat="1" x14ac:dyDescent="0.25"/>
    <row r="54926" s="29" customFormat="1" x14ac:dyDescent="0.25"/>
    <row r="54927" s="29" customFormat="1" x14ac:dyDescent="0.25"/>
    <row r="54928" s="29" customFormat="1" x14ac:dyDescent="0.25"/>
    <row r="54929" s="29" customFormat="1" x14ac:dyDescent="0.25"/>
    <row r="54930" s="29" customFormat="1" x14ac:dyDescent="0.25"/>
    <row r="54931" s="29" customFormat="1" x14ac:dyDescent="0.25"/>
    <row r="54932" s="29" customFormat="1" x14ac:dyDescent="0.25"/>
    <row r="54933" s="29" customFormat="1" x14ac:dyDescent="0.25"/>
    <row r="54934" s="29" customFormat="1" x14ac:dyDescent="0.25"/>
    <row r="54935" s="29" customFormat="1" x14ac:dyDescent="0.25"/>
    <row r="54936" s="29" customFormat="1" x14ac:dyDescent="0.25"/>
    <row r="54937" s="29" customFormat="1" x14ac:dyDescent="0.25"/>
    <row r="54938" s="29" customFormat="1" x14ac:dyDescent="0.25"/>
    <row r="54939" s="29" customFormat="1" x14ac:dyDescent="0.25"/>
    <row r="54940" s="29" customFormat="1" x14ac:dyDescent="0.25"/>
    <row r="54941" s="29" customFormat="1" x14ac:dyDescent="0.25"/>
    <row r="54942" s="29" customFormat="1" x14ac:dyDescent="0.25"/>
    <row r="54943" s="29" customFormat="1" x14ac:dyDescent="0.25"/>
    <row r="54944" s="29" customFormat="1" x14ac:dyDescent="0.25"/>
    <row r="54945" s="29" customFormat="1" x14ac:dyDescent="0.25"/>
    <row r="54946" s="29" customFormat="1" x14ac:dyDescent="0.25"/>
    <row r="54947" s="29" customFormat="1" x14ac:dyDescent="0.25"/>
    <row r="54948" s="29" customFormat="1" x14ac:dyDescent="0.25"/>
    <row r="54949" s="29" customFormat="1" x14ac:dyDescent="0.25"/>
    <row r="54950" s="29" customFormat="1" x14ac:dyDescent="0.25"/>
    <row r="54951" s="29" customFormat="1" x14ac:dyDescent="0.25"/>
    <row r="54952" s="29" customFormat="1" x14ac:dyDescent="0.25"/>
    <row r="54953" s="29" customFormat="1" x14ac:dyDescent="0.25"/>
    <row r="54954" s="29" customFormat="1" x14ac:dyDescent="0.25"/>
    <row r="54955" s="29" customFormat="1" x14ac:dyDescent="0.25"/>
    <row r="54956" s="29" customFormat="1" x14ac:dyDescent="0.25"/>
    <row r="54957" s="29" customFormat="1" x14ac:dyDescent="0.25"/>
    <row r="54958" s="29" customFormat="1" x14ac:dyDescent="0.25"/>
    <row r="54959" s="29" customFormat="1" x14ac:dyDescent="0.25"/>
    <row r="54960" s="29" customFormat="1" x14ac:dyDescent="0.25"/>
    <row r="54961" s="29" customFormat="1" x14ac:dyDescent="0.25"/>
    <row r="54962" s="29" customFormat="1" x14ac:dyDescent="0.25"/>
    <row r="54963" s="29" customFormat="1" x14ac:dyDescent="0.25"/>
    <row r="54964" s="29" customFormat="1" x14ac:dyDescent="0.25"/>
    <row r="54965" s="29" customFormat="1" x14ac:dyDescent="0.25"/>
    <row r="54966" s="29" customFormat="1" x14ac:dyDescent="0.25"/>
    <row r="54967" s="29" customFormat="1" x14ac:dyDescent="0.25"/>
    <row r="54968" s="29" customFormat="1" x14ac:dyDescent="0.25"/>
    <row r="54969" s="29" customFormat="1" x14ac:dyDescent="0.25"/>
    <row r="54970" s="29" customFormat="1" x14ac:dyDescent="0.25"/>
    <row r="54971" s="29" customFormat="1" x14ac:dyDescent="0.25"/>
    <row r="54972" s="29" customFormat="1" x14ac:dyDescent="0.25"/>
    <row r="54973" s="29" customFormat="1" x14ac:dyDescent="0.25"/>
    <row r="54974" s="29" customFormat="1" x14ac:dyDescent="0.25"/>
    <row r="54975" s="29" customFormat="1" x14ac:dyDescent="0.25"/>
    <row r="54976" s="29" customFormat="1" x14ac:dyDescent="0.25"/>
    <row r="54977" s="29" customFormat="1" x14ac:dyDescent="0.25"/>
    <row r="54978" s="29" customFormat="1" x14ac:dyDescent="0.25"/>
    <row r="54979" s="29" customFormat="1" x14ac:dyDescent="0.25"/>
    <row r="54980" s="29" customFormat="1" x14ac:dyDescent="0.25"/>
    <row r="54981" s="29" customFormat="1" x14ac:dyDescent="0.25"/>
    <row r="54982" s="29" customFormat="1" x14ac:dyDescent="0.25"/>
    <row r="54983" s="29" customFormat="1" x14ac:dyDescent="0.25"/>
    <row r="54984" s="29" customFormat="1" x14ac:dyDescent="0.25"/>
    <row r="54985" s="29" customFormat="1" x14ac:dyDescent="0.25"/>
    <row r="54986" s="29" customFormat="1" x14ac:dyDescent="0.25"/>
    <row r="54987" s="29" customFormat="1" x14ac:dyDescent="0.25"/>
    <row r="54988" s="29" customFormat="1" x14ac:dyDescent="0.25"/>
    <row r="54989" s="29" customFormat="1" x14ac:dyDescent="0.25"/>
    <row r="54990" s="29" customFormat="1" x14ac:dyDescent="0.25"/>
    <row r="54991" s="29" customFormat="1" x14ac:dyDescent="0.25"/>
    <row r="54992" s="29" customFormat="1" x14ac:dyDescent="0.25"/>
    <row r="54993" s="29" customFormat="1" x14ac:dyDescent="0.25"/>
    <row r="54994" s="29" customFormat="1" x14ac:dyDescent="0.25"/>
    <row r="54995" s="29" customFormat="1" x14ac:dyDescent="0.25"/>
    <row r="54996" s="29" customFormat="1" x14ac:dyDescent="0.25"/>
    <row r="54997" s="29" customFormat="1" x14ac:dyDescent="0.25"/>
    <row r="54998" s="29" customFormat="1" x14ac:dyDescent="0.25"/>
    <row r="54999" s="29" customFormat="1" x14ac:dyDescent="0.25"/>
    <row r="55000" s="29" customFormat="1" x14ac:dyDescent="0.25"/>
    <row r="55001" s="29" customFormat="1" x14ac:dyDescent="0.25"/>
    <row r="55002" s="29" customFormat="1" x14ac:dyDescent="0.25"/>
    <row r="55003" s="29" customFormat="1" x14ac:dyDescent="0.25"/>
    <row r="55004" s="29" customFormat="1" x14ac:dyDescent="0.25"/>
    <row r="55005" s="29" customFormat="1" x14ac:dyDescent="0.25"/>
    <row r="55006" s="29" customFormat="1" x14ac:dyDescent="0.25"/>
    <row r="55007" s="29" customFormat="1" x14ac:dyDescent="0.25"/>
    <row r="55008" s="29" customFormat="1" x14ac:dyDescent="0.25"/>
    <row r="55009" s="29" customFormat="1" x14ac:dyDescent="0.25"/>
    <row r="55010" s="29" customFormat="1" x14ac:dyDescent="0.25"/>
    <row r="55011" s="29" customFormat="1" x14ac:dyDescent="0.25"/>
    <row r="55012" s="29" customFormat="1" x14ac:dyDescent="0.25"/>
    <row r="55013" s="29" customFormat="1" x14ac:dyDescent="0.25"/>
    <row r="55014" s="29" customFormat="1" x14ac:dyDescent="0.25"/>
    <row r="55015" s="29" customFormat="1" x14ac:dyDescent="0.25"/>
    <row r="55016" s="29" customFormat="1" x14ac:dyDescent="0.25"/>
    <row r="55017" s="29" customFormat="1" x14ac:dyDescent="0.25"/>
    <row r="55018" s="29" customFormat="1" x14ac:dyDescent="0.25"/>
    <row r="55019" s="29" customFormat="1" x14ac:dyDescent="0.25"/>
    <row r="55020" s="29" customFormat="1" x14ac:dyDescent="0.25"/>
    <row r="55021" s="29" customFormat="1" x14ac:dyDescent="0.25"/>
    <row r="55022" s="29" customFormat="1" x14ac:dyDescent="0.25"/>
    <row r="55023" s="29" customFormat="1" x14ac:dyDescent="0.25"/>
    <row r="55024" s="29" customFormat="1" x14ac:dyDescent="0.25"/>
    <row r="55025" s="29" customFormat="1" x14ac:dyDescent="0.25"/>
    <row r="55026" s="29" customFormat="1" x14ac:dyDescent="0.25"/>
    <row r="55027" s="29" customFormat="1" x14ac:dyDescent="0.25"/>
    <row r="55028" s="29" customFormat="1" x14ac:dyDescent="0.25"/>
    <row r="55029" s="29" customFormat="1" x14ac:dyDescent="0.25"/>
    <row r="55030" s="29" customFormat="1" x14ac:dyDescent="0.25"/>
    <row r="55031" s="29" customFormat="1" x14ac:dyDescent="0.25"/>
    <row r="55032" s="29" customFormat="1" x14ac:dyDescent="0.25"/>
    <row r="55033" s="29" customFormat="1" x14ac:dyDescent="0.25"/>
    <row r="55034" s="29" customFormat="1" x14ac:dyDescent="0.25"/>
    <row r="55035" s="29" customFormat="1" x14ac:dyDescent="0.25"/>
    <row r="55036" s="29" customFormat="1" x14ac:dyDescent="0.25"/>
    <row r="55037" s="29" customFormat="1" x14ac:dyDescent="0.25"/>
    <row r="55038" s="29" customFormat="1" x14ac:dyDescent="0.25"/>
    <row r="55039" s="29" customFormat="1" x14ac:dyDescent="0.25"/>
    <row r="55040" s="29" customFormat="1" x14ac:dyDescent="0.25"/>
    <row r="55041" s="29" customFormat="1" x14ac:dyDescent="0.25"/>
    <row r="55042" s="29" customFormat="1" x14ac:dyDescent="0.25"/>
    <row r="55043" s="29" customFormat="1" x14ac:dyDescent="0.25"/>
    <row r="55044" s="29" customFormat="1" x14ac:dyDescent="0.25"/>
    <row r="55045" s="29" customFormat="1" x14ac:dyDescent="0.25"/>
    <row r="55046" s="29" customFormat="1" x14ac:dyDescent="0.25"/>
    <row r="55047" s="29" customFormat="1" x14ac:dyDescent="0.25"/>
    <row r="55048" s="29" customFormat="1" x14ac:dyDescent="0.25"/>
    <row r="55049" s="29" customFormat="1" x14ac:dyDescent="0.25"/>
    <row r="55050" s="29" customFormat="1" x14ac:dyDescent="0.25"/>
    <row r="55051" s="29" customFormat="1" x14ac:dyDescent="0.25"/>
    <row r="55052" s="29" customFormat="1" x14ac:dyDescent="0.25"/>
    <row r="55053" s="29" customFormat="1" x14ac:dyDescent="0.25"/>
    <row r="55054" s="29" customFormat="1" x14ac:dyDescent="0.25"/>
    <row r="55055" s="29" customFormat="1" x14ac:dyDescent="0.25"/>
    <row r="55056" s="29" customFormat="1" x14ac:dyDescent="0.25"/>
    <row r="55057" s="29" customFormat="1" x14ac:dyDescent="0.25"/>
    <row r="55058" s="29" customFormat="1" x14ac:dyDescent="0.25"/>
    <row r="55059" s="29" customFormat="1" x14ac:dyDescent="0.25"/>
    <row r="55060" s="29" customFormat="1" x14ac:dyDescent="0.25"/>
    <row r="55061" s="29" customFormat="1" x14ac:dyDescent="0.25"/>
    <row r="55062" s="29" customFormat="1" x14ac:dyDescent="0.25"/>
    <row r="55063" s="29" customFormat="1" x14ac:dyDescent="0.25"/>
    <row r="55064" s="29" customFormat="1" x14ac:dyDescent="0.25"/>
    <row r="55065" s="29" customFormat="1" x14ac:dyDescent="0.25"/>
    <row r="55066" s="29" customFormat="1" x14ac:dyDescent="0.25"/>
    <row r="55067" s="29" customFormat="1" x14ac:dyDescent="0.25"/>
    <row r="55068" s="29" customFormat="1" x14ac:dyDescent="0.25"/>
    <row r="55069" s="29" customFormat="1" x14ac:dyDescent="0.25"/>
    <row r="55070" s="29" customFormat="1" x14ac:dyDescent="0.25"/>
    <row r="55071" s="29" customFormat="1" x14ac:dyDescent="0.25"/>
    <row r="55072" s="29" customFormat="1" x14ac:dyDescent="0.25"/>
    <row r="55073" s="29" customFormat="1" x14ac:dyDescent="0.25"/>
    <row r="55074" s="29" customFormat="1" x14ac:dyDescent="0.25"/>
    <row r="55075" s="29" customFormat="1" x14ac:dyDescent="0.25"/>
    <row r="55076" s="29" customFormat="1" x14ac:dyDescent="0.25"/>
    <row r="55077" s="29" customFormat="1" x14ac:dyDescent="0.25"/>
    <row r="55078" s="29" customFormat="1" x14ac:dyDescent="0.25"/>
    <row r="55079" s="29" customFormat="1" x14ac:dyDescent="0.25"/>
    <row r="55080" s="29" customFormat="1" x14ac:dyDescent="0.25"/>
    <row r="55081" s="29" customFormat="1" x14ac:dyDescent="0.25"/>
    <row r="55082" s="29" customFormat="1" x14ac:dyDescent="0.25"/>
    <row r="55083" s="29" customFormat="1" x14ac:dyDescent="0.25"/>
    <row r="55084" s="29" customFormat="1" x14ac:dyDescent="0.25"/>
    <row r="55085" s="29" customFormat="1" x14ac:dyDescent="0.25"/>
    <row r="55086" s="29" customFormat="1" x14ac:dyDescent="0.25"/>
    <row r="55087" s="29" customFormat="1" x14ac:dyDescent="0.25"/>
    <row r="55088" s="29" customFormat="1" x14ac:dyDescent="0.25"/>
    <row r="55089" s="29" customFormat="1" x14ac:dyDescent="0.25"/>
    <row r="55090" s="29" customFormat="1" x14ac:dyDescent="0.25"/>
    <row r="55091" s="29" customFormat="1" x14ac:dyDescent="0.25"/>
    <row r="55092" s="29" customFormat="1" x14ac:dyDescent="0.25"/>
    <row r="55093" s="29" customFormat="1" x14ac:dyDescent="0.25"/>
    <row r="55094" s="29" customFormat="1" x14ac:dyDescent="0.25"/>
    <row r="55095" s="29" customFormat="1" x14ac:dyDescent="0.25"/>
    <row r="55096" s="29" customFormat="1" x14ac:dyDescent="0.25"/>
    <row r="55097" s="29" customFormat="1" x14ac:dyDescent="0.25"/>
    <row r="55098" s="29" customFormat="1" x14ac:dyDescent="0.25"/>
    <row r="55099" s="29" customFormat="1" x14ac:dyDescent="0.25"/>
    <row r="55100" s="29" customFormat="1" x14ac:dyDescent="0.25"/>
    <row r="55101" s="29" customFormat="1" x14ac:dyDescent="0.25"/>
    <row r="55102" s="29" customFormat="1" x14ac:dyDescent="0.25"/>
    <row r="55103" s="29" customFormat="1" x14ac:dyDescent="0.25"/>
    <row r="55104" s="29" customFormat="1" x14ac:dyDescent="0.25"/>
    <row r="55105" s="29" customFormat="1" x14ac:dyDescent="0.25"/>
    <row r="55106" s="29" customFormat="1" x14ac:dyDescent="0.25"/>
    <row r="55107" s="29" customFormat="1" x14ac:dyDescent="0.25"/>
    <row r="55108" s="29" customFormat="1" x14ac:dyDescent="0.25"/>
    <row r="55109" s="29" customFormat="1" x14ac:dyDescent="0.25"/>
    <row r="55110" s="29" customFormat="1" x14ac:dyDescent="0.25"/>
    <row r="55111" s="29" customFormat="1" x14ac:dyDescent="0.25"/>
    <row r="55112" s="29" customFormat="1" x14ac:dyDescent="0.25"/>
    <row r="55113" s="29" customFormat="1" x14ac:dyDescent="0.25"/>
    <row r="55114" s="29" customFormat="1" x14ac:dyDescent="0.25"/>
    <row r="55115" s="29" customFormat="1" x14ac:dyDescent="0.25"/>
    <row r="55116" s="29" customFormat="1" x14ac:dyDescent="0.25"/>
    <row r="55117" s="29" customFormat="1" x14ac:dyDescent="0.25"/>
    <row r="55118" s="29" customFormat="1" x14ac:dyDescent="0.25"/>
    <row r="55119" s="29" customFormat="1" x14ac:dyDescent="0.25"/>
    <row r="55120" s="29" customFormat="1" x14ac:dyDescent="0.25"/>
    <row r="55121" s="29" customFormat="1" x14ac:dyDescent="0.25"/>
    <row r="55122" s="29" customFormat="1" x14ac:dyDescent="0.25"/>
    <row r="55123" s="29" customFormat="1" x14ac:dyDescent="0.25"/>
    <row r="55124" s="29" customFormat="1" x14ac:dyDescent="0.25"/>
    <row r="55125" s="29" customFormat="1" x14ac:dyDescent="0.25"/>
    <row r="55126" s="29" customFormat="1" x14ac:dyDescent="0.25"/>
    <row r="55127" s="29" customFormat="1" x14ac:dyDescent="0.25"/>
    <row r="55128" s="29" customFormat="1" x14ac:dyDescent="0.25"/>
    <row r="55129" s="29" customFormat="1" x14ac:dyDescent="0.25"/>
    <row r="55130" s="29" customFormat="1" x14ac:dyDescent="0.25"/>
    <row r="55131" s="29" customFormat="1" x14ac:dyDescent="0.25"/>
    <row r="55132" s="29" customFormat="1" x14ac:dyDescent="0.25"/>
    <row r="55133" s="29" customFormat="1" x14ac:dyDescent="0.25"/>
    <row r="55134" s="29" customFormat="1" x14ac:dyDescent="0.25"/>
    <row r="55135" s="29" customFormat="1" x14ac:dyDescent="0.25"/>
    <row r="55136" s="29" customFormat="1" x14ac:dyDescent="0.25"/>
    <row r="55137" s="29" customFormat="1" x14ac:dyDescent="0.25"/>
    <row r="55138" s="29" customFormat="1" x14ac:dyDescent="0.25"/>
    <row r="55139" s="29" customFormat="1" x14ac:dyDescent="0.25"/>
    <row r="55140" s="29" customFormat="1" x14ac:dyDescent="0.25"/>
    <row r="55141" s="29" customFormat="1" x14ac:dyDescent="0.25"/>
    <row r="55142" s="29" customFormat="1" x14ac:dyDescent="0.25"/>
    <row r="55143" s="29" customFormat="1" x14ac:dyDescent="0.25"/>
    <row r="55144" s="29" customFormat="1" x14ac:dyDescent="0.25"/>
    <row r="55145" s="29" customFormat="1" x14ac:dyDescent="0.25"/>
    <row r="55146" s="29" customFormat="1" x14ac:dyDescent="0.25"/>
    <row r="55147" s="29" customFormat="1" x14ac:dyDescent="0.25"/>
    <row r="55148" s="29" customFormat="1" x14ac:dyDescent="0.25"/>
    <row r="55149" s="29" customFormat="1" x14ac:dyDescent="0.25"/>
    <row r="55150" s="29" customFormat="1" x14ac:dyDescent="0.25"/>
    <row r="55151" s="29" customFormat="1" x14ac:dyDescent="0.25"/>
    <row r="55152" s="29" customFormat="1" x14ac:dyDescent="0.25"/>
    <row r="55153" s="29" customFormat="1" x14ac:dyDescent="0.25"/>
    <row r="55154" s="29" customFormat="1" x14ac:dyDescent="0.25"/>
    <row r="55155" s="29" customFormat="1" x14ac:dyDescent="0.25"/>
    <row r="55156" s="29" customFormat="1" x14ac:dyDescent="0.25"/>
    <row r="55157" s="29" customFormat="1" x14ac:dyDescent="0.25"/>
    <row r="55158" s="29" customFormat="1" x14ac:dyDescent="0.25"/>
    <row r="55159" s="29" customFormat="1" x14ac:dyDescent="0.25"/>
    <row r="55160" s="29" customFormat="1" x14ac:dyDescent="0.25"/>
    <row r="55161" s="29" customFormat="1" x14ac:dyDescent="0.25"/>
    <row r="55162" s="29" customFormat="1" x14ac:dyDescent="0.25"/>
    <row r="55163" s="29" customFormat="1" x14ac:dyDescent="0.25"/>
    <row r="55164" s="29" customFormat="1" x14ac:dyDescent="0.25"/>
    <row r="55165" s="29" customFormat="1" x14ac:dyDescent="0.25"/>
    <row r="55166" s="29" customFormat="1" x14ac:dyDescent="0.25"/>
    <row r="55167" s="29" customFormat="1" x14ac:dyDescent="0.25"/>
    <row r="55168" s="29" customFormat="1" x14ac:dyDescent="0.25"/>
    <row r="55169" s="29" customFormat="1" x14ac:dyDescent="0.25"/>
    <row r="55170" s="29" customFormat="1" x14ac:dyDescent="0.25"/>
    <row r="55171" s="29" customFormat="1" x14ac:dyDescent="0.25"/>
    <row r="55172" s="29" customFormat="1" x14ac:dyDescent="0.25"/>
    <row r="55173" s="29" customFormat="1" x14ac:dyDescent="0.25"/>
    <row r="55174" s="29" customFormat="1" x14ac:dyDescent="0.25"/>
    <row r="55175" s="29" customFormat="1" x14ac:dyDescent="0.25"/>
    <row r="55176" s="29" customFormat="1" x14ac:dyDescent="0.25"/>
    <row r="55177" s="29" customFormat="1" x14ac:dyDescent="0.25"/>
    <row r="55178" s="29" customFormat="1" x14ac:dyDescent="0.25"/>
    <row r="55179" s="29" customFormat="1" x14ac:dyDescent="0.25"/>
    <row r="55180" s="29" customFormat="1" x14ac:dyDescent="0.25"/>
    <row r="55181" s="29" customFormat="1" x14ac:dyDescent="0.25"/>
    <row r="55182" s="29" customFormat="1" x14ac:dyDescent="0.25"/>
    <row r="55183" s="29" customFormat="1" x14ac:dyDescent="0.25"/>
    <row r="55184" s="29" customFormat="1" x14ac:dyDescent="0.25"/>
    <row r="55185" s="29" customFormat="1" x14ac:dyDescent="0.25"/>
    <row r="55186" s="29" customFormat="1" x14ac:dyDescent="0.25"/>
    <row r="55187" s="29" customFormat="1" x14ac:dyDescent="0.25"/>
    <row r="55188" s="29" customFormat="1" x14ac:dyDescent="0.25"/>
    <row r="55189" s="29" customFormat="1" x14ac:dyDescent="0.25"/>
    <row r="55190" s="29" customFormat="1" x14ac:dyDescent="0.25"/>
    <row r="55191" s="29" customFormat="1" x14ac:dyDescent="0.25"/>
    <row r="55192" s="29" customFormat="1" x14ac:dyDescent="0.25"/>
    <row r="55193" s="29" customFormat="1" x14ac:dyDescent="0.25"/>
    <row r="55194" s="29" customFormat="1" x14ac:dyDescent="0.25"/>
    <row r="55195" s="29" customFormat="1" x14ac:dyDescent="0.25"/>
    <row r="55196" s="29" customFormat="1" x14ac:dyDescent="0.25"/>
    <row r="55197" s="29" customFormat="1" x14ac:dyDescent="0.25"/>
    <row r="55198" s="29" customFormat="1" x14ac:dyDescent="0.25"/>
    <row r="55199" s="29" customFormat="1" x14ac:dyDescent="0.25"/>
    <row r="55200" s="29" customFormat="1" x14ac:dyDescent="0.25"/>
    <row r="55201" s="29" customFormat="1" x14ac:dyDescent="0.25"/>
    <row r="55202" s="29" customFormat="1" x14ac:dyDescent="0.25"/>
    <row r="55203" s="29" customFormat="1" x14ac:dyDescent="0.25"/>
    <row r="55204" s="29" customFormat="1" x14ac:dyDescent="0.25"/>
    <row r="55205" s="29" customFormat="1" x14ac:dyDescent="0.25"/>
    <row r="55206" s="29" customFormat="1" x14ac:dyDescent="0.25"/>
    <row r="55207" s="29" customFormat="1" x14ac:dyDescent="0.25"/>
    <row r="55208" s="29" customFormat="1" x14ac:dyDescent="0.25"/>
    <row r="55209" s="29" customFormat="1" x14ac:dyDescent="0.25"/>
    <row r="55210" s="29" customFormat="1" x14ac:dyDescent="0.25"/>
    <row r="55211" s="29" customFormat="1" x14ac:dyDescent="0.25"/>
    <row r="55212" s="29" customFormat="1" x14ac:dyDescent="0.25"/>
    <row r="55213" s="29" customFormat="1" x14ac:dyDescent="0.25"/>
    <row r="55214" s="29" customFormat="1" x14ac:dyDescent="0.25"/>
    <row r="55215" s="29" customFormat="1" x14ac:dyDescent="0.25"/>
    <row r="55216" s="29" customFormat="1" x14ac:dyDescent="0.25"/>
    <row r="55217" s="29" customFormat="1" x14ac:dyDescent="0.25"/>
    <row r="55218" s="29" customFormat="1" x14ac:dyDescent="0.25"/>
    <row r="55219" s="29" customFormat="1" x14ac:dyDescent="0.25"/>
    <row r="55220" s="29" customFormat="1" x14ac:dyDescent="0.25"/>
    <row r="55221" s="29" customFormat="1" x14ac:dyDescent="0.25"/>
    <row r="55222" s="29" customFormat="1" x14ac:dyDescent="0.25"/>
    <row r="55223" s="29" customFormat="1" x14ac:dyDescent="0.25"/>
    <row r="55224" s="29" customFormat="1" x14ac:dyDescent="0.25"/>
    <row r="55225" s="29" customFormat="1" x14ac:dyDescent="0.25"/>
    <row r="55226" s="29" customFormat="1" x14ac:dyDescent="0.25"/>
    <row r="55227" s="29" customFormat="1" x14ac:dyDescent="0.25"/>
    <row r="55228" s="29" customFormat="1" x14ac:dyDescent="0.25"/>
    <row r="55229" s="29" customFormat="1" x14ac:dyDescent="0.25"/>
    <row r="55230" s="29" customFormat="1" x14ac:dyDescent="0.25"/>
    <row r="55231" s="29" customFormat="1" x14ac:dyDescent="0.25"/>
    <row r="55232" s="29" customFormat="1" x14ac:dyDescent="0.25"/>
    <row r="55233" s="29" customFormat="1" x14ac:dyDescent="0.25"/>
    <row r="55234" s="29" customFormat="1" x14ac:dyDescent="0.25"/>
    <row r="55235" s="29" customFormat="1" x14ac:dyDescent="0.25"/>
    <row r="55236" s="29" customFormat="1" x14ac:dyDescent="0.25"/>
    <row r="55237" s="29" customFormat="1" x14ac:dyDescent="0.25"/>
    <row r="55238" s="29" customFormat="1" x14ac:dyDescent="0.25"/>
    <row r="55239" s="29" customFormat="1" x14ac:dyDescent="0.25"/>
    <row r="55240" s="29" customFormat="1" x14ac:dyDescent="0.25"/>
    <row r="55241" s="29" customFormat="1" x14ac:dyDescent="0.25"/>
    <row r="55242" s="29" customFormat="1" x14ac:dyDescent="0.25"/>
    <row r="55243" s="29" customFormat="1" x14ac:dyDescent="0.25"/>
    <row r="55244" s="29" customFormat="1" x14ac:dyDescent="0.25"/>
    <row r="55245" s="29" customFormat="1" x14ac:dyDescent="0.25"/>
    <row r="55246" s="29" customFormat="1" x14ac:dyDescent="0.25"/>
    <row r="55247" s="29" customFormat="1" x14ac:dyDescent="0.25"/>
    <row r="55248" s="29" customFormat="1" x14ac:dyDescent="0.25"/>
    <row r="55249" s="29" customFormat="1" x14ac:dyDescent="0.25"/>
    <row r="55250" s="29" customFormat="1" x14ac:dyDescent="0.25"/>
    <row r="55251" s="29" customFormat="1" x14ac:dyDescent="0.25"/>
    <row r="55252" s="29" customFormat="1" x14ac:dyDescent="0.25"/>
    <row r="55253" s="29" customFormat="1" x14ac:dyDescent="0.25"/>
    <row r="55254" s="29" customFormat="1" x14ac:dyDescent="0.25"/>
    <row r="55255" s="29" customFormat="1" x14ac:dyDescent="0.25"/>
    <row r="55256" s="29" customFormat="1" x14ac:dyDescent="0.25"/>
    <row r="55257" s="29" customFormat="1" x14ac:dyDescent="0.25"/>
    <row r="55258" s="29" customFormat="1" x14ac:dyDescent="0.25"/>
    <row r="55259" s="29" customFormat="1" x14ac:dyDescent="0.25"/>
    <row r="55260" s="29" customFormat="1" x14ac:dyDescent="0.25"/>
    <row r="55261" s="29" customFormat="1" x14ac:dyDescent="0.25"/>
    <row r="55262" s="29" customFormat="1" x14ac:dyDescent="0.25"/>
    <row r="55263" s="29" customFormat="1" x14ac:dyDescent="0.25"/>
    <row r="55264" s="29" customFormat="1" x14ac:dyDescent="0.25"/>
    <row r="55265" s="29" customFormat="1" x14ac:dyDescent="0.25"/>
    <row r="55266" s="29" customFormat="1" x14ac:dyDescent="0.25"/>
    <row r="55267" s="29" customFormat="1" x14ac:dyDescent="0.25"/>
    <row r="55268" s="29" customFormat="1" x14ac:dyDescent="0.25"/>
    <row r="55269" s="29" customFormat="1" x14ac:dyDescent="0.25"/>
    <row r="55270" s="29" customFormat="1" x14ac:dyDescent="0.25"/>
    <row r="55271" s="29" customFormat="1" x14ac:dyDescent="0.25"/>
    <row r="55272" s="29" customFormat="1" x14ac:dyDescent="0.25"/>
    <row r="55273" s="29" customFormat="1" x14ac:dyDescent="0.25"/>
    <row r="55274" s="29" customFormat="1" x14ac:dyDescent="0.25"/>
    <row r="55275" s="29" customFormat="1" x14ac:dyDescent="0.25"/>
    <row r="55276" s="29" customFormat="1" x14ac:dyDescent="0.25"/>
    <row r="55277" s="29" customFormat="1" x14ac:dyDescent="0.25"/>
    <row r="55278" s="29" customFormat="1" x14ac:dyDescent="0.25"/>
    <row r="55279" s="29" customFormat="1" x14ac:dyDescent="0.25"/>
    <row r="55280" s="29" customFormat="1" x14ac:dyDescent="0.25"/>
    <row r="55281" s="29" customFormat="1" x14ac:dyDescent="0.25"/>
    <row r="55282" s="29" customFormat="1" x14ac:dyDescent="0.25"/>
    <row r="55283" s="29" customFormat="1" x14ac:dyDescent="0.25"/>
    <row r="55284" s="29" customFormat="1" x14ac:dyDescent="0.25"/>
    <row r="55285" s="29" customFormat="1" x14ac:dyDescent="0.25"/>
    <row r="55286" s="29" customFormat="1" x14ac:dyDescent="0.25"/>
    <row r="55287" s="29" customFormat="1" x14ac:dyDescent="0.25"/>
    <row r="55288" s="29" customFormat="1" x14ac:dyDescent="0.25"/>
    <row r="55289" s="29" customFormat="1" x14ac:dyDescent="0.25"/>
    <row r="55290" s="29" customFormat="1" x14ac:dyDescent="0.25"/>
    <row r="55291" s="29" customFormat="1" x14ac:dyDescent="0.25"/>
    <row r="55292" s="29" customFormat="1" x14ac:dyDescent="0.25"/>
    <row r="55293" s="29" customFormat="1" x14ac:dyDescent="0.25"/>
    <row r="55294" s="29" customFormat="1" x14ac:dyDescent="0.25"/>
    <row r="55295" s="29" customFormat="1" x14ac:dyDescent="0.25"/>
    <row r="55296" s="29" customFormat="1" x14ac:dyDescent="0.25"/>
    <row r="55297" s="29" customFormat="1" x14ac:dyDescent="0.25"/>
    <row r="55298" s="29" customFormat="1" x14ac:dyDescent="0.25"/>
    <row r="55299" s="29" customFormat="1" x14ac:dyDescent="0.25"/>
    <row r="55300" s="29" customFormat="1" x14ac:dyDescent="0.25"/>
    <row r="55301" s="29" customFormat="1" x14ac:dyDescent="0.25"/>
    <row r="55302" s="29" customFormat="1" x14ac:dyDescent="0.25"/>
    <row r="55303" s="29" customFormat="1" x14ac:dyDescent="0.25"/>
    <row r="55304" s="29" customFormat="1" x14ac:dyDescent="0.25"/>
    <row r="55305" s="29" customFormat="1" x14ac:dyDescent="0.25"/>
    <row r="55306" s="29" customFormat="1" x14ac:dyDescent="0.25"/>
    <row r="55307" s="29" customFormat="1" x14ac:dyDescent="0.25"/>
    <row r="55308" s="29" customFormat="1" x14ac:dyDescent="0.25"/>
    <row r="55309" s="29" customFormat="1" x14ac:dyDescent="0.25"/>
    <row r="55310" s="29" customFormat="1" x14ac:dyDescent="0.25"/>
    <row r="55311" s="29" customFormat="1" x14ac:dyDescent="0.25"/>
    <row r="55312" s="29" customFormat="1" x14ac:dyDescent="0.25"/>
    <row r="55313" s="29" customFormat="1" x14ac:dyDescent="0.25"/>
    <row r="55314" s="29" customFormat="1" x14ac:dyDescent="0.25"/>
    <row r="55315" s="29" customFormat="1" x14ac:dyDescent="0.25"/>
    <row r="55316" s="29" customFormat="1" x14ac:dyDescent="0.25"/>
    <row r="55317" s="29" customFormat="1" x14ac:dyDescent="0.25"/>
    <row r="55318" s="29" customFormat="1" x14ac:dyDescent="0.25"/>
    <row r="55319" s="29" customFormat="1" x14ac:dyDescent="0.25"/>
    <row r="55320" s="29" customFormat="1" x14ac:dyDescent="0.25"/>
    <row r="55321" s="29" customFormat="1" x14ac:dyDescent="0.25"/>
    <row r="55322" s="29" customFormat="1" x14ac:dyDescent="0.25"/>
    <row r="55323" s="29" customFormat="1" x14ac:dyDescent="0.25"/>
    <row r="55324" s="29" customFormat="1" x14ac:dyDescent="0.25"/>
    <row r="55325" s="29" customFormat="1" x14ac:dyDescent="0.25"/>
    <row r="55326" s="29" customFormat="1" x14ac:dyDescent="0.25"/>
    <row r="55327" s="29" customFormat="1" x14ac:dyDescent="0.25"/>
    <row r="55328" s="29" customFormat="1" x14ac:dyDescent="0.25"/>
    <row r="55329" s="29" customFormat="1" x14ac:dyDescent="0.25"/>
    <row r="55330" s="29" customFormat="1" x14ac:dyDescent="0.25"/>
    <row r="55331" s="29" customFormat="1" x14ac:dyDescent="0.25"/>
    <row r="55332" s="29" customFormat="1" x14ac:dyDescent="0.25"/>
    <row r="55333" s="29" customFormat="1" x14ac:dyDescent="0.25"/>
    <row r="55334" s="29" customFormat="1" x14ac:dyDescent="0.25"/>
    <row r="55335" s="29" customFormat="1" x14ac:dyDescent="0.25"/>
    <row r="55336" s="29" customFormat="1" x14ac:dyDescent="0.25"/>
    <row r="55337" s="29" customFormat="1" x14ac:dyDescent="0.25"/>
    <row r="55338" s="29" customFormat="1" x14ac:dyDescent="0.25"/>
    <row r="55339" s="29" customFormat="1" x14ac:dyDescent="0.25"/>
    <row r="55340" s="29" customFormat="1" x14ac:dyDescent="0.25"/>
    <row r="55341" s="29" customFormat="1" x14ac:dyDescent="0.25"/>
    <row r="55342" s="29" customFormat="1" x14ac:dyDescent="0.25"/>
    <row r="55343" s="29" customFormat="1" x14ac:dyDescent="0.25"/>
    <row r="55344" s="29" customFormat="1" x14ac:dyDescent="0.25"/>
    <row r="55345" s="29" customFormat="1" x14ac:dyDescent="0.25"/>
    <row r="55346" s="29" customFormat="1" x14ac:dyDescent="0.25"/>
    <row r="55347" s="29" customFormat="1" x14ac:dyDescent="0.25"/>
    <row r="55348" s="29" customFormat="1" x14ac:dyDescent="0.25"/>
    <row r="55349" s="29" customFormat="1" x14ac:dyDescent="0.25"/>
    <row r="55350" s="29" customFormat="1" x14ac:dyDescent="0.25"/>
    <row r="55351" s="29" customFormat="1" x14ac:dyDescent="0.25"/>
    <row r="55352" s="29" customFormat="1" x14ac:dyDescent="0.25"/>
    <row r="55353" s="29" customFormat="1" x14ac:dyDescent="0.25"/>
    <row r="55354" s="29" customFormat="1" x14ac:dyDescent="0.25"/>
    <row r="55355" s="29" customFormat="1" x14ac:dyDescent="0.25"/>
    <row r="55356" s="29" customFormat="1" x14ac:dyDescent="0.25"/>
    <row r="55357" s="29" customFormat="1" x14ac:dyDescent="0.25"/>
    <row r="55358" s="29" customFormat="1" x14ac:dyDescent="0.25"/>
    <row r="55359" s="29" customFormat="1" x14ac:dyDescent="0.25"/>
    <row r="55360" s="29" customFormat="1" x14ac:dyDescent="0.25"/>
    <row r="55361" s="29" customFormat="1" x14ac:dyDescent="0.25"/>
    <row r="55362" s="29" customFormat="1" x14ac:dyDescent="0.25"/>
    <row r="55363" s="29" customFormat="1" x14ac:dyDescent="0.25"/>
    <row r="55364" s="29" customFormat="1" x14ac:dyDescent="0.25"/>
    <row r="55365" s="29" customFormat="1" x14ac:dyDescent="0.25"/>
    <row r="55366" s="29" customFormat="1" x14ac:dyDescent="0.25"/>
    <row r="55367" s="29" customFormat="1" x14ac:dyDescent="0.25"/>
    <row r="55368" s="29" customFormat="1" x14ac:dyDescent="0.25"/>
    <row r="55369" s="29" customFormat="1" x14ac:dyDescent="0.25"/>
    <row r="55370" s="29" customFormat="1" x14ac:dyDescent="0.25"/>
    <row r="55371" s="29" customFormat="1" x14ac:dyDescent="0.25"/>
    <row r="55372" s="29" customFormat="1" x14ac:dyDescent="0.25"/>
    <row r="55373" s="29" customFormat="1" x14ac:dyDescent="0.25"/>
    <row r="55374" s="29" customFormat="1" x14ac:dyDescent="0.25"/>
    <row r="55375" s="29" customFormat="1" x14ac:dyDescent="0.25"/>
    <row r="55376" s="29" customFormat="1" x14ac:dyDescent="0.25"/>
    <row r="55377" s="29" customFormat="1" x14ac:dyDescent="0.25"/>
    <row r="55378" s="29" customFormat="1" x14ac:dyDescent="0.25"/>
    <row r="55379" s="29" customFormat="1" x14ac:dyDescent="0.25"/>
    <row r="55380" s="29" customFormat="1" x14ac:dyDescent="0.25"/>
    <row r="55381" s="29" customFormat="1" x14ac:dyDescent="0.25"/>
    <row r="55382" s="29" customFormat="1" x14ac:dyDescent="0.25"/>
    <row r="55383" s="29" customFormat="1" x14ac:dyDescent="0.25"/>
    <row r="55384" s="29" customFormat="1" x14ac:dyDescent="0.25"/>
    <row r="55385" s="29" customFormat="1" x14ac:dyDescent="0.25"/>
    <row r="55386" s="29" customFormat="1" x14ac:dyDescent="0.25"/>
    <row r="55387" s="29" customFormat="1" x14ac:dyDescent="0.25"/>
    <row r="55388" s="29" customFormat="1" x14ac:dyDescent="0.25"/>
    <row r="55389" s="29" customFormat="1" x14ac:dyDescent="0.25"/>
    <row r="55390" s="29" customFormat="1" x14ac:dyDescent="0.25"/>
    <row r="55391" s="29" customFormat="1" x14ac:dyDescent="0.25"/>
    <row r="55392" s="29" customFormat="1" x14ac:dyDescent="0.25"/>
    <row r="55393" s="29" customFormat="1" x14ac:dyDescent="0.25"/>
    <row r="55394" s="29" customFormat="1" x14ac:dyDescent="0.25"/>
    <row r="55395" s="29" customFormat="1" x14ac:dyDescent="0.25"/>
    <row r="55396" s="29" customFormat="1" x14ac:dyDescent="0.25"/>
    <row r="55397" s="29" customFormat="1" x14ac:dyDescent="0.25"/>
    <row r="55398" s="29" customFormat="1" x14ac:dyDescent="0.25"/>
    <row r="55399" s="29" customFormat="1" x14ac:dyDescent="0.25"/>
    <row r="55400" s="29" customFormat="1" x14ac:dyDescent="0.25"/>
    <row r="55401" s="29" customFormat="1" x14ac:dyDescent="0.25"/>
    <row r="55402" s="29" customFormat="1" x14ac:dyDescent="0.25"/>
    <row r="55403" s="29" customFormat="1" x14ac:dyDescent="0.25"/>
    <row r="55404" s="29" customFormat="1" x14ac:dyDescent="0.25"/>
    <row r="55405" s="29" customFormat="1" x14ac:dyDescent="0.25"/>
    <row r="55406" s="29" customFormat="1" x14ac:dyDescent="0.25"/>
    <row r="55407" s="29" customFormat="1" x14ac:dyDescent="0.25"/>
    <row r="55408" s="29" customFormat="1" x14ac:dyDescent="0.25"/>
    <row r="55409" s="29" customFormat="1" x14ac:dyDescent="0.25"/>
    <row r="55410" s="29" customFormat="1" x14ac:dyDescent="0.25"/>
    <row r="55411" s="29" customFormat="1" x14ac:dyDescent="0.25"/>
    <row r="55412" s="29" customFormat="1" x14ac:dyDescent="0.25"/>
    <row r="55413" s="29" customFormat="1" x14ac:dyDescent="0.25"/>
    <row r="55414" s="29" customFormat="1" x14ac:dyDescent="0.25"/>
    <row r="55415" s="29" customFormat="1" x14ac:dyDescent="0.25"/>
    <row r="55416" s="29" customFormat="1" x14ac:dyDescent="0.25"/>
    <row r="55417" s="29" customFormat="1" x14ac:dyDescent="0.25"/>
    <row r="55418" s="29" customFormat="1" x14ac:dyDescent="0.25"/>
    <row r="55419" s="29" customFormat="1" x14ac:dyDescent="0.25"/>
    <row r="55420" s="29" customFormat="1" x14ac:dyDescent="0.25"/>
    <row r="55421" s="29" customFormat="1" x14ac:dyDescent="0.25"/>
    <row r="55422" s="29" customFormat="1" x14ac:dyDescent="0.25"/>
    <row r="55423" s="29" customFormat="1" x14ac:dyDescent="0.25"/>
    <row r="55424" s="29" customFormat="1" x14ac:dyDescent="0.25"/>
    <row r="55425" s="29" customFormat="1" x14ac:dyDescent="0.25"/>
    <row r="55426" s="29" customFormat="1" x14ac:dyDescent="0.25"/>
    <row r="55427" s="29" customFormat="1" x14ac:dyDescent="0.25"/>
    <row r="55428" s="29" customFormat="1" x14ac:dyDescent="0.25"/>
    <row r="55429" s="29" customFormat="1" x14ac:dyDescent="0.25"/>
    <row r="55430" s="29" customFormat="1" x14ac:dyDescent="0.25"/>
    <row r="55431" s="29" customFormat="1" x14ac:dyDescent="0.25"/>
    <row r="55432" s="29" customFormat="1" x14ac:dyDescent="0.25"/>
    <row r="55433" s="29" customFormat="1" x14ac:dyDescent="0.25"/>
    <row r="55434" s="29" customFormat="1" x14ac:dyDescent="0.25"/>
    <row r="55435" s="29" customFormat="1" x14ac:dyDescent="0.25"/>
    <row r="55436" s="29" customFormat="1" x14ac:dyDescent="0.25"/>
    <row r="55437" s="29" customFormat="1" x14ac:dyDescent="0.25"/>
    <row r="55438" s="29" customFormat="1" x14ac:dyDescent="0.25"/>
    <row r="55439" s="29" customFormat="1" x14ac:dyDescent="0.25"/>
    <row r="55440" s="29" customFormat="1" x14ac:dyDescent="0.25"/>
    <row r="55441" s="29" customFormat="1" x14ac:dyDescent="0.25"/>
    <row r="55442" s="29" customFormat="1" x14ac:dyDescent="0.25"/>
    <row r="55443" s="29" customFormat="1" x14ac:dyDescent="0.25"/>
    <row r="55444" s="29" customFormat="1" x14ac:dyDescent="0.25"/>
    <row r="55445" s="29" customFormat="1" x14ac:dyDescent="0.25"/>
    <row r="55446" s="29" customFormat="1" x14ac:dyDescent="0.25"/>
    <row r="55447" s="29" customFormat="1" x14ac:dyDescent="0.25"/>
    <row r="55448" s="29" customFormat="1" x14ac:dyDescent="0.25"/>
    <row r="55449" s="29" customFormat="1" x14ac:dyDescent="0.25"/>
    <row r="55450" s="29" customFormat="1" x14ac:dyDescent="0.25"/>
    <row r="55451" s="29" customFormat="1" x14ac:dyDescent="0.25"/>
    <row r="55452" s="29" customFormat="1" x14ac:dyDescent="0.25"/>
    <row r="55453" s="29" customFormat="1" x14ac:dyDescent="0.25"/>
    <row r="55454" s="29" customFormat="1" x14ac:dyDescent="0.25"/>
    <row r="55455" s="29" customFormat="1" x14ac:dyDescent="0.25"/>
    <row r="55456" s="29" customFormat="1" x14ac:dyDescent="0.25"/>
    <row r="55457" s="29" customFormat="1" x14ac:dyDescent="0.25"/>
    <row r="55458" s="29" customFormat="1" x14ac:dyDescent="0.25"/>
    <row r="55459" s="29" customFormat="1" x14ac:dyDescent="0.25"/>
    <row r="55460" s="29" customFormat="1" x14ac:dyDescent="0.25"/>
    <row r="55461" s="29" customFormat="1" x14ac:dyDescent="0.25"/>
    <row r="55462" s="29" customFormat="1" x14ac:dyDescent="0.25"/>
    <row r="55463" s="29" customFormat="1" x14ac:dyDescent="0.25"/>
    <row r="55464" s="29" customFormat="1" x14ac:dyDescent="0.25"/>
    <row r="55465" s="29" customFormat="1" x14ac:dyDescent="0.25"/>
    <row r="55466" s="29" customFormat="1" x14ac:dyDescent="0.25"/>
    <row r="55467" s="29" customFormat="1" x14ac:dyDescent="0.25"/>
    <row r="55468" s="29" customFormat="1" x14ac:dyDescent="0.25"/>
    <row r="55469" s="29" customFormat="1" x14ac:dyDescent="0.25"/>
    <row r="55470" s="29" customFormat="1" x14ac:dyDescent="0.25"/>
    <row r="55471" s="29" customFormat="1" x14ac:dyDescent="0.25"/>
    <row r="55472" s="29" customFormat="1" x14ac:dyDescent="0.25"/>
    <row r="55473" s="29" customFormat="1" x14ac:dyDescent="0.25"/>
    <row r="55474" s="29" customFormat="1" x14ac:dyDescent="0.25"/>
    <row r="55475" s="29" customFormat="1" x14ac:dyDescent="0.25"/>
    <row r="55476" s="29" customFormat="1" x14ac:dyDescent="0.25"/>
    <row r="55477" s="29" customFormat="1" x14ac:dyDescent="0.25"/>
    <row r="55478" s="29" customFormat="1" x14ac:dyDescent="0.25"/>
    <row r="55479" s="29" customFormat="1" x14ac:dyDescent="0.25"/>
    <row r="55480" s="29" customFormat="1" x14ac:dyDescent="0.25"/>
    <row r="55481" s="29" customFormat="1" x14ac:dyDescent="0.25"/>
    <row r="55482" s="29" customFormat="1" x14ac:dyDescent="0.25"/>
    <row r="55483" s="29" customFormat="1" x14ac:dyDescent="0.25"/>
    <row r="55484" s="29" customFormat="1" x14ac:dyDescent="0.25"/>
    <row r="55485" s="29" customFormat="1" x14ac:dyDescent="0.25"/>
    <row r="55486" s="29" customFormat="1" x14ac:dyDescent="0.25"/>
    <row r="55487" s="29" customFormat="1" x14ac:dyDescent="0.25"/>
    <row r="55488" s="29" customFormat="1" x14ac:dyDescent="0.25"/>
    <row r="55489" s="29" customFormat="1" x14ac:dyDescent="0.25"/>
    <row r="55490" s="29" customFormat="1" x14ac:dyDescent="0.25"/>
    <row r="55491" s="29" customFormat="1" x14ac:dyDescent="0.25"/>
    <row r="55492" s="29" customFormat="1" x14ac:dyDescent="0.25"/>
    <row r="55493" s="29" customFormat="1" x14ac:dyDescent="0.25"/>
    <row r="55494" s="29" customFormat="1" x14ac:dyDescent="0.25"/>
    <row r="55495" s="29" customFormat="1" x14ac:dyDescent="0.25"/>
    <row r="55496" s="29" customFormat="1" x14ac:dyDescent="0.25"/>
    <row r="55497" s="29" customFormat="1" x14ac:dyDescent="0.25"/>
    <row r="55498" s="29" customFormat="1" x14ac:dyDescent="0.25"/>
    <row r="55499" s="29" customFormat="1" x14ac:dyDescent="0.25"/>
    <row r="55500" s="29" customFormat="1" x14ac:dyDescent="0.25"/>
    <row r="55501" s="29" customFormat="1" x14ac:dyDescent="0.25"/>
    <row r="55502" s="29" customFormat="1" x14ac:dyDescent="0.25"/>
    <row r="55503" s="29" customFormat="1" x14ac:dyDescent="0.25"/>
    <row r="55504" s="29" customFormat="1" x14ac:dyDescent="0.25"/>
    <row r="55505" s="29" customFormat="1" x14ac:dyDescent="0.25"/>
    <row r="55506" s="29" customFormat="1" x14ac:dyDescent="0.25"/>
    <row r="55507" s="29" customFormat="1" x14ac:dyDescent="0.25"/>
    <row r="55508" s="29" customFormat="1" x14ac:dyDescent="0.25"/>
    <row r="55509" s="29" customFormat="1" x14ac:dyDescent="0.25"/>
    <row r="55510" s="29" customFormat="1" x14ac:dyDescent="0.25"/>
    <row r="55511" s="29" customFormat="1" x14ac:dyDescent="0.25"/>
    <row r="55512" s="29" customFormat="1" x14ac:dyDescent="0.25"/>
    <row r="55513" s="29" customFormat="1" x14ac:dyDescent="0.25"/>
    <row r="55514" s="29" customFormat="1" x14ac:dyDescent="0.25"/>
    <row r="55515" s="29" customFormat="1" x14ac:dyDescent="0.25"/>
    <row r="55516" s="29" customFormat="1" x14ac:dyDescent="0.25"/>
    <row r="55517" s="29" customFormat="1" x14ac:dyDescent="0.25"/>
    <row r="55518" s="29" customFormat="1" x14ac:dyDescent="0.25"/>
    <row r="55519" s="29" customFormat="1" x14ac:dyDescent="0.25"/>
    <row r="55520" s="29" customFormat="1" x14ac:dyDescent="0.25"/>
    <row r="55521" s="29" customFormat="1" x14ac:dyDescent="0.25"/>
    <row r="55522" s="29" customFormat="1" x14ac:dyDescent="0.25"/>
    <row r="55523" s="29" customFormat="1" x14ac:dyDescent="0.25"/>
    <row r="55524" s="29" customFormat="1" x14ac:dyDescent="0.25"/>
    <row r="55525" s="29" customFormat="1" x14ac:dyDescent="0.25"/>
    <row r="55526" s="29" customFormat="1" x14ac:dyDescent="0.25"/>
    <row r="55527" s="29" customFormat="1" x14ac:dyDescent="0.25"/>
    <row r="55528" s="29" customFormat="1" x14ac:dyDescent="0.25"/>
    <row r="55529" s="29" customFormat="1" x14ac:dyDescent="0.25"/>
    <row r="55530" s="29" customFormat="1" x14ac:dyDescent="0.25"/>
    <row r="55531" s="29" customFormat="1" x14ac:dyDescent="0.25"/>
    <row r="55532" s="29" customFormat="1" x14ac:dyDescent="0.25"/>
    <row r="55533" s="29" customFormat="1" x14ac:dyDescent="0.25"/>
    <row r="55534" s="29" customFormat="1" x14ac:dyDescent="0.25"/>
    <row r="55535" s="29" customFormat="1" x14ac:dyDescent="0.25"/>
    <row r="55536" s="29" customFormat="1" x14ac:dyDescent="0.25"/>
    <row r="55537" s="29" customFormat="1" x14ac:dyDescent="0.25"/>
    <row r="55538" s="29" customFormat="1" x14ac:dyDescent="0.25"/>
    <row r="55539" s="29" customFormat="1" x14ac:dyDescent="0.25"/>
    <row r="55540" s="29" customFormat="1" x14ac:dyDescent="0.25"/>
    <row r="55541" s="29" customFormat="1" x14ac:dyDescent="0.25"/>
    <row r="55542" s="29" customFormat="1" x14ac:dyDescent="0.25"/>
    <row r="55543" s="29" customFormat="1" x14ac:dyDescent="0.25"/>
    <row r="55544" s="29" customFormat="1" x14ac:dyDescent="0.25"/>
    <row r="55545" s="29" customFormat="1" x14ac:dyDescent="0.25"/>
    <row r="55546" s="29" customFormat="1" x14ac:dyDescent="0.25"/>
    <row r="55547" s="29" customFormat="1" x14ac:dyDescent="0.25"/>
    <row r="55548" s="29" customFormat="1" x14ac:dyDescent="0.25"/>
    <row r="55549" s="29" customFormat="1" x14ac:dyDescent="0.25"/>
    <row r="55550" s="29" customFormat="1" x14ac:dyDescent="0.25"/>
    <row r="55551" s="29" customFormat="1" x14ac:dyDescent="0.25"/>
    <row r="55552" s="29" customFormat="1" x14ac:dyDescent="0.25"/>
    <row r="55553" s="29" customFormat="1" x14ac:dyDescent="0.25"/>
    <row r="55554" s="29" customFormat="1" x14ac:dyDescent="0.25"/>
    <row r="55555" s="29" customFormat="1" x14ac:dyDescent="0.25"/>
    <row r="55556" s="29" customFormat="1" x14ac:dyDescent="0.25"/>
    <row r="55557" s="29" customFormat="1" x14ac:dyDescent="0.25"/>
    <row r="55558" s="29" customFormat="1" x14ac:dyDescent="0.25"/>
    <row r="55559" s="29" customFormat="1" x14ac:dyDescent="0.25"/>
    <row r="55560" s="29" customFormat="1" x14ac:dyDescent="0.25"/>
    <row r="55561" s="29" customFormat="1" x14ac:dyDescent="0.25"/>
    <row r="55562" s="29" customFormat="1" x14ac:dyDescent="0.25"/>
    <row r="55563" s="29" customFormat="1" x14ac:dyDescent="0.25"/>
    <row r="55564" s="29" customFormat="1" x14ac:dyDescent="0.25"/>
    <row r="55565" s="29" customFormat="1" x14ac:dyDescent="0.25"/>
    <row r="55566" s="29" customFormat="1" x14ac:dyDescent="0.25"/>
    <row r="55567" s="29" customFormat="1" x14ac:dyDescent="0.25"/>
    <row r="55568" s="29" customFormat="1" x14ac:dyDescent="0.25"/>
    <row r="55569" s="29" customFormat="1" x14ac:dyDescent="0.25"/>
    <row r="55570" s="29" customFormat="1" x14ac:dyDescent="0.25"/>
    <row r="55571" s="29" customFormat="1" x14ac:dyDescent="0.25"/>
    <row r="55572" s="29" customFormat="1" x14ac:dyDescent="0.25"/>
    <row r="55573" s="29" customFormat="1" x14ac:dyDescent="0.25"/>
    <row r="55574" s="29" customFormat="1" x14ac:dyDescent="0.25"/>
    <row r="55575" s="29" customFormat="1" x14ac:dyDescent="0.25"/>
    <row r="55576" s="29" customFormat="1" x14ac:dyDescent="0.25"/>
    <row r="55577" s="29" customFormat="1" x14ac:dyDescent="0.25"/>
    <row r="55578" s="29" customFormat="1" x14ac:dyDescent="0.25"/>
    <row r="55579" s="29" customFormat="1" x14ac:dyDescent="0.25"/>
    <row r="55580" s="29" customFormat="1" x14ac:dyDescent="0.25"/>
    <row r="55581" s="29" customFormat="1" x14ac:dyDescent="0.25"/>
    <row r="55582" s="29" customFormat="1" x14ac:dyDescent="0.25"/>
    <row r="55583" s="29" customFormat="1" x14ac:dyDescent="0.25"/>
    <row r="55584" s="29" customFormat="1" x14ac:dyDescent="0.25"/>
    <row r="55585" s="29" customFormat="1" x14ac:dyDescent="0.25"/>
    <row r="55586" s="29" customFormat="1" x14ac:dyDescent="0.25"/>
    <row r="55587" s="29" customFormat="1" x14ac:dyDescent="0.25"/>
    <row r="55588" s="29" customFormat="1" x14ac:dyDescent="0.25"/>
    <row r="55589" s="29" customFormat="1" x14ac:dyDescent="0.25"/>
    <row r="55590" s="29" customFormat="1" x14ac:dyDescent="0.25"/>
    <row r="55591" s="29" customFormat="1" x14ac:dyDescent="0.25"/>
    <row r="55592" s="29" customFormat="1" x14ac:dyDescent="0.25"/>
    <row r="55593" s="29" customFormat="1" x14ac:dyDescent="0.25"/>
    <row r="55594" s="29" customFormat="1" x14ac:dyDescent="0.25"/>
    <row r="55595" s="29" customFormat="1" x14ac:dyDescent="0.25"/>
    <row r="55596" s="29" customFormat="1" x14ac:dyDescent="0.25"/>
    <row r="55597" s="29" customFormat="1" x14ac:dyDescent="0.25"/>
    <row r="55598" s="29" customFormat="1" x14ac:dyDescent="0.25"/>
    <row r="55599" s="29" customFormat="1" x14ac:dyDescent="0.25"/>
    <row r="55600" s="29" customFormat="1" x14ac:dyDescent="0.25"/>
    <row r="55601" s="29" customFormat="1" x14ac:dyDescent="0.25"/>
    <row r="55602" s="29" customFormat="1" x14ac:dyDescent="0.25"/>
    <row r="55603" s="29" customFormat="1" x14ac:dyDescent="0.25"/>
    <row r="55604" s="29" customFormat="1" x14ac:dyDescent="0.25"/>
    <row r="55605" s="29" customFormat="1" x14ac:dyDescent="0.25"/>
    <row r="55606" s="29" customFormat="1" x14ac:dyDescent="0.25"/>
    <row r="55607" s="29" customFormat="1" x14ac:dyDescent="0.25"/>
    <row r="55608" s="29" customFormat="1" x14ac:dyDescent="0.25"/>
    <row r="55609" s="29" customFormat="1" x14ac:dyDescent="0.25"/>
    <row r="55610" s="29" customFormat="1" x14ac:dyDescent="0.25"/>
    <row r="55611" s="29" customFormat="1" x14ac:dyDescent="0.25"/>
    <row r="55612" s="29" customFormat="1" x14ac:dyDescent="0.25"/>
    <row r="55613" s="29" customFormat="1" x14ac:dyDescent="0.25"/>
    <row r="55614" s="29" customFormat="1" x14ac:dyDescent="0.25"/>
    <row r="55615" s="29" customFormat="1" x14ac:dyDescent="0.25"/>
    <row r="55616" s="29" customFormat="1" x14ac:dyDescent="0.25"/>
    <row r="55617" s="29" customFormat="1" x14ac:dyDescent="0.25"/>
    <row r="55618" s="29" customFormat="1" x14ac:dyDescent="0.25"/>
    <row r="55619" s="29" customFormat="1" x14ac:dyDescent="0.25"/>
    <row r="55620" s="29" customFormat="1" x14ac:dyDescent="0.25"/>
    <row r="55621" s="29" customFormat="1" x14ac:dyDescent="0.25"/>
    <row r="55622" s="29" customFormat="1" x14ac:dyDescent="0.25"/>
    <row r="55623" s="29" customFormat="1" x14ac:dyDescent="0.25"/>
    <row r="55624" s="29" customFormat="1" x14ac:dyDescent="0.25"/>
    <row r="55625" s="29" customFormat="1" x14ac:dyDescent="0.25"/>
    <row r="55626" s="29" customFormat="1" x14ac:dyDescent="0.25"/>
    <row r="55627" s="29" customFormat="1" x14ac:dyDescent="0.25"/>
    <row r="55628" s="29" customFormat="1" x14ac:dyDescent="0.25"/>
    <row r="55629" s="29" customFormat="1" x14ac:dyDescent="0.25"/>
    <row r="55630" s="29" customFormat="1" x14ac:dyDescent="0.25"/>
    <row r="55631" s="29" customFormat="1" x14ac:dyDescent="0.25"/>
    <row r="55632" s="29" customFormat="1" x14ac:dyDescent="0.25"/>
    <row r="55633" s="29" customFormat="1" x14ac:dyDescent="0.25"/>
    <row r="55634" s="29" customFormat="1" x14ac:dyDescent="0.25"/>
    <row r="55635" s="29" customFormat="1" x14ac:dyDescent="0.25"/>
    <row r="55636" s="29" customFormat="1" x14ac:dyDescent="0.25"/>
    <row r="55637" s="29" customFormat="1" x14ac:dyDescent="0.25"/>
    <row r="55638" s="29" customFormat="1" x14ac:dyDescent="0.25"/>
    <row r="55639" s="29" customFormat="1" x14ac:dyDescent="0.25"/>
    <row r="55640" s="29" customFormat="1" x14ac:dyDescent="0.25"/>
    <row r="55641" s="29" customFormat="1" x14ac:dyDescent="0.25"/>
    <row r="55642" s="29" customFormat="1" x14ac:dyDescent="0.25"/>
    <row r="55643" s="29" customFormat="1" x14ac:dyDescent="0.25"/>
    <row r="55644" s="29" customFormat="1" x14ac:dyDescent="0.25"/>
    <row r="55645" s="29" customFormat="1" x14ac:dyDescent="0.25"/>
    <row r="55646" s="29" customFormat="1" x14ac:dyDescent="0.25"/>
    <row r="55647" s="29" customFormat="1" x14ac:dyDescent="0.25"/>
    <row r="55648" s="29" customFormat="1" x14ac:dyDescent="0.25"/>
    <row r="55649" s="29" customFormat="1" x14ac:dyDescent="0.25"/>
    <row r="55650" s="29" customFormat="1" x14ac:dyDescent="0.25"/>
    <row r="55651" s="29" customFormat="1" x14ac:dyDescent="0.25"/>
    <row r="55652" s="29" customFormat="1" x14ac:dyDescent="0.25"/>
    <row r="55653" s="29" customFormat="1" x14ac:dyDescent="0.25"/>
    <row r="55654" s="29" customFormat="1" x14ac:dyDescent="0.25"/>
    <row r="55655" s="29" customFormat="1" x14ac:dyDescent="0.25"/>
    <row r="55656" s="29" customFormat="1" x14ac:dyDescent="0.25"/>
    <row r="55657" s="29" customFormat="1" x14ac:dyDescent="0.25"/>
    <row r="55658" s="29" customFormat="1" x14ac:dyDescent="0.25"/>
    <row r="55659" s="29" customFormat="1" x14ac:dyDescent="0.25"/>
    <row r="55660" s="29" customFormat="1" x14ac:dyDescent="0.25"/>
    <row r="55661" s="29" customFormat="1" x14ac:dyDescent="0.25"/>
    <row r="55662" s="29" customFormat="1" x14ac:dyDescent="0.25"/>
    <row r="55663" s="29" customFormat="1" x14ac:dyDescent="0.25"/>
    <row r="55664" s="29" customFormat="1" x14ac:dyDescent="0.25"/>
    <row r="55665" s="29" customFormat="1" x14ac:dyDescent="0.25"/>
    <row r="55666" s="29" customFormat="1" x14ac:dyDescent="0.25"/>
    <row r="55667" s="29" customFormat="1" x14ac:dyDescent="0.25"/>
    <row r="55668" s="29" customFormat="1" x14ac:dyDescent="0.25"/>
    <row r="55669" s="29" customFormat="1" x14ac:dyDescent="0.25"/>
    <row r="55670" s="29" customFormat="1" x14ac:dyDescent="0.25"/>
    <row r="55671" s="29" customFormat="1" x14ac:dyDescent="0.25"/>
    <row r="55672" s="29" customFormat="1" x14ac:dyDescent="0.25"/>
    <row r="55673" s="29" customFormat="1" x14ac:dyDescent="0.25"/>
    <row r="55674" s="29" customFormat="1" x14ac:dyDescent="0.25"/>
    <row r="55675" s="29" customFormat="1" x14ac:dyDescent="0.25"/>
    <row r="55676" s="29" customFormat="1" x14ac:dyDescent="0.25"/>
    <row r="55677" s="29" customFormat="1" x14ac:dyDescent="0.25"/>
    <row r="55678" s="29" customFormat="1" x14ac:dyDescent="0.25"/>
    <row r="55679" s="29" customFormat="1" x14ac:dyDescent="0.25"/>
    <row r="55680" s="29" customFormat="1" x14ac:dyDescent="0.25"/>
    <row r="55681" s="29" customFormat="1" x14ac:dyDescent="0.25"/>
    <row r="55682" s="29" customFormat="1" x14ac:dyDescent="0.25"/>
    <row r="55683" s="29" customFormat="1" x14ac:dyDescent="0.25"/>
    <row r="55684" s="29" customFormat="1" x14ac:dyDescent="0.25"/>
    <row r="55685" s="29" customFormat="1" x14ac:dyDescent="0.25"/>
    <row r="55686" s="29" customFormat="1" x14ac:dyDescent="0.25"/>
    <row r="55687" s="29" customFormat="1" x14ac:dyDescent="0.25"/>
    <row r="55688" s="29" customFormat="1" x14ac:dyDescent="0.25"/>
    <row r="55689" s="29" customFormat="1" x14ac:dyDescent="0.25"/>
    <row r="55690" s="29" customFormat="1" x14ac:dyDescent="0.25"/>
    <row r="55691" s="29" customFormat="1" x14ac:dyDescent="0.25"/>
    <row r="55692" s="29" customFormat="1" x14ac:dyDescent="0.25"/>
    <row r="55693" s="29" customFormat="1" x14ac:dyDescent="0.25"/>
    <row r="55694" s="29" customFormat="1" x14ac:dyDescent="0.25"/>
    <row r="55695" s="29" customFormat="1" x14ac:dyDescent="0.25"/>
    <row r="55696" s="29" customFormat="1" x14ac:dyDescent="0.25"/>
    <row r="55697" s="29" customFormat="1" x14ac:dyDescent="0.25"/>
    <row r="55698" s="29" customFormat="1" x14ac:dyDescent="0.25"/>
    <row r="55699" s="29" customFormat="1" x14ac:dyDescent="0.25"/>
    <row r="55700" s="29" customFormat="1" x14ac:dyDescent="0.25"/>
    <row r="55701" s="29" customFormat="1" x14ac:dyDescent="0.25"/>
    <row r="55702" s="29" customFormat="1" x14ac:dyDescent="0.25"/>
    <row r="55703" s="29" customFormat="1" x14ac:dyDescent="0.25"/>
    <row r="55704" s="29" customFormat="1" x14ac:dyDescent="0.25"/>
    <row r="55705" s="29" customFormat="1" x14ac:dyDescent="0.25"/>
    <row r="55706" s="29" customFormat="1" x14ac:dyDescent="0.25"/>
    <row r="55707" s="29" customFormat="1" x14ac:dyDescent="0.25"/>
    <row r="55708" s="29" customFormat="1" x14ac:dyDescent="0.25"/>
    <row r="55709" s="29" customFormat="1" x14ac:dyDescent="0.25"/>
    <row r="55710" s="29" customFormat="1" x14ac:dyDescent="0.25"/>
    <row r="55711" s="29" customFormat="1" x14ac:dyDescent="0.25"/>
    <row r="55712" s="29" customFormat="1" x14ac:dyDescent="0.25"/>
    <row r="55713" s="29" customFormat="1" x14ac:dyDescent="0.25"/>
    <row r="55714" s="29" customFormat="1" x14ac:dyDescent="0.25"/>
    <row r="55715" s="29" customFormat="1" x14ac:dyDescent="0.25"/>
    <row r="55716" s="29" customFormat="1" x14ac:dyDescent="0.25"/>
    <row r="55717" s="29" customFormat="1" x14ac:dyDescent="0.25"/>
    <row r="55718" s="29" customFormat="1" x14ac:dyDescent="0.25"/>
    <row r="55719" s="29" customFormat="1" x14ac:dyDescent="0.25"/>
    <row r="55720" s="29" customFormat="1" x14ac:dyDescent="0.25"/>
    <row r="55721" s="29" customFormat="1" x14ac:dyDescent="0.25"/>
    <row r="55722" s="29" customFormat="1" x14ac:dyDescent="0.25"/>
    <row r="55723" s="29" customFormat="1" x14ac:dyDescent="0.25"/>
    <row r="55724" s="29" customFormat="1" x14ac:dyDescent="0.25"/>
    <row r="55725" s="29" customFormat="1" x14ac:dyDescent="0.25"/>
    <row r="55726" s="29" customFormat="1" x14ac:dyDescent="0.25"/>
    <row r="55727" s="29" customFormat="1" x14ac:dyDescent="0.25"/>
    <row r="55728" s="29" customFormat="1" x14ac:dyDescent="0.25"/>
    <row r="55729" s="29" customFormat="1" x14ac:dyDescent="0.25"/>
    <row r="55730" s="29" customFormat="1" x14ac:dyDescent="0.25"/>
    <row r="55731" s="29" customFormat="1" x14ac:dyDescent="0.25"/>
    <row r="55732" s="29" customFormat="1" x14ac:dyDescent="0.25"/>
    <row r="55733" s="29" customFormat="1" x14ac:dyDescent="0.25"/>
    <row r="55734" s="29" customFormat="1" x14ac:dyDescent="0.25"/>
    <row r="55735" s="29" customFormat="1" x14ac:dyDescent="0.25"/>
    <row r="55736" s="29" customFormat="1" x14ac:dyDescent="0.25"/>
    <row r="55737" s="29" customFormat="1" x14ac:dyDescent="0.25"/>
    <row r="55738" s="29" customFormat="1" x14ac:dyDescent="0.25"/>
    <row r="55739" s="29" customFormat="1" x14ac:dyDescent="0.25"/>
    <row r="55740" s="29" customFormat="1" x14ac:dyDescent="0.25"/>
    <row r="55741" s="29" customFormat="1" x14ac:dyDescent="0.25"/>
    <row r="55742" s="29" customFormat="1" x14ac:dyDescent="0.25"/>
    <row r="55743" s="29" customFormat="1" x14ac:dyDescent="0.25"/>
    <row r="55744" s="29" customFormat="1" x14ac:dyDescent="0.25"/>
    <row r="55745" s="29" customFormat="1" x14ac:dyDescent="0.25"/>
    <row r="55746" s="29" customFormat="1" x14ac:dyDescent="0.25"/>
    <row r="55747" s="29" customFormat="1" x14ac:dyDescent="0.25"/>
    <row r="55748" s="29" customFormat="1" x14ac:dyDescent="0.25"/>
    <row r="55749" s="29" customFormat="1" x14ac:dyDescent="0.25"/>
    <row r="55750" s="29" customFormat="1" x14ac:dyDescent="0.25"/>
    <row r="55751" s="29" customFormat="1" x14ac:dyDescent="0.25"/>
    <row r="55752" s="29" customFormat="1" x14ac:dyDescent="0.25"/>
    <row r="55753" s="29" customFormat="1" x14ac:dyDescent="0.25"/>
    <row r="55754" s="29" customFormat="1" x14ac:dyDescent="0.25"/>
    <row r="55755" s="29" customFormat="1" x14ac:dyDescent="0.25"/>
    <row r="55756" s="29" customFormat="1" x14ac:dyDescent="0.25"/>
    <row r="55757" s="29" customFormat="1" x14ac:dyDescent="0.25"/>
    <row r="55758" s="29" customFormat="1" x14ac:dyDescent="0.25"/>
    <row r="55759" s="29" customFormat="1" x14ac:dyDescent="0.25"/>
    <row r="55760" s="29" customFormat="1" x14ac:dyDescent="0.25"/>
    <row r="55761" s="29" customFormat="1" x14ac:dyDescent="0.25"/>
    <row r="55762" s="29" customFormat="1" x14ac:dyDescent="0.25"/>
    <row r="55763" s="29" customFormat="1" x14ac:dyDescent="0.25"/>
    <row r="55764" s="29" customFormat="1" x14ac:dyDescent="0.25"/>
    <row r="55765" s="29" customFormat="1" x14ac:dyDescent="0.25"/>
    <row r="55766" s="29" customFormat="1" x14ac:dyDescent="0.25"/>
    <row r="55767" s="29" customFormat="1" x14ac:dyDescent="0.25"/>
    <row r="55768" s="29" customFormat="1" x14ac:dyDescent="0.25"/>
    <row r="55769" s="29" customFormat="1" x14ac:dyDescent="0.25"/>
    <row r="55770" s="29" customFormat="1" x14ac:dyDescent="0.25"/>
    <row r="55771" s="29" customFormat="1" x14ac:dyDescent="0.25"/>
    <row r="55772" s="29" customFormat="1" x14ac:dyDescent="0.25"/>
    <row r="55773" s="29" customFormat="1" x14ac:dyDescent="0.25"/>
    <row r="55774" s="29" customFormat="1" x14ac:dyDescent="0.25"/>
    <row r="55775" s="29" customFormat="1" x14ac:dyDescent="0.25"/>
    <row r="55776" s="29" customFormat="1" x14ac:dyDescent="0.25"/>
    <row r="55777" s="29" customFormat="1" x14ac:dyDescent="0.25"/>
    <row r="55778" s="29" customFormat="1" x14ac:dyDescent="0.25"/>
    <row r="55779" s="29" customFormat="1" x14ac:dyDescent="0.25"/>
    <row r="55780" s="29" customFormat="1" x14ac:dyDescent="0.25"/>
    <row r="55781" s="29" customFormat="1" x14ac:dyDescent="0.25"/>
    <row r="55782" s="29" customFormat="1" x14ac:dyDescent="0.25"/>
    <row r="55783" s="29" customFormat="1" x14ac:dyDescent="0.25"/>
    <row r="55784" s="29" customFormat="1" x14ac:dyDescent="0.25"/>
    <row r="55785" s="29" customFormat="1" x14ac:dyDescent="0.25"/>
    <row r="55786" s="29" customFormat="1" x14ac:dyDescent="0.25"/>
    <row r="55787" s="29" customFormat="1" x14ac:dyDescent="0.25"/>
    <row r="55788" s="29" customFormat="1" x14ac:dyDescent="0.25"/>
    <row r="55789" s="29" customFormat="1" x14ac:dyDescent="0.25"/>
    <row r="55790" s="29" customFormat="1" x14ac:dyDescent="0.25"/>
    <row r="55791" s="29" customFormat="1" x14ac:dyDescent="0.25"/>
    <row r="55792" s="29" customFormat="1" x14ac:dyDescent="0.25"/>
    <row r="55793" s="29" customFormat="1" x14ac:dyDescent="0.25"/>
    <row r="55794" s="29" customFormat="1" x14ac:dyDescent="0.25"/>
    <row r="55795" s="29" customFormat="1" x14ac:dyDescent="0.25"/>
    <row r="55796" s="29" customFormat="1" x14ac:dyDescent="0.25"/>
    <row r="55797" s="29" customFormat="1" x14ac:dyDescent="0.25"/>
    <row r="55798" s="29" customFormat="1" x14ac:dyDescent="0.25"/>
    <row r="55799" s="29" customFormat="1" x14ac:dyDescent="0.25"/>
    <row r="55800" s="29" customFormat="1" x14ac:dyDescent="0.25"/>
    <row r="55801" s="29" customFormat="1" x14ac:dyDescent="0.25"/>
    <row r="55802" s="29" customFormat="1" x14ac:dyDescent="0.25"/>
    <row r="55803" s="29" customFormat="1" x14ac:dyDescent="0.25"/>
    <row r="55804" s="29" customFormat="1" x14ac:dyDescent="0.25"/>
    <row r="55805" s="29" customFormat="1" x14ac:dyDescent="0.25"/>
    <row r="55806" s="29" customFormat="1" x14ac:dyDescent="0.25"/>
    <row r="55807" s="29" customFormat="1" x14ac:dyDescent="0.25"/>
    <row r="55808" s="29" customFormat="1" x14ac:dyDescent="0.25"/>
    <row r="55809" s="29" customFormat="1" x14ac:dyDescent="0.25"/>
    <row r="55810" s="29" customFormat="1" x14ac:dyDescent="0.25"/>
    <row r="55811" s="29" customFormat="1" x14ac:dyDescent="0.25"/>
    <row r="55812" s="29" customFormat="1" x14ac:dyDescent="0.25"/>
    <row r="55813" s="29" customFormat="1" x14ac:dyDescent="0.25"/>
    <row r="55814" s="29" customFormat="1" x14ac:dyDescent="0.25"/>
    <row r="55815" s="29" customFormat="1" x14ac:dyDescent="0.25"/>
    <row r="55816" s="29" customFormat="1" x14ac:dyDescent="0.25"/>
    <row r="55817" s="29" customFormat="1" x14ac:dyDescent="0.25"/>
    <row r="55818" s="29" customFormat="1" x14ac:dyDescent="0.25"/>
    <row r="55819" s="29" customFormat="1" x14ac:dyDescent="0.25"/>
    <row r="55820" s="29" customFormat="1" x14ac:dyDescent="0.25"/>
    <row r="55821" s="29" customFormat="1" x14ac:dyDescent="0.25"/>
    <row r="55822" s="29" customFormat="1" x14ac:dyDescent="0.25"/>
    <row r="55823" s="29" customFormat="1" x14ac:dyDescent="0.25"/>
    <row r="55824" s="29" customFormat="1" x14ac:dyDescent="0.25"/>
    <row r="55825" s="29" customFormat="1" x14ac:dyDescent="0.25"/>
    <row r="55826" s="29" customFormat="1" x14ac:dyDescent="0.25"/>
    <row r="55827" s="29" customFormat="1" x14ac:dyDescent="0.25"/>
    <row r="55828" s="29" customFormat="1" x14ac:dyDescent="0.25"/>
    <row r="55829" s="29" customFormat="1" x14ac:dyDescent="0.25"/>
    <row r="55830" s="29" customFormat="1" x14ac:dyDescent="0.25"/>
    <row r="55831" s="29" customFormat="1" x14ac:dyDescent="0.25"/>
    <row r="55832" s="29" customFormat="1" x14ac:dyDescent="0.25"/>
    <row r="55833" s="29" customFormat="1" x14ac:dyDescent="0.25"/>
    <row r="55834" s="29" customFormat="1" x14ac:dyDescent="0.25"/>
    <row r="55835" s="29" customFormat="1" x14ac:dyDescent="0.25"/>
    <row r="55836" s="29" customFormat="1" x14ac:dyDescent="0.25"/>
    <row r="55837" s="29" customFormat="1" x14ac:dyDescent="0.25"/>
    <row r="55838" s="29" customFormat="1" x14ac:dyDescent="0.25"/>
    <row r="55839" s="29" customFormat="1" x14ac:dyDescent="0.25"/>
    <row r="55840" s="29" customFormat="1" x14ac:dyDescent="0.25"/>
    <row r="55841" s="29" customFormat="1" x14ac:dyDescent="0.25"/>
    <row r="55842" s="29" customFormat="1" x14ac:dyDescent="0.25"/>
    <row r="55843" s="29" customFormat="1" x14ac:dyDescent="0.25"/>
    <row r="55844" s="29" customFormat="1" x14ac:dyDescent="0.25"/>
    <row r="55845" s="29" customFormat="1" x14ac:dyDescent="0.25"/>
    <row r="55846" s="29" customFormat="1" x14ac:dyDescent="0.25"/>
    <row r="55847" s="29" customFormat="1" x14ac:dyDescent="0.25"/>
    <row r="55848" s="29" customFormat="1" x14ac:dyDescent="0.25"/>
    <row r="55849" s="29" customFormat="1" x14ac:dyDescent="0.25"/>
    <row r="55850" s="29" customFormat="1" x14ac:dyDescent="0.25"/>
    <row r="55851" s="29" customFormat="1" x14ac:dyDescent="0.25"/>
    <row r="55852" s="29" customFormat="1" x14ac:dyDescent="0.25"/>
    <row r="55853" s="29" customFormat="1" x14ac:dyDescent="0.25"/>
    <row r="55854" s="29" customFormat="1" x14ac:dyDescent="0.25"/>
    <row r="55855" s="29" customFormat="1" x14ac:dyDescent="0.25"/>
    <row r="55856" s="29" customFormat="1" x14ac:dyDescent="0.25"/>
    <row r="55857" s="29" customFormat="1" x14ac:dyDescent="0.25"/>
    <row r="55858" s="29" customFormat="1" x14ac:dyDescent="0.25"/>
    <row r="55859" s="29" customFormat="1" x14ac:dyDescent="0.25"/>
    <row r="55860" s="29" customFormat="1" x14ac:dyDescent="0.25"/>
    <row r="55861" s="29" customFormat="1" x14ac:dyDescent="0.25"/>
    <row r="55862" s="29" customFormat="1" x14ac:dyDescent="0.25"/>
    <row r="55863" s="29" customFormat="1" x14ac:dyDescent="0.25"/>
    <row r="55864" s="29" customFormat="1" x14ac:dyDescent="0.25"/>
    <row r="55865" s="29" customFormat="1" x14ac:dyDescent="0.25"/>
    <row r="55866" s="29" customFormat="1" x14ac:dyDescent="0.25"/>
    <row r="55867" s="29" customFormat="1" x14ac:dyDescent="0.25"/>
    <row r="55868" s="29" customFormat="1" x14ac:dyDescent="0.25"/>
    <row r="55869" s="29" customFormat="1" x14ac:dyDescent="0.25"/>
    <row r="55870" s="29" customFormat="1" x14ac:dyDescent="0.25"/>
    <row r="55871" s="29" customFormat="1" x14ac:dyDescent="0.25"/>
    <row r="55872" s="29" customFormat="1" x14ac:dyDescent="0.25"/>
    <row r="55873" s="29" customFormat="1" x14ac:dyDescent="0.25"/>
    <row r="55874" s="29" customFormat="1" x14ac:dyDescent="0.25"/>
    <row r="55875" s="29" customFormat="1" x14ac:dyDescent="0.25"/>
    <row r="55876" s="29" customFormat="1" x14ac:dyDescent="0.25"/>
    <row r="55877" s="29" customFormat="1" x14ac:dyDescent="0.25"/>
    <row r="55878" s="29" customFormat="1" x14ac:dyDescent="0.25"/>
    <row r="55879" s="29" customFormat="1" x14ac:dyDescent="0.25"/>
    <row r="55880" s="29" customFormat="1" x14ac:dyDescent="0.25"/>
    <row r="55881" s="29" customFormat="1" x14ac:dyDescent="0.25"/>
    <row r="55882" s="29" customFormat="1" x14ac:dyDescent="0.25"/>
    <row r="55883" s="29" customFormat="1" x14ac:dyDescent="0.25"/>
    <row r="55884" s="29" customFormat="1" x14ac:dyDescent="0.25"/>
    <row r="55885" s="29" customFormat="1" x14ac:dyDescent="0.25"/>
    <row r="55886" s="29" customFormat="1" x14ac:dyDescent="0.25"/>
    <row r="55887" s="29" customFormat="1" x14ac:dyDescent="0.25"/>
    <row r="55888" s="29" customFormat="1" x14ac:dyDescent="0.25"/>
    <row r="55889" s="29" customFormat="1" x14ac:dyDescent="0.25"/>
    <row r="55890" s="29" customFormat="1" x14ac:dyDescent="0.25"/>
    <row r="55891" s="29" customFormat="1" x14ac:dyDescent="0.25"/>
    <row r="55892" s="29" customFormat="1" x14ac:dyDescent="0.25"/>
    <row r="55893" s="29" customFormat="1" x14ac:dyDescent="0.25"/>
    <row r="55894" s="29" customFormat="1" x14ac:dyDescent="0.25"/>
    <row r="55895" s="29" customFormat="1" x14ac:dyDescent="0.25"/>
    <row r="55896" s="29" customFormat="1" x14ac:dyDescent="0.25"/>
    <row r="55897" s="29" customFormat="1" x14ac:dyDescent="0.25"/>
    <row r="55898" s="29" customFormat="1" x14ac:dyDescent="0.25"/>
    <row r="55899" s="29" customFormat="1" x14ac:dyDescent="0.25"/>
    <row r="55900" s="29" customFormat="1" x14ac:dyDescent="0.25"/>
    <row r="55901" s="29" customFormat="1" x14ac:dyDescent="0.25"/>
    <row r="55902" s="29" customFormat="1" x14ac:dyDescent="0.25"/>
    <row r="55903" s="29" customFormat="1" x14ac:dyDescent="0.25"/>
    <row r="55904" s="29" customFormat="1" x14ac:dyDescent="0.25"/>
    <row r="55905" s="29" customFormat="1" x14ac:dyDescent="0.25"/>
    <row r="55906" s="29" customFormat="1" x14ac:dyDescent="0.25"/>
    <row r="55907" s="29" customFormat="1" x14ac:dyDescent="0.25"/>
    <row r="55908" s="29" customFormat="1" x14ac:dyDescent="0.25"/>
    <row r="55909" s="29" customFormat="1" x14ac:dyDescent="0.25"/>
    <row r="55910" s="29" customFormat="1" x14ac:dyDescent="0.25"/>
    <row r="55911" s="29" customFormat="1" x14ac:dyDescent="0.25"/>
    <row r="55912" s="29" customFormat="1" x14ac:dyDescent="0.25"/>
    <row r="55913" s="29" customFormat="1" x14ac:dyDescent="0.25"/>
    <row r="55914" s="29" customFormat="1" x14ac:dyDescent="0.25"/>
    <row r="55915" s="29" customFormat="1" x14ac:dyDescent="0.25"/>
    <row r="55916" s="29" customFormat="1" x14ac:dyDescent="0.25"/>
    <row r="55917" s="29" customFormat="1" x14ac:dyDescent="0.25"/>
    <row r="55918" s="29" customFormat="1" x14ac:dyDescent="0.25"/>
    <row r="55919" s="29" customFormat="1" x14ac:dyDescent="0.25"/>
    <row r="55920" s="29" customFormat="1" x14ac:dyDescent="0.25"/>
    <row r="55921" s="29" customFormat="1" x14ac:dyDescent="0.25"/>
    <row r="55922" s="29" customFormat="1" x14ac:dyDescent="0.25"/>
    <row r="55923" s="29" customFormat="1" x14ac:dyDescent="0.25"/>
    <row r="55924" s="29" customFormat="1" x14ac:dyDescent="0.25"/>
    <row r="55925" s="29" customFormat="1" x14ac:dyDescent="0.25"/>
    <row r="55926" s="29" customFormat="1" x14ac:dyDescent="0.25"/>
    <row r="55927" s="29" customFormat="1" x14ac:dyDescent="0.25"/>
    <row r="55928" s="29" customFormat="1" x14ac:dyDescent="0.25"/>
    <row r="55929" s="29" customFormat="1" x14ac:dyDescent="0.25"/>
    <row r="55930" s="29" customFormat="1" x14ac:dyDescent="0.25"/>
    <row r="55931" s="29" customFormat="1" x14ac:dyDescent="0.25"/>
    <row r="55932" s="29" customFormat="1" x14ac:dyDescent="0.25"/>
    <row r="55933" s="29" customFormat="1" x14ac:dyDescent="0.25"/>
    <row r="55934" s="29" customFormat="1" x14ac:dyDescent="0.25"/>
    <row r="55935" s="29" customFormat="1" x14ac:dyDescent="0.25"/>
    <row r="55936" s="29" customFormat="1" x14ac:dyDescent="0.25"/>
    <row r="55937" s="29" customFormat="1" x14ac:dyDescent="0.25"/>
    <row r="55938" s="29" customFormat="1" x14ac:dyDescent="0.25"/>
    <row r="55939" s="29" customFormat="1" x14ac:dyDescent="0.25"/>
    <row r="55940" s="29" customFormat="1" x14ac:dyDescent="0.25"/>
    <row r="55941" s="29" customFormat="1" x14ac:dyDescent="0.25"/>
    <row r="55942" s="29" customFormat="1" x14ac:dyDescent="0.25"/>
    <row r="55943" s="29" customFormat="1" x14ac:dyDescent="0.25"/>
    <row r="55944" s="29" customFormat="1" x14ac:dyDescent="0.25"/>
    <row r="55945" s="29" customFormat="1" x14ac:dyDescent="0.25"/>
    <row r="55946" s="29" customFormat="1" x14ac:dyDescent="0.25"/>
    <row r="55947" s="29" customFormat="1" x14ac:dyDescent="0.25"/>
    <row r="55948" s="29" customFormat="1" x14ac:dyDescent="0.25"/>
    <row r="55949" s="29" customFormat="1" x14ac:dyDescent="0.25"/>
    <row r="55950" s="29" customFormat="1" x14ac:dyDescent="0.25"/>
    <row r="55951" s="29" customFormat="1" x14ac:dyDescent="0.25"/>
    <row r="55952" s="29" customFormat="1" x14ac:dyDescent="0.25"/>
    <row r="55953" s="29" customFormat="1" x14ac:dyDescent="0.25"/>
    <row r="55954" s="29" customFormat="1" x14ac:dyDescent="0.25"/>
    <row r="55955" s="29" customFormat="1" x14ac:dyDescent="0.25"/>
    <row r="55956" s="29" customFormat="1" x14ac:dyDescent="0.25"/>
    <row r="55957" s="29" customFormat="1" x14ac:dyDescent="0.25"/>
    <row r="55958" s="29" customFormat="1" x14ac:dyDescent="0.25"/>
    <row r="55959" s="29" customFormat="1" x14ac:dyDescent="0.25"/>
    <row r="55960" s="29" customFormat="1" x14ac:dyDescent="0.25"/>
    <row r="55961" s="29" customFormat="1" x14ac:dyDescent="0.25"/>
    <row r="55962" s="29" customFormat="1" x14ac:dyDescent="0.25"/>
    <row r="55963" s="29" customFormat="1" x14ac:dyDescent="0.25"/>
    <row r="55964" s="29" customFormat="1" x14ac:dyDescent="0.25"/>
    <row r="55965" s="29" customFormat="1" x14ac:dyDescent="0.25"/>
    <row r="55966" s="29" customFormat="1" x14ac:dyDescent="0.25"/>
    <row r="55967" s="29" customFormat="1" x14ac:dyDescent="0.25"/>
    <row r="55968" s="29" customFormat="1" x14ac:dyDescent="0.25"/>
    <row r="55969" s="29" customFormat="1" x14ac:dyDescent="0.25"/>
    <row r="55970" s="29" customFormat="1" x14ac:dyDescent="0.25"/>
    <row r="55971" s="29" customFormat="1" x14ac:dyDescent="0.25"/>
    <row r="55972" s="29" customFormat="1" x14ac:dyDescent="0.25"/>
    <row r="55973" s="29" customFormat="1" x14ac:dyDescent="0.25"/>
    <row r="55974" s="29" customFormat="1" x14ac:dyDescent="0.25"/>
    <row r="55975" s="29" customFormat="1" x14ac:dyDescent="0.25"/>
    <row r="55976" s="29" customFormat="1" x14ac:dyDescent="0.25"/>
    <row r="55977" s="29" customFormat="1" x14ac:dyDescent="0.25"/>
    <row r="55978" s="29" customFormat="1" x14ac:dyDescent="0.25"/>
    <row r="55979" s="29" customFormat="1" x14ac:dyDescent="0.25"/>
    <row r="55980" s="29" customFormat="1" x14ac:dyDescent="0.25"/>
    <row r="55981" s="29" customFormat="1" x14ac:dyDescent="0.25"/>
    <row r="55982" s="29" customFormat="1" x14ac:dyDescent="0.25"/>
    <row r="55983" s="29" customFormat="1" x14ac:dyDescent="0.25"/>
    <row r="55984" s="29" customFormat="1" x14ac:dyDescent="0.25"/>
    <row r="55985" s="29" customFormat="1" x14ac:dyDescent="0.25"/>
    <row r="55986" s="29" customFormat="1" x14ac:dyDescent="0.25"/>
    <row r="55987" s="29" customFormat="1" x14ac:dyDescent="0.25"/>
    <row r="55988" s="29" customFormat="1" x14ac:dyDescent="0.25"/>
    <row r="55989" s="29" customFormat="1" x14ac:dyDescent="0.25"/>
    <row r="55990" s="29" customFormat="1" x14ac:dyDescent="0.25"/>
    <row r="55991" s="29" customFormat="1" x14ac:dyDescent="0.25"/>
    <row r="55992" s="29" customFormat="1" x14ac:dyDescent="0.25"/>
    <row r="55993" s="29" customFormat="1" x14ac:dyDescent="0.25"/>
    <row r="55994" s="29" customFormat="1" x14ac:dyDescent="0.25"/>
    <row r="55995" s="29" customFormat="1" x14ac:dyDescent="0.25"/>
    <row r="55996" s="29" customFormat="1" x14ac:dyDescent="0.25"/>
    <row r="55997" s="29" customFormat="1" x14ac:dyDescent="0.25"/>
    <row r="55998" s="29" customFormat="1" x14ac:dyDescent="0.25"/>
    <row r="55999" s="29" customFormat="1" x14ac:dyDescent="0.25"/>
    <row r="56000" s="29" customFormat="1" x14ac:dyDescent="0.25"/>
    <row r="56001" s="29" customFormat="1" x14ac:dyDescent="0.25"/>
    <row r="56002" s="29" customFormat="1" x14ac:dyDescent="0.25"/>
    <row r="56003" s="29" customFormat="1" x14ac:dyDescent="0.25"/>
    <row r="56004" s="29" customFormat="1" x14ac:dyDescent="0.25"/>
    <row r="56005" s="29" customFormat="1" x14ac:dyDescent="0.25"/>
    <row r="56006" s="29" customFormat="1" x14ac:dyDescent="0.25"/>
    <row r="56007" s="29" customFormat="1" x14ac:dyDescent="0.25"/>
    <row r="56008" s="29" customFormat="1" x14ac:dyDescent="0.25"/>
    <row r="56009" s="29" customFormat="1" x14ac:dyDescent="0.25"/>
    <row r="56010" s="29" customFormat="1" x14ac:dyDescent="0.25"/>
    <row r="56011" s="29" customFormat="1" x14ac:dyDescent="0.25"/>
    <row r="56012" s="29" customFormat="1" x14ac:dyDescent="0.25"/>
    <row r="56013" s="29" customFormat="1" x14ac:dyDescent="0.25"/>
    <row r="56014" s="29" customFormat="1" x14ac:dyDescent="0.25"/>
    <row r="56015" s="29" customFormat="1" x14ac:dyDescent="0.25"/>
    <row r="56016" s="29" customFormat="1" x14ac:dyDescent="0.25"/>
    <row r="56017" s="29" customFormat="1" x14ac:dyDescent="0.25"/>
    <row r="56018" s="29" customFormat="1" x14ac:dyDescent="0.25"/>
    <row r="56019" s="29" customFormat="1" x14ac:dyDescent="0.25"/>
    <row r="56020" s="29" customFormat="1" x14ac:dyDescent="0.25"/>
    <row r="56021" s="29" customFormat="1" x14ac:dyDescent="0.25"/>
    <row r="56022" s="29" customFormat="1" x14ac:dyDescent="0.25"/>
    <row r="56023" s="29" customFormat="1" x14ac:dyDescent="0.25"/>
    <row r="56024" s="29" customFormat="1" x14ac:dyDescent="0.25"/>
    <row r="56025" s="29" customFormat="1" x14ac:dyDescent="0.25"/>
    <row r="56026" s="29" customFormat="1" x14ac:dyDescent="0.25"/>
    <row r="56027" s="29" customFormat="1" x14ac:dyDescent="0.25"/>
    <row r="56028" s="29" customFormat="1" x14ac:dyDescent="0.25"/>
    <row r="56029" s="29" customFormat="1" x14ac:dyDescent="0.25"/>
    <row r="56030" s="29" customFormat="1" x14ac:dyDescent="0.25"/>
    <row r="56031" s="29" customFormat="1" x14ac:dyDescent="0.25"/>
    <row r="56032" s="29" customFormat="1" x14ac:dyDescent="0.25"/>
    <row r="56033" s="29" customFormat="1" x14ac:dyDescent="0.25"/>
    <row r="56034" s="29" customFormat="1" x14ac:dyDescent="0.25"/>
    <row r="56035" s="29" customFormat="1" x14ac:dyDescent="0.25"/>
    <row r="56036" s="29" customFormat="1" x14ac:dyDescent="0.25"/>
    <row r="56037" s="29" customFormat="1" x14ac:dyDescent="0.25"/>
    <row r="56038" s="29" customFormat="1" x14ac:dyDescent="0.25"/>
    <row r="56039" s="29" customFormat="1" x14ac:dyDescent="0.25"/>
    <row r="56040" s="29" customFormat="1" x14ac:dyDescent="0.25"/>
    <row r="56041" s="29" customFormat="1" x14ac:dyDescent="0.25"/>
    <row r="56042" s="29" customFormat="1" x14ac:dyDescent="0.25"/>
    <row r="56043" s="29" customFormat="1" x14ac:dyDescent="0.25"/>
    <row r="56044" s="29" customFormat="1" x14ac:dyDescent="0.25"/>
    <row r="56045" s="29" customFormat="1" x14ac:dyDescent="0.25"/>
    <row r="56046" s="29" customFormat="1" x14ac:dyDescent="0.25"/>
    <row r="56047" s="29" customFormat="1" x14ac:dyDescent="0.25"/>
    <row r="56048" s="29" customFormat="1" x14ac:dyDescent="0.25"/>
    <row r="56049" s="29" customFormat="1" x14ac:dyDescent="0.25"/>
    <row r="56050" s="29" customFormat="1" x14ac:dyDescent="0.25"/>
    <row r="56051" s="29" customFormat="1" x14ac:dyDescent="0.25"/>
    <row r="56052" s="29" customFormat="1" x14ac:dyDescent="0.25"/>
    <row r="56053" s="29" customFormat="1" x14ac:dyDescent="0.25"/>
    <row r="56054" s="29" customFormat="1" x14ac:dyDescent="0.25"/>
    <row r="56055" s="29" customFormat="1" x14ac:dyDescent="0.25"/>
    <row r="56056" s="29" customFormat="1" x14ac:dyDescent="0.25"/>
    <row r="56057" s="29" customFormat="1" x14ac:dyDescent="0.25"/>
    <row r="56058" s="29" customFormat="1" x14ac:dyDescent="0.25"/>
    <row r="56059" s="29" customFormat="1" x14ac:dyDescent="0.25"/>
    <row r="56060" s="29" customFormat="1" x14ac:dyDescent="0.25"/>
    <row r="56061" s="29" customFormat="1" x14ac:dyDescent="0.25"/>
    <row r="56062" s="29" customFormat="1" x14ac:dyDescent="0.25"/>
    <row r="56063" s="29" customFormat="1" x14ac:dyDescent="0.25"/>
    <row r="56064" s="29" customFormat="1" x14ac:dyDescent="0.25"/>
    <row r="56065" s="29" customFormat="1" x14ac:dyDescent="0.25"/>
    <row r="56066" s="29" customFormat="1" x14ac:dyDescent="0.25"/>
    <row r="56067" s="29" customFormat="1" x14ac:dyDescent="0.25"/>
    <row r="56068" s="29" customFormat="1" x14ac:dyDescent="0.25"/>
    <row r="56069" s="29" customFormat="1" x14ac:dyDescent="0.25"/>
    <row r="56070" s="29" customFormat="1" x14ac:dyDescent="0.25"/>
    <row r="56071" s="29" customFormat="1" x14ac:dyDescent="0.25"/>
    <row r="56072" s="29" customFormat="1" x14ac:dyDescent="0.25"/>
    <row r="56073" s="29" customFormat="1" x14ac:dyDescent="0.25"/>
    <row r="56074" s="29" customFormat="1" x14ac:dyDescent="0.25"/>
    <row r="56075" s="29" customFormat="1" x14ac:dyDescent="0.25"/>
    <row r="56076" s="29" customFormat="1" x14ac:dyDescent="0.25"/>
    <row r="56077" s="29" customFormat="1" x14ac:dyDescent="0.25"/>
    <row r="56078" s="29" customFormat="1" x14ac:dyDescent="0.25"/>
    <row r="56079" s="29" customFormat="1" x14ac:dyDescent="0.25"/>
    <row r="56080" s="29" customFormat="1" x14ac:dyDescent="0.25"/>
    <row r="56081" s="29" customFormat="1" x14ac:dyDescent="0.25"/>
    <row r="56082" s="29" customFormat="1" x14ac:dyDescent="0.25"/>
    <row r="56083" s="29" customFormat="1" x14ac:dyDescent="0.25"/>
    <row r="56084" s="29" customFormat="1" x14ac:dyDescent="0.25"/>
    <row r="56085" s="29" customFormat="1" x14ac:dyDescent="0.25"/>
    <row r="56086" s="29" customFormat="1" x14ac:dyDescent="0.25"/>
    <row r="56087" s="29" customFormat="1" x14ac:dyDescent="0.25"/>
    <row r="56088" s="29" customFormat="1" x14ac:dyDescent="0.25"/>
    <row r="56089" s="29" customFormat="1" x14ac:dyDescent="0.25"/>
    <row r="56090" s="29" customFormat="1" x14ac:dyDescent="0.25"/>
    <row r="56091" s="29" customFormat="1" x14ac:dyDescent="0.25"/>
    <row r="56092" s="29" customFormat="1" x14ac:dyDescent="0.25"/>
    <row r="56093" s="29" customFormat="1" x14ac:dyDescent="0.25"/>
    <row r="56094" s="29" customFormat="1" x14ac:dyDescent="0.25"/>
    <row r="56095" s="29" customFormat="1" x14ac:dyDescent="0.25"/>
    <row r="56096" s="29" customFormat="1" x14ac:dyDescent="0.25"/>
    <row r="56097" s="29" customFormat="1" x14ac:dyDescent="0.25"/>
    <row r="56098" s="29" customFormat="1" x14ac:dyDescent="0.25"/>
    <row r="56099" s="29" customFormat="1" x14ac:dyDescent="0.25"/>
    <row r="56100" s="29" customFormat="1" x14ac:dyDescent="0.25"/>
    <row r="56101" s="29" customFormat="1" x14ac:dyDescent="0.25"/>
    <row r="56102" s="29" customFormat="1" x14ac:dyDescent="0.25"/>
    <row r="56103" s="29" customFormat="1" x14ac:dyDescent="0.25"/>
    <row r="56104" s="29" customFormat="1" x14ac:dyDescent="0.25"/>
    <row r="56105" s="29" customFormat="1" x14ac:dyDescent="0.25"/>
    <row r="56106" s="29" customFormat="1" x14ac:dyDescent="0.25"/>
    <row r="56107" s="29" customFormat="1" x14ac:dyDescent="0.25"/>
    <row r="56108" s="29" customFormat="1" x14ac:dyDescent="0.25"/>
    <row r="56109" s="29" customFormat="1" x14ac:dyDescent="0.25"/>
    <row r="56110" s="29" customFormat="1" x14ac:dyDescent="0.25"/>
    <row r="56111" s="29" customFormat="1" x14ac:dyDescent="0.25"/>
    <row r="56112" s="29" customFormat="1" x14ac:dyDescent="0.25"/>
    <row r="56113" s="29" customFormat="1" x14ac:dyDescent="0.25"/>
    <row r="56114" s="29" customFormat="1" x14ac:dyDescent="0.25"/>
    <row r="56115" s="29" customFormat="1" x14ac:dyDescent="0.25"/>
    <row r="56116" s="29" customFormat="1" x14ac:dyDescent="0.25"/>
    <row r="56117" s="29" customFormat="1" x14ac:dyDescent="0.25"/>
    <row r="56118" s="29" customFormat="1" x14ac:dyDescent="0.25"/>
    <row r="56119" s="29" customFormat="1" x14ac:dyDescent="0.25"/>
    <row r="56120" s="29" customFormat="1" x14ac:dyDescent="0.25"/>
    <row r="56121" s="29" customFormat="1" x14ac:dyDescent="0.25"/>
    <row r="56122" s="29" customFormat="1" x14ac:dyDescent="0.25"/>
    <row r="56123" s="29" customFormat="1" x14ac:dyDescent="0.25"/>
    <row r="56124" s="29" customFormat="1" x14ac:dyDescent="0.25"/>
    <row r="56125" s="29" customFormat="1" x14ac:dyDescent="0.25"/>
    <row r="56126" s="29" customFormat="1" x14ac:dyDescent="0.25"/>
    <row r="56127" s="29" customFormat="1" x14ac:dyDescent="0.25"/>
    <row r="56128" s="29" customFormat="1" x14ac:dyDescent="0.25"/>
    <row r="56129" s="29" customFormat="1" x14ac:dyDescent="0.25"/>
    <row r="56130" s="29" customFormat="1" x14ac:dyDescent="0.25"/>
    <row r="56131" s="29" customFormat="1" x14ac:dyDescent="0.25"/>
    <row r="56132" s="29" customFormat="1" x14ac:dyDescent="0.25"/>
    <row r="56133" s="29" customFormat="1" x14ac:dyDescent="0.25"/>
    <row r="56134" s="29" customFormat="1" x14ac:dyDescent="0.25"/>
    <row r="56135" s="29" customFormat="1" x14ac:dyDescent="0.25"/>
    <row r="56136" s="29" customFormat="1" x14ac:dyDescent="0.25"/>
    <row r="56137" s="29" customFormat="1" x14ac:dyDescent="0.25"/>
    <row r="56138" s="29" customFormat="1" x14ac:dyDescent="0.25"/>
    <row r="56139" s="29" customFormat="1" x14ac:dyDescent="0.25"/>
    <row r="56140" s="29" customFormat="1" x14ac:dyDescent="0.25"/>
    <row r="56141" s="29" customFormat="1" x14ac:dyDescent="0.25"/>
    <row r="56142" s="29" customFormat="1" x14ac:dyDescent="0.25"/>
    <row r="56143" s="29" customFormat="1" x14ac:dyDescent="0.25"/>
    <row r="56144" s="29" customFormat="1" x14ac:dyDescent="0.25"/>
    <row r="56145" s="29" customFormat="1" x14ac:dyDescent="0.25"/>
    <row r="56146" s="29" customFormat="1" x14ac:dyDescent="0.25"/>
    <row r="56147" s="29" customFormat="1" x14ac:dyDescent="0.25"/>
    <row r="56148" s="29" customFormat="1" x14ac:dyDescent="0.25"/>
    <row r="56149" s="29" customFormat="1" x14ac:dyDescent="0.25"/>
    <row r="56150" s="29" customFormat="1" x14ac:dyDescent="0.25"/>
    <row r="56151" s="29" customFormat="1" x14ac:dyDescent="0.25"/>
    <row r="56152" s="29" customFormat="1" x14ac:dyDescent="0.25"/>
    <row r="56153" s="29" customFormat="1" x14ac:dyDescent="0.25"/>
    <row r="56154" s="29" customFormat="1" x14ac:dyDescent="0.25"/>
    <row r="56155" s="29" customFormat="1" x14ac:dyDescent="0.25"/>
    <row r="56156" s="29" customFormat="1" x14ac:dyDescent="0.25"/>
    <row r="56157" s="29" customFormat="1" x14ac:dyDescent="0.25"/>
    <row r="56158" s="29" customFormat="1" x14ac:dyDescent="0.25"/>
    <row r="56159" s="29" customFormat="1" x14ac:dyDescent="0.25"/>
    <row r="56160" s="29" customFormat="1" x14ac:dyDescent="0.25"/>
    <row r="56161" s="29" customFormat="1" x14ac:dyDescent="0.25"/>
    <row r="56162" s="29" customFormat="1" x14ac:dyDescent="0.25"/>
    <row r="56163" s="29" customFormat="1" x14ac:dyDescent="0.25"/>
    <row r="56164" s="29" customFormat="1" x14ac:dyDescent="0.25"/>
    <row r="56165" s="29" customFormat="1" x14ac:dyDescent="0.25"/>
    <row r="56166" s="29" customFormat="1" x14ac:dyDescent="0.25"/>
    <row r="56167" s="29" customFormat="1" x14ac:dyDescent="0.25"/>
    <row r="56168" s="29" customFormat="1" x14ac:dyDescent="0.25"/>
    <row r="56169" s="29" customFormat="1" x14ac:dyDescent="0.25"/>
    <row r="56170" s="29" customFormat="1" x14ac:dyDescent="0.25"/>
    <row r="56171" s="29" customFormat="1" x14ac:dyDescent="0.25"/>
    <row r="56172" s="29" customFormat="1" x14ac:dyDescent="0.25"/>
    <row r="56173" s="29" customFormat="1" x14ac:dyDescent="0.25"/>
    <row r="56174" s="29" customFormat="1" x14ac:dyDescent="0.25"/>
    <row r="56175" s="29" customFormat="1" x14ac:dyDescent="0.25"/>
    <row r="56176" s="29" customFormat="1" x14ac:dyDescent="0.25"/>
    <row r="56177" s="29" customFormat="1" x14ac:dyDescent="0.25"/>
    <row r="56178" s="29" customFormat="1" x14ac:dyDescent="0.25"/>
    <row r="56179" s="29" customFormat="1" x14ac:dyDescent="0.25"/>
    <row r="56180" s="29" customFormat="1" x14ac:dyDescent="0.25"/>
    <row r="56181" s="29" customFormat="1" x14ac:dyDescent="0.25"/>
    <row r="56182" s="29" customFormat="1" x14ac:dyDescent="0.25"/>
    <row r="56183" s="29" customFormat="1" x14ac:dyDescent="0.25"/>
    <row r="56184" s="29" customFormat="1" x14ac:dyDescent="0.25"/>
    <row r="56185" s="29" customFormat="1" x14ac:dyDescent="0.25"/>
    <row r="56186" s="29" customFormat="1" x14ac:dyDescent="0.25"/>
    <row r="56187" s="29" customFormat="1" x14ac:dyDescent="0.25"/>
    <row r="56188" s="29" customFormat="1" x14ac:dyDescent="0.25"/>
    <row r="56189" s="29" customFormat="1" x14ac:dyDescent="0.25"/>
    <row r="56190" s="29" customFormat="1" x14ac:dyDescent="0.25"/>
    <row r="56191" s="29" customFormat="1" x14ac:dyDescent="0.25"/>
    <row r="56192" s="29" customFormat="1" x14ac:dyDescent="0.25"/>
    <row r="56193" s="29" customFormat="1" x14ac:dyDescent="0.25"/>
    <row r="56194" s="29" customFormat="1" x14ac:dyDescent="0.25"/>
    <row r="56195" s="29" customFormat="1" x14ac:dyDescent="0.25"/>
    <row r="56196" s="29" customFormat="1" x14ac:dyDescent="0.25"/>
    <row r="56197" s="29" customFormat="1" x14ac:dyDescent="0.25"/>
    <row r="56198" s="29" customFormat="1" x14ac:dyDescent="0.25"/>
    <row r="56199" s="29" customFormat="1" x14ac:dyDescent="0.25"/>
    <row r="56200" s="29" customFormat="1" x14ac:dyDescent="0.25"/>
    <row r="56201" s="29" customFormat="1" x14ac:dyDescent="0.25"/>
    <row r="56202" s="29" customFormat="1" x14ac:dyDescent="0.25"/>
    <row r="56203" s="29" customFormat="1" x14ac:dyDescent="0.25"/>
    <row r="56204" s="29" customFormat="1" x14ac:dyDescent="0.25"/>
    <row r="56205" s="29" customFormat="1" x14ac:dyDescent="0.25"/>
    <row r="56206" s="29" customFormat="1" x14ac:dyDescent="0.25"/>
    <row r="56207" s="29" customFormat="1" x14ac:dyDescent="0.25"/>
    <row r="56208" s="29" customFormat="1" x14ac:dyDescent="0.25"/>
    <row r="56209" s="29" customFormat="1" x14ac:dyDescent="0.25"/>
    <row r="56210" s="29" customFormat="1" x14ac:dyDescent="0.25"/>
    <row r="56211" s="29" customFormat="1" x14ac:dyDescent="0.25"/>
    <row r="56212" s="29" customFormat="1" x14ac:dyDescent="0.25"/>
    <row r="56213" s="29" customFormat="1" x14ac:dyDescent="0.25"/>
    <row r="56214" s="29" customFormat="1" x14ac:dyDescent="0.25"/>
    <row r="56215" s="29" customFormat="1" x14ac:dyDescent="0.25"/>
    <row r="56216" s="29" customFormat="1" x14ac:dyDescent="0.25"/>
    <row r="56217" s="29" customFormat="1" x14ac:dyDescent="0.25"/>
    <row r="56218" s="29" customFormat="1" x14ac:dyDescent="0.25"/>
    <row r="56219" s="29" customFormat="1" x14ac:dyDescent="0.25"/>
    <row r="56220" s="29" customFormat="1" x14ac:dyDescent="0.25"/>
    <row r="56221" s="29" customFormat="1" x14ac:dyDescent="0.25"/>
    <row r="56222" s="29" customFormat="1" x14ac:dyDescent="0.25"/>
    <row r="56223" s="29" customFormat="1" x14ac:dyDescent="0.25"/>
    <row r="56224" s="29" customFormat="1" x14ac:dyDescent="0.25"/>
    <row r="56225" s="29" customFormat="1" x14ac:dyDescent="0.25"/>
    <row r="56226" s="29" customFormat="1" x14ac:dyDescent="0.25"/>
    <row r="56227" s="29" customFormat="1" x14ac:dyDescent="0.25"/>
    <row r="56228" s="29" customFormat="1" x14ac:dyDescent="0.25"/>
    <row r="56229" s="29" customFormat="1" x14ac:dyDescent="0.25"/>
    <row r="56230" s="29" customFormat="1" x14ac:dyDescent="0.25"/>
    <row r="56231" s="29" customFormat="1" x14ac:dyDescent="0.25"/>
    <row r="56232" s="29" customFormat="1" x14ac:dyDescent="0.25"/>
    <row r="56233" s="29" customFormat="1" x14ac:dyDescent="0.25"/>
    <row r="56234" s="29" customFormat="1" x14ac:dyDescent="0.25"/>
    <row r="56235" s="29" customFormat="1" x14ac:dyDescent="0.25"/>
    <row r="56236" s="29" customFormat="1" x14ac:dyDescent="0.25"/>
    <row r="56237" s="29" customFormat="1" x14ac:dyDescent="0.25"/>
    <row r="56238" s="29" customFormat="1" x14ac:dyDescent="0.25"/>
    <row r="56239" s="29" customFormat="1" x14ac:dyDescent="0.25"/>
    <row r="56240" s="29" customFormat="1" x14ac:dyDescent="0.25"/>
    <row r="56241" s="29" customFormat="1" x14ac:dyDescent="0.25"/>
    <row r="56242" s="29" customFormat="1" x14ac:dyDescent="0.25"/>
    <row r="56243" s="29" customFormat="1" x14ac:dyDescent="0.25"/>
    <row r="56244" s="29" customFormat="1" x14ac:dyDescent="0.25"/>
    <row r="56245" s="29" customFormat="1" x14ac:dyDescent="0.25"/>
    <row r="56246" s="29" customFormat="1" x14ac:dyDescent="0.25"/>
    <row r="56247" s="29" customFormat="1" x14ac:dyDescent="0.25"/>
    <row r="56248" s="29" customFormat="1" x14ac:dyDescent="0.25"/>
    <row r="56249" s="29" customFormat="1" x14ac:dyDescent="0.25"/>
    <row r="56250" s="29" customFormat="1" x14ac:dyDescent="0.25"/>
    <row r="56251" s="29" customFormat="1" x14ac:dyDescent="0.25"/>
    <row r="56252" s="29" customFormat="1" x14ac:dyDescent="0.25"/>
    <row r="56253" s="29" customFormat="1" x14ac:dyDescent="0.25"/>
    <row r="56254" s="29" customFormat="1" x14ac:dyDescent="0.25"/>
    <row r="56255" s="29" customFormat="1" x14ac:dyDescent="0.25"/>
    <row r="56256" s="29" customFormat="1" x14ac:dyDescent="0.25"/>
    <row r="56257" s="29" customFormat="1" x14ac:dyDescent="0.25"/>
    <row r="56258" s="29" customFormat="1" x14ac:dyDescent="0.25"/>
    <row r="56259" s="29" customFormat="1" x14ac:dyDescent="0.25"/>
    <row r="56260" s="29" customFormat="1" x14ac:dyDescent="0.25"/>
    <row r="56261" s="29" customFormat="1" x14ac:dyDescent="0.25"/>
    <row r="56262" s="29" customFormat="1" x14ac:dyDescent="0.25"/>
    <row r="56263" s="29" customFormat="1" x14ac:dyDescent="0.25"/>
    <row r="56264" s="29" customFormat="1" x14ac:dyDescent="0.25"/>
    <row r="56265" s="29" customFormat="1" x14ac:dyDescent="0.25"/>
    <row r="56266" s="29" customFormat="1" x14ac:dyDescent="0.25"/>
    <row r="56267" s="29" customFormat="1" x14ac:dyDescent="0.25"/>
    <row r="56268" s="29" customFormat="1" x14ac:dyDescent="0.25"/>
    <row r="56269" s="29" customFormat="1" x14ac:dyDescent="0.25"/>
    <row r="56270" s="29" customFormat="1" x14ac:dyDescent="0.25"/>
    <row r="56271" s="29" customFormat="1" x14ac:dyDescent="0.25"/>
    <row r="56272" s="29" customFormat="1" x14ac:dyDescent="0.25"/>
    <row r="56273" s="29" customFormat="1" x14ac:dyDescent="0.25"/>
    <row r="56274" s="29" customFormat="1" x14ac:dyDescent="0.25"/>
    <row r="56275" s="29" customFormat="1" x14ac:dyDescent="0.25"/>
    <row r="56276" s="29" customFormat="1" x14ac:dyDescent="0.25"/>
    <row r="56277" s="29" customFormat="1" x14ac:dyDescent="0.25"/>
    <row r="56278" s="29" customFormat="1" x14ac:dyDescent="0.25"/>
    <row r="56279" s="29" customFormat="1" x14ac:dyDescent="0.25"/>
    <row r="56280" s="29" customFormat="1" x14ac:dyDescent="0.25"/>
    <row r="56281" s="29" customFormat="1" x14ac:dyDescent="0.25"/>
    <row r="56282" s="29" customFormat="1" x14ac:dyDescent="0.25"/>
    <row r="56283" s="29" customFormat="1" x14ac:dyDescent="0.25"/>
    <row r="56284" s="29" customFormat="1" x14ac:dyDescent="0.25"/>
    <row r="56285" s="29" customFormat="1" x14ac:dyDescent="0.25"/>
    <row r="56286" s="29" customFormat="1" x14ac:dyDescent="0.25"/>
    <row r="56287" s="29" customFormat="1" x14ac:dyDescent="0.25"/>
    <row r="56288" s="29" customFormat="1" x14ac:dyDescent="0.25"/>
    <row r="56289" s="29" customFormat="1" x14ac:dyDescent="0.25"/>
    <row r="56290" s="29" customFormat="1" x14ac:dyDescent="0.25"/>
    <row r="56291" s="29" customFormat="1" x14ac:dyDescent="0.25"/>
    <row r="56292" s="29" customFormat="1" x14ac:dyDescent="0.25"/>
    <row r="56293" s="29" customFormat="1" x14ac:dyDescent="0.25"/>
    <row r="56294" s="29" customFormat="1" x14ac:dyDescent="0.25"/>
    <row r="56295" s="29" customFormat="1" x14ac:dyDescent="0.25"/>
    <row r="56296" s="29" customFormat="1" x14ac:dyDescent="0.25"/>
    <row r="56297" s="29" customFormat="1" x14ac:dyDescent="0.25"/>
    <row r="56298" s="29" customFormat="1" x14ac:dyDescent="0.25"/>
    <row r="56299" s="29" customFormat="1" x14ac:dyDescent="0.25"/>
    <row r="56300" s="29" customFormat="1" x14ac:dyDescent="0.25"/>
    <row r="56301" s="29" customFormat="1" x14ac:dyDescent="0.25"/>
    <row r="56302" s="29" customFormat="1" x14ac:dyDescent="0.25"/>
    <row r="56303" s="29" customFormat="1" x14ac:dyDescent="0.25"/>
    <row r="56304" s="29" customFormat="1" x14ac:dyDescent="0.25"/>
    <row r="56305" s="29" customFormat="1" x14ac:dyDescent="0.25"/>
    <row r="56306" s="29" customFormat="1" x14ac:dyDescent="0.25"/>
    <row r="56307" s="29" customFormat="1" x14ac:dyDescent="0.25"/>
    <row r="56308" s="29" customFormat="1" x14ac:dyDescent="0.25"/>
    <row r="56309" s="29" customFormat="1" x14ac:dyDescent="0.25"/>
    <row r="56310" s="29" customFormat="1" x14ac:dyDescent="0.25"/>
    <row r="56311" s="29" customFormat="1" x14ac:dyDescent="0.25"/>
    <row r="56312" s="29" customFormat="1" x14ac:dyDescent="0.25"/>
    <row r="56313" s="29" customFormat="1" x14ac:dyDescent="0.25"/>
    <row r="56314" s="29" customFormat="1" x14ac:dyDescent="0.25"/>
    <row r="56315" s="29" customFormat="1" x14ac:dyDescent="0.25"/>
    <row r="56316" s="29" customFormat="1" x14ac:dyDescent="0.25"/>
    <row r="56317" s="29" customFormat="1" x14ac:dyDescent="0.25"/>
    <row r="56318" s="29" customFormat="1" x14ac:dyDescent="0.25"/>
    <row r="56319" s="29" customFormat="1" x14ac:dyDescent="0.25"/>
    <row r="56320" s="29" customFormat="1" x14ac:dyDescent="0.25"/>
    <row r="56321" s="29" customFormat="1" x14ac:dyDescent="0.25"/>
    <row r="56322" s="29" customFormat="1" x14ac:dyDescent="0.25"/>
    <row r="56323" s="29" customFormat="1" x14ac:dyDescent="0.25"/>
    <row r="56324" s="29" customFormat="1" x14ac:dyDescent="0.25"/>
    <row r="56325" s="29" customFormat="1" x14ac:dyDescent="0.25"/>
    <row r="56326" s="29" customFormat="1" x14ac:dyDescent="0.25"/>
    <row r="56327" s="29" customFormat="1" x14ac:dyDescent="0.25"/>
    <row r="56328" s="29" customFormat="1" x14ac:dyDescent="0.25"/>
    <row r="56329" s="29" customFormat="1" x14ac:dyDescent="0.25"/>
    <row r="56330" s="29" customFormat="1" x14ac:dyDescent="0.25"/>
    <row r="56331" s="29" customFormat="1" x14ac:dyDescent="0.25"/>
    <row r="56332" s="29" customFormat="1" x14ac:dyDescent="0.25"/>
    <row r="56333" s="29" customFormat="1" x14ac:dyDescent="0.25"/>
    <row r="56334" s="29" customFormat="1" x14ac:dyDescent="0.25"/>
    <row r="56335" s="29" customFormat="1" x14ac:dyDescent="0.25"/>
    <row r="56336" s="29" customFormat="1" x14ac:dyDescent="0.25"/>
    <row r="56337" s="29" customFormat="1" x14ac:dyDescent="0.25"/>
    <row r="56338" s="29" customFormat="1" x14ac:dyDescent="0.25"/>
    <row r="56339" s="29" customFormat="1" x14ac:dyDescent="0.25"/>
    <row r="56340" s="29" customFormat="1" x14ac:dyDescent="0.25"/>
    <row r="56341" s="29" customFormat="1" x14ac:dyDescent="0.25"/>
    <row r="56342" s="29" customFormat="1" x14ac:dyDescent="0.25"/>
    <row r="56343" s="29" customFormat="1" x14ac:dyDescent="0.25"/>
    <row r="56344" s="29" customFormat="1" x14ac:dyDescent="0.25"/>
    <row r="56345" s="29" customFormat="1" x14ac:dyDescent="0.25"/>
    <row r="56346" s="29" customFormat="1" x14ac:dyDescent="0.25"/>
    <row r="56347" s="29" customFormat="1" x14ac:dyDescent="0.25"/>
    <row r="56348" s="29" customFormat="1" x14ac:dyDescent="0.25"/>
    <row r="56349" s="29" customFormat="1" x14ac:dyDescent="0.25"/>
    <row r="56350" s="29" customFormat="1" x14ac:dyDescent="0.25"/>
    <row r="56351" s="29" customFormat="1" x14ac:dyDescent="0.25"/>
    <row r="56352" s="29" customFormat="1" x14ac:dyDescent="0.25"/>
    <row r="56353" s="29" customFormat="1" x14ac:dyDescent="0.25"/>
    <row r="56354" s="29" customFormat="1" x14ac:dyDescent="0.25"/>
    <row r="56355" s="29" customFormat="1" x14ac:dyDescent="0.25"/>
    <row r="56356" s="29" customFormat="1" x14ac:dyDescent="0.25"/>
    <row r="56357" s="29" customFormat="1" x14ac:dyDescent="0.25"/>
    <row r="56358" s="29" customFormat="1" x14ac:dyDescent="0.25"/>
    <row r="56359" s="29" customFormat="1" x14ac:dyDescent="0.25"/>
    <row r="56360" s="29" customFormat="1" x14ac:dyDescent="0.25"/>
    <row r="56361" s="29" customFormat="1" x14ac:dyDescent="0.25"/>
    <row r="56362" s="29" customFormat="1" x14ac:dyDescent="0.25"/>
    <row r="56363" s="29" customFormat="1" x14ac:dyDescent="0.25"/>
    <row r="56364" s="29" customFormat="1" x14ac:dyDescent="0.25"/>
    <row r="56365" s="29" customFormat="1" x14ac:dyDescent="0.25"/>
    <row r="56366" s="29" customFormat="1" x14ac:dyDescent="0.25"/>
    <row r="56367" s="29" customFormat="1" x14ac:dyDescent="0.25"/>
    <row r="56368" s="29" customFormat="1" x14ac:dyDescent="0.25"/>
    <row r="56369" s="29" customFormat="1" x14ac:dyDescent="0.25"/>
    <row r="56370" s="29" customFormat="1" x14ac:dyDescent="0.25"/>
    <row r="56371" s="29" customFormat="1" x14ac:dyDescent="0.25"/>
    <row r="56372" s="29" customFormat="1" x14ac:dyDescent="0.25"/>
    <row r="56373" s="29" customFormat="1" x14ac:dyDescent="0.25"/>
    <row r="56374" s="29" customFormat="1" x14ac:dyDescent="0.25"/>
    <row r="56375" s="29" customFormat="1" x14ac:dyDescent="0.25"/>
    <row r="56376" s="29" customFormat="1" x14ac:dyDescent="0.25"/>
    <row r="56377" s="29" customFormat="1" x14ac:dyDescent="0.25"/>
    <row r="56378" s="29" customFormat="1" x14ac:dyDescent="0.25"/>
    <row r="56379" s="29" customFormat="1" x14ac:dyDescent="0.25"/>
    <row r="56380" s="29" customFormat="1" x14ac:dyDescent="0.25"/>
    <row r="56381" s="29" customFormat="1" x14ac:dyDescent="0.25"/>
    <row r="56382" s="29" customFormat="1" x14ac:dyDescent="0.25"/>
    <row r="56383" s="29" customFormat="1" x14ac:dyDescent="0.25"/>
    <row r="56384" s="29" customFormat="1" x14ac:dyDescent="0.25"/>
    <row r="56385" s="29" customFormat="1" x14ac:dyDescent="0.25"/>
    <row r="56386" s="29" customFormat="1" x14ac:dyDescent="0.25"/>
    <row r="56387" s="29" customFormat="1" x14ac:dyDescent="0.25"/>
    <row r="56388" s="29" customFormat="1" x14ac:dyDescent="0.25"/>
    <row r="56389" s="29" customFormat="1" x14ac:dyDescent="0.25"/>
    <row r="56390" s="29" customFormat="1" x14ac:dyDescent="0.25"/>
    <row r="56391" s="29" customFormat="1" x14ac:dyDescent="0.25"/>
    <row r="56392" s="29" customFormat="1" x14ac:dyDescent="0.25"/>
    <row r="56393" s="29" customFormat="1" x14ac:dyDescent="0.25"/>
    <row r="56394" s="29" customFormat="1" x14ac:dyDescent="0.25"/>
    <row r="56395" s="29" customFormat="1" x14ac:dyDescent="0.25"/>
    <row r="56396" s="29" customFormat="1" x14ac:dyDescent="0.25"/>
    <row r="56397" s="29" customFormat="1" x14ac:dyDescent="0.25"/>
    <row r="56398" s="29" customFormat="1" x14ac:dyDescent="0.25"/>
    <row r="56399" s="29" customFormat="1" x14ac:dyDescent="0.25"/>
    <row r="56400" s="29" customFormat="1" x14ac:dyDescent="0.25"/>
    <row r="56401" s="29" customFormat="1" x14ac:dyDescent="0.25"/>
    <row r="56402" s="29" customFormat="1" x14ac:dyDescent="0.25"/>
    <row r="56403" s="29" customFormat="1" x14ac:dyDescent="0.25"/>
    <row r="56404" s="29" customFormat="1" x14ac:dyDescent="0.25"/>
    <row r="56405" s="29" customFormat="1" x14ac:dyDescent="0.25"/>
    <row r="56406" s="29" customFormat="1" x14ac:dyDescent="0.25"/>
    <row r="56407" s="29" customFormat="1" x14ac:dyDescent="0.25"/>
    <row r="56408" s="29" customFormat="1" x14ac:dyDescent="0.25"/>
    <row r="56409" s="29" customFormat="1" x14ac:dyDescent="0.25"/>
    <row r="56410" s="29" customFormat="1" x14ac:dyDescent="0.25"/>
    <row r="56411" s="29" customFormat="1" x14ac:dyDescent="0.25"/>
    <row r="56412" s="29" customFormat="1" x14ac:dyDescent="0.25"/>
    <row r="56413" s="29" customFormat="1" x14ac:dyDescent="0.25"/>
    <row r="56414" s="29" customFormat="1" x14ac:dyDescent="0.25"/>
    <row r="56415" s="29" customFormat="1" x14ac:dyDescent="0.25"/>
    <row r="56416" s="29" customFormat="1" x14ac:dyDescent="0.25"/>
    <row r="56417" s="29" customFormat="1" x14ac:dyDescent="0.25"/>
    <row r="56418" s="29" customFormat="1" x14ac:dyDescent="0.25"/>
    <row r="56419" s="29" customFormat="1" x14ac:dyDescent="0.25"/>
    <row r="56420" s="29" customFormat="1" x14ac:dyDescent="0.25"/>
    <row r="56421" s="29" customFormat="1" x14ac:dyDescent="0.25"/>
    <row r="56422" s="29" customFormat="1" x14ac:dyDescent="0.25"/>
    <row r="56423" s="29" customFormat="1" x14ac:dyDescent="0.25"/>
    <row r="56424" s="29" customFormat="1" x14ac:dyDescent="0.25"/>
    <row r="56425" s="29" customFormat="1" x14ac:dyDescent="0.25"/>
    <row r="56426" s="29" customFormat="1" x14ac:dyDescent="0.25"/>
    <row r="56427" s="29" customFormat="1" x14ac:dyDescent="0.25"/>
    <row r="56428" s="29" customFormat="1" x14ac:dyDescent="0.25"/>
    <row r="56429" s="29" customFormat="1" x14ac:dyDescent="0.25"/>
    <row r="56430" s="29" customFormat="1" x14ac:dyDescent="0.25"/>
    <row r="56431" s="29" customFormat="1" x14ac:dyDescent="0.25"/>
    <row r="56432" s="29" customFormat="1" x14ac:dyDescent="0.25"/>
    <row r="56433" s="29" customFormat="1" x14ac:dyDescent="0.25"/>
    <row r="56434" s="29" customFormat="1" x14ac:dyDescent="0.25"/>
    <row r="56435" s="29" customFormat="1" x14ac:dyDescent="0.25"/>
    <row r="56436" s="29" customFormat="1" x14ac:dyDescent="0.25"/>
    <row r="56437" s="29" customFormat="1" x14ac:dyDescent="0.25"/>
    <row r="56438" s="29" customFormat="1" x14ac:dyDescent="0.25"/>
    <row r="56439" s="29" customFormat="1" x14ac:dyDescent="0.25"/>
    <row r="56440" s="29" customFormat="1" x14ac:dyDescent="0.25"/>
    <row r="56441" s="29" customFormat="1" x14ac:dyDescent="0.25"/>
    <row r="56442" s="29" customFormat="1" x14ac:dyDescent="0.25"/>
    <row r="56443" s="29" customFormat="1" x14ac:dyDescent="0.25"/>
    <row r="56444" s="29" customFormat="1" x14ac:dyDescent="0.25"/>
    <row r="56445" s="29" customFormat="1" x14ac:dyDescent="0.25"/>
    <row r="56446" s="29" customFormat="1" x14ac:dyDescent="0.25"/>
    <row r="56447" s="29" customFormat="1" x14ac:dyDescent="0.25"/>
    <row r="56448" s="29" customFormat="1" x14ac:dyDescent="0.25"/>
    <row r="56449" s="29" customFormat="1" x14ac:dyDescent="0.25"/>
    <row r="56450" s="29" customFormat="1" x14ac:dyDescent="0.25"/>
    <row r="56451" s="29" customFormat="1" x14ac:dyDescent="0.25"/>
    <row r="56452" s="29" customFormat="1" x14ac:dyDescent="0.25"/>
    <row r="56453" s="29" customFormat="1" x14ac:dyDescent="0.25"/>
    <row r="56454" s="29" customFormat="1" x14ac:dyDescent="0.25"/>
    <row r="56455" s="29" customFormat="1" x14ac:dyDescent="0.25"/>
    <row r="56456" s="29" customFormat="1" x14ac:dyDescent="0.25"/>
    <row r="56457" s="29" customFormat="1" x14ac:dyDescent="0.25"/>
    <row r="56458" s="29" customFormat="1" x14ac:dyDescent="0.25"/>
    <row r="56459" s="29" customFormat="1" x14ac:dyDescent="0.25"/>
    <row r="56460" s="29" customFormat="1" x14ac:dyDescent="0.25"/>
    <row r="56461" s="29" customFormat="1" x14ac:dyDescent="0.25"/>
    <row r="56462" s="29" customFormat="1" x14ac:dyDescent="0.25"/>
    <row r="56463" s="29" customFormat="1" x14ac:dyDescent="0.25"/>
    <row r="56464" s="29" customFormat="1" x14ac:dyDescent="0.25"/>
    <row r="56465" s="29" customFormat="1" x14ac:dyDescent="0.25"/>
    <row r="56466" s="29" customFormat="1" x14ac:dyDescent="0.25"/>
    <row r="56467" s="29" customFormat="1" x14ac:dyDescent="0.25"/>
    <row r="56468" s="29" customFormat="1" x14ac:dyDescent="0.25"/>
    <row r="56469" s="29" customFormat="1" x14ac:dyDescent="0.25"/>
    <row r="56470" s="29" customFormat="1" x14ac:dyDescent="0.25"/>
    <row r="56471" s="29" customFormat="1" x14ac:dyDescent="0.25"/>
    <row r="56472" s="29" customFormat="1" x14ac:dyDescent="0.25"/>
    <row r="56473" s="29" customFormat="1" x14ac:dyDescent="0.25"/>
    <row r="56474" s="29" customFormat="1" x14ac:dyDescent="0.25"/>
    <row r="56475" s="29" customFormat="1" x14ac:dyDescent="0.25"/>
    <row r="56476" s="29" customFormat="1" x14ac:dyDescent="0.25"/>
    <row r="56477" s="29" customFormat="1" x14ac:dyDescent="0.25"/>
    <row r="56478" s="29" customFormat="1" x14ac:dyDescent="0.25"/>
    <row r="56479" s="29" customFormat="1" x14ac:dyDescent="0.25"/>
    <row r="56480" s="29" customFormat="1" x14ac:dyDescent="0.25"/>
    <row r="56481" s="29" customFormat="1" x14ac:dyDescent="0.25"/>
    <row r="56482" s="29" customFormat="1" x14ac:dyDescent="0.25"/>
    <row r="56483" s="29" customFormat="1" x14ac:dyDescent="0.25"/>
    <row r="56484" s="29" customFormat="1" x14ac:dyDescent="0.25"/>
    <row r="56485" s="29" customFormat="1" x14ac:dyDescent="0.25"/>
    <row r="56486" s="29" customFormat="1" x14ac:dyDescent="0.25"/>
    <row r="56487" s="29" customFormat="1" x14ac:dyDescent="0.25"/>
    <row r="56488" s="29" customFormat="1" x14ac:dyDescent="0.25"/>
    <row r="56489" s="29" customFormat="1" x14ac:dyDescent="0.25"/>
    <row r="56490" s="29" customFormat="1" x14ac:dyDescent="0.25"/>
    <row r="56491" s="29" customFormat="1" x14ac:dyDescent="0.25"/>
    <row r="56492" s="29" customFormat="1" x14ac:dyDescent="0.25"/>
    <row r="56493" s="29" customFormat="1" x14ac:dyDescent="0.25"/>
    <row r="56494" s="29" customFormat="1" x14ac:dyDescent="0.25"/>
    <row r="56495" s="29" customFormat="1" x14ac:dyDescent="0.25"/>
    <row r="56496" s="29" customFormat="1" x14ac:dyDescent="0.25"/>
    <row r="56497" s="29" customFormat="1" x14ac:dyDescent="0.25"/>
    <row r="56498" s="29" customFormat="1" x14ac:dyDescent="0.25"/>
    <row r="56499" s="29" customFormat="1" x14ac:dyDescent="0.25"/>
    <row r="56500" s="29" customFormat="1" x14ac:dyDescent="0.25"/>
    <row r="56501" s="29" customFormat="1" x14ac:dyDescent="0.25"/>
    <row r="56502" s="29" customFormat="1" x14ac:dyDescent="0.25"/>
    <row r="56503" s="29" customFormat="1" x14ac:dyDescent="0.25"/>
    <row r="56504" s="29" customFormat="1" x14ac:dyDescent="0.25"/>
    <row r="56505" s="29" customFormat="1" x14ac:dyDescent="0.25"/>
    <row r="56506" s="29" customFormat="1" x14ac:dyDescent="0.25"/>
    <row r="56507" s="29" customFormat="1" x14ac:dyDescent="0.25"/>
    <row r="56508" s="29" customFormat="1" x14ac:dyDescent="0.25"/>
    <row r="56509" s="29" customFormat="1" x14ac:dyDescent="0.25"/>
    <row r="56510" s="29" customFormat="1" x14ac:dyDescent="0.25"/>
    <row r="56511" s="29" customFormat="1" x14ac:dyDescent="0.25"/>
    <row r="56512" s="29" customFormat="1" x14ac:dyDescent="0.25"/>
    <row r="56513" s="29" customFormat="1" x14ac:dyDescent="0.25"/>
    <row r="56514" s="29" customFormat="1" x14ac:dyDescent="0.25"/>
    <row r="56515" s="29" customFormat="1" x14ac:dyDescent="0.25"/>
    <row r="56516" s="29" customFormat="1" x14ac:dyDescent="0.25"/>
    <row r="56517" s="29" customFormat="1" x14ac:dyDescent="0.25"/>
    <row r="56518" s="29" customFormat="1" x14ac:dyDescent="0.25"/>
    <row r="56519" s="29" customFormat="1" x14ac:dyDescent="0.25"/>
    <row r="56520" s="29" customFormat="1" x14ac:dyDescent="0.25"/>
    <row r="56521" s="29" customFormat="1" x14ac:dyDescent="0.25"/>
    <row r="56522" s="29" customFormat="1" x14ac:dyDescent="0.25"/>
    <row r="56523" s="29" customFormat="1" x14ac:dyDescent="0.25"/>
    <row r="56524" s="29" customFormat="1" x14ac:dyDescent="0.25"/>
    <row r="56525" s="29" customFormat="1" x14ac:dyDescent="0.25"/>
    <row r="56526" s="29" customFormat="1" x14ac:dyDescent="0.25"/>
    <row r="56527" s="29" customFormat="1" x14ac:dyDescent="0.25"/>
    <row r="56528" s="29" customFormat="1" x14ac:dyDescent="0.25"/>
    <row r="56529" s="29" customFormat="1" x14ac:dyDescent="0.25"/>
    <row r="56530" s="29" customFormat="1" x14ac:dyDescent="0.25"/>
    <row r="56531" s="29" customFormat="1" x14ac:dyDescent="0.25"/>
    <row r="56532" s="29" customFormat="1" x14ac:dyDescent="0.25"/>
    <row r="56533" s="29" customFormat="1" x14ac:dyDescent="0.25"/>
    <row r="56534" s="29" customFormat="1" x14ac:dyDescent="0.25"/>
    <row r="56535" s="29" customFormat="1" x14ac:dyDescent="0.25"/>
    <row r="56536" s="29" customFormat="1" x14ac:dyDescent="0.25"/>
    <row r="56537" s="29" customFormat="1" x14ac:dyDescent="0.25"/>
    <row r="56538" s="29" customFormat="1" x14ac:dyDescent="0.25"/>
    <row r="56539" s="29" customFormat="1" x14ac:dyDescent="0.25"/>
    <row r="56540" s="29" customFormat="1" x14ac:dyDescent="0.25"/>
    <row r="56541" s="29" customFormat="1" x14ac:dyDescent="0.25"/>
    <row r="56542" s="29" customFormat="1" x14ac:dyDescent="0.25"/>
    <row r="56543" s="29" customFormat="1" x14ac:dyDescent="0.25"/>
    <row r="56544" s="29" customFormat="1" x14ac:dyDescent="0.25"/>
    <row r="56545" s="29" customFormat="1" x14ac:dyDescent="0.25"/>
    <row r="56546" s="29" customFormat="1" x14ac:dyDescent="0.25"/>
    <row r="56547" s="29" customFormat="1" x14ac:dyDescent="0.25"/>
    <row r="56548" s="29" customFormat="1" x14ac:dyDescent="0.25"/>
    <row r="56549" s="29" customFormat="1" x14ac:dyDescent="0.25"/>
    <row r="56550" s="29" customFormat="1" x14ac:dyDescent="0.25"/>
    <row r="56551" s="29" customFormat="1" x14ac:dyDescent="0.25"/>
    <row r="56552" s="29" customFormat="1" x14ac:dyDescent="0.25"/>
    <row r="56553" s="29" customFormat="1" x14ac:dyDescent="0.25"/>
    <row r="56554" s="29" customFormat="1" x14ac:dyDescent="0.25"/>
    <row r="56555" s="29" customFormat="1" x14ac:dyDescent="0.25"/>
    <row r="56556" s="29" customFormat="1" x14ac:dyDescent="0.25"/>
    <row r="56557" s="29" customFormat="1" x14ac:dyDescent="0.25"/>
    <row r="56558" s="29" customFormat="1" x14ac:dyDescent="0.25"/>
    <row r="56559" s="29" customFormat="1" x14ac:dyDescent="0.25"/>
    <row r="56560" s="29" customFormat="1" x14ac:dyDescent="0.25"/>
    <row r="56561" s="29" customFormat="1" x14ac:dyDescent="0.25"/>
    <row r="56562" s="29" customFormat="1" x14ac:dyDescent="0.25"/>
    <row r="56563" s="29" customFormat="1" x14ac:dyDescent="0.25"/>
    <row r="56564" s="29" customFormat="1" x14ac:dyDescent="0.25"/>
    <row r="56565" s="29" customFormat="1" x14ac:dyDescent="0.25"/>
    <row r="56566" s="29" customFormat="1" x14ac:dyDescent="0.25"/>
    <row r="56567" s="29" customFormat="1" x14ac:dyDescent="0.25"/>
    <row r="56568" s="29" customFormat="1" x14ac:dyDescent="0.25"/>
    <row r="56569" s="29" customFormat="1" x14ac:dyDescent="0.25"/>
    <row r="56570" s="29" customFormat="1" x14ac:dyDescent="0.25"/>
    <row r="56571" s="29" customFormat="1" x14ac:dyDescent="0.25"/>
    <row r="56572" s="29" customFormat="1" x14ac:dyDescent="0.25"/>
    <row r="56573" s="29" customFormat="1" x14ac:dyDescent="0.25"/>
    <row r="56574" s="29" customFormat="1" x14ac:dyDescent="0.25"/>
    <row r="56575" s="29" customFormat="1" x14ac:dyDescent="0.25"/>
    <row r="56576" s="29" customFormat="1" x14ac:dyDescent="0.25"/>
    <row r="56577" s="29" customFormat="1" x14ac:dyDescent="0.25"/>
    <row r="56578" s="29" customFormat="1" x14ac:dyDescent="0.25"/>
    <row r="56579" s="29" customFormat="1" x14ac:dyDescent="0.25"/>
    <row r="56580" s="29" customFormat="1" x14ac:dyDescent="0.25"/>
    <row r="56581" s="29" customFormat="1" x14ac:dyDescent="0.25"/>
    <row r="56582" s="29" customFormat="1" x14ac:dyDescent="0.25"/>
    <row r="56583" s="29" customFormat="1" x14ac:dyDescent="0.25"/>
    <row r="56584" s="29" customFormat="1" x14ac:dyDescent="0.25"/>
    <row r="56585" s="29" customFormat="1" x14ac:dyDescent="0.25"/>
    <row r="56586" s="29" customFormat="1" x14ac:dyDescent="0.25"/>
    <row r="56587" s="29" customFormat="1" x14ac:dyDescent="0.25"/>
    <row r="56588" s="29" customFormat="1" x14ac:dyDescent="0.25"/>
    <row r="56589" s="29" customFormat="1" x14ac:dyDescent="0.25"/>
    <row r="56590" s="29" customFormat="1" x14ac:dyDescent="0.25"/>
    <row r="56591" s="29" customFormat="1" x14ac:dyDescent="0.25"/>
    <row r="56592" s="29" customFormat="1" x14ac:dyDescent="0.25"/>
    <row r="56593" s="29" customFormat="1" x14ac:dyDescent="0.25"/>
    <row r="56594" s="29" customFormat="1" x14ac:dyDescent="0.25"/>
    <row r="56595" s="29" customFormat="1" x14ac:dyDescent="0.25"/>
    <row r="56596" s="29" customFormat="1" x14ac:dyDescent="0.25"/>
    <row r="56597" s="29" customFormat="1" x14ac:dyDescent="0.25"/>
    <row r="56598" s="29" customFormat="1" x14ac:dyDescent="0.25"/>
    <row r="56599" s="29" customFormat="1" x14ac:dyDescent="0.25"/>
    <row r="56600" s="29" customFormat="1" x14ac:dyDescent="0.25"/>
    <row r="56601" s="29" customFormat="1" x14ac:dyDescent="0.25"/>
    <row r="56602" s="29" customFormat="1" x14ac:dyDescent="0.25"/>
    <row r="56603" s="29" customFormat="1" x14ac:dyDescent="0.25"/>
    <row r="56604" s="29" customFormat="1" x14ac:dyDescent="0.25"/>
    <row r="56605" s="29" customFormat="1" x14ac:dyDescent="0.25"/>
    <row r="56606" s="29" customFormat="1" x14ac:dyDescent="0.25"/>
    <row r="56607" s="29" customFormat="1" x14ac:dyDescent="0.25"/>
    <row r="56608" s="29" customFormat="1" x14ac:dyDescent="0.25"/>
    <row r="56609" s="29" customFormat="1" x14ac:dyDescent="0.25"/>
    <row r="56610" s="29" customFormat="1" x14ac:dyDescent="0.25"/>
    <row r="56611" s="29" customFormat="1" x14ac:dyDescent="0.25"/>
    <row r="56612" s="29" customFormat="1" x14ac:dyDescent="0.25"/>
    <row r="56613" s="29" customFormat="1" x14ac:dyDescent="0.25"/>
    <row r="56614" s="29" customFormat="1" x14ac:dyDescent="0.25"/>
    <row r="56615" s="29" customFormat="1" x14ac:dyDescent="0.25"/>
    <row r="56616" s="29" customFormat="1" x14ac:dyDescent="0.25"/>
    <row r="56617" s="29" customFormat="1" x14ac:dyDescent="0.25"/>
    <row r="56618" s="29" customFormat="1" x14ac:dyDescent="0.25"/>
    <row r="56619" s="29" customFormat="1" x14ac:dyDescent="0.25"/>
    <row r="56620" s="29" customFormat="1" x14ac:dyDescent="0.25"/>
    <row r="56621" s="29" customFormat="1" x14ac:dyDescent="0.25"/>
    <row r="56622" s="29" customFormat="1" x14ac:dyDescent="0.25"/>
    <row r="56623" s="29" customFormat="1" x14ac:dyDescent="0.25"/>
    <row r="56624" s="29" customFormat="1" x14ac:dyDescent="0.25"/>
    <row r="56625" s="29" customFormat="1" x14ac:dyDescent="0.25"/>
    <row r="56626" s="29" customFormat="1" x14ac:dyDescent="0.25"/>
    <row r="56627" s="29" customFormat="1" x14ac:dyDescent="0.25"/>
    <row r="56628" s="29" customFormat="1" x14ac:dyDescent="0.25"/>
    <row r="56629" s="29" customFormat="1" x14ac:dyDescent="0.25"/>
    <row r="56630" s="29" customFormat="1" x14ac:dyDescent="0.25"/>
    <row r="56631" s="29" customFormat="1" x14ac:dyDescent="0.25"/>
    <row r="56632" s="29" customFormat="1" x14ac:dyDescent="0.25"/>
    <row r="56633" s="29" customFormat="1" x14ac:dyDescent="0.25"/>
    <row r="56634" s="29" customFormat="1" x14ac:dyDescent="0.25"/>
    <row r="56635" s="29" customFormat="1" x14ac:dyDescent="0.25"/>
    <row r="56636" s="29" customFormat="1" x14ac:dyDescent="0.25"/>
    <row r="56637" s="29" customFormat="1" x14ac:dyDescent="0.25"/>
    <row r="56638" s="29" customFormat="1" x14ac:dyDescent="0.25"/>
    <row r="56639" s="29" customFormat="1" x14ac:dyDescent="0.25"/>
    <row r="56640" s="29" customFormat="1" x14ac:dyDescent="0.25"/>
    <row r="56641" s="29" customFormat="1" x14ac:dyDescent="0.25"/>
    <row r="56642" s="29" customFormat="1" x14ac:dyDescent="0.25"/>
    <row r="56643" s="29" customFormat="1" x14ac:dyDescent="0.25"/>
    <row r="56644" s="29" customFormat="1" x14ac:dyDescent="0.25"/>
    <row r="56645" s="29" customFormat="1" x14ac:dyDescent="0.25"/>
    <row r="56646" s="29" customFormat="1" x14ac:dyDescent="0.25"/>
    <row r="56647" s="29" customFormat="1" x14ac:dyDescent="0.25"/>
    <row r="56648" s="29" customFormat="1" x14ac:dyDescent="0.25"/>
    <row r="56649" s="29" customFormat="1" x14ac:dyDescent="0.25"/>
    <row r="56650" s="29" customFormat="1" x14ac:dyDescent="0.25"/>
    <row r="56651" s="29" customFormat="1" x14ac:dyDescent="0.25"/>
    <row r="56652" s="29" customFormat="1" x14ac:dyDescent="0.25"/>
    <row r="56653" s="29" customFormat="1" x14ac:dyDescent="0.25"/>
    <row r="56654" s="29" customFormat="1" x14ac:dyDescent="0.25"/>
    <row r="56655" s="29" customFormat="1" x14ac:dyDescent="0.25"/>
    <row r="56656" s="29" customFormat="1" x14ac:dyDescent="0.25"/>
    <row r="56657" s="29" customFormat="1" x14ac:dyDescent="0.25"/>
    <row r="56658" s="29" customFormat="1" x14ac:dyDescent="0.25"/>
    <row r="56659" s="29" customFormat="1" x14ac:dyDescent="0.25"/>
    <row r="56660" s="29" customFormat="1" x14ac:dyDescent="0.25"/>
    <row r="56661" s="29" customFormat="1" x14ac:dyDescent="0.25"/>
    <row r="56662" s="29" customFormat="1" x14ac:dyDescent="0.25"/>
    <row r="56663" s="29" customFormat="1" x14ac:dyDescent="0.25"/>
    <row r="56664" s="29" customFormat="1" x14ac:dyDescent="0.25"/>
    <row r="56665" s="29" customFormat="1" x14ac:dyDescent="0.25"/>
    <row r="56666" s="29" customFormat="1" x14ac:dyDescent="0.25"/>
    <row r="56667" s="29" customFormat="1" x14ac:dyDescent="0.25"/>
    <row r="56668" s="29" customFormat="1" x14ac:dyDescent="0.25"/>
    <row r="56669" s="29" customFormat="1" x14ac:dyDescent="0.25"/>
    <row r="56670" s="29" customFormat="1" x14ac:dyDescent="0.25"/>
    <row r="56671" s="29" customFormat="1" x14ac:dyDescent="0.25"/>
    <row r="56672" s="29" customFormat="1" x14ac:dyDescent="0.25"/>
    <row r="56673" s="29" customFormat="1" x14ac:dyDescent="0.25"/>
    <row r="56674" s="29" customFormat="1" x14ac:dyDescent="0.25"/>
    <row r="56675" s="29" customFormat="1" x14ac:dyDescent="0.25"/>
    <row r="56676" s="29" customFormat="1" x14ac:dyDescent="0.25"/>
    <row r="56677" s="29" customFormat="1" x14ac:dyDescent="0.25"/>
    <row r="56678" s="29" customFormat="1" x14ac:dyDescent="0.25"/>
    <row r="56679" s="29" customFormat="1" x14ac:dyDescent="0.25"/>
    <row r="56680" s="29" customFormat="1" x14ac:dyDescent="0.25"/>
    <row r="56681" s="29" customFormat="1" x14ac:dyDescent="0.25"/>
    <row r="56682" s="29" customFormat="1" x14ac:dyDescent="0.25"/>
    <row r="56683" s="29" customFormat="1" x14ac:dyDescent="0.25"/>
    <row r="56684" s="29" customFormat="1" x14ac:dyDescent="0.25"/>
    <row r="56685" s="29" customFormat="1" x14ac:dyDescent="0.25"/>
    <row r="56686" s="29" customFormat="1" x14ac:dyDescent="0.25"/>
    <row r="56687" s="29" customFormat="1" x14ac:dyDescent="0.25"/>
    <row r="56688" s="29" customFormat="1" x14ac:dyDescent="0.25"/>
    <row r="56689" s="29" customFormat="1" x14ac:dyDescent="0.25"/>
    <row r="56690" s="29" customFormat="1" x14ac:dyDescent="0.25"/>
    <row r="56691" s="29" customFormat="1" x14ac:dyDescent="0.25"/>
    <row r="56692" s="29" customFormat="1" x14ac:dyDescent="0.25"/>
    <row r="56693" s="29" customFormat="1" x14ac:dyDescent="0.25"/>
    <row r="56694" s="29" customFormat="1" x14ac:dyDescent="0.25"/>
    <row r="56695" s="29" customFormat="1" x14ac:dyDescent="0.25"/>
    <row r="56696" s="29" customFormat="1" x14ac:dyDescent="0.25"/>
    <row r="56697" s="29" customFormat="1" x14ac:dyDescent="0.25"/>
    <row r="56698" s="29" customFormat="1" x14ac:dyDescent="0.25"/>
    <row r="56699" s="29" customFormat="1" x14ac:dyDescent="0.25"/>
    <row r="56700" s="29" customFormat="1" x14ac:dyDescent="0.25"/>
    <row r="56701" s="29" customFormat="1" x14ac:dyDescent="0.25"/>
    <row r="56702" s="29" customFormat="1" x14ac:dyDescent="0.25"/>
    <row r="56703" s="29" customFormat="1" x14ac:dyDescent="0.25"/>
    <row r="56704" s="29" customFormat="1" x14ac:dyDescent="0.25"/>
    <row r="56705" s="29" customFormat="1" x14ac:dyDescent="0.25"/>
    <row r="56706" s="29" customFormat="1" x14ac:dyDescent="0.25"/>
    <row r="56707" s="29" customFormat="1" x14ac:dyDescent="0.25"/>
    <row r="56708" s="29" customFormat="1" x14ac:dyDescent="0.25"/>
    <row r="56709" s="29" customFormat="1" x14ac:dyDescent="0.25"/>
    <row r="56710" s="29" customFormat="1" x14ac:dyDescent="0.25"/>
    <row r="56711" s="29" customFormat="1" x14ac:dyDescent="0.25"/>
    <row r="56712" s="29" customFormat="1" x14ac:dyDescent="0.25"/>
    <row r="56713" s="29" customFormat="1" x14ac:dyDescent="0.25"/>
    <row r="56714" s="29" customFormat="1" x14ac:dyDescent="0.25"/>
    <row r="56715" s="29" customFormat="1" x14ac:dyDescent="0.25"/>
    <row r="56716" s="29" customFormat="1" x14ac:dyDescent="0.25"/>
    <row r="56717" s="29" customFormat="1" x14ac:dyDescent="0.25"/>
    <row r="56718" s="29" customFormat="1" x14ac:dyDescent="0.25"/>
    <row r="56719" s="29" customFormat="1" x14ac:dyDescent="0.25"/>
    <row r="56720" s="29" customFormat="1" x14ac:dyDescent="0.25"/>
    <row r="56721" s="29" customFormat="1" x14ac:dyDescent="0.25"/>
    <row r="56722" s="29" customFormat="1" x14ac:dyDescent="0.25"/>
    <row r="56723" s="29" customFormat="1" x14ac:dyDescent="0.25"/>
    <row r="56724" s="29" customFormat="1" x14ac:dyDescent="0.25"/>
    <row r="56725" s="29" customFormat="1" x14ac:dyDescent="0.25"/>
    <row r="56726" s="29" customFormat="1" x14ac:dyDescent="0.25"/>
    <row r="56727" s="29" customFormat="1" x14ac:dyDescent="0.25"/>
    <row r="56728" s="29" customFormat="1" x14ac:dyDescent="0.25"/>
    <row r="56729" s="29" customFormat="1" x14ac:dyDescent="0.25"/>
    <row r="56730" s="29" customFormat="1" x14ac:dyDescent="0.25"/>
    <row r="56731" s="29" customFormat="1" x14ac:dyDescent="0.25"/>
    <row r="56732" s="29" customFormat="1" x14ac:dyDescent="0.25"/>
    <row r="56733" s="29" customFormat="1" x14ac:dyDescent="0.25"/>
    <row r="56734" s="29" customFormat="1" x14ac:dyDescent="0.25"/>
    <row r="56735" s="29" customFormat="1" x14ac:dyDescent="0.25"/>
    <row r="56736" s="29" customFormat="1" x14ac:dyDescent="0.25"/>
    <row r="56737" s="29" customFormat="1" x14ac:dyDescent="0.25"/>
    <row r="56738" s="29" customFormat="1" x14ac:dyDescent="0.25"/>
    <row r="56739" s="29" customFormat="1" x14ac:dyDescent="0.25"/>
    <row r="56740" s="29" customFormat="1" x14ac:dyDescent="0.25"/>
    <row r="56741" s="29" customFormat="1" x14ac:dyDescent="0.25"/>
    <row r="56742" s="29" customFormat="1" x14ac:dyDescent="0.25"/>
    <row r="56743" s="29" customFormat="1" x14ac:dyDescent="0.25"/>
    <row r="56744" s="29" customFormat="1" x14ac:dyDescent="0.25"/>
    <row r="56745" s="29" customFormat="1" x14ac:dyDescent="0.25"/>
    <row r="56746" s="29" customFormat="1" x14ac:dyDescent="0.25"/>
    <row r="56747" s="29" customFormat="1" x14ac:dyDescent="0.25"/>
    <row r="56748" s="29" customFormat="1" x14ac:dyDescent="0.25"/>
    <row r="56749" s="29" customFormat="1" x14ac:dyDescent="0.25"/>
    <row r="56750" s="29" customFormat="1" x14ac:dyDescent="0.25"/>
    <row r="56751" s="29" customFormat="1" x14ac:dyDescent="0.25"/>
    <row r="56752" s="29" customFormat="1" x14ac:dyDescent="0.25"/>
    <row r="56753" s="29" customFormat="1" x14ac:dyDescent="0.25"/>
    <row r="56754" s="29" customFormat="1" x14ac:dyDescent="0.25"/>
    <row r="56755" s="29" customFormat="1" x14ac:dyDescent="0.25"/>
    <row r="56756" s="29" customFormat="1" x14ac:dyDescent="0.25"/>
    <row r="56757" s="29" customFormat="1" x14ac:dyDescent="0.25"/>
    <row r="56758" s="29" customFormat="1" x14ac:dyDescent="0.25"/>
    <row r="56759" s="29" customFormat="1" x14ac:dyDescent="0.25"/>
    <row r="56760" s="29" customFormat="1" x14ac:dyDescent="0.25"/>
    <row r="56761" s="29" customFormat="1" x14ac:dyDescent="0.25"/>
    <row r="56762" s="29" customFormat="1" x14ac:dyDescent="0.25"/>
    <row r="56763" s="29" customFormat="1" x14ac:dyDescent="0.25"/>
    <row r="56764" s="29" customFormat="1" x14ac:dyDescent="0.25"/>
    <row r="56765" s="29" customFormat="1" x14ac:dyDescent="0.25"/>
    <row r="56766" s="29" customFormat="1" x14ac:dyDescent="0.25"/>
    <row r="56767" s="29" customFormat="1" x14ac:dyDescent="0.25"/>
    <row r="56768" s="29" customFormat="1" x14ac:dyDescent="0.25"/>
    <row r="56769" s="29" customFormat="1" x14ac:dyDescent="0.25"/>
    <row r="56770" s="29" customFormat="1" x14ac:dyDescent="0.25"/>
    <row r="56771" s="29" customFormat="1" x14ac:dyDescent="0.25"/>
    <row r="56772" s="29" customFormat="1" x14ac:dyDescent="0.25"/>
    <row r="56773" s="29" customFormat="1" x14ac:dyDescent="0.25"/>
    <row r="56774" s="29" customFormat="1" x14ac:dyDescent="0.25"/>
    <row r="56775" s="29" customFormat="1" x14ac:dyDescent="0.25"/>
    <row r="56776" s="29" customFormat="1" x14ac:dyDescent="0.25"/>
    <row r="56777" s="29" customFormat="1" x14ac:dyDescent="0.25"/>
    <row r="56778" s="29" customFormat="1" x14ac:dyDescent="0.25"/>
    <row r="56779" s="29" customFormat="1" x14ac:dyDescent="0.25"/>
    <row r="56780" s="29" customFormat="1" x14ac:dyDescent="0.25"/>
    <row r="56781" s="29" customFormat="1" x14ac:dyDescent="0.25"/>
    <row r="56782" s="29" customFormat="1" x14ac:dyDescent="0.25"/>
    <row r="56783" s="29" customFormat="1" x14ac:dyDescent="0.25"/>
    <row r="56784" s="29" customFormat="1" x14ac:dyDescent="0.25"/>
    <row r="56785" s="29" customFormat="1" x14ac:dyDescent="0.25"/>
    <row r="56786" s="29" customFormat="1" x14ac:dyDescent="0.25"/>
    <row r="56787" s="29" customFormat="1" x14ac:dyDescent="0.25"/>
    <row r="56788" s="29" customFormat="1" x14ac:dyDescent="0.25"/>
    <row r="56789" s="29" customFormat="1" x14ac:dyDescent="0.25"/>
    <row r="56790" s="29" customFormat="1" x14ac:dyDescent="0.25"/>
    <row r="56791" s="29" customFormat="1" x14ac:dyDescent="0.25"/>
    <row r="56792" s="29" customFormat="1" x14ac:dyDescent="0.25"/>
    <row r="56793" s="29" customFormat="1" x14ac:dyDescent="0.25"/>
    <row r="56794" s="29" customFormat="1" x14ac:dyDescent="0.25"/>
    <row r="56795" s="29" customFormat="1" x14ac:dyDescent="0.25"/>
    <row r="56796" s="29" customFormat="1" x14ac:dyDescent="0.25"/>
    <row r="56797" s="29" customFormat="1" x14ac:dyDescent="0.25"/>
    <row r="56798" s="29" customFormat="1" x14ac:dyDescent="0.25"/>
    <row r="56799" s="29" customFormat="1" x14ac:dyDescent="0.25"/>
    <row r="56800" s="29" customFormat="1" x14ac:dyDescent="0.25"/>
    <row r="56801" s="29" customFormat="1" x14ac:dyDescent="0.25"/>
    <row r="56802" s="29" customFormat="1" x14ac:dyDescent="0.25"/>
    <row r="56803" s="29" customFormat="1" x14ac:dyDescent="0.25"/>
    <row r="56804" s="29" customFormat="1" x14ac:dyDescent="0.25"/>
    <row r="56805" s="29" customFormat="1" x14ac:dyDescent="0.25"/>
    <row r="56806" s="29" customFormat="1" x14ac:dyDescent="0.25"/>
    <row r="56807" s="29" customFormat="1" x14ac:dyDescent="0.25"/>
    <row r="56808" s="29" customFormat="1" x14ac:dyDescent="0.25"/>
    <row r="56809" s="29" customFormat="1" x14ac:dyDescent="0.25"/>
    <row r="56810" s="29" customFormat="1" x14ac:dyDescent="0.25"/>
    <row r="56811" s="29" customFormat="1" x14ac:dyDescent="0.25"/>
    <row r="56812" s="29" customFormat="1" x14ac:dyDescent="0.25"/>
    <row r="56813" s="29" customFormat="1" x14ac:dyDescent="0.25"/>
    <row r="56814" s="29" customFormat="1" x14ac:dyDescent="0.25"/>
    <row r="56815" s="29" customFormat="1" x14ac:dyDescent="0.25"/>
    <row r="56816" s="29" customFormat="1" x14ac:dyDescent="0.25"/>
    <row r="56817" s="29" customFormat="1" x14ac:dyDescent="0.25"/>
    <row r="56818" s="29" customFormat="1" x14ac:dyDescent="0.25"/>
    <row r="56819" s="29" customFormat="1" x14ac:dyDescent="0.25"/>
    <row r="56820" s="29" customFormat="1" x14ac:dyDescent="0.25"/>
    <row r="56821" s="29" customFormat="1" x14ac:dyDescent="0.25"/>
    <row r="56822" s="29" customFormat="1" x14ac:dyDescent="0.25"/>
    <row r="56823" s="29" customFormat="1" x14ac:dyDescent="0.25"/>
    <row r="56824" s="29" customFormat="1" x14ac:dyDescent="0.25"/>
    <row r="56825" s="29" customFormat="1" x14ac:dyDescent="0.25"/>
    <row r="56826" s="29" customFormat="1" x14ac:dyDescent="0.25"/>
    <row r="56827" s="29" customFormat="1" x14ac:dyDescent="0.25"/>
    <row r="56828" s="29" customFormat="1" x14ac:dyDescent="0.25"/>
    <row r="56829" s="29" customFormat="1" x14ac:dyDescent="0.25"/>
    <row r="56830" s="29" customFormat="1" x14ac:dyDescent="0.25"/>
    <row r="56831" s="29" customFormat="1" x14ac:dyDescent="0.25"/>
    <row r="56832" s="29" customFormat="1" x14ac:dyDescent="0.25"/>
    <row r="56833" s="29" customFormat="1" x14ac:dyDescent="0.25"/>
    <row r="56834" s="29" customFormat="1" x14ac:dyDescent="0.25"/>
    <row r="56835" s="29" customFormat="1" x14ac:dyDescent="0.25"/>
    <row r="56836" s="29" customFormat="1" x14ac:dyDescent="0.25"/>
    <row r="56837" s="29" customFormat="1" x14ac:dyDescent="0.25"/>
    <row r="56838" s="29" customFormat="1" x14ac:dyDescent="0.25"/>
    <row r="56839" s="29" customFormat="1" x14ac:dyDescent="0.25"/>
    <row r="56840" s="29" customFormat="1" x14ac:dyDescent="0.25"/>
    <row r="56841" s="29" customFormat="1" x14ac:dyDescent="0.25"/>
    <row r="56842" s="29" customFormat="1" x14ac:dyDescent="0.25"/>
    <row r="56843" s="29" customFormat="1" x14ac:dyDescent="0.25"/>
    <row r="56844" s="29" customFormat="1" x14ac:dyDescent="0.25"/>
    <row r="56845" s="29" customFormat="1" x14ac:dyDescent="0.25"/>
    <row r="56846" s="29" customFormat="1" x14ac:dyDescent="0.25"/>
    <row r="56847" s="29" customFormat="1" x14ac:dyDescent="0.25"/>
    <row r="56848" s="29" customFormat="1" x14ac:dyDescent="0.25"/>
    <row r="56849" s="29" customFormat="1" x14ac:dyDescent="0.25"/>
    <row r="56850" s="29" customFormat="1" x14ac:dyDescent="0.25"/>
    <row r="56851" s="29" customFormat="1" x14ac:dyDescent="0.25"/>
    <row r="56852" s="29" customFormat="1" x14ac:dyDescent="0.25"/>
    <row r="56853" s="29" customFormat="1" x14ac:dyDescent="0.25"/>
    <row r="56854" s="29" customFormat="1" x14ac:dyDescent="0.25"/>
    <row r="56855" s="29" customFormat="1" x14ac:dyDescent="0.25"/>
    <row r="56856" s="29" customFormat="1" x14ac:dyDescent="0.25"/>
    <row r="56857" s="29" customFormat="1" x14ac:dyDescent="0.25"/>
    <row r="56858" s="29" customFormat="1" x14ac:dyDescent="0.25"/>
    <row r="56859" s="29" customFormat="1" x14ac:dyDescent="0.25"/>
    <row r="56860" s="29" customFormat="1" x14ac:dyDescent="0.25"/>
    <row r="56861" s="29" customFormat="1" x14ac:dyDescent="0.25"/>
    <row r="56862" s="29" customFormat="1" x14ac:dyDescent="0.25"/>
    <row r="56863" s="29" customFormat="1" x14ac:dyDescent="0.25"/>
    <row r="56864" s="29" customFormat="1" x14ac:dyDescent="0.25"/>
    <row r="56865" s="29" customFormat="1" x14ac:dyDescent="0.25"/>
    <row r="56866" s="29" customFormat="1" x14ac:dyDescent="0.25"/>
    <row r="56867" s="29" customFormat="1" x14ac:dyDescent="0.25"/>
    <row r="56868" s="29" customFormat="1" x14ac:dyDescent="0.25"/>
    <row r="56869" s="29" customFormat="1" x14ac:dyDescent="0.25"/>
    <row r="56870" s="29" customFormat="1" x14ac:dyDescent="0.25"/>
    <row r="56871" s="29" customFormat="1" x14ac:dyDescent="0.25"/>
    <row r="56872" s="29" customFormat="1" x14ac:dyDescent="0.25"/>
    <row r="56873" s="29" customFormat="1" x14ac:dyDescent="0.25"/>
    <row r="56874" s="29" customFormat="1" x14ac:dyDescent="0.25"/>
    <row r="56875" s="29" customFormat="1" x14ac:dyDescent="0.25"/>
    <row r="56876" s="29" customFormat="1" x14ac:dyDescent="0.25"/>
    <row r="56877" s="29" customFormat="1" x14ac:dyDescent="0.25"/>
    <row r="56878" s="29" customFormat="1" x14ac:dyDescent="0.25"/>
    <row r="56879" s="29" customFormat="1" x14ac:dyDescent="0.25"/>
    <row r="56880" s="29" customFormat="1" x14ac:dyDescent="0.25"/>
    <row r="56881" s="29" customFormat="1" x14ac:dyDescent="0.25"/>
    <row r="56882" s="29" customFormat="1" x14ac:dyDescent="0.25"/>
    <row r="56883" s="29" customFormat="1" x14ac:dyDescent="0.25"/>
    <row r="56884" s="29" customFormat="1" x14ac:dyDescent="0.25"/>
    <row r="56885" s="29" customFormat="1" x14ac:dyDescent="0.25"/>
    <row r="56886" s="29" customFormat="1" x14ac:dyDescent="0.25"/>
    <row r="56887" s="29" customFormat="1" x14ac:dyDescent="0.25"/>
    <row r="56888" s="29" customFormat="1" x14ac:dyDescent="0.25"/>
    <row r="56889" s="29" customFormat="1" x14ac:dyDescent="0.25"/>
    <row r="56890" s="29" customFormat="1" x14ac:dyDescent="0.25"/>
    <row r="56891" s="29" customFormat="1" x14ac:dyDescent="0.25"/>
    <row r="56892" s="29" customFormat="1" x14ac:dyDescent="0.25"/>
    <row r="56893" s="29" customFormat="1" x14ac:dyDescent="0.25"/>
    <row r="56894" s="29" customFormat="1" x14ac:dyDescent="0.25"/>
    <row r="56895" s="29" customFormat="1" x14ac:dyDescent="0.25"/>
    <row r="56896" s="29" customFormat="1" x14ac:dyDescent="0.25"/>
    <row r="56897" s="29" customFormat="1" x14ac:dyDescent="0.25"/>
    <row r="56898" s="29" customFormat="1" x14ac:dyDescent="0.25"/>
    <row r="56899" s="29" customFormat="1" x14ac:dyDescent="0.25"/>
    <row r="56900" s="29" customFormat="1" x14ac:dyDescent="0.25"/>
    <row r="56901" s="29" customFormat="1" x14ac:dyDescent="0.25"/>
    <row r="56902" s="29" customFormat="1" x14ac:dyDescent="0.25"/>
    <row r="56903" s="29" customFormat="1" x14ac:dyDescent="0.25"/>
    <row r="56904" s="29" customFormat="1" x14ac:dyDescent="0.25"/>
    <row r="56905" s="29" customFormat="1" x14ac:dyDescent="0.25"/>
    <row r="56906" s="29" customFormat="1" x14ac:dyDescent="0.25"/>
    <row r="56907" s="29" customFormat="1" x14ac:dyDescent="0.25"/>
    <row r="56908" s="29" customFormat="1" x14ac:dyDescent="0.25"/>
    <row r="56909" s="29" customFormat="1" x14ac:dyDescent="0.25"/>
    <row r="56910" s="29" customFormat="1" x14ac:dyDescent="0.25"/>
    <row r="56911" s="29" customFormat="1" x14ac:dyDescent="0.25"/>
    <row r="56912" s="29" customFormat="1" x14ac:dyDescent="0.25"/>
    <row r="56913" s="29" customFormat="1" x14ac:dyDescent="0.25"/>
    <row r="56914" s="29" customFormat="1" x14ac:dyDescent="0.25"/>
    <row r="56915" s="29" customFormat="1" x14ac:dyDescent="0.25"/>
    <row r="56916" s="29" customFormat="1" x14ac:dyDescent="0.25"/>
    <row r="56917" s="29" customFormat="1" x14ac:dyDescent="0.25"/>
    <row r="56918" s="29" customFormat="1" x14ac:dyDescent="0.25"/>
    <row r="56919" s="29" customFormat="1" x14ac:dyDescent="0.25"/>
    <row r="56920" s="29" customFormat="1" x14ac:dyDescent="0.25"/>
    <row r="56921" s="29" customFormat="1" x14ac:dyDescent="0.25"/>
    <row r="56922" s="29" customFormat="1" x14ac:dyDescent="0.25"/>
    <row r="56923" s="29" customFormat="1" x14ac:dyDescent="0.25"/>
    <row r="56924" s="29" customFormat="1" x14ac:dyDescent="0.25"/>
    <row r="56925" s="29" customFormat="1" x14ac:dyDescent="0.25"/>
    <row r="56926" s="29" customFormat="1" x14ac:dyDescent="0.25"/>
    <row r="56927" s="29" customFormat="1" x14ac:dyDescent="0.25"/>
    <row r="56928" s="29" customFormat="1" x14ac:dyDescent="0.25"/>
    <row r="56929" s="29" customFormat="1" x14ac:dyDescent="0.25"/>
    <row r="56930" s="29" customFormat="1" x14ac:dyDescent="0.25"/>
    <row r="56931" s="29" customFormat="1" x14ac:dyDescent="0.25"/>
    <row r="56932" s="29" customFormat="1" x14ac:dyDescent="0.25"/>
    <row r="56933" s="29" customFormat="1" x14ac:dyDescent="0.25"/>
    <row r="56934" s="29" customFormat="1" x14ac:dyDescent="0.25"/>
    <row r="56935" s="29" customFormat="1" x14ac:dyDescent="0.25"/>
    <row r="56936" s="29" customFormat="1" x14ac:dyDescent="0.25"/>
    <row r="56937" s="29" customFormat="1" x14ac:dyDescent="0.25"/>
    <row r="56938" s="29" customFormat="1" x14ac:dyDescent="0.25"/>
    <row r="56939" s="29" customFormat="1" x14ac:dyDescent="0.25"/>
    <row r="56940" s="29" customFormat="1" x14ac:dyDescent="0.25"/>
    <row r="56941" s="29" customFormat="1" x14ac:dyDescent="0.25"/>
    <row r="56942" s="29" customFormat="1" x14ac:dyDescent="0.25"/>
    <row r="56943" s="29" customFormat="1" x14ac:dyDescent="0.25"/>
    <row r="56944" s="29" customFormat="1" x14ac:dyDescent="0.25"/>
    <row r="56945" s="29" customFormat="1" x14ac:dyDescent="0.25"/>
    <row r="56946" s="29" customFormat="1" x14ac:dyDescent="0.25"/>
    <row r="56947" s="29" customFormat="1" x14ac:dyDescent="0.25"/>
    <row r="56948" s="29" customFormat="1" x14ac:dyDescent="0.25"/>
    <row r="56949" s="29" customFormat="1" x14ac:dyDescent="0.25"/>
    <row r="56950" s="29" customFormat="1" x14ac:dyDescent="0.25"/>
    <row r="56951" s="29" customFormat="1" x14ac:dyDescent="0.25"/>
    <row r="56952" s="29" customFormat="1" x14ac:dyDescent="0.25"/>
    <row r="56953" s="29" customFormat="1" x14ac:dyDescent="0.25"/>
    <row r="56954" s="29" customFormat="1" x14ac:dyDescent="0.25"/>
    <row r="56955" s="29" customFormat="1" x14ac:dyDescent="0.25"/>
    <row r="56956" s="29" customFormat="1" x14ac:dyDescent="0.25"/>
    <row r="56957" s="29" customFormat="1" x14ac:dyDescent="0.25"/>
    <row r="56958" s="29" customFormat="1" x14ac:dyDescent="0.25"/>
    <row r="56959" s="29" customFormat="1" x14ac:dyDescent="0.25"/>
    <row r="56960" s="29" customFormat="1" x14ac:dyDescent="0.25"/>
    <row r="56961" s="29" customFormat="1" x14ac:dyDescent="0.25"/>
    <row r="56962" s="29" customFormat="1" x14ac:dyDescent="0.25"/>
    <row r="56963" s="29" customFormat="1" x14ac:dyDescent="0.25"/>
    <row r="56964" s="29" customFormat="1" x14ac:dyDescent="0.25"/>
    <row r="56965" s="29" customFormat="1" x14ac:dyDescent="0.25"/>
    <row r="56966" s="29" customFormat="1" x14ac:dyDescent="0.25"/>
    <row r="56967" s="29" customFormat="1" x14ac:dyDescent="0.25"/>
    <row r="56968" s="29" customFormat="1" x14ac:dyDescent="0.25"/>
    <row r="56969" s="29" customFormat="1" x14ac:dyDescent="0.25"/>
    <row r="56970" s="29" customFormat="1" x14ac:dyDescent="0.25"/>
    <row r="56971" s="29" customFormat="1" x14ac:dyDescent="0.25"/>
    <row r="56972" s="29" customFormat="1" x14ac:dyDescent="0.25"/>
    <row r="56973" s="29" customFormat="1" x14ac:dyDescent="0.25"/>
    <row r="56974" s="29" customFormat="1" x14ac:dyDescent="0.25"/>
    <row r="56975" s="29" customFormat="1" x14ac:dyDescent="0.25"/>
    <row r="56976" s="29" customFormat="1" x14ac:dyDescent="0.25"/>
    <row r="56977" s="29" customFormat="1" x14ac:dyDescent="0.25"/>
    <row r="56978" s="29" customFormat="1" x14ac:dyDescent="0.25"/>
    <row r="56979" s="29" customFormat="1" x14ac:dyDescent="0.25"/>
    <row r="56980" s="29" customFormat="1" x14ac:dyDescent="0.25"/>
    <row r="56981" s="29" customFormat="1" x14ac:dyDescent="0.25"/>
    <row r="56982" s="29" customFormat="1" x14ac:dyDescent="0.25"/>
    <row r="56983" s="29" customFormat="1" x14ac:dyDescent="0.25"/>
    <row r="56984" s="29" customFormat="1" x14ac:dyDescent="0.25"/>
    <row r="56985" s="29" customFormat="1" x14ac:dyDescent="0.25"/>
    <row r="56986" s="29" customFormat="1" x14ac:dyDescent="0.25"/>
    <row r="56987" s="29" customFormat="1" x14ac:dyDescent="0.25"/>
    <row r="56988" s="29" customFormat="1" x14ac:dyDescent="0.25"/>
    <row r="56989" s="29" customFormat="1" x14ac:dyDescent="0.25"/>
    <row r="56990" s="29" customFormat="1" x14ac:dyDescent="0.25"/>
    <row r="56991" s="29" customFormat="1" x14ac:dyDescent="0.25"/>
    <row r="56992" s="29" customFormat="1" x14ac:dyDescent="0.25"/>
    <row r="56993" s="29" customFormat="1" x14ac:dyDescent="0.25"/>
    <row r="56994" s="29" customFormat="1" x14ac:dyDescent="0.25"/>
    <row r="56995" s="29" customFormat="1" x14ac:dyDescent="0.25"/>
    <row r="56996" s="29" customFormat="1" x14ac:dyDescent="0.25"/>
    <row r="56997" s="29" customFormat="1" x14ac:dyDescent="0.25"/>
    <row r="56998" s="29" customFormat="1" x14ac:dyDescent="0.25"/>
    <row r="56999" s="29" customFormat="1" x14ac:dyDescent="0.25"/>
    <row r="57000" s="29" customFormat="1" x14ac:dyDescent="0.25"/>
    <row r="57001" s="29" customFormat="1" x14ac:dyDescent="0.25"/>
    <row r="57002" s="29" customFormat="1" x14ac:dyDescent="0.25"/>
    <row r="57003" s="29" customFormat="1" x14ac:dyDescent="0.25"/>
    <row r="57004" s="29" customFormat="1" x14ac:dyDescent="0.25"/>
    <row r="57005" s="29" customFormat="1" x14ac:dyDescent="0.25"/>
    <row r="57006" s="29" customFormat="1" x14ac:dyDescent="0.25"/>
    <row r="57007" s="29" customFormat="1" x14ac:dyDescent="0.25"/>
    <row r="57008" s="29" customFormat="1" x14ac:dyDescent="0.25"/>
    <row r="57009" s="29" customFormat="1" x14ac:dyDescent="0.25"/>
    <row r="57010" s="29" customFormat="1" x14ac:dyDescent="0.25"/>
    <row r="57011" s="29" customFormat="1" x14ac:dyDescent="0.25"/>
    <row r="57012" s="29" customFormat="1" x14ac:dyDescent="0.25"/>
    <row r="57013" s="29" customFormat="1" x14ac:dyDescent="0.25"/>
    <row r="57014" s="29" customFormat="1" x14ac:dyDescent="0.25"/>
    <row r="57015" s="29" customFormat="1" x14ac:dyDescent="0.25"/>
    <row r="57016" s="29" customFormat="1" x14ac:dyDescent="0.25"/>
    <row r="57017" s="29" customFormat="1" x14ac:dyDescent="0.25"/>
    <row r="57018" s="29" customFormat="1" x14ac:dyDescent="0.25"/>
    <row r="57019" s="29" customFormat="1" x14ac:dyDescent="0.25"/>
    <row r="57020" s="29" customFormat="1" x14ac:dyDescent="0.25"/>
    <row r="57021" s="29" customFormat="1" x14ac:dyDescent="0.25"/>
    <row r="57022" s="29" customFormat="1" x14ac:dyDescent="0.25"/>
    <row r="57023" s="29" customFormat="1" x14ac:dyDescent="0.25"/>
    <row r="57024" s="29" customFormat="1" x14ac:dyDescent="0.25"/>
    <row r="57025" s="29" customFormat="1" x14ac:dyDescent="0.25"/>
    <row r="57026" s="29" customFormat="1" x14ac:dyDescent="0.25"/>
    <row r="57027" s="29" customFormat="1" x14ac:dyDescent="0.25"/>
    <row r="57028" s="29" customFormat="1" x14ac:dyDescent="0.25"/>
    <row r="57029" s="29" customFormat="1" x14ac:dyDescent="0.25"/>
    <row r="57030" s="29" customFormat="1" x14ac:dyDescent="0.25"/>
    <row r="57031" s="29" customFormat="1" x14ac:dyDescent="0.25"/>
    <row r="57032" s="29" customFormat="1" x14ac:dyDescent="0.25"/>
    <row r="57033" s="29" customFormat="1" x14ac:dyDescent="0.25"/>
    <row r="57034" s="29" customFormat="1" x14ac:dyDescent="0.25"/>
    <row r="57035" s="29" customFormat="1" x14ac:dyDescent="0.25"/>
    <row r="57036" s="29" customFormat="1" x14ac:dyDescent="0.25"/>
    <row r="57037" s="29" customFormat="1" x14ac:dyDescent="0.25"/>
    <row r="57038" s="29" customFormat="1" x14ac:dyDescent="0.25"/>
    <row r="57039" s="29" customFormat="1" x14ac:dyDescent="0.25"/>
    <row r="57040" s="29" customFormat="1" x14ac:dyDescent="0.25"/>
    <row r="57041" s="29" customFormat="1" x14ac:dyDescent="0.25"/>
    <row r="57042" s="29" customFormat="1" x14ac:dyDescent="0.25"/>
    <row r="57043" s="29" customFormat="1" x14ac:dyDescent="0.25"/>
    <row r="57044" s="29" customFormat="1" x14ac:dyDescent="0.25"/>
    <row r="57045" s="29" customFormat="1" x14ac:dyDescent="0.25"/>
    <row r="57046" s="29" customFormat="1" x14ac:dyDescent="0.25"/>
    <row r="57047" s="29" customFormat="1" x14ac:dyDescent="0.25"/>
    <row r="57048" s="29" customFormat="1" x14ac:dyDescent="0.25"/>
    <row r="57049" s="29" customFormat="1" x14ac:dyDescent="0.25"/>
    <row r="57050" s="29" customFormat="1" x14ac:dyDescent="0.25"/>
    <row r="57051" s="29" customFormat="1" x14ac:dyDescent="0.25"/>
    <row r="57052" s="29" customFormat="1" x14ac:dyDescent="0.25"/>
    <row r="57053" s="29" customFormat="1" x14ac:dyDescent="0.25"/>
    <row r="57054" s="29" customFormat="1" x14ac:dyDescent="0.25"/>
    <row r="57055" s="29" customFormat="1" x14ac:dyDescent="0.25"/>
    <row r="57056" s="29" customFormat="1" x14ac:dyDescent="0.25"/>
    <row r="57057" s="29" customFormat="1" x14ac:dyDescent="0.25"/>
    <row r="57058" s="29" customFormat="1" x14ac:dyDescent="0.25"/>
    <row r="57059" s="29" customFormat="1" x14ac:dyDescent="0.25"/>
    <row r="57060" s="29" customFormat="1" x14ac:dyDescent="0.25"/>
    <row r="57061" s="29" customFormat="1" x14ac:dyDescent="0.25"/>
    <row r="57062" s="29" customFormat="1" x14ac:dyDescent="0.25"/>
    <row r="57063" s="29" customFormat="1" x14ac:dyDescent="0.25"/>
    <row r="57064" s="29" customFormat="1" x14ac:dyDescent="0.25"/>
    <row r="57065" s="29" customFormat="1" x14ac:dyDescent="0.25"/>
    <row r="57066" s="29" customFormat="1" x14ac:dyDescent="0.25"/>
    <row r="57067" s="29" customFormat="1" x14ac:dyDescent="0.25"/>
    <row r="57068" s="29" customFormat="1" x14ac:dyDescent="0.25"/>
    <row r="57069" s="29" customFormat="1" x14ac:dyDescent="0.25"/>
    <row r="57070" s="29" customFormat="1" x14ac:dyDescent="0.25"/>
    <row r="57071" s="29" customFormat="1" x14ac:dyDescent="0.25"/>
    <row r="57072" s="29" customFormat="1" x14ac:dyDescent="0.25"/>
    <row r="57073" s="29" customFormat="1" x14ac:dyDescent="0.25"/>
    <row r="57074" s="29" customFormat="1" x14ac:dyDescent="0.25"/>
    <row r="57075" s="29" customFormat="1" x14ac:dyDescent="0.25"/>
    <row r="57076" s="29" customFormat="1" x14ac:dyDescent="0.25"/>
    <row r="57077" s="29" customFormat="1" x14ac:dyDescent="0.25"/>
    <row r="57078" s="29" customFormat="1" x14ac:dyDescent="0.25"/>
    <row r="57079" s="29" customFormat="1" x14ac:dyDescent="0.25"/>
    <row r="57080" s="29" customFormat="1" x14ac:dyDescent="0.25"/>
    <row r="57081" s="29" customFormat="1" x14ac:dyDescent="0.25"/>
    <row r="57082" s="29" customFormat="1" x14ac:dyDescent="0.25"/>
    <row r="57083" s="29" customFormat="1" x14ac:dyDescent="0.25"/>
    <row r="57084" s="29" customFormat="1" x14ac:dyDescent="0.25"/>
    <row r="57085" s="29" customFormat="1" x14ac:dyDescent="0.25"/>
    <row r="57086" s="29" customFormat="1" x14ac:dyDescent="0.25"/>
    <row r="57087" s="29" customFormat="1" x14ac:dyDescent="0.25"/>
    <row r="57088" s="29" customFormat="1" x14ac:dyDescent="0.25"/>
    <row r="57089" s="29" customFormat="1" x14ac:dyDescent="0.25"/>
    <row r="57090" s="29" customFormat="1" x14ac:dyDescent="0.25"/>
    <row r="57091" s="29" customFormat="1" x14ac:dyDescent="0.25"/>
    <row r="57092" s="29" customFormat="1" x14ac:dyDescent="0.25"/>
    <row r="57093" s="29" customFormat="1" x14ac:dyDescent="0.25"/>
    <row r="57094" s="29" customFormat="1" x14ac:dyDescent="0.25"/>
    <row r="57095" s="29" customFormat="1" x14ac:dyDescent="0.25"/>
    <row r="57096" s="29" customFormat="1" x14ac:dyDescent="0.25"/>
    <row r="57097" s="29" customFormat="1" x14ac:dyDescent="0.25"/>
    <row r="57098" s="29" customFormat="1" x14ac:dyDescent="0.25"/>
    <row r="57099" s="29" customFormat="1" x14ac:dyDescent="0.25"/>
    <row r="57100" s="29" customFormat="1" x14ac:dyDescent="0.25"/>
    <row r="57101" s="29" customFormat="1" x14ac:dyDescent="0.25"/>
    <row r="57102" s="29" customFormat="1" x14ac:dyDescent="0.25"/>
    <row r="57103" s="29" customFormat="1" x14ac:dyDescent="0.25"/>
    <row r="57104" s="29" customFormat="1" x14ac:dyDescent="0.25"/>
    <row r="57105" s="29" customFormat="1" x14ac:dyDescent="0.25"/>
    <row r="57106" s="29" customFormat="1" x14ac:dyDescent="0.25"/>
    <row r="57107" s="29" customFormat="1" x14ac:dyDescent="0.25"/>
    <row r="57108" s="29" customFormat="1" x14ac:dyDescent="0.25"/>
    <row r="57109" s="29" customFormat="1" x14ac:dyDescent="0.25"/>
    <row r="57110" s="29" customFormat="1" x14ac:dyDescent="0.25"/>
    <row r="57111" s="29" customFormat="1" x14ac:dyDescent="0.25"/>
    <row r="57112" s="29" customFormat="1" x14ac:dyDescent="0.25"/>
    <row r="57113" s="29" customFormat="1" x14ac:dyDescent="0.25"/>
    <row r="57114" s="29" customFormat="1" x14ac:dyDescent="0.25"/>
    <row r="57115" s="29" customFormat="1" x14ac:dyDescent="0.25"/>
    <row r="57116" s="29" customFormat="1" x14ac:dyDescent="0.25"/>
    <row r="57117" s="29" customFormat="1" x14ac:dyDescent="0.25"/>
    <row r="57118" s="29" customFormat="1" x14ac:dyDescent="0.25"/>
    <row r="57119" s="29" customFormat="1" x14ac:dyDescent="0.25"/>
    <row r="57120" s="29" customFormat="1" x14ac:dyDescent="0.25"/>
    <row r="57121" s="29" customFormat="1" x14ac:dyDescent="0.25"/>
    <row r="57122" s="29" customFormat="1" x14ac:dyDescent="0.25"/>
    <row r="57123" s="29" customFormat="1" x14ac:dyDescent="0.25"/>
    <row r="57124" s="29" customFormat="1" x14ac:dyDescent="0.25"/>
    <row r="57125" s="29" customFormat="1" x14ac:dyDescent="0.25"/>
    <row r="57126" s="29" customFormat="1" x14ac:dyDescent="0.25"/>
    <row r="57127" s="29" customFormat="1" x14ac:dyDescent="0.25"/>
    <row r="57128" s="29" customFormat="1" x14ac:dyDescent="0.25"/>
    <row r="57129" s="29" customFormat="1" x14ac:dyDescent="0.25"/>
    <row r="57130" s="29" customFormat="1" x14ac:dyDescent="0.25"/>
    <row r="57131" s="29" customFormat="1" x14ac:dyDescent="0.25"/>
    <row r="57132" s="29" customFormat="1" x14ac:dyDescent="0.25"/>
    <row r="57133" s="29" customFormat="1" x14ac:dyDescent="0.25"/>
    <row r="57134" s="29" customFormat="1" x14ac:dyDescent="0.25"/>
    <row r="57135" s="29" customFormat="1" x14ac:dyDescent="0.25"/>
    <row r="57136" s="29" customFormat="1" x14ac:dyDescent="0.25"/>
    <row r="57137" s="29" customFormat="1" x14ac:dyDescent="0.25"/>
    <row r="57138" s="29" customFormat="1" x14ac:dyDescent="0.25"/>
    <row r="57139" s="29" customFormat="1" x14ac:dyDescent="0.25"/>
    <row r="57140" s="29" customFormat="1" x14ac:dyDescent="0.25"/>
    <row r="57141" s="29" customFormat="1" x14ac:dyDescent="0.25"/>
    <row r="57142" s="29" customFormat="1" x14ac:dyDescent="0.25"/>
    <row r="57143" s="29" customFormat="1" x14ac:dyDescent="0.25"/>
    <row r="57144" s="29" customFormat="1" x14ac:dyDescent="0.25"/>
    <row r="57145" s="29" customFormat="1" x14ac:dyDescent="0.25"/>
    <row r="57146" s="29" customFormat="1" x14ac:dyDescent="0.25"/>
    <row r="57147" s="29" customFormat="1" x14ac:dyDescent="0.25"/>
    <row r="57148" s="29" customFormat="1" x14ac:dyDescent="0.25"/>
    <row r="57149" s="29" customFormat="1" x14ac:dyDescent="0.25"/>
    <row r="57150" s="29" customFormat="1" x14ac:dyDescent="0.25"/>
    <row r="57151" s="29" customFormat="1" x14ac:dyDescent="0.25"/>
    <row r="57152" s="29" customFormat="1" x14ac:dyDescent="0.25"/>
    <row r="57153" s="29" customFormat="1" x14ac:dyDescent="0.25"/>
    <row r="57154" s="29" customFormat="1" x14ac:dyDescent="0.25"/>
    <row r="57155" s="29" customFormat="1" x14ac:dyDescent="0.25"/>
    <row r="57156" s="29" customFormat="1" x14ac:dyDescent="0.25"/>
    <row r="57157" s="29" customFormat="1" x14ac:dyDescent="0.25"/>
    <row r="57158" s="29" customFormat="1" x14ac:dyDescent="0.25"/>
    <row r="57159" s="29" customFormat="1" x14ac:dyDescent="0.25"/>
    <row r="57160" s="29" customFormat="1" x14ac:dyDescent="0.25"/>
    <row r="57161" s="29" customFormat="1" x14ac:dyDescent="0.25"/>
    <row r="57162" s="29" customFormat="1" x14ac:dyDescent="0.25"/>
    <row r="57163" s="29" customFormat="1" x14ac:dyDescent="0.25"/>
    <row r="57164" s="29" customFormat="1" x14ac:dyDescent="0.25"/>
    <row r="57165" s="29" customFormat="1" x14ac:dyDescent="0.25"/>
    <row r="57166" s="29" customFormat="1" x14ac:dyDescent="0.25"/>
    <row r="57167" s="29" customFormat="1" x14ac:dyDescent="0.25"/>
    <row r="57168" s="29" customFormat="1" x14ac:dyDescent="0.25"/>
    <row r="57169" s="29" customFormat="1" x14ac:dyDescent="0.25"/>
    <row r="57170" s="29" customFormat="1" x14ac:dyDescent="0.25"/>
    <row r="57171" s="29" customFormat="1" x14ac:dyDescent="0.25"/>
    <row r="57172" s="29" customFormat="1" x14ac:dyDescent="0.25"/>
    <row r="57173" s="29" customFormat="1" x14ac:dyDescent="0.25"/>
    <row r="57174" s="29" customFormat="1" x14ac:dyDescent="0.25"/>
    <row r="57175" s="29" customFormat="1" x14ac:dyDescent="0.25"/>
    <row r="57176" s="29" customFormat="1" x14ac:dyDescent="0.25"/>
    <row r="57177" s="29" customFormat="1" x14ac:dyDescent="0.25"/>
    <row r="57178" s="29" customFormat="1" x14ac:dyDescent="0.25"/>
    <row r="57179" s="29" customFormat="1" x14ac:dyDescent="0.25"/>
    <row r="57180" s="29" customFormat="1" x14ac:dyDescent="0.25"/>
    <row r="57181" s="29" customFormat="1" x14ac:dyDescent="0.25"/>
    <row r="57182" s="29" customFormat="1" x14ac:dyDescent="0.25"/>
    <row r="57183" s="29" customFormat="1" x14ac:dyDescent="0.25"/>
    <row r="57184" s="29" customFormat="1" x14ac:dyDescent="0.25"/>
    <row r="57185" s="29" customFormat="1" x14ac:dyDescent="0.25"/>
    <row r="57186" s="29" customFormat="1" x14ac:dyDescent="0.25"/>
    <row r="57187" s="29" customFormat="1" x14ac:dyDescent="0.25"/>
    <row r="57188" s="29" customFormat="1" x14ac:dyDescent="0.25"/>
    <row r="57189" s="29" customFormat="1" x14ac:dyDescent="0.25"/>
    <row r="57190" s="29" customFormat="1" x14ac:dyDescent="0.25"/>
    <row r="57191" s="29" customFormat="1" x14ac:dyDescent="0.25"/>
    <row r="57192" s="29" customFormat="1" x14ac:dyDescent="0.25"/>
    <row r="57193" s="29" customFormat="1" x14ac:dyDescent="0.25"/>
    <row r="57194" s="29" customFormat="1" x14ac:dyDescent="0.25"/>
    <row r="57195" s="29" customFormat="1" x14ac:dyDescent="0.25"/>
    <row r="57196" s="29" customFormat="1" x14ac:dyDescent="0.25"/>
    <row r="57197" s="29" customFormat="1" x14ac:dyDescent="0.25"/>
    <row r="57198" s="29" customFormat="1" x14ac:dyDescent="0.25"/>
    <row r="57199" s="29" customFormat="1" x14ac:dyDescent="0.25"/>
    <row r="57200" s="29" customFormat="1" x14ac:dyDescent="0.25"/>
    <row r="57201" s="29" customFormat="1" x14ac:dyDescent="0.25"/>
    <row r="57202" s="29" customFormat="1" x14ac:dyDescent="0.25"/>
    <row r="57203" s="29" customFormat="1" x14ac:dyDescent="0.25"/>
    <row r="57204" s="29" customFormat="1" x14ac:dyDescent="0.25"/>
    <row r="57205" s="29" customFormat="1" x14ac:dyDescent="0.25"/>
    <row r="57206" s="29" customFormat="1" x14ac:dyDescent="0.25"/>
    <row r="57207" s="29" customFormat="1" x14ac:dyDescent="0.25"/>
    <row r="57208" s="29" customFormat="1" x14ac:dyDescent="0.25"/>
    <row r="57209" s="29" customFormat="1" x14ac:dyDescent="0.25"/>
    <row r="57210" s="29" customFormat="1" x14ac:dyDescent="0.25"/>
    <row r="57211" s="29" customFormat="1" x14ac:dyDescent="0.25"/>
    <row r="57212" s="29" customFormat="1" x14ac:dyDescent="0.25"/>
    <row r="57213" s="29" customFormat="1" x14ac:dyDescent="0.25"/>
    <row r="57214" s="29" customFormat="1" x14ac:dyDescent="0.25"/>
    <row r="57215" s="29" customFormat="1" x14ac:dyDescent="0.25"/>
    <row r="57216" s="29" customFormat="1" x14ac:dyDescent="0.25"/>
    <row r="57217" s="29" customFormat="1" x14ac:dyDescent="0.25"/>
    <row r="57218" s="29" customFormat="1" x14ac:dyDescent="0.25"/>
    <row r="57219" s="29" customFormat="1" x14ac:dyDescent="0.25"/>
    <row r="57220" s="29" customFormat="1" x14ac:dyDescent="0.25"/>
    <row r="57221" s="29" customFormat="1" x14ac:dyDescent="0.25"/>
    <row r="57222" s="29" customFormat="1" x14ac:dyDescent="0.25"/>
    <row r="57223" s="29" customFormat="1" x14ac:dyDescent="0.25"/>
    <row r="57224" s="29" customFormat="1" x14ac:dyDescent="0.25"/>
    <row r="57225" s="29" customFormat="1" x14ac:dyDescent="0.25"/>
    <row r="57226" s="29" customFormat="1" x14ac:dyDescent="0.25"/>
    <row r="57227" s="29" customFormat="1" x14ac:dyDescent="0.25"/>
    <row r="57228" s="29" customFormat="1" x14ac:dyDescent="0.25"/>
    <row r="57229" s="29" customFormat="1" x14ac:dyDescent="0.25"/>
    <row r="57230" s="29" customFormat="1" x14ac:dyDescent="0.25"/>
    <row r="57231" s="29" customFormat="1" x14ac:dyDescent="0.25"/>
    <row r="57232" s="29" customFormat="1" x14ac:dyDescent="0.25"/>
    <row r="57233" s="29" customFormat="1" x14ac:dyDescent="0.25"/>
    <row r="57234" s="29" customFormat="1" x14ac:dyDescent="0.25"/>
    <row r="57235" s="29" customFormat="1" x14ac:dyDescent="0.25"/>
    <row r="57236" s="29" customFormat="1" x14ac:dyDescent="0.25"/>
    <row r="57237" s="29" customFormat="1" x14ac:dyDescent="0.25"/>
    <row r="57238" s="29" customFormat="1" x14ac:dyDescent="0.25"/>
    <row r="57239" s="29" customFormat="1" x14ac:dyDescent="0.25"/>
    <row r="57240" s="29" customFormat="1" x14ac:dyDescent="0.25"/>
    <row r="57241" s="29" customFormat="1" x14ac:dyDescent="0.25"/>
    <row r="57242" s="29" customFormat="1" x14ac:dyDescent="0.25"/>
    <row r="57243" s="29" customFormat="1" x14ac:dyDescent="0.25"/>
    <row r="57244" s="29" customFormat="1" x14ac:dyDescent="0.25"/>
    <row r="57245" s="29" customFormat="1" x14ac:dyDescent="0.25"/>
    <row r="57246" s="29" customFormat="1" x14ac:dyDescent="0.25"/>
    <row r="57247" s="29" customFormat="1" x14ac:dyDescent="0.25"/>
    <row r="57248" s="29" customFormat="1" x14ac:dyDescent="0.25"/>
    <row r="57249" s="29" customFormat="1" x14ac:dyDescent="0.25"/>
    <row r="57250" s="29" customFormat="1" x14ac:dyDescent="0.25"/>
    <row r="57251" s="29" customFormat="1" x14ac:dyDescent="0.25"/>
    <row r="57252" s="29" customFormat="1" x14ac:dyDescent="0.25"/>
    <row r="57253" s="29" customFormat="1" x14ac:dyDescent="0.25"/>
    <row r="57254" s="29" customFormat="1" x14ac:dyDescent="0.25"/>
    <row r="57255" s="29" customFormat="1" x14ac:dyDescent="0.25"/>
    <row r="57256" s="29" customFormat="1" x14ac:dyDescent="0.25"/>
    <row r="57257" s="29" customFormat="1" x14ac:dyDescent="0.25"/>
    <row r="57258" s="29" customFormat="1" x14ac:dyDescent="0.25"/>
    <row r="57259" s="29" customFormat="1" x14ac:dyDescent="0.25"/>
    <row r="57260" s="29" customFormat="1" x14ac:dyDescent="0.25"/>
    <row r="57261" s="29" customFormat="1" x14ac:dyDescent="0.25"/>
    <row r="57262" s="29" customFormat="1" x14ac:dyDescent="0.25"/>
    <row r="57263" s="29" customFormat="1" x14ac:dyDescent="0.25"/>
    <row r="57264" s="29" customFormat="1" x14ac:dyDescent="0.25"/>
    <row r="57265" s="29" customFormat="1" x14ac:dyDescent="0.25"/>
    <row r="57266" s="29" customFormat="1" x14ac:dyDescent="0.25"/>
    <row r="57267" s="29" customFormat="1" x14ac:dyDescent="0.25"/>
    <row r="57268" s="29" customFormat="1" x14ac:dyDescent="0.25"/>
    <row r="57269" s="29" customFormat="1" x14ac:dyDescent="0.25"/>
    <row r="57270" s="29" customFormat="1" x14ac:dyDescent="0.25"/>
    <row r="57271" s="29" customFormat="1" x14ac:dyDescent="0.25"/>
    <row r="57272" s="29" customFormat="1" x14ac:dyDescent="0.25"/>
    <row r="57273" s="29" customFormat="1" x14ac:dyDescent="0.25"/>
    <row r="57274" s="29" customFormat="1" x14ac:dyDescent="0.25"/>
    <row r="57275" s="29" customFormat="1" x14ac:dyDescent="0.25"/>
    <row r="57276" s="29" customFormat="1" x14ac:dyDescent="0.25"/>
    <row r="57277" s="29" customFormat="1" x14ac:dyDescent="0.25"/>
    <row r="57278" s="29" customFormat="1" x14ac:dyDescent="0.25"/>
    <row r="57279" s="29" customFormat="1" x14ac:dyDescent="0.25"/>
    <row r="57280" s="29" customFormat="1" x14ac:dyDescent="0.25"/>
    <row r="57281" s="29" customFormat="1" x14ac:dyDescent="0.25"/>
    <row r="57282" s="29" customFormat="1" x14ac:dyDescent="0.25"/>
    <row r="57283" s="29" customFormat="1" x14ac:dyDescent="0.25"/>
    <row r="57284" s="29" customFormat="1" x14ac:dyDescent="0.25"/>
    <row r="57285" s="29" customFormat="1" x14ac:dyDescent="0.25"/>
    <row r="57286" s="29" customFormat="1" x14ac:dyDescent="0.25"/>
    <row r="57287" s="29" customFormat="1" x14ac:dyDescent="0.25"/>
    <row r="57288" s="29" customFormat="1" x14ac:dyDescent="0.25"/>
    <row r="57289" s="29" customFormat="1" x14ac:dyDescent="0.25"/>
    <row r="57290" s="29" customFormat="1" x14ac:dyDescent="0.25"/>
    <row r="57291" s="29" customFormat="1" x14ac:dyDescent="0.25"/>
    <row r="57292" s="29" customFormat="1" x14ac:dyDescent="0.25"/>
    <row r="57293" s="29" customFormat="1" x14ac:dyDescent="0.25"/>
    <row r="57294" s="29" customFormat="1" x14ac:dyDescent="0.25"/>
    <row r="57295" s="29" customFormat="1" x14ac:dyDescent="0.25"/>
    <row r="57296" s="29" customFormat="1" x14ac:dyDescent="0.25"/>
    <row r="57297" s="29" customFormat="1" x14ac:dyDescent="0.25"/>
    <row r="57298" s="29" customFormat="1" x14ac:dyDescent="0.25"/>
    <row r="57299" s="29" customFormat="1" x14ac:dyDescent="0.25"/>
    <row r="57300" s="29" customFormat="1" x14ac:dyDescent="0.25"/>
    <row r="57301" s="29" customFormat="1" x14ac:dyDescent="0.25"/>
    <row r="57302" s="29" customFormat="1" x14ac:dyDescent="0.25"/>
    <row r="57303" s="29" customFormat="1" x14ac:dyDescent="0.25"/>
    <row r="57304" s="29" customFormat="1" x14ac:dyDescent="0.25"/>
    <row r="57305" s="29" customFormat="1" x14ac:dyDescent="0.25"/>
    <row r="57306" s="29" customFormat="1" x14ac:dyDescent="0.25"/>
    <row r="57307" s="29" customFormat="1" x14ac:dyDescent="0.25"/>
    <row r="57308" s="29" customFormat="1" x14ac:dyDescent="0.25"/>
    <row r="57309" s="29" customFormat="1" x14ac:dyDescent="0.25"/>
    <row r="57310" s="29" customFormat="1" x14ac:dyDescent="0.25"/>
    <row r="57311" s="29" customFormat="1" x14ac:dyDescent="0.25"/>
    <row r="57312" s="29" customFormat="1" x14ac:dyDescent="0.25"/>
    <row r="57313" s="29" customFormat="1" x14ac:dyDescent="0.25"/>
    <row r="57314" s="29" customFormat="1" x14ac:dyDescent="0.25"/>
    <row r="57315" s="29" customFormat="1" x14ac:dyDescent="0.25"/>
    <row r="57316" s="29" customFormat="1" x14ac:dyDescent="0.25"/>
    <row r="57317" s="29" customFormat="1" x14ac:dyDescent="0.25"/>
    <row r="57318" s="29" customFormat="1" x14ac:dyDescent="0.25"/>
    <row r="57319" s="29" customFormat="1" x14ac:dyDescent="0.25"/>
    <row r="57320" s="29" customFormat="1" x14ac:dyDescent="0.25"/>
    <row r="57321" s="29" customFormat="1" x14ac:dyDescent="0.25"/>
    <row r="57322" s="29" customFormat="1" x14ac:dyDescent="0.25"/>
    <row r="57323" s="29" customFormat="1" x14ac:dyDescent="0.25"/>
    <row r="57324" s="29" customFormat="1" x14ac:dyDescent="0.25"/>
    <row r="57325" s="29" customFormat="1" x14ac:dyDescent="0.25"/>
    <row r="57326" s="29" customFormat="1" x14ac:dyDescent="0.25"/>
    <row r="57327" s="29" customFormat="1" x14ac:dyDescent="0.25"/>
    <row r="57328" s="29" customFormat="1" x14ac:dyDescent="0.25"/>
    <row r="57329" s="29" customFormat="1" x14ac:dyDescent="0.25"/>
    <row r="57330" s="29" customFormat="1" x14ac:dyDescent="0.25"/>
    <row r="57331" s="29" customFormat="1" x14ac:dyDescent="0.25"/>
    <row r="57332" s="29" customFormat="1" x14ac:dyDescent="0.25"/>
    <row r="57333" s="29" customFormat="1" x14ac:dyDescent="0.25"/>
    <row r="57334" s="29" customFormat="1" x14ac:dyDescent="0.25"/>
    <row r="57335" s="29" customFormat="1" x14ac:dyDescent="0.25"/>
    <row r="57336" s="29" customFormat="1" x14ac:dyDescent="0.25"/>
    <row r="57337" s="29" customFormat="1" x14ac:dyDescent="0.25"/>
    <row r="57338" s="29" customFormat="1" x14ac:dyDescent="0.25"/>
    <row r="57339" s="29" customFormat="1" x14ac:dyDescent="0.25"/>
    <row r="57340" s="29" customFormat="1" x14ac:dyDescent="0.25"/>
    <row r="57341" s="29" customFormat="1" x14ac:dyDescent="0.25"/>
    <row r="57342" s="29" customFormat="1" x14ac:dyDescent="0.25"/>
    <row r="57343" s="29" customFormat="1" x14ac:dyDescent="0.25"/>
    <row r="57344" s="29" customFormat="1" x14ac:dyDescent="0.25"/>
    <row r="57345" s="29" customFormat="1" x14ac:dyDescent="0.25"/>
    <row r="57346" s="29" customFormat="1" x14ac:dyDescent="0.25"/>
    <row r="57347" s="29" customFormat="1" x14ac:dyDescent="0.25"/>
    <row r="57348" s="29" customFormat="1" x14ac:dyDescent="0.25"/>
    <row r="57349" s="29" customFormat="1" x14ac:dyDescent="0.25"/>
    <row r="57350" s="29" customFormat="1" x14ac:dyDescent="0.25"/>
    <row r="57351" s="29" customFormat="1" x14ac:dyDescent="0.25"/>
    <row r="57352" s="29" customFormat="1" x14ac:dyDescent="0.25"/>
    <row r="57353" s="29" customFormat="1" x14ac:dyDescent="0.25"/>
    <row r="57354" s="29" customFormat="1" x14ac:dyDescent="0.25"/>
    <row r="57355" s="29" customFormat="1" x14ac:dyDescent="0.25"/>
    <row r="57356" s="29" customFormat="1" x14ac:dyDescent="0.25"/>
    <row r="57357" s="29" customFormat="1" x14ac:dyDescent="0.25"/>
    <row r="57358" s="29" customFormat="1" x14ac:dyDescent="0.25"/>
    <row r="57359" s="29" customFormat="1" x14ac:dyDescent="0.25"/>
    <row r="57360" s="29" customFormat="1" x14ac:dyDescent="0.25"/>
    <row r="57361" s="29" customFormat="1" x14ac:dyDescent="0.25"/>
    <row r="57362" s="29" customFormat="1" x14ac:dyDescent="0.25"/>
    <row r="57363" s="29" customFormat="1" x14ac:dyDescent="0.25"/>
    <row r="57364" s="29" customFormat="1" x14ac:dyDescent="0.25"/>
    <row r="57365" s="29" customFormat="1" x14ac:dyDescent="0.25"/>
    <row r="57366" s="29" customFormat="1" x14ac:dyDescent="0.25"/>
    <row r="57367" s="29" customFormat="1" x14ac:dyDescent="0.25"/>
    <row r="57368" s="29" customFormat="1" x14ac:dyDescent="0.25"/>
    <row r="57369" s="29" customFormat="1" x14ac:dyDescent="0.25"/>
    <row r="57370" s="29" customFormat="1" x14ac:dyDescent="0.25"/>
    <row r="57371" s="29" customFormat="1" x14ac:dyDescent="0.25"/>
    <row r="57372" s="29" customFormat="1" x14ac:dyDescent="0.25"/>
    <row r="57373" s="29" customFormat="1" x14ac:dyDescent="0.25"/>
    <row r="57374" s="29" customFormat="1" x14ac:dyDescent="0.25"/>
    <row r="57375" s="29" customFormat="1" x14ac:dyDescent="0.25"/>
    <row r="57376" s="29" customFormat="1" x14ac:dyDescent="0.25"/>
    <row r="57377" s="29" customFormat="1" x14ac:dyDescent="0.25"/>
    <row r="57378" s="29" customFormat="1" x14ac:dyDescent="0.25"/>
    <row r="57379" s="29" customFormat="1" x14ac:dyDescent="0.25"/>
    <row r="57380" s="29" customFormat="1" x14ac:dyDescent="0.25"/>
    <row r="57381" s="29" customFormat="1" x14ac:dyDescent="0.25"/>
    <row r="57382" s="29" customFormat="1" x14ac:dyDescent="0.25"/>
    <row r="57383" s="29" customFormat="1" x14ac:dyDescent="0.25"/>
    <row r="57384" s="29" customFormat="1" x14ac:dyDescent="0.25"/>
    <row r="57385" s="29" customFormat="1" x14ac:dyDescent="0.25"/>
    <row r="57386" s="29" customFormat="1" x14ac:dyDescent="0.25"/>
    <row r="57387" s="29" customFormat="1" x14ac:dyDescent="0.25"/>
    <row r="57388" s="29" customFormat="1" x14ac:dyDescent="0.25"/>
    <row r="57389" s="29" customFormat="1" x14ac:dyDescent="0.25"/>
    <row r="57390" s="29" customFormat="1" x14ac:dyDescent="0.25"/>
    <row r="57391" s="29" customFormat="1" x14ac:dyDescent="0.25"/>
    <row r="57392" s="29" customFormat="1" x14ac:dyDescent="0.25"/>
    <row r="57393" s="29" customFormat="1" x14ac:dyDescent="0.25"/>
    <row r="57394" s="29" customFormat="1" x14ac:dyDescent="0.25"/>
    <row r="57395" s="29" customFormat="1" x14ac:dyDescent="0.25"/>
    <row r="57396" s="29" customFormat="1" x14ac:dyDescent="0.25"/>
    <row r="57397" s="29" customFormat="1" x14ac:dyDescent="0.25"/>
    <row r="57398" s="29" customFormat="1" x14ac:dyDescent="0.25"/>
    <row r="57399" s="29" customFormat="1" x14ac:dyDescent="0.25"/>
    <row r="57400" s="29" customFormat="1" x14ac:dyDescent="0.25"/>
    <row r="57401" s="29" customFormat="1" x14ac:dyDescent="0.25"/>
    <row r="57402" s="29" customFormat="1" x14ac:dyDescent="0.25"/>
    <row r="57403" s="29" customFormat="1" x14ac:dyDescent="0.25"/>
    <row r="57404" s="29" customFormat="1" x14ac:dyDescent="0.25"/>
    <row r="57405" s="29" customFormat="1" x14ac:dyDescent="0.25"/>
    <row r="57406" s="29" customFormat="1" x14ac:dyDescent="0.25"/>
    <row r="57407" s="29" customFormat="1" x14ac:dyDescent="0.25"/>
    <row r="57408" s="29" customFormat="1" x14ac:dyDescent="0.25"/>
    <row r="57409" s="29" customFormat="1" x14ac:dyDescent="0.25"/>
    <row r="57410" s="29" customFormat="1" x14ac:dyDescent="0.25"/>
    <row r="57411" s="29" customFormat="1" x14ac:dyDescent="0.25"/>
    <row r="57412" s="29" customFormat="1" x14ac:dyDescent="0.25"/>
    <row r="57413" s="29" customFormat="1" x14ac:dyDescent="0.25"/>
    <row r="57414" s="29" customFormat="1" x14ac:dyDescent="0.25"/>
    <row r="57415" s="29" customFormat="1" x14ac:dyDescent="0.25"/>
    <row r="57416" s="29" customFormat="1" x14ac:dyDescent="0.25"/>
    <row r="57417" s="29" customFormat="1" x14ac:dyDescent="0.25"/>
    <row r="57418" s="29" customFormat="1" x14ac:dyDescent="0.25"/>
    <row r="57419" s="29" customFormat="1" x14ac:dyDescent="0.25"/>
    <row r="57420" s="29" customFormat="1" x14ac:dyDescent="0.25"/>
    <row r="57421" s="29" customFormat="1" x14ac:dyDescent="0.25"/>
    <row r="57422" s="29" customFormat="1" x14ac:dyDescent="0.25"/>
    <row r="57423" s="29" customFormat="1" x14ac:dyDescent="0.25"/>
    <row r="57424" s="29" customFormat="1" x14ac:dyDescent="0.25"/>
    <row r="57425" s="29" customFormat="1" x14ac:dyDescent="0.25"/>
    <row r="57426" s="29" customFormat="1" x14ac:dyDescent="0.25"/>
    <row r="57427" s="29" customFormat="1" x14ac:dyDescent="0.25"/>
    <row r="57428" s="29" customFormat="1" x14ac:dyDescent="0.25"/>
    <row r="57429" s="29" customFormat="1" x14ac:dyDescent="0.25"/>
    <row r="57430" s="29" customFormat="1" x14ac:dyDescent="0.25"/>
    <row r="57431" s="29" customFormat="1" x14ac:dyDescent="0.25"/>
    <row r="57432" s="29" customFormat="1" x14ac:dyDescent="0.25"/>
    <row r="57433" s="29" customFormat="1" x14ac:dyDescent="0.25"/>
    <row r="57434" s="29" customFormat="1" x14ac:dyDescent="0.25"/>
    <row r="57435" s="29" customFormat="1" x14ac:dyDescent="0.25"/>
    <row r="57436" s="29" customFormat="1" x14ac:dyDescent="0.25"/>
    <row r="57437" s="29" customFormat="1" x14ac:dyDescent="0.25"/>
    <row r="57438" s="29" customFormat="1" x14ac:dyDescent="0.25"/>
    <row r="57439" s="29" customFormat="1" x14ac:dyDescent="0.25"/>
    <row r="57440" s="29" customFormat="1" x14ac:dyDescent="0.25"/>
    <row r="57441" s="29" customFormat="1" x14ac:dyDescent="0.25"/>
    <row r="57442" s="29" customFormat="1" x14ac:dyDescent="0.25"/>
    <row r="57443" s="29" customFormat="1" x14ac:dyDescent="0.25"/>
    <row r="57444" s="29" customFormat="1" x14ac:dyDescent="0.25"/>
    <row r="57445" s="29" customFormat="1" x14ac:dyDescent="0.25"/>
    <row r="57446" s="29" customFormat="1" x14ac:dyDescent="0.25"/>
    <row r="57447" s="29" customFormat="1" x14ac:dyDescent="0.25"/>
    <row r="57448" s="29" customFormat="1" x14ac:dyDescent="0.25"/>
    <row r="57449" s="29" customFormat="1" x14ac:dyDescent="0.25"/>
    <row r="57450" s="29" customFormat="1" x14ac:dyDescent="0.25"/>
    <row r="57451" s="29" customFormat="1" x14ac:dyDescent="0.25"/>
    <row r="57452" s="29" customFormat="1" x14ac:dyDescent="0.25"/>
    <row r="57453" s="29" customFormat="1" x14ac:dyDescent="0.25"/>
    <row r="57454" s="29" customFormat="1" x14ac:dyDescent="0.25"/>
    <row r="57455" s="29" customFormat="1" x14ac:dyDescent="0.25"/>
    <row r="57456" s="29" customFormat="1" x14ac:dyDescent="0.25"/>
    <row r="57457" s="29" customFormat="1" x14ac:dyDescent="0.25"/>
    <row r="57458" s="29" customFormat="1" x14ac:dyDescent="0.25"/>
    <row r="57459" s="29" customFormat="1" x14ac:dyDescent="0.25"/>
    <row r="57460" s="29" customFormat="1" x14ac:dyDescent="0.25"/>
    <row r="57461" s="29" customFormat="1" x14ac:dyDescent="0.25"/>
    <row r="57462" s="29" customFormat="1" x14ac:dyDescent="0.25"/>
    <row r="57463" s="29" customFormat="1" x14ac:dyDescent="0.25"/>
    <row r="57464" s="29" customFormat="1" x14ac:dyDescent="0.25"/>
    <row r="57465" s="29" customFormat="1" x14ac:dyDescent="0.25"/>
    <row r="57466" s="29" customFormat="1" x14ac:dyDescent="0.25"/>
    <row r="57467" s="29" customFormat="1" x14ac:dyDescent="0.25"/>
    <row r="57468" s="29" customFormat="1" x14ac:dyDescent="0.25"/>
    <row r="57469" s="29" customFormat="1" x14ac:dyDescent="0.25"/>
    <row r="57470" s="29" customFormat="1" x14ac:dyDescent="0.25"/>
    <row r="57471" s="29" customFormat="1" x14ac:dyDescent="0.25"/>
    <row r="57472" s="29" customFormat="1" x14ac:dyDescent="0.25"/>
    <row r="57473" s="29" customFormat="1" x14ac:dyDescent="0.25"/>
    <row r="57474" s="29" customFormat="1" x14ac:dyDescent="0.25"/>
    <row r="57475" s="29" customFormat="1" x14ac:dyDescent="0.25"/>
    <row r="57476" s="29" customFormat="1" x14ac:dyDescent="0.25"/>
    <row r="57477" s="29" customFormat="1" x14ac:dyDescent="0.25"/>
    <row r="57478" s="29" customFormat="1" x14ac:dyDescent="0.25"/>
    <row r="57479" s="29" customFormat="1" x14ac:dyDescent="0.25"/>
    <row r="57480" s="29" customFormat="1" x14ac:dyDescent="0.25"/>
    <row r="57481" s="29" customFormat="1" x14ac:dyDescent="0.25"/>
    <row r="57482" s="29" customFormat="1" x14ac:dyDescent="0.25"/>
    <row r="57483" s="29" customFormat="1" x14ac:dyDescent="0.25"/>
    <row r="57484" s="29" customFormat="1" x14ac:dyDescent="0.25"/>
    <row r="57485" s="29" customFormat="1" x14ac:dyDescent="0.25"/>
    <row r="57486" s="29" customFormat="1" x14ac:dyDescent="0.25"/>
    <row r="57487" s="29" customFormat="1" x14ac:dyDescent="0.25"/>
    <row r="57488" s="29" customFormat="1" x14ac:dyDescent="0.25"/>
    <row r="57489" s="29" customFormat="1" x14ac:dyDescent="0.25"/>
    <row r="57490" s="29" customFormat="1" x14ac:dyDescent="0.25"/>
    <row r="57491" s="29" customFormat="1" x14ac:dyDescent="0.25"/>
    <row r="57492" s="29" customFormat="1" x14ac:dyDescent="0.25"/>
    <row r="57493" s="29" customFormat="1" x14ac:dyDescent="0.25"/>
    <row r="57494" s="29" customFormat="1" x14ac:dyDescent="0.25"/>
    <row r="57495" s="29" customFormat="1" x14ac:dyDescent="0.25"/>
    <row r="57496" s="29" customFormat="1" x14ac:dyDescent="0.25"/>
    <row r="57497" s="29" customFormat="1" x14ac:dyDescent="0.25"/>
    <row r="57498" s="29" customFormat="1" x14ac:dyDescent="0.25"/>
    <row r="57499" s="29" customFormat="1" x14ac:dyDescent="0.25"/>
    <row r="57500" s="29" customFormat="1" x14ac:dyDescent="0.25"/>
    <row r="57501" s="29" customFormat="1" x14ac:dyDescent="0.25"/>
    <row r="57502" s="29" customFormat="1" x14ac:dyDescent="0.25"/>
    <row r="57503" s="29" customFormat="1" x14ac:dyDescent="0.25"/>
    <row r="57504" s="29" customFormat="1" x14ac:dyDescent="0.25"/>
    <row r="57505" s="29" customFormat="1" x14ac:dyDescent="0.25"/>
    <row r="57506" s="29" customFormat="1" x14ac:dyDescent="0.25"/>
    <row r="57507" s="29" customFormat="1" x14ac:dyDescent="0.25"/>
    <row r="57508" s="29" customFormat="1" x14ac:dyDescent="0.25"/>
    <row r="57509" s="29" customFormat="1" x14ac:dyDescent="0.25"/>
    <row r="57510" s="29" customFormat="1" x14ac:dyDescent="0.25"/>
    <row r="57511" s="29" customFormat="1" x14ac:dyDescent="0.25"/>
    <row r="57512" s="29" customFormat="1" x14ac:dyDescent="0.25"/>
    <row r="57513" s="29" customFormat="1" x14ac:dyDescent="0.25"/>
    <row r="57514" s="29" customFormat="1" x14ac:dyDescent="0.25"/>
    <row r="57515" s="29" customFormat="1" x14ac:dyDescent="0.25"/>
    <row r="57516" s="29" customFormat="1" x14ac:dyDescent="0.25"/>
    <row r="57517" s="29" customFormat="1" x14ac:dyDescent="0.25"/>
    <row r="57518" s="29" customFormat="1" x14ac:dyDescent="0.25"/>
    <row r="57519" s="29" customFormat="1" x14ac:dyDescent="0.25"/>
    <row r="57520" s="29" customFormat="1" x14ac:dyDescent="0.25"/>
    <row r="57521" s="29" customFormat="1" x14ac:dyDescent="0.25"/>
    <row r="57522" s="29" customFormat="1" x14ac:dyDescent="0.25"/>
    <row r="57523" s="29" customFormat="1" x14ac:dyDescent="0.25"/>
    <row r="57524" s="29" customFormat="1" x14ac:dyDescent="0.25"/>
    <row r="57525" s="29" customFormat="1" x14ac:dyDescent="0.25"/>
    <row r="57526" s="29" customFormat="1" x14ac:dyDescent="0.25"/>
    <row r="57527" s="29" customFormat="1" x14ac:dyDescent="0.25"/>
    <row r="57528" s="29" customFormat="1" x14ac:dyDescent="0.25"/>
    <row r="57529" s="29" customFormat="1" x14ac:dyDescent="0.25"/>
    <row r="57530" s="29" customFormat="1" x14ac:dyDescent="0.25"/>
    <row r="57531" s="29" customFormat="1" x14ac:dyDescent="0.25"/>
    <row r="57532" s="29" customFormat="1" x14ac:dyDescent="0.25"/>
    <row r="57533" s="29" customFormat="1" x14ac:dyDescent="0.25"/>
    <row r="57534" s="29" customFormat="1" x14ac:dyDescent="0.25"/>
    <row r="57535" s="29" customFormat="1" x14ac:dyDescent="0.25"/>
    <row r="57536" s="29" customFormat="1" x14ac:dyDescent="0.25"/>
    <row r="57537" s="29" customFormat="1" x14ac:dyDescent="0.25"/>
    <row r="57538" s="29" customFormat="1" x14ac:dyDescent="0.25"/>
    <row r="57539" s="29" customFormat="1" x14ac:dyDescent="0.25"/>
    <row r="57540" s="29" customFormat="1" x14ac:dyDescent="0.25"/>
    <row r="57541" s="29" customFormat="1" x14ac:dyDescent="0.25"/>
    <row r="57542" s="29" customFormat="1" x14ac:dyDescent="0.25"/>
    <row r="57543" s="29" customFormat="1" x14ac:dyDescent="0.25"/>
    <row r="57544" s="29" customFormat="1" x14ac:dyDescent="0.25"/>
    <row r="57545" s="29" customFormat="1" x14ac:dyDescent="0.25"/>
    <row r="57546" s="29" customFormat="1" x14ac:dyDescent="0.25"/>
    <row r="57547" s="29" customFormat="1" x14ac:dyDescent="0.25"/>
    <row r="57548" s="29" customFormat="1" x14ac:dyDescent="0.25"/>
    <row r="57549" s="29" customFormat="1" x14ac:dyDescent="0.25"/>
    <row r="57550" s="29" customFormat="1" x14ac:dyDescent="0.25"/>
    <row r="57551" s="29" customFormat="1" x14ac:dyDescent="0.25"/>
    <row r="57552" s="29" customFormat="1" x14ac:dyDescent="0.25"/>
    <row r="57553" s="29" customFormat="1" x14ac:dyDescent="0.25"/>
    <row r="57554" s="29" customFormat="1" x14ac:dyDescent="0.25"/>
    <row r="57555" s="29" customFormat="1" x14ac:dyDescent="0.25"/>
    <row r="57556" s="29" customFormat="1" x14ac:dyDescent="0.25"/>
    <row r="57557" s="29" customFormat="1" x14ac:dyDescent="0.25"/>
    <row r="57558" s="29" customFormat="1" x14ac:dyDescent="0.25"/>
    <row r="57559" s="29" customFormat="1" x14ac:dyDescent="0.25"/>
    <row r="57560" s="29" customFormat="1" x14ac:dyDescent="0.25"/>
    <row r="57561" s="29" customFormat="1" x14ac:dyDescent="0.25"/>
    <row r="57562" s="29" customFormat="1" x14ac:dyDescent="0.25"/>
    <row r="57563" s="29" customFormat="1" x14ac:dyDescent="0.25"/>
    <row r="57564" s="29" customFormat="1" x14ac:dyDescent="0.25"/>
    <row r="57565" s="29" customFormat="1" x14ac:dyDescent="0.25"/>
    <row r="57566" s="29" customFormat="1" x14ac:dyDescent="0.25"/>
    <row r="57567" s="29" customFormat="1" x14ac:dyDescent="0.25"/>
    <row r="57568" s="29" customFormat="1" x14ac:dyDescent="0.25"/>
    <row r="57569" s="29" customFormat="1" x14ac:dyDescent="0.25"/>
    <row r="57570" s="29" customFormat="1" x14ac:dyDescent="0.25"/>
    <row r="57571" s="29" customFormat="1" x14ac:dyDescent="0.25"/>
    <row r="57572" s="29" customFormat="1" x14ac:dyDescent="0.25"/>
    <row r="57573" s="29" customFormat="1" x14ac:dyDescent="0.25"/>
    <row r="57574" s="29" customFormat="1" x14ac:dyDescent="0.25"/>
    <row r="57575" s="29" customFormat="1" x14ac:dyDescent="0.25"/>
    <row r="57576" s="29" customFormat="1" x14ac:dyDescent="0.25"/>
    <row r="57577" s="29" customFormat="1" x14ac:dyDescent="0.25"/>
    <row r="57578" s="29" customFormat="1" x14ac:dyDescent="0.25"/>
    <row r="57579" s="29" customFormat="1" x14ac:dyDescent="0.25"/>
    <row r="57580" s="29" customFormat="1" x14ac:dyDescent="0.25"/>
    <row r="57581" s="29" customFormat="1" x14ac:dyDescent="0.25"/>
    <row r="57582" s="29" customFormat="1" x14ac:dyDescent="0.25"/>
    <row r="57583" s="29" customFormat="1" x14ac:dyDescent="0.25"/>
    <row r="57584" s="29" customFormat="1" x14ac:dyDescent="0.25"/>
    <row r="57585" s="29" customFormat="1" x14ac:dyDescent="0.25"/>
    <row r="57586" s="29" customFormat="1" x14ac:dyDescent="0.25"/>
    <row r="57587" s="29" customFormat="1" x14ac:dyDescent="0.25"/>
    <row r="57588" s="29" customFormat="1" x14ac:dyDescent="0.25"/>
    <row r="57589" s="29" customFormat="1" x14ac:dyDescent="0.25"/>
    <row r="57590" s="29" customFormat="1" x14ac:dyDescent="0.25"/>
    <row r="57591" s="29" customFormat="1" x14ac:dyDescent="0.25"/>
    <row r="57592" s="29" customFormat="1" x14ac:dyDescent="0.25"/>
    <row r="57593" s="29" customFormat="1" x14ac:dyDescent="0.25"/>
    <row r="57594" s="29" customFormat="1" x14ac:dyDescent="0.25"/>
    <row r="57595" s="29" customFormat="1" x14ac:dyDescent="0.25"/>
    <row r="57596" s="29" customFormat="1" x14ac:dyDescent="0.25"/>
    <row r="57597" s="29" customFormat="1" x14ac:dyDescent="0.25"/>
    <row r="57598" s="29" customFormat="1" x14ac:dyDescent="0.25"/>
    <row r="57599" s="29" customFormat="1" x14ac:dyDescent="0.25"/>
    <row r="57600" s="29" customFormat="1" x14ac:dyDescent="0.25"/>
    <row r="57601" s="29" customFormat="1" x14ac:dyDescent="0.25"/>
    <row r="57602" s="29" customFormat="1" x14ac:dyDescent="0.25"/>
    <row r="57603" s="29" customFormat="1" x14ac:dyDescent="0.25"/>
    <row r="57604" s="29" customFormat="1" x14ac:dyDescent="0.25"/>
    <row r="57605" s="29" customFormat="1" x14ac:dyDescent="0.25"/>
    <row r="57606" s="29" customFormat="1" x14ac:dyDescent="0.25"/>
    <row r="57607" s="29" customFormat="1" x14ac:dyDescent="0.25"/>
    <row r="57608" s="29" customFormat="1" x14ac:dyDescent="0.25"/>
    <row r="57609" s="29" customFormat="1" x14ac:dyDescent="0.25"/>
    <row r="57610" s="29" customFormat="1" x14ac:dyDescent="0.25"/>
    <row r="57611" s="29" customFormat="1" x14ac:dyDescent="0.25"/>
    <row r="57612" s="29" customFormat="1" x14ac:dyDescent="0.25"/>
    <row r="57613" s="29" customFormat="1" x14ac:dyDescent="0.25"/>
    <row r="57614" s="29" customFormat="1" x14ac:dyDescent="0.25"/>
    <row r="57615" s="29" customFormat="1" x14ac:dyDescent="0.25"/>
    <row r="57616" s="29" customFormat="1" x14ac:dyDescent="0.25"/>
    <row r="57617" s="29" customFormat="1" x14ac:dyDescent="0.25"/>
    <row r="57618" s="29" customFormat="1" x14ac:dyDescent="0.25"/>
    <row r="57619" s="29" customFormat="1" x14ac:dyDescent="0.25"/>
    <row r="57620" s="29" customFormat="1" x14ac:dyDescent="0.25"/>
    <row r="57621" s="29" customFormat="1" x14ac:dyDescent="0.25"/>
    <row r="57622" s="29" customFormat="1" x14ac:dyDescent="0.25"/>
    <row r="57623" s="29" customFormat="1" x14ac:dyDescent="0.25"/>
    <row r="57624" s="29" customFormat="1" x14ac:dyDescent="0.25"/>
    <row r="57625" s="29" customFormat="1" x14ac:dyDescent="0.25"/>
    <row r="57626" s="29" customFormat="1" x14ac:dyDescent="0.25"/>
    <row r="57627" s="29" customFormat="1" x14ac:dyDescent="0.25"/>
    <row r="57628" s="29" customFormat="1" x14ac:dyDescent="0.25"/>
    <row r="57629" s="29" customFormat="1" x14ac:dyDescent="0.25"/>
    <row r="57630" s="29" customFormat="1" x14ac:dyDescent="0.25"/>
    <row r="57631" s="29" customFormat="1" x14ac:dyDescent="0.25"/>
    <row r="57632" s="29" customFormat="1" x14ac:dyDescent="0.25"/>
    <row r="57633" s="29" customFormat="1" x14ac:dyDescent="0.25"/>
    <row r="57634" s="29" customFormat="1" x14ac:dyDescent="0.25"/>
    <row r="57635" s="29" customFormat="1" x14ac:dyDescent="0.25"/>
    <row r="57636" s="29" customFormat="1" x14ac:dyDescent="0.25"/>
    <row r="57637" s="29" customFormat="1" x14ac:dyDescent="0.25"/>
    <row r="57638" s="29" customFormat="1" x14ac:dyDescent="0.25"/>
    <row r="57639" s="29" customFormat="1" x14ac:dyDescent="0.25"/>
    <row r="57640" s="29" customFormat="1" x14ac:dyDescent="0.25"/>
    <row r="57641" s="29" customFormat="1" x14ac:dyDescent="0.25"/>
    <row r="57642" s="29" customFormat="1" x14ac:dyDescent="0.25"/>
    <row r="57643" s="29" customFormat="1" x14ac:dyDescent="0.25"/>
    <row r="57644" s="29" customFormat="1" x14ac:dyDescent="0.25"/>
    <row r="57645" s="29" customFormat="1" x14ac:dyDescent="0.25"/>
    <row r="57646" s="29" customFormat="1" x14ac:dyDescent="0.25"/>
    <row r="57647" s="29" customFormat="1" x14ac:dyDescent="0.25"/>
    <row r="57648" s="29" customFormat="1" x14ac:dyDescent="0.25"/>
    <row r="57649" s="29" customFormat="1" x14ac:dyDescent="0.25"/>
    <row r="57650" s="29" customFormat="1" x14ac:dyDescent="0.25"/>
    <row r="57651" s="29" customFormat="1" x14ac:dyDescent="0.25"/>
    <row r="57652" s="29" customFormat="1" x14ac:dyDescent="0.25"/>
    <row r="57653" s="29" customFormat="1" x14ac:dyDescent="0.25"/>
    <row r="57654" s="29" customFormat="1" x14ac:dyDescent="0.25"/>
    <row r="57655" s="29" customFormat="1" x14ac:dyDescent="0.25"/>
    <row r="57656" s="29" customFormat="1" x14ac:dyDescent="0.25"/>
    <row r="57657" s="29" customFormat="1" x14ac:dyDescent="0.25"/>
    <row r="57658" s="29" customFormat="1" x14ac:dyDescent="0.25"/>
    <row r="57659" s="29" customFormat="1" x14ac:dyDescent="0.25"/>
    <row r="57660" s="29" customFormat="1" x14ac:dyDescent="0.25"/>
    <row r="57661" s="29" customFormat="1" x14ac:dyDescent="0.25"/>
    <row r="57662" s="29" customFormat="1" x14ac:dyDescent="0.25"/>
    <row r="57663" s="29" customFormat="1" x14ac:dyDescent="0.25"/>
    <row r="57664" s="29" customFormat="1" x14ac:dyDescent="0.25"/>
    <row r="57665" s="29" customFormat="1" x14ac:dyDescent="0.25"/>
    <row r="57666" s="29" customFormat="1" x14ac:dyDescent="0.25"/>
    <row r="57667" s="29" customFormat="1" x14ac:dyDescent="0.25"/>
    <row r="57668" s="29" customFormat="1" x14ac:dyDescent="0.25"/>
    <row r="57669" s="29" customFormat="1" x14ac:dyDescent="0.25"/>
    <row r="57670" s="29" customFormat="1" x14ac:dyDescent="0.25"/>
    <row r="57671" s="29" customFormat="1" x14ac:dyDescent="0.25"/>
    <row r="57672" s="29" customFormat="1" x14ac:dyDescent="0.25"/>
    <row r="57673" s="29" customFormat="1" x14ac:dyDescent="0.25"/>
    <row r="57674" s="29" customFormat="1" x14ac:dyDescent="0.25"/>
    <row r="57675" s="29" customFormat="1" x14ac:dyDescent="0.25"/>
    <row r="57676" s="29" customFormat="1" x14ac:dyDescent="0.25"/>
    <row r="57677" s="29" customFormat="1" x14ac:dyDescent="0.25"/>
    <row r="57678" s="29" customFormat="1" x14ac:dyDescent="0.25"/>
    <row r="57679" s="29" customFormat="1" x14ac:dyDescent="0.25"/>
    <row r="57680" s="29" customFormat="1" x14ac:dyDescent="0.25"/>
    <row r="57681" s="29" customFormat="1" x14ac:dyDescent="0.25"/>
    <row r="57682" s="29" customFormat="1" x14ac:dyDescent="0.25"/>
    <row r="57683" s="29" customFormat="1" x14ac:dyDescent="0.25"/>
    <row r="57684" s="29" customFormat="1" x14ac:dyDescent="0.25"/>
    <row r="57685" s="29" customFormat="1" x14ac:dyDescent="0.25"/>
    <row r="57686" s="29" customFormat="1" x14ac:dyDescent="0.25"/>
    <row r="57687" s="29" customFormat="1" x14ac:dyDescent="0.25"/>
    <row r="57688" s="29" customFormat="1" x14ac:dyDescent="0.25"/>
    <row r="57689" s="29" customFormat="1" x14ac:dyDescent="0.25"/>
    <row r="57690" s="29" customFormat="1" x14ac:dyDescent="0.25"/>
    <row r="57691" s="29" customFormat="1" x14ac:dyDescent="0.25"/>
    <row r="57692" s="29" customFormat="1" x14ac:dyDescent="0.25"/>
    <row r="57693" s="29" customFormat="1" x14ac:dyDescent="0.25"/>
    <row r="57694" s="29" customFormat="1" x14ac:dyDescent="0.25"/>
    <row r="57695" s="29" customFormat="1" x14ac:dyDescent="0.25"/>
    <row r="57696" s="29" customFormat="1" x14ac:dyDescent="0.25"/>
    <row r="57697" s="29" customFormat="1" x14ac:dyDescent="0.25"/>
    <row r="57698" s="29" customFormat="1" x14ac:dyDescent="0.25"/>
    <row r="57699" s="29" customFormat="1" x14ac:dyDescent="0.25"/>
    <row r="57700" s="29" customFormat="1" x14ac:dyDescent="0.25"/>
    <row r="57701" s="29" customFormat="1" x14ac:dyDescent="0.25"/>
    <row r="57702" s="29" customFormat="1" x14ac:dyDescent="0.25"/>
    <row r="57703" s="29" customFormat="1" x14ac:dyDescent="0.25"/>
    <row r="57704" s="29" customFormat="1" x14ac:dyDescent="0.25"/>
    <row r="57705" s="29" customFormat="1" x14ac:dyDescent="0.25"/>
    <row r="57706" s="29" customFormat="1" x14ac:dyDescent="0.25"/>
    <row r="57707" s="29" customFormat="1" x14ac:dyDescent="0.25"/>
    <row r="57708" s="29" customFormat="1" x14ac:dyDescent="0.25"/>
    <row r="57709" s="29" customFormat="1" x14ac:dyDescent="0.25"/>
    <row r="57710" s="29" customFormat="1" x14ac:dyDescent="0.25"/>
    <row r="57711" s="29" customFormat="1" x14ac:dyDescent="0.25"/>
    <row r="57712" s="29" customFormat="1" x14ac:dyDescent="0.25"/>
    <row r="57713" s="29" customFormat="1" x14ac:dyDescent="0.25"/>
    <row r="57714" s="29" customFormat="1" x14ac:dyDescent="0.25"/>
    <row r="57715" s="29" customFormat="1" x14ac:dyDescent="0.25"/>
    <row r="57716" s="29" customFormat="1" x14ac:dyDescent="0.25"/>
    <row r="57717" s="29" customFormat="1" x14ac:dyDescent="0.25"/>
    <row r="57718" s="29" customFormat="1" x14ac:dyDescent="0.25"/>
    <row r="57719" s="29" customFormat="1" x14ac:dyDescent="0.25"/>
    <row r="57720" s="29" customFormat="1" x14ac:dyDescent="0.25"/>
    <row r="57721" s="29" customFormat="1" x14ac:dyDescent="0.25"/>
    <row r="57722" s="29" customFormat="1" x14ac:dyDescent="0.25"/>
    <row r="57723" s="29" customFormat="1" x14ac:dyDescent="0.25"/>
    <row r="57724" s="29" customFormat="1" x14ac:dyDescent="0.25"/>
    <row r="57725" s="29" customFormat="1" x14ac:dyDescent="0.25"/>
    <row r="57726" s="29" customFormat="1" x14ac:dyDescent="0.25"/>
    <row r="57727" s="29" customFormat="1" x14ac:dyDescent="0.25"/>
    <row r="57728" s="29" customFormat="1" x14ac:dyDescent="0.25"/>
    <row r="57729" s="29" customFormat="1" x14ac:dyDescent="0.25"/>
    <row r="57730" s="29" customFormat="1" x14ac:dyDescent="0.25"/>
    <row r="57731" s="29" customFormat="1" x14ac:dyDescent="0.25"/>
    <row r="57732" s="29" customFormat="1" x14ac:dyDescent="0.25"/>
    <row r="57733" s="29" customFormat="1" x14ac:dyDescent="0.25"/>
    <row r="57734" s="29" customFormat="1" x14ac:dyDescent="0.25"/>
    <row r="57735" s="29" customFormat="1" x14ac:dyDescent="0.25"/>
    <row r="57736" s="29" customFormat="1" x14ac:dyDescent="0.25"/>
    <row r="57737" s="29" customFormat="1" x14ac:dyDescent="0.25"/>
    <row r="57738" s="29" customFormat="1" x14ac:dyDescent="0.25"/>
    <row r="57739" s="29" customFormat="1" x14ac:dyDescent="0.25"/>
    <row r="57740" s="29" customFormat="1" x14ac:dyDescent="0.25"/>
    <row r="57741" s="29" customFormat="1" x14ac:dyDescent="0.25"/>
    <row r="57742" s="29" customFormat="1" x14ac:dyDescent="0.25"/>
    <row r="57743" s="29" customFormat="1" x14ac:dyDescent="0.25"/>
    <row r="57744" s="29" customFormat="1" x14ac:dyDescent="0.25"/>
    <row r="57745" s="29" customFormat="1" x14ac:dyDescent="0.25"/>
    <row r="57746" s="29" customFormat="1" x14ac:dyDescent="0.25"/>
    <row r="57747" s="29" customFormat="1" x14ac:dyDescent="0.25"/>
    <row r="57748" s="29" customFormat="1" x14ac:dyDescent="0.25"/>
    <row r="57749" s="29" customFormat="1" x14ac:dyDescent="0.25"/>
    <row r="57750" s="29" customFormat="1" x14ac:dyDescent="0.25"/>
    <row r="57751" s="29" customFormat="1" x14ac:dyDescent="0.25"/>
    <row r="57752" s="29" customFormat="1" x14ac:dyDescent="0.25"/>
    <row r="57753" s="29" customFormat="1" x14ac:dyDescent="0.25"/>
    <row r="57754" s="29" customFormat="1" x14ac:dyDescent="0.25"/>
    <row r="57755" s="29" customFormat="1" x14ac:dyDescent="0.25"/>
    <row r="57756" s="29" customFormat="1" x14ac:dyDescent="0.25"/>
    <row r="57757" s="29" customFormat="1" x14ac:dyDescent="0.25"/>
    <row r="57758" s="29" customFormat="1" x14ac:dyDescent="0.25"/>
    <row r="57759" s="29" customFormat="1" x14ac:dyDescent="0.25"/>
    <row r="57760" s="29" customFormat="1" x14ac:dyDescent="0.25"/>
    <row r="57761" s="29" customFormat="1" x14ac:dyDescent="0.25"/>
    <row r="57762" s="29" customFormat="1" x14ac:dyDescent="0.25"/>
    <row r="57763" s="29" customFormat="1" x14ac:dyDescent="0.25"/>
    <row r="57764" s="29" customFormat="1" x14ac:dyDescent="0.25"/>
    <row r="57765" s="29" customFormat="1" x14ac:dyDescent="0.25"/>
    <row r="57766" s="29" customFormat="1" x14ac:dyDescent="0.25"/>
    <row r="57767" s="29" customFormat="1" x14ac:dyDescent="0.25"/>
    <row r="57768" s="29" customFormat="1" x14ac:dyDescent="0.25"/>
    <row r="57769" s="29" customFormat="1" x14ac:dyDescent="0.25"/>
    <row r="57770" s="29" customFormat="1" x14ac:dyDescent="0.25"/>
    <row r="57771" s="29" customFormat="1" x14ac:dyDescent="0.25"/>
    <row r="57772" s="29" customFormat="1" x14ac:dyDescent="0.25"/>
    <row r="57773" s="29" customFormat="1" x14ac:dyDescent="0.25"/>
    <row r="57774" s="29" customFormat="1" x14ac:dyDescent="0.25"/>
    <row r="57775" s="29" customFormat="1" x14ac:dyDescent="0.25"/>
    <row r="57776" s="29" customFormat="1" x14ac:dyDescent="0.25"/>
    <row r="57777" s="29" customFormat="1" x14ac:dyDescent="0.25"/>
    <row r="57778" s="29" customFormat="1" x14ac:dyDescent="0.25"/>
    <row r="57779" s="29" customFormat="1" x14ac:dyDescent="0.25"/>
    <row r="57780" s="29" customFormat="1" x14ac:dyDescent="0.25"/>
    <row r="57781" s="29" customFormat="1" x14ac:dyDescent="0.25"/>
    <row r="57782" s="29" customFormat="1" x14ac:dyDescent="0.25"/>
    <row r="57783" s="29" customFormat="1" x14ac:dyDescent="0.25"/>
    <row r="57784" s="29" customFormat="1" x14ac:dyDescent="0.25"/>
    <row r="57785" s="29" customFormat="1" x14ac:dyDescent="0.25"/>
    <row r="57786" s="29" customFormat="1" x14ac:dyDescent="0.25"/>
    <row r="57787" s="29" customFormat="1" x14ac:dyDescent="0.25"/>
    <row r="57788" s="29" customFormat="1" x14ac:dyDescent="0.25"/>
    <row r="57789" s="29" customFormat="1" x14ac:dyDescent="0.25"/>
    <row r="57790" s="29" customFormat="1" x14ac:dyDescent="0.25"/>
    <row r="57791" s="29" customFormat="1" x14ac:dyDescent="0.25"/>
    <row r="57792" s="29" customFormat="1" x14ac:dyDescent="0.25"/>
    <row r="57793" s="29" customFormat="1" x14ac:dyDescent="0.25"/>
    <row r="57794" s="29" customFormat="1" x14ac:dyDescent="0.25"/>
    <row r="57795" s="29" customFormat="1" x14ac:dyDescent="0.25"/>
    <row r="57796" s="29" customFormat="1" x14ac:dyDescent="0.25"/>
    <row r="57797" s="29" customFormat="1" x14ac:dyDescent="0.25"/>
    <row r="57798" s="29" customFormat="1" x14ac:dyDescent="0.25"/>
    <row r="57799" s="29" customFormat="1" x14ac:dyDescent="0.25"/>
    <row r="57800" s="29" customFormat="1" x14ac:dyDescent="0.25"/>
    <row r="57801" s="29" customFormat="1" x14ac:dyDescent="0.25"/>
    <row r="57802" s="29" customFormat="1" x14ac:dyDescent="0.25"/>
    <row r="57803" s="29" customFormat="1" x14ac:dyDescent="0.25"/>
    <row r="57804" s="29" customFormat="1" x14ac:dyDescent="0.25"/>
    <row r="57805" s="29" customFormat="1" x14ac:dyDescent="0.25"/>
    <row r="57806" s="29" customFormat="1" x14ac:dyDescent="0.25"/>
    <row r="57807" s="29" customFormat="1" x14ac:dyDescent="0.25"/>
    <row r="57808" s="29" customFormat="1" x14ac:dyDescent="0.25"/>
    <row r="57809" s="29" customFormat="1" x14ac:dyDescent="0.25"/>
    <row r="57810" s="29" customFormat="1" x14ac:dyDescent="0.25"/>
    <row r="57811" s="29" customFormat="1" x14ac:dyDescent="0.25"/>
    <row r="57812" s="29" customFormat="1" x14ac:dyDescent="0.25"/>
    <row r="57813" s="29" customFormat="1" x14ac:dyDescent="0.25"/>
    <row r="57814" s="29" customFormat="1" x14ac:dyDescent="0.25"/>
    <row r="57815" s="29" customFormat="1" x14ac:dyDescent="0.25"/>
    <row r="57816" s="29" customFormat="1" x14ac:dyDescent="0.25"/>
    <row r="57817" s="29" customFormat="1" x14ac:dyDescent="0.25"/>
    <row r="57818" s="29" customFormat="1" x14ac:dyDescent="0.25"/>
    <row r="57819" s="29" customFormat="1" x14ac:dyDescent="0.25"/>
    <row r="57820" s="29" customFormat="1" x14ac:dyDescent="0.25"/>
    <row r="57821" s="29" customFormat="1" x14ac:dyDescent="0.25"/>
    <row r="57822" s="29" customFormat="1" x14ac:dyDescent="0.25"/>
    <row r="57823" s="29" customFormat="1" x14ac:dyDescent="0.25"/>
    <row r="57824" s="29" customFormat="1" x14ac:dyDescent="0.25"/>
    <row r="57825" s="29" customFormat="1" x14ac:dyDescent="0.25"/>
    <row r="57826" s="29" customFormat="1" x14ac:dyDescent="0.25"/>
    <row r="57827" s="29" customFormat="1" x14ac:dyDescent="0.25"/>
    <row r="57828" s="29" customFormat="1" x14ac:dyDescent="0.25"/>
    <row r="57829" s="29" customFormat="1" x14ac:dyDescent="0.25"/>
    <row r="57830" s="29" customFormat="1" x14ac:dyDescent="0.25"/>
    <row r="57831" s="29" customFormat="1" x14ac:dyDescent="0.25"/>
    <row r="57832" s="29" customFormat="1" x14ac:dyDescent="0.25"/>
    <row r="57833" s="29" customFormat="1" x14ac:dyDescent="0.25"/>
    <row r="57834" s="29" customFormat="1" x14ac:dyDescent="0.25"/>
    <row r="57835" s="29" customFormat="1" x14ac:dyDescent="0.25"/>
    <row r="57836" s="29" customFormat="1" x14ac:dyDescent="0.25"/>
    <row r="57837" s="29" customFormat="1" x14ac:dyDescent="0.25"/>
    <row r="57838" s="29" customFormat="1" x14ac:dyDescent="0.25"/>
    <row r="57839" s="29" customFormat="1" x14ac:dyDescent="0.25"/>
    <row r="57840" s="29" customFormat="1" x14ac:dyDescent="0.25"/>
    <row r="57841" s="29" customFormat="1" x14ac:dyDescent="0.25"/>
    <row r="57842" s="29" customFormat="1" x14ac:dyDescent="0.25"/>
    <row r="57843" s="29" customFormat="1" x14ac:dyDescent="0.25"/>
    <row r="57844" s="29" customFormat="1" x14ac:dyDescent="0.25"/>
    <row r="57845" s="29" customFormat="1" x14ac:dyDescent="0.25"/>
    <row r="57846" s="29" customFormat="1" x14ac:dyDescent="0.25"/>
    <row r="57847" s="29" customFormat="1" x14ac:dyDescent="0.25"/>
    <row r="57848" s="29" customFormat="1" x14ac:dyDescent="0.25"/>
    <row r="57849" s="29" customFormat="1" x14ac:dyDescent="0.25"/>
    <row r="57850" s="29" customFormat="1" x14ac:dyDescent="0.25"/>
    <row r="57851" s="29" customFormat="1" x14ac:dyDescent="0.25"/>
    <row r="57852" s="29" customFormat="1" x14ac:dyDescent="0.25"/>
    <row r="57853" s="29" customFormat="1" x14ac:dyDescent="0.25"/>
    <row r="57854" s="29" customFormat="1" x14ac:dyDescent="0.25"/>
    <row r="57855" s="29" customFormat="1" x14ac:dyDescent="0.25"/>
    <row r="57856" s="29" customFormat="1" x14ac:dyDescent="0.25"/>
    <row r="57857" s="29" customFormat="1" x14ac:dyDescent="0.25"/>
    <row r="57858" s="29" customFormat="1" x14ac:dyDescent="0.25"/>
    <row r="57859" s="29" customFormat="1" x14ac:dyDescent="0.25"/>
    <row r="57860" s="29" customFormat="1" x14ac:dyDescent="0.25"/>
    <row r="57861" s="29" customFormat="1" x14ac:dyDescent="0.25"/>
    <row r="57862" s="29" customFormat="1" x14ac:dyDescent="0.25"/>
    <row r="57863" s="29" customFormat="1" x14ac:dyDescent="0.25"/>
    <row r="57864" s="29" customFormat="1" x14ac:dyDescent="0.25"/>
    <row r="57865" s="29" customFormat="1" x14ac:dyDescent="0.25"/>
    <row r="57866" s="29" customFormat="1" x14ac:dyDescent="0.25"/>
    <row r="57867" s="29" customFormat="1" x14ac:dyDescent="0.25"/>
    <row r="57868" s="29" customFormat="1" x14ac:dyDescent="0.25"/>
    <row r="57869" s="29" customFormat="1" x14ac:dyDescent="0.25"/>
    <row r="57870" s="29" customFormat="1" x14ac:dyDescent="0.25"/>
    <row r="57871" s="29" customFormat="1" x14ac:dyDescent="0.25"/>
    <row r="57872" s="29" customFormat="1" x14ac:dyDescent="0.25"/>
    <row r="57873" s="29" customFormat="1" x14ac:dyDescent="0.25"/>
    <row r="57874" s="29" customFormat="1" x14ac:dyDescent="0.25"/>
    <row r="57875" s="29" customFormat="1" x14ac:dyDescent="0.25"/>
    <row r="57876" s="29" customFormat="1" x14ac:dyDescent="0.25"/>
    <row r="57877" s="29" customFormat="1" x14ac:dyDescent="0.25"/>
    <row r="57878" s="29" customFormat="1" x14ac:dyDescent="0.25"/>
    <row r="57879" s="29" customFormat="1" x14ac:dyDescent="0.25"/>
    <row r="57880" s="29" customFormat="1" x14ac:dyDescent="0.25"/>
    <row r="57881" s="29" customFormat="1" x14ac:dyDescent="0.25"/>
    <row r="57882" s="29" customFormat="1" x14ac:dyDescent="0.25"/>
    <row r="57883" s="29" customFormat="1" x14ac:dyDescent="0.25"/>
    <row r="57884" s="29" customFormat="1" x14ac:dyDescent="0.25"/>
    <row r="57885" s="29" customFormat="1" x14ac:dyDescent="0.25"/>
    <row r="57886" s="29" customFormat="1" x14ac:dyDescent="0.25"/>
    <row r="57887" s="29" customFormat="1" x14ac:dyDescent="0.25"/>
    <row r="57888" s="29" customFormat="1" x14ac:dyDescent="0.25"/>
    <row r="57889" s="29" customFormat="1" x14ac:dyDescent="0.25"/>
    <row r="57890" s="29" customFormat="1" x14ac:dyDescent="0.25"/>
    <row r="57891" s="29" customFormat="1" x14ac:dyDescent="0.25"/>
    <row r="57892" s="29" customFormat="1" x14ac:dyDescent="0.25"/>
    <row r="57893" s="29" customFormat="1" x14ac:dyDescent="0.25"/>
    <row r="57894" s="29" customFormat="1" x14ac:dyDescent="0.25"/>
    <row r="57895" s="29" customFormat="1" x14ac:dyDescent="0.25"/>
    <row r="57896" s="29" customFormat="1" x14ac:dyDescent="0.25"/>
    <row r="57897" s="29" customFormat="1" x14ac:dyDescent="0.25"/>
    <row r="57898" s="29" customFormat="1" x14ac:dyDescent="0.25"/>
    <row r="57899" s="29" customFormat="1" x14ac:dyDescent="0.25"/>
    <row r="57900" s="29" customFormat="1" x14ac:dyDescent="0.25"/>
    <row r="57901" s="29" customFormat="1" x14ac:dyDescent="0.25"/>
    <row r="57902" s="29" customFormat="1" x14ac:dyDescent="0.25"/>
    <row r="57903" s="29" customFormat="1" x14ac:dyDescent="0.25"/>
    <row r="57904" s="29" customFormat="1" x14ac:dyDescent="0.25"/>
    <row r="57905" s="29" customFormat="1" x14ac:dyDescent="0.25"/>
    <row r="57906" s="29" customFormat="1" x14ac:dyDescent="0.25"/>
    <row r="57907" s="29" customFormat="1" x14ac:dyDescent="0.25"/>
    <row r="57908" s="29" customFormat="1" x14ac:dyDescent="0.25"/>
    <row r="57909" s="29" customFormat="1" x14ac:dyDescent="0.25"/>
    <row r="57910" s="29" customFormat="1" x14ac:dyDescent="0.25"/>
    <row r="57911" s="29" customFormat="1" x14ac:dyDescent="0.25"/>
    <row r="57912" s="29" customFormat="1" x14ac:dyDescent="0.25"/>
    <row r="57913" s="29" customFormat="1" x14ac:dyDescent="0.25"/>
    <row r="57914" s="29" customFormat="1" x14ac:dyDescent="0.25"/>
    <row r="57915" s="29" customFormat="1" x14ac:dyDescent="0.25"/>
    <row r="57916" s="29" customFormat="1" x14ac:dyDescent="0.25"/>
    <row r="57917" s="29" customFormat="1" x14ac:dyDescent="0.25"/>
    <row r="57918" s="29" customFormat="1" x14ac:dyDescent="0.25"/>
    <row r="57919" s="29" customFormat="1" x14ac:dyDescent="0.25"/>
    <row r="57920" s="29" customFormat="1" x14ac:dyDescent="0.25"/>
    <row r="57921" s="29" customFormat="1" x14ac:dyDescent="0.25"/>
    <row r="57922" s="29" customFormat="1" x14ac:dyDescent="0.25"/>
    <row r="57923" s="29" customFormat="1" x14ac:dyDescent="0.25"/>
    <row r="57924" s="29" customFormat="1" x14ac:dyDescent="0.25"/>
    <row r="57925" s="29" customFormat="1" x14ac:dyDescent="0.25"/>
    <row r="57926" s="29" customFormat="1" x14ac:dyDescent="0.25"/>
    <row r="57927" s="29" customFormat="1" x14ac:dyDescent="0.25"/>
    <row r="57928" s="29" customFormat="1" x14ac:dyDescent="0.25"/>
    <row r="57929" s="29" customFormat="1" x14ac:dyDescent="0.25"/>
    <row r="57930" s="29" customFormat="1" x14ac:dyDescent="0.25"/>
    <row r="57931" s="29" customFormat="1" x14ac:dyDescent="0.25"/>
    <row r="57932" s="29" customFormat="1" x14ac:dyDescent="0.25"/>
    <row r="57933" s="29" customFormat="1" x14ac:dyDescent="0.25"/>
    <row r="57934" s="29" customFormat="1" x14ac:dyDescent="0.25"/>
    <row r="57935" s="29" customFormat="1" x14ac:dyDescent="0.25"/>
    <row r="57936" s="29" customFormat="1" x14ac:dyDescent="0.25"/>
    <row r="57937" s="29" customFormat="1" x14ac:dyDescent="0.25"/>
    <row r="57938" s="29" customFormat="1" x14ac:dyDescent="0.25"/>
    <row r="57939" s="29" customFormat="1" x14ac:dyDescent="0.25"/>
    <row r="57940" s="29" customFormat="1" x14ac:dyDescent="0.25"/>
    <row r="57941" s="29" customFormat="1" x14ac:dyDescent="0.25"/>
    <row r="57942" s="29" customFormat="1" x14ac:dyDescent="0.25"/>
    <row r="57943" s="29" customFormat="1" x14ac:dyDescent="0.25"/>
    <row r="57944" s="29" customFormat="1" x14ac:dyDescent="0.25"/>
    <row r="57945" s="29" customFormat="1" x14ac:dyDescent="0.25"/>
    <row r="57946" s="29" customFormat="1" x14ac:dyDescent="0.25"/>
    <row r="57947" s="29" customFormat="1" x14ac:dyDescent="0.25"/>
    <row r="57948" s="29" customFormat="1" x14ac:dyDescent="0.25"/>
    <row r="57949" s="29" customFormat="1" x14ac:dyDescent="0.25"/>
    <row r="57950" s="29" customFormat="1" x14ac:dyDescent="0.25"/>
    <row r="57951" s="29" customFormat="1" x14ac:dyDescent="0.25"/>
    <row r="57952" s="29" customFormat="1" x14ac:dyDescent="0.25"/>
    <row r="57953" s="29" customFormat="1" x14ac:dyDescent="0.25"/>
    <row r="57954" s="29" customFormat="1" x14ac:dyDescent="0.25"/>
    <row r="57955" s="29" customFormat="1" x14ac:dyDescent="0.25"/>
    <row r="57956" s="29" customFormat="1" x14ac:dyDescent="0.25"/>
    <row r="57957" s="29" customFormat="1" x14ac:dyDescent="0.25"/>
    <row r="57958" s="29" customFormat="1" x14ac:dyDescent="0.25"/>
    <row r="57959" s="29" customFormat="1" x14ac:dyDescent="0.25"/>
    <row r="57960" s="29" customFormat="1" x14ac:dyDescent="0.25"/>
    <row r="57961" s="29" customFormat="1" x14ac:dyDescent="0.25"/>
    <row r="57962" s="29" customFormat="1" x14ac:dyDescent="0.25"/>
    <row r="57963" s="29" customFormat="1" x14ac:dyDescent="0.25"/>
    <row r="57964" s="29" customFormat="1" x14ac:dyDescent="0.25"/>
    <row r="57965" s="29" customFormat="1" x14ac:dyDescent="0.25"/>
    <row r="57966" s="29" customFormat="1" x14ac:dyDescent="0.25"/>
    <row r="57967" s="29" customFormat="1" x14ac:dyDescent="0.25"/>
    <row r="57968" s="29" customFormat="1" x14ac:dyDescent="0.25"/>
    <row r="57969" s="29" customFormat="1" x14ac:dyDescent="0.25"/>
    <row r="57970" s="29" customFormat="1" x14ac:dyDescent="0.25"/>
    <row r="57971" s="29" customFormat="1" x14ac:dyDescent="0.25"/>
    <row r="57972" s="29" customFormat="1" x14ac:dyDescent="0.25"/>
    <row r="57973" s="29" customFormat="1" x14ac:dyDescent="0.25"/>
    <row r="57974" s="29" customFormat="1" x14ac:dyDescent="0.25"/>
    <row r="57975" s="29" customFormat="1" x14ac:dyDescent="0.25"/>
    <row r="57976" s="29" customFormat="1" x14ac:dyDescent="0.25"/>
    <row r="57977" s="29" customFormat="1" x14ac:dyDescent="0.25"/>
    <row r="57978" s="29" customFormat="1" x14ac:dyDescent="0.25"/>
    <row r="57979" s="29" customFormat="1" x14ac:dyDescent="0.25"/>
    <row r="57980" s="29" customFormat="1" x14ac:dyDescent="0.25"/>
    <row r="57981" s="29" customFormat="1" x14ac:dyDescent="0.25"/>
    <row r="57982" s="29" customFormat="1" x14ac:dyDescent="0.25"/>
    <row r="57983" s="29" customFormat="1" x14ac:dyDescent="0.25"/>
    <row r="57984" s="29" customFormat="1" x14ac:dyDescent="0.25"/>
    <row r="57985" s="29" customFormat="1" x14ac:dyDescent="0.25"/>
    <row r="57986" s="29" customFormat="1" x14ac:dyDescent="0.25"/>
    <row r="57987" s="29" customFormat="1" x14ac:dyDescent="0.25"/>
    <row r="57988" s="29" customFormat="1" x14ac:dyDescent="0.25"/>
    <row r="57989" s="29" customFormat="1" x14ac:dyDescent="0.25"/>
    <row r="57990" s="29" customFormat="1" x14ac:dyDescent="0.25"/>
    <row r="57991" s="29" customFormat="1" x14ac:dyDescent="0.25"/>
    <row r="57992" s="29" customFormat="1" x14ac:dyDescent="0.25"/>
    <row r="57993" s="29" customFormat="1" x14ac:dyDescent="0.25"/>
    <row r="57994" s="29" customFormat="1" x14ac:dyDescent="0.25"/>
    <row r="57995" s="29" customFormat="1" x14ac:dyDescent="0.25"/>
    <row r="57996" s="29" customFormat="1" x14ac:dyDescent="0.25"/>
    <row r="57997" s="29" customFormat="1" x14ac:dyDescent="0.25"/>
    <row r="57998" s="29" customFormat="1" x14ac:dyDescent="0.25"/>
    <row r="57999" s="29" customFormat="1" x14ac:dyDescent="0.25"/>
    <row r="58000" s="29" customFormat="1" x14ac:dyDescent="0.25"/>
    <row r="58001" s="29" customFormat="1" x14ac:dyDescent="0.25"/>
    <row r="58002" s="29" customFormat="1" x14ac:dyDescent="0.25"/>
    <row r="58003" s="29" customFormat="1" x14ac:dyDescent="0.25"/>
    <row r="58004" s="29" customFormat="1" x14ac:dyDescent="0.25"/>
    <row r="58005" s="29" customFormat="1" x14ac:dyDescent="0.25"/>
    <row r="58006" s="29" customFormat="1" x14ac:dyDescent="0.25"/>
    <row r="58007" s="29" customFormat="1" x14ac:dyDescent="0.25"/>
    <row r="58008" s="29" customFormat="1" x14ac:dyDescent="0.25"/>
    <row r="58009" s="29" customFormat="1" x14ac:dyDescent="0.25"/>
    <row r="58010" s="29" customFormat="1" x14ac:dyDescent="0.25"/>
    <row r="58011" s="29" customFormat="1" x14ac:dyDescent="0.25"/>
    <row r="58012" s="29" customFormat="1" x14ac:dyDescent="0.25"/>
    <row r="58013" s="29" customFormat="1" x14ac:dyDescent="0.25"/>
    <row r="58014" s="29" customFormat="1" x14ac:dyDescent="0.25"/>
    <row r="58015" s="29" customFormat="1" x14ac:dyDescent="0.25"/>
    <row r="58016" s="29" customFormat="1" x14ac:dyDescent="0.25"/>
    <row r="58017" s="29" customFormat="1" x14ac:dyDescent="0.25"/>
    <row r="58018" s="29" customFormat="1" x14ac:dyDescent="0.25"/>
    <row r="58019" s="29" customFormat="1" x14ac:dyDescent="0.25"/>
    <row r="58020" s="29" customFormat="1" x14ac:dyDescent="0.25"/>
    <row r="58021" s="29" customFormat="1" x14ac:dyDescent="0.25"/>
    <row r="58022" s="29" customFormat="1" x14ac:dyDescent="0.25"/>
    <row r="58023" s="29" customFormat="1" x14ac:dyDescent="0.25"/>
    <row r="58024" s="29" customFormat="1" x14ac:dyDescent="0.25"/>
    <row r="58025" s="29" customFormat="1" x14ac:dyDescent="0.25"/>
    <row r="58026" s="29" customFormat="1" x14ac:dyDescent="0.25"/>
    <row r="58027" s="29" customFormat="1" x14ac:dyDescent="0.25"/>
    <row r="58028" s="29" customFormat="1" x14ac:dyDescent="0.25"/>
    <row r="58029" s="29" customFormat="1" x14ac:dyDescent="0.25"/>
    <row r="58030" s="29" customFormat="1" x14ac:dyDescent="0.25"/>
    <row r="58031" s="29" customFormat="1" x14ac:dyDescent="0.25"/>
    <row r="58032" s="29" customFormat="1" x14ac:dyDescent="0.25"/>
    <row r="58033" s="29" customFormat="1" x14ac:dyDescent="0.25"/>
    <row r="58034" s="29" customFormat="1" x14ac:dyDescent="0.25"/>
    <row r="58035" s="29" customFormat="1" x14ac:dyDescent="0.25"/>
    <row r="58036" s="29" customFormat="1" x14ac:dyDescent="0.25"/>
    <row r="58037" s="29" customFormat="1" x14ac:dyDescent="0.25"/>
    <row r="58038" s="29" customFormat="1" x14ac:dyDescent="0.25"/>
    <row r="58039" s="29" customFormat="1" x14ac:dyDescent="0.25"/>
    <row r="58040" s="29" customFormat="1" x14ac:dyDescent="0.25"/>
    <row r="58041" s="29" customFormat="1" x14ac:dyDescent="0.25"/>
    <row r="58042" s="29" customFormat="1" x14ac:dyDescent="0.25"/>
    <row r="58043" s="29" customFormat="1" x14ac:dyDescent="0.25"/>
    <row r="58044" s="29" customFormat="1" x14ac:dyDescent="0.25"/>
    <row r="58045" s="29" customFormat="1" x14ac:dyDescent="0.25"/>
    <row r="58046" s="29" customFormat="1" x14ac:dyDescent="0.25"/>
    <row r="58047" s="29" customFormat="1" x14ac:dyDescent="0.25"/>
    <row r="58048" s="29" customFormat="1" x14ac:dyDescent="0.25"/>
    <row r="58049" s="29" customFormat="1" x14ac:dyDescent="0.25"/>
    <row r="58050" s="29" customFormat="1" x14ac:dyDescent="0.25"/>
    <row r="58051" s="29" customFormat="1" x14ac:dyDescent="0.25"/>
    <row r="58052" s="29" customFormat="1" x14ac:dyDescent="0.25"/>
    <row r="58053" s="29" customFormat="1" x14ac:dyDescent="0.25"/>
    <row r="58054" s="29" customFormat="1" x14ac:dyDescent="0.25"/>
    <row r="58055" s="29" customFormat="1" x14ac:dyDescent="0.25"/>
    <row r="58056" s="29" customFormat="1" x14ac:dyDescent="0.25"/>
    <row r="58057" s="29" customFormat="1" x14ac:dyDescent="0.25"/>
    <row r="58058" s="29" customFormat="1" x14ac:dyDescent="0.25"/>
    <row r="58059" s="29" customFormat="1" x14ac:dyDescent="0.25"/>
    <row r="58060" s="29" customFormat="1" x14ac:dyDescent="0.25"/>
    <row r="58061" s="29" customFormat="1" x14ac:dyDescent="0.25"/>
    <row r="58062" s="29" customFormat="1" x14ac:dyDescent="0.25"/>
    <row r="58063" s="29" customFormat="1" x14ac:dyDescent="0.25"/>
    <row r="58064" s="29" customFormat="1" x14ac:dyDescent="0.25"/>
    <row r="58065" s="29" customFormat="1" x14ac:dyDescent="0.25"/>
    <row r="58066" s="29" customFormat="1" x14ac:dyDescent="0.25"/>
    <row r="58067" s="29" customFormat="1" x14ac:dyDescent="0.25"/>
    <row r="58068" s="29" customFormat="1" x14ac:dyDescent="0.25"/>
    <row r="58069" s="29" customFormat="1" x14ac:dyDescent="0.25"/>
    <row r="58070" s="29" customFormat="1" x14ac:dyDescent="0.25"/>
    <row r="58071" s="29" customFormat="1" x14ac:dyDescent="0.25"/>
    <row r="58072" s="29" customFormat="1" x14ac:dyDescent="0.25"/>
    <row r="58073" s="29" customFormat="1" x14ac:dyDescent="0.25"/>
    <row r="58074" s="29" customFormat="1" x14ac:dyDescent="0.25"/>
    <row r="58075" s="29" customFormat="1" x14ac:dyDescent="0.25"/>
    <row r="58076" s="29" customFormat="1" x14ac:dyDescent="0.25"/>
    <row r="58077" s="29" customFormat="1" x14ac:dyDescent="0.25"/>
    <row r="58078" s="29" customFormat="1" x14ac:dyDescent="0.25"/>
    <row r="58079" s="29" customFormat="1" x14ac:dyDescent="0.25"/>
    <row r="58080" s="29" customFormat="1" x14ac:dyDescent="0.25"/>
    <row r="58081" s="29" customFormat="1" x14ac:dyDescent="0.25"/>
    <row r="58082" s="29" customFormat="1" x14ac:dyDescent="0.25"/>
    <row r="58083" s="29" customFormat="1" x14ac:dyDescent="0.25"/>
    <row r="58084" s="29" customFormat="1" x14ac:dyDescent="0.25"/>
    <row r="58085" s="29" customFormat="1" x14ac:dyDescent="0.25"/>
    <row r="58086" s="29" customFormat="1" x14ac:dyDescent="0.25"/>
    <row r="58087" s="29" customFormat="1" x14ac:dyDescent="0.25"/>
    <row r="58088" s="29" customFormat="1" x14ac:dyDescent="0.25"/>
    <row r="58089" s="29" customFormat="1" x14ac:dyDescent="0.25"/>
    <row r="58090" s="29" customFormat="1" x14ac:dyDescent="0.25"/>
    <row r="58091" s="29" customFormat="1" x14ac:dyDescent="0.25"/>
    <row r="58092" s="29" customFormat="1" x14ac:dyDescent="0.25"/>
    <row r="58093" s="29" customFormat="1" x14ac:dyDescent="0.25"/>
    <row r="58094" s="29" customFormat="1" x14ac:dyDescent="0.25"/>
    <row r="58095" s="29" customFormat="1" x14ac:dyDescent="0.25"/>
    <row r="58096" s="29" customFormat="1" x14ac:dyDescent="0.25"/>
    <row r="58097" s="29" customFormat="1" x14ac:dyDescent="0.25"/>
    <row r="58098" s="29" customFormat="1" x14ac:dyDescent="0.25"/>
    <row r="58099" s="29" customFormat="1" x14ac:dyDescent="0.25"/>
    <row r="58100" s="29" customFormat="1" x14ac:dyDescent="0.25"/>
    <row r="58101" s="29" customFormat="1" x14ac:dyDescent="0.25"/>
    <row r="58102" s="29" customFormat="1" x14ac:dyDescent="0.25"/>
    <row r="58103" s="29" customFormat="1" x14ac:dyDescent="0.25"/>
    <row r="58104" s="29" customFormat="1" x14ac:dyDescent="0.25"/>
    <row r="58105" s="29" customFormat="1" x14ac:dyDescent="0.25"/>
    <row r="58106" s="29" customFormat="1" x14ac:dyDescent="0.25"/>
    <row r="58107" s="29" customFormat="1" x14ac:dyDescent="0.25"/>
    <row r="58108" s="29" customFormat="1" x14ac:dyDescent="0.25"/>
    <row r="58109" s="29" customFormat="1" x14ac:dyDescent="0.25"/>
    <row r="58110" s="29" customFormat="1" x14ac:dyDescent="0.25"/>
    <row r="58111" s="29" customFormat="1" x14ac:dyDescent="0.25"/>
    <row r="58112" s="29" customFormat="1" x14ac:dyDescent="0.25"/>
    <row r="58113" s="29" customFormat="1" x14ac:dyDescent="0.25"/>
    <row r="58114" s="29" customFormat="1" x14ac:dyDescent="0.25"/>
    <row r="58115" s="29" customFormat="1" x14ac:dyDescent="0.25"/>
    <row r="58116" s="29" customFormat="1" x14ac:dyDescent="0.25"/>
    <row r="58117" s="29" customFormat="1" x14ac:dyDescent="0.25"/>
    <row r="58118" s="29" customFormat="1" x14ac:dyDescent="0.25"/>
    <row r="58119" s="29" customFormat="1" x14ac:dyDescent="0.25"/>
    <row r="58120" s="29" customFormat="1" x14ac:dyDescent="0.25"/>
    <row r="58121" s="29" customFormat="1" x14ac:dyDescent="0.25"/>
    <row r="58122" s="29" customFormat="1" x14ac:dyDescent="0.25"/>
    <row r="58123" s="29" customFormat="1" x14ac:dyDescent="0.25"/>
    <row r="58124" s="29" customFormat="1" x14ac:dyDescent="0.25"/>
    <row r="58125" s="29" customFormat="1" x14ac:dyDescent="0.25"/>
    <row r="58126" s="29" customFormat="1" x14ac:dyDescent="0.25"/>
    <row r="58127" s="29" customFormat="1" x14ac:dyDescent="0.25"/>
    <row r="58128" s="29" customFormat="1" x14ac:dyDescent="0.25"/>
    <row r="58129" s="29" customFormat="1" x14ac:dyDescent="0.25"/>
    <row r="58130" s="29" customFormat="1" x14ac:dyDescent="0.25"/>
    <row r="58131" s="29" customFormat="1" x14ac:dyDescent="0.25"/>
    <row r="58132" s="29" customFormat="1" x14ac:dyDescent="0.25"/>
    <row r="58133" s="29" customFormat="1" x14ac:dyDescent="0.25"/>
    <row r="58134" s="29" customFormat="1" x14ac:dyDescent="0.25"/>
    <row r="58135" s="29" customFormat="1" x14ac:dyDescent="0.25"/>
    <row r="58136" s="29" customFormat="1" x14ac:dyDescent="0.25"/>
    <row r="58137" s="29" customFormat="1" x14ac:dyDescent="0.25"/>
    <row r="58138" s="29" customFormat="1" x14ac:dyDescent="0.25"/>
    <row r="58139" s="29" customFormat="1" x14ac:dyDescent="0.25"/>
    <row r="58140" s="29" customFormat="1" x14ac:dyDescent="0.25"/>
    <row r="58141" s="29" customFormat="1" x14ac:dyDescent="0.25"/>
    <row r="58142" s="29" customFormat="1" x14ac:dyDescent="0.25"/>
    <row r="58143" s="29" customFormat="1" x14ac:dyDescent="0.25"/>
    <row r="58144" s="29" customFormat="1" x14ac:dyDescent="0.25"/>
    <row r="58145" s="29" customFormat="1" x14ac:dyDescent="0.25"/>
    <row r="58146" s="29" customFormat="1" x14ac:dyDescent="0.25"/>
    <row r="58147" s="29" customFormat="1" x14ac:dyDescent="0.25"/>
    <row r="58148" s="29" customFormat="1" x14ac:dyDescent="0.25"/>
    <row r="58149" s="29" customFormat="1" x14ac:dyDescent="0.25"/>
    <row r="58150" s="29" customFormat="1" x14ac:dyDescent="0.25"/>
    <row r="58151" s="29" customFormat="1" x14ac:dyDescent="0.25"/>
    <row r="58152" s="29" customFormat="1" x14ac:dyDescent="0.25"/>
    <row r="58153" s="29" customFormat="1" x14ac:dyDescent="0.25"/>
    <row r="58154" s="29" customFormat="1" x14ac:dyDescent="0.25"/>
    <row r="58155" s="29" customFormat="1" x14ac:dyDescent="0.25"/>
    <row r="58156" s="29" customFormat="1" x14ac:dyDescent="0.25"/>
    <row r="58157" s="29" customFormat="1" x14ac:dyDescent="0.25"/>
    <row r="58158" s="29" customFormat="1" x14ac:dyDescent="0.25"/>
    <row r="58159" s="29" customFormat="1" x14ac:dyDescent="0.25"/>
    <row r="58160" s="29" customFormat="1" x14ac:dyDescent="0.25"/>
    <row r="58161" s="29" customFormat="1" x14ac:dyDescent="0.25"/>
    <row r="58162" s="29" customFormat="1" x14ac:dyDescent="0.25"/>
    <row r="58163" s="29" customFormat="1" x14ac:dyDescent="0.25"/>
    <row r="58164" s="29" customFormat="1" x14ac:dyDescent="0.25"/>
    <row r="58165" s="29" customFormat="1" x14ac:dyDescent="0.25"/>
    <row r="58166" s="29" customFormat="1" x14ac:dyDescent="0.25"/>
    <row r="58167" s="29" customFormat="1" x14ac:dyDescent="0.25"/>
    <row r="58168" s="29" customFormat="1" x14ac:dyDescent="0.25"/>
    <row r="58169" s="29" customFormat="1" x14ac:dyDescent="0.25"/>
    <row r="58170" s="29" customFormat="1" x14ac:dyDescent="0.25"/>
    <row r="58171" s="29" customFormat="1" x14ac:dyDescent="0.25"/>
    <row r="58172" s="29" customFormat="1" x14ac:dyDescent="0.25"/>
    <row r="58173" s="29" customFormat="1" x14ac:dyDescent="0.25"/>
    <row r="58174" s="29" customFormat="1" x14ac:dyDescent="0.25"/>
    <row r="58175" s="29" customFormat="1" x14ac:dyDescent="0.25"/>
    <row r="58176" s="29" customFormat="1" x14ac:dyDescent="0.25"/>
    <row r="58177" s="29" customFormat="1" x14ac:dyDescent="0.25"/>
    <row r="58178" s="29" customFormat="1" x14ac:dyDescent="0.25"/>
    <row r="58179" s="29" customFormat="1" x14ac:dyDescent="0.25"/>
    <row r="58180" s="29" customFormat="1" x14ac:dyDescent="0.25"/>
    <row r="58181" s="29" customFormat="1" x14ac:dyDescent="0.25"/>
    <row r="58182" s="29" customFormat="1" x14ac:dyDescent="0.25"/>
    <row r="58183" s="29" customFormat="1" x14ac:dyDescent="0.25"/>
    <row r="58184" s="29" customFormat="1" x14ac:dyDescent="0.25"/>
    <row r="58185" s="29" customFormat="1" x14ac:dyDescent="0.25"/>
    <row r="58186" s="29" customFormat="1" x14ac:dyDescent="0.25"/>
    <row r="58187" s="29" customFormat="1" x14ac:dyDescent="0.25"/>
    <row r="58188" s="29" customFormat="1" x14ac:dyDescent="0.25"/>
    <row r="58189" s="29" customFormat="1" x14ac:dyDescent="0.25"/>
    <row r="58190" s="29" customFormat="1" x14ac:dyDescent="0.25"/>
    <row r="58191" s="29" customFormat="1" x14ac:dyDescent="0.25"/>
    <row r="58192" s="29" customFormat="1" x14ac:dyDescent="0.25"/>
    <row r="58193" s="29" customFormat="1" x14ac:dyDescent="0.25"/>
    <row r="58194" s="29" customFormat="1" x14ac:dyDescent="0.25"/>
    <row r="58195" s="29" customFormat="1" x14ac:dyDescent="0.25"/>
    <row r="58196" s="29" customFormat="1" x14ac:dyDescent="0.25"/>
    <row r="58197" s="29" customFormat="1" x14ac:dyDescent="0.25"/>
    <row r="58198" s="29" customFormat="1" x14ac:dyDescent="0.25"/>
    <row r="58199" s="29" customFormat="1" x14ac:dyDescent="0.25"/>
    <row r="58200" s="29" customFormat="1" x14ac:dyDescent="0.25"/>
    <row r="58201" s="29" customFormat="1" x14ac:dyDescent="0.25"/>
    <row r="58202" s="29" customFormat="1" x14ac:dyDescent="0.25"/>
    <row r="58203" s="29" customFormat="1" x14ac:dyDescent="0.25"/>
    <row r="58204" s="29" customFormat="1" x14ac:dyDescent="0.25"/>
    <row r="58205" s="29" customFormat="1" x14ac:dyDescent="0.25"/>
    <row r="58206" s="29" customFormat="1" x14ac:dyDescent="0.25"/>
    <row r="58207" s="29" customFormat="1" x14ac:dyDescent="0.25"/>
    <row r="58208" s="29" customFormat="1" x14ac:dyDescent="0.25"/>
    <row r="58209" s="29" customFormat="1" x14ac:dyDescent="0.25"/>
    <row r="58210" s="29" customFormat="1" x14ac:dyDescent="0.25"/>
    <row r="58211" s="29" customFormat="1" x14ac:dyDescent="0.25"/>
    <row r="58212" s="29" customFormat="1" x14ac:dyDescent="0.25"/>
    <row r="58213" s="29" customFormat="1" x14ac:dyDescent="0.25"/>
    <row r="58214" s="29" customFormat="1" x14ac:dyDescent="0.25"/>
    <row r="58215" s="29" customFormat="1" x14ac:dyDescent="0.25"/>
    <row r="58216" s="29" customFormat="1" x14ac:dyDescent="0.25"/>
    <row r="58217" s="29" customFormat="1" x14ac:dyDescent="0.25"/>
    <row r="58218" s="29" customFormat="1" x14ac:dyDescent="0.25"/>
    <row r="58219" s="29" customFormat="1" x14ac:dyDescent="0.25"/>
    <row r="58220" s="29" customFormat="1" x14ac:dyDescent="0.25"/>
    <row r="58221" s="29" customFormat="1" x14ac:dyDescent="0.25"/>
    <row r="58222" s="29" customFormat="1" x14ac:dyDescent="0.25"/>
    <row r="58223" s="29" customFormat="1" x14ac:dyDescent="0.25"/>
    <row r="58224" s="29" customFormat="1" x14ac:dyDescent="0.25"/>
    <row r="58225" s="29" customFormat="1" x14ac:dyDescent="0.25"/>
    <row r="58226" s="29" customFormat="1" x14ac:dyDescent="0.25"/>
    <row r="58227" s="29" customFormat="1" x14ac:dyDescent="0.25"/>
    <row r="58228" s="29" customFormat="1" x14ac:dyDescent="0.25"/>
    <row r="58229" s="29" customFormat="1" x14ac:dyDescent="0.25"/>
    <row r="58230" s="29" customFormat="1" x14ac:dyDescent="0.25"/>
    <row r="58231" s="29" customFormat="1" x14ac:dyDescent="0.25"/>
    <row r="58232" s="29" customFormat="1" x14ac:dyDescent="0.25"/>
    <row r="58233" s="29" customFormat="1" x14ac:dyDescent="0.25"/>
    <row r="58234" s="29" customFormat="1" x14ac:dyDescent="0.25"/>
    <row r="58235" s="29" customFormat="1" x14ac:dyDescent="0.25"/>
    <row r="58236" s="29" customFormat="1" x14ac:dyDescent="0.25"/>
    <row r="58237" s="29" customFormat="1" x14ac:dyDescent="0.25"/>
    <row r="58238" s="29" customFormat="1" x14ac:dyDescent="0.25"/>
    <row r="58239" s="29" customFormat="1" x14ac:dyDescent="0.25"/>
    <row r="58240" s="29" customFormat="1" x14ac:dyDescent="0.25"/>
    <row r="58241" s="29" customFormat="1" x14ac:dyDescent="0.25"/>
    <row r="58242" s="29" customFormat="1" x14ac:dyDescent="0.25"/>
    <row r="58243" s="29" customFormat="1" x14ac:dyDescent="0.25"/>
    <row r="58244" s="29" customFormat="1" x14ac:dyDescent="0.25"/>
    <row r="58245" s="29" customFormat="1" x14ac:dyDescent="0.25"/>
    <row r="58246" s="29" customFormat="1" x14ac:dyDescent="0.25"/>
    <row r="58247" s="29" customFormat="1" x14ac:dyDescent="0.25"/>
    <row r="58248" s="29" customFormat="1" x14ac:dyDescent="0.25"/>
    <row r="58249" s="29" customFormat="1" x14ac:dyDescent="0.25"/>
    <row r="58250" s="29" customFormat="1" x14ac:dyDescent="0.25"/>
    <row r="58251" s="29" customFormat="1" x14ac:dyDescent="0.25"/>
    <row r="58252" s="29" customFormat="1" x14ac:dyDescent="0.25"/>
    <row r="58253" s="29" customFormat="1" x14ac:dyDescent="0.25"/>
    <row r="58254" s="29" customFormat="1" x14ac:dyDescent="0.25"/>
    <row r="58255" s="29" customFormat="1" x14ac:dyDescent="0.25"/>
    <row r="58256" s="29" customFormat="1" x14ac:dyDescent="0.25"/>
    <row r="58257" s="29" customFormat="1" x14ac:dyDescent="0.25"/>
    <row r="58258" s="29" customFormat="1" x14ac:dyDescent="0.25"/>
    <row r="58259" s="29" customFormat="1" x14ac:dyDescent="0.25"/>
    <row r="58260" s="29" customFormat="1" x14ac:dyDescent="0.25"/>
    <row r="58261" s="29" customFormat="1" x14ac:dyDescent="0.25"/>
    <row r="58262" s="29" customFormat="1" x14ac:dyDescent="0.25"/>
    <row r="58263" s="29" customFormat="1" x14ac:dyDescent="0.25"/>
    <row r="58264" s="29" customFormat="1" x14ac:dyDescent="0.25"/>
    <row r="58265" s="29" customFormat="1" x14ac:dyDescent="0.25"/>
    <row r="58266" s="29" customFormat="1" x14ac:dyDescent="0.25"/>
    <row r="58267" s="29" customFormat="1" x14ac:dyDescent="0.25"/>
    <row r="58268" s="29" customFormat="1" x14ac:dyDescent="0.25"/>
    <row r="58269" s="29" customFormat="1" x14ac:dyDescent="0.25"/>
    <row r="58270" s="29" customFormat="1" x14ac:dyDescent="0.25"/>
    <row r="58271" s="29" customFormat="1" x14ac:dyDescent="0.25"/>
    <row r="58272" s="29" customFormat="1" x14ac:dyDescent="0.25"/>
    <row r="58273" s="29" customFormat="1" x14ac:dyDescent="0.25"/>
    <row r="58274" s="29" customFormat="1" x14ac:dyDescent="0.25"/>
    <row r="58275" s="29" customFormat="1" x14ac:dyDescent="0.25"/>
    <row r="58276" s="29" customFormat="1" x14ac:dyDescent="0.25"/>
    <row r="58277" s="29" customFormat="1" x14ac:dyDescent="0.25"/>
    <row r="58278" s="29" customFormat="1" x14ac:dyDescent="0.25"/>
    <row r="58279" s="29" customFormat="1" x14ac:dyDescent="0.25"/>
    <row r="58280" s="29" customFormat="1" x14ac:dyDescent="0.25"/>
    <row r="58281" s="29" customFormat="1" x14ac:dyDescent="0.25"/>
    <row r="58282" s="29" customFormat="1" x14ac:dyDescent="0.25"/>
    <row r="58283" s="29" customFormat="1" x14ac:dyDescent="0.25"/>
    <row r="58284" s="29" customFormat="1" x14ac:dyDescent="0.25"/>
    <row r="58285" s="29" customFormat="1" x14ac:dyDescent="0.25"/>
    <row r="58286" s="29" customFormat="1" x14ac:dyDescent="0.25"/>
    <row r="58287" s="29" customFormat="1" x14ac:dyDescent="0.25"/>
    <row r="58288" s="29" customFormat="1" x14ac:dyDescent="0.25"/>
    <row r="58289" s="29" customFormat="1" x14ac:dyDescent="0.25"/>
    <row r="58290" s="29" customFormat="1" x14ac:dyDescent="0.25"/>
    <row r="58291" s="29" customFormat="1" x14ac:dyDescent="0.25"/>
    <row r="58292" s="29" customFormat="1" x14ac:dyDescent="0.25"/>
    <row r="58293" s="29" customFormat="1" x14ac:dyDescent="0.25"/>
    <row r="58294" s="29" customFormat="1" x14ac:dyDescent="0.25"/>
    <row r="58295" s="29" customFormat="1" x14ac:dyDescent="0.25"/>
    <row r="58296" s="29" customFormat="1" x14ac:dyDescent="0.25"/>
    <row r="58297" s="29" customFormat="1" x14ac:dyDescent="0.25"/>
    <row r="58298" s="29" customFormat="1" x14ac:dyDescent="0.25"/>
    <row r="58299" s="29" customFormat="1" x14ac:dyDescent="0.25"/>
    <row r="58300" s="29" customFormat="1" x14ac:dyDescent="0.25"/>
    <row r="58301" s="29" customFormat="1" x14ac:dyDescent="0.25"/>
    <row r="58302" s="29" customFormat="1" x14ac:dyDescent="0.25"/>
    <row r="58303" s="29" customFormat="1" x14ac:dyDescent="0.25"/>
    <row r="58304" s="29" customFormat="1" x14ac:dyDescent="0.25"/>
    <row r="58305" s="29" customFormat="1" x14ac:dyDescent="0.25"/>
    <row r="58306" s="29" customFormat="1" x14ac:dyDescent="0.25"/>
    <row r="58307" s="29" customFormat="1" x14ac:dyDescent="0.25"/>
    <row r="58308" s="29" customFormat="1" x14ac:dyDescent="0.25"/>
    <row r="58309" s="29" customFormat="1" x14ac:dyDescent="0.25"/>
    <row r="58310" s="29" customFormat="1" x14ac:dyDescent="0.25"/>
    <row r="58311" s="29" customFormat="1" x14ac:dyDescent="0.25"/>
    <row r="58312" s="29" customFormat="1" x14ac:dyDescent="0.25"/>
    <row r="58313" s="29" customFormat="1" x14ac:dyDescent="0.25"/>
    <row r="58314" s="29" customFormat="1" x14ac:dyDescent="0.25"/>
    <row r="58315" s="29" customFormat="1" x14ac:dyDescent="0.25"/>
    <row r="58316" s="29" customFormat="1" x14ac:dyDescent="0.25"/>
    <row r="58317" s="29" customFormat="1" x14ac:dyDescent="0.25"/>
    <row r="58318" s="29" customFormat="1" x14ac:dyDescent="0.25"/>
    <row r="58319" s="29" customFormat="1" x14ac:dyDescent="0.25"/>
    <row r="58320" s="29" customFormat="1" x14ac:dyDescent="0.25"/>
    <row r="58321" s="29" customFormat="1" x14ac:dyDescent="0.25"/>
    <row r="58322" s="29" customFormat="1" x14ac:dyDescent="0.25"/>
    <row r="58323" s="29" customFormat="1" x14ac:dyDescent="0.25"/>
    <row r="58324" s="29" customFormat="1" x14ac:dyDescent="0.25"/>
    <row r="58325" s="29" customFormat="1" x14ac:dyDescent="0.25"/>
    <row r="58326" s="29" customFormat="1" x14ac:dyDescent="0.25"/>
    <row r="58327" s="29" customFormat="1" x14ac:dyDescent="0.25"/>
    <row r="58328" s="29" customFormat="1" x14ac:dyDescent="0.25"/>
    <row r="58329" s="29" customFormat="1" x14ac:dyDescent="0.25"/>
    <row r="58330" s="29" customFormat="1" x14ac:dyDescent="0.25"/>
    <row r="58331" s="29" customFormat="1" x14ac:dyDescent="0.25"/>
    <row r="58332" s="29" customFormat="1" x14ac:dyDescent="0.25"/>
    <row r="58333" s="29" customFormat="1" x14ac:dyDescent="0.25"/>
    <row r="58334" s="29" customFormat="1" x14ac:dyDescent="0.25"/>
    <row r="58335" s="29" customFormat="1" x14ac:dyDescent="0.25"/>
    <row r="58336" s="29" customFormat="1" x14ac:dyDescent="0.25"/>
    <row r="58337" s="29" customFormat="1" x14ac:dyDescent="0.25"/>
    <row r="58338" s="29" customFormat="1" x14ac:dyDescent="0.25"/>
    <row r="58339" s="29" customFormat="1" x14ac:dyDescent="0.25"/>
    <row r="58340" s="29" customFormat="1" x14ac:dyDescent="0.25"/>
    <row r="58341" s="29" customFormat="1" x14ac:dyDescent="0.25"/>
    <row r="58342" s="29" customFormat="1" x14ac:dyDescent="0.25"/>
    <row r="58343" s="29" customFormat="1" x14ac:dyDescent="0.25"/>
    <row r="58344" s="29" customFormat="1" x14ac:dyDescent="0.25"/>
    <row r="58345" s="29" customFormat="1" x14ac:dyDescent="0.25"/>
    <row r="58346" s="29" customFormat="1" x14ac:dyDescent="0.25"/>
    <row r="58347" s="29" customFormat="1" x14ac:dyDescent="0.25"/>
    <row r="58348" s="29" customFormat="1" x14ac:dyDescent="0.25"/>
    <row r="58349" s="29" customFormat="1" x14ac:dyDescent="0.25"/>
    <row r="58350" s="29" customFormat="1" x14ac:dyDescent="0.25"/>
    <row r="58351" s="29" customFormat="1" x14ac:dyDescent="0.25"/>
    <row r="58352" s="29" customFormat="1" x14ac:dyDescent="0.25"/>
    <row r="58353" s="29" customFormat="1" x14ac:dyDescent="0.25"/>
    <row r="58354" s="29" customFormat="1" x14ac:dyDescent="0.25"/>
    <row r="58355" s="29" customFormat="1" x14ac:dyDescent="0.25"/>
    <row r="58356" s="29" customFormat="1" x14ac:dyDescent="0.25"/>
    <row r="58357" s="29" customFormat="1" x14ac:dyDescent="0.25"/>
    <row r="58358" s="29" customFormat="1" x14ac:dyDescent="0.25"/>
    <row r="58359" s="29" customFormat="1" x14ac:dyDescent="0.25"/>
    <row r="58360" s="29" customFormat="1" x14ac:dyDescent="0.25"/>
    <row r="58361" s="29" customFormat="1" x14ac:dyDescent="0.25"/>
    <row r="58362" s="29" customFormat="1" x14ac:dyDescent="0.25"/>
    <row r="58363" s="29" customFormat="1" x14ac:dyDescent="0.25"/>
    <row r="58364" s="29" customFormat="1" x14ac:dyDescent="0.25"/>
    <row r="58365" s="29" customFormat="1" x14ac:dyDescent="0.25"/>
    <row r="58366" s="29" customFormat="1" x14ac:dyDescent="0.25"/>
    <row r="58367" s="29" customFormat="1" x14ac:dyDescent="0.25"/>
    <row r="58368" s="29" customFormat="1" x14ac:dyDescent="0.25"/>
    <row r="58369" s="29" customFormat="1" x14ac:dyDescent="0.25"/>
    <row r="58370" s="29" customFormat="1" x14ac:dyDescent="0.25"/>
    <row r="58371" s="29" customFormat="1" x14ac:dyDescent="0.25"/>
    <row r="58372" s="29" customFormat="1" x14ac:dyDescent="0.25"/>
    <row r="58373" s="29" customFormat="1" x14ac:dyDescent="0.25"/>
    <row r="58374" s="29" customFormat="1" x14ac:dyDescent="0.25"/>
    <row r="58375" s="29" customFormat="1" x14ac:dyDescent="0.25"/>
    <row r="58376" s="29" customFormat="1" x14ac:dyDescent="0.25"/>
    <row r="58377" s="29" customFormat="1" x14ac:dyDescent="0.25"/>
    <row r="58378" s="29" customFormat="1" x14ac:dyDescent="0.25"/>
    <row r="58379" s="29" customFormat="1" x14ac:dyDescent="0.25"/>
    <row r="58380" s="29" customFormat="1" x14ac:dyDescent="0.25"/>
    <row r="58381" s="29" customFormat="1" x14ac:dyDescent="0.25"/>
    <row r="58382" s="29" customFormat="1" x14ac:dyDescent="0.25"/>
    <row r="58383" s="29" customFormat="1" x14ac:dyDescent="0.25"/>
    <row r="58384" s="29" customFormat="1" x14ac:dyDescent="0.25"/>
    <row r="58385" s="29" customFormat="1" x14ac:dyDescent="0.25"/>
    <row r="58386" s="29" customFormat="1" x14ac:dyDescent="0.25"/>
    <row r="58387" s="29" customFormat="1" x14ac:dyDescent="0.25"/>
    <row r="58388" s="29" customFormat="1" x14ac:dyDescent="0.25"/>
    <row r="58389" s="29" customFormat="1" x14ac:dyDescent="0.25"/>
    <row r="58390" s="29" customFormat="1" x14ac:dyDescent="0.25"/>
    <row r="58391" s="29" customFormat="1" x14ac:dyDescent="0.25"/>
    <row r="58392" s="29" customFormat="1" x14ac:dyDescent="0.25"/>
    <row r="58393" s="29" customFormat="1" x14ac:dyDescent="0.25"/>
    <row r="58394" s="29" customFormat="1" x14ac:dyDescent="0.25"/>
    <row r="58395" s="29" customFormat="1" x14ac:dyDescent="0.25"/>
    <row r="58396" s="29" customFormat="1" x14ac:dyDescent="0.25"/>
    <row r="58397" s="29" customFormat="1" x14ac:dyDescent="0.25"/>
    <row r="58398" s="29" customFormat="1" x14ac:dyDescent="0.25"/>
    <row r="58399" s="29" customFormat="1" x14ac:dyDescent="0.25"/>
    <row r="58400" s="29" customFormat="1" x14ac:dyDescent="0.25"/>
    <row r="58401" s="29" customFormat="1" x14ac:dyDescent="0.25"/>
    <row r="58402" s="29" customFormat="1" x14ac:dyDescent="0.25"/>
    <row r="58403" s="29" customFormat="1" x14ac:dyDescent="0.25"/>
    <row r="58404" s="29" customFormat="1" x14ac:dyDescent="0.25"/>
    <row r="58405" s="29" customFormat="1" x14ac:dyDescent="0.25"/>
    <row r="58406" s="29" customFormat="1" x14ac:dyDescent="0.25"/>
    <row r="58407" s="29" customFormat="1" x14ac:dyDescent="0.25"/>
    <row r="58408" s="29" customFormat="1" x14ac:dyDescent="0.25"/>
    <row r="58409" s="29" customFormat="1" x14ac:dyDescent="0.25"/>
    <row r="58410" s="29" customFormat="1" x14ac:dyDescent="0.25"/>
    <row r="58411" s="29" customFormat="1" x14ac:dyDescent="0.25"/>
    <row r="58412" s="29" customFormat="1" x14ac:dyDescent="0.25"/>
    <row r="58413" s="29" customFormat="1" x14ac:dyDescent="0.25"/>
    <row r="58414" s="29" customFormat="1" x14ac:dyDescent="0.25"/>
    <row r="58415" s="29" customFormat="1" x14ac:dyDescent="0.25"/>
    <row r="58416" s="29" customFormat="1" x14ac:dyDescent="0.25"/>
    <row r="58417" s="29" customFormat="1" x14ac:dyDescent="0.25"/>
    <row r="58418" s="29" customFormat="1" x14ac:dyDescent="0.25"/>
    <row r="58419" s="29" customFormat="1" x14ac:dyDescent="0.25"/>
    <row r="58420" s="29" customFormat="1" x14ac:dyDescent="0.25"/>
    <row r="58421" s="29" customFormat="1" x14ac:dyDescent="0.25"/>
    <row r="58422" s="29" customFormat="1" x14ac:dyDescent="0.25"/>
    <row r="58423" s="29" customFormat="1" x14ac:dyDescent="0.25"/>
    <row r="58424" s="29" customFormat="1" x14ac:dyDescent="0.25"/>
    <row r="58425" s="29" customFormat="1" x14ac:dyDescent="0.25"/>
    <row r="58426" s="29" customFormat="1" x14ac:dyDescent="0.25"/>
    <row r="58427" s="29" customFormat="1" x14ac:dyDescent="0.25"/>
    <row r="58428" s="29" customFormat="1" x14ac:dyDescent="0.25"/>
    <row r="58429" s="29" customFormat="1" x14ac:dyDescent="0.25"/>
    <row r="58430" s="29" customFormat="1" x14ac:dyDescent="0.25"/>
    <row r="58431" s="29" customFormat="1" x14ac:dyDescent="0.25"/>
    <row r="58432" s="29" customFormat="1" x14ac:dyDescent="0.25"/>
    <row r="58433" s="29" customFormat="1" x14ac:dyDescent="0.25"/>
    <row r="58434" s="29" customFormat="1" x14ac:dyDescent="0.25"/>
    <row r="58435" s="29" customFormat="1" x14ac:dyDescent="0.25"/>
    <row r="58436" s="29" customFormat="1" x14ac:dyDescent="0.25"/>
    <row r="58437" s="29" customFormat="1" x14ac:dyDescent="0.25"/>
    <row r="58438" s="29" customFormat="1" x14ac:dyDescent="0.25"/>
    <row r="58439" s="29" customFormat="1" x14ac:dyDescent="0.25"/>
    <row r="58440" s="29" customFormat="1" x14ac:dyDescent="0.25"/>
    <row r="58441" s="29" customFormat="1" x14ac:dyDescent="0.25"/>
    <row r="58442" s="29" customFormat="1" x14ac:dyDescent="0.25"/>
    <row r="58443" s="29" customFormat="1" x14ac:dyDescent="0.25"/>
    <row r="58444" s="29" customFormat="1" x14ac:dyDescent="0.25"/>
    <row r="58445" s="29" customFormat="1" x14ac:dyDescent="0.25"/>
    <row r="58446" s="29" customFormat="1" x14ac:dyDescent="0.25"/>
    <row r="58447" s="29" customFormat="1" x14ac:dyDescent="0.25"/>
    <row r="58448" s="29" customFormat="1" x14ac:dyDescent="0.25"/>
    <row r="58449" s="29" customFormat="1" x14ac:dyDescent="0.25"/>
    <row r="58450" s="29" customFormat="1" x14ac:dyDescent="0.25"/>
    <row r="58451" s="29" customFormat="1" x14ac:dyDescent="0.25"/>
    <row r="58452" s="29" customFormat="1" x14ac:dyDescent="0.25"/>
    <row r="58453" s="29" customFormat="1" x14ac:dyDescent="0.25"/>
    <row r="58454" s="29" customFormat="1" x14ac:dyDescent="0.25"/>
    <row r="58455" s="29" customFormat="1" x14ac:dyDescent="0.25"/>
    <row r="58456" s="29" customFormat="1" x14ac:dyDescent="0.25"/>
    <row r="58457" s="29" customFormat="1" x14ac:dyDescent="0.25"/>
    <row r="58458" s="29" customFormat="1" x14ac:dyDescent="0.25"/>
    <row r="58459" s="29" customFormat="1" x14ac:dyDescent="0.25"/>
    <row r="58460" s="29" customFormat="1" x14ac:dyDescent="0.25"/>
    <row r="58461" s="29" customFormat="1" x14ac:dyDescent="0.25"/>
    <row r="58462" s="29" customFormat="1" x14ac:dyDescent="0.25"/>
    <row r="58463" s="29" customFormat="1" x14ac:dyDescent="0.25"/>
    <row r="58464" s="29" customFormat="1" x14ac:dyDescent="0.25"/>
    <row r="58465" s="29" customFormat="1" x14ac:dyDescent="0.25"/>
    <row r="58466" s="29" customFormat="1" x14ac:dyDescent="0.25"/>
    <row r="58467" s="29" customFormat="1" x14ac:dyDescent="0.25"/>
    <row r="58468" s="29" customFormat="1" x14ac:dyDescent="0.25"/>
    <row r="58469" s="29" customFormat="1" x14ac:dyDescent="0.25"/>
    <row r="58470" s="29" customFormat="1" x14ac:dyDescent="0.25"/>
    <row r="58471" s="29" customFormat="1" x14ac:dyDescent="0.25"/>
    <row r="58472" s="29" customFormat="1" x14ac:dyDescent="0.25"/>
    <row r="58473" s="29" customFormat="1" x14ac:dyDescent="0.25"/>
    <row r="58474" s="29" customFormat="1" x14ac:dyDescent="0.25"/>
    <row r="58475" s="29" customFormat="1" x14ac:dyDescent="0.25"/>
    <row r="58476" s="29" customFormat="1" x14ac:dyDescent="0.25"/>
    <row r="58477" s="29" customFormat="1" x14ac:dyDescent="0.25"/>
    <row r="58478" s="29" customFormat="1" x14ac:dyDescent="0.25"/>
    <row r="58479" s="29" customFormat="1" x14ac:dyDescent="0.25"/>
    <row r="58480" s="29" customFormat="1" x14ac:dyDescent="0.25"/>
    <row r="58481" s="29" customFormat="1" x14ac:dyDescent="0.25"/>
    <row r="58482" s="29" customFormat="1" x14ac:dyDescent="0.25"/>
    <row r="58483" s="29" customFormat="1" x14ac:dyDescent="0.25"/>
    <row r="58484" s="29" customFormat="1" x14ac:dyDescent="0.25"/>
    <row r="58485" s="29" customFormat="1" x14ac:dyDescent="0.25"/>
    <row r="58486" s="29" customFormat="1" x14ac:dyDescent="0.25"/>
    <row r="58487" s="29" customFormat="1" x14ac:dyDescent="0.25"/>
    <row r="58488" s="29" customFormat="1" x14ac:dyDescent="0.25"/>
    <row r="58489" s="29" customFormat="1" x14ac:dyDescent="0.25"/>
    <row r="58490" s="29" customFormat="1" x14ac:dyDescent="0.25"/>
    <row r="58491" s="29" customFormat="1" x14ac:dyDescent="0.25"/>
    <row r="58492" s="29" customFormat="1" x14ac:dyDescent="0.25"/>
    <row r="58493" s="29" customFormat="1" x14ac:dyDescent="0.25"/>
    <row r="58494" s="29" customFormat="1" x14ac:dyDescent="0.25"/>
    <row r="58495" s="29" customFormat="1" x14ac:dyDescent="0.25"/>
    <row r="58496" s="29" customFormat="1" x14ac:dyDescent="0.25"/>
    <row r="58497" s="29" customFormat="1" x14ac:dyDescent="0.25"/>
    <row r="58498" s="29" customFormat="1" x14ac:dyDescent="0.25"/>
    <row r="58499" s="29" customFormat="1" x14ac:dyDescent="0.25"/>
    <row r="58500" s="29" customFormat="1" x14ac:dyDescent="0.25"/>
    <row r="58501" s="29" customFormat="1" x14ac:dyDescent="0.25"/>
    <row r="58502" s="29" customFormat="1" x14ac:dyDescent="0.25"/>
    <row r="58503" s="29" customFormat="1" x14ac:dyDescent="0.25"/>
    <row r="58504" s="29" customFormat="1" x14ac:dyDescent="0.25"/>
    <row r="58505" s="29" customFormat="1" x14ac:dyDescent="0.25"/>
    <row r="58506" s="29" customFormat="1" x14ac:dyDescent="0.25"/>
    <row r="58507" s="29" customFormat="1" x14ac:dyDescent="0.25"/>
    <row r="58508" s="29" customFormat="1" x14ac:dyDescent="0.25"/>
    <row r="58509" s="29" customFormat="1" x14ac:dyDescent="0.25"/>
    <row r="58510" s="29" customFormat="1" x14ac:dyDescent="0.25"/>
    <row r="58511" s="29" customFormat="1" x14ac:dyDescent="0.25"/>
    <row r="58512" s="29" customFormat="1" x14ac:dyDescent="0.25"/>
    <row r="58513" s="29" customFormat="1" x14ac:dyDescent="0.25"/>
    <row r="58514" s="29" customFormat="1" x14ac:dyDescent="0.25"/>
    <row r="58515" s="29" customFormat="1" x14ac:dyDescent="0.25"/>
    <row r="58516" s="29" customFormat="1" x14ac:dyDescent="0.25"/>
    <row r="58517" s="29" customFormat="1" x14ac:dyDescent="0.25"/>
    <row r="58518" s="29" customFormat="1" x14ac:dyDescent="0.25"/>
    <row r="58519" s="29" customFormat="1" x14ac:dyDescent="0.25"/>
    <row r="58520" s="29" customFormat="1" x14ac:dyDescent="0.25"/>
    <row r="58521" s="29" customFormat="1" x14ac:dyDescent="0.25"/>
    <row r="58522" s="29" customFormat="1" x14ac:dyDescent="0.25"/>
    <row r="58523" s="29" customFormat="1" x14ac:dyDescent="0.25"/>
    <row r="58524" s="29" customFormat="1" x14ac:dyDescent="0.25"/>
    <row r="58525" s="29" customFormat="1" x14ac:dyDescent="0.25"/>
    <row r="58526" s="29" customFormat="1" x14ac:dyDescent="0.25"/>
    <row r="58527" s="29" customFormat="1" x14ac:dyDescent="0.25"/>
    <row r="58528" s="29" customFormat="1" x14ac:dyDescent="0.25"/>
    <row r="58529" s="29" customFormat="1" x14ac:dyDescent="0.25"/>
    <row r="58530" s="29" customFormat="1" x14ac:dyDescent="0.25"/>
    <row r="58531" s="29" customFormat="1" x14ac:dyDescent="0.25"/>
    <row r="58532" s="29" customFormat="1" x14ac:dyDescent="0.25"/>
    <row r="58533" s="29" customFormat="1" x14ac:dyDescent="0.25"/>
    <row r="58534" s="29" customFormat="1" x14ac:dyDescent="0.25"/>
    <row r="58535" s="29" customFormat="1" x14ac:dyDescent="0.25"/>
    <row r="58536" s="29" customFormat="1" x14ac:dyDescent="0.25"/>
    <row r="58537" s="29" customFormat="1" x14ac:dyDescent="0.25"/>
    <row r="58538" s="29" customFormat="1" x14ac:dyDescent="0.25"/>
    <row r="58539" s="29" customFormat="1" x14ac:dyDescent="0.25"/>
    <row r="58540" s="29" customFormat="1" x14ac:dyDescent="0.25"/>
    <row r="58541" s="29" customFormat="1" x14ac:dyDescent="0.25"/>
    <row r="58542" s="29" customFormat="1" x14ac:dyDescent="0.25"/>
    <row r="58543" s="29" customFormat="1" x14ac:dyDescent="0.25"/>
    <row r="58544" s="29" customFormat="1" x14ac:dyDescent="0.25"/>
    <row r="58545" s="29" customFormat="1" x14ac:dyDescent="0.25"/>
    <row r="58546" s="29" customFormat="1" x14ac:dyDescent="0.25"/>
    <row r="58547" s="29" customFormat="1" x14ac:dyDescent="0.25"/>
    <row r="58548" s="29" customFormat="1" x14ac:dyDescent="0.25"/>
    <row r="58549" s="29" customFormat="1" x14ac:dyDescent="0.25"/>
    <row r="58550" s="29" customFormat="1" x14ac:dyDescent="0.25"/>
    <row r="58551" s="29" customFormat="1" x14ac:dyDescent="0.25"/>
    <row r="58552" s="29" customFormat="1" x14ac:dyDescent="0.25"/>
    <row r="58553" s="29" customFormat="1" x14ac:dyDescent="0.25"/>
    <row r="58554" s="29" customFormat="1" x14ac:dyDescent="0.25"/>
    <row r="58555" s="29" customFormat="1" x14ac:dyDescent="0.25"/>
    <row r="58556" s="29" customFormat="1" x14ac:dyDescent="0.25"/>
    <row r="58557" s="29" customFormat="1" x14ac:dyDescent="0.25"/>
    <row r="58558" s="29" customFormat="1" x14ac:dyDescent="0.25"/>
    <row r="58559" s="29" customFormat="1" x14ac:dyDescent="0.25"/>
    <row r="58560" s="29" customFormat="1" x14ac:dyDescent="0.25"/>
    <row r="58561" s="29" customFormat="1" x14ac:dyDescent="0.25"/>
    <row r="58562" s="29" customFormat="1" x14ac:dyDescent="0.25"/>
    <row r="58563" s="29" customFormat="1" x14ac:dyDescent="0.25"/>
    <row r="58564" s="29" customFormat="1" x14ac:dyDescent="0.25"/>
    <row r="58565" s="29" customFormat="1" x14ac:dyDescent="0.25"/>
    <row r="58566" s="29" customFormat="1" x14ac:dyDescent="0.25"/>
    <row r="58567" s="29" customFormat="1" x14ac:dyDescent="0.25"/>
    <row r="58568" s="29" customFormat="1" x14ac:dyDescent="0.25"/>
    <row r="58569" s="29" customFormat="1" x14ac:dyDescent="0.25"/>
    <row r="58570" s="29" customFormat="1" x14ac:dyDescent="0.25"/>
    <row r="58571" s="29" customFormat="1" x14ac:dyDescent="0.25"/>
    <row r="58572" s="29" customFormat="1" x14ac:dyDescent="0.25"/>
    <row r="58573" s="29" customFormat="1" x14ac:dyDescent="0.25"/>
    <row r="58574" s="29" customFormat="1" x14ac:dyDescent="0.25"/>
    <row r="58575" s="29" customFormat="1" x14ac:dyDescent="0.25"/>
    <row r="58576" s="29" customFormat="1" x14ac:dyDescent="0.25"/>
    <row r="58577" s="29" customFormat="1" x14ac:dyDescent="0.25"/>
    <row r="58578" s="29" customFormat="1" x14ac:dyDescent="0.25"/>
    <row r="58579" s="29" customFormat="1" x14ac:dyDescent="0.25"/>
    <row r="58580" s="29" customFormat="1" x14ac:dyDescent="0.25"/>
    <row r="58581" s="29" customFormat="1" x14ac:dyDescent="0.25"/>
    <row r="58582" s="29" customFormat="1" x14ac:dyDescent="0.25"/>
    <row r="58583" s="29" customFormat="1" x14ac:dyDescent="0.25"/>
    <row r="58584" s="29" customFormat="1" x14ac:dyDescent="0.25"/>
    <row r="58585" s="29" customFormat="1" x14ac:dyDescent="0.25"/>
    <row r="58586" s="29" customFormat="1" x14ac:dyDescent="0.25"/>
    <row r="58587" s="29" customFormat="1" x14ac:dyDescent="0.25"/>
    <row r="58588" s="29" customFormat="1" x14ac:dyDescent="0.25"/>
    <row r="58589" s="29" customFormat="1" x14ac:dyDescent="0.25"/>
    <row r="58590" s="29" customFormat="1" x14ac:dyDescent="0.25"/>
    <row r="58591" s="29" customFormat="1" x14ac:dyDescent="0.25"/>
    <row r="58592" s="29" customFormat="1" x14ac:dyDescent="0.25"/>
    <row r="58593" s="29" customFormat="1" x14ac:dyDescent="0.25"/>
    <row r="58594" s="29" customFormat="1" x14ac:dyDescent="0.25"/>
    <row r="58595" s="29" customFormat="1" x14ac:dyDescent="0.25"/>
    <row r="58596" s="29" customFormat="1" x14ac:dyDescent="0.25"/>
    <row r="58597" s="29" customFormat="1" x14ac:dyDescent="0.25"/>
    <row r="58598" s="29" customFormat="1" x14ac:dyDescent="0.25"/>
    <row r="58599" s="29" customFormat="1" x14ac:dyDescent="0.25"/>
    <row r="58600" s="29" customFormat="1" x14ac:dyDescent="0.25"/>
    <row r="58601" s="29" customFormat="1" x14ac:dyDescent="0.25"/>
    <row r="58602" s="29" customFormat="1" x14ac:dyDescent="0.25"/>
    <row r="58603" s="29" customFormat="1" x14ac:dyDescent="0.25"/>
    <row r="58604" s="29" customFormat="1" x14ac:dyDescent="0.25"/>
    <row r="58605" s="29" customFormat="1" x14ac:dyDescent="0.25"/>
    <row r="58606" s="29" customFormat="1" x14ac:dyDescent="0.25"/>
    <row r="58607" s="29" customFormat="1" x14ac:dyDescent="0.25"/>
    <row r="58608" s="29" customFormat="1" x14ac:dyDescent="0.25"/>
    <row r="58609" s="29" customFormat="1" x14ac:dyDescent="0.25"/>
    <row r="58610" s="29" customFormat="1" x14ac:dyDescent="0.25"/>
    <row r="58611" s="29" customFormat="1" x14ac:dyDescent="0.25"/>
    <row r="58612" s="29" customFormat="1" x14ac:dyDescent="0.25"/>
    <row r="58613" s="29" customFormat="1" x14ac:dyDescent="0.25"/>
    <row r="58614" s="29" customFormat="1" x14ac:dyDescent="0.25"/>
    <row r="58615" s="29" customFormat="1" x14ac:dyDescent="0.25"/>
    <row r="58616" s="29" customFormat="1" x14ac:dyDescent="0.25"/>
    <row r="58617" s="29" customFormat="1" x14ac:dyDescent="0.25"/>
    <row r="58618" s="29" customFormat="1" x14ac:dyDescent="0.25"/>
    <row r="58619" s="29" customFormat="1" x14ac:dyDescent="0.25"/>
    <row r="58620" s="29" customFormat="1" x14ac:dyDescent="0.25"/>
    <row r="58621" s="29" customFormat="1" x14ac:dyDescent="0.25"/>
    <row r="58622" s="29" customFormat="1" x14ac:dyDescent="0.25"/>
    <row r="58623" s="29" customFormat="1" x14ac:dyDescent="0.25"/>
    <row r="58624" s="29" customFormat="1" x14ac:dyDescent="0.25"/>
    <row r="58625" s="29" customFormat="1" x14ac:dyDescent="0.25"/>
    <row r="58626" s="29" customFormat="1" x14ac:dyDescent="0.25"/>
    <row r="58627" s="29" customFormat="1" x14ac:dyDescent="0.25"/>
    <row r="58628" s="29" customFormat="1" x14ac:dyDescent="0.25"/>
    <row r="58629" s="29" customFormat="1" x14ac:dyDescent="0.25"/>
    <row r="58630" s="29" customFormat="1" x14ac:dyDescent="0.25"/>
    <row r="58631" s="29" customFormat="1" x14ac:dyDescent="0.25"/>
    <row r="58632" s="29" customFormat="1" x14ac:dyDescent="0.25"/>
    <row r="58633" s="29" customFormat="1" x14ac:dyDescent="0.25"/>
    <row r="58634" s="29" customFormat="1" x14ac:dyDescent="0.25"/>
    <row r="58635" s="29" customFormat="1" x14ac:dyDescent="0.25"/>
    <row r="58636" s="29" customFormat="1" x14ac:dyDescent="0.25"/>
    <row r="58637" s="29" customFormat="1" x14ac:dyDescent="0.25"/>
    <row r="58638" s="29" customFormat="1" x14ac:dyDescent="0.25"/>
    <row r="58639" s="29" customFormat="1" x14ac:dyDescent="0.25"/>
    <row r="58640" s="29" customFormat="1" x14ac:dyDescent="0.25"/>
    <row r="58641" s="29" customFormat="1" x14ac:dyDescent="0.25"/>
    <row r="58642" s="29" customFormat="1" x14ac:dyDescent="0.25"/>
    <row r="58643" s="29" customFormat="1" x14ac:dyDescent="0.25"/>
    <row r="58644" s="29" customFormat="1" x14ac:dyDescent="0.25"/>
    <row r="58645" s="29" customFormat="1" x14ac:dyDescent="0.25"/>
    <row r="58646" s="29" customFormat="1" x14ac:dyDescent="0.25"/>
    <row r="58647" s="29" customFormat="1" x14ac:dyDescent="0.25"/>
    <row r="58648" s="29" customFormat="1" x14ac:dyDescent="0.25"/>
    <row r="58649" s="29" customFormat="1" x14ac:dyDescent="0.25"/>
    <row r="58650" s="29" customFormat="1" x14ac:dyDescent="0.25"/>
    <row r="58651" s="29" customFormat="1" x14ac:dyDescent="0.25"/>
    <row r="58652" s="29" customFormat="1" x14ac:dyDescent="0.25"/>
    <row r="58653" s="29" customFormat="1" x14ac:dyDescent="0.25"/>
    <row r="58654" s="29" customFormat="1" x14ac:dyDescent="0.25"/>
    <row r="58655" s="29" customFormat="1" x14ac:dyDescent="0.25"/>
    <row r="58656" s="29" customFormat="1" x14ac:dyDescent="0.25"/>
    <row r="58657" s="29" customFormat="1" x14ac:dyDescent="0.25"/>
    <row r="58658" s="29" customFormat="1" x14ac:dyDescent="0.25"/>
    <row r="58659" s="29" customFormat="1" x14ac:dyDescent="0.25"/>
    <row r="58660" s="29" customFormat="1" x14ac:dyDescent="0.25"/>
    <row r="58661" s="29" customFormat="1" x14ac:dyDescent="0.25"/>
    <row r="58662" s="29" customFormat="1" x14ac:dyDescent="0.25"/>
    <row r="58663" s="29" customFormat="1" x14ac:dyDescent="0.25"/>
    <row r="58664" s="29" customFormat="1" x14ac:dyDescent="0.25"/>
    <row r="58665" s="29" customFormat="1" x14ac:dyDescent="0.25"/>
    <row r="58666" s="29" customFormat="1" x14ac:dyDescent="0.25"/>
    <row r="58667" s="29" customFormat="1" x14ac:dyDescent="0.25"/>
    <row r="58668" s="29" customFormat="1" x14ac:dyDescent="0.25"/>
    <row r="58669" s="29" customFormat="1" x14ac:dyDescent="0.25"/>
    <row r="58670" s="29" customFormat="1" x14ac:dyDescent="0.25"/>
    <row r="58671" s="29" customFormat="1" x14ac:dyDescent="0.25"/>
    <row r="58672" s="29" customFormat="1" x14ac:dyDescent="0.25"/>
    <row r="58673" s="29" customFormat="1" x14ac:dyDescent="0.25"/>
    <row r="58674" s="29" customFormat="1" x14ac:dyDescent="0.25"/>
    <row r="58675" s="29" customFormat="1" x14ac:dyDescent="0.25"/>
    <row r="58676" s="29" customFormat="1" x14ac:dyDescent="0.25"/>
    <row r="58677" s="29" customFormat="1" x14ac:dyDescent="0.25"/>
    <row r="58678" s="29" customFormat="1" x14ac:dyDescent="0.25"/>
    <row r="58679" s="29" customFormat="1" x14ac:dyDescent="0.25"/>
    <row r="58680" s="29" customFormat="1" x14ac:dyDescent="0.25"/>
    <row r="58681" s="29" customFormat="1" x14ac:dyDescent="0.25"/>
    <row r="58682" s="29" customFormat="1" x14ac:dyDescent="0.25"/>
    <row r="58683" s="29" customFormat="1" x14ac:dyDescent="0.25"/>
    <row r="58684" s="29" customFormat="1" x14ac:dyDescent="0.25"/>
    <row r="58685" s="29" customFormat="1" x14ac:dyDescent="0.25"/>
    <row r="58686" s="29" customFormat="1" x14ac:dyDescent="0.25"/>
    <row r="58687" s="29" customFormat="1" x14ac:dyDescent="0.25"/>
    <row r="58688" s="29" customFormat="1" x14ac:dyDescent="0.25"/>
    <row r="58689" s="29" customFormat="1" x14ac:dyDescent="0.25"/>
    <row r="58690" s="29" customFormat="1" x14ac:dyDescent="0.25"/>
    <row r="58691" s="29" customFormat="1" x14ac:dyDescent="0.25"/>
    <row r="58692" s="29" customFormat="1" x14ac:dyDescent="0.25"/>
    <row r="58693" s="29" customFormat="1" x14ac:dyDescent="0.25"/>
    <row r="58694" s="29" customFormat="1" x14ac:dyDescent="0.25"/>
    <row r="58695" s="29" customFormat="1" x14ac:dyDescent="0.25"/>
    <row r="58696" s="29" customFormat="1" x14ac:dyDescent="0.25"/>
    <row r="58697" s="29" customFormat="1" x14ac:dyDescent="0.25"/>
    <row r="58698" s="29" customFormat="1" x14ac:dyDescent="0.25"/>
    <row r="58699" s="29" customFormat="1" x14ac:dyDescent="0.25"/>
    <row r="58700" s="29" customFormat="1" x14ac:dyDescent="0.25"/>
    <row r="58701" s="29" customFormat="1" x14ac:dyDescent="0.25"/>
    <row r="58702" s="29" customFormat="1" x14ac:dyDescent="0.25"/>
    <row r="58703" s="29" customFormat="1" x14ac:dyDescent="0.25"/>
    <row r="58704" s="29" customFormat="1" x14ac:dyDescent="0.25"/>
    <row r="58705" s="29" customFormat="1" x14ac:dyDescent="0.25"/>
    <row r="58706" s="29" customFormat="1" x14ac:dyDescent="0.25"/>
    <row r="58707" s="29" customFormat="1" x14ac:dyDescent="0.25"/>
    <row r="58708" s="29" customFormat="1" x14ac:dyDescent="0.25"/>
    <row r="58709" s="29" customFormat="1" x14ac:dyDescent="0.25"/>
    <row r="58710" s="29" customFormat="1" x14ac:dyDescent="0.25"/>
    <row r="58711" s="29" customFormat="1" x14ac:dyDescent="0.25"/>
    <row r="58712" s="29" customFormat="1" x14ac:dyDescent="0.25"/>
    <row r="58713" s="29" customFormat="1" x14ac:dyDescent="0.25"/>
    <row r="58714" s="29" customFormat="1" x14ac:dyDescent="0.25"/>
    <row r="58715" s="29" customFormat="1" x14ac:dyDescent="0.25"/>
    <row r="58716" s="29" customFormat="1" x14ac:dyDescent="0.25"/>
    <row r="58717" s="29" customFormat="1" x14ac:dyDescent="0.25"/>
    <row r="58718" s="29" customFormat="1" x14ac:dyDescent="0.25"/>
    <row r="58719" s="29" customFormat="1" x14ac:dyDescent="0.25"/>
    <row r="58720" s="29" customFormat="1" x14ac:dyDescent="0.25"/>
    <row r="58721" s="29" customFormat="1" x14ac:dyDescent="0.25"/>
    <row r="58722" s="29" customFormat="1" x14ac:dyDescent="0.25"/>
    <row r="58723" s="29" customFormat="1" x14ac:dyDescent="0.25"/>
    <row r="58724" s="29" customFormat="1" x14ac:dyDescent="0.25"/>
    <row r="58725" s="29" customFormat="1" x14ac:dyDescent="0.25"/>
    <row r="58726" s="29" customFormat="1" x14ac:dyDescent="0.25"/>
    <row r="58727" s="29" customFormat="1" x14ac:dyDescent="0.25"/>
    <row r="58728" s="29" customFormat="1" x14ac:dyDescent="0.25"/>
    <row r="58729" s="29" customFormat="1" x14ac:dyDescent="0.25"/>
    <row r="58730" s="29" customFormat="1" x14ac:dyDescent="0.25"/>
    <row r="58731" s="29" customFormat="1" x14ac:dyDescent="0.25"/>
    <row r="58732" s="29" customFormat="1" x14ac:dyDescent="0.25"/>
    <row r="58733" s="29" customFormat="1" x14ac:dyDescent="0.25"/>
    <row r="58734" s="29" customFormat="1" x14ac:dyDescent="0.25"/>
    <row r="58735" s="29" customFormat="1" x14ac:dyDescent="0.25"/>
    <row r="58736" s="29" customFormat="1" x14ac:dyDescent="0.25"/>
    <row r="58737" s="29" customFormat="1" x14ac:dyDescent="0.25"/>
    <row r="58738" s="29" customFormat="1" x14ac:dyDescent="0.25"/>
    <row r="58739" s="29" customFormat="1" x14ac:dyDescent="0.25"/>
    <row r="58740" s="29" customFormat="1" x14ac:dyDescent="0.25"/>
    <row r="58741" s="29" customFormat="1" x14ac:dyDescent="0.25"/>
    <row r="58742" s="29" customFormat="1" x14ac:dyDescent="0.25"/>
    <row r="58743" s="29" customFormat="1" x14ac:dyDescent="0.25"/>
    <row r="58744" s="29" customFormat="1" x14ac:dyDescent="0.25"/>
    <row r="58745" s="29" customFormat="1" x14ac:dyDescent="0.25"/>
    <row r="58746" s="29" customFormat="1" x14ac:dyDescent="0.25"/>
    <row r="58747" s="29" customFormat="1" x14ac:dyDescent="0.25"/>
    <row r="58748" s="29" customFormat="1" x14ac:dyDescent="0.25"/>
    <row r="58749" s="29" customFormat="1" x14ac:dyDescent="0.25"/>
    <row r="58750" s="29" customFormat="1" x14ac:dyDescent="0.25"/>
    <row r="58751" s="29" customFormat="1" x14ac:dyDescent="0.25"/>
    <row r="58752" s="29" customFormat="1" x14ac:dyDescent="0.25"/>
    <row r="58753" s="29" customFormat="1" x14ac:dyDescent="0.25"/>
    <row r="58754" s="29" customFormat="1" x14ac:dyDescent="0.25"/>
    <row r="58755" s="29" customFormat="1" x14ac:dyDescent="0.25"/>
    <row r="58756" s="29" customFormat="1" x14ac:dyDescent="0.25"/>
    <row r="58757" s="29" customFormat="1" x14ac:dyDescent="0.25"/>
    <row r="58758" s="29" customFormat="1" x14ac:dyDescent="0.25"/>
    <row r="58759" s="29" customFormat="1" x14ac:dyDescent="0.25"/>
    <row r="58760" s="29" customFormat="1" x14ac:dyDescent="0.25"/>
    <row r="58761" s="29" customFormat="1" x14ac:dyDescent="0.25"/>
    <row r="58762" s="29" customFormat="1" x14ac:dyDescent="0.25"/>
    <row r="58763" s="29" customFormat="1" x14ac:dyDescent="0.25"/>
    <row r="58764" s="29" customFormat="1" x14ac:dyDescent="0.25"/>
    <row r="58765" s="29" customFormat="1" x14ac:dyDescent="0.25"/>
    <row r="58766" s="29" customFormat="1" x14ac:dyDescent="0.25"/>
    <row r="58767" s="29" customFormat="1" x14ac:dyDescent="0.25"/>
    <row r="58768" s="29" customFormat="1" x14ac:dyDescent="0.25"/>
    <row r="58769" s="29" customFormat="1" x14ac:dyDescent="0.25"/>
    <row r="58770" s="29" customFormat="1" x14ac:dyDescent="0.25"/>
    <row r="58771" s="29" customFormat="1" x14ac:dyDescent="0.25"/>
    <row r="58772" s="29" customFormat="1" x14ac:dyDescent="0.25"/>
    <row r="58773" s="29" customFormat="1" x14ac:dyDescent="0.25"/>
    <row r="58774" s="29" customFormat="1" x14ac:dyDescent="0.25"/>
    <row r="58775" s="29" customFormat="1" x14ac:dyDescent="0.25"/>
    <row r="58776" s="29" customFormat="1" x14ac:dyDescent="0.25"/>
    <row r="58777" s="29" customFormat="1" x14ac:dyDescent="0.25"/>
    <row r="58778" s="29" customFormat="1" x14ac:dyDescent="0.25"/>
    <row r="58779" s="29" customFormat="1" x14ac:dyDescent="0.25"/>
    <row r="58780" s="29" customFormat="1" x14ac:dyDescent="0.25"/>
    <row r="58781" s="29" customFormat="1" x14ac:dyDescent="0.25"/>
    <row r="58782" s="29" customFormat="1" x14ac:dyDescent="0.25"/>
    <row r="58783" s="29" customFormat="1" x14ac:dyDescent="0.25"/>
    <row r="58784" s="29" customFormat="1" x14ac:dyDescent="0.25"/>
    <row r="58785" s="29" customFormat="1" x14ac:dyDescent="0.25"/>
    <row r="58786" s="29" customFormat="1" x14ac:dyDescent="0.25"/>
    <row r="58787" s="29" customFormat="1" x14ac:dyDescent="0.25"/>
    <row r="58788" s="29" customFormat="1" x14ac:dyDescent="0.25"/>
    <row r="58789" s="29" customFormat="1" x14ac:dyDescent="0.25"/>
    <row r="58790" s="29" customFormat="1" x14ac:dyDescent="0.25"/>
    <row r="58791" s="29" customFormat="1" x14ac:dyDescent="0.25"/>
    <row r="58792" s="29" customFormat="1" x14ac:dyDescent="0.25"/>
    <row r="58793" s="29" customFormat="1" x14ac:dyDescent="0.25"/>
    <row r="58794" s="29" customFormat="1" x14ac:dyDescent="0.25"/>
    <row r="58795" s="29" customFormat="1" x14ac:dyDescent="0.25"/>
    <row r="58796" s="29" customFormat="1" x14ac:dyDescent="0.25"/>
    <row r="58797" s="29" customFormat="1" x14ac:dyDescent="0.25"/>
    <row r="58798" s="29" customFormat="1" x14ac:dyDescent="0.25"/>
    <row r="58799" s="29" customFormat="1" x14ac:dyDescent="0.25"/>
    <row r="58800" s="29" customFormat="1" x14ac:dyDescent="0.25"/>
    <row r="58801" s="29" customFormat="1" x14ac:dyDescent="0.25"/>
    <row r="58802" s="29" customFormat="1" x14ac:dyDescent="0.25"/>
    <row r="58803" s="29" customFormat="1" x14ac:dyDescent="0.25"/>
    <row r="58804" s="29" customFormat="1" x14ac:dyDescent="0.25"/>
    <row r="58805" s="29" customFormat="1" x14ac:dyDescent="0.25"/>
    <row r="58806" s="29" customFormat="1" x14ac:dyDescent="0.25"/>
    <row r="58807" s="29" customFormat="1" x14ac:dyDescent="0.25"/>
    <row r="58808" s="29" customFormat="1" x14ac:dyDescent="0.25"/>
    <row r="58809" s="29" customFormat="1" x14ac:dyDescent="0.25"/>
    <row r="58810" s="29" customFormat="1" x14ac:dyDescent="0.25"/>
    <row r="58811" s="29" customFormat="1" x14ac:dyDescent="0.25"/>
    <row r="58812" s="29" customFormat="1" x14ac:dyDescent="0.25"/>
    <row r="58813" s="29" customFormat="1" x14ac:dyDescent="0.25"/>
    <row r="58814" s="29" customFormat="1" x14ac:dyDescent="0.25"/>
    <row r="58815" s="29" customFormat="1" x14ac:dyDescent="0.25"/>
    <row r="58816" s="29" customFormat="1" x14ac:dyDescent="0.25"/>
    <row r="58817" s="29" customFormat="1" x14ac:dyDescent="0.25"/>
    <row r="58818" s="29" customFormat="1" x14ac:dyDescent="0.25"/>
    <row r="58819" s="29" customFormat="1" x14ac:dyDescent="0.25"/>
    <row r="58820" s="29" customFormat="1" x14ac:dyDescent="0.25"/>
    <row r="58821" s="29" customFormat="1" x14ac:dyDescent="0.25"/>
    <row r="58822" s="29" customFormat="1" x14ac:dyDescent="0.25"/>
    <row r="58823" s="29" customFormat="1" x14ac:dyDescent="0.25"/>
    <row r="58824" s="29" customFormat="1" x14ac:dyDescent="0.25"/>
    <row r="58825" s="29" customFormat="1" x14ac:dyDescent="0.25"/>
    <row r="58826" s="29" customFormat="1" x14ac:dyDescent="0.25"/>
    <row r="58827" s="29" customFormat="1" x14ac:dyDescent="0.25"/>
    <row r="58828" s="29" customFormat="1" x14ac:dyDescent="0.25"/>
    <row r="58829" s="29" customFormat="1" x14ac:dyDescent="0.25"/>
    <row r="58830" s="29" customFormat="1" x14ac:dyDescent="0.25"/>
    <row r="58831" s="29" customFormat="1" x14ac:dyDescent="0.25"/>
    <row r="58832" s="29" customFormat="1" x14ac:dyDescent="0.25"/>
    <row r="58833" s="29" customFormat="1" x14ac:dyDescent="0.25"/>
    <row r="58834" s="29" customFormat="1" x14ac:dyDescent="0.25"/>
    <row r="58835" s="29" customFormat="1" x14ac:dyDescent="0.25"/>
    <row r="58836" s="29" customFormat="1" x14ac:dyDescent="0.25"/>
    <row r="58837" s="29" customFormat="1" x14ac:dyDescent="0.25"/>
    <row r="58838" s="29" customFormat="1" x14ac:dyDescent="0.25"/>
    <row r="58839" s="29" customFormat="1" x14ac:dyDescent="0.25"/>
    <row r="58840" s="29" customFormat="1" x14ac:dyDescent="0.25"/>
    <row r="58841" s="29" customFormat="1" x14ac:dyDescent="0.25"/>
    <row r="58842" s="29" customFormat="1" x14ac:dyDescent="0.25"/>
    <row r="58843" s="29" customFormat="1" x14ac:dyDescent="0.25"/>
    <row r="58844" s="29" customFormat="1" x14ac:dyDescent="0.25"/>
    <row r="58845" s="29" customFormat="1" x14ac:dyDescent="0.25"/>
    <row r="58846" s="29" customFormat="1" x14ac:dyDescent="0.25"/>
    <row r="58847" s="29" customFormat="1" x14ac:dyDescent="0.25"/>
    <row r="58848" s="29" customFormat="1" x14ac:dyDescent="0.25"/>
    <row r="58849" s="29" customFormat="1" x14ac:dyDescent="0.25"/>
    <row r="58850" s="29" customFormat="1" x14ac:dyDescent="0.25"/>
    <row r="58851" s="29" customFormat="1" x14ac:dyDescent="0.25"/>
    <row r="58852" s="29" customFormat="1" x14ac:dyDescent="0.25"/>
    <row r="58853" s="29" customFormat="1" x14ac:dyDescent="0.25"/>
    <row r="58854" s="29" customFormat="1" x14ac:dyDescent="0.25"/>
    <row r="58855" s="29" customFormat="1" x14ac:dyDescent="0.25"/>
    <row r="58856" s="29" customFormat="1" x14ac:dyDescent="0.25"/>
    <row r="58857" s="29" customFormat="1" x14ac:dyDescent="0.25"/>
    <row r="58858" s="29" customFormat="1" x14ac:dyDescent="0.25"/>
    <row r="58859" s="29" customFormat="1" x14ac:dyDescent="0.25"/>
    <row r="58860" s="29" customFormat="1" x14ac:dyDescent="0.25"/>
    <row r="58861" s="29" customFormat="1" x14ac:dyDescent="0.25"/>
    <row r="58862" s="29" customFormat="1" x14ac:dyDescent="0.25"/>
    <row r="58863" s="29" customFormat="1" x14ac:dyDescent="0.25"/>
    <row r="58864" s="29" customFormat="1" x14ac:dyDescent="0.25"/>
    <row r="58865" s="29" customFormat="1" x14ac:dyDescent="0.25"/>
    <row r="58866" s="29" customFormat="1" x14ac:dyDescent="0.25"/>
    <row r="58867" s="29" customFormat="1" x14ac:dyDescent="0.25"/>
    <row r="58868" s="29" customFormat="1" x14ac:dyDescent="0.25"/>
    <row r="58869" s="29" customFormat="1" x14ac:dyDescent="0.25"/>
    <row r="58870" s="29" customFormat="1" x14ac:dyDescent="0.25"/>
    <row r="58871" s="29" customFormat="1" x14ac:dyDescent="0.25"/>
    <row r="58872" s="29" customFormat="1" x14ac:dyDescent="0.25"/>
    <row r="58873" s="29" customFormat="1" x14ac:dyDescent="0.25"/>
    <row r="58874" s="29" customFormat="1" x14ac:dyDescent="0.25"/>
    <row r="58875" s="29" customFormat="1" x14ac:dyDescent="0.25"/>
    <row r="58876" s="29" customFormat="1" x14ac:dyDescent="0.25"/>
    <row r="58877" s="29" customFormat="1" x14ac:dyDescent="0.25"/>
    <row r="58878" s="29" customFormat="1" x14ac:dyDescent="0.25"/>
    <row r="58879" s="29" customFormat="1" x14ac:dyDescent="0.25"/>
    <row r="58880" s="29" customFormat="1" x14ac:dyDescent="0.25"/>
    <row r="58881" s="29" customFormat="1" x14ac:dyDescent="0.25"/>
    <row r="58882" s="29" customFormat="1" x14ac:dyDescent="0.25"/>
    <row r="58883" s="29" customFormat="1" x14ac:dyDescent="0.25"/>
    <row r="58884" s="29" customFormat="1" x14ac:dyDescent="0.25"/>
    <row r="58885" s="29" customFormat="1" x14ac:dyDescent="0.25"/>
    <row r="58886" s="29" customFormat="1" x14ac:dyDescent="0.25"/>
    <row r="58887" s="29" customFormat="1" x14ac:dyDescent="0.25"/>
    <row r="58888" s="29" customFormat="1" x14ac:dyDescent="0.25"/>
    <row r="58889" s="29" customFormat="1" x14ac:dyDescent="0.25"/>
    <row r="58890" s="29" customFormat="1" x14ac:dyDescent="0.25"/>
    <row r="58891" s="29" customFormat="1" x14ac:dyDescent="0.25"/>
    <row r="58892" s="29" customFormat="1" x14ac:dyDescent="0.25"/>
    <row r="58893" s="29" customFormat="1" x14ac:dyDescent="0.25"/>
    <row r="58894" s="29" customFormat="1" x14ac:dyDescent="0.25"/>
    <row r="58895" s="29" customFormat="1" x14ac:dyDescent="0.25"/>
    <row r="58896" s="29" customFormat="1" x14ac:dyDescent="0.25"/>
    <row r="58897" s="29" customFormat="1" x14ac:dyDescent="0.25"/>
    <row r="58898" s="29" customFormat="1" x14ac:dyDescent="0.25"/>
    <row r="58899" s="29" customFormat="1" x14ac:dyDescent="0.25"/>
    <row r="58900" s="29" customFormat="1" x14ac:dyDescent="0.25"/>
    <row r="58901" s="29" customFormat="1" x14ac:dyDescent="0.25"/>
    <row r="58902" s="29" customFormat="1" x14ac:dyDescent="0.25"/>
    <row r="58903" s="29" customFormat="1" x14ac:dyDescent="0.25"/>
    <row r="58904" s="29" customFormat="1" x14ac:dyDescent="0.25"/>
    <row r="58905" s="29" customFormat="1" x14ac:dyDescent="0.25"/>
    <row r="58906" s="29" customFormat="1" x14ac:dyDescent="0.25"/>
    <row r="58907" s="29" customFormat="1" x14ac:dyDescent="0.25"/>
    <row r="58908" s="29" customFormat="1" x14ac:dyDescent="0.25"/>
    <row r="58909" s="29" customFormat="1" x14ac:dyDescent="0.25"/>
    <row r="58910" s="29" customFormat="1" x14ac:dyDescent="0.25"/>
    <row r="58911" s="29" customFormat="1" x14ac:dyDescent="0.25"/>
    <row r="58912" s="29" customFormat="1" x14ac:dyDescent="0.25"/>
    <row r="58913" s="29" customFormat="1" x14ac:dyDescent="0.25"/>
    <row r="58914" s="29" customFormat="1" x14ac:dyDescent="0.25"/>
    <row r="58915" s="29" customFormat="1" x14ac:dyDescent="0.25"/>
    <row r="58916" s="29" customFormat="1" x14ac:dyDescent="0.25"/>
    <row r="58917" s="29" customFormat="1" x14ac:dyDescent="0.25"/>
    <row r="58918" s="29" customFormat="1" x14ac:dyDescent="0.25"/>
    <row r="58919" s="29" customFormat="1" x14ac:dyDescent="0.25"/>
    <row r="58920" s="29" customFormat="1" x14ac:dyDescent="0.25"/>
    <row r="58921" s="29" customFormat="1" x14ac:dyDescent="0.25"/>
    <row r="58922" s="29" customFormat="1" x14ac:dyDescent="0.25"/>
    <row r="58923" s="29" customFormat="1" x14ac:dyDescent="0.25"/>
    <row r="58924" s="29" customFormat="1" x14ac:dyDescent="0.25"/>
    <row r="58925" s="29" customFormat="1" x14ac:dyDescent="0.25"/>
    <row r="58926" s="29" customFormat="1" x14ac:dyDescent="0.25"/>
    <row r="58927" s="29" customFormat="1" x14ac:dyDescent="0.25"/>
    <row r="58928" s="29" customFormat="1" x14ac:dyDescent="0.25"/>
    <row r="58929" s="29" customFormat="1" x14ac:dyDescent="0.25"/>
    <row r="58930" s="29" customFormat="1" x14ac:dyDescent="0.25"/>
    <row r="58931" s="29" customFormat="1" x14ac:dyDescent="0.25"/>
    <row r="58932" s="29" customFormat="1" x14ac:dyDescent="0.25"/>
    <row r="58933" s="29" customFormat="1" x14ac:dyDescent="0.25"/>
    <row r="58934" s="29" customFormat="1" x14ac:dyDescent="0.25"/>
    <row r="58935" s="29" customFormat="1" x14ac:dyDescent="0.25"/>
    <row r="58936" s="29" customFormat="1" x14ac:dyDescent="0.25"/>
    <row r="58937" s="29" customFormat="1" x14ac:dyDescent="0.25"/>
    <row r="58938" s="29" customFormat="1" x14ac:dyDescent="0.25"/>
    <row r="58939" s="29" customFormat="1" x14ac:dyDescent="0.25"/>
    <row r="58940" s="29" customFormat="1" x14ac:dyDescent="0.25"/>
    <row r="58941" s="29" customFormat="1" x14ac:dyDescent="0.25"/>
    <row r="58942" s="29" customFormat="1" x14ac:dyDescent="0.25"/>
    <row r="58943" s="29" customFormat="1" x14ac:dyDescent="0.25"/>
    <row r="58944" s="29" customFormat="1" x14ac:dyDescent="0.25"/>
    <row r="58945" s="29" customFormat="1" x14ac:dyDescent="0.25"/>
    <row r="58946" s="29" customFormat="1" x14ac:dyDescent="0.25"/>
    <row r="58947" s="29" customFormat="1" x14ac:dyDescent="0.25"/>
    <row r="58948" s="29" customFormat="1" x14ac:dyDescent="0.25"/>
    <row r="58949" s="29" customFormat="1" x14ac:dyDescent="0.25"/>
    <row r="58950" s="29" customFormat="1" x14ac:dyDescent="0.25"/>
    <row r="58951" s="29" customFormat="1" x14ac:dyDescent="0.25"/>
    <row r="58952" s="29" customFormat="1" x14ac:dyDescent="0.25"/>
    <row r="58953" s="29" customFormat="1" x14ac:dyDescent="0.25"/>
    <row r="58954" s="29" customFormat="1" x14ac:dyDescent="0.25"/>
    <row r="58955" s="29" customFormat="1" x14ac:dyDescent="0.25"/>
    <row r="58956" s="29" customFormat="1" x14ac:dyDescent="0.25"/>
    <row r="58957" s="29" customFormat="1" x14ac:dyDescent="0.25"/>
    <row r="58958" s="29" customFormat="1" x14ac:dyDescent="0.25"/>
    <row r="58959" s="29" customFormat="1" x14ac:dyDescent="0.25"/>
    <row r="58960" s="29" customFormat="1" x14ac:dyDescent="0.25"/>
    <row r="58961" s="29" customFormat="1" x14ac:dyDescent="0.25"/>
    <row r="58962" s="29" customFormat="1" x14ac:dyDescent="0.25"/>
    <row r="58963" s="29" customFormat="1" x14ac:dyDescent="0.25"/>
    <row r="58964" s="29" customFormat="1" x14ac:dyDescent="0.25"/>
    <row r="58965" s="29" customFormat="1" x14ac:dyDescent="0.25"/>
    <row r="58966" s="29" customFormat="1" x14ac:dyDescent="0.25"/>
    <row r="58967" s="29" customFormat="1" x14ac:dyDescent="0.25"/>
    <row r="58968" s="29" customFormat="1" x14ac:dyDescent="0.25"/>
    <row r="58969" s="29" customFormat="1" x14ac:dyDescent="0.25"/>
    <row r="58970" s="29" customFormat="1" x14ac:dyDescent="0.25"/>
    <row r="58971" s="29" customFormat="1" x14ac:dyDescent="0.25"/>
    <row r="58972" s="29" customFormat="1" x14ac:dyDescent="0.25"/>
    <row r="58973" s="29" customFormat="1" x14ac:dyDescent="0.25"/>
    <row r="58974" s="29" customFormat="1" x14ac:dyDescent="0.25"/>
    <row r="58975" s="29" customFormat="1" x14ac:dyDescent="0.25"/>
    <row r="58976" s="29" customFormat="1" x14ac:dyDescent="0.25"/>
    <row r="58977" s="29" customFormat="1" x14ac:dyDescent="0.25"/>
    <row r="58978" s="29" customFormat="1" x14ac:dyDescent="0.25"/>
    <row r="58979" s="29" customFormat="1" x14ac:dyDescent="0.25"/>
    <row r="58980" s="29" customFormat="1" x14ac:dyDescent="0.25"/>
    <row r="58981" s="29" customFormat="1" x14ac:dyDescent="0.25"/>
    <row r="58982" s="29" customFormat="1" x14ac:dyDescent="0.25"/>
    <row r="58983" s="29" customFormat="1" x14ac:dyDescent="0.25"/>
    <row r="58984" s="29" customFormat="1" x14ac:dyDescent="0.25"/>
    <row r="58985" s="29" customFormat="1" x14ac:dyDescent="0.25"/>
    <row r="58986" s="29" customFormat="1" x14ac:dyDescent="0.25"/>
    <row r="58987" s="29" customFormat="1" x14ac:dyDescent="0.25"/>
    <row r="58988" s="29" customFormat="1" x14ac:dyDescent="0.25"/>
    <row r="58989" s="29" customFormat="1" x14ac:dyDescent="0.25"/>
    <row r="58990" s="29" customFormat="1" x14ac:dyDescent="0.25"/>
    <row r="58991" s="29" customFormat="1" x14ac:dyDescent="0.25"/>
    <row r="58992" s="29" customFormat="1" x14ac:dyDescent="0.25"/>
    <row r="58993" s="29" customFormat="1" x14ac:dyDescent="0.25"/>
    <row r="58994" s="29" customFormat="1" x14ac:dyDescent="0.25"/>
    <row r="58995" s="29" customFormat="1" x14ac:dyDescent="0.25"/>
    <row r="58996" s="29" customFormat="1" x14ac:dyDescent="0.25"/>
    <row r="58997" s="29" customFormat="1" x14ac:dyDescent="0.25"/>
    <row r="58998" s="29" customFormat="1" x14ac:dyDescent="0.25"/>
    <row r="58999" s="29" customFormat="1" x14ac:dyDescent="0.25"/>
    <row r="59000" s="29" customFormat="1" x14ac:dyDescent="0.25"/>
    <row r="59001" s="29" customFormat="1" x14ac:dyDescent="0.25"/>
    <row r="59002" s="29" customFormat="1" x14ac:dyDescent="0.25"/>
    <row r="59003" s="29" customFormat="1" x14ac:dyDescent="0.25"/>
    <row r="59004" s="29" customFormat="1" x14ac:dyDescent="0.25"/>
    <row r="59005" s="29" customFormat="1" x14ac:dyDescent="0.25"/>
    <row r="59006" s="29" customFormat="1" x14ac:dyDescent="0.25"/>
    <row r="59007" s="29" customFormat="1" x14ac:dyDescent="0.25"/>
    <row r="59008" s="29" customFormat="1" x14ac:dyDescent="0.25"/>
    <row r="59009" s="29" customFormat="1" x14ac:dyDescent="0.25"/>
    <row r="59010" s="29" customFormat="1" x14ac:dyDescent="0.25"/>
    <row r="59011" s="29" customFormat="1" x14ac:dyDescent="0.25"/>
    <row r="59012" s="29" customFormat="1" x14ac:dyDescent="0.25"/>
    <row r="59013" s="29" customFormat="1" x14ac:dyDescent="0.25"/>
    <row r="59014" s="29" customFormat="1" x14ac:dyDescent="0.25"/>
    <row r="59015" s="29" customFormat="1" x14ac:dyDescent="0.25"/>
    <row r="59016" s="29" customFormat="1" x14ac:dyDescent="0.25"/>
    <row r="59017" s="29" customFormat="1" x14ac:dyDescent="0.25"/>
    <row r="59018" s="29" customFormat="1" x14ac:dyDescent="0.25"/>
    <row r="59019" s="29" customFormat="1" x14ac:dyDescent="0.25"/>
    <row r="59020" s="29" customFormat="1" x14ac:dyDescent="0.25"/>
    <row r="59021" s="29" customFormat="1" x14ac:dyDescent="0.25"/>
    <row r="59022" s="29" customFormat="1" x14ac:dyDescent="0.25"/>
    <row r="59023" s="29" customFormat="1" x14ac:dyDescent="0.25"/>
    <row r="59024" s="29" customFormat="1" x14ac:dyDescent="0.25"/>
    <row r="59025" s="29" customFormat="1" x14ac:dyDescent="0.25"/>
    <row r="59026" s="29" customFormat="1" x14ac:dyDescent="0.25"/>
    <row r="59027" s="29" customFormat="1" x14ac:dyDescent="0.25"/>
    <row r="59028" s="29" customFormat="1" x14ac:dyDescent="0.25"/>
    <row r="59029" s="29" customFormat="1" x14ac:dyDescent="0.25"/>
    <row r="59030" s="29" customFormat="1" x14ac:dyDescent="0.25"/>
    <row r="59031" s="29" customFormat="1" x14ac:dyDescent="0.25"/>
    <row r="59032" s="29" customFormat="1" x14ac:dyDescent="0.25"/>
    <row r="59033" s="29" customFormat="1" x14ac:dyDescent="0.25"/>
    <row r="59034" s="29" customFormat="1" x14ac:dyDescent="0.25"/>
    <row r="59035" s="29" customFormat="1" x14ac:dyDescent="0.25"/>
    <row r="59036" s="29" customFormat="1" x14ac:dyDescent="0.25"/>
    <row r="59037" s="29" customFormat="1" x14ac:dyDescent="0.25"/>
    <row r="59038" s="29" customFormat="1" x14ac:dyDescent="0.25"/>
    <row r="59039" s="29" customFormat="1" x14ac:dyDescent="0.25"/>
    <row r="59040" s="29" customFormat="1" x14ac:dyDescent="0.25"/>
    <row r="59041" s="29" customFormat="1" x14ac:dyDescent="0.25"/>
    <row r="59042" s="29" customFormat="1" x14ac:dyDescent="0.25"/>
    <row r="59043" s="29" customFormat="1" x14ac:dyDescent="0.25"/>
    <row r="59044" s="29" customFormat="1" x14ac:dyDescent="0.25"/>
    <row r="59045" s="29" customFormat="1" x14ac:dyDescent="0.25"/>
    <row r="59046" s="29" customFormat="1" x14ac:dyDescent="0.25"/>
    <row r="59047" s="29" customFormat="1" x14ac:dyDescent="0.25"/>
    <row r="59048" s="29" customFormat="1" x14ac:dyDescent="0.25"/>
    <row r="59049" s="29" customFormat="1" x14ac:dyDescent="0.25"/>
    <row r="59050" s="29" customFormat="1" x14ac:dyDescent="0.25"/>
    <row r="59051" s="29" customFormat="1" x14ac:dyDescent="0.25"/>
    <row r="59052" s="29" customFormat="1" x14ac:dyDescent="0.25"/>
    <row r="59053" s="29" customFormat="1" x14ac:dyDescent="0.25"/>
    <row r="59054" s="29" customFormat="1" x14ac:dyDescent="0.25"/>
    <row r="59055" s="29" customFormat="1" x14ac:dyDescent="0.25"/>
    <row r="59056" s="29" customFormat="1" x14ac:dyDescent="0.25"/>
    <row r="59057" s="29" customFormat="1" x14ac:dyDescent="0.25"/>
    <row r="59058" s="29" customFormat="1" x14ac:dyDescent="0.25"/>
    <row r="59059" s="29" customFormat="1" x14ac:dyDescent="0.25"/>
    <row r="59060" s="29" customFormat="1" x14ac:dyDescent="0.25"/>
    <row r="59061" s="29" customFormat="1" x14ac:dyDescent="0.25"/>
    <row r="59062" s="29" customFormat="1" x14ac:dyDescent="0.25"/>
    <row r="59063" s="29" customFormat="1" x14ac:dyDescent="0.25"/>
    <row r="59064" s="29" customFormat="1" x14ac:dyDescent="0.25"/>
    <row r="59065" s="29" customFormat="1" x14ac:dyDescent="0.25"/>
    <row r="59066" s="29" customFormat="1" x14ac:dyDescent="0.25"/>
    <row r="59067" s="29" customFormat="1" x14ac:dyDescent="0.25"/>
    <row r="59068" s="29" customFormat="1" x14ac:dyDescent="0.25"/>
    <row r="59069" s="29" customFormat="1" x14ac:dyDescent="0.25"/>
    <row r="59070" s="29" customFormat="1" x14ac:dyDescent="0.25"/>
    <row r="59071" s="29" customFormat="1" x14ac:dyDescent="0.25"/>
    <row r="59072" s="29" customFormat="1" x14ac:dyDescent="0.25"/>
    <row r="59073" s="29" customFormat="1" x14ac:dyDescent="0.25"/>
    <row r="59074" s="29" customFormat="1" x14ac:dyDescent="0.25"/>
    <row r="59075" s="29" customFormat="1" x14ac:dyDescent="0.25"/>
    <row r="59076" s="29" customFormat="1" x14ac:dyDescent="0.25"/>
    <row r="59077" s="29" customFormat="1" x14ac:dyDescent="0.25"/>
    <row r="59078" s="29" customFormat="1" x14ac:dyDescent="0.25"/>
    <row r="59079" s="29" customFormat="1" x14ac:dyDescent="0.25"/>
    <row r="59080" s="29" customFormat="1" x14ac:dyDescent="0.25"/>
    <row r="59081" s="29" customFormat="1" x14ac:dyDescent="0.25"/>
    <row r="59082" s="29" customFormat="1" x14ac:dyDescent="0.25"/>
    <row r="59083" s="29" customFormat="1" x14ac:dyDescent="0.25"/>
    <row r="59084" s="29" customFormat="1" x14ac:dyDescent="0.25"/>
    <row r="59085" s="29" customFormat="1" x14ac:dyDescent="0.25"/>
    <row r="59086" s="29" customFormat="1" x14ac:dyDescent="0.25"/>
    <row r="59087" s="29" customFormat="1" x14ac:dyDescent="0.25"/>
    <row r="59088" s="29" customFormat="1" x14ac:dyDescent="0.25"/>
    <row r="59089" s="29" customFormat="1" x14ac:dyDescent="0.25"/>
    <row r="59090" s="29" customFormat="1" x14ac:dyDescent="0.25"/>
    <row r="59091" s="29" customFormat="1" x14ac:dyDescent="0.25"/>
    <row r="59092" s="29" customFormat="1" x14ac:dyDescent="0.25"/>
    <row r="59093" s="29" customFormat="1" x14ac:dyDescent="0.25"/>
    <row r="59094" s="29" customFormat="1" x14ac:dyDescent="0.25"/>
    <row r="59095" s="29" customFormat="1" x14ac:dyDescent="0.25"/>
    <row r="59096" s="29" customFormat="1" x14ac:dyDescent="0.25"/>
    <row r="59097" s="29" customFormat="1" x14ac:dyDescent="0.25"/>
    <row r="59098" s="29" customFormat="1" x14ac:dyDescent="0.25"/>
    <row r="59099" s="29" customFormat="1" x14ac:dyDescent="0.25"/>
    <row r="59100" s="29" customFormat="1" x14ac:dyDescent="0.25"/>
    <row r="59101" s="29" customFormat="1" x14ac:dyDescent="0.25"/>
    <row r="59102" s="29" customFormat="1" x14ac:dyDescent="0.25"/>
    <row r="59103" s="29" customFormat="1" x14ac:dyDescent="0.25"/>
    <row r="59104" s="29" customFormat="1" x14ac:dyDescent="0.25"/>
    <row r="59105" s="29" customFormat="1" x14ac:dyDescent="0.25"/>
    <row r="59106" s="29" customFormat="1" x14ac:dyDescent="0.25"/>
    <row r="59107" s="29" customFormat="1" x14ac:dyDescent="0.25"/>
    <row r="59108" s="29" customFormat="1" x14ac:dyDescent="0.25"/>
    <row r="59109" s="29" customFormat="1" x14ac:dyDescent="0.25"/>
    <row r="59110" s="29" customFormat="1" x14ac:dyDescent="0.25"/>
    <row r="59111" s="29" customFormat="1" x14ac:dyDescent="0.25"/>
    <row r="59112" s="29" customFormat="1" x14ac:dyDescent="0.25"/>
    <row r="59113" s="29" customFormat="1" x14ac:dyDescent="0.25"/>
    <row r="59114" s="29" customFormat="1" x14ac:dyDescent="0.25"/>
    <row r="59115" s="29" customFormat="1" x14ac:dyDescent="0.25"/>
    <row r="59116" s="29" customFormat="1" x14ac:dyDescent="0.25"/>
    <row r="59117" s="29" customFormat="1" x14ac:dyDescent="0.25"/>
    <row r="59118" s="29" customFormat="1" x14ac:dyDescent="0.25"/>
    <row r="59119" s="29" customFormat="1" x14ac:dyDescent="0.25"/>
    <row r="59120" s="29" customFormat="1" x14ac:dyDescent="0.25"/>
    <row r="59121" s="29" customFormat="1" x14ac:dyDescent="0.25"/>
    <row r="59122" s="29" customFormat="1" x14ac:dyDescent="0.25"/>
    <row r="59123" s="29" customFormat="1" x14ac:dyDescent="0.25"/>
    <row r="59124" s="29" customFormat="1" x14ac:dyDescent="0.25"/>
    <row r="59125" s="29" customFormat="1" x14ac:dyDescent="0.25"/>
    <row r="59126" s="29" customFormat="1" x14ac:dyDescent="0.25"/>
    <row r="59127" s="29" customFormat="1" x14ac:dyDescent="0.25"/>
    <row r="59128" s="29" customFormat="1" x14ac:dyDescent="0.25"/>
    <row r="59129" s="29" customFormat="1" x14ac:dyDescent="0.25"/>
    <row r="59130" s="29" customFormat="1" x14ac:dyDescent="0.25"/>
    <row r="59131" s="29" customFormat="1" x14ac:dyDescent="0.25"/>
    <row r="59132" s="29" customFormat="1" x14ac:dyDescent="0.25"/>
    <row r="59133" s="29" customFormat="1" x14ac:dyDescent="0.25"/>
    <row r="59134" s="29" customFormat="1" x14ac:dyDescent="0.25"/>
    <row r="59135" s="29" customFormat="1" x14ac:dyDescent="0.25"/>
    <row r="59136" s="29" customFormat="1" x14ac:dyDescent="0.25"/>
    <row r="59137" s="29" customFormat="1" x14ac:dyDescent="0.25"/>
    <row r="59138" s="29" customFormat="1" x14ac:dyDescent="0.25"/>
    <row r="59139" s="29" customFormat="1" x14ac:dyDescent="0.25"/>
    <row r="59140" s="29" customFormat="1" x14ac:dyDescent="0.25"/>
    <row r="59141" s="29" customFormat="1" x14ac:dyDescent="0.25"/>
    <row r="59142" s="29" customFormat="1" x14ac:dyDescent="0.25"/>
    <row r="59143" s="29" customFormat="1" x14ac:dyDescent="0.25"/>
    <row r="59144" s="29" customFormat="1" x14ac:dyDescent="0.25"/>
    <row r="59145" s="29" customFormat="1" x14ac:dyDescent="0.25"/>
    <row r="59146" s="29" customFormat="1" x14ac:dyDescent="0.25"/>
    <row r="59147" s="29" customFormat="1" x14ac:dyDescent="0.25"/>
    <row r="59148" s="29" customFormat="1" x14ac:dyDescent="0.25"/>
    <row r="59149" s="29" customFormat="1" x14ac:dyDescent="0.25"/>
    <row r="59150" s="29" customFormat="1" x14ac:dyDescent="0.25"/>
    <row r="59151" s="29" customFormat="1" x14ac:dyDescent="0.25"/>
    <row r="59152" s="29" customFormat="1" x14ac:dyDescent="0.25"/>
    <row r="59153" s="29" customFormat="1" x14ac:dyDescent="0.25"/>
    <row r="59154" s="29" customFormat="1" x14ac:dyDescent="0.25"/>
    <row r="59155" s="29" customFormat="1" x14ac:dyDescent="0.25"/>
    <row r="59156" s="29" customFormat="1" x14ac:dyDescent="0.25"/>
    <row r="59157" s="29" customFormat="1" x14ac:dyDescent="0.25"/>
    <row r="59158" s="29" customFormat="1" x14ac:dyDescent="0.25"/>
    <row r="59159" s="29" customFormat="1" x14ac:dyDescent="0.25"/>
    <row r="59160" s="29" customFormat="1" x14ac:dyDescent="0.25"/>
    <row r="59161" s="29" customFormat="1" x14ac:dyDescent="0.25"/>
    <row r="59162" s="29" customFormat="1" x14ac:dyDescent="0.25"/>
    <row r="59163" s="29" customFormat="1" x14ac:dyDescent="0.25"/>
    <row r="59164" s="29" customFormat="1" x14ac:dyDescent="0.25"/>
    <row r="59165" s="29" customFormat="1" x14ac:dyDescent="0.25"/>
    <row r="59166" s="29" customFormat="1" x14ac:dyDescent="0.25"/>
    <row r="59167" s="29" customFormat="1" x14ac:dyDescent="0.25"/>
    <row r="59168" s="29" customFormat="1" x14ac:dyDescent="0.25"/>
    <row r="59169" s="29" customFormat="1" x14ac:dyDescent="0.25"/>
    <row r="59170" s="29" customFormat="1" x14ac:dyDescent="0.25"/>
    <row r="59171" s="29" customFormat="1" x14ac:dyDescent="0.25"/>
    <row r="59172" s="29" customFormat="1" x14ac:dyDescent="0.25"/>
    <row r="59173" s="29" customFormat="1" x14ac:dyDescent="0.25"/>
    <row r="59174" s="29" customFormat="1" x14ac:dyDescent="0.25"/>
    <row r="59175" s="29" customFormat="1" x14ac:dyDescent="0.25"/>
    <row r="59176" s="29" customFormat="1" x14ac:dyDescent="0.25"/>
    <row r="59177" s="29" customFormat="1" x14ac:dyDescent="0.25"/>
    <row r="59178" s="29" customFormat="1" x14ac:dyDescent="0.25"/>
    <row r="59179" s="29" customFormat="1" x14ac:dyDescent="0.25"/>
    <row r="59180" s="29" customFormat="1" x14ac:dyDescent="0.25"/>
    <row r="59181" s="29" customFormat="1" x14ac:dyDescent="0.25"/>
    <row r="59182" s="29" customFormat="1" x14ac:dyDescent="0.25"/>
    <row r="59183" s="29" customFormat="1" x14ac:dyDescent="0.25"/>
    <row r="59184" s="29" customFormat="1" x14ac:dyDescent="0.25"/>
    <row r="59185" s="29" customFormat="1" x14ac:dyDescent="0.25"/>
    <row r="59186" s="29" customFormat="1" x14ac:dyDescent="0.25"/>
    <row r="59187" s="29" customFormat="1" x14ac:dyDescent="0.25"/>
    <row r="59188" s="29" customFormat="1" x14ac:dyDescent="0.25"/>
    <row r="59189" s="29" customFormat="1" x14ac:dyDescent="0.25"/>
    <row r="59190" s="29" customFormat="1" x14ac:dyDescent="0.25"/>
    <row r="59191" s="29" customFormat="1" x14ac:dyDescent="0.25"/>
    <row r="59192" s="29" customFormat="1" x14ac:dyDescent="0.25"/>
    <row r="59193" s="29" customFormat="1" x14ac:dyDescent="0.25"/>
    <row r="59194" s="29" customFormat="1" x14ac:dyDescent="0.25"/>
    <row r="59195" s="29" customFormat="1" x14ac:dyDescent="0.25"/>
    <row r="59196" s="29" customFormat="1" x14ac:dyDescent="0.25"/>
    <row r="59197" s="29" customFormat="1" x14ac:dyDescent="0.25"/>
    <row r="59198" s="29" customFormat="1" x14ac:dyDescent="0.25"/>
    <row r="59199" s="29" customFormat="1" x14ac:dyDescent="0.25"/>
    <row r="59200" s="29" customFormat="1" x14ac:dyDescent="0.25"/>
    <row r="59201" s="29" customFormat="1" x14ac:dyDescent="0.25"/>
    <row r="59202" s="29" customFormat="1" x14ac:dyDescent="0.25"/>
    <row r="59203" s="29" customFormat="1" x14ac:dyDescent="0.25"/>
    <row r="59204" s="29" customFormat="1" x14ac:dyDescent="0.25"/>
    <row r="59205" s="29" customFormat="1" x14ac:dyDescent="0.25"/>
    <row r="59206" s="29" customFormat="1" x14ac:dyDescent="0.25"/>
    <row r="59207" s="29" customFormat="1" x14ac:dyDescent="0.25"/>
    <row r="59208" s="29" customFormat="1" x14ac:dyDescent="0.25"/>
    <row r="59209" s="29" customFormat="1" x14ac:dyDescent="0.25"/>
    <row r="59210" s="29" customFormat="1" x14ac:dyDescent="0.25"/>
    <row r="59211" s="29" customFormat="1" x14ac:dyDescent="0.25"/>
    <row r="59212" s="29" customFormat="1" x14ac:dyDescent="0.25"/>
    <row r="59213" s="29" customFormat="1" x14ac:dyDescent="0.25"/>
    <row r="59214" s="29" customFormat="1" x14ac:dyDescent="0.25"/>
    <row r="59215" s="29" customFormat="1" x14ac:dyDescent="0.25"/>
    <row r="59216" s="29" customFormat="1" x14ac:dyDescent="0.25"/>
    <row r="59217" s="29" customFormat="1" x14ac:dyDescent="0.25"/>
    <row r="59218" s="29" customFormat="1" x14ac:dyDescent="0.25"/>
    <row r="59219" s="29" customFormat="1" x14ac:dyDescent="0.25"/>
    <row r="59220" s="29" customFormat="1" x14ac:dyDescent="0.25"/>
    <row r="59221" s="29" customFormat="1" x14ac:dyDescent="0.25"/>
    <row r="59222" s="29" customFormat="1" x14ac:dyDescent="0.25"/>
    <row r="59223" s="29" customFormat="1" x14ac:dyDescent="0.25"/>
    <row r="59224" s="29" customFormat="1" x14ac:dyDescent="0.25"/>
    <row r="59225" s="29" customFormat="1" x14ac:dyDescent="0.25"/>
    <row r="59226" s="29" customFormat="1" x14ac:dyDescent="0.25"/>
    <row r="59227" s="29" customFormat="1" x14ac:dyDescent="0.25"/>
    <row r="59228" s="29" customFormat="1" x14ac:dyDescent="0.25"/>
    <row r="59229" s="29" customFormat="1" x14ac:dyDescent="0.25"/>
    <row r="59230" s="29" customFormat="1" x14ac:dyDescent="0.25"/>
    <row r="59231" s="29" customFormat="1" x14ac:dyDescent="0.25"/>
    <row r="59232" s="29" customFormat="1" x14ac:dyDescent="0.25"/>
    <row r="59233" s="29" customFormat="1" x14ac:dyDescent="0.25"/>
    <row r="59234" s="29" customFormat="1" x14ac:dyDescent="0.25"/>
    <row r="59235" s="29" customFormat="1" x14ac:dyDescent="0.25"/>
    <row r="59236" s="29" customFormat="1" x14ac:dyDescent="0.25"/>
    <row r="59237" s="29" customFormat="1" x14ac:dyDescent="0.25"/>
    <row r="59238" s="29" customFormat="1" x14ac:dyDescent="0.25"/>
    <row r="59239" s="29" customFormat="1" x14ac:dyDescent="0.25"/>
    <row r="59240" s="29" customFormat="1" x14ac:dyDescent="0.25"/>
    <row r="59241" s="29" customFormat="1" x14ac:dyDescent="0.25"/>
    <row r="59242" s="29" customFormat="1" x14ac:dyDescent="0.25"/>
    <row r="59243" s="29" customFormat="1" x14ac:dyDescent="0.25"/>
    <row r="59244" s="29" customFormat="1" x14ac:dyDescent="0.25"/>
    <row r="59245" s="29" customFormat="1" x14ac:dyDescent="0.25"/>
    <row r="59246" s="29" customFormat="1" x14ac:dyDescent="0.25"/>
    <row r="59247" s="29" customFormat="1" x14ac:dyDescent="0.25"/>
    <row r="59248" s="29" customFormat="1" x14ac:dyDescent="0.25"/>
    <row r="59249" s="29" customFormat="1" x14ac:dyDescent="0.25"/>
    <row r="59250" s="29" customFormat="1" x14ac:dyDescent="0.25"/>
    <row r="59251" s="29" customFormat="1" x14ac:dyDescent="0.25"/>
    <row r="59252" s="29" customFormat="1" x14ac:dyDescent="0.25"/>
    <row r="59253" s="29" customFormat="1" x14ac:dyDescent="0.25"/>
    <row r="59254" s="29" customFormat="1" x14ac:dyDescent="0.25"/>
    <row r="59255" s="29" customFormat="1" x14ac:dyDescent="0.25"/>
    <row r="59256" s="29" customFormat="1" x14ac:dyDescent="0.25"/>
    <row r="59257" s="29" customFormat="1" x14ac:dyDescent="0.25"/>
    <row r="59258" s="29" customFormat="1" x14ac:dyDescent="0.25"/>
    <row r="59259" s="29" customFormat="1" x14ac:dyDescent="0.25"/>
    <row r="59260" s="29" customFormat="1" x14ac:dyDescent="0.25"/>
    <row r="59261" s="29" customFormat="1" x14ac:dyDescent="0.25"/>
    <row r="59262" s="29" customFormat="1" x14ac:dyDescent="0.25"/>
    <row r="59263" s="29" customFormat="1" x14ac:dyDescent="0.25"/>
    <row r="59264" s="29" customFormat="1" x14ac:dyDescent="0.25"/>
    <row r="59265" s="29" customFormat="1" x14ac:dyDescent="0.25"/>
    <row r="59266" s="29" customFormat="1" x14ac:dyDescent="0.25"/>
    <row r="59267" s="29" customFormat="1" x14ac:dyDescent="0.25"/>
    <row r="59268" s="29" customFormat="1" x14ac:dyDescent="0.25"/>
    <row r="59269" s="29" customFormat="1" x14ac:dyDescent="0.25"/>
    <row r="59270" s="29" customFormat="1" x14ac:dyDescent="0.25"/>
    <row r="59271" s="29" customFormat="1" x14ac:dyDescent="0.25"/>
    <row r="59272" s="29" customFormat="1" x14ac:dyDescent="0.25"/>
    <row r="59273" s="29" customFormat="1" x14ac:dyDescent="0.25"/>
    <row r="59274" s="29" customFormat="1" x14ac:dyDescent="0.25"/>
    <row r="59275" s="29" customFormat="1" x14ac:dyDescent="0.25"/>
    <row r="59276" s="29" customFormat="1" x14ac:dyDescent="0.25"/>
    <row r="59277" s="29" customFormat="1" x14ac:dyDescent="0.25"/>
    <row r="59278" s="29" customFormat="1" x14ac:dyDescent="0.25"/>
    <row r="59279" s="29" customFormat="1" x14ac:dyDescent="0.25"/>
    <row r="59280" s="29" customFormat="1" x14ac:dyDescent="0.25"/>
    <row r="59281" s="29" customFormat="1" x14ac:dyDescent="0.25"/>
    <row r="59282" s="29" customFormat="1" x14ac:dyDescent="0.25"/>
    <row r="59283" s="29" customFormat="1" x14ac:dyDescent="0.25"/>
    <row r="59284" s="29" customFormat="1" x14ac:dyDescent="0.25"/>
    <row r="59285" s="29" customFormat="1" x14ac:dyDescent="0.25"/>
    <row r="59286" s="29" customFormat="1" x14ac:dyDescent="0.25"/>
    <row r="59287" s="29" customFormat="1" x14ac:dyDescent="0.25"/>
    <row r="59288" s="29" customFormat="1" x14ac:dyDescent="0.25"/>
    <row r="59289" s="29" customFormat="1" x14ac:dyDescent="0.25"/>
    <row r="59290" s="29" customFormat="1" x14ac:dyDescent="0.25"/>
    <row r="59291" s="29" customFormat="1" x14ac:dyDescent="0.25"/>
    <row r="59292" s="29" customFormat="1" x14ac:dyDescent="0.25"/>
    <row r="59293" s="29" customFormat="1" x14ac:dyDescent="0.25"/>
    <row r="59294" s="29" customFormat="1" x14ac:dyDescent="0.25"/>
    <row r="59295" s="29" customFormat="1" x14ac:dyDescent="0.25"/>
    <row r="59296" s="29" customFormat="1" x14ac:dyDescent="0.25"/>
    <row r="59297" s="29" customFormat="1" x14ac:dyDescent="0.25"/>
    <row r="59298" s="29" customFormat="1" x14ac:dyDescent="0.25"/>
    <row r="59299" s="29" customFormat="1" x14ac:dyDescent="0.25"/>
    <row r="59300" s="29" customFormat="1" x14ac:dyDescent="0.25"/>
    <row r="59301" s="29" customFormat="1" x14ac:dyDescent="0.25"/>
    <row r="59302" s="29" customFormat="1" x14ac:dyDescent="0.25"/>
    <row r="59303" s="29" customFormat="1" x14ac:dyDescent="0.25"/>
    <row r="59304" s="29" customFormat="1" x14ac:dyDescent="0.25"/>
    <row r="59305" s="29" customFormat="1" x14ac:dyDescent="0.25"/>
    <row r="59306" s="29" customFormat="1" x14ac:dyDescent="0.25"/>
    <row r="59307" s="29" customFormat="1" x14ac:dyDescent="0.25"/>
    <row r="59308" s="29" customFormat="1" x14ac:dyDescent="0.25"/>
    <row r="59309" s="29" customFormat="1" x14ac:dyDescent="0.25"/>
    <row r="59310" s="29" customFormat="1" x14ac:dyDescent="0.25"/>
    <row r="59311" s="29" customFormat="1" x14ac:dyDescent="0.25"/>
    <row r="59312" s="29" customFormat="1" x14ac:dyDescent="0.25"/>
    <row r="59313" s="29" customFormat="1" x14ac:dyDescent="0.25"/>
    <row r="59314" s="29" customFormat="1" x14ac:dyDescent="0.25"/>
    <row r="59315" s="29" customFormat="1" x14ac:dyDescent="0.25"/>
    <row r="59316" s="29" customFormat="1" x14ac:dyDescent="0.25"/>
    <row r="59317" s="29" customFormat="1" x14ac:dyDescent="0.25"/>
    <row r="59318" s="29" customFormat="1" x14ac:dyDescent="0.25"/>
    <row r="59319" s="29" customFormat="1" x14ac:dyDescent="0.25"/>
    <row r="59320" s="29" customFormat="1" x14ac:dyDescent="0.25"/>
    <row r="59321" s="29" customFormat="1" x14ac:dyDescent="0.25"/>
    <row r="59322" s="29" customFormat="1" x14ac:dyDescent="0.25"/>
    <row r="59323" s="29" customFormat="1" x14ac:dyDescent="0.25"/>
    <row r="59324" s="29" customFormat="1" x14ac:dyDescent="0.25"/>
    <row r="59325" s="29" customFormat="1" x14ac:dyDescent="0.25"/>
    <row r="59326" s="29" customFormat="1" x14ac:dyDescent="0.25"/>
    <row r="59327" s="29" customFormat="1" x14ac:dyDescent="0.25"/>
    <row r="59328" s="29" customFormat="1" x14ac:dyDescent="0.25"/>
    <row r="59329" s="29" customFormat="1" x14ac:dyDescent="0.25"/>
    <row r="59330" s="29" customFormat="1" x14ac:dyDescent="0.25"/>
    <row r="59331" s="29" customFormat="1" x14ac:dyDescent="0.25"/>
    <row r="59332" s="29" customFormat="1" x14ac:dyDescent="0.25"/>
    <row r="59333" s="29" customFormat="1" x14ac:dyDescent="0.25"/>
    <row r="59334" s="29" customFormat="1" x14ac:dyDescent="0.25"/>
    <row r="59335" s="29" customFormat="1" x14ac:dyDescent="0.25"/>
    <row r="59336" s="29" customFormat="1" x14ac:dyDescent="0.25"/>
    <row r="59337" s="29" customFormat="1" x14ac:dyDescent="0.25"/>
    <row r="59338" s="29" customFormat="1" x14ac:dyDescent="0.25"/>
    <row r="59339" s="29" customFormat="1" x14ac:dyDescent="0.25"/>
    <row r="59340" s="29" customFormat="1" x14ac:dyDescent="0.25"/>
    <row r="59341" s="29" customFormat="1" x14ac:dyDescent="0.25"/>
    <row r="59342" s="29" customFormat="1" x14ac:dyDescent="0.25"/>
    <row r="59343" s="29" customFormat="1" x14ac:dyDescent="0.25"/>
    <row r="59344" s="29" customFormat="1" x14ac:dyDescent="0.25"/>
    <row r="59345" s="29" customFormat="1" x14ac:dyDescent="0.25"/>
    <row r="59346" s="29" customFormat="1" x14ac:dyDescent="0.25"/>
    <row r="59347" s="29" customFormat="1" x14ac:dyDescent="0.25"/>
    <row r="59348" s="29" customFormat="1" x14ac:dyDescent="0.25"/>
    <row r="59349" s="29" customFormat="1" x14ac:dyDescent="0.25"/>
    <row r="59350" s="29" customFormat="1" x14ac:dyDescent="0.25"/>
    <row r="59351" s="29" customFormat="1" x14ac:dyDescent="0.25"/>
    <row r="59352" s="29" customFormat="1" x14ac:dyDescent="0.25"/>
    <row r="59353" s="29" customFormat="1" x14ac:dyDescent="0.25"/>
    <row r="59354" s="29" customFormat="1" x14ac:dyDescent="0.25"/>
    <row r="59355" s="29" customFormat="1" x14ac:dyDescent="0.25"/>
    <row r="59356" s="29" customFormat="1" x14ac:dyDescent="0.25"/>
    <row r="59357" s="29" customFormat="1" x14ac:dyDescent="0.25"/>
    <row r="59358" s="29" customFormat="1" x14ac:dyDescent="0.25"/>
    <row r="59359" s="29" customFormat="1" x14ac:dyDescent="0.25"/>
    <row r="59360" s="29" customFormat="1" x14ac:dyDescent="0.25"/>
    <row r="59361" s="29" customFormat="1" x14ac:dyDescent="0.25"/>
    <row r="59362" s="29" customFormat="1" x14ac:dyDescent="0.25"/>
    <row r="59363" s="29" customFormat="1" x14ac:dyDescent="0.25"/>
    <row r="59364" s="29" customFormat="1" x14ac:dyDescent="0.25"/>
    <row r="59365" s="29" customFormat="1" x14ac:dyDescent="0.25"/>
    <row r="59366" s="29" customFormat="1" x14ac:dyDescent="0.25"/>
    <row r="59367" s="29" customFormat="1" x14ac:dyDescent="0.25"/>
    <row r="59368" s="29" customFormat="1" x14ac:dyDescent="0.25"/>
    <row r="59369" s="29" customFormat="1" x14ac:dyDescent="0.25"/>
    <row r="59370" s="29" customFormat="1" x14ac:dyDescent="0.25"/>
    <row r="59371" s="29" customFormat="1" x14ac:dyDescent="0.25"/>
    <row r="59372" s="29" customFormat="1" x14ac:dyDescent="0.25"/>
    <row r="59373" s="29" customFormat="1" x14ac:dyDescent="0.25"/>
    <row r="59374" s="29" customFormat="1" x14ac:dyDescent="0.25"/>
    <row r="59375" s="29" customFormat="1" x14ac:dyDescent="0.25"/>
    <row r="59376" s="29" customFormat="1" x14ac:dyDescent="0.25"/>
    <row r="59377" s="29" customFormat="1" x14ac:dyDescent="0.25"/>
    <row r="59378" s="29" customFormat="1" x14ac:dyDescent="0.25"/>
    <row r="59379" s="29" customFormat="1" x14ac:dyDescent="0.25"/>
    <row r="59380" s="29" customFormat="1" x14ac:dyDescent="0.25"/>
    <row r="59381" s="29" customFormat="1" x14ac:dyDescent="0.25"/>
    <row r="59382" s="29" customFormat="1" x14ac:dyDescent="0.25"/>
    <row r="59383" s="29" customFormat="1" x14ac:dyDescent="0.25"/>
    <row r="59384" s="29" customFormat="1" x14ac:dyDescent="0.25"/>
    <row r="59385" s="29" customFormat="1" x14ac:dyDescent="0.25"/>
    <row r="59386" s="29" customFormat="1" x14ac:dyDescent="0.25"/>
    <row r="59387" s="29" customFormat="1" x14ac:dyDescent="0.25"/>
    <row r="59388" s="29" customFormat="1" x14ac:dyDescent="0.25"/>
    <row r="59389" s="29" customFormat="1" x14ac:dyDescent="0.25"/>
    <row r="59390" s="29" customFormat="1" x14ac:dyDescent="0.25"/>
    <row r="59391" s="29" customFormat="1" x14ac:dyDescent="0.25"/>
    <row r="59392" s="29" customFormat="1" x14ac:dyDescent="0.25"/>
    <row r="59393" s="29" customFormat="1" x14ac:dyDescent="0.25"/>
    <row r="59394" s="29" customFormat="1" x14ac:dyDescent="0.25"/>
    <row r="59395" s="29" customFormat="1" x14ac:dyDescent="0.25"/>
    <row r="59396" s="29" customFormat="1" x14ac:dyDescent="0.25"/>
    <row r="59397" s="29" customFormat="1" x14ac:dyDescent="0.25"/>
    <row r="59398" s="29" customFormat="1" x14ac:dyDescent="0.25"/>
    <row r="59399" s="29" customFormat="1" x14ac:dyDescent="0.25"/>
    <row r="59400" s="29" customFormat="1" x14ac:dyDescent="0.25"/>
    <row r="59401" s="29" customFormat="1" x14ac:dyDescent="0.25"/>
    <row r="59402" s="29" customFormat="1" x14ac:dyDescent="0.25"/>
    <row r="59403" s="29" customFormat="1" x14ac:dyDescent="0.25"/>
    <row r="59404" s="29" customFormat="1" x14ac:dyDescent="0.25"/>
    <row r="59405" s="29" customFormat="1" x14ac:dyDescent="0.25"/>
    <row r="59406" s="29" customFormat="1" x14ac:dyDescent="0.25"/>
    <row r="59407" s="29" customFormat="1" x14ac:dyDescent="0.25"/>
    <row r="59408" s="29" customFormat="1" x14ac:dyDescent="0.25"/>
    <row r="59409" s="29" customFormat="1" x14ac:dyDescent="0.25"/>
    <row r="59410" s="29" customFormat="1" x14ac:dyDescent="0.25"/>
    <row r="59411" s="29" customFormat="1" x14ac:dyDescent="0.25"/>
    <row r="59412" s="29" customFormat="1" x14ac:dyDescent="0.25"/>
    <row r="59413" s="29" customFormat="1" x14ac:dyDescent="0.25"/>
    <row r="59414" s="29" customFormat="1" x14ac:dyDescent="0.25"/>
    <row r="59415" s="29" customFormat="1" x14ac:dyDescent="0.25"/>
    <row r="59416" s="29" customFormat="1" x14ac:dyDescent="0.25"/>
    <row r="59417" s="29" customFormat="1" x14ac:dyDescent="0.25"/>
    <row r="59418" s="29" customFormat="1" x14ac:dyDescent="0.25"/>
    <row r="59419" s="29" customFormat="1" x14ac:dyDescent="0.25"/>
    <row r="59420" s="29" customFormat="1" x14ac:dyDescent="0.25"/>
    <row r="59421" s="29" customFormat="1" x14ac:dyDescent="0.25"/>
    <row r="59422" s="29" customFormat="1" x14ac:dyDescent="0.25"/>
    <row r="59423" s="29" customFormat="1" x14ac:dyDescent="0.25"/>
    <row r="59424" s="29" customFormat="1" x14ac:dyDescent="0.25"/>
    <row r="59425" s="29" customFormat="1" x14ac:dyDescent="0.25"/>
    <row r="59426" s="29" customFormat="1" x14ac:dyDescent="0.25"/>
    <row r="59427" s="29" customFormat="1" x14ac:dyDescent="0.25"/>
    <row r="59428" s="29" customFormat="1" x14ac:dyDescent="0.25"/>
    <row r="59429" s="29" customFormat="1" x14ac:dyDescent="0.25"/>
    <row r="59430" s="29" customFormat="1" x14ac:dyDescent="0.25"/>
    <row r="59431" s="29" customFormat="1" x14ac:dyDescent="0.25"/>
    <row r="59432" s="29" customFormat="1" x14ac:dyDescent="0.25"/>
    <row r="59433" s="29" customFormat="1" x14ac:dyDescent="0.25"/>
    <row r="59434" s="29" customFormat="1" x14ac:dyDescent="0.25"/>
    <row r="59435" s="29" customFormat="1" x14ac:dyDescent="0.25"/>
    <row r="59436" s="29" customFormat="1" x14ac:dyDescent="0.25"/>
    <row r="59437" s="29" customFormat="1" x14ac:dyDescent="0.25"/>
    <row r="59438" s="29" customFormat="1" x14ac:dyDescent="0.25"/>
    <row r="59439" s="29" customFormat="1" x14ac:dyDescent="0.25"/>
    <row r="59440" s="29" customFormat="1" x14ac:dyDescent="0.25"/>
    <row r="59441" s="29" customFormat="1" x14ac:dyDescent="0.25"/>
    <row r="59442" s="29" customFormat="1" x14ac:dyDescent="0.25"/>
    <row r="59443" s="29" customFormat="1" x14ac:dyDescent="0.25"/>
    <row r="59444" s="29" customFormat="1" x14ac:dyDescent="0.25"/>
    <row r="59445" s="29" customFormat="1" x14ac:dyDescent="0.25"/>
    <row r="59446" s="29" customFormat="1" x14ac:dyDescent="0.25"/>
    <row r="59447" s="29" customFormat="1" x14ac:dyDescent="0.25"/>
    <row r="59448" s="29" customFormat="1" x14ac:dyDescent="0.25"/>
    <row r="59449" s="29" customFormat="1" x14ac:dyDescent="0.25"/>
    <row r="59450" s="29" customFormat="1" x14ac:dyDescent="0.25"/>
    <row r="59451" s="29" customFormat="1" x14ac:dyDescent="0.25"/>
    <row r="59452" s="29" customFormat="1" x14ac:dyDescent="0.25"/>
    <row r="59453" s="29" customFormat="1" x14ac:dyDescent="0.25"/>
    <row r="59454" s="29" customFormat="1" x14ac:dyDescent="0.25"/>
    <row r="59455" s="29" customFormat="1" x14ac:dyDescent="0.25"/>
    <row r="59456" s="29" customFormat="1" x14ac:dyDescent="0.25"/>
    <row r="59457" s="29" customFormat="1" x14ac:dyDescent="0.25"/>
    <row r="59458" s="29" customFormat="1" x14ac:dyDescent="0.25"/>
    <row r="59459" s="29" customFormat="1" x14ac:dyDescent="0.25"/>
    <row r="59460" s="29" customFormat="1" x14ac:dyDescent="0.25"/>
    <row r="59461" s="29" customFormat="1" x14ac:dyDescent="0.25"/>
    <row r="59462" s="29" customFormat="1" x14ac:dyDescent="0.25"/>
    <row r="59463" s="29" customFormat="1" x14ac:dyDescent="0.25"/>
    <row r="59464" s="29" customFormat="1" x14ac:dyDescent="0.25"/>
    <row r="59465" s="29" customFormat="1" x14ac:dyDescent="0.25"/>
    <row r="59466" s="29" customFormat="1" x14ac:dyDescent="0.25"/>
    <row r="59467" s="29" customFormat="1" x14ac:dyDescent="0.25"/>
    <row r="59468" s="29" customFormat="1" x14ac:dyDescent="0.25"/>
    <row r="59469" s="29" customFormat="1" x14ac:dyDescent="0.25"/>
    <row r="59470" s="29" customFormat="1" x14ac:dyDescent="0.25"/>
    <row r="59471" s="29" customFormat="1" x14ac:dyDescent="0.25"/>
    <row r="59472" s="29" customFormat="1" x14ac:dyDescent="0.25"/>
    <row r="59473" s="29" customFormat="1" x14ac:dyDescent="0.25"/>
    <row r="59474" s="29" customFormat="1" x14ac:dyDescent="0.25"/>
    <row r="59475" s="29" customFormat="1" x14ac:dyDescent="0.25"/>
    <row r="59476" s="29" customFormat="1" x14ac:dyDescent="0.25"/>
    <row r="59477" s="29" customFormat="1" x14ac:dyDescent="0.25"/>
    <row r="59478" s="29" customFormat="1" x14ac:dyDescent="0.25"/>
    <row r="59479" s="29" customFormat="1" x14ac:dyDescent="0.25"/>
    <row r="59480" s="29" customFormat="1" x14ac:dyDescent="0.25"/>
    <row r="59481" s="29" customFormat="1" x14ac:dyDescent="0.25"/>
    <row r="59482" s="29" customFormat="1" x14ac:dyDescent="0.25"/>
    <row r="59483" s="29" customFormat="1" x14ac:dyDescent="0.25"/>
    <row r="59484" s="29" customFormat="1" x14ac:dyDescent="0.25"/>
    <row r="59485" s="29" customFormat="1" x14ac:dyDescent="0.25"/>
    <row r="59486" s="29" customFormat="1" x14ac:dyDescent="0.25"/>
    <row r="59487" s="29" customFormat="1" x14ac:dyDescent="0.25"/>
    <row r="59488" s="29" customFormat="1" x14ac:dyDescent="0.25"/>
    <row r="59489" s="29" customFormat="1" x14ac:dyDescent="0.25"/>
    <row r="59490" s="29" customFormat="1" x14ac:dyDescent="0.25"/>
    <row r="59491" s="29" customFormat="1" x14ac:dyDescent="0.25"/>
    <row r="59492" s="29" customFormat="1" x14ac:dyDescent="0.25"/>
    <row r="59493" s="29" customFormat="1" x14ac:dyDescent="0.25"/>
    <row r="59494" s="29" customFormat="1" x14ac:dyDescent="0.25"/>
    <row r="59495" s="29" customFormat="1" x14ac:dyDescent="0.25"/>
    <row r="59496" s="29" customFormat="1" x14ac:dyDescent="0.25"/>
    <row r="59497" s="29" customFormat="1" x14ac:dyDescent="0.25"/>
    <row r="59498" s="29" customFormat="1" x14ac:dyDescent="0.25"/>
    <row r="59499" s="29" customFormat="1" x14ac:dyDescent="0.25"/>
    <row r="59500" s="29" customFormat="1" x14ac:dyDescent="0.25"/>
    <row r="59501" s="29" customFormat="1" x14ac:dyDescent="0.25"/>
    <row r="59502" s="29" customFormat="1" x14ac:dyDescent="0.25"/>
    <row r="59503" s="29" customFormat="1" x14ac:dyDescent="0.25"/>
    <row r="59504" s="29" customFormat="1" x14ac:dyDescent="0.25"/>
    <row r="59505" s="29" customFormat="1" x14ac:dyDescent="0.25"/>
    <row r="59506" s="29" customFormat="1" x14ac:dyDescent="0.25"/>
    <row r="59507" s="29" customFormat="1" x14ac:dyDescent="0.25"/>
    <row r="59508" s="29" customFormat="1" x14ac:dyDescent="0.25"/>
    <row r="59509" s="29" customFormat="1" x14ac:dyDescent="0.25"/>
    <row r="59510" s="29" customFormat="1" x14ac:dyDescent="0.25"/>
    <row r="59511" s="29" customFormat="1" x14ac:dyDescent="0.25"/>
    <row r="59512" s="29" customFormat="1" x14ac:dyDescent="0.25"/>
    <row r="59513" s="29" customFormat="1" x14ac:dyDescent="0.25"/>
    <row r="59514" s="29" customFormat="1" x14ac:dyDescent="0.25"/>
    <row r="59515" s="29" customFormat="1" x14ac:dyDescent="0.25"/>
    <row r="59516" s="29" customFormat="1" x14ac:dyDescent="0.25"/>
    <row r="59517" s="29" customFormat="1" x14ac:dyDescent="0.25"/>
    <row r="59518" s="29" customFormat="1" x14ac:dyDescent="0.25"/>
    <row r="59519" s="29" customFormat="1" x14ac:dyDescent="0.25"/>
    <row r="59520" s="29" customFormat="1" x14ac:dyDescent="0.25"/>
    <row r="59521" s="29" customFormat="1" x14ac:dyDescent="0.25"/>
    <row r="59522" s="29" customFormat="1" x14ac:dyDescent="0.25"/>
    <row r="59523" s="29" customFormat="1" x14ac:dyDescent="0.25"/>
    <row r="59524" s="29" customFormat="1" x14ac:dyDescent="0.25"/>
    <row r="59525" s="29" customFormat="1" x14ac:dyDescent="0.25"/>
    <row r="59526" s="29" customFormat="1" x14ac:dyDescent="0.25"/>
    <row r="59527" s="29" customFormat="1" x14ac:dyDescent="0.25"/>
    <row r="59528" s="29" customFormat="1" x14ac:dyDescent="0.25"/>
    <row r="59529" s="29" customFormat="1" x14ac:dyDescent="0.25"/>
    <row r="59530" s="29" customFormat="1" x14ac:dyDescent="0.25"/>
    <row r="59531" s="29" customFormat="1" x14ac:dyDescent="0.25"/>
    <row r="59532" s="29" customFormat="1" x14ac:dyDescent="0.25"/>
    <row r="59533" s="29" customFormat="1" x14ac:dyDescent="0.25"/>
    <row r="59534" s="29" customFormat="1" x14ac:dyDescent="0.25"/>
    <row r="59535" s="29" customFormat="1" x14ac:dyDescent="0.25"/>
    <row r="59536" s="29" customFormat="1" x14ac:dyDescent="0.25"/>
    <row r="59537" s="29" customFormat="1" x14ac:dyDescent="0.25"/>
    <row r="59538" s="29" customFormat="1" x14ac:dyDescent="0.25"/>
    <row r="59539" s="29" customFormat="1" x14ac:dyDescent="0.25"/>
    <row r="59540" s="29" customFormat="1" x14ac:dyDescent="0.25"/>
    <row r="59541" s="29" customFormat="1" x14ac:dyDescent="0.25"/>
    <row r="59542" s="29" customFormat="1" x14ac:dyDescent="0.25"/>
    <row r="59543" s="29" customFormat="1" x14ac:dyDescent="0.25"/>
    <row r="59544" s="29" customFormat="1" x14ac:dyDescent="0.25"/>
    <row r="59545" s="29" customFormat="1" x14ac:dyDescent="0.25"/>
    <row r="59546" s="29" customFormat="1" x14ac:dyDescent="0.25"/>
    <row r="59547" s="29" customFormat="1" x14ac:dyDescent="0.25"/>
    <row r="59548" s="29" customFormat="1" x14ac:dyDescent="0.25"/>
    <row r="59549" s="29" customFormat="1" x14ac:dyDescent="0.25"/>
    <row r="59550" s="29" customFormat="1" x14ac:dyDescent="0.25"/>
    <row r="59551" s="29" customFormat="1" x14ac:dyDescent="0.25"/>
    <row r="59552" s="29" customFormat="1" x14ac:dyDescent="0.25"/>
    <row r="59553" s="29" customFormat="1" x14ac:dyDescent="0.25"/>
    <row r="59554" s="29" customFormat="1" x14ac:dyDescent="0.25"/>
    <row r="59555" s="29" customFormat="1" x14ac:dyDescent="0.25"/>
    <row r="59556" s="29" customFormat="1" x14ac:dyDescent="0.25"/>
    <row r="59557" s="29" customFormat="1" x14ac:dyDescent="0.25"/>
    <row r="59558" s="29" customFormat="1" x14ac:dyDescent="0.25"/>
    <row r="59559" s="29" customFormat="1" x14ac:dyDescent="0.25"/>
    <row r="59560" s="29" customFormat="1" x14ac:dyDescent="0.25"/>
    <row r="59561" s="29" customFormat="1" x14ac:dyDescent="0.25"/>
    <row r="59562" s="29" customFormat="1" x14ac:dyDescent="0.25"/>
    <row r="59563" s="29" customFormat="1" x14ac:dyDescent="0.25"/>
    <row r="59564" s="29" customFormat="1" x14ac:dyDescent="0.25"/>
    <row r="59565" s="29" customFormat="1" x14ac:dyDescent="0.25"/>
    <row r="59566" s="29" customFormat="1" x14ac:dyDescent="0.25"/>
    <row r="59567" s="29" customFormat="1" x14ac:dyDescent="0.25"/>
    <row r="59568" s="29" customFormat="1" x14ac:dyDescent="0.25"/>
    <row r="59569" s="29" customFormat="1" x14ac:dyDescent="0.25"/>
    <row r="59570" s="29" customFormat="1" x14ac:dyDescent="0.25"/>
    <row r="59571" s="29" customFormat="1" x14ac:dyDescent="0.25"/>
    <row r="59572" s="29" customFormat="1" x14ac:dyDescent="0.25"/>
    <row r="59573" s="29" customFormat="1" x14ac:dyDescent="0.25"/>
    <row r="59574" s="29" customFormat="1" x14ac:dyDescent="0.25"/>
    <row r="59575" s="29" customFormat="1" x14ac:dyDescent="0.25"/>
    <row r="59576" s="29" customFormat="1" x14ac:dyDescent="0.25"/>
    <row r="59577" s="29" customFormat="1" x14ac:dyDescent="0.25"/>
    <row r="59578" s="29" customFormat="1" x14ac:dyDescent="0.25"/>
    <row r="59579" s="29" customFormat="1" x14ac:dyDescent="0.25"/>
    <row r="59580" s="29" customFormat="1" x14ac:dyDescent="0.25"/>
    <row r="59581" s="29" customFormat="1" x14ac:dyDescent="0.25"/>
    <row r="59582" s="29" customFormat="1" x14ac:dyDescent="0.25"/>
    <row r="59583" s="29" customFormat="1" x14ac:dyDescent="0.25"/>
    <row r="59584" s="29" customFormat="1" x14ac:dyDescent="0.25"/>
    <row r="59585" s="29" customFormat="1" x14ac:dyDescent="0.25"/>
    <row r="59586" s="29" customFormat="1" x14ac:dyDescent="0.25"/>
    <row r="59587" s="29" customFormat="1" x14ac:dyDescent="0.25"/>
    <row r="59588" s="29" customFormat="1" x14ac:dyDescent="0.25"/>
    <row r="59589" s="29" customFormat="1" x14ac:dyDescent="0.25"/>
    <row r="59590" s="29" customFormat="1" x14ac:dyDescent="0.25"/>
    <row r="59591" s="29" customFormat="1" x14ac:dyDescent="0.25"/>
    <row r="59592" s="29" customFormat="1" x14ac:dyDescent="0.25"/>
    <row r="59593" s="29" customFormat="1" x14ac:dyDescent="0.25"/>
    <row r="59594" s="29" customFormat="1" x14ac:dyDescent="0.25"/>
    <row r="59595" s="29" customFormat="1" x14ac:dyDescent="0.25"/>
    <row r="59596" s="29" customFormat="1" x14ac:dyDescent="0.25"/>
    <row r="59597" s="29" customFormat="1" x14ac:dyDescent="0.25"/>
    <row r="59598" s="29" customFormat="1" x14ac:dyDescent="0.25"/>
    <row r="59599" s="29" customFormat="1" x14ac:dyDescent="0.25"/>
    <row r="59600" s="29" customFormat="1" x14ac:dyDescent="0.25"/>
    <row r="59601" s="29" customFormat="1" x14ac:dyDescent="0.25"/>
    <row r="59602" s="29" customFormat="1" x14ac:dyDescent="0.25"/>
    <row r="59603" s="29" customFormat="1" x14ac:dyDescent="0.25"/>
    <row r="59604" s="29" customFormat="1" x14ac:dyDescent="0.25"/>
    <row r="59605" s="29" customFormat="1" x14ac:dyDescent="0.25"/>
    <row r="59606" s="29" customFormat="1" x14ac:dyDescent="0.25"/>
    <row r="59607" s="29" customFormat="1" x14ac:dyDescent="0.25"/>
    <row r="59608" s="29" customFormat="1" x14ac:dyDescent="0.25"/>
    <row r="59609" s="29" customFormat="1" x14ac:dyDescent="0.25"/>
    <row r="59610" s="29" customFormat="1" x14ac:dyDescent="0.25"/>
    <row r="59611" s="29" customFormat="1" x14ac:dyDescent="0.25"/>
    <row r="59612" s="29" customFormat="1" x14ac:dyDescent="0.25"/>
    <row r="59613" s="29" customFormat="1" x14ac:dyDescent="0.25"/>
    <row r="59614" s="29" customFormat="1" x14ac:dyDescent="0.25"/>
    <row r="59615" s="29" customFormat="1" x14ac:dyDescent="0.25"/>
    <row r="59616" s="29" customFormat="1" x14ac:dyDescent="0.25"/>
    <row r="59617" s="29" customFormat="1" x14ac:dyDescent="0.25"/>
    <row r="59618" s="29" customFormat="1" x14ac:dyDescent="0.25"/>
    <row r="59619" s="29" customFormat="1" x14ac:dyDescent="0.25"/>
    <row r="59620" s="29" customFormat="1" x14ac:dyDescent="0.25"/>
    <row r="59621" s="29" customFormat="1" x14ac:dyDescent="0.25"/>
    <row r="59622" s="29" customFormat="1" x14ac:dyDescent="0.25"/>
    <row r="59623" s="29" customFormat="1" x14ac:dyDescent="0.25"/>
    <row r="59624" s="29" customFormat="1" x14ac:dyDescent="0.25"/>
    <row r="59625" s="29" customFormat="1" x14ac:dyDescent="0.25"/>
    <row r="59626" s="29" customFormat="1" x14ac:dyDescent="0.25"/>
    <row r="59627" s="29" customFormat="1" x14ac:dyDescent="0.25"/>
    <row r="59628" s="29" customFormat="1" x14ac:dyDescent="0.25"/>
    <row r="59629" s="29" customFormat="1" x14ac:dyDescent="0.25"/>
    <row r="59630" s="29" customFormat="1" x14ac:dyDescent="0.25"/>
    <row r="59631" s="29" customFormat="1" x14ac:dyDescent="0.25"/>
    <row r="59632" s="29" customFormat="1" x14ac:dyDescent="0.25"/>
    <row r="59633" s="29" customFormat="1" x14ac:dyDescent="0.25"/>
    <row r="59634" s="29" customFormat="1" x14ac:dyDescent="0.25"/>
    <row r="59635" s="29" customFormat="1" x14ac:dyDescent="0.25"/>
    <row r="59636" s="29" customFormat="1" x14ac:dyDescent="0.25"/>
    <row r="59637" s="29" customFormat="1" x14ac:dyDescent="0.25"/>
    <row r="59638" s="29" customFormat="1" x14ac:dyDescent="0.25"/>
    <row r="59639" s="29" customFormat="1" x14ac:dyDescent="0.25"/>
    <row r="59640" s="29" customFormat="1" x14ac:dyDescent="0.25"/>
    <row r="59641" s="29" customFormat="1" x14ac:dyDescent="0.25"/>
    <row r="59642" s="29" customFormat="1" x14ac:dyDescent="0.25"/>
    <row r="59643" s="29" customFormat="1" x14ac:dyDescent="0.25"/>
    <row r="59644" s="29" customFormat="1" x14ac:dyDescent="0.25"/>
    <row r="59645" s="29" customFormat="1" x14ac:dyDescent="0.25"/>
    <row r="59646" s="29" customFormat="1" x14ac:dyDescent="0.25"/>
    <row r="59647" s="29" customFormat="1" x14ac:dyDescent="0.25"/>
    <row r="59648" s="29" customFormat="1" x14ac:dyDescent="0.25"/>
    <row r="59649" s="29" customFormat="1" x14ac:dyDescent="0.25"/>
    <row r="59650" s="29" customFormat="1" x14ac:dyDescent="0.25"/>
    <row r="59651" s="29" customFormat="1" x14ac:dyDescent="0.25"/>
    <row r="59652" s="29" customFormat="1" x14ac:dyDescent="0.25"/>
    <row r="59653" s="29" customFormat="1" x14ac:dyDescent="0.25"/>
    <row r="59654" s="29" customFormat="1" x14ac:dyDescent="0.25"/>
    <row r="59655" s="29" customFormat="1" x14ac:dyDescent="0.25"/>
    <row r="59656" s="29" customFormat="1" x14ac:dyDescent="0.25"/>
    <row r="59657" s="29" customFormat="1" x14ac:dyDescent="0.25"/>
    <row r="59658" s="29" customFormat="1" x14ac:dyDescent="0.25"/>
    <row r="59659" s="29" customFormat="1" x14ac:dyDescent="0.25"/>
    <row r="59660" s="29" customFormat="1" x14ac:dyDescent="0.25"/>
    <row r="59661" s="29" customFormat="1" x14ac:dyDescent="0.25"/>
    <row r="59662" s="29" customFormat="1" x14ac:dyDescent="0.25"/>
    <row r="59663" s="29" customFormat="1" x14ac:dyDescent="0.25"/>
    <row r="59664" s="29" customFormat="1" x14ac:dyDescent="0.25"/>
    <row r="59665" s="29" customFormat="1" x14ac:dyDescent="0.25"/>
    <row r="59666" s="29" customFormat="1" x14ac:dyDescent="0.25"/>
    <row r="59667" s="29" customFormat="1" x14ac:dyDescent="0.25"/>
    <row r="59668" s="29" customFormat="1" x14ac:dyDescent="0.25"/>
    <row r="59669" s="29" customFormat="1" x14ac:dyDescent="0.25"/>
    <row r="59670" s="29" customFormat="1" x14ac:dyDescent="0.25"/>
    <row r="59671" s="29" customFormat="1" x14ac:dyDescent="0.25"/>
    <row r="59672" s="29" customFormat="1" x14ac:dyDescent="0.25"/>
    <row r="59673" s="29" customFormat="1" x14ac:dyDescent="0.25"/>
    <row r="59674" s="29" customFormat="1" x14ac:dyDescent="0.25"/>
    <row r="59675" s="29" customFormat="1" x14ac:dyDescent="0.25"/>
    <row r="59676" s="29" customFormat="1" x14ac:dyDescent="0.25"/>
    <row r="59677" s="29" customFormat="1" x14ac:dyDescent="0.25"/>
    <row r="59678" s="29" customFormat="1" x14ac:dyDescent="0.25"/>
    <row r="59679" s="29" customFormat="1" x14ac:dyDescent="0.25"/>
    <row r="59680" s="29" customFormat="1" x14ac:dyDescent="0.25"/>
    <row r="59681" s="29" customFormat="1" x14ac:dyDescent="0.25"/>
    <row r="59682" s="29" customFormat="1" x14ac:dyDescent="0.25"/>
    <row r="59683" s="29" customFormat="1" x14ac:dyDescent="0.25"/>
    <row r="59684" s="29" customFormat="1" x14ac:dyDescent="0.25"/>
    <row r="59685" s="29" customFormat="1" x14ac:dyDescent="0.25"/>
    <row r="59686" s="29" customFormat="1" x14ac:dyDescent="0.25"/>
    <row r="59687" s="29" customFormat="1" x14ac:dyDescent="0.25"/>
    <row r="59688" s="29" customFormat="1" x14ac:dyDescent="0.25"/>
    <row r="59689" s="29" customFormat="1" x14ac:dyDescent="0.25"/>
    <row r="59690" s="29" customFormat="1" x14ac:dyDescent="0.25"/>
    <row r="59691" s="29" customFormat="1" x14ac:dyDescent="0.25"/>
    <row r="59692" s="29" customFormat="1" x14ac:dyDescent="0.25"/>
    <row r="59693" s="29" customFormat="1" x14ac:dyDescent="0.25"/>
    <row r="59694" s="29" customFormat="1" x14ac:dyDescent="0.25"/>
    <row r="59695" s="29" customFormat="1" x14ac:dyDescent="0.25"/>
    <row r="59696" s="29" customFormat="1" x14ac:dyDescent="0.25"/>
    <row r="59697" s="29" customFormat="1" x14ac:dyDescent="0.25"/>
    <row r="59698" s="29" customFormat="1" x14ac:dyDescent="0.25"/>
    <row r="59699" s="29" customFormat="1" x14ac:dyDescent="0.25"/>
    <row r="59700" s="29" customFormat="1" x14ac:dyDescent="0.25"/>
    <row r="59701" s="29" customFormat="1" x14ac:dyDescent="0.25"/>
    <row r="59702" s="29" customFormat="1" x14ac:dyDescent="0.25"/>
    <row r="59703" s="29" customFormat="1" x14ac:dyDescent="0.25"/>
    <row r="59704" s="29" customFormat="1" x14ac:dyDescent="0.25"/>
    <row r="59705" s="29" customFormat="1" x14ac:dyDescent="0.25"/>
    <row r="59706" s="29" customFormat="1" x14ac:dyDescent="0.25"/>
    <row r="59707" s="29" customFormat="1" x14ac:dyDescent="0.25"/>
    <row r="59708" s="29" customFormat="1" x14ac:dyDescent="0.25"/>
    <row r="59709" s="29" customFormat="1" x14ac:dyDescent="0.25"/>
    <row r="59710" s="29" customFormat="1" x14ac:dyDescent="0.25"/>
    <row r="59711" s="29" customFormat="1" x14ac:dyDescent="0.25"/>
    <row r="59712" s="29" customFormat="1" x14ac:dyDescent="0.25"/>
    <row r="59713" s="29" customFormat="1" x14ac:dyDescent="0.25"/>
    <row r="59714" s="29" customFormat="1" x14ac:dyDescent="0.25"/>
    <row r="59715" s="29" customFormat="1" x14ac:dyDescent="0.25"/>
    <row r="59716" s="29" customFormat="1" x14ac:dyDescent="0.25"/>
    <row r="59717" s="29" customFormat="1" x14ac:dyDescent="0.25"/>
    <row r="59718" s="29" customFormat="1" x14ac:dyDescent="0.25"/>
    <row r="59719" s="29" customFormat="1" x14ac:dyDescent="0.25"/>
    <row r="59720" s="29" customFormat="1" x14ac:dyDescent="0.25"/>
    <row r="59721" s="29" customFormat="1" x14ac:dyDescent="0.25"/>
    <row r="59722" s="29" customFormat="1" x14ac:dyDescent="0.25"/>
    <row r="59723" s="29" customFormat="1" x14ac:dyDescent="0.25"/>
    <row r="59724" s="29" customFormat="1" x14ac:dyDescent="0.25"/>
    <row r="59725" s="29" customFormat="1" x14ac:dyDescent="0.25"/>
    <row r="59726" s="29" customFormat="1" x14ac:dyDescent="0.25"/>
    <row r="59727" s="29" customFormat="1" x14ac:dyDescent="0.25"/>
    <row r="59728" s="29" customFormat="1" x14ac:dyDescent="0.25"/>
    <row r="59729" s="29" customFormat="1" x14ac:dyDescent="0.25"/>
    <row r="59730" s="29" customFormat="1" x14ac:dyDescent="0.25"/>
    <row r="59731" s="29" customFormat="1" x14ac:dyDescent="0.25"/>
    <row r="59732" s="29" customFormat="1" x14ac:dyDescent="0.25"/>
    <row r="59733" s="29" customFormat="1" x14ac:dyDescent="0.25"/>
    <row r="59734" s="29" customFormat="1" x14ac:dyDescent="0.25"/>
    <row r="59735" s="29" customFormat="1" x14ac:dyDescent="0.25"/>
    <row r="59736" s="29" customFormat="1" x14ac:dyDescent="0.25"/>
    <row r="59737" s="29" customFormat="1" x14ac:dyDescent="0.25"/>
    <row r="59738" s="29" customFormat="1" x14ac:dyDescent="0.25"/>
    <row r="59739" s="29" customFormat="1" x14ac:dyDescent="0.25"/>
    <row r="59740" s="29" customFormat="1" x14ac:dyDescent="0.25"/>
    <row r="59741" s="29" customFormat="1" x14ac:dyDescent="0.25"/>
    <row r="59742" s="29" customFormat="1" x14ac:dyDescent="0.25"/>
    <row r="59743" s="29" customFormat="1" x14ac:dyDescent="0.25"/>
    <row r="59744" s="29" customFormat="1" x14ac:dyDescent="0.25"/>
    <row r="59745" s="29" customFormat="1" x14ac:dyDescent="0.25"/>
    <row r="59746" s="29" customFormat="1" x14ac:dyDescent="0.25"/>
    <row r="59747" s="29" customFormat="1" x14ac:dyDescent="0.25"/>
    <row r="59748" s="29" customFormat="1" x14ac:dyDescent="0.25"/>
    <row r="59749" s="29" customFormat="1" x14ac:dyDescent="0.25"/>
    <row r="59750" s="29" customFormat="1" x14ac:dyDescent="0.25"/>
    <row r="59751" s="29" customFormat="1" x14ac:dyDescent="0.25"/>
    <row r="59752" s="29" customFormat="1" x14ac:dyDescent="0.25"/>
    <row r="59753" s="29" customFormat="1" x14ac:dyDescent="0.25"/>
    <row r="59754" s="29" customFormat="1" x14ac:dyDescent="0.25"/>
    <row r="59755" s="29" customFormat="1" x14ac:dyDescent="0.25"/>
    <row r="59756" s="29" customFormat="1" x14ac:dyDescent="0.25"/>
    <row r="59757" s="29" customFormat="1" x14ac:dyDescent="0.25"/>
    <row r="59758" s="29" customFormat="1" x14ac:dyDescent="0.25"/>
    <row r="59759" s="29" customFormat="1" x14ac:dyDescent="0.25"/>
    <row r="59760" s="29" customFormat="1" x14ac:dyDescent="0.25"/>
    <row r="59761" s="29" customFormat="1" x14ac:dyDescent="0.25"/>
    <row r="59762" s="29" customFormat="1" x14ac:dyDescent="0.25"/>
    <row r="59763" s="29" customFormat="1" x14ac:dyDescent="0.25"/>
    <row r="59764" s="29" customFormat="1" x14ac:dyDescent="0.25"/>
    <row r="59765" s="29" customFormat="1" x14ac:dyDescent="0.25"/>
    <row r="59766" s="29" customFormat="1" x14ac:dyDescent="0.25"/>
    <row r="59767" s="29" customFormat="1" x14ac:dyDescent="0.25"/>
    <row r="59768" s="29" customFormat="1" x14ac:dyDescent="0.25"/>
    <row r="59769" s="29" customFormat="1" x14ac:dyDescent="0.25"/>
    <row r="59770" s="29" customFormat="1" x14ac:dyDescent="0.25"/>
    <row r="59771" s="29" customFormat="1" x14ac:dyDescent="0.25"/>
    <row r="59772" s="29" customFormat="1" x14ac:dyDescent="0.25"/>
    <row r="59773" s="29" customFormat="1" x14ac:dyDescent="0.25"/>
    <row r="59774" s="29" customFormat="1" x14ac:dyDescent="0.25"/>
    <row r="59775" s="29" customFormat="1" x14ac:dyDescent="0.25"/>
    <row r="59776" s="29" customFormat="1" x14ac:dyDescent="0.25"/>
    <row r="59777" s="29" customFormat="1" x14ac:dyDescent="0.25"/>
    <row r="59778" s="29" customFormat="1" x14ac:dyDescent="0.25"/>
    <row r="59779" s="29" customFormat="1" x14ac:dyDescent="0.25"/>
    <row r="59780" s="29" customFormat="1" x14ac:dyDescent="0.25"/>
    <row r="59781" s="29" customFormat="1" x14ac:dyDescent="0.25"/>
    <row r="59782" s="29" customFormat="1" x14ac:dyDescent="0.25"/>
    <row r="59783" s="29" customFormat="1" x14ac:dyDescent="0.25"/>
    <row r="59784" s="29" customFormat="1" x14ac:dyDescent="0.25"/>
    <row r="59785" s="29" customFormat="1" x14ac:dyDescent="0.25"/>
    <row r="59786" s="29" customFormat="1" x14ac:dyDescent="0.25"/>
    <row r="59787" s="29" customFormat="1" x14ac:dyDescent="0.25"/>
    <row r="59788" s="29" customFormat="1" x14ac:dyDescent="0.25"/>
    <row r="59789" s="29" customFormat="1" x14ac:dyDescent="0.25"/>
    <row r="59790" s="29" customFormat="1" x14ac:dyDescent="0.25"/>
    <row r="59791" s="29" customFormat="1" x14ac:dyDescent="0.25"/>
    <row r="59792" s="29" customFormat="1" x14ac:dyDescent="0.25"/>
    <row r="59793" s="29" customFormat="1" x14ac:dyDescent="0.25"/>
    <row r="59794" s="29" customFormat="1" x14ac:dyDescent="0.25"/>
    <row r="59795" s="29" customFormat="1" x14ac:dyDescent="0.25"/>
    <row r="59796" s="29" customFormat="1" x14ac:dyDescent="0.25"/>
    <row r="59797" s="29" customFormat="1" x14ac:dyDescent="0.25"/>
    <row r="59798" s="29" customFormat="1" x14ac:dyDescent="0.25"/>
    <row r="59799" s="29" customFormat="1" x14ac:dyDescent="0.25"/>
    <row r="59800" s="29" customFormat="1" x14ac:dyDescent="0.25"/>
    <row r="59801" s="29" customFormat="1" x14ac:dyDescent="0.25"/>
    <row r="59802" s="29" customFormat="1" x14ac:dyDescent="0.25"/>
    <row r="59803" s="29" customFormat="1" x14ac:dyDescent="0.25"/>
    <row r="59804" s="29" customFormat="1" x14ac:dyDescent="0.25"/>
    <row r="59805" s="29" customFormat="1" x14ac:dyDescent="0.25"/>
    <row r="59806" s="29" customFormat="1" x14ac:dyDescent="0.25"/>
    <row r="59807" s="29" customFormat="1" x14ac:dyDescent="0.25"/>
    <row r="59808" s="29" customFormat="1" x14ac:dyDescent="0.25"/>
    <row r="59809" s="29" customFormat="1" x14ac:dyDescent="0.25"/>
    <row r="59810" s="29" customFormat="1" x14ac:dyDescent="0.25"/>
    <row r="59811" s="29" customFormat="1" x14ac:dyDescent="0.25"/>
    <row r="59812" s="29" customFormat="1" x14ac:dyDescent="0.25"/>
    <row r="59813" s="29" customFormat="1" x14ac:dyDescent="0.25"/>
    <row r="59814" s="29" customFormat="1" x14ac:dyDescent="0.25"/>
    <row r="59815" s="29" customFormat="1" x14ac:dyDescent="0.25"/>
    <row r="59816" s="29" customFormat="1" x14ac:dyDescent="0.25"/>
    <row r="59817" s="29" customFormat="1" x14ac:dyDescent="0.25"/>
    <row r="59818" s="29" customFormat="1" x14ac:dyDescent="0.25"/>
    <row r="59819" s="29" customFormat="1" x14ac:dyDescent="0.25"/>
    <row r="59820" s="29" customFormat="1" x14ac:dyDescent="0.25"/>
    <row r="59821" s="29" customFormat="1" x14ac:dyDescent="0.25"/>
    <row r="59822" s="29" customFormat="1" x14ac:dyDescent="0.25"/>
    <row r="59823" s="29" customFormat="1" x14ac:dyDescent="0.25"/>
    <row r="59824" s="29" customFormat="1" x14ac:dyDescent="0.25"/>
    <row r="59825" s="29" customFormat="1" x14ac:dyDescent="0.25"/>
    <row r="59826" s="29" customFormat="1" x14ac:dyDescent="0.25"/>
    <row r="59827" s="29" customFormat="1" x14ac:dyDescent="0.25"/>
    <row r="59828" s="29" customFormat="1" x14ac:dyDescent="0.25"/>
    <row r="59829" s="29" customFormat="1" x14ac:dyDescent="0.25"/>
    <row r="59830" s="29" customFormat="1" x14ac:dyDescent="0.25"/>
    <row r="59831" s="29" customFormat="1" x14ac:dyDescent="0.25"/>
    <row r="59832" s="29" customFormat="1" x14ac:dyDescent="0.25"/>
    <row r="59833" s="29" customFormat="1" x14ac:dyDescent="0.25"/>
    <row r="59834" s="29" customFormat="1" x14ac:dyDescent="0.25"/>
    <row r="59835" s="29" customFormat="1" x14ac:dyDescent="0.25"/>
    <row r="59836" s="29" customFormat="1" x14ac:dyDescent="0.25"/>
    <row r="59837" s="29" customFormat="1" x14ac:dyDescent="0.25"/>
    <row r="59838" s="29" customFormat="1" x14ac:dyDescent="0.25"/>
    <row r="59839" s="29" customFormat="1" x14ac:dyDescent="0.25"/>
    <row r="59840" s="29" customFormat="1" x14ac:dyDescent="0.25"/>
    <row r="59841" s="29" customFormat="1" x14ac:dyDescent="0.25"/>
    <row r="59842" s="29" customFormat="1" x14ac:dyDescent="0.25"/>
    <row r="59843" s="29" customFormat="1" x14ac:dyDescent="0.25"/>
    <row r="59844" s="29" customFormat="1" x14ac:dyDescent="0.25"/>
    <row r="59845" s="29" customFormat="1" x14ac:dyDescent="0.25"/>
    <row r="59846" s="29" customFormat="1" x14ac:dyDescent="0.25"/>
    <row r="59847" s="29" customFormat="1" x14ac:dyDescent="0.25"/>
    <row r="59848" s="29" customFormat="1" x14ac:dyDescent="0.25"/>
    <row r="59849" s="29" customFormat="1" x14ac:dyDescent="0.25"/>
    <row r="59850" s="29" customFormat="1" x14ac:dyDescent="0.25"/>
    <row r="59851" s="29" customFormat="1" x14ac:dyDescent="0.25"/>
    <row r="59852" s="29" customFormat="1" x14ac:dyDescent="0.25"/>
    <row r="59853" s="29" customFormat="1" x14ac:dyDescent="0.25"/>
    <row r="59854" s="29" customFormat="1" x14ac:dyDescent="0.25"/>
    <row r="59855" s="29" customFormat="1" x14ac:dyDescent="0.25"/>
    <row r="59856" s="29" customFormat="1" x14ac:dyDescent="0.25"/>
    <row r="59857" s="29" customFormat="1" x14ac:dyDescent="0.25"/>
    <row r="59858" s="29" customFormat="1" x14ac:dyDescent="0.25"/>
    <row r="59859" s="29" customFormat="1" x14ac:dyDescent="0.25"/>
    <row r="59860" s="29" customFormat="1" x14ac:dyDescent="0.25"/>
    <row r="59861" s="29" customFormat="1" x14ac:dyDescent="0.25"/>
    <row r="59862" s="29" customFormat="1" x14ac:dyDescent="0.25"/>
    <row r="59863" s="29" customFormat="1" x14ac:dyDescent="0.25"/>
    <row r="59864" s="29" customFormat="1" x14ac:dyDescent="0.25"/>
    <row r="59865" s="29" customFormat="1" x14ac:dyDescent="0.25"/>
    <row r="59866" s="29" customFormat="1" x14ac:dyDescent="0.25"/>
    <row r="59867" s="29" customFormat="1" x14ac:dyDescent="0.25"/>
    <row r="59868" s="29" customFormat="1" x14ac:dyDescent="0.25"/>
    <row r="59869" s="29" customFormat="1" x14ac:dyDescent="0.25"/>
    <row r="59870" s="29" customFormat="1" x14ac:dyDescent="0.25"/>
    <row r="59871" s="29" customFormat="1" x14ac:dyDescent="0.25"/>
    <row r="59872" s="29" customFormat="1" x14ac:dyDescent="0.25"/>
    <row r="59873" s="29" customFormat="1" x14ac:dyDescent="0.25"/>
    <row r="59874" s="29" customFormat="1" x14ac:dyDescent="0.25"/>
    <row r="59875" s="29" customFormat="1" x14ac:dyDescent="0.25"/>
    <row r="59876" s="29" customFormat="1" x14ac:dyDescent="0.25"/>
    <row r="59877" s="29" customFormat="1" x14ac:dyDescent="0.25"/>
    <row r="59878" s="29" customFormat="1" x14ac:dyDescent="0.25"/>
    <row r="59879" s="29" customFormat="1" x14ac:dyDescent="0.25"/>
    <row r="59880" s="29" customFormat="1" x14ac:dyDescent="0.25"/>
    <row r="59881" s="29" customFormat="1" x14ac:dyDescent="0.25"/>
    <row r="59882" s="29" customFormat="1" x14ac:dyDescent="0.25"/>
    <row r="59883" s="29" customFormat="1" x14ac:dyDescent="0.25"/>
    <row r="59884" s="29" customFormat="1" x14ac:dyDescent="0.25"/>
    <row r="59885" s="29" customFormat="1" x14ac:dyDescent="0.25"/>
    <row r="59886" s="29" customFormat="1" x14ac:dyDescent="0.25"/>
    <row r="59887" s="29" customFormat="1" x14ac:dyDescent="0.25"/>
    <row r="59888" s="29" customFormat="1" x14ac:dyDescent="0.25"/>
    <row r="59889" s="29" customFormat="1" x14ac:dyDescent="0.25"/>
    <row r="59890" s="29" customFormat="1" x14ac:dyDescent="0.25"/>
    <row r="59891" s="29" customFormat="1" x14ac:dyDescent="0.25"/>
    <row r="59892" s="29" customFormat="1" x14ac:dyDescent="0.25"/>
    <row r="59893" s="29" customFormat="1" x14ac:dyDescent="0.25"/>
    <row r="59894" s="29" customFormat="1" x14ac:dyDescent="0.25"/>
    <row r="59895" s="29" customFormat="1" x14ac:dyDescent="0.25"/>
    <row r="59896" s="29" customFormat="1" x14ac:dyDescent="0.25"/>
    <row r="59897" s="29" customFormat="1" x14ac:dyDescent="0.25"/>
    <row r="59898" s="29" customFormat="1" x14ac:dyDescent="0.25"/>
    <row r="59899" s="29" customFormat="1" x14ac:dyDescent="0.25"/>
    <row r="59900" s="29" customFormat="1" x14ac:dyDescent="0.25"/>
    <row r="59901" s="29" customFormat="1" x14ac:dyDescent="0.25"/>
    <row r="59902" s="29" customFormat="1" x14ac:dyDescent="0.25"/>
    <row r="59903" s="29" customFormat="1" x14ac:dyDescent="0.25"/>
    <row r="59904" s="29" customFormat="1" x14ac:dyDescent="0.25"/>
    <row r="59905" s="29" customFormat="1" x14ac:dyDescent="0.25"/>
    <row r="59906" s="29" customFormat="1" x14ac:dyDescent="0.25"/>
    <row r="59907" s="29" customFormat="1" x14ac:dyDescent="0.25"/>
    <row r="59908" s="29" customFormat="1" x14ac:dyDescent="0.25"/>
    <row r="59909" s="29" customFormat="1" x14ac:dyDescent="0.25"/>
    <row r="59910" s="29" customFormat="1" x14ac:dyDescent="0.25"/>
    <row r="59911" s="29" customFormat="1" x14ac:dyDescent="0.25"/>
    <row r="59912" s="29" customFormat="1" x14ac:dyDescent="0.25"/>
    <row r="59913" s="29" customFormat="1" x14ac:dyDescent="0.25"/>
    <row r="59914" s="29" customFormat="1" x14ac:dyDescent="0.25"/>
    <row r="59915" s="29" customFormat="1" x14ac:dyDescent="0.25"/>
    <row r="59916" s="29" customFormat="1" x14ac:dyDescent="0.25"/>
    <row r="59917" s="29" customFormat="1" x14ac:dyDescent="0.25"/>
    <row r="59918" s="29" customFormat="1" x14ac:dyDescent="0.25"/>
    <row r="59919" s="29" customFormat="1" x14ac:dyDescent="0.25"/>
    <row r="59920" s="29" customFormat="1" x14ac:dyDescent="0.25"/>
    <row r="59921" s="29" customFormat="1" x14ac:dyDescent="0.25"/>
    <row r="59922" s="29" customFormat="1" x14ac:dyDescent="0.25"/>
    <row r="59923" s="29" customFormat="1" x14ac:dyDescent="0.25"/>
    <row r="59924" s="29" customFormat="1" x14ac:dyDescent="0.25"/>
    <row r="59925" s="29" customFormat="1" x14ac:dyDescent="0.25"/>
    <row r="59926" s="29" customFormat="1" x14ac:dyDescent="0.25"/>
    <row r="59927" s="29" customFormat="1" x14ac:dyDescent="0.25"/>
    <row r="59928" s="29" customFormat="1" x14ac:dyDescent="0.25"/>
    <row r="59929" s="29" customFormat="1" x14ac:dyDescent="0.25"/>
    <row r="59930" s="29" customFormat="1" x14ac:dyDescent="0.25"/>
    <row r="59931" s="29" customFormat="1" x14ac:dyDescent="0.25"/>
    <row r="59932" s="29" customFormat="1" x14ac:dyDescent="0.25"/>
    <row r="59933" s="29" customFormat="1" x14ac:dyDescent="0.25"/>
    <row r="59934" s="29" customFormat="1" x14ac:dyDescent="0.25"/>
    <row r="59935" s="29" customFormat="1" x14ac:dyDescent="0.25"/>
    <row r="59936" s="29" customFormat="1" x14ac:dyDescent="0.25"/>
    <row r="59937" s="29" customFormat="1" x14ac:dyDescent="0.25"/>
    <row r="59938" s="29" customFormat="1" x14ac:dyDescent="0.25"/>
    <row r="59939" s="29" customFormat="1" x14ac:dyDescent="0.25"/>
    <row r="59940" s="29" customFormat="1" x14ac:dyDescent="0.25"/>
    <row r="59941" s="29" customFormat="1" x14ac:dyDescent="0.25"/>
    <row r="59942" s="29" customFormat="1" x14ac:dyDescent="0.25"/>
    <row r="59943" s="29" customFormat="1" x14ac:dyDescent="0.25"/>
    <row r="59944" s="29" customFormat="1" x14ac:dyDescent="0.25"/>
    <row r="59945" s="29" customFormat="1" x14ac:dyDescent="0.25"/>
    <row r="59946" s="29" customFormat="1" x14ac:dyDescent="0.25"/>
    <row r="59947" s="29" customFormat="1" x14ac:dyDescent="0.25"/>
    <row r="59948" s="29" customFormat="1" x14ac:dyDescent="0.25"/>
    <row r="59949" s="29" customFormat="1" x14ac:dyDescent="0.25"/>
    <row r="59950" s="29" customFormat="1" x14ac:dyDescent="0.25"/>
    <row r="59951" s="29" customFormat="1" x14ac:dyDescent="0.25"/>
    <row r="59952" s="29" customFormat="1" x14ac:dyDescent="0.25"/>
    <row r="59953" s="29" customFormat="1" x14ac:dyDescent="0.25"/>
    <row r="59954" s="29" customFormat="1" x14ac:dyDescent="0.25"/>
    <row r="59955" s="29" customFormat="1" x14ac:dyDescent="0.25"/>
    <row r="59956" s="29" customFormat="1" x14ac:dyDescent="0.25"/>
    <row r="59957" s="29" customFormat="1" x14ac:dyDescent="0.25"/>
    <row r="59958" s="29" customFormat="1" x14ac:dyDescent="0.25"/>
    <row r="59959" s="29" customFormat="1" x14ac:dyDescent="0.25"/>
    <row r="59960" s="29" customFormat="1" x14ac:dyDescent="0.25"/>
    <row r="59961" s="29" customFormat="1" x14ac:dyDescent="0.25"/>
    <row r="59962" s="29" customFormat="1" x14ac:dyDescent="0.25"/>
    <row r="59963" s="29" customFormat="1" x14ac:dyDescent="0.25"/>
    <row r="59964" s="29" customFormat="1" x14ac:dyDescent="0.25"/>
    <row r="59965" s="29" customFormat="1" x14ac:dyDescent="0.25"/>
    <row r="59966" s="29" customFormat="1" x14ac:dyDescent="0.25"/>
    <row r="59967" s="29" customFormat="1" x14ac:dyDescent="0.25"/>
    <row r="59968" s="29" customFormat="1" x14ac:dyDescent="0.25"/>
    <row r="59969" s="29" customFormat="1" x14ac:dyDescent="0.25"/>
    <row r="59970" s="29" customFormat="1" x14ac:dyDescent="0.25"/>
    <row r="59971" s="29" customFormat="1" x14ac:dyDescent="0.25"/>
    <row r="59972" s="29" customFormat="1" x14ac:dyDescent="0.25"/>
    <row r="59973" s="29" customFormat="1" x14ac:dyDescent="0.25"/>
    <row r="59974" s="29" customFormat="1" x14ac:dyDescent="0.25"/>
    <row r="59975" s="29" customFormat="1" x14ac:dyDescent="0.25"/>
    <row r="59976" s="29" customFormat="1" x14ac:dyDescent="0.25"/>
    <row r="59977" s="29" customFormat="1" x14ac:dyDescent="0.25"/>
    <row r="59978" s="29" customFormat="1" x14ac:dyDescent="0.25"/>
    <row r="59979" s="29" customFormat="1" x14ac:dyDescent="0.25"/>
    <row r="59980" s="29" customFormat="1" x14ac:dyDescent="0.25"/>
    <row r="59981" s="29" customFormat="1" x14ac:dyDescent="0.25"/>
    <row r="59982" s="29" customFormat="1" x14ac:dyDescent="0.25"/>
    <row r="59983" s="29" customFormat="1" x14ac:dyDescent="0.25"/>
    <row r="59984" s="29" customFormat="1" x14ac:dyDescent="0.25"/>
    <row r="59985" s="29" customFormat="1" x14ac:dyDescent="0.25"/>
    <row r="59986" s="29" customFormat="1" x14ac:dyDescent="0.25"/>
    <row r="59987" s="29" customFormat="1" x14ac:dyDescent="0.25"/>
    <row r="59988" s="29" customFormat="1" x14ac:dyDescent="0.25"/>
    <row r="59989" s="29" customFormat="1" x14ac:dyDescent="0.25"/>
    <row r="59990" s="29" customFormat="1" x14ac:dyDescent="0.25"/>
    <row r="59991" s="29" customFormat="1" x14ac:dyDescent="0.25"/>
    <row r="59992" s="29" customFormat="1" x14ac:dyDescent="0.25"/>
    <row r="59993" s="29" customFormat="1" x14ac:dyDescent="0.25"/>
    <row r="59994" s="29" customFormat="1" x14ac:dyDescent="0.25"/>
    <row r="59995" s="29" customFormat="1" x14ac:dyDescent="0.25"/>
    <row r="59996" s="29" customFormat="1" x14ac:dyDescent="0.25"/>
    <row r="59997" s="29" customFormat="1" x14ac:dyDescent="0.25"/>
    <row r="59998" s="29" customFormat="1" x14ac:dyDescent="0.25"/>
    <row r="59999" s="29" customFormat="1" x14ac:dyDescent="0.25"/>
    <row r="60000" s="29" customFormat="1" x14ac:dyDescent="0.25"/>
    <row r="60001" s="29" customFormat="1" x14ac:dyDescent="0.25"/>
    <row r="60002" s="29" customFormat="1" x14ac:dyDescent="0.25"/>
    <row r="60003" s="29" customFormat="1" x14ac:dyDescent="0.25"/>
    <row r="60004" s="29" customFormat="1" x14ac:dyDescent="0.25"/>
    <row r="60005" s="29" customFormat="1" x14ac:dyDescent="0.25"/>
    <row r="60006" s="29" customFormat="1" x14ac:dyDescent="0.25"/>
    <row r="60007" s="29" customFormat="1" x14ac:dyDescent="0.25"/>
    <row r="60008" s="29" customFormat="1" x14ac:dyDescent="0.25"/>
    <row r="60009" s="29" customFormat="1" x14ac:dyDescent="0.25"/>
    <row r="60010" s="29" customFormat="1" x14ac:dyDescent="0.25"/>
    <row r="60011" s="29" customFormat="1" x14ac:dyDescent="0.25"/>
    <row r="60012" s="29" customFormat="1" x14ac:dyDescent="0.25"/>
    <row r="60013" s="29" customFormat="1" x14ac:dyDescent="0.25"/>
    <row r="60014" s="29" customFormat="1" x14ac:dyDescent="0.25"/>
    <row r="60015" s="29" customFormat="1" x14ac:dyDescent="0.25"/>
    <row r="60016" s="29" customFormat="1" x14ac:dyDescent="0.25"/>
    <row r="60017" s="29" customFormat="1" x14ac:dyDescent="0.25"/>
    <row r="60018" s="29" customFormat="1" x14ac:dyDescent="0.25"/>
    <row r="60019" s="29" customFormat="1" x14ac:dyDescent="0.25"/>
    <row r="60020" s="29" customFormat="1" x14ac:dyDescent="0.25"/>
    <row r="60021" s="29" customFormat="1" x14ac:dyDescent="0.25"/>
    <row r="60022" s="29" customFormat="1" x14ac:dyDescent="0.25"/>
    <row r="60023" s="29" customFormat="1" x14ac:dyDescent="0.25"/>
    <row r="60024" s="29" customFormat="1" x14ac:dyDescent="0.25"/>
    <row r="60025" s="29" customFormat="1" x14ac:dyDescent="0.25"/>
    <row r="60026" s="29" customFormat="1" x14ac:dyDescent="0.25"/>
    <row r="60027" s="29" customFormat="1" x14ac:dyDescent="0.25"/>
    <row r="60028" s="29" customFormat="1" x14ac:dyDescent="0.25"/>
    <row r="60029" s="29" customFormat="1" x14ac:dyDescent="0.25"/>
    <row r="60030" s="29" customFormat="1" x14ac:dyDescent="0.25"/>
    <row r="60031" s="29" customFormat="1" x14ac:dyDescent="0.25"/>
    <row r="60032" s="29" customFormat="1" x14ac:dyDescent="0.25"/>
    <row r="60033" s="29" customFormat="1" x14ac:dyDescent="0.25"/>
    <row r="60034" s="29" customFormat="1" x14ac:dyDescent="0.25"/>
    <row r="60035" s="29" customFormat="1" x14ac:dyDescent="0.25"/>
    <row r="60036" s="29" customFormat="1" x14ac:dyDescent="0.25"/>
    <row r="60037" s="29" customFormat="1" x14ac:dyDescent="0.25"/>
    <row r="60038" s="29" customFormat="1" x14ac:dyDescent="0.25"/>
    <row r="60039" s="29" customFormat="1" x14ac:dyDescent="0.25"/>
    <row r="60040" s="29" customFormat="1" x14ac:dyDescent="0.25"/>
    <row r="60041" s="29" customFormat="1" x14ac:dyDescent="0.25"/>
    <row r="60042" s="29" customFormat="1" x14ac:dyDescent="0.25"/>
    <row r="60043" s="29" customFormat="1" x14ac:dyDescent="0.25"/>
    <row r="60044" s="29" customFormat="1" x14ac:dyDescent="0.25"/>
    <row r="60045" s="29" customFormat="1" x14ac:dyDescent="0.25"/>
    <row r="60046" s="29" customFormat="1" x14ac:dyDescent="0.25"/>
    <row r="60047" s="29" customFormat="1" x14ac:dyDescent="0.25"/>
    <row r="60048" s="29" customFormat="1" x14ac:dyDescent="0.25"/>
    <row r="60049" s="29" customFormat="1" x14ac:dyDescent="0.25"/>
    <row r="60050" s="29" customFormat="1" x14ac:dyDescent="0.25"/>
    <row r="60051" s="29" customFormat="1" x14ac:dyDescent="0.25"/>
    <row r="60052" s="29" customFormat="1" x14ac:dyDescent="0.25"/>
    <row r="60053" s="29" customFormat="1" x14ac:dyDescent="0.25"/>
    <row r="60054" s="29" customFormat="1" x14ac:dyDescent="0.25"/>
    <row r="60055" s="29" customFormat="1" x14ac:dyDescent="0.25"/>
    <row r="60056" s="29" customFormat="1" x14ac:dyDescent="0.25"/>
    <row r="60057" s="29" customFormat="1" x14ac:dyDescent="0.25"/>
    <row r="60058" s="29" customFormat="1" x14ac:dyDescent="0.25"/>
    <row r="60059" s="29" customFormat="1" x14ac:dyDescent="0.25"/>
    <row r="60060" s="29" customFormat="1" x14ac:dyDescent="0.25"/>
    <row r="60061" s="29" customFormat="1" x14ac:dyDescent="0.25"/>
    <row r="60062" s="29" customFormat="1" x14ac:dyDescent="0.25"/>
    <row r="60063" s="29" customFormat="1" x14ac:dyDescent="0.25"/>
    <row r="60064" s="29" customFormat="1" x14ac:dyDescent="0.25"/>
    <row r="60065" s="29" customFormat="1" x14ac:dyDescent="0.25"/>
    <row r="60066" s="29" customFormat="1" x14ac:dyDescent="0.25"/>
    <row r="60067" s="29" customFormat="1" x14ac:dyDescent="0.25"/>
    <row r="60068" s="29" customFormat="1" x14ac:dyDescent="0.25"/>
    <row r="60069" s="29" customFormat="1" x14ac:dyDescent="0.25"/>
    <row r="60070" s="29" customFormat="1" x14ac:dyDescent="0.25"/>
    <row r="60071" s="29" customFormat="1" x14ac:dyDescent="0.25"/>
    <row r="60072" s="29" customFormat="1" x14ac:dyDescent="0.25"/>
    <row r="60073" s="29" customFormat="1" x14ac:dyDescent="0.25"/>
    <row r="60074" s="29" customFormat="1" x14ac:dyDescent="0.25"/>
    <row r="60075" s="29" customFormat="1" x14ac:dyDescent="0.25"/>
    <row r="60076" s="29" customFormat="1" x14ac:dyDescent="0.25"/>
    <row r="60077" s="29" customFormat="1" x14ac:dyDescent="0.25"/>
    <row r="60078" s="29" customFormat="1" x14ac:dyDescent="0.25"/>
    <row r="60079" s="29" customFormat="1" x14ac:dyDescent="0.25"/>
    <row r="60080" s="29" customFormat="1" x14ac:dyDescent="0.25"/>
    <row r="60081" s="29" customFormat="1" x14ac:dyDescent="0.25"/>
    <row r="60082" s="29" customFormat="1" x14ac:dyDescent="0.25"/>
    <row r="60083" s="29" customFormat="1" x14ac:dyDescent="0.25"/>
    <row r="60084" s="29" customFormat="1" x14ac:dyDescent="0.25"/>
    <row r="60085" s="29" customFormat="1" x14ac:dyDescent="0.25"/>
    <row r="60086" s="29" customFormat="1" x14ac:dyDescent="0.25"/>
    <row r="60087" s="29" customFormat="1" x14ac:dyDescent="0.25"/>
    <row r="60088" s="29" customFormat="1" x14ac:dyDescent="0.25"/>
    <row r="60089" s="29" customFormat="1" x14ac:dyDescent="0.25"/>
    <row r="60090" s="29" customFormat="1" x14ac:dyDescent="0.25"/>
    <row r="60091" s="29" customFormat="1" x14ac:dyDescent="0.25"/>
    <row r="60092" s="29" customFormat="1" x14ac:dyDescent="0.25"/>
    <row r="60093" s="29" customFormat="1" x14ac:dyDescent="0.25"/>
    <row r="60094" s="29" customFormat="1" x14ac:dyDescent="0.25"/>
    <row r="60095" s="29" customFormat="1" x14ac:dyDescent="0.25"/>
    <row r="60096" s="29" customFormat="1" x14ac:dyDescent="0.25"/>
    <row r="60097" s="29" customFormat="1" x14ac:dyDescent="0.25"/>
    <row r="60098" s="29" customFormat="1" x14ac:dyDescent="0.25"/>
    <row r="60099" s="29" customFormat="1" x14ac:dyDescent="0.25"/>
    <row r="60100" s="29" customFormat="1" x14ac:dyDescent="0.25"/>
    <row r="60101" s="29" customFormat="1" x14ac:dyDescent="0.25"/>
    <row r="60102" s="29" customFormat="1" x14ac:dyDescent="0.25"/>
    <row r="60103" s="29" customFormat="1" x14ac:dyDescent="0.25"/>
    <row r="60104" s="29" customFormat="1" x14ac:dyDescent="0.25"/>
    <row r="60105" s="29" customFormat="1" x14ac:dyDescent="0.25"/>
    <row r="60106" s="29" customFormat="1" x14ac:dyDescent="0.25"/>
    <row r="60107" s="29" customFormat="1" x14ac:dyDescent="0.25"/>
    <row r="60108" s="29" customFormat="1" x14ac:dyDescent="0.25"/>
    <row r="60109" s="29" customFormat="1" x14ac:dyDescent="0.25"/>
    <row r="60110" s="29" customFormat="1" x14ac:dyDescent="0.25"/>
    <row r="60111" s="29" customFormat="1" x14ac:dyDescent="0.25"/>
    <row r="60112" s="29" customFormat="1" x14ac:dyDescent="0.25"/>
    <row r="60113" s="29" customFormat="1" x14ac:dyDescent="0.25"/>
    <row r="60114" s="29" customFormat="1" x14ac:dyDescent="0.25"/>
    <row r="60115" s="29" customFormat="1" x14ac:dyDescent="0.25"/>
    <row r="60116" s="29" customFormat="1" x14ac:dyDescent="0.25"/>
    <row r="60117" s="29" customFormat="1" x14ac:dyDescent="0.25"/>
    <row r="60118" s="29" customFormat="1" x14ac:dyDescent="0.25"/>
    <row r="60119" s="29" customFormat="1" x14ac:dyDescent="0.25"/>
    <row r="60120" s="29" customFormat="1" x14ac:dyDescent="0.25"/>
    <row r="60121" s="29" customFormat="1" x14ac:dyDescent="0.25"/>
    <row r="60122" s="29" customFormat="1" x14ac:dyDescent="0.25"/>
    <row r="60123" s="29" customFormat="1" x14ac:dyDescent="0.25"/>
    <row r="60124" s="29" customFormat="1" x14ac:dyDescent="0.25"/>
    <row r="60125" s="29" customFormat="1" x14ac:dyDescent="0.25"/>
    <row r="60126" s="29" customFormat="1" x14ac:dyDescent="0.25"/>
    <row r="60127" s="29" customFormat="1" x14ac:dyDescent="0.25"/>
    <row r="60128" s="29" customFormat="1" x14ac:dyDescent="0.25"/>
    <row r="60129" s="29" customFormat="1" x14ac:dyDescent="0.25"/>
    <row r="60130" s="29" customFormat="1" x14ac:dyDescent="0.25"/>
    <row r="60131" s="29" customFormat="1" x14ac:dyDescent="0.25"/>
    <row r="60132" s="29" customFormat="1" x14ac:dyDescent="0.25"/>
    <row r="60133" s="29" customFormat="1" x14ac:dyDescent="0.25"/>
    <row r="60134" s="29" customFormat="1" x14ac:dyDescent="0.25"/>
    <row r="60135" s="29" customFormat="1" x14ac:dyDescent="0.25"/>
    <row r="60136" s="29" customFormat="1" x14ac:dyDescent="0.25"/>
    <row r="60137" s="29" customFormat="1" x14ac:dyDescent="0.25"/>
    <row r="60138" s="29" customFormat="1" x14ac:dyDescent="0.25"/>
    <row r="60139" s="29" customFormat="1" x14ac:dyDescent="0.25"/>
    <row r="60140" s="29" customFormat="1" x14ac:dyDescent="0.25"/>
    <row r="60141" s="29" customFormat="1" x14ac:dyDescent="0.25"/>
    <row r="60142" s="29" customFormat="1" x14ac:dyDescent="0.25"/>
    <row r="60143" s="29" customFormat="1" x14ac:dyDescent="0.25"/>
    <row r="60144" s="29" customFormat="1" x14ac:dyDescent="0.25"/>
    <row r="60145" s="29" customFormat="1" x14ac:dyDescent="0.25"/>
    <row r="60146" s="29" customFormat="1" x14ac:dyDescent="0.25"/>
    <row r="60147" s="29" customFormat="1" x14ac:dyDescent="0.25"/>
    <row r="60148" s="29" customFormat="1" x14ac:dyDescent="0.25"/>
    <row r="60149" s="29" customFormat="1" x14ac:dyDescent="0.25"/>
    <row r="60150" s="29" customFormat="1" x14ac:dyDescent="0.25"/>
    <row r="60151" s="29" customFormat="1" x14ac:dyDescent="0.25"/>
    <row r="60152" s="29" customFormat="1" x14ac:dyDescent="0.25"/>
    <row r="60153" s="29" customFormat="1" x14ac:dyDescent="0.25"/>
    <row r="60154" s="29" customFormat="1" x14ac:dyDescent="0.25"/>
    <row r="60155" s="29" customFormat="1" x14ac:dyDescent="0.25"/>
    <row r="60156" s="29" customFormat="1" x14ac:dyDescent="0.25"/>
    <row r="60157" s="29" customFormat="1" x14ac:dyDescent="0.25"/>
    <row r="60158" s="29" customFormat="1" x14ac:dyDescent="0.25"/>
    <row r="60159" s="29" customFormat="1" x14ac:dyDescent="0.25"/>
    <row r="60160" s="29" customFormat="1" x14ac:dyDescent="0.25"/>
    <row r="60161" s="29" customFormat="1" x14ac:dyDescent="0.25"/>
    <row r="60162" s="29" customFormat="1" x14ac:dyDescent="0.25"/>
    <row r="60163" s="29" customFormat="1" x14ac:dyDescent="0.25"/>
    <row r="60164" s="29" customFormat="1" x14ac:dyDescent="0.25"/>
    <row r="60165" s="29" customFormat="1" x14ac:dyDescent="0.25"/>
    <row r="60166" s="29" customFormat="1" x14ac:dyDescent="0.25"/>
    <row r="60167" s="29" customFormat="1" x14ac:dyDescent="0.25"/>
    <row r="60168" s="29" customFormat="1" x14ac:dyDescent="0.25"/>
    <row r="60169" s="29" customFormat="1" x14ac:dyDescent="0.25"/>
    <row r="60170" s="29" customFormat="1" x14ac:dyDescent="0.25"/>
    <row r="60171" s="29" customFormat="1" x14ac:dyDescent="0.25"/>
    <row r="60172" s="29" customFormat="1" x14ac:dyDescent="0.25"/>
    <row r="60173" s="29" customFormat="1" x14ac:dyDescent="0.25"/>
    <row r="60174" s="29" customFormat="1" x14ac:dyDescent="0.25"/>
    <row r="60175" s="29" customFormat="1" x14ac:dyDescent="0.25"/>
    <row r="60176" s="29" customFormat="1" x14ac:dyDescent="0.25"/>
    <row r="60177" s="29" customFormat="1" x14ac:dyDescent="0.25"/>
    <row r="60178" s="29" customFormat="1" x14ac:dyDescent="0.25"/>
    <row r="60179" s="29" customFormat="1" x14ac:dyDescent="0.25"/>
    <row r="60180" s="29" customFormat="1" x14ac:dyDescent="0.25"/>
    <row r="60181" s="29" customFormat="1" x14ac:dyDescent="0.25"/>
    <row r="60182" s="29" customFormat="1" x14ac:dyDescent="0.25"/>
    <row r="60183" s="29" customFormat="1" x14ac:dyDescent="0.25"/>
    <row r="60184" s="29" customFormat="1" x14ac:dyDescent="0.25"/>
    <row r="60185" s="29" customFormat="1" x14ac:dyDescent="0.25"/>
    <row r="60186" s="29" customFormat="1" x14ac:dyDescent="0.25"/>
    <row r="60187" s="29" customFormat="1" x14ac:dyDescent="0.25"/>
    <row r="60188" s="29" customFormat="1" x14ac:dyDescent="0.25"/>
    <row r="60189" s="29" customFormat="1" x14ac:dyDescent="0.25"/>
    <row r="60190" s="29" customFormat="1" x14ac:dyDescent="0.25"/>
    <row r="60191" s="29" customFormat="1" x14ac:dyDescent="0.25"/>
    <row r="60192" s="29" customFormat="1" x14ac:dyDescent="0.25"/>
    <row r="60193" s="29" customFormat="1" x14ac:dyDescent="0.25"/>
    <row r="60194" s="29" customFormat="1" x14ac:dyDescent="0.25"/>
    <row r="60195" s="29" customFormat="1" x14ac:dyDescent="0.25"/>
    <row r="60196" s="29" customFormat="1" x14ac:dyDescent="0.25"/>
    <row r="60197" s="29" customFormat="1" x14ac:dyDescent="0.25"/>
    <row r="60198" s="29" customFormat="1" x14ac:dyDescent="0.25"/>
    <row r="60199" s="29" customFormat="1" x14ac:dyDescent="0.25"/>
    <row r="60200" s="29" customFormat="1" x14ac:dyDescent="0.25"/>
    <row r="60201" s="29" customFormat="1" x14ac:dyDescent="0.25"/>
    <row r="60202" s="29" customFormat="1" x14ac:dyDescent="0.25"/>
    <row r="60203" s="29" customFormat="1" x14ac:dyDescent="0.25"/>
    <row r="60204" s="29" customFormat="1" x14ac:dyDescent="0.25"/>
    <row r="60205" s="29" customFormat="1" x14ac:dyDescent="0.25"/>
    <row r="60206" s="29" customFormat="1" x14ac:dyDescent="0.25"/>
    <row r="60207" s="29" customFormat="1" x14ac:dyDescent="0.25"/>
    <row r="60208" s="29" customFormat="1" x14ac:dyDescent="0.25"/>
    <row r="60209" s="29" customFormat="1" x14ac:dyDescent="0.25"/>
    <row r="60210" s="29" customFormat="1" x14ac:dyDescent="0.25"/>
    <row r="60211" s="29" customFormat="1" x14ac:dyDescent="0.25"/>
    <row r="60212" s="29" customFormat="1" x14ac:dyDescent="0.25"/>
    <row r="60213" s="29" customFormat="1" x14ac:dyDescent="0.25"/>
    <row r="60214" s="29" customFormat="1" x14ac:dyDescent="0.25"/>
    <row r="60215" s="29" customFormat="1" x14ac:dyDescent="0.25"/>
    <row r="60216" s="29" customFormat="1" x14ac:dyDescent="0.25"/>
    <row r="60217" s="29" customFormat="1" x14ac:dyDescent="0.25"/>
    <row r="60218" s="29" customFormat="1" x14ac:dyDescent="0.25"/>
    <row r="60219" s="29" customFormat="1" x14ac:dyDescent="0.25"/>
    <row r="60220" s="29" customFormat="1" x14ac:dyDescent="0.25"/>
    <row r="60221" s="29" customFormat="1" x14ac:dyDescent="0.25"/>
    <row r="60222" s="29" customFormat="1" x14ac:dyDescent="0.25"/>
    <row r="60223" s="29" customFormat="1" x14ac:dyDescent="0.25"/>
    <row r="60224" s="29" customFormat="1" x14ac:dyDescent="0.25"/>
    <row r="60225" s="29" customFormat="1" x14ac:dyDescent="0.25"/>
    <row r="60226" s="29" customFormat="1" x14ac:dyDescent="0.25"/>
    <row r="60227" s="29" customFormat="1" x14ac:dyDescent="0.25"/>
    <row r="60228" s="29" customFormat="1" x14ac:dyDescent="0.25"/>
    <row r="60229" s="29" customFormat="1" x14ac:dyDescent="0.25"/>
    <row r="60230" s="29" customFormat="1" x14ac:dyDescent="0.25"/>
    <row r="60231" s="29" customFormat="1" x14ac:dyDescent="0.25"/>
    <row r="60232" s="29" customFormat="1" x14ac:dyDescent="0.25"/>
    <row r="60233" s="29" customFormat="1" x14ac:dyDescent="0.25"/>
    <row r="60234" s="29" customFormat="1" x14ac:dyDescent="0.25"/>
    <row r="60235" s="29" customFormat="1" x14ac:dyDescent="0.25"/>
    <row r="60236" s="29" customFormat="1" x14ac:dyDescent="0.25"/>
    <row r="60237" s="29" customFormat="1" x14ac:dyDescent="0.25"/>
    <row r="60238" s="29" customFormat="1" x14ac:dyDescent="0.25"/>
    <row r="60239" s="29" customFormat="1" x14ac:dyDescent="0.25"/>
    <row r="60240" s="29" customFormat="1" x14ac:dyDescent="0.25"/>
    <row r="60241" s="29" customFormat="1" x14ac:dyDescent="0.25"/>
    <row r="60242" s="29" customFormat="1" x14ac:dyDescent="0.25"/>
    <row r="60243" s="29" customFormat="1" x14ac:dyDescent="0.25"/>
    <row r="60244" s="29" customFormat="1" x14ac:dyDescent="0.25"/>
    <row r="60245" s="29" customFormat="1" x14ac:dyDescent="0.25"/>
    <row r="60246" s="29" customFormat="1" x14ac:dyDescent="0.25"/>
    <row r="60247" s="29" customFormat="1" x14ac:dyDescent="0.25"/>
    <row r="60248" s="29" customFormat="1" x14ac:dyDescent="0.25"/>
    <row r="60249" s="29" customFormat="1" x14ac:dyDescent="0.25"/>
    <row r="60250" s="29" customFormat="1" x14ac:dyDescent="0.25"/>
    <row r="60251" s="29" customFormat="1" x14ac:dyDescent="0.25"/>
    <row r="60252" s="29" customFormat="1" x14ac:dyDescent="0.25"/>
    <row r="60253" s="29" customFormat="1" x14ac:dyDescent="0.25"/>
    <row r="60254" s="29" customFormat="1" x14ac:dyDescent="0.25"/>
    <row r="60255" s="29" customFormat="1" x14ac:dyDescent="0.25"/>
    <row r="60256" s="29" customFormat="1" x14ac:dyDescent="0.25"/>
    <row r="60257" s="29" customFormat="1" x14ac:dyDescent="0.25"/>
    <row r="60258" s="29" customFormat="1" x14ac:dyDescent="0.25"/>
    <row r="60259" s="29" customFormat="1" x14ac:dyDescent="0.25"/>
    <row r="60260" s="29" customFormat="1" x14ac:dyDescent="0.25"/>
    <row r="60261" s="29" customFormat="1" x14ac:dyDescent="0.25"/>
    <row r="60262" s="29" customFormat="1" x14ac:dyDescent="0.25"/>
    <row r="60263" s="29" customFormat="1" x14ac:dyDescent="0.25"/>
    <row r="60264" s="29" customFormat="1" x14ac:dyDescent="0.25"/>
    <row r="60265" s="29" customFormat="1" x14ac:dyDescent="0.25"/>
    <row r="60266" s="29" customFormat="1" x14ac:dyDescent="0.25"/>
    <row r="60267" s="29" customFormat="1" x14ac:dyDescent="0.25"/>
    <row r="60268" s="29" customFormat="1" x14ac:dyDescent="0.25"/>
    <row r="60269" s="29" customFormat="1" x14ac:dyDescent="0.25"/>
    <row r="60270" s="29" customFormat="1" x14ac:dyDescent="0.25"/>
    <row r="60271" s="29" customFormat="1" x14ac:dyDescent="0.25"/>
    <row r="60272" s="29" customFormat="1" x14ac:dyDescent="0.25"/>
    <row r="60273" s="29" customFormat="1" x14ac:dyDescent="0.25"/>
    <row r="60274" s="29" customFormat="1" x14ac:dyDescent="0.25"/>
    <row r="60275" s="29" customFormat="1" x14ac:dyDescent="0.25"/>
    <row r="60276" s="29" customFormat="1" x14ac:dyDescent="0.25"/>
    <row r="60277" s="29" customFormat="1" x14ac:dyDescent="0.25"/>
    <row r="60278" s="29" customFormat="1" x14ac:dyDescent="0.25"/>
    <row r="60279" s="29" customFormat="1" x14ac:dyDescent="0.25"/>
    <row r="60280" s="29" customFormat="1" x14ac:dyDescent="0.25"/>
    <row r="60281" s="29" customFormat="1" x14ac:dyDescent="0.25"/>
    <row r="60282" s="29" customFormat="1" x14ac:dyDescent="0.25"/>
    <row r="60283" s="29" customFormat="1" x14ac:dyDescent="0.25"/>
    <row r="60284" s="29" customFormat="1" x14ac:dyDescent="0.25"/>
    <row r="60285" s="29" customFormat="1" x14ac:dyDescent="0.25"/>
    <row r="60286" s="29" customFormat="1" x14ac:dyDescent="0.25"/>
    <row r="60287" s="29" customFormat="1" x14ac:dyDescent="0.25"/>
    <row r="60288" s="29" customFormat="1" x14ac:dyDescent="0.25"/>
    <row r="60289" s="29" customFormat="1" x14ac:dyDescent="0.25"/>
    <row r="60290" s="29" customFormat="1" x14ac:dyDescent="0.25"/>
    <row r="60291" s="29" customFormat="1" x14ac:dyDescent="0.25"/>
    <row r="60292" s="29" customFormat="1" x14ac:dyDescent="0.25"/>
    <row r="60293" s="29" customFormat="1" x14ac:dyDescent="0.25"/>
    <row r="60294" s="29" customFormat="1" x14ac:dyDescent="0.25"/>
    <row r="60295" s="29" customFormat="1" x14ac:dyDescent="0.25"/>
    <row r="60296" s="29" customFormat="1" x14ac:dyDescent="0.25"/>
    <row r="60297" s="29" customFormat="1" x14ac:dyDescent="0.25"/>
    <row r="60298" s="29" customFormat="1" x14ac:dyDescent="0.25"/>
    <row r="60299" s="29" customFormat="1" x14ac:dyDescent="0.25"/>
    <row r="60300" s="29" customFormat="1" x14ac:dyDescent="0.25"/>
    <row r="60301" s="29" customFormat="1" x14ac:dyDescent="0.25"/>
    <row r="60302" s="29" customFormat="1" x14ac:dyDescent="0.25"/>
    <row r="60303" s="29" customFormat="1" x14ac:dyDescent="0.25"/>
    <row r="60304" s="29" customFormat="1" x14ac:dyDescent="0.25"/>
    <row r="60305" s="29" customFormat="1" x14ac:dyDescent="0.25"/>
    <row r="60306" s="29" customFormat="1" x14ac:dyDescent="0.25"/>
    <row r="60307" s="29" customFormat="1" x14ac:dyDescent="0.25"/>
    <row r="60308" s="29" customFormat="1" x14ac:dyDescent="0.25"/>
    <row r="60309" s="29" customFormat="1" x14ac:dyDescent="0.25"/>
    <row r="60310" s="29" customFormat="1" x14ac:dyDescent="0.25"/>
    <row r="60311" s="29" customFormat="1" x14ac:dyDescent="0.25"/>
    <row r="60312" s="29" customFormat="1" x14ac:dyDescent="0.25"/>
    <row r="60313" s="29" customFormat="1" x14ac:dyDescent="0.25"/>
    <row r="60314" s="29" customFormat="1" x14ac:dyDescent="0.25"/>
    <row r="60315" s="29" customFormat="1" x14ac:dyDescent="0.25"/>
    <row r="60316" s="29" customFormat="1" x14ac:dyDescent="0.25"/>
    <row r="60317" s="29" customFormat="1" x14ac:dyDescent="0.25"/>
    <row r="60318" s="29" customFormat="1" x14ac:dyDescent="0.25"/>
    <row r="60319" s="29" customFormat="1" x14ac:dyDescent="0.25"/>
    <row r="60320" s="29" customFormat="1" x14ac:dyDescent="0.25"/>
    <row r="60321" s="29" customFormat="1" x14ac:dyDescent="0.25"/>
    <row r="60322" s="29" customFormat="1" x14ac:dyDescent="0.25"/>
    <row r="60323" s="29" customFormat="1" x14ac:dyDescent="0.25"/>
    <row r="60324" s="29" customFormat="1" x14ac:dyDescent="0.25"/>
    <row r="60325" s="29" customFormat="1" x14ac:dyDescent="0.25"/>
    <row r="60326" s="29" customFormat="1" x14ac:dyDescent="0.25"/>
    <row r="60327" s="29" customFormat="1" x14ac:dyDescent="0.25"/>
    <row r="60328" s="29" customFormat="1" x14ac:dyDescent="0.25"/>
    <row r="60329" s="29" customFormat="1" x14ac:dyDescent="0.25"/>
    <row r="60330" s="29" customFormat="1" x14ac:dyDescent="0.25"/>
    <row r="60331" s="29" customFormat="1" x14ac:dyDescent="0.25"/>
    <row r="60332" s="29" customFormat="1" x14ac:dyDescent="0.25"/>
    <row r="60333" s="29" customFormat="1" x14ac:dyDescent="0.25"/>
    <row r="60334" s="29" customFormat="1" x14ac:dyDescent="0.25"/>
    <row r="60335" s="29" customFormat="1" x14ac:dyDescent="0.25"/>
    <row r="60336" s="29" customFormat="1" x14ac:dyDescent="0.25"/>
    <row r="60337" s="29" customFormat="1" x14ac:dyDescent="0.25"/>
    <row r="60338" s="29" customFormat="1" x14ac:dyDescent="0.25"/>
    <row r="60339" s="29" customFormat="1" x14ac:dyDescent="0.25"/>
    <row r="60340" s="29" customFormat="1" x14ac:dyDescent="0.25"/>
    <row r="60341" s="29" customFormat="1" x14ac:dyDescent="0.25"/>
    <row r="60342" s="29" customFormat="1" x14ac:dyDescent="0.25"/>
    <row r="60343" s="29" customFormat="1" x14ac:dyDescent="0.25"/>
    <row r="60344" s="29" customFormat="1" x14ac:dyDescent="0.25"/>
    <row r="60345" s="29" customFormat="1" x14ac:dyDescent="0.25"/>
    <row r="60346" s="29" customFormat="1" x14ac:dyDescent="0.25"/>
    <row r="60347" s="29" customFormat="1" x14ac:dyDescent="0.25"/>
    <row r="60348" s="29" customFormat="1" x14ac:dyDescent="0.25"/>
    <row r="60349" s="29" customFormat="1" x14ac:dyDescent="0.25"/>
    <row r="60350" s="29" customFormat="1" x14ac:dyDescent="0.25"/>
    <row r="60351" s="29" customFormat="1" x14ac:dyDescent="0.25"/>
    <row r="60352" s="29" customFormat="1" x14ac:dyDescent="0.25"/>
    <row r="60353" s="29" customFormat="1" x14ac:dyDescent="0.25"/>
    <row r="60354" s="29" customFormat="1" x14ac:dyDescent="0.25"/>
    <row r="60355" s="29" customFormat="1" x14ac:dyDescent="0.25"/>
    <row r="60356" s="29" customFormat="1" x14ac:dyDescent="0.25"/>
    <row r="60357" s="29" customFormat="1" x14ac:dyDescent="0.25"/>
    <row r="60358" s="29" customFormat="1" x14ac:dyDescent="0.25"/>
    <row r="60359" s="29" customFormat="1" x14ac:dyDescent="0.25"/>
    <row r="60360" s="29" customFormat="1" x14ac:dyDescent="0.25"/>
    <row r="60361" s="29" customFormat="1" x14ac:dyDescent="0.25"/>
    <row r="60362" s="29" customFormat="1" x14ac:dyDescent="0.25"/>
    <row r="60363" s="29" customFormat="1" x14ac:dyDescent="0.25"/>
    <row r="60364" s="29" customFormat="1" x14ac:dyDescent="0.25"/>
    <row r="60365" s="29" customFormat="1" x14ac:dyDescent="0.25"/>
    <row r="60366" s="29" customFormat="1" x14ac:dyDescent="0.25"/>
    <row r="60367" s="29" customFormat="1" x14ac:dyDescent="0.25"/>
    <row r="60368" s="29" customFormat="1" x14ac:dyDescent="0.25"/>
    <row r="60369" s="29" customFormat="1" x14ac:dyDescent="0.25"/>
    <row r="60370" s="29" customFormat="1" x14ac:dyDescent="0.25"/>
    <row r="60371" s="29" customFormat="1" x14ac:dyDescent="0.25"/>
    <row r="60372" s="29" customFormat="1" x14ac:dyDescent="0.25"/>
    <row r="60373" s="29" customFormat="1" x14ac:dyDescent="0.25"/>
    <row r="60374" s="29" customFormat="1" x14ac:dyDescent="0.25"/>
    <row r="60375" s="29" customFormat="1" x14ac:dyDescent="0.25"/>
    <row r="60376" s="29" customFormat="1" x14ac:dyDescent="0.25"/>
    <row r="60377" s="29" customFormat="1" x14ac:dyDescent="0.25"/>
    <row r="60378" s="29" customFormat="1" x14ac:dyDescent="0.25"/>
    <row r="60379" s="29" customFormat="1" x14ac:dyDescent="0.25"/>
    <row r="60380" s="29" customFormat="1" x14ac:dyDescent="0.25"/>
    <row r="60381" s="29" customFormat="1" x14ac:dyDescent="0.25"/>
    <row r="60382" s="29" customFormat="1" x14ac:dyDescent="0.25"/>
    <row r="60383" s="29" customFormat="1" x14ac:dyDescent="0.25"/>
    <row r="60384" s="29" customFormat="1" x14ac:dyDescent="0.25"/>
    <row r="60385" s="29" customFormat="1" x14ac:dyDescent="0.25"/>
    <row r="60386" s="29" customFormat="1" x14ac:dyDescent="0.25"/>
    <row r="60387" s="29" customFormat="1" x14ac:dyDescent="0.25"/>
    <row r="60388" s="29" customFormat="1" x14ac:dyDescent="0.25"/>
    <row r="60389" s="29" customFormat="1" x14ac:dyDescent="0.25"/>
    <row r="60390" s="29" customFormat="1" x14ac:dyDescent="0.25"/>
    <row r="60391" s="29" customFormat="1" x14ac:dyDescent="0.25"/>
    <row r="60392" s="29" customFormat="1" x14ac:dyDescent="0.25"/>
    <row r="60393" s="29" customFormat="1" x14ac:dyDescent="0.25"/>
    <row r="60394" s="29" customFormat="1" x14ac:dyDescent="0.25"/>
    <row r="60395" s="29" customFormat="1" x14ac:dyDescent="0.25"/>
    <row r="60396" s="29" customFormat="1" x14ac:dyDescent="0.25"/>
    <row r="60397" s="29" customFormat="1" x14ac:dyDescent="0.25"/>
    <row r="60398" s="29" customFormat="1" x14ac:dyDescent="0.25"/>
    <row r="60399" s="29" customFormat="1" x14ac:dyDescent="0.25"/>
    <row r="60400" s="29" customFormat="1" x14ac:dyDescent="0.25"/>
    <row r="60401" s="29" customFormat="1" x14ac:dyDescent="0.25"/>
    <row r="60402" s="29" customFormat="1" x14ac:dyDescent="0.25"/>
    <row r="60403" s="29" customFormat="1" x14ac:dyDescent="0.25"/>
    <row r="60404" s="29" customFormat="1" x14ac:dyDescent="0.25"/>
    <row r="60405" s="29" customFormat="1" x14ac:dyDescent="0.25"/>
    <row r="60406" s="29" customFormat="1" x14ac:dyDescent="0.25"/>
    <row r="60407" s="29" customFormat="1" x14ac:dyDescent="0.25"/>
    <row r="60408" s="29" customFormat="1" x14ac:dyDescent="0.25"/>
    <row r="60409" s="29" customFormat="1" x14ac:dyDescent="0.25"/>
    <row r="60410" s="29" customFormat="1" x14ac:dyDescent="0.25"/>
    <row r="60411" s="29" customFormat="1" x14ac:dyDescent="0.25"/>
    <row r="60412" s="29" customFormat="1" x14ac:dyDescent="0.25"/>
    <row r="60413" s="29" customFormat="1" x14ac:dyDescent="0.25"/>
    <row r="60414" s="29" customFormat="1" x14ac:dyDescent="0.25"/>
    <row r="60415" s="29" customFormat="1" x14ac:dyDescent="0.25"/>
    <row r="60416" s="29" customFormat="1" x14ac:dyDescent="0.25"/>
    <row r="60417" s="29" customFormat="1" x14ac:dyDescent="0.25"/>
    <row r="60418" s="29" customFormat="1" x14ac:dyDescent="0.25"/>
    <row r="60419" s="29" customFormat="1" x14ac:dyDescent="0.25"/>
    <row r="60420" s="29" customFormat="1" x14ac:dyDescent="0.25"/>
    <row r="60421" s="29" customFormat="1" x14ac:dyDescent="0.25"/>
    <row r="60422" s="29" customFormat="1" x14ac:dyDescent="0.25"/>
    <row r="60423" s="29" customFormat="1" x14ac:dyDescent="0.25"/>
    <row r="60424" s="29" customFormat="1" x14ac:dyDescent="0.25"/>
    <row r="60425" s="29" customFormat="1" x14ac:dyDescent="0.25"/>
    <row r="60426" s="29" customFormat="1" x14ac:dyDescent="0.25"/>
    <row r="60427" s="29" customFormat="1" x14ac:dyDescent="0.25"/>
    <row r="60428" s="29" customFormat="1" x14ac:dyDescent="0.25"/>
    <row r="60429" s="29" customFormat="1" x14ac:dyDescent="0.25"/>
    <row r="60430" s="29" customFormat="1" x14ac:dyDescent="0.25"/>
    <row r="60431" s="29" customFormat="1" x14ac:dyDescent="0.25"/>
    <row r="60432" s="29" customFormat="1" x14ac:dyDescent="0.25"/>
    <row r="60433" s="29" customFormat="1" x14ac:dyDescent="0.25"/>
    <row r="60434" s="29" customFormat="1" x14ac:dyDescent="0.25"/>
    <row r="60435" s="29" customFormat="1" x14ac:dyDescent="0.25"/>
    <row r="60436" s="29" customFormat="1" x14ac:dyDescent="0.25"/>
    <row r="60437" s="29" customFormat="1" x14ac:dyDescent="0.25"/>
    <row r="60438" s="29" customFormat="1" x14ac:dyDescent="0.25"/>
    <row r="60439" s="29" customFormat="1" x14ac:dyDescent="0.25"/>
    <row r="60440" s="29" customFormat="1" x14ac:dyDescent="0.25"/>
    <row r="60441" s="29" customFormat="1" x14ac:dyDescent="0.25"/>
    <row r="60442" s="29" customFormat="1" x14ac:dyDescent="0.25"/>
    <row r="60443" s="29" customFormat="1" x14ac:dyDescent="0.25"/>
    <row r="60444" s="29" customFormat="1" x14ac:dyDescent="0.25"/>
    <row r="60445" s="29" customFormat="1" x14ac:dyDescent="0.25"/>
    <row r="60446" s="29" customFormat="1" x14ac:dyDescent="0.25"/>
    <row r="60447" s="29" customFormat="1" x14ac:dyDescent="0.25"/>
    <row r="60448" s="29" customFormat="1" x14ac:dyDescent="0.25"/>
    <row r="60449" s="29" customFormat="1" x14ac:dyDescent="0.25"/>
    <row r="60450" s="29" customFormat="1" x14ac:dyDescent="0.25"/>
    <row r="60451" s="29" customFormat="1" x14ac:dyDescent="0.25"/>
    <row r="60452" s="29" customFormat="1" x14ac:dyDescent="0.25"/>
    <row r="60453" s="29" customFormat="1" x14ac:dyDescent="0.25"/>
    <row r="60454" s="29" customFormat="1" x14ac:dyDescent="0.25"/>
    <row r="60455" s="29" customFormat="1" x14ac:dyDescent="0.25"/>
    <row r="60456" s="29" customFormat="1" x14ac:dyDescent="0.25"/>
    <row r="60457" s="29" customFormat="1" x14ac:dyDescent="0.25"/>
    <row r="60458" s="29" customFormat="1" x14ac:dyDescent="0.25"/>
    <row r="60459" s="29" customFormat="1" x14ac:dyDescent="0.25"/>
    <row r="60460" s="29" customFormat="1" x14ac:dyDescent="0.25"/>
    <row r="60461" s="29" customFormat="1" x14ac:dyDescent="0.25"/>
    <row r="60462" s="29" customFormat="1" x14ac:dyDescent="0.25"/>
    <row r="60463" s="29" customFormat="1" x14ac:dyDescent="0.25"/>
    <row r="60464" s="29" customFormat="1" x14ac:dyDescent="0.25"/>
    <row r="60465" s="29" customFormat="1" x14ac:dyDescent="0.25"/>
    <row r="60466" s="29" customFormat="1" x14ac:dyDescent="0.25"/>
    <row r="60467" s="29" customFormat="1" x14ac:dyDescent="0.25"/>
    <row r="60468" s="29" customFormat="1" x14ac:dyDescent="0.25"/>
    <row r="60469" s="29" customFormat="1" x14ac:dyDescent="0.25"/>
    <row r="60470" s="29" customFormat="1" x14ac:dyDescent="0.25"/>
    <row r="60471" s="29" customFormat="1" x14ac:dyDescent="0.25"/>
    <row r="60472" s="29" customFormat="1" x14ac:dyDescent="0.25"/>
    <row r="60473" s="29" customFormat="1" x14ac:dyDescent="0.25"/>
    <row r="60474" s="29" customFormat="1" x14ac:dyDescent="0.25"/>
    <row r="60475" s="29" customFormat="1" x14ac:dyDescent="0.25"/>
    <row r="60476" s="29" customFormat="1" x14ac:dyDescent="0.25"/>
    <row r="60477" s="29" customFormat="1" x14ac:dyDescent="0.25"/>
    <row r="60478" s="29" customFormat="1" x14ac:dyDescent="0.25"/>
    <row r="60479" s="29" customFormat="1" x14ac:dyDescent="0.25"/>
    <row r="60480" s="29" customFormat="1" x14ac:dyDescent="0.25"/>
    <row r="60481" s="29" customFormat="1" x14ac:dyDescent="0.25"/>
    <row r="60482" s="29" customFormat="1" x14ac:dyDescent="0.25"/>
    <row r="60483" s="29" customFormat="1" x14ac:dyDescent="0.25"/>
    <row r="60484" s="29" customFormat="1" x14ac:dyDescent="0.25"/>
    <row r="60485" s="29" customFormat="1" x14ac:dyDescent="0.25"/>
    <row r="60486" s="29" customFormat="1" x14ac:dyDescent="0.25"/>
    <row r="60487" s="29" customFormat="1" x14ac:dyDescent="0.25"/>
    <row r="60488" s="29" customFormat="1" x14ac:dyDescent="0.25"/>
    <row r="60489" s="29" customFormat="1" x14ac:dyDescent="0.25"/>
    <row r="60490" s="29" customFormat="1" x14ac:dyDescent="0.25"/>
    <row r="60491" s="29" customFormat="1" x14ac:dyDescent="0.25"/>
    <row r="60492" s="29" customFormat="1" x14ac:dyDescent="0.25"/>
    <row r="60493" s="29" customFormat="1" x14ac:dyDescent="0.25"/>
    <row r="60494" s="29" customFormat="1" x14ac:dyDescent="0.25"/>
    <row r="60495" s="29" customFormat="1" x14ac:dyDescent="0.25"/>
    <row r="60496" s="29" customFormat="1" x14ac:dyDescent="0.25"/>
    <row r="60497" s="29" customFormat="1" x14ac:dyDescent="0.25"/>
    <row r="60498" s="29" customFormat="1" x14ac:dyDescent="0.25"/>
    <row r="60499" s="29" customFormat="1" x14ac:dyDescent="0.25"/>
    <row r="60500" s="29" customFormat="1" x14ac:dyDescent="0.25"/>
    <row r="60501" s="29" customFormat="1" x14ac:dyDescent="0.25"/>
    <row r="60502" s="29" customFormat="1" x14ac:dyDescent="0.25"/>
    <row r="60503" s="29" customFormat="1" x14ac:dyDescent="0.25"/>
    <row r="60504" s="29" customFormat="1" x14ac:dyDescent="0.25"/>
    <row r="60505" s="29" customFormat="1" x14ac:dyDescent="0.25"/>
    <row r="60506" s="29" customFormat="1" x14ac:dyDescent="0.25"/>
    <row r="60507" s="29" customFormat="1" x14ac:dyDescent="0.25"/>
    <row r="60508" s="29" customFormat="1" x14ac:dyDescent="0.25"/>
    <row r="60509" s="29" customFormat="1" x14ac:dyDescent="0.25"/>
    <row r="60510" s="29" customFormat="1" x14ac:dyDescent="0.25"/>
    <row r="60511" s="29" customFormat="1" x14ac:dyDescent="0.25"/>
    <row r="60512" s="29" customFormat="1" x14ac:dyDescent="0.25"/>
    <row r="60513" s="29" customFormat="1" x14ac:dyDescent="0.25"/>
    <row r="60514" s="29" customFormat="1" x14ac:dyDescent="0.25"/>
    <row r="60515" s="29" customFormat="1" x14ac:dyDescent="0.25"/>
    <row r="60516" s="29" customFormat="1" x14ac:dyDescent="0.25"/>
    <row r="60517" s="29" customFormat="1" x14ac:dyDescent="0.25"/>
    <row r="60518" s="29" customFormat="1" x14ac:dyDescent="0.25"/>
    <row r="60519" s="29" customFormat="1" x14ac:dyDescent="0.25"/>
    <row r="60520" s="29" customFormat="1" x14ac:dyDescent="0.25"/>
    <row r="60521" s="29" customFormat="1" x14ac:dyDescent="0.25"/>
    <row r="60522" s="29" customFormat="1" x14ac:dyDescent="0.25"/>
    <row r="60523" s="29" customFormat="1" x14ac:dyDescent="0.25"/>
    <row r="60524" s="29" customFormat="1" x14ac:dyDescent="0.25"/>
    <row r="60525" s="29" customFormat="1" x14ac:dyDescent="0.25"/>
    <row r="60526" s="29" customFormat="1" x14ac:dyDescent="0.25"/>
    <row r="60527" s="29" customFormat="1" x14ac:dyDescent="0.25"/>
    <row r="60528" s="29" customFormat="1" x14ac:dyDescent="0.25"/>
    <row r="60529" s="29" customFormat="1" x14ac:dyDescent="0.25"/>
    <row r="60530" s="29" customFormat="1" x14ac:dyDescent="0.25"/>
    <row r="60531" s="29" customFormat="1" x14ac:dyDescent="0.25"/>
    <row r="60532" s="29" customFormat="1" x14ac:dyDescent="0.25"/>
    <row r="60533" s="29" customFormat="1" x14ac:dyDescent="0.25"/>
    <row r="60534" s="29" customFormat="1" x14ac:dyDescent="0.25"/>
    <row r="60535" s="29" customFormat="1" x14ac:dyDescent="0.25"/>
    <row r="60536" s="29" customFormat="1" x14ac:dyDescent="0.25"/>
    <row r="60537" s="29" customFormat="1" x14ac:dyDescent="0.25"/>
    <row r="60538" s="29" customFormat="1" x14ac:dyDescent="0.25"/>
    <row r="60539" s="29" customFormat="1" x14ac:dyDescent="0.25"/>
    <row r="60540" s="29" customFormat="1" x14ac:dyDescent="0.25"/>
    <row r="60541" s="29" customFormat="1" x14ac:dyDescent="0.25"/>
    <row r="60542" s="29" customFormat="1" x14ac:dyDescent="0.25"/>
    <row r="60543" s="29" customFormat="1" x14ac:dyDescent="0.25"/>
    <row r="60544" s="29" customFormat="1" x14ac:dyDescent="0.25"/>
    <row r="60545" s="29" customFormat="1" x14ac:dyDescent="0.25"/>
    <row r="60546" s="29" customFormat="1" x14ac:dyDescent="0.25"/>
    <row r="60547" s="29" customFormat="1" x14ac:dyDescent="0.25"/>
    <row r="60548" s="29" customFormat="1" x14ac:dyDescent="0.25"/>
    <row r="60549" s="29" customFormat="1" x14ac:dyDescent="0.25"/>
    <row r="60550" s="29" customFormat="1" x14ac:dyDescent="0.25"/>
    <row r="60551" s="29" customFormat="1" x14ac:dyDescent="0.25"/>
    <row r="60552" s="29" customFormat="1" x14ac:dyDescent="0.25"/>
    <row r="60553" s="29" customFormat="1" x14ac:dyDescent="0.25"/>
    <row r="60554" s="29" customFormat="1" x14ac:dyDescent="0.25"/>
    <row r="60555" s="29" customFormat="1" x14ac:dyDescent="0.25"/>
    <row r="60556" s="29" customFormat="1" x14ac:dyDescent="0.25"/>
    <row r="60557" s="29" customFormat="1" x14ac:dyDescent="0.25"/>
    <row r="60558" s="29" customFormat="1" x14ac:dyDescent="0.25"/>
    <row r="60559" s="29" customFormat="1" x14ac:dyDescent="0.25"/>
    <row r="60560" s="29" customFormat="1" x14ac:dyDescent="0.25"/>
    <row r="60561" s="29" customFormat="1" x14ac:dyDescent="0.25"/>
    <row r="60562" s="29" customFormat="1" x14ac:dyDescent="0.25"/>
    <row r="60563" s="29" customFormat="1" x14ac:dyDescent="0.25"/>
    <row r="60564" s="29" customFormat="1" x14ac:dyDescent="0.25"/>
    <row r="60565" s="29" customFormat="1" x14ac:dyDescent="0.25"/>
    <row r="60566" s="29" customFormat="1" x14ac:dyDescent="0.25"/>
    <row r="60567" s="29" customFormat="1" x14ac:dyDescent="0.25"/>
    <row r="60568" s="29" customFormat="1" x14ac:dyDescent="0.25"/>
    <row r="60569" s="29" customFormat="1" x14ac:dyDescent="0.25"/>
    <row r="60570" s="29" customFormat="1" x14ac:dyDescent="0.25"/>
    <row r="60571" s="29" customFormat="1" x14ac:dyDescent="0.25"/>
    <row r="60572" s="29" customFormat="1" x14ac:dyDescent="0.25"/>
    <row r="60573" s="29" customFormat="1" x14ac:dyDescent="0.25"/>
    <row r="60574" s="29" customFormat="1" x14ac:dyDescent="0.25"/>
    <row r="60575" s="29" customFormat="1" x14ac:dyDescent="0.25"/>
    <row r="60576" s="29" customFormat="1" x14ac:dyDescent="0.25"/>
    <row r="60577" s="29" customFormat="1" x14ac:dyDescent="0.25"/>
    <row r="60578" s="29" customFormat="1" x14ac:dyDescent="0.25"/>
    <row r="60579" s="29" customFormat="1" x14ac:dyDescent="0.25"/>
    <row r="60580" s="29" customFormat="1" x14ac:dyDescent="0.25"/>
    <row r="60581" s="29" customFormat="1" x14ac:dyDescent="0.25"/>
    <row r="60582" s="29" customFormat="1" x14ac:dyDescent="0.25"/>
    <row r="60583" s="29" customFormat="1" x14ac:dyDescent="0.25"/>
    <row r="60584" s="29" customFormat="1" x14ac:dyDescent="0.25"/>
    <row r="60585" s="29" customFormat="1" x14ac:dyDescent="0.25"/>
    <row r="60586" s="29" customFormat="1" x14ac:dyDescent="0.25"/>
    <row r="60587" s="29" customFormat="1" x14ac:dyDescent="0.25"/>
    <row r="60588" s="29" customFormat="1" x14ac:dyDescent="0.25"/>
    <row r="60589" s="29" customFormat="1" x14ac:dyDescent="0.25"/>
    <row r="60590" s="29" customFormat="1" x14ac:dyDescent="0.25"/>
    <row r="60591" s="29" customFormat="1" x14ac:dyDescent="0.25"/>
    <row r="60592" s="29" customFormat="1" x14ac:dyDescent="0.25"/>
    <row r="60593" s="29" customFormat="1" x14ac:dyDescent="0.25"/>
    <row r="60594" s="29" customFormat="1" x14ac:dyDescent="0.25"/>
    <row r="60595" s="29" customFormat="1" x14ac:dyDescent="0.25"/>
    <row r="60596" s="29" customFormat="1" x14ac:dyDescent="0.25"/>
    <row r="60597" s="29" customFormat="1" x14ac:dyDescent="0.25"/>
    <row r="60598" s="29" customFormat="1" x14ac:dyDescent="0.25"/>
    <row r="60599" s="29" customFormat="1" x14ac:dyDescent="0.25"/>
    <row r="60600" s="29" customFormat="1" x14ac:dyDescent="0.25"/>
    <row r="60601" s="29" customFormat="1" x14ac:dyDescent="0.25"/>
    <row r="60602" s="29" customFormat="1" x14ac:dyDescent="0.25"/>
    <row r="60603" s="29" customFormat="1" x14ac:dyDescent="0.25"/>
    <row r="60604" s="29" customFormat="1" x14ac:dyDescent="0.25"/>
    <row r="60605" s="29" customFormat="1" x14ac:dyDescent="0.25"/>
    <row r="60606" s="29" customFormat="1" x14ac:dyDescent="0.25"/>
    <row r="60607" s="29" customFormat="1" x14ac:dyDescent="0.25"/>
    <row r="60608" s="29" customFormat="1" x14ac:dyDescent="0.25"/>
    <row r="60609" s="29" customFormat="1" x14ac:dyDescent="0.25"/>
    <row r="60610" s="29" customFormat="1" x14ac:dyDescent="0.25"/>
    <row r="60611" s="29" customFormat="1" x14ac:dyDescent="0.25"/>
    <row r="60612" s="29" customFormat="1" x14ac:dyDescent="0.25"/>
    <row r="60613" s="29" customFormat="1" x14ac:dyDescent="0.25"/>
    <row r="60614" s="29" customFormat="1" x14ac:dyDescent="0.25"/>
    <row r="60615" s="29" customFormat="1" x14ac:dyDescent="0.25"/>
    <row r="60616" s="29" customFormat="1" x14ac:dyDescent="0.25"/>
    <row r="60617" s="29" customFormat="1" x14ac:dyDescent="0.25"/>
    <row r="60618" s="29" customFormat="1" x14ac:dyDescent="0.25"/>
    <row r="60619" s="29" customFormat="1" x14ac:dyDescent="0.25"/>
    <row r="60620" s="29" customFormat="1" x14ac:dyDescent="0.25"/>
    <row r="60621" s="29" customFormat="1" x14ac:dyDescent="0.25"/>
    <row r="60622" s="29" customFormat="1" x14ac:dyDescent="0.25"/>
    <row r="60623" s="29" customFormat="1" x14ac:dyDescent="0.25"/>
    <row r="60624" s="29" customFormat="1" x14ac:dyDescent="0.25"/>
    <row r="60625" s="29" customFormat="1" x14ac:dyDescent="0.25"/>
    <row r="60626" s="29" customFormat="1" x14ac:dyDescent="0.25"/>
    <row r="60627" s="29" customFormat="1" x14ac:dyDescent="0.25"/>
    <row r="60628" s="29" customFormat="1" x14ac:dyDescent="0.25"/>
    <row r="60629" s="29" customFormat="1" x14ac:dyDescent="0.25"/>
    <row r="60630" s="29" customFormat="1" x14ac:dyDescent="0.25"/>
    <row r="60631" s="29" customFormat="1" x14ac:dyDescent="0.25"/>
    <row r="60632" s="29" customFormat="1" x14ac:dyDescent="0.25"/>
    <row r="60633" s="29" customFormat="1" x14ac:dyDescent="0.25"/>
    <row r="60634" s="29" customFormat="1" x14ac:dyDescent="0.25"/>
    <row r="60635" s="29" customFormat="1" x14ac:dyDescent="0.25"/>
    <row r="60636" s="29" customFormat="1" x14ac:dyDescent="0.25"/>
    <row r="60637" s="29" customFormat="1" x14ac:dyDescent="0.25"/>
    <row r="60638" s="29" customFormat="1" x14ac:dyDescent="0.25"/>
    <row r="60639" s="29" customFormat="1" x14ac:dyDescent="0.25"/>
    <row r="60640" s="29" customFormat="1" x14ac:dyDescent="0.25"/>
    <row r="60641" s="29" customFormat="1" x14ac:dyDescent="0.25"/>
    <row r="60642" s="29" customFormat="1" x14ac:dyDescent="0.25"/>
    <row r="60643" s="29" customFormat="1" x14ac:dyDescent="0.25"/>
    <row r="60644" s="29" customFormat="1" x14ac:dyDescent="0.25"/>
    <row r="60645" s="29" customFormat="1" x14ac:dyDescent="0.25"/>
    <row r="60646" s="29" customFormat="1" x14ac:dyDescent="0.25"/>
    <row r="60647" s="29" customFormat="1" x14ac:dyDescent="0.25"/>
    <row r="60648" s="29" customFormat="1" x14ac:dyDescent="0.25"/>
    <row r="60649" s="29" customFormat="1" x14ac:dyDescent="0.25"/>
    <row r="60650" s="29" customFormat="1" x14ac:dyDescent="0.25"/>
    <row r="60651" s="29" customFormat="1" x14ac:dyDescent="0.25"/>
    <row r="60652" s="29" customFormat="1" x14ac:dyDescent="0.25"/>
    <row r="60653" s="29" customFormat="1" x14ac:dyDescent="0.25"/>
    <row r="60654" s="29" customFormat="1" x14ac:dyDescent="0.25"/>
    <row r="60655" s="29" customFormat="1" x14ac:dyDescent="0.25"/>
    <row r="60656" s="29" customFormat="1" x14ac:dyDescent="0.25"/>
    <row r="60657" s="29" customFormat="1" x14ac:dyDescent="0.25"/>
    <row r="60658" s="29" customFormat="1" x14ac:dyDescent="0.25"/>
    <row r="60659" s="29" customFormat="1" x14ac:dyDescent="0.25"/>
    <row r="60660" s="29" customFormat="1" x14ac:dyDescent="0.25"/>
    <row r="60661" s="29" customFormat="1" x14ac:dyDescent="0.25"/>
    <row r="60662" s="29" customFormat="1" x14ac:dyDescent="0.25"/>
    <row r="60663" s="29" customFormat="1" x14ac:dyDescent="0.25"/>
    <row r="60664" s="29" customFormat="1" x14ac:dyDescent="0.25"/>
    <row r="60665" s="29" customFormat="1" x14ac:dyDescent="0.25"/>
    <row r="60666" s="29" customFormat="1" x14ac:dyDescent="0.25"/>
    <row r="60667" s="29" customFormat="1" x14ac:dyDescent="0.25"/>
    <row r="60668" s="29" customFormat="1" x14ac:dyDescent="0.25"/>
    <row r="60669" s="29" customFormat="1" x14ac:dyDescent="0.25"/>
    <row r="60670" s="29" customFormat="1" x14ac:dyDescent="0.25"/>
    <row r="60671" s="29" customFormat="1" x14ac:dyDescent="0.25"/>
    <row r="60672" s="29" customFormat="1" x14ac:dyDescent="0.25"/>
    <row r="60673" s="29" customFormat="1" x14ac:dyDescent="0.25"/>
    <row r="60674" s="29" customFormat="1" x14ac:dyDescent="0.25"/>
    <row r="60675" s="29" customFormat="1" x14ac:dyDescent="0.25"/>
    <row r="60676" s="29" customFormat="1" x14ac:dyDescent="0.25"/>
    <row r="60677" s="29" customFormat="1" x14ac:dyDescent="0.25"/>
    <row r="60678" s="29" customFormat="1" x14ac:dyDescent="0.25"/>
    <row r="60679" s="29" customFormat="1" x14ac:dyDescent="0.25"/>
    <row r="60680" s="29" customFormat="1" x14ac:dyDescent="0.25"/>
    <row r="60681" s="29" customFormat="1" x14ac:dyDescent="0.25"/>
    <row r="60682" s="29" customFormat="1" x14ac:dyDescent="0.25"/>
    <row r="60683" s="29" customFormat="1" x14ac:dyDescent="0.25"/>
    <row r="60684" s="29" customFormat="1" x14ac:dyDescent="0.25"/>
    <row r="60685" s="29" customFormat="1" x14ac:dyDescent="0.25"/>
    <row r="60686" s="29" customFormat="1" x14ac:dyDescent="0.25"/>
    <row r="60687" s="29" customFormat="1" x14ac:dyDescent="0.25"/>
    <row r="60688" s="29" customFormat="1" x14ac:dyDescent="0.25"/>
    <row r="60689" s="29" customFormat="1" x14ac:dyDescent="0.25"/>
    <row r="60690" s="29" customFormat="1" x14ac:dyDescent="0.25"/>
    <row r="60691" s="29" customFormat="1" x14ac:dyDescent="0.25"/>
    <row r="60692" s="29" customFormat="1" x14ac:dyDescent="0.25"/>
    <row r="60693" s="29" customFormat="1" x14ac:dyDescent="0.25"/>
    <row r="60694" s="29" customFormat="1" x14ac:dyDescent="0.25"/>
    <row r="60695" s="29" customFormat="1" x14ac:dyDescent="0.25"/>
    <row r="60696" s="29" customFormat="1" x14ac:dyDescent="0.25"/>
    <row r="60697" s="29" customFormat="1" x14ac:dyDescent="0.25"/>
    <row r="60698" s="29" customFormat="1" x14ac:dyDescent="0.25"/>
    <row r="60699" s="29" customFormat="1" x14ac:dyDescent="0.25"/>
    <row r="60700" s="29" customFormat="1" x14ac:dyDescent="0.25"/>
    <row r="60701" s="29" customFormat="1" x14ac:dyDescent="0.25"/>
    <row r="60702" s="29" customFormat="1" x14ac:dyDescent="0.25"/>
    <row r="60703" s="29" customFormat="1" x14ac:dyDescent="0.25"/>
    <row r="60704" s="29" customFormat="1" x14ac:dyDescent="0.25"/>
    <row r="60705" s="29" customFormat="1" x14ac:dyDescent="0.25"/>
    <row r="60706" s="29" customFormat="1" x14ac:dyDescent="0.25"/>
    <row r="60707" s="29" customFormat="1" x14ac:dyDescent="0.25"/>
    <row r="60708" s="29" customFormat="1" x14ac:dyDescent="0.25"/>
    <row r="60709" s="29" customFormat="1" x14ac:dyDescent="0.25"/>
    <row r="60710" s="29" customFormat="1" x14ac:dyDescent="0.25"/>
    <row r="60711" s="29" customFormat="1" x14ac:dyDescent="0.25"/>
    <row r="60712" s="29" customFormat="1" x14ac:dyDescent="0.25"/>
    <row r="60713" s="29" customFormat="1" x14ac:dyDescent="0.25"/>
    <row r="60714" s="29" customFormat="1" x14ac:dyDescent="0.25"/>
    <row r="60715" s="29" customFormat="1" x14ac:dyDescent="0.25"/>
    <row r="60716" s="29" customFormat="1" x14ac:dyDescent="0.25"/>
    <row r="60717" s="29" customFormat="1" x14ac:dyDescent="0.25"/>
    <row r="60718" s="29" customFormat="1" x14ac:dyDescent="0.25"/>
    <row r="60719" s="29" customFormat="1" x14ac:dyDescent="0.25"/>
    <row r="60720" s="29" customFormat="1" x14ac:dyDescent="0.25"/>
    <row r="60721" s="29" customFormat="1" x14ac:dyDescent="0.25"/>
    <row r="60722" s="29" customFormat="1" x14ac:dyDescent="0.25"/>
    <row r="60723" s="29" customFormat="1" x14ac:dyDescent="0.25"/>
    <row r="60724" s="29" customFormat="1" x14ac:dyDescent="0.25"/>
    <row r="60725" s="29" customFormat="1" x14ac:dyDescent="0.25"/>
    <row r="60726" s="29" customFormat="1" x14ac:dyDescent="0.25"/>
    <row r="60727" s="29" customFormat="1" x14ac:dyDescent="0.25"/>
    <row r="60728" s="29" customFormat="1" x14ac:dyDescent="0.25"/>
    <row r="60729" s="29" customFormat="1" x14ac:dyDescent="0.25"/>
    <row r="60730" s="29" customFormat="1" x14ac:dyDescent="0.25"/>
    <row r="60731" s="29" customFormat="1" x14ac:dyDescent="0.25"/>
    <row r="60732" s="29" customFormat="1" x14ac:dyDescent="0.25"/>
    <row r="60733" s="29" customFormat="1" x14ac:dyDescent="0.25"/>
    <row r="60734" s="29" customFormat="1" x14ac:dyDescent="0.25"/>
    <row r="60735" s="29" customFormat="1" x14ac:dyDescent="0.25"/>
    <row r="60736" s="29" customFormat="1" x14ac:dyDescent="0.25"/>
    <row r="60737" s="29" customFormat="1" x14ac:dyDescent="0.25"/>
    <row r="60738" s="29" customFormat="1" x14ac:dyDescent="0.25"/>
    <row r="60739" s="29" customFormat="1" x14ac:dyDescent="0.25"/>
    <row r="60740" s="29" customFormat="1" x14ac:dyDescent="0.25"/>
    <row r="60741" s="29" customFormat="1" x14ac:dyDescent="0.25"/>
    <row r="60742" s="29" customFormat="1" x14ac:dyDescent="0.25"/>
    <row r="60743" s="29" customFormat="1" x14ac:dyDescent="0.25"/>
    <row r="60744" s="29" customFormat="1" x14ac:dyDescent="0.25"/>
    <row r="60745" s="29" customFormat="1" x14ac:dyDescent="0.25"/>
    <row r="60746" s="29" customFormat="1" x14ac:dyDescent="0.25"/>
    <row r="60747" s="29" customFormat="1" x14ac:dyDescent="0.25"/>
    <row r="60748" s="29" customFormat="1" x14ac:dyDescent="0.25"/>
    <row r="60749" s="29" customFormat="1" x14ac:dyDescent="0.25"/>
    <row r="60750" s="29" customFormat="1" x14ac:dyDescent="0.25"/>
    <row r="60751" s="29" customFormat="1" x14ac:dyDescent="0.25"/>
    <row r="60752" s="29" customFormat="1" x14ac:dyDescent="0.25"/>
    <row r="60753" s="29" customFormat="1" x14ac:dyDescent="0.25"/>
    <row r="60754" s="29" customFormat="1" x14ac:dyDescent="0.25"/>
    <row r="60755" s="29" customFormat="1" x14ac:dyDescent="0.25"/>
    <row r="60756" s="29" customFormat="1" x14ac:dyDescent="0.25"/>
    <row r="60757" s="29" customFormat="1" x14ac:dyDescent="0.25"/>
    <row r="60758" s="29" customFormat="1" x14ac:dyDescent="0.25"/>
    <row r="60759" s="29" customFormat="1" x14ac:dyDescent="0.25"/>
    <row r="60760" s="29" customFormat="1" x14ac:dyDescent="0.25"/>
    <row r="60761" s="29" customFormat="1" x14ac:dyDescent="0.25"/>
    <row r="60762" s="29" customFormat="1" x14ac:dyDescent="0.25"/>
    <row r="60763" s="29" customFormat="1" x14ac:dyDescent="0.25"/>
    <row r="60764" s="29" customFormat="1" x14ac:dyDescent="0.25"/>
    <row r="60765" s="29" customFormat="1" x14ac:dyDescent="0.25"/>
    <row r="60766" s="29" customFormat="1" x14ac:dyDescent="0.25"/>
    <row r="60767" s="29" customFormat="1" x14ac:dyDescent="0.25"/>
    <row r="60768" s="29" customFormat="1" x14ac:dyDescent="0.25"/>
    <row r="60769" s="29" customFormat="1" x14ac:dyDescent="0.25"/>
    <row r="60770" s="29" customFormat="1" x14ac:dyDescent="0.25"/>
    <row r="60771" s="29" customFormat="1" x14ac:dyDescent="0.25"/>
    <row r="60772" s="29" customFormat="1" x14ac:dyDescent="0.25"/>
    <row r="60773" s="29" customFormat="1" x14ac:dyDescent="0.25"/>
    <row r="60774" s="29" customFormat="1" x14ac:dyDescent="0.25"/>
    <row r="60775" s="29" customFormat="1" x14ac:dyDescent="0.25"/>
    <row r="60776" s="29" customFormat="1" x14ac:dyDescent="0.25"/>
    <row r="60777" s="29" customFormat="1" x14ac:dyDescent="0.25"/>
    <row r="60778" s="29" customFormat="1" x14ac:dyDescent="0.25"/>
    <row r="60779" s="29" customFormat="1" x14ac:dyDescent="0.25"/>
    <row r="60780" s="29" customFormat="1" x14ac:dyDescent="0.25"/>
    <row r="60781" s="29" customFormat="1" x14ac:dyDescent="0.25"/>
    <row r="60782" s="29" customFormat="1" x14ac:dyDescent="0.25"/>
    <row r="60783" s="29" customFormat="1" x14ac:dyDescent="0.25"/>
    <row r="60784" s="29" customFormat="1" x14ac:dyDescent="0.25"/>
    <row r="60785" s="29" customFormat="1" x14ac:dyDescent="0.25"/>
    <row r="60786" s="29" customFormat="1" x14ac:dyDescent="0.25"/>
    <row r="60787" s="29" customFormat="1" x14ac:dyDescent="0.25"/>
    <row r="60788" s="29" customFormat="1" x14ac:dyDescent="0.25"/>
    <row r="60789" s="29" customFormat="1" x14ac:dyDescent="0.25"/>
    <row r="60790" s="29" customFormat="1" x14ac:dyDescent="0.25"/>
    <row r="60791" s="29" customFormat="1" x14ac:dyDescent="0.25"/>
    <row r="60792" s="29" customFormat="1" x14ac:dyDescent="0.25"/>
    <row r="60793" s="29" customFormat="1" x14ac:dyDescent="0.25"/>
    <row r="60794" s="29" customFormat="1" x14ac:dyDescent="0.25"/>
    <row r="60795" s="29" customFormat="1" x14ac:dyDescent="0.25"/>
    <row r="60796" s="29" customFormat="1" x14ac:dyDescent="0.25"/>
    <row r="60797" s="29" customFormat="1" x14ac:dyDescent="0.25"/>
    <row r="60798" s="29" customFormat="1" x14ac:dyDescent="0.25"/>
    <row r="60799" s="29" customFormat="1" x14ac:dyDescent="0.25"/>
    <row r="60800" s="29" customFormat="1" x14ac:dyDescent="0.25"/>
    <row r="60801" s="29" customFormat="1" x14ac:dyDescent="0.25"/>
    <row r="60802" s="29" customFormat="1" x14ac:dyDescent="0.25"/>
    <row r="60803" s="29" customFormat="1" x14ac:dyDescent="0.25"/>
    <row r="60804" s="29" customFormat="1" x14ac:dyDescent="0.25"/>
    <row r="60805" s="29" customFormat="1" x14ac:dyDescent="0.25"/>
    <row r="60806" s="29" customFormat="1" x14ac:dyDescent="0.25"/>
    <row r="60807" s="29" customFormat="1" x14ac:dyDescent="0.25"/>
    <row r="60808" s="29" customFormat="1" x14ac:dyDescent="0.25"/>
    <row r="60809" s="29" customFormat="1" x14ac:dyDescent="0.25"/>
    <row r="60810" s="29" customFormat="1" x14ac:dyDescent="0.25"/>
    <row r="60811" s="29" customFormat="1" x14ac:dyDescent="0.25"/>
    <row r="60812" s="29" customFormat="1" x14ac:dyDescent="0.25"/>
    <row r="60813" s="29" customFormat="1" x14ac:dyDescent="0.25"/>
    <row r="60814" s="29" customFormat="1" x14ac:dyDescent="0.25"/>
    <row r="60815" s="29" customFormat="1" x14ac:dyDescent="0.25"/>
    <row r="60816" s="29" customFormat="1" x14ac:dyDescent="0.25"/>
    <row r="60817" s="29" customFormat="1" x14ac:dyDescent="0.25"/>
    <row r="60818" s="29" customFormat="1" x14ac:dyDescent="0.25"/>
    <row r="60819" s="29" customFormat="1" x14ac:dyDescent="0.25"/>
    <row r="60820" s="29" customFormat="1" x14ac:dyDescent="0.25"/>
    <row r="60821" s="29" customFormat="1" x14ac:dyDescent="0.25"/>
    <row r="60822" s="29" customFormat="1" x14ac:dyDescent="0.25"/>
    <row r="60823" s="29" customFormat="1" x14ac:dyDescent="0.25"/>
    <row r="60824" s="29" customFormat="1" x14ac:dyDescent="0.25"/>
    <row r="60825" s="29" customFormat="1" x14ac:dyDescent="0.25"/>
    <row r="60826" s="29" customFormat="1" x14ac:dyDescent="0.25"/>
    <row r="60827" s="29" customFormat="1" x14ac:dyDescent="0.25"/>
    <row r="60828" s="29" customFormat="1" x14ac:dyDescent="0.25"/>
    <row r="60829" s="29" customFormat="1" x14ac:dyDescent="0.25"/>
    <row r="60830" s="29" customFormat="1" x14ac:dyDescent="0.25"/>
    <row r="60831" s="29" customFormat="1" x14ac:dyDescent="0.25"/>
    <row r="60832" s="29" customFormat="1" x14ac:dyDescent="0.25"/>
    <row r="60833" s="29" customFormat="1" x14ac:dyDescent="0.25"/>
    <row r="60834" s="29" customFormat="1" x14ac:dyDescent="0.25"/>
    <row r="60835" s="29" customFormat="1" x14ac:dyDescent="0.25"/>
    <row r="60836" s="29" customFormat="1" x14ac:dyDescent="0.25"/>
    <row r="60837" s="29" customFormat="1" x14ac:dyDescent="0.25"/>
    <row r="60838" s="29" customFormat="1" x14ac:dyDescent="0.25"/>
    <row r="60839" s="29" customFormat="1" x14ac:dyDescent="0.25"/>
    <row r="60840" s="29" customFormat="1" x14ac:dyDescent="0.25"/>
    <row r="60841" s="29" customFormat="1" x14ac:dyDescent="0.25"/>
    <row r="60842" s="29" customFormat="1" x14ac:dyDescent="0.25"/>
    <row r="60843" s="29" customFormat="1" x14ac:dyDescent="0.25"/>
    <row r="60844" s="29" customFormat="1" x14ac:dyDescent="0.25"/>
    <row r="60845" s="29" customFormat="1" x14ac:dyDescent="0.25"/>
    <row r="60846" s="29" customFormat="1" x14ac:dyDescent="0.25"/>
    <row r="60847" s="29" customFormat="1" x14ac:dyDescent="0.25"/>
    <row r="60848" s="29" customFormat="1" x14ac:dyDescent="0.25"/>
    <row r="60849" s="29" customFormat="1" x14ac:dyDescent="0.25"/>
    <row r="60850" s="29" customFormat="1" x14ac:dyDescent="0.25"/>
    <row r="60851" s="29" customFormat="1" x14ac:dyDescent="0.25"/>
    <row r="60852" s="29" customFormat="1" x14ac:dyDescent="0.25"/>
    <row r="60853" s="29" customFormat="1" x14ac:dyDescent="0.25"/>
    <row r="60854" s="29" customFormat="1" x14ac:dyDescent="0.25"/>
    <row r="60855" s="29" customFormat="1" x14ac:dyDescent="0.25"/>
    <row r="60856" s="29" customFormat="1" x14ac:dyDescent="0.25"/>
    <row r="60857" s="29" customFormat="1" x14ac:dyDescent="0.25"/>
    <row r="60858" s="29" customFormat="1" x14ac:dyDescent="0.25"/>
    <row r="60859" s="29" customFormat="1" x14ac:dyDescent="0.25"/>
    <row r="60860" s="29" customFormat="1" x14ac:dyDescent="0.25"/>
    <row r="60861" s="29" customFormat="1" x14ac:dyDescent="0.25"/>
    <row r="60862" s="29" customFormat="1" x14ac:dyDescent="0.25"/>
    <row r="60863" s="29" customFormat="1" x14ac:dyDescent="0.25"/>
    <row r="60864" s="29" customFormat="1" x14ac:dyDescent="0.25"/>
    <row r="60865" s="29" customFormat="1" x14ac:dyDescent="0.25"/>
    <row r="60866" s="29" customFormat="1" x14ac:dyDescent="0.25"/>
    <row r="60867" s="29" customFormat="1" x14ac:dyDescent="0.25"/>
    <row r="60868" s="29" customFormat="1" x14ac:dyDescent="0.25"/>
    <row r="60869" s="29" customFormat="1" x14ac:dyDescent="0.25"/>
    <row r="60870" s="29" customFormat="1" x14ac:dyDescent="0.25"/>
    <row r="60871" s="29" customFormat="1" x14ac:dyDescent="0.25"/>
    <row r="60872" s="29" customFormat="1" x14ac:dyDescent="0.25"/>
    <row r="60873" s="29" customFormat="1" x14ac:dyDescent="0.25"/>
    <row r="60874" s="29" customFormat="1" x14ac:dyDescent="0.25"/>
    <row r="60875" s="29" customFormat="1" x14ac:dyDescent="0.25"/>
    <row r="60876" s="29" customFormat="1" x14ac:dyDescent="0.25"/>
    <row r="60877" s="29" customFormat="1" x14ac:dyDescent="0.25"/>
    <row r="60878" s="29" customFormat="1" x14ac:dyDescent="0.25"/>
    <row r="60879" s="29" customFormat="1" x14ac:dyDescent="0.25"/>
    <row r="60880" s="29" customFormat="1" x14ac:dyDescent="0.25"/>
    <row r="60881" s="29" customFormat="1" x14ac:dyDescent="0.25"/>
    <row r="60882" s="29" customFormat="1" x14ac:dyDescent="0.25"/>
    <row r="60883" s="29" customFormat="1" x14ac:dyDescent="0.25"/>
    <row r="60884" s="29" customFormat="1" x14ac:dyDescent="0.25"/>
    <row r="60885" s="29" customFormat="1" x14ac:dyDescent="0.25"/>
    <row r="60886" s="29" customFormat="1" x14ac:dyDescent="0.25"/>
    <row r="60887" s="29" customFormat="1" x14ac:dyDescent="0.25"/>
    <row r="60888" s="29" customFormat="1" x14ac:dyDescent="0.25"/>
    <row r="60889" s="29" customFormat="1" x14ac:dyDescent="0.25"/>
    <row r="60890" s="29" customFormat="1" x14ac:dyDescent="0.25"/>
    <row r="60891" s="29" customFormat="1" x14ac:dyDescent="0.25"/>
    <row r="60892" s="29" customFormat="1" x14ac:dyDescent="0.25"/>
    <row r="60893" s="29" customFormat="1" x14ac:dyDescent="0.25"/>
    <row r="60894" s="29" customFormat="1" x14ac:dyDescent="0.25"/>
    <row r="60895" s="29" customFormat="1" x14ac:dyDescent="0.25"/>
    <row r="60896" s="29" customFormat="1" x14ac:dyDescent="0.25"/>
    <row r="60897" s="29" customFormat="1" x14ac:dyDescent="0.25"/>
    <row r="60898" s="29" customFormat="1" x14ac:dyDescent="0.25"/>
    <row r="60899" s="29" customFormat="1" x14ac:dyDescent="0.25"/>
    <row r="60900" s="29" customFormat="1" x14ac:dyDescent="0.25"/>
    <row r="60901" s="29" customFormat="1" x14ac:dyDescent="0.25"/>
    <row r="60902" s="29" customFormat="1" x14ac:dyDescent="0.25"/>
    <row r="60903" s="29" customFormat="1" x14ac:dyDescent="0.25"/>
    <row r="60904" s="29" customFormat="1" x14ac:dyDescent="0.25"/>
    <row r="60905" s="29" customFormat="1" x14ac:dyDescent="0.25"/>
    <row r="60906" s="29" customFormat="1" x14ac:dyDescent="0.25"/>
    <row r="60907" s="29" customFormat="1" x14ac:dyDescent="0.25"/>
    <row r="60908" s="29" customFormat="1" x14ac:dyDescent="0.25"/>
    <row r="60909" s="29" customFormat="1" x14ac:dyDescent="0.25"/>
    <row r="60910" s="29" customFormat="1" x14ac:dyDescent="0.25"/>
    <row r="60911" s="29" customFormat="1" x14ac:dyDescent="0.25"/>
    <row r="60912" s="29" customFormat="1" x14ac:dyDescent="0.25"/>
    <row r="60913" s="29" customFormat="1" x14ac:dyDescent="0.25"/>
    <row r="60914" s="29" customFormat="1" x14ac:dyDescent="0.25"/>
    <row r="60915" s="29" customFormat="1" x14ac:dyDescent="0.25"/>
    <row r="60916" s="29" customFormat="1" x14ac:dyDescent="0.25"/>
    <row r="60917" s="29" customFormat="1" x14ac:dyDescent="0.25"/>
    <row r="60918" s="29" customFormat="1" x14ac:dyDescent="0.25"/>
    <row r="60919" s="29" customFormat="1" x14ac:dyDescent="0.25"/>
    <row r="60920" s="29" customFormat="1" x14ac:dyDescent="0.25"/>
    <row r="60921" s="29" customFormat="1" x14ac:dyDescent="0.25"/>
    <row r="60922" s="29" customFormat="1" x14ac:dyDescent="0.25"/>
    <row r="60923" s="29" customFormat="1" x14ac:dyDescent="0.25"/>
    <row r="60924" s="29" customFormat="1" x14ac:dyDescent="0.25"/>
    <row r="60925" s="29" customFormat="1" x14ac:dyDescent="0.25"/>
    <row r="60926" s="29" customFormat="1" x14ac:dyDescent="0.25"/>
    <row r="60927" s="29" customFormat="1" x14ac:dyDescent="0.25"/>
    <row r="60928" s="29" customFormat="1" x14ac:dyDescent="0.25"/>
    <row r="60929" s="29" customFormat="1" x14ac:dyDescent="0.25"/>
    <row r="60930" s="29" customFormat="1" x14ac:dyDescent="0.25"/>
    <row r="60931" s="29" customFormat="1" x14ac:dyDescent="0.25"/>
    <row r="60932" s="29" customFormat="1" x14ac:dyDescent="0.25"/>
    <row r="60933" s="29" customFormat="1" x14ac:dyDescent="0.25"/>
    <row r="60934" s="29" customFormat="1" x14ac:dyDescent="0.25"/>
    <row r="60935" s="29" customFormat="1" x14ac:dyDescent="0.25"/>
    <row r="60936" s="29" customFormat="1" x14ac:dyDescent="0.25"/>
    <row r="60937" s="29" customFormat="1" x14ac:dyDescent="0.25"/>
    <row r="60938" s="29" customFormat="1" x14ac:dyDescent="0.25"/>
    <row r="60939" s="29" customFormat="1" x14ac:dyDescent="0.25"/>
    <row r="60940" s="29" customFormat="1" x14ac:dyDescent="0.25"/>
    <row r="60941" s="29" customFormat="1" x14ac:dyDescent="0.25"/>
    <row r="60942" s="29" customFormat="1" x14ac:dyDescent="0.25"/>
    <row r="60943" s="29" customFormat="1" x14ac:dyDescent="0.25"/>
    <row r="60944" s="29" customFormat="1" x14ac:dyDescent="0.25"/>
    <row r="60945" s="29" customFormat="1" x14ac:dyDescent="0.25"/>
    <row r="60946" s="29" customFormat="1" x14ac:dyDescent="0.25"/>
    <row r="60947" s="29" customFormat="1" x14ac:dyDescent="0.25"/>
    <row r="60948" s="29" customFormat="1" x14ac:dyDescent="0.25"/>
    <row r="60949" s="29" customFormat="1" x14ac:dyDescent="0.25"/>
    <row r="60950" s="29" customFormat="1" x14ac:dyDescent="0.25"/>
    <row r="60951" s="29" customFormat="1" x14ac:dyDescent="0.25"/>
    <row r="60952" s="29" customFormat="1" x14ac:dyDescent="0.25"/>
    <row r="60953" s="29" customFormat="1" x14ac:dyDescent="0.25"/>
    <row r="60954" s="29" customFormat="1" x14ac:dyDescent="0.25"/>
    <row r="60955" s="29" customFormat="1" x14ac:dyDescent="0.25"/>
    <row r="60956" s="29" customFormat="1" x14ac:dyDescent="0.25"/>
    <row r="60957" s="29" customFormat="1" x14ac:dyDescent="0.25"/>
    <row r="60958" s="29" customFormat="1" x14ac:dyDescent="0.25"/>
    <row r="60959" s="29" customFormat="1" x14ac:dyDescent="0.25"/>
    <row r="60960" s="29" customFormat="1" x14ac:dyDescent="0.25"/>
    <row r="60961" s="29" customFormat="1" x14ac:dyDescent="0.25"/>
    <row r="60962" s="29" customFormat="1" x14ac:dyDescent="0.25"/>
    <row r="60963" s="29" customFormat="1" x14ac:dyDescent="0.25"/>
    <row r="60964" s="29" customFormat="1" x14ac:dyDescent="0.25"/>
    <row r="60965" s="29" customFormat="1" x14ac:dyDescent="0.25"/>
    <row r="60966" s="29" customFormat="1" x14ac:dyDescent="0.25"/>
    <row r="60967" s="29" customFormat="1" x14ac:dyDescent="0.25"/>
    <row r="60968" s="29" customFormat="1" x14ac:dyDescent="0.25"/>
    <row r="60969" s="29" customFormat="1" x14ac:dyDescent="0.25"/>
    <row r="60970" s="29" customFormat="1" x14ac:dyDescent="0.25"/>
    <row r="60971" s="29" customFormat="1" x14ac:dyDescent="0.25"/>
    <row r="60972" s="29" customFormat="1" x14ac:dyDescent="0.25"/>
    <row r="60973" s="29" customFormat="1" x14ac:dyDescent="0.25"/>
    <row r="60974" s="29" customFormat="1" x14ac:dyDescent="0.25"/>
    <row r="60975" s="29" customFormat="1" x14ac:dyDescent="0.25"/>
    <row r="60976" s="29" customFormat="1" x14ac:dyDescent="0.25"/>
    <row r="60977" s="29" customFormat="1" x14ac:dyDescent="0.25"/>
    <row r="60978" s="29" customFormat="1" x14ac:dyDescent="0.25"/>
    <row r="60979" s="29" customFormat="1" x14ac:dyDescent="0.25"/>
    <row r="60980" s="29" customFormat="1" x14ac:dyDescent="0.25"/>
    <row r="60981" s="29" customFormat="1" x14ac:dyDescent="0.25"/>
    <row r="60982" s="29" customFormat="1" x14ac:dyDescent="0.25"/>
    <row r="60983" s="29" customFormat="1" x14ac:dyDescent="0.25"/>
    <row r="60984" s="29" customFormat="1" x14ac:dyDescent="0.25"/>
    <row r="60985" s="29" customFormat="1" x14ac:dyDescent="0.25"/>
    <row r="60986" s="29" customFormat="1" x14ac:dyDescent="0.25"/>
    <row r="60987" s="29" customFormat="1" x14ac:dyDescent="0.25"/>
    <row r="60988" s="29" customFormat="1" x14ac:dyDescent="0.25"/>
    <row r="60989" s="29" customFormat="1" x14ac:dyDescent="0.25"/>
    <row r="60990" s="29" customFormat="1" x14ac:dyDescent="0.25"/>
    <row r="60991" s="29" customFormat="1" x14ac:dyDescent="0.25"/>
    <row r="60992" s="29" customFormat="1" x14ac:dyDescent="0.25"/>
    <row r="60993" s="29" customFormat="1" x14ac:dyDescent="0.25"/>
    <row r="60994" s="29" customFormat="1" x14ac:dyDescent="0.25"/>
    <row r="60995" s="29" customFormat="1" x14ac:dyDescent="0.25"/>
    <row r="60996" s="29" customFormat="1" x14ac:dyDescent="0.25"/>
    <row r="60997" s="29" customFormat="1" x14ac:dyDescent="0.25"/>
    <row r="60998" s="29" customFormat="1" x14ac:dyDescent="0.25"/>
    <row r="60999" s="29" customFormat="1" x14ac:dyDescent="0.25"/>
    <row r="61000" s="29" customFormat="1" x14ac:dyDescent="0.25"/>
    <row r="61001" s="29" customFormat="1" x14ac:dyDescent="0.25"/>
    <row r="61002" s="29" customFormat="1" x14ac:dyDescent="0.25"/>
    <row r="61003" s="29" customFormat="1" x14ac:dyDescent="0.25"/>
    <row r="61004" s="29" customFormat="1" x14ac:dyDescent="0.25"/>
    <row r="61005" s="29" customFormat="1" x14ac:dyDescent="0.25"/>
    <row r="61006" s="29" customFormat="1" x14ac:dyDescent="0.25"/>
    <row r="61007" s="29" customFormat="1" x14ac:dyDescent="0.25"/>
    <row r="61008" s="29" customFormat="1" x14ac:dyDescent="0.25"/>
    <row r="61009" s="29" customFormat="1" x14ac:dyDescent="0.25"/>
    <row r="61010" s="29" customFormat="1" x14ac:dyDescent="0.25"/>
    <row r="61011" s="29" customFormat="1" x14ac:dyDescent="0.25"/>
    <row r="61012" s="29" customFormat="1" x14ac:dyDescent="0.25"/>
    <row r="61013" s="29" customFormat="1" x14ac:dyDescent="0.25"/>
    <row r="61014" s="29" customFormat="1" x14ac:dyDescent="0.25"/>
    <row r="61015" s="29" customFormat="1" x14ac:dyDescent="0.25"/>
    <row r="61016" s="29" customFormat="1" x14ac:dyDescent="0.25"/>
    <row r="61017" s="29" customFormat="1" x14ac:dyDescent="0.25"/>
    <row r="61018" s="29" customFormat="1" x14ac:dyDescent="0.25"/>
    <row r="61019" s="29" customFormat="1" x14ac:dyDescent="0.25"/>
    <row r="61020" s="29" customFormat="1" x14ac:dyDescent="0.25"/>
    <row r="61021" s="29" customFormat="1" x14ac:dyDescent="0.25"/>
    <row r="61022" s="29" customFormat="1" x14ac:dyDescent="0.25"/>
    <row r="61023" s="29" customFormat="1" x14ac:dyDescent="0.25"/>
    <row r="61024" s="29" customFormat="1" x14ac:dyDescent="0.25"/>
    <row r="61025" s="29" customFormat="1" x14ac:dyDescent="0.25"/>
    <row r="61026" s="29" customFormat="1" x14ac:dyDescent="0.25"/>
    <row r="61027" s="29" customFormat="1" x14ac:dyDescent="0.25"/>
    <row r="61028" s="29" customFormat="1" x14ac:dyDescent="0.25"/>
    <row r="61029" s="29" customFormat="1" x14ac:dyDescent="0.25"/>
    <row r="61030" s="29" customFormat="1" x14ac:dyDescent="0.25"/>
    <row r="61031" s="29" customFormat="1" x14ac:dyDescent="0.25"/>
    <row r="61032" s="29" customFormat="1" x14ac:dyDescent="0.25"/>
    <row r="61033" s="29" customFormat="1" x14ac:dyDescent="0.25"/>
    <row r="61034" s="29" customFormat="1" x14ac:dyDescent="0.25"/>
    <row r="61035" s="29" customFormat="1" x14ac:dyDescent="0.25"/>
    <row r="61036" s="29" customFormat="1" x14ac:dyDescent="0.25"/>
    <row r="61037" s="29" customFormat="1" x14ac:dyDescent="0.25"/>
    <row r="61038" s="29" customFormat="1" x14ac:dyDescent="0.25"/>
    <row r="61039" s="29" customFormat="1" x14ac:dyDescent="0.25"/>
    <row r="61040" s="29" customFormat="1" x14ac:dyDescent="0.25"/>
    <row r="61041" s="29" customFormat="1" x14ac:dyDescent="0.25"/>
    <row r="61042" s="29" customFormat="1" x14ac:dyDescent="0.25"/>
    <row r="61043" s="29" customFormat="1" x14ac:dyDescent="0.25"/>
    <row r="61044" s="29" customFormat="1" x14ac:dyDescent="0.25"/>
    <row r="61045" s="29" customFormat="1" x14ac:dyDescent="0.25"/>
    <row r="61046" s="29" customFormat="1" x14ac:dyDescent="0.25"/>
    <row r="61047" s="29" customFormat="1" x14ac:dyDescent="0.25"/>
    <row r="61048" s="29" customFormat="1" x14ac:dyDescent="0.25"/>
    <row r="61049" s="29" customFormat="1" x14ac:dyDescent="0.25"/>
    <row r="61050" s="29" customFormat="1" x14ac:dyDescent="0.25"/>
    <row r="61051" s="29" customFormat="1" x14ac:dyDescent="0.25"/>
    <row r="61052" s="29" customFormat="1" x14ac:dyDescent="0.25"/>
    <row r="61053" s="29" customFormat="1" x14ac:dyDescent="0.25"/>
    <row r="61054" s="29" customFormat="1" x14ac:dyDescent="0.25"/>
    <row r="61055" s="29" customFormat="1" x14ac:dyDescent="0.25"/>
    <row r="61056" s="29" customFormat="1" x14ac:dyDescent="0.25"/>
    <row r="61057" s="29" customFormat="1" x14ac:dyDescent="0.25"/>
    <row r="61058" s="29" customFormat="1" x14ac:dyDescent="0.25"/>
    <row r="61059" s="29" customFormat="1" x14ac:dyDescent="0.25"/>
    <row r="61060" s="29" customFormat="1" x14ac:dyDescent="0.25"/>
    <row r="61061" s="29" customFormat="1" x14ac:dyDescent="0.25"/>
    <row r="61062" s="29" customFormat="1" x14ac:dyDescent="0.25"/>
    <row r="61063" s="29" customFormat="1" x14ac:dyDescent="0.25"/>
    <row r="61064" s="29" customFormat="1" x14ac:dyDescent="0.25"/>
    <row r="61065" s="29" customFormat="1" x14ac:dyDescent="0.25"/>
    <row r="61066" s="29" customFormat="1" x14ac:dyDescent="0.25"/>
    <row r="61067" s="29" customFormat="1" x14ac:dyDescent="0.25"/>
    <row r="61068" s="29" customFormat="1" x14ac:dyDescent="0.25"/>
    <row r="61069" s="29" customFormat="1" x14ac:dyDescent="0.25"/>
    <row r="61070" s="29" customFormat="1" x14ac:dyDescent="0.25"/>
    <row r="61071" s="29" customFormat="1" x14ac:dyDescent="0.25"/>
    <row r="61072" s="29" customFormat="1" x14ac:dyDescent="0.25"/>
    <row r="61073" s="29" customFormat="1" x14ac:dyDescent="0.25"/>
    <row r="61074" s="29" customFormat="1" x14ac:dyDescent="0.25"/>
    <row r="61075" s="29" customFormat="1" x14ac:dyDescent="0.25"/>
    <row r="61076" s="29" customFormat="1" x14ac:dyDescent="0.25"/>
    <row r="61077" s="29" customFormat="1" x14ac:dyDescent="0.25"/>
    <row r="61078" s="29" customFormat="1" x14ac:dyDescent="0.25"/>
    <row r="61079" s="29" customFormat="1" x14ac:dyDescent="0.25"/>
    <row r="61080" s="29" customFormat="1" x14ac:dyDescent="0.25"/>
    <row r="61081" s="29" customFormat="1" x14ac:dyDescent="0.25"/>
    <row r="61082" s="29" customFormat="1" x14ac:dyDescent="0.25"/>
    <row r="61083" s="29" customFormat="1" x14ac:dyDescent="0.25"/>
    <row r="61084" s="29" customFormat="1" x14ac:dyDescent="0.25"/>
    <row r="61085" s="29" customFormat="1" x14ac:dyDescent="0.25"/>
    <row r="61086" s="29" customFormat="1" x14ac:dyDescent="0.25"/>
    <row r="61087" s="29" customFormat="1" x14ac:dyDescent="0.25"/>
    <row r="61088" s="29" customFormat="1" x14ac:dyDescent="0.25"/>
    <row r="61089" s="29" customFormat="1" x14ac:dyDescent="0.25"/>
    <row r="61090" s="29" customFormat="1" x14ac:dyDescent="0.25"/>
    <row r="61091" s="29" customFormat="1" x14ac:dyDescent="0.25"/>
    <row r="61092" s="29" customFormat="1" x14ac:dyDescent="0.25"/>
    <row r="61093" s="29" customFormat="1" x14ac:dyDescent="0.25"/>
    <row r="61094" s="29" customFormat="1" x14ac:dyDescent="0.25"/>
    <row r="61095" s="29" customFormat="1" x14ac:dyDescent="0.25"/>
    <row r="61096" s="29" customFormat="1" x14ac:dyDescent="0.25"/>
    <row r="61097" s="29" customFormat="1" x14ac:dyDescent="0.25"/>
    <row r="61098" s="29" customFormat="1" x14ac:dyDescent="0.25"/>
    <row r="61099" s="29" customFormat="1" x14ac:dyDescent="0.25"/>
    <row r="61100" s="29" customFormat="1" x14ac:dyDescent="0.25"/>
    <row r="61101" s="29" customFormat="1" x14ac:dyDescent="0.25"/>
    <row r="61102" s="29" customFormat="1" x14ac:dyDescent="0.25"/>
    <row r="61103" s="29" customFormat="1" x14ac:dyDescent="0.25"/>
    <row r="61104" s="29" customFormat="1" x14ac:dyDescent="0.25"/>
    <row r="61105" s="29" customFormat="1" x14ac:dyDescent="0.25"/>
    <row r="61106" s="29" customFormat="1" x14ac:dyDescent="0.25"/>
    <row r="61107" s="29" customFormat="1" x14ac:dyDescent="0.25"/>
    <row r="61108" s="29" customFormat="1" x14ac:dyDescent="0.25"/>
    <row r="61109" s="29" customFormat="1" x14ac:dyDescent="0.25"/>
    <row r="61110" s="29" customFormat="1" x14ac:dyDescent="0.25"/>
    <row r="61111" s="29" customFormat="1" x14ac:dyDescent="0.25"/>
    <row r="61112" s="29" customFormat="1" x14ac:dyDescent="0.25"/>
    <row r="61113" s="29" customFormat="1" x14ac:dyDescent="0.25"/>
    <row r="61114" s="29" customFormat="1" x14ac:dyDescent="0.25"/>
    <row r="61115" s="29" customFormat="1" x14ac:dyDescent="0.25"/>
    <row r="61116" s="29" customFormat="1" x14ac:dyDescent="0.25"/>
    <row r="61117" s="29" customFormat="1" x14ac:dyDescent="0.25"/>
    <row r="61118" s="29" customFormat="1" x14ac:dyDescent="0.25"/>
    <row r="61119" s="29" customFormat="1" x14ac:dyDescent="0.25"/>
    <row r="61120" s="29" customFormat="1" x14ac:dyDescent="0.25"/>
    <row r="61121" s="29" customFormat="1" x14ac:dyDescent="0.25"/>
    <row r="61122" s="29" customFormat="1" x14ac:dyDescent="0.25"/>
    <row r="61123" s="29" customFormat="1" x14ac:dyDescent="0.25"/>
    <row r="61124" s="29" customFormat="1" x14ac:dyDescent="0.25"/>
    <row r="61125" s="29" customFormat="1" x14ac:dyDescent="0.25"/>
    <row r="61126" s="29" customFormat="1" x14ac:dyDescent="0.25"/>
    <row r="61127" s="29" customFormat="1" x14ac:dyDescent="0.25"/>
    <row r="61128" s="29" customFormat="1" x14ac:dyDescent="0.25"/>
    <row r="61129" s="29" customFormat="1" x14ac:dyDescent="0.25"/>
    <row r="61130" s="29" customFormat="1" x14ac:dyDescent="0.25"/>
    <row r="61131" s="29" customFormat="1" x14ac:dyDescent="0.25"/>
    <row r="61132" s="29" customFormat="1" x14ac:dyDescent="0.25"/>
    <row r="61133" s="29" customFormat="1" x14ac:dyDescent="0.25"/>
    <row r="61134" s="29" customFormat="1" x14ac:dyDescent="0.25"/>
    <row r="61135" s="29" customFormat="1" x14ac:dyDescent="0.25"/>
    <row r="61136" s="29" customFormat="1" x14ac:dyDescent="0.25"/>
    <row r="61137" s="29" customFormat="1" x14ac:dyDescent="0.25"/>
    <row r="61138" s="29" customFormat="1" x14ac:dyDescent="0.25"/>
    <row r="61139" s="29" customFormat="1" x14ac:dyDescent="0.25"/>
    <row r="61140" s="29" customFormat="1" x14ac:dyDescent="0.25"/>
    <row r="61141" s="29" customFormat="1" x14ac:dyDescent="0.25"/>
    <row r="61142" s="29" customFormat="1" x14ac:dyDescent="0.25"/>
    <row r="61143" s="29" customFormat="1" x14ac:dyDescent="0.25"/>
    <row r="61144" s="29" customFormat="1" x14ac:dyDescent="0.25"/>
    <row r="61145" s="29" customFormat="1" x14ac:dyDescent="0.25"/>
    <row r="61146" s="29" customFormat="1" x14ac:dyDescent="0.25"/>
    <row r="61147" s="29" customFormat="1" x14ac:dyDescent="0.25"/>
    <row r="61148" s="29" customFormat="1" x14ac:dyDescent="0.25"/>
    <row r="61149" s="29" customFormat="1" x14ac:dyDescent="0.25"/>
    <row r="61150" s="29" customFormat="1" x14ac:dyDescent="0.25"/>
    <row r="61151" s="29" customFormat="1" x14ac:dyDescent="0.25"/>
    <row r="61152" s="29" customFormat="1" x14ac:dyDescent="0.25"/>
    <row r="61153" s="29" customFormat="1" x14ac:dyDescent="0.25"/>
    <row r="61154" s="29" customFormat="1" x14ac:dyDescent="0.25"/>
    <row r="61155" s="29" customFormat="1" x14ac:dyDescent="0.25"/>
    <row r="61156" s="29" customFormat="1" x14ac:dyDescent="0.25"/>
    <row r="61157" s="29" customFormat="1" x14ac:dyDescent="0.25"/>
    <row r="61158" s="29" customFormat="1" x14ac:dyDescent="0.25"/>
    <row r="61159" s="29" customFormat="1" x14ac:dyDescent="0.25"/>
    <row r="61160" s="29" customFormat="1" x14ac:dyDescent="0.25"/>
    <row r="61161" s="29" customFormat="1" x14ac:dyDescent="0.25"/>
    <row r="61162" s="29" customFormat="1" x14ac:dyDescent="0.25"/>
    <row r="61163" s="29" customFormat="1" x14ac:dyDescent="0.25"/>
    <row r="61164" s="29" customFormat="1" x14ac:dyDescent="0.25"/>
    <row r="61165" s="29" customFormat="1" x14ac:dyDescent="0.25"/>
    <row r="61166" s="29" customFormat="1" x14ac:dyDescent="0.25"/>
    <row r="61167" s="29" customFormat="1" x14ac:dyDescent="0.25"/>
    <row r="61168" s="29" customFormat="1" x14ac:dyDescent="0.25"/>
    <row r="61169" s="29" customFormat="1" x14ac:dyDescent="0.25"/>
    <row r="61170" s="29" customFormat="1" x14ac:dyDescent="0.25"/>
    <row r="61171" s="29" customFormat="1" x14ac:dyDescent="0.25"/>
    <row r="61172" s="29" customFormat="1" x14ac:dyDescent="0.25"/>
    <row r="61173" s="29" customFormat="1" x14ac:dyDescent="0.25"/>
    <row r="61174" s="29" customFormat="1" x14ac:dyDescent="0.25"/>
    <row r="61175" s="29" customFormat="1" x14ac:dyDescent="0.25"/>
    <row r="61176" s="29" customFormat="1" x14ac:dyDescent="0.25"/>
    <row r="61177" s="29" customFormat="1" x14ac:dyDescent="0.25"/>
    <row r="61178" s="29" customFormat="1" x14ac:dyDescent="0.25"/>
    <row r="61179" s="29" customFormat="1" x14ac:dyDescent="0.25"/>
    <row r="61180" s="29" customFormat="1" x14ac:dyDescent="0.25"/>
    <row r="61181" s="29" customFormat="1" x14ac:dyDescent="0.25"/>
    <row r="61182" s="29" customFormat="1" x14ac:dyDescent="0.25"/>
    <row r="61183" s="29" customFormat="1" x14ac:dyDescent="0.25"/>
    <row r="61184" s="29" customFormat="1" x14ac:dyDescent="0.25"/>
    <row r="61185" s="29" customFormat="1" x14ac:dyDescent="0.25"/>
    <row r="61186" s="29" customFormat="1" x14ac:dyDescent="0.25"/>
    <row r="61187" s="29" customFormat="1" x14ac:dyDescent="0.25"/>
    <row r="61188" s="29" customFormat="1" x14ac:dyDescent="0.25"/>
    <row r="61189" s="29" customFormat="1" x14ac:dyDescent="0.25"/>
    <row r="61190" s="29" customFormat="1" x14ac:dyDescent="0.25"/>
    <row r="61191" s="29" customFormat="1" x14ac:dyDescent="0.25"/>
    <row r="61192" s="29" customFormat="1" x14ac:dyDescent="0.25"/>
    <row r="61193" s="29" customFormat="1" x14ac:dyDescent="0.25"/>
    <row r="61194" s="29" customFormat="1" x14ac:dyDescent="0.25"/>
    <row r="61195" s="29" customFormat="1" x14ac:dyDescent="0.25"/>
    <row r="61196" s="29" customFormat="1" x14ac:dyDescent="0.25"/>
    <row r="61197" s="29" customFormat="1" x14ac:dyDescent="0.25"/>
    <row r="61198" s="29" customFormat="1" x14ac:dyDescent="0.25"/>
    <row r="61199" s="29" customFormat="1" x14ac:dyDescent="0.25"/>
    <row r="61200" s="29" customFormat="1" x14ac:dyDescent="0.25"/>
    <row r="61201" s="29" customFormat="1" x14ac:dyDescent="0.25"/>
    <row r="61202" s="29" customFormat="1" x14ac:dyDescent="0.25"/>
    <row r="61203" s="29" customFormat="1" x14ac:dyDescent="0.25"/>
    <row r="61204" s="29" customFormat="1" x14ac:dyDescent="0.25"/>
    <row r="61205" s="29" customFormat="1" x14ac:dyDescent="0.25"/>
    <row r="61206" s="29" customFormat="1" x14ac:dyDescent="0.25"/>
    <row r="61207" s="29" customFormat="1" x14ac:dyDescent="0.25"/>
    <row r="61208" s="29" customFormat="1" x14ac:dyDescent="0.25"/>
    <row r="61209" s="29" customFormat="1" x14ac:dyDescent="0.25"/>
    <row r="61210" s="29" customFormat="1" x14ac:dyDescent="0.25"/>
    <row r="61211" s="29" customFormat="1" x14ac:dyDescent="0.25"/>
    <row r="61212" s="29" customFormat="1" x14ac:dyDescent="0.25"/>
    <row r="61213" s="29" customFormat="1" x14ac:dyDescent="0.25"/>
    <row r="61214" s="29" customFormat="1" x14ac:dyDescent="0.25"/>
    <row r="61215" s="29" customFormat="1" x14ac:dyDescent="0.25"/>
    <row r="61216" s="29" customFormat="1" x14ac:dyDescent="0.25"/>
    <row r="61217" s="29" customFormat="1" x14ac:dyDescent="0.25"/>
    <row r="61218" s="29" customFormat="1" x14ac:dyDescent="0.25"/>
    <row r="61219" s="29" customFormat="1" x14ac:dyDescent="0.25"/>
    <row r="61220" s="29" customFormat="1" x14ac:dyDescent="0.25"/>
    <row r="61221" s="29" customFormat="1" x14ac:dyDescent="0.25"/>
    <row r="61222" s="29" customFormat="1" x14ac:dyDescent="0.25"/>
    <row r="61223" s="29" customFormat="1" x14ac:dyDescent="0.25"/>
    <row r="61224" s="29" customFormat="1" x14ac:dyDescent="0.25"/>
    <row r="61225" s="29" customFormat="1" x14ac:dyDescent="0.25"/>
    <row r="61226" s="29" customFormat="1" x14ac:dyDescent="0.25"/>
    <row r="61227" s="29" customFormat="1" x14ac:dyDescent="0.25"/>
    <row r="61228" s="29" customFormat="1" x14ac:dyDescent="0.25"/>
    <row r="61229" s="29" customFormat="1" x14ac:dyDescent="0.25"/>
    <row r="61230" s="29" customFormat="1" x14ac:dyDescent="0.25"/>
    <row r="61231" s="29" customFormat="1" x14ac:dyDescent="0.25"/>
    <row r="61232" s="29" customFormat="1" x14ac:dyDescent="0.25"/>
    <row r="61233" s="29" customFormat="1" x14ac:dyDescent="0.25"/>
    <row r="61234" s="29" customFormat="1" x14ac:dyDescent="0.25"/>
    <row r="61235" s="29" customFormat="1" x14ac:dyDescent="0.25"/>
    <row r="61236" s="29" customFormat="1" x14ac:dyDescent="0.25"/>
    <row r="61237" s="29" customFormat="1" x14ac:dyDescent="0.25"/>
    <row r="61238" s="29" customFormat="1" x14ac:dyDescent="0.25"/>
    <row r="61239" s="29" customFormat="1" x14ac:dyDescent="0.25"/>
    <row r="61240" s="29" customFormat="1" x14ac:dyDescent="0.25"/>
    <row r="61241" s="29" customFormat="1" x14ac:dyDescent="0.25"/>
    <row r="61242" s="29" customFormat="1" x14ac:dyDescent="0.25"/>
    <row r="61243" s="29" customFormat="1" x14ac:dyDescent="0.25"/>
    <row r="61244" s="29" customFormat="1" x14ac:dyDescent="0.25"/>
    <row r="61245" s="29" customFormat="1" x14ac:dyDescent="0.25"/>
    <row r="61246" s="29" customFormat="1" x14ac:dyDescent="0.25"/>
    <row r="61247" s="29" customFormat="1" x14ac:dyDescent="0.25"/>
    <row r="61248" s="29" customFormat="1" x14ac:dyDescent="0.25"/>
    <row r="61249" s="29" customFormat="1" x14ac:dyDescent="0.25"/>
    <row r="61250" s="29" customFormat="1" x14ac:dyDescent="0.25"/>
    <row r="61251" s="29" customFormat="1" x14ac:dyDescent="0.25"/>
    <row r="61252" s="29" customFormat="1" x14ac:dyDescent="0.25"/>
    <row r="61253" s="29" customFormat="1" x14ac:dyDescent="0.25"/>
    <row r="61254" s="29" customFormat="1" x14ac:dyDescent="0.25"/>
    <row r="61255" s="29" customFormat="1" x14ac:dyDescent="0.25"/>
    <row r="61256" s="29" customFormat="1" x14ac:dyDescent="0.25"/>
    <row r="61257" s="29" customFormat="1" x14ac:dyDescent="0.25"/>
    <row r="61258" s="29" customFormat="1" x14ac:dyDescent="0.25"/>
    <row r="61259" s="29" customFormat="1" x14ac:dyDescent="0.25"/>
    <row r="61260" s="29" customFormat="1" x14ac:dyDescent="0.25"/>
    <row r="61261" s="29" customFormat="1" x14ac:dyDescent="0.25"/>
    <row r="61262" s="29" customFormat="1" x14ac:dyDescent="0.25"/>
    <row r="61263" s="29" customFormat="1" x14ac:dyDescent="0.25"/>
    <row r="61264" s="29" customFormat="1" x14ac:dyDescent="0.25"/>
    <row r="61265" s="29" customFormat="1" x14ac:dyDescent="0.25"/>
    <row r="61266" s="29" customFormat="1" x14ac:dyDescent="0.25"/>
    <row r="61267" s="29" customFormat="1" x14ac:dyDescent="0.25"/>
    <row r="61268" s="29" customFormat="1" x14ac:dyDescent="0.25"/>
    <row r="61269" s="29" customFormat="1" x14ac:dyDescent="0.25"/>
    <row r="61270" s="29" customFormat="1" x14ac:dyDescent="0.25"/>
    <row r="61271" s="29" customFormat="1" x14ac:dyDescent="0.25"/>
    <row r="61272" s="29" customFormat="1" x14ac:dyDescent="0.25"/>
    <row r="61273" s="29" customFormat="1" x14ac:dyDescent="0.25"/>
    <row r="61274" s="29" customFormat="1" x14ac:dyDescent="0.25"/>
    <row r="61275" s="29" customFormat="1" x14ac:dyDescent="0.25"/>
    <row r="61276" s="29" customFormat="1" x14ac:dyDescent="0.25"/>
    <row r="61277" s="29" customFormat="1" x14ac:dyDescent="0.25"/>
    <row r="61278" s="29" customFormat="1" x14ac:dyDescent="0.25"/>
    <row r="61279" s="29" customFormat="1" x14ac:dyDescent="0.25"/>
    <row r="61280" s="29" customFormat="1" x14ac:dyDescent="0.25"/>
    <row r="61281" s="29" customFormat="1" x14ac:dyDescent="0.25"/>
    <row r="61282" s="29" customFormat="1" x14ac:dyDescent="0.25"/>
    <row r="61283" s="29" customFormat="1" x14ac:dyDescent="0.25"/>
    <row r="61284" s="29" customFormat="1" x14ac:dyDescent="0.25"/>
    <row r="61285" s="29" customFormat="1" x14ac:dyDescent="0.25"/>
    <row r="61286" s="29" customFormat="1" x14ac:dyDescent="0.25"/>
    <row r="61287" s="29" customFormat="1" x14ac:dyDescent="0.25"/>
    <row r="61288" s="29" customFormat="1" x14ac:dyDescent="0.25"/>
    <row r="61289" s="29" customFormat="1" x14ac:dyDescent="0.25"/>
    <row r="61290" s="29" customFormat="1" x14ac:dyDescent="0.25"/>
    <row r="61291" s="29" customFormat="1" x14ac:dyDescent="0.25"/>
    <row r="61292" s="29" customFormat="1" x14ac:dyDescent="0.25"/>
    <row r="61293" s="29" customFormat="1" x14ac:dyDescent="0.25"/>
    <row r="61294" s="29" customFormat="1" x14ac:dyDescent="0.25"/>
    <row r="61295" s="29" customFormat="1" x14ac:dyDescent="0.25"/>
    <row r="61296" s="29" customFormat="1" x14ac:dyDescent="0.25"/>
    <row r="61297" s="29" customFormat="1" x14ac:dyDescent="0.25"/>
    <row r="61298" s="29" customFormat="1" x14ac:dyDescent="0.25"/>
    <row r="61299" s="29" customFormat="1" x14ac:dyDescent="0.25"/>
    <row r="61300" s="29" customFormat="1" x14ac:dyDescent="0.25"/>
    <row r="61301" s="29" customFormat="1" x14ac:dyDescent="0.25"/>
    <row r="61302" s="29" customFormat="1" x14ac:dyDescent="0.25"/>
    <row r="61303" s="29" customFormat="1" x14ac:dyDescent="0.25"/>
    <row r="61304" s="29" customFormat="1" x14ac:dyDescent="0.25"/>
    <row r="61305" s="29" customFormat="1" x14ac:dyDescent="0.25"/>
    <row r="61306" s="29" customFormat="1" x14ac:dyDescent="0.25"/>
    <row r="61307" s="29" customFormat="1" x14ac:dyDescent="0.25"/>
    <row r="61308" s="29" customFormat="1" x14ac:dyDescent="0.25"/>
    <row r="61309" s="29" customFormat="1" x14ac:dyDescent="0.25"/>
    <row r="61310" s="29" customFormat="1" x14ac:dyDescent="0.25"/>
    <row r="61311" s="29" customFormat="1" x14ac:dyDescent="0.25"/>
    <row r="61312" s="29" customFormat="1" x14ac:dyDescent="0.25"/>
    <row r="61313" s="29" customFormat="1" x14ac:dyDescent="0.25"/>
    <row r="61314" s="29" customFormat="1" x14ac:dyDescent="0.25"/>
    <row r="61315" s="29" customFormat="1" x14ac:dyDescent="0.25"/>
    <row r="61316" s="29" customFormat="1" x14ac:dyDescent="0.25"/>
    <row r="61317" s="29" customFormat="1" x14ac:dyDescent="0.25"/>
    <row r="61318" s="29" customFormat="1" x14ac:dyDescent="0.25"/>
    <row r="61319" s="29" customFormat="1" x14ac:dyDescent="0.25"/>
    <row r="61320" s="29" customFormat="1" x14ac:dyDescent="0.25"/>
    <row r="61321" s="29" customFormat="1" x14ac:dyDescent="0.25"/>
    <row r="61322" s="29" customFormat="1" x14ac:dyDescent="0.25"/>
    <row r="61323" s="29" customFormat="1" x14ac:dyDescent="0.25"/>
    <row r="61324" s="29" customFormat="1" x14ac:dyDescent="0.25"/>
    <row r="61325" s="29" customFormat="1" x14ac:dyDescent="0.25"/>
    <row r="61326" s="29" customFormat="1" x14ac:dyDescent="0.25"/>
    <row r="61327" s="29" customFormat="1" x14ac:dyDescent="0.25"/>
    <row r="61328" s="29" customFormat="1" x14ac:dyDescent="0.25"/>
    <row r="61329" s="29" customFormat="1" x14ac:dyDescent="0.25"/>
    <row r="61330" s="29" customFormat="1" x14ac:dyDescent="0.25"/>
    <row r="61331" s="29" customFormat="1" x14ac:dyDescent="0.25"/>
    <row r="61332" s="29" customFormat="1" x14ac:dyDescent="0.25"/>
    <row r="61333" s="29" customFormat="1" x14ac:dyDescent="0.25"/>
    <row r="61334" s="29" customFormat="1" x14ac:dyDescent="0.25"/>
    <row r="61335" s="29" customFormat="1" x14ac:dyDescent="0.25"/>
    <row r="61336" s="29" customFormat="1" x14ac:dyDescent="0.25"/>
    <row r="61337" s="29" customFormat="1" x14ac:dyDescent="0.25"/>
    <row r="61338" s="29" customFormat="1" x14ac:dyDescent="0.25"/>
    <row r="61339" s="29" customFormat="1" x14ac:dyDescent="0.25"/>
    <row r="61340" s="29" customFormat="1" x14ac:dyDescent="0.25"/>
    <row r="61341" s="29" customFormat="1" x14ac:dyDescent="0.25"/>
    <row r="61342" s="29" customFormat="1" x14ac:dyDescent="0.25"/>
    <row r="61343" s="29" customFormat="1" x14ac:dyDescent="0.25"/>
    <row r="61344" s="29" customFormat="1" x14ac:dyDescent="0.25"/>
    <row r="61345" s="29" customFormat="1" x14ac:dyDescent="0.25"/>
    <row r="61346" s="29" customFormat="1" x14ac:dyDescent="0.25"/>
    <row r="61347" s="29" customFormat="1" x14ac:dyDescent="0.25"/>
    <row r="61348" s="29" customFormat="1" x14ac:dyDescent="0.25"/>
    <row r="61349" s="29" customFormat="1" x14ac:dyDescent="0.25"/>
    <row r="61350" s="29" customFormat="1" x14ac:dyDescent="0.25"/>
    <row r="61351" s="29" customFormat="1" x14ac:dyDescent="0.25"/>
    <row r="61352" s="29" customFormat="1" x14ac:dyDescent="0.25"/>
    <row r="61353" s="29" customFormat="1" x14ac:dyDescent="0.25"/>
    <row r="61354" s="29" customFormat="1" x14ac:dyDescent="0.25"/>
    <row r="61355" s="29" customFormat="1" x14ac:dyDescent="0.25"/>
    <row r="61356" s="29" customFormat="1" x14ac:dyDescent="0.25"/>
    <row r="61357" s="29" customFormat="1" x14ac:dyDescent="0.25"/>
    <row r="61358" s="29" customFormat="1" x14ac:dyDescent="0.25"/>
    <row r="61359" s="29" customFormat="1" x14ac:dyDescent="0.25"/>
    <row r="61360" s="29" customFormat="1" x14ac:dyDescent="0.25"/>
    <row r="61361" s="29" customFormat="1" x14ac:dyDescent="0.25"/>
    <row r="61362" s="29" customFormat="1" x14ac:dyDescent="0.25"/>
    <row r="61363" s="29" customFormat="1" x14ac:dyDescent="0.25"/>
    <row r="61364" s="29" customFormat="1" x14ac:dyDescent="0.25"/>
    <row r="61365" s="29" customFormat="1" x14ac:dyDescent="0.25"/>
    <row r="61366" s="29" customFormat="1" x14ac:dyDescent="0.25"/>
    <row r="61367" s="29" customFormat="1" x14ac:dyDescent="0.25"/>
    <row r="61368" s="29" customFormat="1" x14ac:dyDescent="0.25"/>
    <row r="61369" s="29" customFormat="1" x14ac:dyDescent="0.25"/>
    <row r="61370" s="29" customFormat="1" x14ac:dyDescent="0.25"/>
    <row r="61371" s="29" customFormat="1" x14ac:dyDescent="0.25"/>
    <row r="61372" s="29" customFormat="1" x14ac:dyDescent="0.25"/>
    <row r="61373" s="29" customFormat="1" x14ac:dyDescent="0.25"/>
    <row r="61374" s="29" customFormat="1" x14ac:dyDescent="0.25"/>
    <row r="61375" s="29" customFormat="1" x14ac:dyDescent="0.25"/>
    <row r="61376" s="29" customFormat="1" x14ac:dyDescent="0.25"/>
    <row r="61377" s="29" customFormat="1" x14ac:dyDescent="0.25"/>
    <row r="61378" s="29" customFormat="1" x14ac:dyDescent="0.25"/>
    <row r="61379" s="29" customFormat="1" x14ac:dyDescent="0.25"/>
    <row r="61380" s="29" customFormat="1" x14ac:dyDescent="0.25"/>
    <row r="61381" s="29" customFormat="1" x14ac:dyDescent="0.25"/>
    <row r="61382" s="29" customFormat="1" x14ac:dyDescent="0.25"/>
    <row r="61383" s="29" customFormat="1" x14ac:dyDescent="0.25"/>
    <row r="61384" s="29" customFormat="1" x14ac:dyDescent="0.25"/>
    <row r="61385" s="29" customFormat="1" x14ac:dyDescent="0.25"/>
    <row r="61386" s="29" customFormat="1" x14ac:dyDescent="0.25"/>
    <row r="61387" s="29" customFormat="1" x14ac:dyDescent="0.25"/>
    <row r="61388" s="29" customFormat="1" x14ac:dyDescent="0.25"/>
    <row r="61389" s="29" customFormat="1" x14ac:dyDescent="0.25"/>
    <row r="61390" s="29" customFormat="1" x14ac:dyDescent="0.25"/>
    <row r="61391" s="29" customFormat="1" x14ac:dyDescent="0.25"/>
    <row r="61392" s="29" customFormat="1" x14ac:dyDescent="0.25"/>
    <row r="61393" s="29" customFormat="1" x14ac:dyDescent="0.25"/>
    <row r="61394" s="29" customFormat="1" x14ac:dyDescent="0.25"/>
    <row r="61395" s="29" customFormat="1" x14ac:dyDescent="0.25"/>
    <row r="61396" s="29" customFormat="1" x14ac:dyDescent="0.25"/>
    <row r="61397" s="29" customFormat="1" x14ac:dyDescent="0.25"/>
    <row r="61398" s="29" customFormat="1" x14ac:dyDescent="0.25"/>
    <row r="61399" s="29" customFormat="1" x14ac:dyDescent="0.25"/>
    <row r="61400" s="29" customFormat="1" x14ac:dyDescent="0.25"/>
    <row r="61401" s="29" customFormat="1" x14ac:dyDescent="0.25"/>
    <row r="61402" s="29" customFormat="1" x14ac:dyDescent="0.25"/>
    <row r="61403" s="29" customFormat="1" x14ac:dyDescent="0.25"/>
    <row r="61404" s="29" customFormat="1" x14ac:dyDescent="0.25"/>
    <row r="61405" s="29" customFormat="1" x14ac:dyDescent="0.25"/>
    <row r="61406" s="29" customFormat="1" x14ac:dyDescent="0.25"/>
    <row r="61407" s="29" customFormat="1" x14ac:dyDescent="0.25"/>
    <row r="61408" s="29" customFormat="1" x14ac:dyDescent="0.25"/>
    <row r="61409" s="29" customFormat="1" x14ac:dyDescent="0.25"/>
    <row r="61410" s="29" customFormat="1" x14ac:dyDescent="0.25"/>
    <row r="61411" s="29" customFormat="1" x14ac:dyDescent="0.25"/>
    <row r="61412" s="29" customFormat="1" x14ac:dyDescent="0.25"/>
    <row r="61413" s="29" customFormat="1" x14ac:dyDescent="0.25"/>
    <row r="61414" s="29" customFormat="1" x14ac:dyDescent="0.25"/>
    <row r="61415" s="29" customFormat="1" x14ac:dyDescent="0.25"/>
    <row r="61416" s="29" customFormat="1" x14ac:dyDescent="0.25"/>
    <row r="61417" s="29" customFormat="1" x14ac:dyDescent="0.25"/>
    <row r="61418" s="29" customFormat="1" x14ac:dyDescent="0.25"/>
    <row r="61419" s="29" customFormat="1" x14ac:dyDescent="0.25"/>
    <row r="61420" s="29" customFormat="1" x14ac:dyDescent="0.25"/>
    <row r="61421" s="29" customFormat="1" x14ac:dyDescent="0.25"/>
    <row r="61422" s="29" customFormat="1" x14ac:dyDescent="0.25"/>
    <row r="61423" s="29" customFormat="1" x14ac:dyDescent="0.25"/>
    <row r="61424" s="29" customFormat="1" x14ac:dyDescent="0.25"/>
    <row r="61425" s="29" customFormat="1" x14ac:dyDescent="0.25"/>
    <row r="61426" s="29" customFormat="1" x14ac:dyDescent="0.25"/>
    <row r="61427" s="29" customFormat="1" x14ac:dyDescent="0.25"/>
    <row r="61428" s="29" customFormat="1" x14ac:dyDescent="0.25"/>
    <row r="61429" s="29" customFormat="1" x14ac:dyDescent="0.25"/>
    <row r="61430" s="29" customFormat="1" x14ac:dyDescent="0.25"/>
    <row r="61431" s="29" customFormat="1" x14ac:dyDescent="0.25"/>
    <row r="61432" s="29" customFormat="1" x14ac:dyDescent="0.25"/>
    <row r="61433" s="29" customFormat="1" x14ac:dyDescent="0.25"/>
    <row r="61434" s="29" customFormat="1" x14ac:dyDescent="0.25"/>
    <row r="61435" s="29" customFormat="1" x14ac:dyDescent="0.25"/>
    <row r="61436" s="29" customFormat="1" x14ac:dyDescent="0.25"/>
    <row r="61437" s="29" customFormat="1" x14ac:dyDescent="0.25"/>
    <row r="61438" s="29" customFormat="1" x14ac:dyDescent="0.25"/>
    <row r="61439" s="29" customFormat="1" x14ac:dyDescent="0.25"/>
    <row r="61440" s="29" customFormat="1" x14ac:dyDescent="0.25"/>
    <row r="61441" s="29" customFormat="1" x14ac:dyDescent="0.25"/>
    <row r="61442" s="29" customFormat="1" x14ac:dyDescent="0.25"/>
    <row r="61443" s="29" customFormat="1" x14ac:dyDescent="0.25"/>
    <row r="61444" s="29" customFormat="1" x14ac:dyDescent="0.25"/>
    <row r="61445" s="29" customFormat="1" x14ac:dyDescent="0.25"/>
    <row r="61446" s="29" customFormat="1" x14ac:dyDescent="0.25"/>
    <row r="61447" s="29" customFormat="1" x14ac:dyDescent="0.25"/>
    <row r="61448" s="29" customFormat="1" x14ac:dyDescent="0.25"/>
    <row r="61449" s="29" customFormat="1" x14ac:dyDescent="0.25"/>
    <row r="61450" s="29" customFormat="1" x14ac:dyDescent="0.25"/>
    <row r="61451" s="29" customFormat="1" x14ac:dyDescent="0.25"/>
    <row r="61452" s="29" customFormat="1" x14ac:dyDescent="0.25"/>
    <row r="61453" s="29" customFormat="1" x14ac:dyDescent="0.25"/>
    <row r="61454" s="29" customFormat="1" x14ac:dyDescent="0.25"/>
    <row r="61455" s="29" customFormat="1" x14ac:dyDescent="0.25"/>
    <row r="61456" s="29" customFormat="1" x14ac:dyDescent="0.25"/>
    <row r="61457" s="29" customFormat="1" x14ac:dyDescent="0.25"/>
    <row r="61458" s="29" customFormat="1" x14ac:dyDescent="0.25"/>
    <row r="61459" s="29" customFormat="1" x14ac:dyDescent="0.25"/>
    <row r="61460" s="29" customFormat="1" x14ac:dyDescent="0.25"/>
    <row r="61461" s="29" customFormat="1" x14ac:dyDescent="0.25"/>
    <row r="61462" s="29" customFormat="1" x14ac:dyDescent="0.25"/>
    <row r="61463" s="29" customFormat="1" x14ac:dyDescent="0.25"/>
    <row r="61464" s="29" customFormat="1" x14ac:dyDescent="0.25"/>
    <row r="61465" s="29" customFormat="1" x14ac:dyDescent="0.25"/>
    <row r="61466" s="29" customFormat="1" x14ac:dyDescent="0.25"/>
    <row r="61467" s="29" customFormat="1" x14ac:dyDescent="0.25"/>
    <row r="61468" s="29" customFormat="1" x14ac:dyDescent="0.25"/>
    <row r="61469" s="29" customFormat="1" x14ac:dyDescent="0.25"/>
    <row r="61470" s="29" customFormat="1" x14ac:dyDescent="0.25"/>
    <row r="61471" s="29" customFormat="1" x14ac:dyDescent="0.25"/>
    <row r="61472" s="29" customFormat="1" x14ac:dyDescent="0.25"/>
    <row r="61473" s="29" customFormat="1" x14ac:dyDescent="0.25"/>
    <row r="61474" s="29" customFormat="1" x14ac:dyDescent="0.25"/>
    <row r="61475" s="29" customFormat="1" x14ac:dyDescent="0.25"/>
    <row r="61476" s="29" customFormat="1" x14ac:dyDescent="0.25"/>
    <row r="61477" s="29" customFormat="1" x14ac:dyDescent="0.25"/>
    <row r="61478" s="29" customFormat="1" x14ac:dyDescent="0.25"/>
    <row r="61479" s="29" customFormat="1" x14ac:dyDescent="0.25"/>
    <row r="61480" s="29" customFormat="1" x14ac:dyDescent="0.25"/>
    <row r="61481" s="29" customFormat="1" x14ac:dyDescent="0.25"/>
    <row r="61482" s="29" customFormat="1" x14ac:dyDescent="0.25"/>
    <row r="61483" s="29" customFormat="1" x14ac:dyDescent="0.25"/>
    <row r="61484" s="29" customFormat="1" x14ac:dyDescent="0.25"/>
    <row r="61485" s="29" customFormat="1" x14ac:dyDescent="0.25"/>
    <row r="61486" s="29" customFormat="1" x14ac:dyDescent="0.25"/>
    <row r="61487" s="29" customFormat="1" x14ac:dyDescent="0.25"/>
    <row r="61488" s="29" customFormat="1" x14ac:dyDescent="0.25"/>
    <row r="61489" s="29" customFormat="1" x14ac:dyDescent="0.25"/>
    <row r="61490" s="29" customFormat="1" x14ac:dyDescent="0.25"/>
    <row r="61491" s="29" customFormat="1" x14ac:dyDescent="0.25"/>
    <row r="61492" s="29" customFormat="1" x14ac:dyDescent="0.25"/>
    <row r="61493" s="29" customFormat="1" x14ac:dyDescent="0.25"/>
    <row r="61494" s="29" customFormat="1" x14ac:dyDescent="0.25"/>
    <row r="61495" s="29" customFormat="1" x14ac:dyDescent="0.25"/>
    <row r="61496" s="29" customFormat="1" x14ac:dyDescent="0.25"/>
    <row r="61497" s="29" customFormat="1" x14ac:dyDescent="0.25"/>
    <row r="61498" s="29" customFormat="1" x14ac:dyDescent="0.25"/>
    <row r="61499" s="29" customFormat="1" x14ac:dyDescent="0.25"/>
    <row r="61500" s="29" customFormat="1" x14ac:dyDescent="0.25"/>
    <row r="61501" s="29" customFormat="1" x14ac:dyDescent="0.25"/>
    <row r="61502" s="29" customFormat="1" x14ac:dyDescent="0.25"/>
    <row r="61503" s="29" customFormat="1" x14ac:dyDescent="0.25"/>
    <row r="61504" s="29" customFormat="1" x14ac:dyDescent="0.25"/>
    <row r="61505" s="29" customFormat="1" x14ac:dyDescent="0.25"/>
    <row r="61506" s="29" customFormat="1" x14ac:dyDescent="0.25"/>
    <row r="61507" s="29" customFormat="1" x14ac:dyDescent="0.25"/>
    <row r="61508" s="29" customFormat="1" x14ac:dyDescent="0.25"/>
    <row r="61509" s="29" customFormat="1" x14ac:dyDescent="0.25"/>
    <row r="61510" s="29" customFormat="1" x14ac:dyDescent="0.25"/>
    <row r="61511" s="29" customFormat="1" x14ac:dyDescent="0.25"/>
    <row r="61512" s="29" customFormat="1" x14ac:dyDescent="0.25"/>
    <row r="61513" s="29" customFormat="1" x14ac:dyDescent="0.25"/>
    <row r="61514" s="29" customFormat="1" x14ac:dyDescent="0.25"/>
    <row r="61515" s="29" customFormat="1" x14ac:dyDescent="0.25"/>
    <row r="61516" s="29" customFormat="1" x14ac:dyDescent="0.25"/>
    <row r="61517" s="29" customFormat="1" x14ac:dyDescent="0.25"/>
    <row r="61518" s="29" customFormat="1" x14ac:dyDescent="0.25"/>
    <row r="61519" s="29" customFormat="1" x14ac:dyDescent="0.25"/>
    <row r="61520" s="29" customFormat="1" x14ac:dyDescent="0.25"/>
    <row r="61521" s="29" customFormat="1" x14ac:dyDescent="0.25"/>
    <row r="61522" s="29" customFormat="1" x14ac:dyDescent="0.25"/>
    <row r="61523" s="29" customFormat="1" x14ac:dyDescent="0.25"/>
    <row r="61524" s="29" customFormat="1" x14ac:dyDescent="0.25"/>
    <row r="61525" s="29" customFormat="1" x14ac:dyDescent="0.25"/>
    <row r="61526" s="29" customFormat="1" x14ac:dyDescent="0.25"/>
    <row r="61527" s="29" customFormat="1" x14ac:dyDescent="0.25"/>
    <row r="61528" s="29" customFormat="1" x14ac:dyDescent="0.25"/>
    <row r="61529" s="29" customFormat="1" x14ac:dyDescent="0.25"/>
    <row r="61530" s="29" customFormat="1" x14ac:dyDescent="0.25"/>
    <row r="61531" s="29" customFormat="1" x14ac:dyDescent="0.25"/>
    <row r="61532" s="29" customFormat="1" x14ac:dyDescent="0.25"/>
    <row r="61533" s="29" customFormat="1" x14ac:dyDescent="0.25"/>
    <row r="61534" s="29" customFormat="1" x14ac:dyDescent="0.25"/>
    <row r="61535" s="29" customFormat="1" x14ac:dyDescent="0.25"/>
    <row r="61536" s="29" customFormat="1" x14ac:dyDescent="0.25"/>
    <row r="61537" s="29" customFormat="1" x14ac:dyDescent="0.25"/>
    <row r="61538" s="29" customFormat="1" x14ac:dyDescent="0.25"/>
    <row r="61539" s="29" customFormat="1" x14ac:dyDescent="0.25"/>
    <row r="61540" s="29" customFormat="1" x14ac:dyDescent="0.25"/>
    <row r="61541" s="29" customFormat="1" x14ac:dyDescent="0.25"/>
    <row r="61542" s="29" customFormat="1" x14ac:dyDescent="0.25"/>
    <row r="61543" s="29" customFormat="1" x14ac:dyDescent="0.25"/>
    <row r="61544" s="29" customFormat="1" x14ac:dyDescent="0.25"/>
    <row r="61545" s="29" customFormat="1" x14ac:dyDescent="0.25"/>
    <row r="61546" s="29" customFormat="1" x14ac:dyDescent="0.25"/>
    <row r="61547" s="29" customFormat="1" x14ac:dyDescent="0.25"/>
    <row r="61548" s="29" customFormat="1" x14ac:dyDescent="0.25"/>
    <row r="61549" s="29" customFormat="1" x14ac:dyDescent="0.25"/>
    <row r="61550" s="29" customFormat="1" x14ac:dyDescent="0.25"/>
    <row r="61551" s="29" customFormat="1" x14ac:dyDescent="0.25"/>
    <row r="61552" s="29" customFormat="1" x14ac:dyDescent="0.25"/>
    <row r="61553" s="29" customFormat="1" x14ac:dyDescent="0.25"/>
    <row r="61554" s="29" customFormat="1" x14ac:dyDescent="0.25"/>
    <row r="61555" s="29" customFormat="1" x14ac:dyDescent="0.25"/>
    <row r="61556" s="29" customFormat="1" x14ac:dyDescent="0.25"/>
    <row r="61557" s="29" customFormat="1" x14ac:dyDescent="0.25"/>
    <row r="61558" s="29" customFormat="1" x14ac:dyDescent="0.25"/>
    <row r="61559" s="29" customFormat="1" x14ac:dyDescent="0.25"/>
    <row r="61560" s="29" customFormat="1" x14ac:dyDescent="0.25"/>
    <row r="61561" s="29" customFormat="1" x14ac:dyDescent="0.25"/>
    <row r="61562" s="29" customFormat="1" x14ac:dyDescent="0.25"/>
    <row r="61563" s="29" customFormat="1" x14ac:dyDescent="0.25"/>
    <row r="61564" s="29" customFormat="1" x14ac:dyDescent="0.25"/>
    <row r="61565" s="29" customFormat="1" x14ac:dyDescent="0.25"/>
    <row r="61566" s="29" customFormat="1" x14ac:dyDescent="0.25"/>
    <row r="61567" s="29" customFormat="1" x14ac:dyDescent="0.25"/>
    <row r="61568" s="29" customFormat="1" x14ac:dyDescent="0.25"/>
    <row r="61569" s="29" customFormat="1" x14ac:dyDescent="0.25"/>
    <row r="61570" s="29" customFormat="1" x14ac:dyDescent="0.25"/>
    <row r="61571" s="29" customFormat="1" x14ac:dyDescent="0.25"/>
    <row r="61572" s="29" customFormat="1" x14ac:dyDescent="0.25"/>
    <row r="61573" s="29" customFormat="1" x14ac:dyDescent="0.25"/>
    <row r="61574" s="29" customFormat="1" x14ac:dyDescent="0.25"/>
    <row r="61575" s="29" customFormat="1" x14ac:dyDescent="0.25"/>
    <row r="61576" s="29" customFormat="1" x14ac:dyDescent="0.25"/>
    <row r="61577" s="29" customFormat="1" x14ac:dyDescent="0.25"/>
    <row r="61578" s="29" customFormat="1" x14ac:dyDescent="0.25"/>
    <row r="61579" s="29" customFormat="1" x14ac:dyDescent="0.25"/>
    <row r="61580" s="29" customFormat="1" x14ac:dyDescent="0.25"/>
    <row r="61581" s="29" customFormat="1" x14ac:dyDescent="0.25"/>
    <row r="61582" s="29" customFormat="1" x14ac:dyDescent="0.25"/>
    <row r="61583" s="29" customFormat="1" x14ac:dyDescent="0.25"/>
    <row r="61584" s="29" customFormat="1" x14ac:dyDescent="0.25"/>
    <row r="61585" s="29" customFormat="1" x14ac:dyDescent="0.25"/>
    <row r="61586" s="29" customFormat="1" x14ac:dyDescent="0.25"/>
    <row r="61587" s="29" customFormat="1" x14ac:dyDescent="0.25"/>
    <row r="61588" s="29" customFormat="1" x14ac:dyDescent="0.25"/>
    <row r="61589" s="29" customFormat="1" x14ac:dyDescent="0.25"/>
    <row r="61590" s="29" customFormat="1" x14ac:dyDescent="0.25"/>
    <row r="61591" s="29" customFormat="1" x14ac:dyDescent="0.25"/>
    <row r="61592" s="29" customFormat="1" x14ac:dyDescent="0.25"/>
    <row r="61593" s="29" customFormat="1" x14ac:dyDescent="0.25"/>
    <row r="61594" s="29" customFormat="1" x14ac:dyDescent="0.25"/>
    <row r="61595" s="29" customFormat="1" x14ac:dyDescent="0.25"/>
    <row r="61596" s="29" customFormat="1" x14ac:dyDescent="0.25"/>
    <row r="61597" s="29" customFormat="1" x14ac:dyDescent="0.25"/>
    <row r="61598" s="29" customFormat="1" x14ac:dyDescent="0.25"/>
    <row r="61599" s="29" customFormat="1" x14ac:dyDescent="0.25"/>
    <row r="61600" s="29" customFormat="1" x14ac:dyDescent="0.25"/>
    <row r="61601" s="29" customFormat="1" x14ac:dyDescent="0.25"/>
    <row r="61602" s="29" customFormat="1" x14ac:dyDescent="0.25"/>
    <row r="61603" s="29" customFormat="1" x14ac:dyDescent="0.25"/>
    <row r="61604" s="29" customFormat="1" x14ac:dyDescent="0.25"/>
    <row r="61605" s="29" customFormat="1" x14ac:dyDescent="0.25"/>
    <row r="61606" s="29" customFormat="1" x14ac:dyDescent="0.25"/>
    <row r="61607" s="29" customFormat="1" x14ac:dyDescent="0.25"/>
    <row r="61608" s="29" customFormat="1" x14ac:dyDescent="0.25"/>
    <row r="61609" s="29" customFormat="1" x14ac:dyDescent="0.25"/>
    <row r="61610" s="29" customFormat="1" x14ac:dyDescent="0.25"/>
    <row r="61611" s="29" customFormat="1" x14ac:dyDescent="0.25"/>
    <row r="61612" s="29" customFormat="1" x14ac:dyDescent="0.25"/>
    <row r="61613" s="29" customFormat="1" x14ac:dyDescent="0.25"/>
    <row r="61614" s="29" customFormat="1" x14ac:dyDescent="0.25"/>
    <row r="61615" s="29" customFormat="1" x14ac:dyDescent="0.25"/>
    <row r="61616" s="29" customFormat="1" x14ac:dyDescent="0.25"/>
    <row r="61617" s="29" customFormat="1" x14ac:dyDescent="0.25"/>
    <row r="61618" s="29" customFormat="1" x14ac:dyDescent="0.25"/>
    <row r="61619" s="29" customFormat="1" x14ac:dyDescent="0.25"/>
    <row r="61620" s="29" customFormat="1" x14ac:dyDescent="0.25"/>
    <row r="61621" s="29" customFormat="1" x14ac:dyDescent="0.25"/>
    <row r="61622" s="29" customFormat="1" x14ac:dyDescent="0.25"/>
    <row r="61623" s="29" customFormat="1" x14ac:dyDescent="0.25"/>
    <row r="61624" s="29" customFormat="1" x14ac:dyDescent="0.25"/>
    <row r="61625" s="29" customFormat="1" x14ac:dyDescent="0.25"/>
    <row r="61626" s="29" customFormat="1" x14ac:dyDescent="0.25"/>
    <row r="61627" s="29" customFormat="1" x14ac:dyDescent="0.25"/>
    <row r="61628" s="29" customFormat="1" x14ac:dyDescent="0.25"/>
    <row r="61629" s="29" customFormat="1" x14ac:dyDescent="0.25"/>
    <row r="61630" s="29" customFormat="1" x14ac:dyDescent="0.25"/>
    <row r="61631" s="29" customFormat="1" x14ac:dyDescent="0.25"/>
    <row r="61632" s="29" customFormat="1" x14ac:dyDescent="0.25"/>
    <row r="61633" s="29" customFormat="1" x14ac:dyDescent="0.25"/>
    <row r="61634" s="29" customFormat="1" x14ac:dyDescent="0.25"/>
    <row r="61635" s="29" customFormat="1" x14ac:dyDescent="0.25"/>
    <row r="61636" s="29" customFormat="1" x14ac:dyDescent="0.25"/>
    <row r="61637" s="29" customFormat="1" x14ac:dyDescent="0.25"/>
    <row r="61638" s="29" customFormat="1" x14ac:dyDescent="0.25"/>
    <row r="61639" s="29" customFormat="1" x14ac:dyDescent="0.25"/>
    <row r="61640" s="29" customFormat="1" x14ac:dyDescent="0.25"/>
    <row r="61641" s="29" customFormat="1" x14ac:dyDescent="0.25"/>
    <row r="61642" s="29" customFormat="1" x14ac:dyDescent="0.25"/>
    <row r="61643" s="29" customFormat="1" x14ac:dyDescent="0.25"/>
    <row r="61644" s="29" customFormat="1" x14ac:dyDescent="0.25"/>
    <row r="61645" s="29" customFormat="1" x14ac:dyDescent="0.25"/>
    <row r="61646" s="29" customFormat="1" x14ac:dyDescent="0.25"/>
    <row r="61647" s="29" customFormat="1" x14ac:dyDescent="0.25"/>
    <row r="61648" s="29" customFormat="1" x14ac:dyDescent="0.25"/>
    <row r="61649" s="29" customFormat="1" x14ac:dyDescent="0.25"/>
    <row r="61650" s="29" customFormat="1" x14ac:dyDescent="0.25"/>
    <row r="61651" s="29" customFormat="1" x14ac:dyDescent="0.25"/>
    <row r="61652" s="29" customFormat="1" x14ac:dyDescent="0.25"/>
    <row r="61653" s="29" customFormat="1" x14ac:dyDescent="0.25"/>
    <row r="61654" s="29" customFormat="1" x14ac:dyDescent="0.25"/>
    <row r="61655" s="29" customFormat="1" x14ac:dyDescent="0.25"/>
    <row r="61656" s="29" customFormat="1" x14ac:dyDescent="0.25"/>
    <row r="61657" s="29" customFormat="1" x14ac:dyDescent="0.25"/>
    <row r="61658" s="29" customFormat="1" x14ac:dyDescent="0.25"/>
    <row r="61659" s="29" customFormat="1" x14ac:dyDescent="0.25"/>
    <row r="61660" s="29" customFormat="1" x14ac:dyDescent="0.25"/>
    <row r="61661" s="29" customFormat="1" x14ac:dyDescent="0.25"/>
    <row r="61662" s="29" customFormat="1" x14ac:dyDescent="0.25"/>
    <row r="61663" s="29" customFormat="1" x14ac:dyDescent="0.25"/>
    <row r="61664" s="29" customFormat="1" x14ac:dyDescent="0.25"/>
    <row r="61665" s="29" customFormat="1" x14ac:dyDescent="0.25"/>
    <row r="61666" s="29" customFormat="1" x14ac:dyDescent="0.25"/>
    <row r="61667" s="29" customFormat="1" x14ac:dyDescent="0.25"/>
    <row r="61668" s="29" customFormat="1" x14ac:dyDescent="0.25"/>
    <row r="61669" s="29" customFormat="1" x14ac:dyDescent="0.25"/>
    <row r="61670" s="29" customFormat="1" x14ac:dyDescent="0.25"/>
    <row r="61671" s="29" customFormat="1" x14ac:dyDescent="0.25"/>
    <row r="61672" s="29" customFormat="1" x14ac:dyDescent="0.25"/>
    <row r="61673" s="29" customFormat="1" x14ac:dyDescent="0.25"/>
    <row r="61674" s="29" customFormat="1" x14ac:dyDescent="0.25"/>
    <row r="61675" s="29" customFormat="1" x14ac:dyDescent="0.25"/>
    <row r="61676" s="29" customFormat="1" x14ac:dyDescent="0.25"/>
    <row r="61677" s="29" customFormat="1" x14ac:dyDescent="0.25"/>
    <row r="61678" s="29" customFormat="1" x14ac:dyDescent="0.25"/>
    <row r="61679" s="29" customFormat="1" x14ac:dyDescent="0.25"/>
    <row r="61680" s="29" customFormat="1" x14ac:dyDescent="0.25"/>
    <row r="61681" s="29" customFormat="1" x14ac:dyDescent="0.25"/>
    <row r="61682" s="29" customFormat="1" x14ac:dyDescent="0.25"/>
    <row r="61683" s="29" customFormat="1" x14ac:dyDescent="0.25"/>
    <row r="61684" s="29" customFormat="1" x14ac:dyDescent="0.25"/>
    <row r="61685" s="29" customFormat="1" x14ac:dyDescent="0.25"/>
    <row r="61686" s="29" customFormat="1" x14ac:dyDescent="0.25"/>
    <row r="61687" s="29" customFormat="1" x14ac:dyDescent="0.25"/>
    <row r="61688" s="29" customFormat="1" x14ac:dyDescent="0.25"/>
    <row r="61689" s="29" customFormat="1" x14ac:dyDescent="0.25"/>
    <row r="61690" s="29" customFormat="1" x14ac:dyDescent="0.25"/>
    <row r="61691" s="29" customFormat="1" x14ac:dyDescent="0.25"/>
    <row r="61692" s="29" customFormat="1" x14ac:dyDescent="0.25"/>
    <row r="61693" s="29" customFormat="1" x14ac:dyDescent="0.25"/>
    <row r="61694" s="29" customFormat="1" x14ac:dyDescent="0.25"/>
    <row r="61695" s="29" customFormat="1" x14ac:dyDescent="0.25"/>
    <row r="61696" s="29" customFormat="1" x14ac:dyDescent="0.25"/>
    <row r="61697" s="29" customFormat="1" x14ac:dyDescent="0.25"/>
    <row r="61698" s="29" customFormat="1" x14ac:dyDescent="0.25"/>
    <row r="61699" s="29" customFormat="1" x14ac:dyDescent="0.25"/>
    <row r="61700" s="29" customFormat="1" x14ac:dyDescent="0.25"/>
    <row r="61701" s="29" customFormat="1" x14ac:dyDescent="0.25"/>
    <row r="61702" s="29" customFormat="1" x14ac:dyDescent="0.25"/>
    <row r="61703" s="29" customFormat="1" x14ac:dyDescent="0.25"/>
    <row r="61704" s="29" customFormat="1" x14ac:dyDescent="0.25"/>
    <row r="61705" s="29" customFormat="1" x14ac:dyDescent="0.25"/>
    <row r="61706" s="29" customFormat="1" x14ac:dyDescent="0.25"/>
    <row r="61707" s="29" customFormat="1" x14ac:dyDescent="0.25"/>
    <row r="61708" s="29" customFormat="1" x14ac:dyDescent="0.25"/>
    <row r="61709" s="29" customFormat="1" x14ac:dyDescent="0.25"/>
    <row r="61710" s="29" customFormat="1" x14ac:dyDescent="0.25"/>
    <row r="61711" s="29" customFormat="1" x14ac:dyDescent="0.25"/>
    <row r="61712" s="29" customFormat="1" x14ac:dyDescent="0.25"/>
    <row r="61713" s="29" customFormat="1" x14ac:dyDescent="0.25"/>
    <row r="61714" s="29" customFormat="1" x14ac:dyDescent="0.25"/>
    <row r="61715" s="29" customFormat="1" x14ac:dyDescent="0.25"/>
    <row r="61716" s="29" customFormat="1" x14ac:dyDescent="0.25"/>
    <row r="61717" s="29" customFormat="1" x14ac:dyDescent="0.25"/>
    <row r="61718" s="29" customFormat="1" x14ac:dyDescent="0.25"/>
    <row r="61719" s="29" customFormat="1" x14ac:dyDescent="0.25"/>
    <row r="61720" s="29" customFormat="1" x14ac:dyDescent="0.25"/>
    <row r="61721" s="29" customFormat="1" x14ac:dyDescent="0.25"/>
    <row r="61722" s="29" customFormat="1" x14ac:dyDescent="0.25"/>
    <row r="61723" s="29" customFormat="1" x14ac:dyDescent="0.25"/>
    <row r="61724" s="29" customFormat="1" x14ac:dyDescent="0.25"/>
    <row r="61725" s="29" customFormat="1" x14ac:dyDescent="0.25"/>
    <row r="61726" s="29" customFormat="1" x14ac:dyDescent="0.25"/>
    <row r="61727" s="29" customFormat="1" x14ac:dyDescent="0.25"/>
    <row r="61728" s="29" customFormat="1" x14ac:dyDescent="0.25"/>
    <row r="61729" s="29" customFormat="1" x14ac:dyDescent="0.25"/>
    <row r="61730" s="29" customFormat="1" x14ac:dyDescent="0.25"/>
    <row r="61731" s="29" customFormat="1" x14ac:dyDescent="0.25"/>
    <row r="61732" s="29" customFormat="1" x14ac:dyDescent="0.25"/>
    <row r="61733" s="29" customFormat="1" x14ac:dyDescent="0.25"/>
    <row r="61734" s="29" customFormat="1" x14ac:dyDescent="0.25"/>
    <row r="61735" s="29" customFormat="1" x14ac:dyDescent="0.25"/>
    <row r="61736" s="29" customFormat="1" x14ac:dyDescent="0.25"/>
    <row r="61737" s="29" customFormat="1" x14ac:dyDescent="0.25"/>
    <row r="61738" s="29" customFormat="1" x14ac:dyDescent="0.25"/>
    <row r="61739" s="29" customFormat="1" x14ac:dyDescent="0.25"/>
    <row r="61740" s="29" customFormat="1" x14ac:dyDescent="0.25"/>
    <row r="61741" s="29" customFormat="1" x14ac:dyDescent="0.25"/>
    <row r="61742" s="29" customFormat="1" x14ac:dyDescent="0.25"/>
    <row r="61743" s="29" customFormat="1" x14ac:dyDescent="0.25"/>
    <row r="61744" s="29" customFormat="1" x14ac:dyDescent="0.25"/>
    <row r="61745" s="29" customFormat="1" x14ac:dyDescent="0.25"/>
    <row r="61746" s="29" customFormat="1" x14ac:dyDescent="0.25"/>
    <row r="61747" s="29" customFormat="1" x14ac:dyDescent="0.25"/>
    <row r="61748" s="29" customFormat="1" x14ac:dyDescent="0.25"/>
    <row r="61749" s="29" customFormat="1" x14ac:dyDescent="0.25"/>
    <row r="61750" s="29" customFormat="1" x14ac:dyDescent="0.25"/>
    <row r="61751" s="29" customFormat="1" x14ac:dyDescent="0.25"/>
    <row r="61752" s="29" customFormat="1" x14ac:dyDescent="0.25"/>
    <row r="61753" s="29" customFormat="1" x14ac:dyDescent="0.25"/>
    <row r="61754" s="29" customFormat="1" x14ac:dyDescent="0.25"/>
    <row r="61755" s="29" customFormat="1" x14ac:dyDescent="0.25"/>
    <row r="61756" s="29" customFormat="1" x14ac:dyDescent="0.25"/>
    <row r="61757" s="29" customFormat="1" x14ac:dyDescent="0.25"/>
    <row r="61758" s="29" customFormat="1" x14ac:dyDescent="0.25"/>
    <row r="61759" s="29" customFormat="1" x14ac:dyDescent="0.25"/>
    <row r="61760" s="29" customFormat="1" x14ac:dyDescent="0.25"/>
    <row r="61761" s="29" customFormat="1" x14ac:dyDescent="0.25"/>
    <row r="61762" s="29" customFormat="1" x14ac:dyDescent="0.25"/>
    <row r="61763" s="29" customFormat="1" x14ac:dyDescent="0.25"/>
    <row r="61764" s="29" customFormat="1" x14ac:dyDescent="0.25"/>
    <row r="61765" s="29" customFormat="1" x14ac:dyDescent="0.25"/>
    <row r="61766" s="29" customFormat="1" x14ac:dyDescent="0.25"/>
    <row r="61767" s="29" customFormat="1" x14ac:dyDescent="0.25"/>
    <row r="61768" s="29" customFormat="1" x14ac:dyDescent="0.25"/>
    <row r="61769" s="29" customFormat="1" x14ac:dyDescent="0.25"/>
    <row r="61770" s="29" customFormat="1" x14ac:dyDescent="0.25"/>
    <row r="61771" s="29" customFormat="1" x14ac:dyDescent="0.25"/>
    <row r="61772" s="29" customFormat="1" x14ac:dyDescent="0.25"/>
    <row r="61773" s="29" customFormat="1" x14ac:dyDescent="0.25"/>
    <row r="61774" s="29" customFormat="1" x14ac:dyDescent="0.25"/>
    <row r="61775" s="29" customFormat="1" x14ac:dyDescent="0.25"/>
    <row r="61776" s="29" customFormat="1" x14ac:dyDescent="0.25"/>
    <row r="61777" s="29" customFormat="1" x14ac:dyDescent="0.25"/>
    <row r="61778" s="29" customFormat="1" x14ac:dyDescent="0.25"/>
    <row r="61779" s="29" customFormat="1" x14ac:dyDescent="0.25"/>
    <row r="61780" s="29" customFormat="1" x14ac:dyDescent="0.25"/>
    <row r="61781" s="29" customFormat="1" x14ac:dyDescent="0.25"/>
    <row r="61782" s="29" customFormat="1" x14ac:dyDescent="0.25"/>
    <row r="61783" s="29" customFormat="1" x14ac:dyDescent="0.25"/>
    <row r="61784" s="29" customFormat="1" x14ac:dyDescent="0.25"/>
    <row r="61785" s="29" customFormat="1" x14ac:dyDescent="0.25"/>
    <row r="61786" s="29" customFormat="1" x14ac:dyDescent="0.25"/>
    <row r="61787" s="29" customFormat="1" x14ac:dyDescent="0.25"/>
    <row r="61788" s="29" customFormat="1" x14ac:dyDescent="0.25"/>
    <row r="61789" s="29" customFormat="1" x14ac:dyDescent="0.25"/>
    <row r="61790" s="29" customFormat="1" x14ac:dyDescent="0.25"/>
    <row r="61791" s="29" customFormat="1" x14ac:dyDescent="0.25"/>
    <row r="61792" s="29" customFormat="1" x14ac:dyDescent="0.25"/>
    <row r="61793" s="29" customFormat="1" x14ac:dyDescent="0.25"/>
    <row r="61794" s="29" customFormat="1" x14ac:dyDescent="0.25"/>
    <row r="61795" s="29" customFormat="1" x14ac:dyDescent="0.25"/>
    <row r="61796" s="29" customFormat="1" x14ac:dyDescent="0.25"/>
    <row r="61797" s="29" customFormat="1" x14ac:dyDescent="0.25"/>
    <row r="61798" s="29" customFormat="1" x14ac:dyDescent="0.25"/>
    <row r="61799" s="29" customFormat="1" x14ac:dyDescent="0.25"/>
    <row r="61800" s="29" customFormat="1" x14ac:dyDescent="0.25"/>
    <row r="61801" s="29" customFormat="1" x14ac:dyDescent="0.25"/>
    <row r="61802" s="29" customFormat="1" x14ac:dyDescent="0.25"/>
    <row r="61803" s="29" customFormat="1" x14ac:dyDescent="0.25"/>
    <row r="61804" s="29" customFormat="1" x14ac:dyDescent="0.25"/>
    <row r="61805" s="29" customFormat="1" x14ac:dyDescent="0.25"/>
    <row r="61806" s="29" customFormat="1" x14ac:dyDescent="0.25"/>
    <row r="61807" s="29" customFormat="1" x14ac:dyDescent="0.25"/>
    <row r="61808" s="29" customFormat="1" x14ac:dyDescent="0.25"/>
    <row r="61809" s="29" customFormat="1" x14ac:dyDescent="0.25"/>
    <row r="61810" s="29" customFormat="1" x14ac:dyDescent="0.25"/>
    <row r="61811" s="29" customFormat="1" x14ac:dyDescent="0.25"/>
    <row r="61812" s="29" customFormat="1" x14ac:dyDescent="0.25"/>
    <row r="61813" s="29" customFormat="1" x14ac:dyDescent="0.25"/>
    <row r="61814" s="29" customFormat="1" x14ac:dyDescent="0.25"/>
    <row r="61815" s="29" customFormat="1" x14ac:dyDescent="0.25"/>
    <row r="61816" s="29" customFormat="1" x14ac:dyDescent="0.25"/>
    <row r="61817" s="29" customFormat="1" x14ac:dyDescent="0.25"/>
    <row r="61818" s="29" customFormat="1" x14ac:dyDescent="0.25"/>
    <row r="61819" s="29" customFormat="1" x14ac:dyDescent="0.25"/>
    <row r="61820" s="29" customFormat="1" x14ac:dyDescent="0.25"/>
    <row r="61821" s="29" customFormat="1" x14ac:dyDescent="0.25"/>
    <row r="61822" s="29" customFormat="1" x14ac:dyDescent="0.25"/>
    <row r="61823" s="29" customFormat="1" x14ac:dyDescent="0.25"/>
    <row r="61824" s="29" customFormat="1" x14ac:dyDescent="0.25"/>
    <row r="61825" s="29" customFormat="1" x14ac:dyDescent="0.25"/>
    <row r="61826" s="29" customFormat="1" x14ac:dyDescent="0.25"/>
    <row r="61827" s="29" customFormat="1" x14ac:dyDescent="0.25"/>
    <row r="61828" s="29" customFormat="1" x14ac:dyDescent="0.25"/>
    <row r="61829" s="29" customFormat="1" x14ac:dyDescent="0.25"/>
    <row r="61830" s="29" customFormat="1" x14ac:dyDescent="0.25"/>
    <row r="61831" s="29" customFormat="1" x14ac:dyDescent="0.25"/>
    <row r="61832" s="29" customFormat="1" x14ac:dyDescent="0.25"/>
    <row r="61833" s="29" customFormat="1" x14ac:dyDescent="0.25"/>
    <row r="61834" s="29" customFormat="1" x14ac:dyDescent="0.25"/>
    <row r="61835" s="29" customFormat="1" x14ac:dyDescent="0.25"/>
    <row r="61836" s="29" customFormat="1" x14ac:dyDescent="0.25"/>
    <row r="61837" s="29" customFormat="1" x14ac:dyDescent="0.25"/>
    <row r="61838" s="29" customFormat="1" x14ac:dyDescent="0.25"/>
    <row r="61839" s="29" customFormat="1" x14ac:dyDescent="0.25"/>
    <row r="61840" s="29" customFormat="1" x14ac:dyDescent="0.25"/>
    <row r="61841" s="29" customFormat="1" x14ac:dyDescent="0.25"/>
    <row r="61842" s="29" customFormat="1" x14ac:dyDescent="0.25"/>
    <row r="61843" s="29" customFormat="1" x14ac:dyDescent="0.25"/>
    <row r="61844" s="29" customFormat="1" x14ac:dyDescent="0.25"/>
    <row r="61845" s="29" customFormat="1" x14ac:dyDescent="0.25"/>
    <row r="61846" s="29" customFormat="1" x14ac:dyDescent="0.25"/>
    <row r="61847" s="29" customFormat="1" x14ac:dyDescent="0.25"/>
    <row r="61848" s="29" customFormat="1" x14ac:dyDescent="0.25"/>
    <row r="61849" s="29" customFormat="1" x14ac:dyDescent="0.25"/>
    <row r="61850" s="29" customFormat="1" x14ac:dyDescent="0.25"/>
    <row r="61851" s="29" customFormat="1" x14ac:dyDescent="0.25"/>
    <row r="61852" s="29" customFormat="1" x14ac:dyDescent="0.25"/>
    <row r="61853" s="29" customFormat="1" x14ac:dyDescent="0.25"/>
    <row r="61854" s="29" customFormat="1" x14ac:dyDescent="0.25"/>
    <row r="61855" s="29" customFormat="1" x14ac:dyDescent="0.25"/>
    <row r="61856" s="29" customFormat="1" x14ac:dyDescent="0.25"/>
    <row r="61857" s="29" customFormat="1" x14ac:dyDescent="0.25"/>
    <row r="61858" s="29" customFormat="1" x14ac:dyDescent="0.25"/>
    <row r="61859" s="29" customFormat="1" x14ac:dyDescent="0.25"/>
    <row r="61860" s="29" customFormat="1" x14ac:dyDescent="0.25"/>
    <row r="61861" s="29" customFormat="1" x14ac:dyDescent="0.25"/>
    <row r="61862" s="29" customFormat="1" x14ac:dyDescent="0.25"/>
    <row r="61863" s="29" customFormat="1" x14ac:dyDescent="0.25"/>
    <row r="61864" s="29" customFormat="1" x14ac:dyDescent="0.25"/>
    <row r="61865" s="29" customFormat="1" x14ac:dyDescent="0.25"/>
    <row r="61866" s="29" customFormat="1" x14ac:dyDescent="0.25"/>
    <row r="61867" s="29" customFormat="1" x14ac:dyDescent="0.25"/>
    <row r="61868" s="29" customFormat="1" x14ac:dyDescent="0.25"/>
    <row r="61869" s="29" customFormat="1" x14ac:dyDescent="0.25"/>
    <row r="61870" s="29" customFormat="1" x14ac:dyDescent="0.25"/>
    <row r="61871" s="29" customFormat="1" x14ac:dyDescent="0.25"/>
    <row r="61872" s="29" customFormat="1" x14ac:dyDescent="0.25"/>
    <row r="61873" s="29" customFormat="1" x14ac:dyDescent="0.25"/>
    <row r="61874" s="29" customFormat="1" x14ac:dyDescent="0.25"/>
    <row r="61875" s="29" customFormat="1" x14ac:dyDescent="0.25"/>
    <row r="61876" s="29" customFormat="1" x14ac:dyDescent="0.25"/>
    <row r="61877" s="29" customFormat="1" x14ac:dyDescent="0.25"/>
    <row r="61878" s="29" customFormat="1" x14ac:dyDescent="0.25"/>
    <row r="61879" s="29" customFormat="1" x14ac:dyDescent="0.25"/>
    <row r="61880" s="29" customFormat="1" x14ac:dyDescent="0.25"/>
    <row r="61881" s="29" customFormat="1" x14ac:dyDescent="0.25"/>
    <row r="61882" s="29" customFormat="1" x14ac:dyDescent="0.25"/>
    <row r="61883" s="29" customFormat="1" x14ac:dyDescent="0.25"/>
    <row r="61884" s="29" customFormat="1" x14ac:dyDescent="0.25"/>
    <row r="61885" s="29" customFormat="1" x14ac:dyDescent="0.25"/>
    <row r="61886" s="29" customFormat="1" x14ac:dyDescent="0.25"/>
    <row r="61887" s="29" customFormat="1" x14ac:dyDescent="0.25"/>
    <row r="61888" s="29" customFormat="1" x14ac:dyDescent="0.25"/>
    <row r="61889" s="29" customFormat="1" x14ac:dyDescent="0.25"/>
    <row r="61890" s="29" customFormat="1" x14ac:dyDescent="0.25"/>
    <row r="61891" s="29" customFormat="1" x14ac:dyDescent="0.25"/>
    <row r="61892" s="29" customFormat="1" x14ac:dyDescent="0.25"/>
    <row r="61893" s="29" customFormat="1" x14ac:dyDescent="0.25"/>
    <row r="61894" s="29" customFormat="1" x14ac:dyDescent="0.25"/>
    <row r="61895" s="29" customFormat="1" x14ac:dyDescent="0.25"/>
    <row r="61896" s="29" customFormat="1" x14ac:dyDescent="0.25"/>
    <row r="61897" s="29" customFormat="1" x14ac:dyDescent="0.25"/>
    <row r="61898" s="29" customFormat="1" x14ac:dyDescent="0.25"/>
    <row r="61899" s="29" customFormat="1" x14ac:dyDescent="0.25"/>
    <row r="61900" s="29" customFormat="1" x14ac:dyDescent="0.25"/>
    <row r="61901" s="29" customFormat="1" x14ac:dyDescent="0.25"/>
    <row r="61902" s="29" customFormat="1" x14ac:dyDescent="0.25"/>
    <row r="61903" s="29" customFormat="1" x14ac:dyDescent="0.25"/>
    <row r="61904" s="29" customFormat="1" x14ac:dyDescent="0.25"/>
    <row r="61905" s="29" customFormat="1" x14ac:dyDescent="0.25"/>
    <row r="61906" s="29" customFormat="1" x14ac:dyDescent="0.25"/>
    <row r="61907" s="29" customFormat="1" x14ac:dyDescent="0.25"/>
    <row r="61908" s="29" customFormat="1" x14ac:dyDescent="0.25"/>
    <row r="61909" s="29" customFormat="1" x14ac:dyDescent="0.25"/>
    <row r="61910" s="29" customFormat="1" x14ac:dyDescent="0.25"/>
    <row r="61911" s="29" customFormat="1" x14ac:dyDescent="0.25"/>
    <row r="61912" s="29" customFormat="1" x14ac:dyDescent="0.25"/>
    <row r="61913" s="29" customFormat="1" x14ac:dyDescent="0.25"/>
    <row r="61914" s="29" customFormat="1" x14ac:dyDescent="0.25"/>
    <row r="61915" s="29" customFormat="1" x14ac:dyDescent="0.25"/>
    <row r="61916" s="29" customFormat="1" x14ac:dyDescent="0.25"/>
    <row r="61917" s="29" customFormat="1" x14ac:dyDescent="0.25"/>
    <row r="61918" s="29" customFormat="1" x14ac:dyDescent="0.25"/>
    <row r="61919" s="29" customFormat="1" x14ac:dyDescent="0.25"/>
    <row r="61920" s="29" customFormat="1" x14ac:dyDescent="0.25"/>
    <row r="61921" s="29" customFormat="1" x14ac:dyDescent="0.25"/>
    <row r="61922" s="29" customFormat="1" x14ac:dyDescent="0.25"/>
    <row r="61923" s="29" customFormat="1" x14ac:dyDescent="0.25"/>
    <row r="61924" s="29" customFormat="1" x14ac:dyDescent="0.25"/>
    <row r="61925" s="29" customFormat="1" x14ac:dyDescent="0.25"/>
    <row r="61926" s="29" customFormat="1" x14ac:dyDescent="0.25"/>
    <row r="61927" s="29" customFormat="1" x14ac:dyDescent="0.25"/>
    <row r="61928" s="29" customFormat="1" x14ac:dyDescent="0.25"/>
    <row r="61929" s="29" customFormat="1" x14ac:dyDescent="0.25"/>
    <row r="61930" s="29" customFormat="1" x14ac:dyDescent="0.25"/>
    <row r="61931" s="29" customFormat="1" x14ac:dyDescent="0.25"/>
    <row r="61932" s="29" customFormat="1" x14ac:dyDescent="0.25"/>
    <row r="61933" s="29" customFormat="1" x14ac:dyDescent="0.25"/>
    <row r="61934" s="29" customFormat="1" x14ac:dyDescent="0.25"/>
    <row r="61935" s="29" customFormat="1" x14ac:dyDescent="0.25"/>
    <row r="61936" s="29" customFormat="1" x14ac:dyDescent="0.25"/>
    <row r="61937" s="29" customFormat="1" x14ac:dyDescent="0.25"/>
    <row r="61938" s="29" customFormat="1" x14ac:dyDescent="0.25"/>
    <row r="61939" s="29" customFormat="1" x14ac:dyDescent="0.25"/>
    <row r="61940" s="29" customFormat="1" x14ac:dyDescent="0.25"/>
    <row r="61941" s="29" customFormat="1" x14ac:dyDescent="0.25"/>
    <row r="61942" s="29" customFormat="1" x14ac:dyDescent="0.25"/>
    <row r="61943" s="29" customFormat="1" x14ac:dyDescent="0.25"/>
    <row r="61944" s="29" customFormat="1" x14ac:dyDescent="0.25"/>
    <row r="61945" s="29" customFormat="1" x14ac:dyDescent="0.25"/>
    <row r="61946" s="29" customFormat="1" x14ac:dyDescent="0.25"/>
    <row r="61947" s="29" customFormat="1" x14ac:dyDescent="0.25"/>
    <row r="61948" s="29" customFormat="1" x14ac:dyDescent="0.25"/>
    <row r="61949" s="29" customFormat="1" x14ac:dyDescent="0.25"/>
    <row r="61950" s="29" customFormat="1" x14ac:dyDescent="0.25"/>
    <row r="61951" s="29" customFormat="1" x14ac:dyDescent="0.25"/>
    <row r="61952" s="29" customFormat="1" x14ac:dyDescent="0.25"/>
    <row r="61953" s="29" customFormat="1" x14ac:dyDescent="0.25"/>
    <row r="61954" s="29" customFormat="1" x14ac:dyDescent="0.25"/>
    <row r="61955" s="29" customFormat="1" x14ac:dyDescent="0.25"/>
    <row r="61956" s="29" customFormat="1" x14ac:dyDescent="0.25"/>
    <row r="61957" s="29" customFormat="1" x14ac:dyDescent="0.25"/>
    <row r="61958" s="29" customFormat="1" x14ac:dyDescent="0.25"/>
    <row r="61959" s="29" customFormat="1" x14ac:dyDescent="0.25"/>
    <row r="61960" s="29" customFormat="1" x14ac:dyDescent="0.25"/>
    <row r="61961" s="29" customFormat="1" x14ac:dyDescent="0.25"/>
    <row r="61962" s="29" customFormat="1" x14ac:dyDescent="0.25"/>
    <row r="61963" s="29" customFormat="1" x14ac:dyDescent="0.25"/>
    <row r="61964" s="29" customFormat="1" x14ac:dyDescent="0.25"/>
    <row r="61965" s="29" customFormat="1" x14ac:dyDescent="0.25"/>
    <row r="61966" s="29" customFormat="1" x14ac:dyDescent="0.25"/>
    <row r="61967" s="29" customFormat="1" x14ac:dyDescent="0.25"/>
    <row r="61968" s="29" customFormat="1" x14ac:dyDescent="0.25"/>
    <row r="61969" s="29" customFormat="1" x14ac:dyDescent="0.25"/>
    <row r="61970" s="29" customFormat="1" x14ac:dyDescent="0.25"/>
    <row r="61971" s="29" customFormat="1" x14ac:dyDescent="0.25"/>
    <row r="61972" s="29" customFormat="1" x14ac:dyDescent="0.25"/>
    <row r="61973" s="29" customFormat="1" x14ac:dyDescent="0.25"/>
    <row r="61974" s="29" customFormat="1" x14ac:dyDescent="0.25"/>
    <row r="61975" s="29" customFormat="1" x14ac:dyDescent="0.25"/>
    <row r="61976" s="29" customFormat="1" x14ac:dyDescent="0.25"/>
    <row r="61977" s="29" customFormat="1" x14ac:dyDescent="0.25"/>
    <row r="61978" s="29" customFormat="1" x14ac:dyDescent="0.25"/>
    <row r="61979" s="29" customFormat="1" x14ac:dyDescent="0.25"/>
    <row r="61980" s="29" customFormat="1" x14ac:dyDescent="0.25"/>
    <row r="61981" s="29" customFormat="1" x14ac:dyDescent="0.25"/>
    <row r="61982" s="29" customFormat="1" x14ac:dyDescent="0.25"/>
    <row r="61983" s="29" customFormat="1" x14ac:dyDescent="0.25"/>
    <row r="61984" s="29" customFormat="1" x14ac:dyDescent="0.25"/>
    <row r="61985" s="29" customFormat="1" x14ac:dyDescent="0.25"/>
    <row r="61986" s="29" customFormat="1" x14ac:dyDescent="0.25"/>
    <row r="61987" s="29" customFormat="1" x14ac:dyDescent="0.25"/>
    <row r="61988" s="29" customFormat="1" x14ac:dyDescent="0.25"/>
    <row r="61989" s="29" customFormat="1" x14ac:dyDescent="0.25"/>
    <row r="61990" s="29" customFormat="1" x14ac:dyDescent="0.25"/>
    <row r="61991" s="29" customFormat="1" x14ac:dyDescent="0.25"/>
    <row r="61992" s="29" customFormat="1" x14ac:dyDescent="0.25"/>
    <row r="61993" s="29" customFormat="1" x14ac:dyDescent="0.25"/>
    <row r="61994" s="29" customFormat="1" x14ac:dyDescent="0.25"/>
    <row r="61995" s="29" customFormat="1" x14ac:dyDescent="0.25"/>
    <row r="61996" s="29" customFormat="1" x14ac:dyDescent="0.25"/>
    <row r="61997" s="29" customFormat="1" x14ac:dyDescent="0.25"/>
    <row r="61998" s="29" customFormat="1" x14ac:dyDescent="0.25"/>
    <row r="61999" s="29" customFormat="1" x14ac:dyDescent="0.25"/>
    <row r="62000" s="29" customFormat="1" x14ac:dyDescent="0.25"/>
    <row r="62001" s="29" customFormat="1" x14ac:dyDescent="0.25"/>
    <row r="62002" s="29" customFormat="1" x14ac:dyDescent="0.25"/>
    <row r="62003" s="29" customFormat="1" x14ac:dyDescent="0.25"/>
    <row r="62004" s="29" customFormat="1" x14ac:dyDescent="0.25"/>
    <row r="62005" s="29" customFormat="1" x14ac:dyDescent="0.25"/>
    <row r="62006" s="29" customFormat="1" x14ac:dyDescent="0.25"/>
    <row r="62007" s="29" customFormat="1" x14ac:dyDescent="0.25"/>
    <row r="62008" s="29" customFormat="1" x14ac:dyDescent="0.25"/>
    <row r="62009" s="29" customFormat="1" x14ac:dyDescent="0.25"/>
    <row r="62010" s="29" customFormat="1" x14ac:dyDescent="0.25"/>
    <row r="62011" s="29" customFormat="1" x14ac:dyDescent="0.25"/>
    <row r="62012" s="29" customFormat="1" x14ac:dyDescent="0.25"/>
    <row r="62013" s="29" customFormat="1" x14ac:dyDescent="0.25"/>
    <row r="62014" s="29" customFormat="1" x14ac:dyDescent="0.25"/>
    <row r="62015" s="29" customFormat="1" x14ac:dyDescent="0.25"/>
    <row r="62016" s="29" customFormat="1" x14ac:dyDescent="0.25"/>
    <row r="62017" s="29" customFormat="1" x14ac:dyDescent="0.25"/>
    <row r="62018" s="29" customFormat="1" x14ac:dyDescent="0.25"/>
    <row r="62019" s="29" customFormat="1" x14ac:dyDescent="0.25"/>
    <row r="62020" s="29" customFormat="1" x14ac:dyDescent="0.25"/>
    <row r="62021" s="29" customFormat="1" x14ac:dyDescent="0.25"/>
    <row r="62022" s="29" customFormat="1" x14ac:dyDescent="0.25"/>
    <row r="62023" s="29" customFormat="1" x14ac:dyDescent="0.25"/>
    <row r="62024" s="29" customFormat="1" x14ac:dyDescent="0.25"/>
    <row r="62025" s="29" customFormat="1" x14ac:dyDescent="0.25"/>
    <row r="62026" s="29" customFormat="1" x14ac:dyDescent="0.25"/>
    <row r="62027" s="29" customFormat="1" x14ac:dyDescent="0.25"/>
    <row r="62028" s="29" customFormat="1" x14ac:dyDescent="0.25"/>
    <row r="62029" s="29" customFormat="1" x14ac:dyDescent="0.25"/>
    <row r="62030" s="29" customFormat="1" x14ac:dyDescent="0.25"/>
    <row r="62031" s="29" customFormat="1" x14ac:dyDescent="0.25"/>
    <row r="62032" s="29" customFormat="1" x14ac:dyDescent="0.25"/>
    <row r="62033" s="29" customFormat="1" x14ac:dyDescent="0.25"/>
    <row r="62034" s="29" customFormat="1" x14ac:dyDescent="0.25"/>
    <row r="62035" s="29" customFormat="1" x14ac:dyDescent="0.25"/>
    <row r="62036" s="29" customFormat="1" x14ac:dyDescent="0.25"/>
    <row r="62037" s="29" customFormat="1" x14ac:dyDescent="0.25"/>
    <row r="62038" s="29" customFormat="1" x14ac:dyDescent="0.25"/>
    <row r="62039" s="29" customFormat="1" x14ac:dyDescent="0.25"/>
    <row r="62040" s="29" customFormat="1" x14ac:dyDescent="0.25"/>
    <row r="62041" s="29" customFormat="1" x14ac:dyDescent="0.25"/>
    <row r="62042" s="29" customFormat="1" x14ac:dyDescent="0.25"/>
    <row r="62043" s="29" customFormat="1" x14ac:dyDescent="0.25"/>
    <row r="62044" s="29" customFormat="1" x14ac:dyDescent="0.25"/>
    <row r="62045" s="29" customFormat="1" x14ac:dyDescent="0.25"/>
    <row r="62046" s="29" customFormat="1" x14ac:dyDescent="0.25"/>
    <row r="62047" s="29" customFormat="1" x14ac:dyDescent="0.25"/>
    <row r="62048" s="29" customFormat="1" x14ac:dyDescent="0.25"/>
    <row r="62049" s="29" customFormat="1" x14ac:dyDescent="0.25"/>
    <row r="62050" s="29" customFormat="1" x14ac:dyDescent="0.25"/>
    <row r="62051" s="29" customFormat="1" x14ac:dyDescent="0.25"/>
    <row r="62052" s="29" customFormat="1" x14ac:dyDescent="0.25"/>
    <row r="62053" s="29" customFormat="1" x14ac:dyDescent="0.25"/>
    <row r="62054" s="29" customFormat="1" x14ac:dyDescent="0.25"/>
    <row r="62055" s="29" customFormat="1" x14ac:dyDescent="0.25"/>
    <row r="62056" s="29" customFormat="1" x14ac:dyDescent="0.25"/>
    <row r="62057" s="29" customFormat="1" x14ac:dyDescent="0.25"/>
    <row r="62058" s="29" customFormat="1" x14ac:dyDescent="0.25"/>
    <row r="62059" s="29" customFormat="1" x14ac:dyDescent="0.25"/>
    <row r="62060" s="29" customFormat="1" x14ac:dyDescent="0.25"/>
    <row r="62061" s="29" customFormat="1" x14ac:dyDescent="0.25"/>
    <row r="62062" s="29" customFormat="1" x14ac:dyDescent="0.25"/>
    <row r="62063" s="29" customFormat="1" x14ac:dyDescent="0.25"/>
    <row r="62064" s="29" customFormat="1" x14ac:dyDescent="0.25"/>
    <row r="62065" s="29" customFormat="1" x14ac:dyDescent="0.25"/>
    <row r="62066" s="29" customFormat="1" x14ac:dyDescent="0.25"/>
    <row r="62067" s="29" customFormat="1" x14ac:dyDescent="0.25"/>
    <row r="62068" s="29" customFormat="1" x14ac:dyDescent="0.25"/>
    <row r="62069" s="29" customFormat="1" x14ac:dyDescent="0.25"/>
    <row r="62070" s="29" customFormat="1" x14ac:dyDescent="0.25"/>
    <row r="62071" s="29" customFormat="1" x14ac:dyDescent="0.25"/>
    <row r="62072" s="29" customFormat="1" x14ac:dyDescent="0.25"/>
    <row r="62073" s="29" customFormat="1" x14ac:dyDescent="0.25"/>
    <row r="62074" s="29" customFormat="1" x14ac:dyDescent="0.25"/>
    <row r="62075" s="29" customFormat="1" x14ac:dyDescent="0.25"/>
    <row r="62076" s="29" customFormat="1" x14ac:dyDescent="0.25"/>
    <row r="62077" s="29" customFormat="1" x14ac:dyDescent="0.25"/>
    <row r="62078" s="29" customFormat="1" x14ac:dyDescent="0.25"/>
    <row r="62079" s="29" customFormat="1" x14ac:dyDescent="0.25"/>
    <row r="62080" s="29" customFormat="1" x14ac:dyDescent="0.25"/>
    <row r="62081" s="29" customFormat="1" x14ac:dyDescent="0.25"/>
    <row r="62082" s="29" customFormat="1" x14ac:dyDescent="0.25"/>
    <row r="62083" s="29" customFormat="1" x14ac:dyDescent="0.25"/>
    <row r="62084" s="29" customFormat="1" x14ac:dyDescent="0.25"/>
    <row r="62085" s="29" customFormat="1" x14ac:dyDescent="0.25"/>
    <row r="62086" s="29" customFormat="1" x14ac:dyDescent="0.25"/>
    <row r="62087" s="29" customFormat="1" x14ac:dyDescent="0.25"/>
    <row r="62088" s="29" customFormat="1" x14ac:dyDescent="0.25"/>
    <row r="62089" s="29" customFormat="1" x14ac:dyDescent="0.25"/>
    <row r="62090" s="29" customFormat="1" x14ac:dyDescent="0.25"/>
    <row r="62091" s="29" customFormat="1" x14ac:dyDescent="0.25"/>
    <row r="62092" s="29" customFormat="1" x14ac:dyDescent="0.25"/>
    <row r="62093" s="29" customFormat="1" x14ac:dyDescent="0.25"/>
    <row r="62094" s="29" customFormat="1" x14ac:dyDescent="0.25"/>
    <row r="62095" s="29" customFormat="1" x14ac:dyDescent="0.25"/>
    <row r="62096" s="29" customFormat="1" x14ac:dyDescent="0.25"/>
    <row r="62097" s="29" customFormat="1" x14ac:dyDescent="0.25"/>
    <row r="62098" s="29" customFormat="1" x14ac:dyDescent="0.25"/>
    <row r="62099" s="29" customFormat="1" x14ac:dyDescent="0.25"/>
    <row r="62100" s="29" customFormat="1" x14ac:dyDescent="0.25"/>
    <row r="62101" s="29" customFormat="1" x14ac:dyDescent="0.25"/>
    <row r="62102" s="29" customFormat="1" x14ac:dyDescent="0.25"/>
    <row r="62103" s="29" customFormat="1" x14ac:dyDescent="0.25"/>
    <row r="62104" s="29" customFormat="1" x14ac:dyDescent="0.25"/>
    <row r="62105" s="29" customFormat="1" x14ac:dyDescent="0.25"/>
    <row r="62106" s="29" customFormat="1" x14ac:dyDescent="0.25"/>
    <row r="62107" s="29" customFormat="1" x14ac:dyDescent="0.25"/>
    <row r="62108" s="29" customFormat="1" x14ac:dyDescent="0.25"/>
    <row r="62109" s="29" customFormat="1" x14ac:dyDescent="0.25"/>
    <row r="62110" s="29" customFormat="1" x14ac:dyDescent="0.25"/>
    <row r="62111" s="29" customFormat="1" x14ac:dyDescent="0.25"/>
    <row r="62112" s="29" customFormat="1" x14ac:dyDescent="0.25"/>
    <row r="62113" s="29" customFormat="1" x14ac:dyDescent="0.25"/>
    <row r="62114" s="29" customFormat="1" x14ac:dyDescent="0.25"/>
    <row r="62115" s="29" customFormat="1" x14ac:dyDescent="0.25"/>
    <row r="62116" s="29" customFormat="1" x14ac:dyDescent="0.25"/>
    <row r="62117" s="29" customFormat="1" x14ac:dyDescent="0.25"/>
    <row r="62118" s="29" customFormat="1" x14ac:dyDescent="0.25"/>
    <row r="62119" s="29" customFormat="1" x14ac:dyDescent="0.25"/>
    <row r="62120" s="29" customFormat="1" x14ac:dyDescent="0.25"/>
    <row r="62121" s="29" customFormat="1" x14ac:dyDescent="0.25"/>
    <row r="62122" s="29" customFormat="1" x14ac:dyDescent="0.25"/>
    <row r="62123" s="29" customFormat="1" x14ac:dyDescent="0.25"/>
    <row r="62124" s="29" customFormat="1" x14ac:dyDescent="0.25"/>
    <row r="62125" s="29" customFormat="1" x14ac:dyDescent="0.25"/>
    <row r="62126" s="29" customFormat="1" x14ac:dyDescent="0.25"/>
    <row r="62127" s="29" customFormat="1" x14ac:dyDescent="0.25"/>
    <row r="62128" s="29" customFormat="1" x14ac:dyDescent="0.25"/>
    <row r="62129" s="29" customFormat="1" x14ac:dyDescent="0.25"/>
    <row r="62130" s="29" customFormat="1" x14ac:dyDescent="0.25"/>
    <row r="62131" s="29" customFormat="1" x14ac:dyDescent="0.25"/>
    <row r="62132" s="29" customFormat="1" x14ac:dyDescent="0.25"/>
    <row r="62133" s="29" customFormat="1" x14ac:dyDescent="0.25"/>
    <row r="62134" s="29" customFormat="1" x14ac:dyDescent="0.25"/>
    <row r="62135" s="29" customFormat="1" x14ac:dyDescent="0.25"/>
    <row r="62136" s="29" customFormat="1" x14ac:dyDescent="0.25"/>
    <row r="62137" s="29" customFormat="1" x14ac:dyDescent="0.25"/>
    <row r="62138" s="29" customFormat="1" x14ac:dyDescent="0.25"/>
    <row r="62139" s="29" customFormat="1" x14ac:dyDescent="0.25"/>
    <row r="62140" s="29" customFormat="1" x14ac:dyDescent="0.25"/>
    <row r="62141" s="29" customFormat="1" x14ac:dyDescent="0.25"/>
    <row r="62142" s="29" customFormat="1" x14ac:dyDescent="0.25"/>
    <row r="62143" s="29" customFormat="1" x14ac:dyDescent="0.25"/>
    <row r="62144" s="29" customFormat="1" x14ac:dyDescent="0.25"/>
    <row r="62145" s="29" customFormat="1" x14ac:dyDescent="0.25"/>
    <row r="62146" s="29" customFormat="1" x14ac:dyDescent="0.25"/>
    <row r="62147" s="29" customFormat="1" x14ac:dyDescent="0.25"/>
    <row r="62148" s="29" customFormat="1" x14ac:dyDescent="0.25"/>
    <row r="62149" s="29" customFormat="1" x14ac:dyDescent="0.25"/>
    <row r="62150" s="29" customFormat="1" x14ac:dyDescent="0.25"/>
    <row r="62151" s="29" customFormat="1" x14ac:dyDescent="0.25"/>
    <row r="62152" s="29" customFormat="1" x14ac:dyDescent="0.25"/>
    <row r="62153" s="29" customFormat="1" x14ac:dyDescent="0.25"/>
    <row r="62154" s="29" customFormat="1" x14ac:dyDescent="0.25"/>
    <row r="62155" s="29" customFormat="1" x14ac:dyDescent="0.25"/>
    <row r="62156" s="29" customFormat="1" x14ac:dyDescent="0.25"/>
    <row r="62157" s="29" customFormat="1" x14ac:dyDescent="0.25"/>
    <row r="62158" s="29" customFormat="1" x14ac:dyDescent="0.25"/>
    <row r="62159" s="29" customFormat="1" x14ac:dyDescent="0.25"/>
    <row r="62160" s="29" customFormat="1" x14ac:dyDescent="0.25"/>
    <row r="62161" s="29" customFormat="1" x14ac:dyDescent="0.25"/>
    <row r="62162" s="29" customFormat="1" x14ac:dyDescent="0.25"/>
    <row r="62163" s="29" customFormat="1" x14ac:dyDescent="0.25"/>
    <row r="62164" s="29" customFormat="1" x14ac:dyDescent="0.25"/>
    <row r="62165" s="29" customFormat="1" x14ac:dyDescent="0.25"/>
    <row r="62166" s="29" customFormat="1" x14ac:dyDescent="0.25"/>
    <row r="62167" s="29" customFormat="1" x14ac:dyDescent="0.25"/>
    <row r="62168" s="29" customFormat="1" x14ac:dyDescent="0.25"/>
    <row r="62169" s="29" customFormat="1" x14ac:dyDescent="0.25"/>
    <row r="62170" s="29" customFormat="1" x14ac:dyDescent="0.25"/>
    <row r="62171" s="29" customFormat="1" x14ac:dyDescent="0.25"/>
    <row r="62172" s="29" customFormat="1" x14ac:dyDescent="0.25"/>
    <row r="62173" s="29" customFormat="1" x14ac:dyDescent="0.25"/>
    <row r="62174" s="29" customFormat="1" x14ac:dyDescent="0.25"/>
    <row r="62175" s="29" customFormat="1" x14ac:dyDescent="0.25"/>
    <row r="62176" s="29" customFormat="1" x14ac:dyDescent="0.25"/>
    <row r="62177" s="29" customFormat="1" x14ac:dyDescent="0.25"/>
    <row r="62178" s="29" customFormat="1" x14ac:dyDescent="0.25"/>
    <row r="62179" s="29" customFormat="1" x14ac:dyDescent="0.25"/>
    <row r="62180" s="29" customFormat="1" x14ac:dyDescent="0.25"/>
    <row r="62181" s="29" customFormat="1" x14ac:dyDescent="0.25"/>
    <row r="62182" s="29" customFormat="1" x14ac:dyDescent="0.25"/>
    <row r="62183" s="29" customFormat="1" x14ac:dyDescent="0.25"/>
    <row r="62184" s="29" customFormat="1" x14ac:dyDescent="0.25"/>
    <row r="62185" s="29" customFormat="1" x14ac:dyDescent="0.25"/>
    <row r="62186" s="29" customFormat="1" x14ac:dyDescent="0.25"/>
    <row r="62187" s="29" customFormat="1" x14ac:dyDescent="0.25"/>
    <row r="62188" s="29" customFormat="1" x14ac:dyDescent="0.25"/>
    <row r="62189" s="29" customFormat="1" x14ac:dyDescent="0.25"/>
    <row r="62190" s="29" customFormat="1" x14ac:dyDescent="0.25"/>
    <row r="62191" s="29" customFormat="1" x14ac:dyDescent="0.25"/>
    <row r="62192" s="29" customFormat="1" x14ac:dyDescent="0.25"/>
    <row r="62193" s="29" customFormat="1" x14ac:dyDescent="0.25"/>
    <row r="62194" s="29" customFormat="1" x14ac:dyDescent="0.25"/>
    <row r="62195" s="29" customFormat="1" x14ac:dyDescent="0.25"/>
    <row r="62196" s="29" customFormat="1" x14ac:dyDescent="0.25"/>
    <row r="62197" s="29" customFormat="1" x14ac:dyDescent="0.25"/>
    <row r="62198" s="29" customFormat="1" x14ac:dyDescent="0.25"/>
    <row r="62199" s="29" customFormat="1" x14ac:dyDescent="0.25"/>
    <row r="62200" s="29" customFormat="1" x14ac:dyDescent="0.25"/>
    <row r="62201" s="29" customFormat="1" x14ac:dyDescent="0.25"/>
    <row r="62202" s="29" customFormat="1" x14ac:dyDescent="0.25"/>
    <row r="62203" s="29" customFormat="1" x14ac:dyDescent="0.25"/>
    <row r="62204" s="29" customFormat="1" x14ac:dyDescent="0.25"/>
    <row r="62205" s="29" customFormat="1" x14ac:dyDescent="0.25"/>
    <row r="62206" s="29" customFormat="1" x14ac:dyDescent="0.25"/>
    <row r="62207" s="29" customFormat="1" x14ac:dyDescent="0.25"/>
    <row r="62208" s="29" customFormat="1" x14ac:dyDescent="0.25"/>
    <row r="62209" s="29" customFormat="1" x14ac:dyDescent="0.25"/>
    <row r="62210" s="29" customFormat="1" x14ac:dyDescent="0.25"/>
    <row r="62211" s="29" customFormat="1" x14ac:dyDescent="0.25"/>
    <row r="62212" s="29" customFormat="1" x14ac:dyDescent="0.25"/>
    <row r="62213" s="29" customFormat="1" x14ac:dyDescent="0.25"/>
    <row r="62214" s="29" customFormat="1" x14ac:dyDescent="0.25"/>
    <row r="62215" s="29" customFormat="1" x14ac:dyDescent="0.25"/>
    <row r="62216" s="29" customFormat="1" x14ac:dyDescent="0.25"/>
    <row r="62217" s="29" customFormat="1" x14ac:dyDescent="0.25"/>
    <row r="62218" s="29" customFormat="1" x14ac:dyDescent="0.25"/>
    <row r="62219" s="29" customFormat="1" x14ac:dyDescent="0.25"/>
    <row r="62220" s="29" customFormat="1" x14ac:dyDescent="0.25"/>
    <row r="62221" s="29" customFormat="1" x14ac:dyDescent="0.25"/>
    <row r="62222" s="29" customFormat="1" x14ac:dyDescent="0.25"/>
    <row r="62223" s="29" customFormat="1" x14ac:dyDescent="0.25"/>
    <row r="62224" s="29" customFormat="1" x14ac:dyDescent="0.25"/>
    <row r="62225" s="29" customFormat="1" x14ac:dyDescent="0.25"/>
    <row r="62226" s="29" customFormat="1" x14ac:dyDescent="0.25"/>
    <row r="62227" s="29" customFormat="1" x14ac:dyDescent="0.25"/>
    <row r="62228" s="29" customFormat="1" x14ac:dyDescent="0.25"/>
    <row r="62229" s="29" customFormat="1" x14ac:dyDescent="0.25"/>
    <row r="62230" s="29" customFormat="1" x14ac:dyDescent="0.25"/>
    <row r="62231" s="29" customFormat="1" x14ac:dyDescent="0.25"/>
    <row r="62232" s="29" customFormat="1" x14ac:dyDescent="0.25"/>
    <row r="62233" s="29" customFormat="1" x14ac:dyDescent="0.25"/>
    <row r="62234" s="29" customFormat="1" x14ac:dyDescent="0.25"/>
    <row r="62235" s="29" customFormat="1" x14ac:dyDescent="0.25"/>
    <row r="62236" s="29" customFormat="1" x14ac:dyDescent="0.25"/>
    <row r="62237" s="29" customFormat="1" x14ac:dyDescent="0.25"/>
    <row r="62238" s="29" customFormat="1" x14ac:dyDescent="0.25"/>
    <row r="62239" s="29" customFormat="1" x14ac:dyDescent="0.25"/>
    <row r="62240" s="29" customFormat="1" x14ac:dyDescent="0.25"/>
    <row r="62241" s="29" customFormat="1" x14ac:dyDescent="0.25"/>
    <row r="62242" s="29" customFormat="1" x14ac:dyDescent="0.25"/>
    <row r="62243" s="29" customFormat="1" x14ac:dyDescent="0.25"/>
    <row r="62244" s="29" customFormat="1" x14ac:dyDescent="0.25"/>
    <row r="62245" s="29" customFormat="1" x14ac:dyDescent="0.25"/>
    <row r="62246" s="29" customFormat="1" x14ac:dyDescent="0.25"/>
    <row r="62247" s="29" customFormat="1" x14ac:dyDescent="0.25"/>
    <row r="62248" s="29" customFormat="1" x14ac:dyDescent="0.25"/>
    <row r="62249" s="29" customFormat="1" x14ac:dyDescent="0.25"/>
    <row r="62250" s="29" customFormat="1" x14ac:dyDescent="0.25"/>
    <row r="62251" s="29" customFormat="1" x14ac:dyDescent="0.25"/>
    <row r="62252" s="29" customFormat="1" x14ac:dyDescent="0.25"/>
    <row r="62253" s="29" customFormat="1" x14ac:dyDescent="0.25"/>
    <row r="62254" s="29" customFormat="1" x14ac:dyDescent="0.25"/>
    <row r="62255" s="29" customFormat="1" x14ac:dyDescent="0.25"/>
    <row r="62256" s="29" customFormat="1" x14ac:dyDescent="0.25"/>
    <row r="62257" s="29" customFormat="1" x14ac:dyDescent="0.25"/>
    <row r="62258" s="29" customFormat="1" x14ac:dyDescent="0.25"/>
    <row r="62259" s="29" customFormat="1" x14ac:dyDescent="0.25"/>
    <row r="62260" s="29" customFormat="1" x14ac:dyDescent="0.25"/>
    <row r="62261" s="29" customFormat="1" x14ac:dyDescent="0.25"/>
    <row r="62262" s="29" customFormat="1" x14ac:dyDescent="0.25"/>
    <row r="62263" s="29" customFormat="1" x14ac:dyDescent="0.25"/>
    <row r="62264" s="29" customFormat="1" x14ac:dyDescent="0.25"/>
    <row r="62265" s="29" customFormat="1" x14ac:dyDescent="0.25"/>
    <row r="62266" s="29" customFormat="1" x14ac:dyDescent="0.25"/>
    <row r="62267" s="29" customFormat="1" x14ac:dyDescent="0.25"/>
    <row r="62268" s="29" customFormat="1" x14ac:dyDescent="0.25"/>
    <row r="62269" s="29" customFormat="1" x14ac:dyDescent="0.25"/>
    <row r="62270" s="29" customFormat="1" x14ac:dyDescent="0.25"/>
    <row r="62271" s="29" customFormat="1" x14ac:dyDescent="0.25"/>
    <row r="62272" s="29" customFormat="1" x14ac:dyDescent="0.25"/>
    <row r="62273" s="29" customFormat="1" x14ac:dyDescent="0.25"/>
    <row r="62274" s="29" customFormat="1" x14ac:dyDescent="0.25"/>
    <row r="62275" s="29" customFormat="1" x14ac:dyDescent="0.25"/>
    <row r="62276" s="29" customFormat="1" x14ac:dyDescent="0.25"/>
    <row r="62277" s="29" customFormat="1" x14ac:dyDescent="0.25"/>
    <row r="62278" s="29" customFormat="1" x14ac:dyDescent="0.25"/>
    <row r="62279" s="29" customFormat="1" x14ac:dyDescent="0.25"/>
    <row r="62280" s="29" customFormat="1" x14ac:dyDescent="0.25"/>
    <row r="62281" s="29" customFormat="1" x14ac:dyDescent="0.25"/>
    <row r="62282" s="29" customFormat="1" x14ac:dyDescent="0.25"/>
    <row r="62283" s="29" customFormat="1" x14ac:dyDescent="0.25"/>
    <row r="62284" s="29" customFormat="1" x14ac:dyDescent="0.25"/>
    <row r="62285" s="29" customFormat="1" x14ac:dyDescent="0.25"/>
    <row r="62286" s="29" customFormat="1" x14ac:dyDescent="0.25"/>
    <row r="62287" s="29" customFormat="1" x14ac:dyDescent="0.25"/>
    <row r="62288" s="29" customFormat="1" x14ac:dyDescent="0.25"/>
    <row r="62289" s="29" customFormat="1" x14ac:dyDescent="0.25"/>
    <row r="62290" s="29" customFormat="1" x14ac:dyDescent="0.25"/>
    <row r="62291" s="29" customFormat="1" x14ac:dyDescent="0.25"/>
    <row r="62292" s="29" customFormat="1" x14ac:dyDescent="0.25"/>
    <row r="62293" s="29" customFormat="1" x14ac:dyDescent="0.25"/>
    <row r="62294" s="29" customFormat="1" x14ac:dyDescent="0.25"/>
    <row r="62295" s="29" customFormat="1" x14ac:dyDescent="0.25"/>
    <row r="62296" s="29" customFormat="1" x14ac:dyDescent="0.25"/>
    <row r="62297" s="29" customFormat="1" x14ac:dyDescent="0.25"/>
    <row r="62298" s="29" customFormat="1" x14ac:dyDescent="0.25"/>
    <row r="62299" s="29" customFormat="1" x14ac:dyDescent="0.25"/>
    <row r="62300" s="29" customFormat="1" x14ac:dyDescent="0.25"/>
    <row r="62301" s="29" customFormat="1" x14ac:dyDescent="0.25"/>
    <row r="62302" s="29" customFormat="1" x14ac:dyDescent="0.25"/>
    <row r="62303" s="29" customFormat="1" x14ac:dyDescent="0.25"/>
    <row r="62304" s="29" customFormat="1" x14ac:dyDescent="0.25"/>
    <row r="62305" s="29" customFormat="1" x14ac:dyDescent="0.25"/>
    <row r="62306" s="29" customFormat="1" x14ac:dyDescent="0.25"/>
    <row r="62307" s="29" customFormat="1" x14ac:dyDescent="0.25"/>
    <row r="62308" s="29" customFormat="1" x14ac:dyDescent="0.25"/>
    <row r="62309" s="29" customFormat="1" x14ac:dyDescent="0.25"/>
    <row r="62310" s="29" customFormat="1" x14ac:dyDescent="0.25"/>
    <row r="62311" s="29" customFormat="1" x14ac:dyDescent="0.25"/>
    <row r="62312" s="29" customFormat="1" x14ac:dyDescent="0.25"/>
    <row r="62313" s="29" customFormat="1" x14ac:dyDescent="0.25"/>
    <row r="62314" s="29" customFormat="1" x14ac:dyDescent="0.25"/>
    <row r="62315" s="29" customFormat="1" x14ac:dyDescent="0.25"/>
    <row r="62316" s="29" customFormat="1" x14ac:dyDescent="0.25"/>
    <row r="62317" s="29" customFormat="1" x14ac:dyDescent="0.25"/>
    <row r="62318" s="29" customFormat="1" x14ac:dyDescent="0.25"/>
    <row r="62319" s="29" customFormat="1" x14ac:dyDescent="0.25"/>
    <row r="62320" s="29" customFormat="1" x14ac:dyDescent="0.25"/>
    <row r="62321" s="29" customFormat="1" x14ac:dyDescent="0.25"/>
    <row r="62322" s="29" customFormat="1" x14ac:dyDescent="0.25"/>
    <row r="62323" s="29" customFormat="1" x14ac:dyDescent="0.25"/>
    <row r="62324" s="29" customFormat="1" x14ac:dyDescent="0.25"/>
    <row r="62325" s="29" customFormat="1" x14ac:dyDescent="0.25"/>
    <row r="62326" s="29" customFormat="1" x14ac:dyDescent="0.25"/>
    <row r="62327" s="29" customFormat="1" x14ac:dyDescent="0.25"/>
    <row r="62328" s="29" customFormat="1" x14ac:dyDescent="0.25"/>
    <row r="62329" s="29" customFormat="1" x14ac:dyDescent="0.25"/>
    <row r="62330" s="29" customFormat="1" x14ac:dyDescent="0.25"/>
    <row r="62331" s="29" customFormat="1" x14ac:dyDescent="0.25"/>
    <row r="62332" s="29" customFormat="1" x14ac:dyDescent="0.25"/>
    <row r="62333" s="29" customFormat="1" x14ac:dyDescent="0.25"/>
    <row r="62334" s="29" customFormat="1" x14ac:dyDescent="0.25"/>
    <row r="62335" s="29" customFormat="1" x14ac:dyDescent="0.25"/>
    <row r="62336" s="29" customFormat="1" x14ac:dyDescent="0.25"/>
    <row r="62337" s="29" customFormat="1" x14ac:dyDescent="0.25"/>
    <row r="62338" s="29" customFormat="1" x14ac:dyDescent="0.25"/>
    <row r="62339" s="29" customFormat="1" x14ac:dyDescent="0.25"/>
    <row r="62340" s="29" customFormat="1" x14ac:dyDescent="0.25"/>
    <row r="62341" s="29" customFormat="1" x14ac:dyDescent="0.25"/>
    <row r="62342" s="29" customFormat="1" x14ac:dyDescent="0.25"/>
    <row r="62343" s="29" customFormat="1" x14ac:dyDescent="0.25"/>
    <row r="62344" s="29" customFormat="1" x14ac:dyDescent="0.25"/>
    <row r="62345" s="29" customFormat="1" x14ac:dyDescent="0.25"/>
    <row r="62346" s="29" customFormat="1" x14ac:dyDescent="0.25"/>
    <row r="62347" s="29" customFormat="1" x14ac:dyDescent="0.25"/>
    <row r="62348" s="29" customFormat="1" x14ac:dyDescent="0.25"/>
    <row r="62349" s="29" customFormat="1" x14ac:dyDescent="0.25"/>
    <row r="62350" s="29" customFormat="1" x14ac:dyDescent="0.25"/>
    <row r="62351" s="29" customFormat="1" x14ac:dyDescent="0.25"/>
    <row r="62352" s="29" customFormat="1" x14ac:dyDescent="0.25"/>
    <row r="62353" s="29" customFormat="1" x14ac:dyDescent="0.25"/>
    <row r="62354" s="29" customFormat="1" x14ac:dyDescent="0.25"/>
    <row r="62355" s="29" customFormat="1" x14ac:dyDescent="0.25"/>
    <row r="62356" s="29" customFormat="1" x14ac:dyDescent="0.25"/>
    <row r="62357" s="29" customFormat="1" x14ac:dyDescent="0.25"/>
    <row r="62358" s="29" customFormat="1" x14ac:dyDescent="0.25"/>
    <row r="62359" s="29" customFormat="1" x14ac:dyDescent="0.25"/>
    <row r="62360" s="29" customFormat="1" x14ac:dyDescent="0.25"/>
    <row r="62361" s="29" customFormat="1" x14ac:dyDescent="0.25"/>
    <row r="62362" s="29" customFormat="1" x14ac:dyDescent="0.25"/>
    <row r="62363" s="29" customFormat="1" x14ac:dyDescent="0.25"/>
    <row r="62364" s="29" customFormat="1" x14ac:dyDescent="0.25"/>
    <row r="62365" s="29" customFormat="1" x14ac:dyDescent="0.25"/>
    <row r="62366" s="29" customFormat="1" x14ac:dyDescent="0.25"/>
    <row r="62367" s="29" customFormat="1" x14ac:dyDescent="0.25"/>
    <row r="62368" s="29" customFormat="1" x14ac:dyDescent="0.25"/>
    <row r="62369" s="29" customFormat="1" x14ac:dyDescent="0.25"/>
    <row r="62370" s="29" customFormat="1" x14ac:dyDescent="0.25"/>
    <row r="62371" s="29" customFormat="1" x14ac:dyDescent="0.25"/>
    <row r="62372" s="29" customFormat="1" x14ac:dyDescent="0.25"/>
    <row r="62373" s="29" customFormat="1" x14ac:dyDescent="0.25"/>
    <row r="62374" s="29" customFormat="1" x14ac:dyDescent="0.25"/>
    <row r="62375" s="29" customFormat="1" x14ac:dyDescent="0.25"/>
    <row r="62376" s="29" customFormat="1" x14ac:dyDescent="0.25"/>
    <row r="62377" s="29" customFormat="1" x14ac:dyDescent="0.25"/>
    <row r="62378" s="29" customFormat="1" x14ac:dyDescent="0.25"/>
    <row r="62379" s="29" customFormat="1" x14ac:dyDescent="0.25"/>
    <row r="62380" s="29" customFormat="1" x14ac:dyDescent="0.25"/>
    <row r="62381" s="29" customFormat="1" x14ac:dyDescent="0.25"/>
    <row r="62382" s="29" customFormat="1" x14ac:dyDescent="0.25"/>
    <row r="62383" s="29" customFormat="1" x14ac:dyDescent="0.25"/>
    <row r="62384" s="29" customFormat="1" x14ac:dyDescent="0.25"/>
    <row r="62385" s="29" customFormat="1" x14ac:dyDescent="0.25"/>
    <row r="62386" s="29" customFormat="1" x14ac:dyDescent="0.25"/>
    <row r="62387" s="29" customFormat="1" x14ac:dyDescent="0.25"/>
    <row r="62388" s="29" customFormat="1" x14ac:dyDescent="0.25"/>
    <row r="62389" s="29" customFormat="1" x14ac:dyDescent="0.25"/>
    <row r="62390" s="29" customFormat="1" x14ac:dyDescent="0.25"/>
    <row r="62391" s="29" customFormat="1" x14ac:dyDescent="0.25"/>
    <row r="62392" s="29" customFormat="1" x14ac:dyDescent="0.25"/>
    <row r="62393" s="29" customFormat="1" x14ac:dyDescent="0.25"/>
    <row r="62394" s="29" customFormat="1" x14ac:dyDescent="0.25"/>
    <row r="62395" s="29" customFormat="1" x14ac:dyDescent="0.25"/>
    <row r="62396" s="29" customFormat="1" x14ac:dyDescent="0.25"/>
    <row r="62397" s="29" customFormat="1" x14ac:dyDescent="0.25"/>
    <row r="62398" s="29" customFormat="1" x14ac:dyDescent="0.25"/>
    <row r="62399" s="29" customFormat="1" x14ac:dyDescent="0.25"/>
    <row r="62400" s="29" customFormat="1" x14ac:dyDescent="0.25"/>
    <row r="62401" s="29" customFormat="1" x14ac:dyDescent="0.25"/>
    <row r="62402" s="29" customFormat="1" x14ac:dyDescent="0.25"/>
    <row r="62403" s="29" customFormat="1" x14ac:dyDescent="0.25"/>
    <row r="62404" s="29" customFormat="1" x14ac:dyDescent="0.25"/>
    <row r="62405" s="29" customFormat="1" x14ac:dyDescent="0.25"/>
    <row r="62406" s="29" customFormat="1" x14ac:dyDescent="0.25"/>
    <row r="62407" s="29" customFormat="1" x14ac:dyDescent="0.25"/>
    <row r="62408" s="29" customFormat="1" x14ac:dyDescent="0.25"/>
    <row r="62409" s="29" customFormat="1" x14ac:dyDescent="0.25"/>
    <row r="62410" s="29" customFormat="1" x14ac:dyDescent="0.25"/>
    <row r="62411" s="29" customFormat="1" x14ac:dyDescent="0.25"/>
    <row r="62412" s="29" customFormat="1" x14ac:dyDescent="0.25"/>
    <row r="62413" s="29" customFormat="1" x14ac:dyDescent="0.25"/>
    <row r="62414" s="29" customFormat="1" x14ac:dyDescent="0.25"/>
    <row r="62415" s="29" customFormat="1" x14ac:dyDescent="0.25"/>
    <row r="62416" s="29" customFormat="1" x14ac:dyDescent="0.25"/>
    <row r="62417" s="29" customFormat="1" x14ac:dyDescent="0.25"/>
    <row r="62418" s="29" customFormat="1" x14ac:dyDescent="0.25"/>
    <row r="62419" s="29" customFormat="1" x14ac:dyDescent="0.25"/>
    <row r="62420" s="29" customFormat="1" x14ac:dyDescent="0.25"/>
    <row r="62421" s="29" customFormat="1" x14ac:dyDescent="0.25"/>
    <row r="62422" s="29" customFormat="1" x14ac:dyDescent="0.25"/>
    <row r="62423" s="29" customFormat="1" x14ac:dyDescent="0.25"/>
    <row r="62424" s="29" customFormat="1" x14ac:dyDescent="0.25"/>
    <row r="62425" s="29" customFormat="1" x14ac:dyDescent="0.25"/>
    <row r="62426" s="29" customFormat="1" x14ac:dyDescent="0.25"/>
    <row r="62427" s="29" customFormat="1" x14ac:dyDescent="0.25"/>
    <row r="62428" s="29" customFormat="1" x14ac:dyDescent="0.25"/>
    <row r="62429" s="29" customFormat="1" x14ac:dyDescent="0.25"/>
    <row r="62430" s="29" customFormat="1" x14ac:dyDescent="0.25"/>
    <row r="62431" s="29" customFormat="1" x14ac:dyDescent="0.25"/>
    <row r="62432" s="29" customFormat="1" x14ac:dyDescent="0.25"/>
    <row r="62433" s="29" customFormat="1" x14ac:dyDescent="0.25"/>
    <row r="62434" s="29" customFormat="1" x14ac:dyDescent="0.25"/>
    <row r="62435" s="29" customFormat="1" x14ac:dyDescent="0.25"/>
    <row r="62436" s="29" customFormat="1" x14ac:dyDescent="0.25"/>
    <row r="62437" s="29" customFormat="1" x14ac:dyDescent="0.25"/>
    <row r="62438" s="29" customFormat="1" x14ac:dyDescent="0.25"/>
    <row r="62439" s="29" customFormat="1" x14ac:dyDescent="0.25"/>
    <row r="62440" s="29" customFormat="1" x14ac:dyDescent="0.25"/>
    <row r="62441" s="29" customFormat="1" x14ac:dyDescent="0.25"/>
    <row r="62442" s="29" customFormat="1" x14ac:dyDescent="0.25"/>
    <row r="62443" s="29" customFormat="1" x14ac:dyDescent="0.25"/>
    <row r="62444" s="29" customFormat="1" x14ac:dyDescent="0.25"/>
    <row r="62445" s="29" customFormat="1" x14ac:dyDescent="0.25"/>
    <row r="62446" s="29" customFormat="1" x14ac:dyDescent="0.25"/>
    <row r="62447" s="29" customFormat="1" x14ac:dyDescent="0.25"/>
    <row r="62448" s="29" customFormat="1" x14ac:dyDescent="0.25"/>
    <row r="62449" s="29" customFormat="1" x14ac:dyDescent="0.25"/>
    <row r="62450" s="29" customFormat="1" x14ac:dyDescent="0.25"/>
    <row r="62451" s="29" customFormat="1" x14ac:dyDescent="0.25"/>
    <row r="62452" s="29" customFormat="1" x14ac:dyDescent="0.25"/>
    <row r="62453" s="29" customFormat="1" x14ac:dyDescent="0.25"/>
    <row r="62454" s="29" customFormat="1" x14ac:dyDescent="0.25"/>
    <row r="62455" s="29" customFormat="1" x14ac:dyDescent="0.25"/>
    <row r="62456" s="29" customFormat="1" x14ac:dyDescent="0.25"/>
    <row r="62457" s="29" customFormat="1" x14ac:dyDescent="0.25"/>
    <row r="62458" s="29" customFormat="1" x14ac:dyDescent="0.25"/>
    <row r="62459" s="29" customFormat="1" x14ac:dyDescent="0.25"/>
    <row r="62460" s="29" customFormat="1" x14ac:dyDescent="0.25"/>
    <row r="62461" s="29" customFormat="1" x14ac:dyDescent="0.25"/>
    <row r="62462" s="29" customFormat="1" x14ac:dyDescent="0.25"/>
    <row r="62463" s="29" customFormat="1" x14ac:dyDescent="0.25"/>
    <row r="62464" s="29" customFormat="1" x14ac:dyDescent="0.25"/>
    <row r="62465" s="29" customFormat="1" x14ac:dyDescent="0.25"/>
    <row r="62466" s="29" customFormat="1" x14ac:dyDescent="0.25"/>
    <row r="62467" s="29" customFormat="1" x14ac:dyDescent="0.25"/>
    <row r="62468" s="29" customFormat="1" x14ac:dyDescent="0.25"/>
    <row r="62469" s="29" customFormat="1" x14ac:dyDescent="0.25"/>
    <row r="62470" s="29" customFormat="1" x14ac:dyDescent="0.25"/>
    <row r="62471" s="29" customFormat="1" x14ac:dyDescent="0.25"/>
    <row r="62472" s="29" customFormat="1" x14ac:dyDescent="0.25"/>
    <row r="62473" s="29" customFormat="1" x14ac:dyDescent="0.25"/>
    <row r="62474" s="29" customFormat="1" x14ac:dyDescent="0.25"/>
    <row r="62475" s="29" customFormat="1" x14ac:dyDescent="0.25"/>
    <row r="62476" s="29" customFormat="1" x14ac:dyDescent="0.25"/>
    <row r="62477" s="29" customFormat="1" x14ac:dyDescent="0.25"/>
    <row r="62478" s="29" customFormat="1" x14ac:dyDescent="0.25"/>
    <row r="62479" s="29" customFormat="1" x14ac:dyDescent="0.25"/>
    <row r="62480" s="29" customFormat="1" x14ac:dyDescent="0.25"/>
    <row r="62481" s="29" customFormat="1" x14ac:dyDescent="0.25"/>
    <row r="62482" s="29" customFormat="1" x14ac:dyDescent="0.25"/>
    <row r="62483" s="29" customFormat="1" x14ac:dyDescent="0.25"/>
    <row r="62484" s="29" customFormat="1" x14ac:dyDescent="0.25"/>
    <row r="62485" s="29" customFormat="1" x14ac:dyDescent="0.25"/>
    <row r="62486" s="29" customFormat="1" x14ac:dyDescent="0.25"/>
    <row r="62487" s="29" customFormat="1" x14ac:dyDescent="0.25"/>
    <row r="62488" s="29" customFormat="1" x14ac:dyDescent="0.25"/>
    <row r="62489" s="29" customFormat="1" x14ac:dyDescent="0.25"/>
    <row r="62490" s="29" customFormat="1" x14ac:dyDescent="0.25"/>
    <row r="62491" s="29" customFormat="1" x14ac:dyDescent="0.25"/>
    <row r="62492" s="29" customFormat="1" x14ac:dyDescent="0.25"/>
    <row r="62493" s="29" customFormat="1" x14ac:dyDescent="0.25"/>
    <row r="62494" s="29" customFormat="1" x14ac:dyDescent="0.25"/>
    <row r="62495" s="29" customFormat="1" x14ac:dyDescent="0.25"/>
    <row r="62496" s="29" customFormat="1" x14ac:dyDescent="0.25"/>
    <row r="62497" s="29" customFormat="1" x14ac:dyDescent="0.25"/>
    <row r="62498" s="29" customFormat="1" x14ac:dyDescent="0.25"/>
    <row r="62499" s="29" customFormat="1" x14ac:dyDescent="0.25"/>
    <row r="62500" s="29" customFormat="1" x14ac:dyDescent="0.25"/>
    <row r="62501" s="29" customFormat="1" x14ac:dyDescent="0.25"/>
    <row r="62502" s="29" customFormat="1" x14ac:dyDescent="0.25"/>
    <row r="62503" s="29" customFormat="1" x14ac:dyDescent="0.25"/>
    <row r="62504" s="29" customFormat="1" x14ac:dyDescent="0.25"/>
    <row r="62505" s="29" customFormat="1" x14ac:dyDescent="0.25"/>
    <row r="62506" s="29" customFormat="1" x14ac:dyDescent="0.25"/>
    <row r="62507" s="29" customFormat="1" x14ac:dyDescent="0.25"/>
    <row r="62508" s="29" customFormat="1" x14ac:dyDescent="0.25"/>
    <row r="62509" s="29" customFormat="1" x14ac:dyDescent="0.25"/>
    <row r="62510" s="29" customFormat="1" x14ac:dyDescent="0.25"/>
    <row r="62511" s="29" customFormat="1" x14ac:dyDescent="0.25"/>
    <row r="62512" s="29" customFormat="1" x14ac:dyDescent="0.25"/>
    <row r="62513" s="29" customFormat="1" x14ac:dyDescent="0.25"/>
    <row r="62514" s="29" customFormat="1" x14ac:dyDescent="0.25"/>
    <row r="62515" s="29" customFormat="1" x14ac:dyDescent="0.25"/>
    <row r="62516" s="29" customFormat="1" x14ac:dyDescent="0.25"/>
    <row r="62517" s="29" customFormat="1" x14ac:dyDescent="0.25"/>
    <row r="62518" s="29" customFormat="1" x14ac:dyDescent="0.25"/>
    <row r="62519" s="29" customFormat="1" x14ac:dyDescent="0.25"/>
    <row r="62520" s="29" customFormat="1" x14ac:dyDescent="0.25"/>
    <row r="62521" s="29" customFormat="1" x14ac:dyDescent="0.25"/>
    <row r="62522" s="29" customFormat="1" x14ac:dyDescent="0.25"/>
    <row r="62523" s="29" customFormat="1" x14ac:dyDescent="0.25"/>
    <row r="62524" s="29" customFormat="1" x14ac:dyDescent="0.25"/>
    <row r="62525" s="29" customFormat="1" x14ac:dyDescent="0.25"/>
    <row r="62526" s="29" customFormat="1" x14ac:dyDescent="0.25"/>
    <row r="62527" s="29" customFormat="1" x14ac:dyDescent="0.25"/>
    <row r="62528" s="29" customFormat="1" x14ac:dyDescent="0.25"/>
    <row r="62529" s="29" customFormat="1" x14ac:dyDescent="0.25"/>
    <row r="62530" s="29" customFormat="1" x14ac:dyDescent="0.25"/>
    <row r="62531" s="29" customFormat="1" x14ac:dyDescent="0.25"/>
    <row r="62532" s="29" customFormat="1" x14ac:dyDescent="0.25"/>
    <row r="62533" s="29" customFormat="1" x14ac:dyDescent="0.25"/>
    <row r="62534" s="29" customFormat="1" x14ac:dyDescent="0.25"/>
    <row r="62535" s="29" customFormat="1" x14ac:dyDescent="0.25"/>
    <row r="62536" s="29" customFormat="1" x14ac:dyDescent="0.25"/>
    <row r="62537" s="29" customFormat="1" x14ac:dyDescent="0.25"/>
    <row r="62538" s="29" customFormat="1" x14ac:dyDescent="0.25"/>
    <row r="62539" s="29" customFormat="1" x14ac:dyDescent="0.25"/>
    <row r="62540" s="29" customFormat="1" x14ac:dyDescent="0.25"/>
    <row r="62541" s="29" customFormat="1" x14ac:dyDescent="0.25"/>
    <row r="62542" s="29" customFormat="1" x14ac:dyDescent="0.25"/>
    <row r="62543" s="29" customFormat="1" x14ac:dyDescent="0.25"/>
    <row r="62544" s="29" customFormat="1" x14ac:dyDescent="0.25"/>
    <row r="62545" s="29" customFormat="1" x14ac:dyDescent="0.25"/>
    <row r="62546" s="29" customFormat="1" x14ac:dyDescent="0.25"/>
    <row r="62547" s="29" customFormat="1" x14ac:dyDescent="0.25"/>
    <row r="62548" s="29" customFormat="1" x14ac:dyDescent="0.25"/>
    <row r="62549" s="29" customFormat="1" x14ac:dyDescent="0.25"/>
    <row r="62550" s="29" customFormat="1" x14ac:dyDescent="0.25"/>
    <row r="62551" s="29" customFormat="1" x14ac:dyDescent="0.25"/>
    <row r="62552" s="29" customFormat="1" x14ac:dyDescent="0.25"/>
    <row r="62553" s="29" customFormat="1" x14ac:dyDescent="0.25"/>
    <row r="62554" s="29" customFormat="1" x14ac:dyDescent="0.25"/>
    <row r="62555" s="29" customFormat="1" x14ac:dyDescent="0.25"/>
    <row r="62556" s="29" customFormat="1" x14ac:dyDescent="0.25"/>
    <row r="62557" s="29" customFormat="1" x14ac:dyDescent="0.25"/>
    <row r="62558" s="29" customFormat="1" x14ac:dyDescent="0.25"/>
    <row r="62559" s="29" customFormat="1" x14ac:dyDescent="0.25"/>
    <row r="62560" s="29" customFormat="1" x14ac:dyDescent="0.25"/>
    <row r="62561" s="29" customFormat="1" x14ac:dyDescent="0.25"/>
    <row r="62562" s="29" customFormat="1" x14ac:dyDescent="0.25"/>
    <row r="62563" s="29" customFormat="1" x14ac:dyDescent="0.25"/>
    <row r="62564" s="29" customFormat="1" x14ac:dyDescent="0.25"/>
    <row r="62565" s="29" customFormat="1" x14ac:dyDescent="0.25"/>
    <row r="62566" s="29" customFormat="1" x14ac:dyDescent="0.25"/>
    <row r="62567" s="29" customFormat="1" x14ac:dyDescent="0.25"/>
    <row r="62568" s="29" customFormat="1" x14ac:dyDescent="0.25"/>
    <row r="62569" s="29" customFormat="1" x14ac:dyDescent="0.25"/>
    <row r="62570" s="29" customFormat="1" x14ac:dyDescent="0.25"/>
    <row r="62571" s="29" customFormat="1" x14ac:dyDescent="0.25"/>
    <row r="62572" s="29" customFormat="1" x14ac:dyDescent="0.25"/>
    <row r="62573" s="29" customFormat="1" x14ac:dyDescent="0.25"/>
    <row r="62574" s="29" customFormat="1" x14ac:dyDescent="0.25"/>
    <row r="62575" s="29" customFormat="1" x14ac:dyDescent="0.25"/>
    <row r="62576" s="29" customFormat="1" x14ac:dyDescent="0.25"/>
    <row r="62577" s="29" customFormat="1" x14ac:dyDescent="0.25"/>
    <row r="62578" s="29" customFormat="1" x14ac:dyDescent="0.25"/>
    <row r="62579" s="29" customFormat="1" x14ac:dyDescent="0.25"/>
    <row r="62580" s="29" customFormat="1" x14ac:dyDescent="0.25"/>
    <row r="62581" s="29" customFormat="1" x14ac:dyDescent="0.25"/>
    <row r="62582" s="29" customFormat="1" x14ac:dyDescent="0.25"/>
    <row r="62583" s="29" customFormat="1" x14ac:dyDescent="0.25"/>
    <row r="62584" s="29" customFormat="1" x14ac:dyDescent="0.25"/>
    <row r="62585" s="29" customFormat="1" x14ac:dyDescent="0.25"/>
    <row r="62586" s="29" customFormat="1" x14ac:dyDescent="0.25"/>
    <row r="62587" s="29" customFormat="1" x14ac:dyDescent="0.25"/>
    <row r="62588" s="29" customFormat="1" x14ac:dyDescent="0.25"/>
    <row r="62589" s="29" customFormat="1" x14ac:dyDescent="0.25"/>
    <row r="62590" s="29" customFormat="1" x14ac:dyDescent="0.25"/>
    <row r="62591" s="29" customFormat="1" x14ac:dyDescent="0.25"/>
    <row r="62592" s="29" customFormat="1" x14ac:dyDescent="0.25"/>
    <row r="62593" s="29" customFormat="1" x14ac:dyDescent="0.25"/>
    <row r="62594" s="29" customFormat="1" x14ac:dyDescent="0.25"/>
    <row r="62595" s="29" customFormat="1" x14ac:dyDescent="0.25"/>
    <row r="62596" s="29" customFormat="1" x14ac:dyDescent="0.25"/>
    <row r="62597" s="29" customFormat="1" x14ac:dyDescent="0.25"/>
    <row r="62598" s="29" customFormat="1" x14ac:dyDescent="0.25"/>
    <row r="62599" s="29" customFormat="1" x14ac:dyDescent="0.25"/>
    <row r="62600" s="29" customFormat="1" x14ac:dyDescent="0.25"/>
    <row r="62601" s="29" customFormat="1" x14ac:dyDescent="0.25"/>
    <row r="62602" s="29" customFormat="1" x14ac:dyDescent="0.25"/>
    <row r="62603" s="29" customFormat="1" x14ac:dyDescent="0.25"/>
    <row r="62604" s="29" customFormat="1" x14ac:dyDescent="0.25"/>
    <row r="62605" s="29" customFormat="1" x14ac:dyDescent="0.25"/>
    <row r="62606" s="29" customFormat="1" x14ac:dyDescent="0.25"/>
    <row r="62607" s="29" customFormat="1" x14ac:dyDescent="0.25"/>
    <row r="62608" s="29" customFormat="1" x14ac:dyDescent="0.25"/>
    <row r="62609" s="29" customFormat="1" x14ac:dyDescent="0.25"/>
    <row r="62610" s="29" customFormat="1" x14ac:dyDescent="0.25"/>
    <row r="62611" s="29" customFormat="1" x14ac:dyDescent="0.25"/>
    <row r="62612" s="29" customFormat="1" x14ac:dyDescent="0.25"/>
    <row r="62613" s="29" customFormat="1" x14ac:dyDescent="0.25"/>
    <row r="62614" s="29" customFormat="1" x14ac:dyDescent="0.25"/>
    <row r="62615" s="29" customFormat="1" x14ac:dyDescent="0.25"/>
    <row r="62616" s="29" customFormat="1" x14ac:dyDescent="0.25"/>
    <row r="62617" s="29" customFormat="1" x14ac:dyDescent="0.25"/>
    <row r="62618" s="29" customFormat="1" x14ac:dyDescent="0.25"/>
    <row r="62619" s="29" customFormat="1" x14ac:dyDescent="0.25"/>
    <row r="62620" s="29" customFormat="1" x14ac:dyDescent="0.25"/>
    <row r="62621" s="29" customFormat="1" x14ac:dyDescent="0.25"/>
    <row r="62622" s="29" customFormat="1" x14ac:dyDescent="0.25"/>
    <row r="62623" s="29" customFormat="1" x14ac:dyDescent="0.25"/>
    <row r="62624" s="29" customFormat="1" x14ac:dyDescent="0.25"/>
    <row r="62625" s="29" customFormat="1" x14ac:dyDescent="0.25"/>
    <row r="62626" s="29" customFormat="1" x14ac:dyDescent="0.25"/>
    <row r="62627" s="29" customFormat="1" x14ac:dyDescent="0.25"/>
    <row r="62628" s="29" customFormat="1" x14ac:dyDescent="0.25"/>
    <row r="62629" s="29" customFormat="1" x14ac:dyDescent="0.25"/>
    <row r="62630" s="29" customFormat="1" x14ac:dyDescent="0.25"/>
    <row r="62631" s="29" customFormat="1" x14ac:dyDescent="0.25"/>
    <row r="62632" s="29" customFormat="1" x14ac:dyDescent="0.25"/>
    <row r="62633" s="29" customFormat="1" x14ac:dyDescent="0.25"/>
    <row r="62634" s="29" customFormat="1" x14ac:dyDescent="0.25"/>
    <row r="62635" s="29" customFormat="1" x14ac:dyDescent="0.25"/>
    <row r="62636" s="29" customFormat="1" x14ac:dyDescent="0.25"/>
    <row r="62637" s="29" customFormat="1" x14ac:dyDescent="0.25"/>
    <row r="62638" s="29" customFormat="1" x14ac:dyDescent="0.25"/>
    <row r="62639" s="29" customFormat="1" x14ac:dyDescent="0.25"/>
    <row r="62640" s="29" customFormat="1" x14ac:dyDescent="0.25"/>
    <row r="62641" s="29" customFormat="1" x14ac:dyDescent="0.25"/>
    <row r="62642" s="29" customFormat="1" x14ac:dyDescent="0.25"/>
    <row r="62643" s="29" customFormat="1" x14ac:dyDescent="0.25"/>
    <row r="62644" s="29" customFormat="1" x14ac:dyDescent="0.25"/>
    <row r="62645" s="29" customFormat="1" x14ac:dyDescent="0.25"/>
    <row r="62646" s="29" customFormat="1" x14ac:dyDescent="0.25"/>
    <row r="62647" s="29" customFormat="1" x14ac:dyDescent="0.25"/>
    <row r="62648" s="29" customFormat="1" x14ac:dyDescent="0.25"/>
    <row r="62649" s="29" customFormat="1" x14ac:dyDescent="0.25"/>
    <row r="62650" s="29" customFormat="1" x14ac:dyDescent="0.25"/>
    <row r="62651" s="29" customFormat="1" x14ac:dyDescent="0.25"/>
    <row r="62652" s="29" customFormat="1" x14ac:dyDescent="0.25"/>
    <row r="62653" s="29" customFormat="1" x14ac:dyDescent="0.25"/>
    <row r="62654" s="29" customFormat="1" x14ac:dyDescent="0.25"/>
    <row r="62655" s="29" customFormat="1" x14ac:dyDescent="0.25"/>
    <row r="62656" s="29" customFormat="1" x14ac:dyDescent="0.25"/>
    <row r="62657" s="29" customFormat="1" x14ac:dyDescent="0.25"/>
    <row r="62658" s="29" customFormat="1" x14ac:dyDescent="0.25"/>
    <row r="62659" s="29" customFormat="1" x14ac:dyDescent="0.25"/>
    <row r="62660" s="29" customFormat="1" x14ac:dyDescent="0.25"/>
    <row r="62661" s="29" customFormat="1" x14ac:dyDescent="0.25"/>
    <row r="62662" s="29" customFormat="1" x14ac:dyDescent="0.25"/>
    <row r="62663" s="29" customFormat="1" x14ac:dyDescent="0.25"/>
    <row r="62664" s="29" customFormat="1" x14ac:dyDescent="0.25"/>
    <row r="62665" s="29" customFormat="1" x14ac:dyDescent="0.25"/>
    <row r="62666" s="29" customFormat="1" x14ac:dyDescent="0.25"/>
    <row r="62667" s="29" customFormat="1" x14ac:dyDescent="0.25"/>
    <row r="62668" s="29" customFormat="1" x14ac:dyDescent="0.25"/>
    <row r="62669" s="29" customFormat="1" x14ac:dyDescent="0.25"/>
    <row r="62670" s="29" customFormat="1" x14ac:dyDescent="0.25"/>
    <row r="62671" s="29" customFormat="1" x14ac:dyDescent="0.25"/>
    <row r="62672" s="29" customFormat="1" x14ac:dyDescent="0.25"/>
    <row r="62673" s="29" customFormat="1" x14ac:dyDescent="0.25"/>
    <row r="62674" s="29" customFormat="1" x14ac:dyDescent="0.25"/>
    <row r="62675" s="29" customFormat="1" x14ac:dyDescent="0.25"/>
    <row r="62676" s="29" customFormat="1" x14ac:dyDescent="0.25"/>
    <row r="62677" s="29" customFormat="1" x14ac:dyDescent="0.25"/>
    <row r="62678" s="29" customFormat="1" x14ac:dyDescent="0.25"/>
    <row r="62679" s="29" customFormat="1" x14ac:dyDescent="0.25"/>
    <row r="62680" s="29" customFormat="1" x14ac:dyDescent="0.25"/>
    <row r="62681" s="29" customFormat="1" x14ac:dyDescent="0.25"/>
    <row r="62682" s="29" customFormat="1" x14ac:dyDescent="0.25"/>
    <row r="62683" s="29" customFormat="1" x14ac:dyDescent="0.25"/>
    <row r="62684" s="29" customFormat="1" x14ac:dyDescent="0.25"/>
    <row r="62685" s="29" customFormat="1" x14ac:dyDescent="0.25"/>
    <row r="62686" s="29" customFormat="1" x14ac:dyDescent="0.25"/>
    <row r="62687" s="29" customFormat="1" x14ac:dyDescent="0.25"/>
    <row r="62688" s="29" customFormat="1" x14ac:dyDescent="0.25"/>
    <row r="62689" s="29" customFormat="1" x14ac:dyDescent="0.25"/>
    <row r="62690" s="29" customFormat="1" x14ac:dyDescent="0.25"/>
    <row r="62691" s="29" customFormat="1" x14ac:dyDescent="0.25"/>
    <row r="62692" s="29" customFormat="1" x14ac:dyDescent="0.25"/>
    <row r="62693" s="29" customFormat="1" x14ac:dyDescent="0.25"/>
    <row r="62694" s="29" customFormat="1" x14ac:dyDescent="0.25"/>
    <row r="62695" s="29" customFormat="1" x14ac:dyDescent="0.25"/>
    <row r="62696" s="29" customFormat="1" x14ac:dyDescent="0.25"/>
    <row r="62697" s="29" customFormat="1" x14ac:dyDescent="0.25"/>
    <row r="62698" s="29" customFormat="1" x14ac:dyDescent="0.25"/>
    <row r="62699" s="29" customFormat="1" x14ac:dyDescent="0.25"/>
    <row r="62700" s="29" customFormat="1" x14ac:dyDescent="0.25"/>
    <row r="62701" s="29" customFormat="1" x14ac:dyDescent="0.25"/>
    <row r="62702" s="29" customFormat="1" x14ac:dyDescent="0.25"/>
    <row r="62703" s="29" customFormat="1" x14ac:dyDescent="0.25"/>
    <row r="62704" s="29" customFormat="1" x14ac:dyDescent="0.25"/>
    <row r="62705" s="29" customFormat="1" x14ac:dyDescent="0.25"/>
    <row r="62706" s="29" customFormat="1" x14ac:dyDescent="0.25"/>
    <row r="62707" s="29" customFormat="1" x14ac:dyDescent="0.25"/>
    <row r="62708" s="29" customFormat="1" x14ac:dyDescent="0.25"/>
    <row r="62709" s="29" customFormat="1" x14ac:dyDescent="0.25"/>
    <row r="62710" s="29" customFormat="1" x14ac:dyDescent="0.25"/>
    <row r="62711" s="29" customFormat="1" x14ac:dyDescent="0.25"/>
    <row r="62712" s="29" customFormat="1" x14ac:dyDescent="0.25"/>
    <row r="62713" s="29" customFormat="1" x14ac:dyDescent="0.25"/>
    <row r="62714" s="29" customFormat="1" x14ac:dyDescent="0.25"/>
    <row r="62715" s="29" customFormat="1" x14ac:dyDescent="0.25"/>
    <row r="62716" s="29" customFormat="1" x14ac:dyDescent="0.25"/>
    <row r="62717" s="29" customFormat="1" x14ac:dyDescent="0.25"/>
    <row r="62718" s="29" customFormat="1" x14ac:dyDescent="0.25"/>
    <row r="62719" s="29" customFormat="1" x14ac:dyDescent="0.25"/>
    <row r="62720" s="29" customFormat="1" x14ac:dyDescent="0.25"/>
    <row r="62721" s="29" customFormat="1" x14ac:dyDescent="0.25"/>
    <row r="62722" s="29" customFormat="1" x14ac:dyDescent="0.25"/>
    <row r="62723" s="29" customFormat="1" x14ac:dyDescent="0.25"/>
    <row r="62724" s="29" customFormat="1" x14ac:dyDescent="0.25"/>
    <row r="62725" s="29" customFormat="1" x14ac:dyDescent="0.25"/>
    <row r="62726" s="29" customFormat="1" x14ac:dyDescent="0.25"/>
    <row r="62727" s="29" customFormat="1" x14ac:dyDescent="0.25"/>
    <row r="62728" s="29" customFormat="1" x14ac:dyDescent="0.25"/>
    <row r="62729" s="29" customFormat="1" x14ac:dyDescent="0.25"/>
    <row r="62730" s="29" customFormat="1" x14ac:dyDescent="0.25"/>
    <row r="62731" s="29" customFormat="1" x14ac:dyDescent="0.25"/>
    <row r="62732" s="29" customFormat="1" x14ac:dyDescent="0.25"/>
    <row r="62733" s="29" customFormat="1" x14ac:dyDescent="0.25"/>
    <row r="62734" s="29" customFormat="1" x14ac:dyDescent="0.25"/>
    <row r="62735" s="29" customFormat="1" x14ac:dyDescent="0.25"/>
    <row r="62736" s="29" customFormat="1" x14ac:dyDescent="0.25"/>
    <row r="62737" s="29" customFormat="1" x14ac:dyDescent="0.25"/>
    <row r="62738" s="29" customFormat="1" x14ac:dyDescent="0.25"/>
    <row r="62739" s="29" customFormat="1" x14ac:dyDescent="0.25"/>
    <row r="62740" s="29" customFormat="1" x14ac:dyDescent="0.25"/>
    <row r="62741" s="29" customFormat="1" x14ac:dyDescent="0.25"/>
    <row r="62742" s="29" customFormat="1" x14ac:dyDescent="0.25"/>
    <row r="62743" s="29" customFormat="1" x14ac:dyDescent="0.25"/>
    <row r="62744" s="29" customFormat="1" x14ac:dyDescent="0.25"/>
    <row r="62745" s="29" customFormat="1" x14ac:dyDescent="0.25"/>
    <row r="62746" s="29" customFormat="1" x14ac:dyDescent="0.25"/>
    <row r="62747" s="29" customFormat="1" x14ac:dyDescent="0.25"/>
    <row r="62748" s="29" customFormat="1" x14ac:dyDescent="0.25"/>
    <row r="62749" s="29" customFormat="1" x14ac:dyDescent="0.25"/>
    <row r="62750" s="29" customFormat="1" x14ac:dyDescent="0.25"/>
    <row r="62751" s="29" customFormat="1" x14ac:dyDescent="0.25"/>
    <row r="62752" s="29" customFormat="1" x14ac:dyDescent="0.25"/>
    <row r="62753" s="29" customFormat="1" x14ac:dyDescent="0.25"/>
    <row r="62754" s="29" customFormat="1" x14ac:dyDescent="0.25"/>
    <row r="62755" s="29" customFormat="1" x14ac:dyDescent="0.25"/>
    <row r="62756" s="29" customFormat="1" x14ac:dyDescent="0.25"/>
    <row r="62757" s="29" customFormat="1" x14ac:dyDescent="0.25"/>
    <row r="62758" s="29" customFormat="1" x14ac:dyDescent="0.25"/>
    <row r="62759" s="29" customFormat="1" x14ac:dyDescent="0.25"/>
    <row r="62760" s="29" customFormat="1" x14ac:dyDescent="0.25"/>
    <row r="62761" s="29" customFormat="1" x14ac:dyDescent="0.25"/>
    <row r="62762" s="29" customFormat="1" x14ac:dyDescent="0.25"/>
    <row r="62763" s="29" customFormat="1" x14ac:dyDescent="0.25"/>
    <row r="62764" s="29" customFormat="1" x14ac:dyDescent="0.25"/>
    <row r="62765" s="29" customFormat="1" x14ac:dyDescent="0.25"/>
    <row r="62766" s="29" customFormat="1" x14ac:dyDescent="0.25"/>
    <row r="62767" s="29" customFormat="1" x14ac:dyDescent="0.25"/>
    <row r="62768" s="29" customFormat="1" x14ac:dyDescent="0.25"/>
    <row r="62769" s="29" customFormat="1" x14ac:dyDescent="0.25"/>
    <row r="62770" s="29" customFormat="1" x14ac:dyDescent="0.25"/>
    <row r="62771" s="29" customFormat="1" x14ac:dyDescent="0.25"/>
    <row r="62772" s="29" customFormat="1" x14ac:dyDescent="0.25"/>
    <row r="62773" s="29" customFormat="1" x14ac:dyDescent="0.25"/>
    <row r="62774" s="29" customFormat="1" x14ac:dyDescent="0.25"/>
    <row r="62775" s="29" customFormat="1" x14ac:dyDescent="0.25"/>
    <row r="62776" s="29" customFormat="1" x14ac:dyDescent="0.25"/>
    <row r="62777" s="29" customFormat="1" x14ac:dyDescent="0.25"/>
    <row r="62778" s="29" customFormat="1" x14ac:dyDescent="0.25"/>
    <row r="62779" s="29" customFormat="1" x14ac:dyDescent="0.25"/>
    <row r="62780" s="29" customFormat="1" x14ac:dyDescent="0.25"/>
    <row r="62781" s="29" customFormat="1" x14ac:dyDescent="0.25"/>
    <row r="62782" s="29" customFormat="1" x14ac:dyDescent="0.25"/>
    <row r="62783" s="29" customFormat="1" x14ac:dyDescent="0.25"/>
    <row r="62784" s="29" customFormat="1" x14ac:dyDescent="0.25"/>
    <row r="62785" s="29" customFormat="1" x14ac:dyDescent="0.25"/>
    <row r="62786" s="29" customFormat="1" x14ac:dyDescent="0.25"/>
    <row r="62787" s="29" customFormat="1" x14ac:dyDescent="0.25"/>
    <row r="62788" s="29" customFormat="1" x14ac:dyDescent="0.25"/>
    <row r="62789" s="29" customFormat="1" x14ac:dyDescent="0.25"/>
    <row r="62790" s="29" customFormat="1" x14ac:dyDescent="0.25"/>
    <row r="62791" s="29" customFormat="1" x14ac:dyDescent="0.25"/>
    <row r="62792" s="29" customFormat="1" x14ac:dyDescent="0.25"/>
    <row r="62793" s="29" customFormat="1" x14ac:dyDescent="0.25"/>
    <row r="62794" s="29" customFormat="1" x14ac:dyDescent="0.25"/>
    <row r="62795" s="29" customFormat="1" x14ac:dyDescent="0.25"/>
    <row r="62796" s="29" customFormat="1" x14ac:dyDescent="0.25"/>
    <row r="62797" s="29" customFormat="1" x14ac:dyDescent="0.25"/>
    <row r="62798" s="29" customFormat="1" x14ac:dyDescent="0.25"/>
    <row r="62799" s="29" customFormat="1" x14ac:dyDescent="0.25"/>
    <row r="62800" s="29" customFormat="1" x14ac:dyDescent="0.25"/>
    <row r="62801" s="29" customFormat="1" x14ac:dyDescent="0.25"/>
    <row r="62802" s="29" customFormat="1" x14ac:dyDescent="0.25"/>
    <row r="62803" s="29" customFormat="1" x14ac:dyDescent="0.25"/>
    <row r="62804" s="29" customFormat="1" x14ac:dyDescent="0.25"/>
    <row r="62805" s="29" customFormat="1" x14ac:dyDescent="0.25"/>
    <row r="62806" s="29" customFormat="1" x14ac:dyDescent="0.25"/>
    <row r="62807" s="29" customFormat="1" x14ac:dyDescent="0.25"/>
    <row r="62808" s="29" customFormat="1" x14ac:dyDescent="0.25"/>
    <row r="62809" s="29" customFormat="1" x14ac:dyDescent="0.25"/>
    <row r="62810" s="29" customFormat="1" x14ac:dyDescent="0.25"/>
    <row r="62811" s="29" customFormat="1" x14ac:dyDescent="0.25"/>
    <row r="62812" s="29" customFormat="1" x14ac:dyDescent="0.25"/>
    <row r="62813" s="29" customFormat="1" x14ac:dyDescent="0.25"/>
    <row r="62814" s="29" customFormat="1" x14ac:dyDescent="0.25"/>
    <row r="62815" s="29" customFormat="1" x14ac:dyDescent="0.25"/>
    <row r="62816" s="29" customFormat="1" x14ac:dyDescent="0.25"/>
    <row r="62817" s="29" customFormat="1" x14ac:dyDescent="0.25"/>
    <row r="62818" s="29" customFormat="1" x14ac:dyDescent="0.25"/>
    <row r="62819" s="29" customFormat="1" x14ac:dyDescent="0.25"/>
    <row r="62820" s="29" customFormat="1" x14ac:dyDescent="0.25"/>
    <row r="62821" s="29" customFormat="1" x14ac:dyDescent="0.25"/>
    <row r="62822" s="29" customFormat="1" x14ac:dyDescent="0.25"/>
    <row r="62823" s="29" customFormat="1" x14ac:dyDescent="0.25"/>
    <row r="62824" s="29" customFormat="1" x14ac:dyDescent="0.25"/>
    <row r="62825" s="29" customFormat="1" x14ac:dyDescent="0.25"/>
    <row r="62826" s="29" customFormat="1" x14ac:dyDescent="0.25"/>
    <row r="62827" s="29" customFormat="1" x14ac:dyDescent="0.25"/>
    <row r="62828" s="29" customFormat="1" x14ac:dyDescent="0.25"/>
    <row r="62829" s="29" customFormat="1" x14ac:dyDescent="0.25"/>
    <row r="62830" s="29" customFormat="1" x14ac:dyDescent="0.25"/>
    <row r="62831" s="29" customFormat="1" x14ac:dyDescent="0.25"/>
    <row r="62832" s="29" customFormat="1" x14ac:dyDescent="0.25"/>
    <row r="62833" s="29" customFormat="1" x14ac:dyDescent="0.25"/>
    <row r="62834" s="29" customFormat="1" x14ac:dyDescent="0.25"/>
    <row r="62835" s="29" customFormat="1" x14ac:dyDescent="0.25"/>
    <row r="62836" s="29" customFormat="1" x14ac:dyDescent="0.25"/>
    <row r="62837" s="29" customFormat="1" x14ac:dyDescent="0.25"/>
    <row r="62838" s="29" customFormat="1" x14ac:dyDescent="0.25"/>
    <row r="62839" s="29" customFormat="1" x14ac:dyDescent="0.25"/>
    <row r="62840" s="29" customFormat="1" x14ac:dyDescent="0.25"/>
    <row r="62841" s="29" customFormat="1" x14ac:dyDescent="0.25"/>
    <row r="62842" s="29" customFormat="1" x14ac:dyDescent="0.25"/>
    <row r="62843" s="29" customFormat="1" x14ac:dyDescent="0.25"/>
    <row r="62844" s="29" customFormat="1" x14ac:dyDescent="0.25"/>
    <row r="62845" s="29" customFormat="1" x14ac:dyDescent="0.25"/>
    <row r="62846" s="29" customFormat="1" x14ac:dyDescent="0.25"/>
    <row r="62847" s="29" customFormat="1" x14ac:dyDescent="0.25"/>
    <row r="62848" s="29" customFormat="1" x14ac:dyDescent="0.25"/>
    <row r="62849" s="29" customFormat="1" x14ac:dyDescent="0.25"/>
    <row r="62850" s="29" customFormat="1" x14ac:dyDescent="0.25"/>
    <row r="62851" s="29" customFormat="1" x14ac:dyDescent="0.25"/>
    <row r="62852" s="29" customFormat="1" x14ac:dyDescent="0.25"/>
    <row r="62853" s="29" customFormat="1" x14ac:dyDescent="0.25"/>
    <row r="62854" s="29" customFormat="1" x14ac:dyDescent="0.25"/>
    <row r="62855" s="29" customFormat="1" x14ac:dyDescent="0.25"/>
    <row r="62856" s="29" customFormat="1" x14ac:dyDescent="0.25"/>
    <row r="62857" s="29" customFormat="1" x14ac:dyDescent="0.25"/>
    <row r="62858" s="29" customFormat="1" x14ac:dyDescent="0.25"/>
    <row r="62859" s="29" customFormat="1" x14ac:dyDescent="0.25"/>
    <row r="62860" s="29" customFormat="1" x14ac:dyDescent="0.25"/>
    <row r="62861" s="29" customFormat="1" x14ac:dyDescent="0.25"/>
    <row r="62862" s="29" customFormat="1" x14ac:dyDescent="0.25"/>
    <row r="62863" s="29" customFormat="1" x14ac:dyDescent="0.25"/>
    <row r="62864" s="29" customFormat="1" x14ac:dyDescent="0.25"/>
    <row r="62865" s="29" customFormat="1" x14ac:dyDescent="0.25"/>
    <row r="62866" s="29" customFormat="1" x14ac:dyDescent="0.25"/>
    <row r="62867" s="29" customFormat="1" x14ac:dyDescent="0.25"/>
    <row r="62868" s="29" customFormat="1" x14ac:dyDescent="0.25"/>
    <row r="62869" s="29" customFormat="1" x14ac:dyDescent="0.25"/>
    <row r="62870" s="29" customFormat="1" x14ac:dyDescent="0.25"/>
    <row r="62871" s="29" customFormat="1" x14ac:dyDescent="0.25"/>
    <row r="62872" s="29" customFormat="1" x14ac:dyDescent="0.25"/>
    <row r="62873" s="29" customFormat="1" x14ac:dyDescent="0.25"/>
    <row r="62874" s="29" customFormat="1" x14ac:dyDescent="0.25"/>
    <row r="62875" s="29" customFormat="1" x14ac:dyDescent="0.25"/>
    <row r="62876" s="29" customFormat="1" x14ac:dyDescent="0.25"/>
    <row r="62877" s="29" customFormat="1" x14ac:dyDescent="0.25"/>
    <row r="62878" s="29" customFormat="1" x14ac:dyDescent="0.25"/>
    <row r="62879" s="29" customFormat="1" x14ac:dyDescent="0.25"/>
    <row r="62880" s="29" customFormat="1" x14ac:dyDescent="0.25"/>
    <row r="62881" s="29" customFormat="1" x14ac:dyDescent="0.25"/>
    <row r="62882" s="29" customFormat="1" x14ac:dyDescent="0.25"/>
    <row r="62883" s="29" customFormat="1" x14ac:dyDescent="0.25"/>
    <row r="62884" s="29" customFormat="1" x14ac:dyDescent="0.25"/>
    <row r="62885" s="29" customFormat="1" x14ac:dyDescent="0.25"/>
    <row r="62886" s="29" customFormat="1" x14ac:dyDescent="0.25"/>
    <row r="62887" s="29" customFormat="1" x14ac:dyDescent="0.25"/>
    <row r="62888" s="29" customFormat="1" x14ac:dyDescent="0.25"/>
    <row r="62889" s="29" customFormat="1" x14ac:dyDescent="0.25"/>
    <row r="62890" s="29" customFormat="1" x14ac:dyDescent="0.25"/>
    <row r="62891" s="29" customFormat="1" x14ac:dyDescent="0.25"/>
    <row r="62892" s="29" customFormat="1" x14ac:dyDescent="0.25"/>
    <row r="62893" s="29" customFormat="1" x14ac:dyDescent="0.25"/>
    <row r="62894" s="29" customFormat="1" x14ac:dyDescent="0.25"/>
    <row r="62895" s="29" customFormat="1" x14ac:dyDescent="0.25"/>
    <row r="62896" s="29" customFormat="1" x14ac:dyDescent="0.25"/>
    <row r="62897" s="29" customFormat="1" x14ac:dyDescent="0.25"/>
    <row r="62898" s="29" customFormat="1" x14ac:dyDescent="0.25"/>
    <row r="62899" s="29" customFormat="1" x14ac:dyDescent="0.25"/>
    <row r="62900" s="29" customFormat="1" x14ac:dyDescent="0.25"/>
    <row r="62901" s="29" customFormat="1" x14ac:dyDescent="0.25"/>
    <row r="62902" s="29" customFormat="1" x14ac:dyDescent="0.25"/>
    <row r="62903" s="29" customFormat="1" x14ac:dyDescent="0.25"/>
    <row r="62904" s="29" customFormat="1" x14ac:dyDescent="0.25"/>
    <row r="62905" s="29" customFormat="1" x14ac:dyDescent="0.25"/>
    <row r="62906" s="29" customFormat="1" x14ac:dyDescent="0.25"/>
    <row r="62907" s="29" customFormat="1" x14ac:dyDescent="0.25"/>
    <row r="62908" s="29" customFormat="1" x14ac:dyDescent="0.25"/>
    <row r="62909" s="29" customFormat="1" x14ac:dyDescent="0.25"/>
    <row r="62910" s="29" customFormat="1" x14ac:dyDescent="0.25"/>
    <row r="62911" s="29" customFormat="1" x14ac:dyDescent="0.25"/>
    <row r="62912" s="29" customFormat="1" x14ac:dyDescent="0.25"/>
    <row r="62913" s="29" customFormat="1" x14ac:dyDescent="0.25"/>
    <row r="62914" s="29" customFormat="1" x14ac:dyDescent="0.25"/>
    <row r="62915" s="29" customFormat="1" x14ac:dyDescent="0.25"/>
    <row r="62916" s="29" customFormat="1" x14ac:dyDescent="0.25"/>
    <row r="62917" s="29" customFormat="1" x14ac:dyDescent="0.25"/>
    <row r="62918" s="29" customFormat="1" x14ac:dyDescent="0.25"/>
    <row r="62919" s="29" customFormat="1" x14ac:dyDescent="0.25"/>
    <row r="62920" s="29" customFormat="1" x14ac:dyDescent="0.25"/>
    <row r="62921" s="29" customFormat="1" x14ac:dyDescent="0.25"/>
    <row r="62922" s="29" customFormat="1" x14ac:dyDescent="0.25"/>
    <row r="62923" s="29" customFormat="1" x14ac:dyDescent="0.25"/>
    <row r="62924" s="29" customFormat="1" x14ac:dyDescent="0.25"/>
    <row r="62925" s="29" customFormat="1" x14ac:dyDescent="0.25"/>
    <row r="62926" s="29" customFormat="1" x14ac:dyDescent="0.25"/>
    <row r="62927" s="29" customFormat="1" x14ac:dyDescent="0.25"/>
    <row r="62928" s="29" customFormat="1" x14ac:dyDescent="0.25"/>
    <row r="62929" s="29" customFormat="1" x14ac:dyDescent="0.25"/>
    <row r="62930" s="29" customFormat="1" x14ac:dyDescent="0.25"/>
    <row r="62931" s="29" customFormat="1" x14ac:dyDescent="0.25"/>
    <row r="62932" s="29" customFormat="1" x14ac:dyDescent="0.25"/>
    <row r="62933" s="29" customFormat="1" x14ac:dyDescent="0.25"/>
    <row r="62934" s="29" customFormat="1" x14ac:dyDescent="0.25"/>
    <row r="62935" s="29" customFormat="1" x14ac:dyDescent="0.25"/>
    <row r="62936" s="29" customFormat="1" x14ac:dyDescent="0.25"/>
    <row r="62937" s="29" customFormat="1" x14ac:dyDescent="0.25"/>
    <row r="62938" s="29" customFormat="1" x14ac:dyDescent="0.25"/>
    <row r="62939" s="29" customFormat="1" x14ac:dyDescent="0.25"/>
    <row r="62940" s="29" customFormat="1" x14ac:dyDescent="0.25"/>
    <row r="62941" s="29" customFormat="1" x14ac:dyDescent="0.25"/>
    <row r="62942" s="29" customFormat="1" x14ac:dyDescent="0.25"/>
    <row r="62943" s="29" customFormat="1" x14ac:dyDescent="0.25"/>
    <row r="62944" s="29" customFormat="1" x14ac:dyDescent="0.25"/>
    <row r="62945" s="29" customFormat="1" x14ac:dyDescent="0.25"/>
    <row r="62946" s="29" customFormat="1" x14ac:dyDescent="0.25"/>
    <row r="62947" s="29" customFormat="1" x14ac:dyDescent="0.25"/>
    <row r="62948" s="29" customFormat="1" x14ac:dyDescent="0.25"/>
    <row r="62949" s="29" customFormat="1" x14ac:dyDescent="0.25"/>
    <row r="62950" s="29" customFormat="1" x14ac:dyDescent="0.25"/>
    <row r="62951" s="29" customFormat="1" x14ac:dyDescent="0.25"/>
    <row r="62952" s="29" customFormat="1" x14ac:dyDescent="0.25"/>
    <row r="62953" s="29" customFormat="1" x14ac:dyDescent="0.25"/>
    <row r="62954" s="29" customFormat="1" x14ac:dyDescent="0.25"/>
    <row r="62955" s="29" customFormat="1" x14ac:dyDescent="0.25"/>
    <row r="62956" s="29" customFormat="1" x14ac:dyDescent="0.25"/>
    <row r="62957" s="29" customFormat="1" x14ac:dyDescent="0.25"/>
    <row r="62958" s="29" customFormat="1" x14ac:dyDescent="0.25"/>
    <row r="62959" s="29" customFormat="1" x14ac:dyDescent="0.25"/>
    <row r="62960" s="29" customFormat="1" x14ac:dyDescent="0.25"/>
    <row r="62961" s="29" customFormat="1" x14ac:dyDescent="0.25"/>
    <row r="62962" s="29" customFormat="1" x14ac:dyDescent="0.25"/>
    <row r="62963" s="29" customFormat="1" x14ac:dyDescent="0.25"/>
    <row r="62964" s="29" customFormat="1" x14ac:dyDescent="0.25"/>
    <row r="62965" s="29" customFormat="1" x14ac:dyDescent="0.25"/>
    <row r="62966" s="29" customFormat="1" x14ac:dyDescent="0.25"/>
    <row r="62967" s="29" customFormat="1" x14ac:dyDescent="0.25"/>
    <row r="62968" s="29" customFormat="1" x14ac:dyDescent="0.25"/>
    <row r="62969" s="29" customFormat="1" x14ac:dyDescent="0.25"/>
    <row r="62970" s="29" customFormat="1" x14ac:dyDescent="0.25"/>
    <row r="62971" s="29" customFormat="1" x14ac:dyDescent="0.25"/>
    <row r="62972" s="29" customFormat="1" x14ac:dyDescent="0.25"/>
    <row r="62973" s="29" customFormat="1" x14ac:dyDescent="0.25"/>
    <row r="62974" s="29" customFormat="1" x14ac:dyDescent="0.25"/>
    <row r="62975" s="29" customFormat="1" x14ac:dyDescent="0.25"/>
    <row r="62976" s="29" customFormat="1" x14ac:dyDescent="0.25"/>
    <row r="62977" s="29" customFormat="1" x14ac:dyDescent="0.25"/>
    <row r="62978" s="29" customFormat="1" x14ac:dyDescent="0.25"/>
    <row r="62979" s="29" customFormat="1" x14ac:dyDescent="0.25"/>
    <row r="62980" s="29" customFormat="1" x14ac:dyDescent="0.25"/>
    <row r="62981" s="29" customFormat="1" x14ac:dyDescent="0.25"/>
    <row r="62982" s="29" customFormat="1" x14ac:dyDescent="0.25"/>
    <row r="62983" s="29" customFormat="1" x14ac:dyDescent="0.25"/>
    <row r="62984" s="29" customFormat="1" x14ac:dyDescent="0.25"/>
    <row r="62985" s="29" customFormat="1" x14ac:dyDescent="0.25"/>
    <row r="62986" s="29" customFormat="1" x14ac:dyDescent="0.25"/>
    <row r="62987" s="29" customFormat="1" x14ac:dyDescent="0.25"/>
    <row r="62988" s="29" customFormat="1" x14ac:dyDescent="0.25"/>
    <row r="62989" s="29" customFormat="1" x14ac:dyDescent="0.25"/>
    <row r="62990" s="29" customFormat="1" x14ac:dyDescent="0.25"/>
    <row r="62991" s="29" customFormat="1" x14ac:dyDescent="0.25"/>
    <row r="62992" s="29" customFormat="1" x14ac:dyDescent="0.25"/>
    <row r="62993" s="29" customFormat="1" x14ac:dyDescent="0.25"/>
    <row r="62994" s="29" customFormat="1" x14ac:dyDescent="0.25"/>
    <row r="62995" s="29" customFormat="1" x14ac:dyDescent="0.25"/>
    <row r="62996" s="29" customFormat="1" x14ac:dyDescent="0.25"/>
    <row r="62997" s="29" customFormat="1" x14ac:dyDescent="0.25"/>
    <row r="62998" s="29" customFormat="1" x14ac:dyDescent="0.25"/>
    <row r="62999" s="29" customFormat="1" x14ac:dyDescent="0.25"/>
    <row r="63000" s="29" customFormat="1" x14ac:dyDescent="0.25"/>
    <row r="63001" s="29" customFormat="1" x14ac:dyDescent="0.25"/>
    <row r="63002" s="29" customFormat="1" x14ac:dyDescent="0.25"/>
    <row r="63003" s="29" customFormat="1" x14ac:dyDescent="0.25"/>
    <row r="63004" s="29" customFormat="1" x14ac:dyDescent="0.25"/>
    <row r="63005" s="29" customFormat="1" x14ac:dyDescent="0.25"/>
    <row r="63006" s="29" customFormat="1" x14ac:dyDescent="0.25"/>
    <row r="63007" s="29" customFormat="1" x14ac:dyDescent="0.25"/>
    <row r="63008" s="29" customFormat="1" x14ac:dyDescent="0.25"/>
    <row r="63009" s="29" customFormat="1" x14ac:dyDescent="0.25"/>
    <row r="63010" s="29" customFormat="1" x14ac:dyDescent="0.25"/>
    <row r="63011" s="29" customFormat="1" x14ac:dyDescent="0.25"/>
    <row r="63012" s="29" customFormat="1" x14ac:dyDescent="0.25"/>
    <row r="63013" s="29" customFormat="1" x14ac:dyDescent="0.25"/>
    <row r="63014" s="29" customFormat="1" x14ac:dyDescent="0.25"/>
    <row r="63015" s="29" customFormat="1" x14ac:dyDescent="0.25"/>
    <row r="63016" s="29" customFormat="1" x14ac:dyDescent="0.25"/>
    <row r="63017" s="29" customFormat="1" x14ac:dyDescent="0.25"/>
    <row r="63018" s="29" customFormat="1" x14ac:dyDescent="0.25"/>
    <row r="63019" s="29" customFormat="1" x14ac:dyDescent="0.25"/>
    <row r="63020" s="29" customFormat="1" x14ac:dyDescent="0.25"/>
    <row r="63021" s="29" customFormat="1" x14ac:dyDescent="0.25"/>
    <row r="63022" s="29" customFormat="1" x14ac:dyDescent="0.25"/>
    <row r="63023" s="29" customFormat="1" x14ac:dyDescent="0.25"/>
    <row r="63024" s="29" customFormat="1" x14ac:dyDescent="0.25"/>
    <row r="63025" s="29" customFormat="1" x14ac:dyDescent="0.25"/>
    <row r="63026" s="29" customFormat="1" x14ac:dyDescent="0.25"/>
    <row r="63027" s="29" customFormat="1" x14ac:dyDescent="0.25"/>
    <row r="63028" s="29" customFormat="1" x14ac:dyDescent="0.25"/>
    <row r="63029" s="29" customFormat="1" x14ac:dyDescent="0.25"/>
    <row r="63030" s="29" customFormat="1" x14ac:dyDescent="0.25"/>
    <row r="63031" s="29" customFormat="1" x14ac:dyDescent="0.25"/>
    <row r="63032" s="29" customFormat="1" x14ac:dyDescent="0.25"/>
    <row r="63033" s="29" customFormat="1" x14ac:dyDescent="0.25"/>
    <row r="63034" s="29" customFormat="1" x14ac:dyDescent="0.25"/>
    <row r="63035" s="29" customFormat="1" x14ac:dyDescent="0.25"/>
    <row r="63036" s="29" customFormat="1" x14ac:dyDescent="0.25"/>
    <row r="63037" s="29" customFormat="1" x14ac:dyDescent="0.25"/>
    <row r="63038" s="29" customFormat="1" x14ac:dyDescent="0.25"/>
    <row r="63039" s="29" customFormat="1" x14ac:dyDescent="0.25"/>
    <row r="63040" s="29" customFormat="1" x14ac:dyDescent="0.25"/>
    <row r="63041" s="29" customFormat="1" x14ac:dyDescent="0.25"/>
    <row r="63042" s="29" customFormat="1" x14ac:dyDescent="0.25"/>
    <row r="63043" s="29" customFormat="1" x14ac:dyDescent="0.25"/>
    <row r="63044" s="29" customFormat="1" x14ac:dyDescent="0.25"/>
    <row r="63045" s="29" customFormat="1" x14ac:dyDescent="0.25"/>
    <row r="63046" s="29" customFormat="1" x14ac:dyDescent="0.25"/>
    <row r="63047" s="29" customFormat="1" x14ac:dyDescent="0.25"/>
    <row r="63048" s="29" customFormat="1" x14ac:dyDescent="0.25"/>
    <row r="63049" s="29" customFormat="1" x14ac:dyDescent="0.25"/>
    <row r="63050" s="29" customFormat="1" x14ac:dyDescent="0.25"/>
    <row r="63051" s="29" customFormat="1" x14ac:dyDescent="0.25"/>
    <row r="63052" s="29" customFormat="1" x14ac:dyDescent="0.25"/>
    <row r="63053" s="29" customFormat="1" x14ac:dyDescent="0.25"/>
    <row r="63054" s="29" customFormat="1" x14ac:dyDescent="0.25"/>
    <row r="63055" s="29" customFormat="1" x14ac:dyDescent="0.25"/>
    <row r="63056" s="29" customFormat="1" x14ac:dyDescent="0.25"/>
    <row r="63057" s="29" customFormat="1" x14ac:dyDescent="0.25"/>
    <row r="63058" s="29" customFormat="1" x14ac:dyDescent="0.25"/>
    <row r="63059" s="29" customFormat="1" x14ac:dyDescent="0.25"/>
    <row r="63060" s="29" customFormat="1" x14ac:dyDescent="0.25"/>
    <row r="63061" s="29" customFormat="1" x14ac:dyDescent="0.25"/>
    <row r="63062" s="29" customFormat="1" x14ac:dyDescent="0.25"/>
    <row r="63063" s="29" customFormat="1" x14ac:dyDescent="0.25"/>
    <row r="63064" s="29" customFormat="1" x14ac:dyDescent="0.25"/>
    <row r="63065" s="29" customFormat="1" x14ac:dyDescent="0.25"/>
    <row r="63066" s="29" customFormat="1" x14ac:dyDescent="0.25"/>
    <row r="63067" s="29" customFormat="1" x14ac:dyDescent="0.25"/>
    <row r="63068" s="29" customFormat="1" x14ac:dyDescent="0.25"/>
    <row r="63069" s="29" customFormat="1" x14ac:dyDescent="0.25"/>
    <row r="63070" s="29" customFormat="1" x14ac:dyDescent="0.25"/>
    <row r="63071" s="29" customFormat="1" x14ac:dyDescent="0.25"/>
    <row r="63072" s="29" customFormat="1" x14ac:dyDescent="0.25"/>
    <row r="63073" s="29" customFormat="1" x14ac:dyDescent="0.25"/>
    <row r="63074" s="29" customFormat="1" x14ac:dyDescent="0.25"/>
    <row r="63075" s="29" customFormat="1" x14ac:dyDescent="0.25"/>
    <row r="63076" s="29" customFormat="1" x14ac:dyDescent="0.25"/>
    <row r="63077" s="29" customFormat="1" x14ac:dyDescent="0.25"/>
    <row r="63078" s="29" customFormat="1" x14ac:dyDescent="0.25"/>
    <row r="63079" s="29" customFormat="1" x14ac:dyDescent="0.25"/>
    <row r="63080" s="29" customFormat="1" x14ac:dyDescent="0.25"/>
    <row r="63081" s="29" customFormat="1" x14ac:dyDescent="0.25"/>
    <row r="63082" s="29" customFormat="1" x14ac:dyDescent="0.25"/>
    <row r="63083" s="29" customFormat="1" x14ac:dyDescent="0.25"/>
    <row r="63084" s="29" customFormat="1" x14ac:dyDescent="0.25"/>
    <row r="63085" s="29" customFormat="1" x14ac:dyDescent="0.25"/>
    <row r="63086" s="29" customFormat="1" x14ac:dyDescent="0.25"/>
    <row r="63087" s="29" customFormat="1" x14ac:dyDescent="0.25"/>
    <row r="63088" s="29" customFormat="1" x14ac:dyDescent="0.25"/>
    <row r="63089" s="29" customFormat="1" x14ac:dyDescent="0.25"/>
    <row r="63090" s="29" customFormat="1" x14ac:dyDescent="0.25"/>
    <row r="63091" s="29" customFormat="1" x14ac:dyDescent="0.25"/>
    <row r="63092" s="29" customFormat="1" x14ac:dyDescent="0.25"/>
    <row r="63093" s="29" customFormat="1" x14ac:dyDescent="0.25"/>
    <row r="63094" s="29" customFormat="1" x14ac:dyDescent="0.25"/>
    <row r="63095" s="29" customFormat="1" x14ac:dyDescent="0.25"/>
    <row r="63096" s="29" customFormat="1" x14ac:dyDescent="0.25"/>
    <row r="63097" s="29" customFormat="1" x14ac:dyDescent="0.25"/>
    <row r="63098" s="29" customFormat="1" x14ac:dyDescent="0.25"/>
    <row r="63099" s="29" customFormat="1" x14ac:dyDescent="0.25"/>
    <row r="63100" s="29" customFormat="1" x14ac:dyDescent="0.25"/>
    <row r="63101" s="29" customFormat="1" x14ac:dyDescent="0.25"/>
    <row r="63102" s="29" customFormat="1" x14ac:dyDescent="0.25"/>
    <row r="63103" s="29" customFormat="1" x14ac:dyDescent="0.25"/>
    <row r="63104" s="29" customFormat="1" x14ac:dyDescent="0.25"/>
    <row r="63105" s="29" customFormat="1" x14ac:dyDescent="0.25"/>
    <row r="63106" s="29" customFormat="1" x14ac:dyDescent="0.25"/>
    <row r="63107" s="29" customFormat="1" x14ac:dyDescent="0.25"/>
    <row r="63108" s="29" customFormat="1" x14ac:dyDescent="0.25"/>
    <row r="63109" s="29" customFormat="1" x14ac:dyDescent="0.25"/>
    <row r="63110" s="29" customFormat="1" x14ac:dyDescent="0.25"/>
    <row r="63111" s="29" customFormat="1" x14ac:dyDescent="0.25"/>
    <row r="63112" s="29" customFormat="1" x14ac:dyDescent="0.25"/>
    <row r="63113" s="29" customFormat="1" x14ac:dyDescent="0.25"/>
    <row r="63114" s="29" customFormat="1" x14ac:dyDescent="0.25"/>
    <row r="63115" s="29" customFormat="1" x14ac:dyDescent="0.25"/>
    <row r="63116" s="29" customFormat="1" x14ac:dyDescent="0.25"/>
    <row r="63117" s="29" customFormat="1" x14ac:dyDescent="0.25"/>
    <row r="63118" s="29" customFormat="1" x14ac:dyDescent="0.25"/>
    <row r="63119" s="29" customFormat="1" x14ac:dyDescent="0.25"/>
    <row r="63120" s="29" customFormat="1" x14ac:dyDescent="0.25"/>
    <row r="63121" s="29" customFormat="1" x14ac:dyDescent="0.25"/>
    <row r="63122" s="29" customFormat="1" x14ac:dyDescent="0.25"/>
    <row r="63123" s="29" customFormat="1" x14ac:dyDescent="0.25"/>
    <row r="63124" s="29" customFormat="1" x14ac:dyDescent="0.25"/>
    <row r="63125" s="29" customFormat="1" x14ac:dyDescent="0.25"/>
    <row r="63126" s="29" customFormat="1" x14ac:dyDescent="0.25"/>
    <row r="63127" s="29" customFormat="1" x14ac:dyDescent="0.25"/>
    <row r="63128" s="29" customFormat="1" x14ac:dyDescent="0.25"/>
    <row r="63129" s="29" customFormat="1" x14ac:dyDescent="0.25"/>
    <row r="63130" s="29" customFormat="1" x14ac:dyDescent="0.25"/>
    <row r="63131" s="29" customFormat="1" x14ac:dyDescent="0.25"/>
    <row r="63132" s="29" customFormat="1" x14ac:dyDescent="0.25"/>
    <row r="63133" s="29" customFormat="1" x14ac:dyDescent="0.25"/>
    <row r="63134" s="29" customFormat="1" x14ac:dyDescent="0.25"/>
    <row r="63135" s="29" customFormat="1" x14ac:dyDescent="0.25"/>
    <row r="63136" s="29" customFormat="1" x14ac:dyDescent="0.25"/>
    <row r="63137" s="29" customFormat="1" x14ac:dyDescent="0.25"/>
    <row r="63138" s="29" customFormat="1" x14ac:dyDescent="0.25"/>
    <row r="63139" s="29" customFormat="1" x14ac:dyDescent="0.25"/>
    <row r="63140" s="29" customFormat="1" x14ac:dyDescent="0.25"/>
    <row r="63141" s="29" customFormat="1" x14ac:dyDescent="0.25"/>
    <row r="63142" s="29" customFormat="1" x14ac:dyDescent="0.25"/>
    <row r="63143" s="29" customFormat="1" x14ac:dyDescent="0.25"/>
    <row r="63144" s="29" customFormat="1" x14ac:dyDescent="0.25"/>
    <row r="63145" s="29" customFormat="1" x14ac:dyDescent="0.25"/>
    <row r="63146" s="29" customFormat="1" x14ac:dyDescent="0.25"/>
    <row r="63147" s="29" customFormat="1" x14ac:dyDescent="0.25"/>
    <row r="63148" s="29" customFormat="1" x14ac:dyDescent="0.25"/>
    <row r="63149" s="29" customFormat="1" x14ac:dyDescent="0.25"/>
    <row r="63150" s="29" customFormat="1" x14ac:dyDescent="0.25"/>
    <row r="63151" s="29" customFormat="1" x14ac:dyDescent="0.25"/>
    <row r="63152" s="29" customFormat="1" x14ac:dyDescent="0.25"/>
    <row r="63153" s="29" customFormat="1" x14ac:dyDescent="0.25"/>
    <row r="63154" s="29" customFormat="1" x14ac:dyDescent="0.25"/>
    <row r="63155" s="29" customFormat="1" x14ac:dyDescent="0.25"/>
    <row r="63156" s="29" customFormat="1" x14ac:dyDescent="0.25"/>
    <row r="63157" s="29" customFormat="1" x14ac:dyDescent="0.25"/>
    <row r="63158" s="29" customFormat="1" x14ac:dyDescent="0.25"/>
    <row r="63159" s="29" customFormat="1" x14ac:dyDescent="0.25"/>
    <row r="63160" s="29" customFormat="1" x14ac:dyDescent="0.25"/>
    <row r="63161" s="29" customFormat="1" x14ac:dyDescent="0.25"/>
    <row r="63162" s="29" customFormat="1" x14ac:dyDescent="0.25"/>
    <row r="63163" s="29" customFormat="1" x14ac:dyDescent="0.25"/>
    <row r="63164" s="29" customFormat="1" x14ac:dyDescent="0.25"/>
    <row r="63165" s="29" customFormat="1" x14ac:dyDescent="0.25"/>
    <row r="63166" s="29" customFormat="1" x14ac:dyDescent="0.25"/>
    <row r="63167" s="29" customFormat="1" x14ac:dyDescent="0.25"/>
    <row r="63168" s="29" customFormat="1" x14ac:dyDescent="0.25"/>
    <row r="63169" s="29" customFormat="1" x14ac:dyDescent="0.25"/>
    <row r="63170" s="29" customFormat="1" x14ac:dyDescent="0.25"/>
    <row r="63171" s="29" customFormat="1" x14ac:dyDescent="0.25"/>
    <row r="63172" s="29" customFormat="1" x14ac:dyDescent="0.25"/>
    <row r="63173" s="29" customFormat="1" x14ac:dyDescent="0.25"/>
    <row r="63174" s="29" customFormat="1" x14ac:dyDescent="0.25"/>
    <row r="63175" s="29" customFormat="1" x14ac:dyDescent="0.25"/>
    <row r="63176" s="29" customFormat="1" x14ac:dyDescent="0.25"/>
    <row r="63177" s="29" customFormat="1" x14ac:dyDescent="0.25"/>
    <row r="63178" s="29" customFormat="1" x14ac:dyDescent="0.25"/>
    <row r="63179" s="29" customFormat="1" x14ac:dyDescent="0.25"/>
    <row r="63180" s="29" customFormat="1" x14ac:dyDescent="0.25"/>
    <row r="63181" s="29" customFormat="1" x14ac:dyDescent="0.25"/>
    <row r="63182" s="29" customFormat="1" x14ac:dyDescent="0.25"/>
    <row r="63183" s="29" customFormat="1" x14ac:dyDescent="0.25"/>
    <row r="63184" s="29" customFormat="1" x14ac:dyDescent="0.25"/>
    <row r="63185" s="29" customFormat="1" x14ac:dyDescent="0.25"/>
    <row r="63186" s="29" customFormat="1" x14ac:dyDescent="0.25"/>
    <row r="63187" s="29" customFormat="1" x14ac:dyDescent="0.25"/>
    <row r="63188" s="29" customFormat="1" x14ac:dyDescent="0.25"/>
    <row r="63189" s="29" customFormat="1" x14ac:dyDescent="0.25"/>
    <row r="63190" s="29" customFormat="1" x14ac:dyDescent="0.25"/>
    <row r="63191" s="29" customFormat="1" x14ac:dyDescent="0.25"/>
    <row r="63192" s="29" customFormat="1" x14ac:dyDescent="0.25"/>
    <row r="63193" s="29" customFormat="1" x14ac:dyDescent="0.25"/>
    <row r="63194" s="29" customFormat="1" x14ac:dyDescent="0.25"/>
    <row r="63195" s="29" customFormat="1" x14ac:dyDescent="0.25"/>
    <row r="63196" s="29" customFormat="1" x14ac:dyDescent="0.25"/>
    <row r="63197" s="29" customFormat="1" x14ac:dyDescent="0.25"/>
    <row r="63198" s="29" customFormat="1" x14ac:dyDescent="0.25"/>
    <row r="63199" s="29" customFormat="1" x14ac:dyDescent="0.25"/>
    <row r="63200" s="29" customFormat="1" x14ac:dyDescent="0.25"/>
    <row r="63201" s="29" customFormat="1" x14ac:dyDescent="0.25"/>
    <row r="63202" s="29" customFormat="1" x14ac:dyDescent="0.25"/>
    <row r="63203" s="29" customFormat="1" x14ac:dyDescent="0.25"/>
    <row r="63204" s="29" customFormat="1" x14ac:dyDescent="0.25"/>
    <row r="63205" s="29" customFormat="1" x14ac:dyDescent="0.25"/>
    <row r="63206" s="29" customFormat="1" x14ac:dyDescent="0.25"/>
    <row r="63207" s="29" customFormat="1" x14ac:dyDescent="0.25"/>
    <row r="63208" s="29" customFormat="1" x14ac:dyDescent="0.25"/>
    <row r="63209" s="29" customFormat="1" x14ac:dyDescent="0.25"/>
    <row r="63210" s="29" customFormat="1" x14ac:dyDescent="0.25"/>
    <row r="63211" s="29" customFormat="1" x14ac:dyDescent="0.25"/>
    <row r="63212" s="29" customFormat="1" x14ac:dyDescent="0.25"/>
    <row r="63213" s="29" customFormat="1" x14ac:dyDescent="0.25"/>
    <row r="63214" s="29" customFormat="1" x14ac:dyDescent="0.25"/>
    <row r="63215" s="29" customFormat="1" x14ac:dyDescent="0.25"/>
    <row r="63216" s="29" customFormat="1" x14ac:dyDescent="0.25"/>
    <row r="63217" s="29" customFormat="1" x14ac:dyDescent="0.25"/>
    <row r="63218" s="29" customFormat="1" x14ac:dyDescent="0.25"/>
    <row r="63219" s="29" customFormat="1" x14ac:dyDescent="0.25"/>
    <row r="63220" s="29" customFormat="1" x14ac:dyDescent="0.25"/>
    <row r="63221" s="29" customFormat="1" x14ac:dyDescent="0.25"/>
    <row r="63222" s="29" customFormat="1" x14ac:dyDescent="0.25"/>
    <row r="63223" s="29" customFormat="1" x14ac:dyDescent="0.25"/>
    <row r="63224" s="29" customFormat="1" x14ac:dyDescent="0.25"/>
    <row r="63225" s="29" customFormat="1" x14ac:dyDescent="0.25"/>
    <row r="63226" s="29" customFormat="1" x14ac:dyDescent="0.25"/>
    <row r="63227" s="29" customFormat="1" x14ac:dyDescent="0.25"/>
    <row r="63228" s="29" customFormat="1" x14ac:dyDescent="0.25"/>
    <row r="63229" s="29" customFormat="1" x14ac:dyDescent="0.25"/>
    <row r="63230" s="29" customFormat="1" x14ac:dyDescent="0.25"/>
    <row r="63231" s="29" customFormat="1" x14ac:dyDescent="0.25"/>
    <row r="63232" s="29" customFormat="1" x14ac:dyDescent="0.25"/>
    <row r="63233" s="29" customFormat="1" x14ac:dyDescent="0.25"/>
    <row r="63234" s="29" customFormat="1" x14ac:dyDescent="0.25"/>
    <row r="63235" s="29" customFormat="1" x14ac:dyDescent="0.25"/>
    <row r="63236" s="29" customFormat="1" x14ac:dyDescent="0.25"/>
    <row r="63237" s="29" customFormat="1" x14ac:dyDescent="0.25"/>
    <row r="63238" s="29" customFormat="1" x14ac:dyDescent="0.25"/>
    <row r="63239" s="29" customFormat="1" x14ac:dyDescent="0.25"/>
    <row r="63240" s="29" customFormat="1" x14ac:dyDescent="0.25"/>
    <row r="63241" s="29" customFormat="1" x14ac:dyDescent="0.25"/>
    <row r="63242" s="29" customFormat="1" x14ac:dyDescent="0.25"/>
    <row r="63243" s="29" customFormat="1" x14ac:dyDescent="0.25"/>
    <row r="63244" s="29" customFormat="1" x14ac:dyDescent="0.25"/>
    <row r="63245" s="29" customFormat="1" x14ac:dyDescent="0.25"/>
    <row r="63246" s="29" customFormat="1" x14ac:dyDescent="0.25"/>
    <row r="63247" s="29" customFormat="1" x14ac:dyDescent="0.25"/>
    <row r="63248" s="29" customFormat="1" x14ac:dyDescent="0.25"/>
    <row r="63249" s="29" customFormat="1" x14ac:dyDescent="0.25"/>
    <row r="63250" s="29" customFormat="1" x14ac:dyDescent="0.25"/>
    <row r="63251" s="29" customFormat="1" x14ac:dyDescent="0.25"/>
    <row r="63252" s="29" customFormat="1" x14ac:dyDescent="0.25"/>
    <row r="63253" s="29" customFormat="1" x14ac:dyDescent="0.25"/>
    <row r="63254" s="29" customFormat="1" x14ac:dyDescent="0.25"/>
    <row r="63255" s="29" customFormat="1" x14ac:dyDescent="0.25"/>
    <row r="63256" s="29" customFormat="1" x14ac:dyDescent="0.25"/>
    <row r="63257" s="29" customFormat="1" x14ac:dyDescent="0.25"/>
    <row r="63258" s="29" customFormat="1" x14ac:dyDescent="0.25"/>
    <row r="63259" s="29" customFormat="1" x14ac:dyDescent="0.25"/>
    <row r="63260" s="29" customFormat="1" x14ac:dyDescent="0.25"/>
    <row r="63261" s="29" customFormat="1" x14ac:dyDescent="0.25"/>
    <row r="63262" s="29" customFormat="1" x14ac:dyDescent="0.25"/>
    <row r="63263" s="29" customFormat="1" x14ac:dyDescent="0.25"/>
    <row r="63264" s="29" customFormat="1" x14ac:dyDescent="0.25"/>
    <row r="63265" s="29" customFormat="1" x14ac:dyDescent="0.25"/>
    <row r="63266" s="29" customFormat="1" x14ac:dyDescent="0.25"/>
    <row r="63267" s="29" customFormat="1" x14ac:dyDescent="0.25"/>
    <row r="63268" s="29" customFormat="1" x14ac:dyDescent="0.25"/>
    <row r="63269" s="29" customFormat="1" x14ac:dyDescent="0.25"/>
    <row r="63270" s="29" customFormat="1" x14ac:dyDescent="0.25"/>
    <row r="63271" s="29" customFormat="1" x14ac:dyDescent="0.25"/>
    <row r="63272" s="29" customFormat="1" x14ac:dyDescent="0.25"/>
    <row r="63273" s="29" customFormat="1" x14ac:dyDescent="0.25"/>
    <row r="63274" s="29" customFormat="1" x14ac:dyDescent="0.25"/>
    <row r="63275" s="29" customFormat="1" x14ac:dyDescent="0.25"/>
    <row r="63276" s="29" customFormat="1" x14ac:dyDescent="0.25"/>
    <row r="63277" s="29" customFormat="1" x14ac:dyDescent="0.25"/>
    <row r="63278" s="29" customFormat="1" x14ac:dyDescent="0.25"/>
    <row r="63279" s="29" customFormat="1" x14ac:dyDescent="0.25"/>
    <row r="63280" s="29" customFormat="1" x14ac:dyDescent="0.25"/>
    <row r="63281" s="29" customFormat="1" x14ac:dyDescent="0.25"/>
    <row r="63282" s="29" customFormat="1" x14ac:dyDescent="0.25"/>
    <row r="63283" s="29" customFormat="1" x14ac:dyDescent="0.25"/>
    <row r="63284" s="29" customFormat="1" x14ac:dyDescent="0.25"/>
    <row r="63285" s="29" customFormat="1" x14ac:dyDescent="0.25"/>
    <row r="63286" s="29" customFormat="1" x14ac:dyDescent="0.25"/>
    <row r="63287" s="29" customFormat="1" x14ac:dyDescent="0.25"/>
    <row r="63288" s="29" customFormat="1" x14ac:dyDescent="0.25"/>
    <row r="63289" s="29" customFormat="1" x14ac:dyDescent="0.25"/>
    <row r="63290" s="29" customFormat="1" x14ac:dyDescent="0.25"/>
    <row r="63291" s="29" customFormat="1" x14ac:dyDescent="0.25"/>
    <row r="63292" s="29" customFormat="1" x14ac:dyDescent="0.25"/>
    <row r="63293" s="29" customFormat="1" x14ac:dyDescent="0.25"/>
    <row r="63294" s="29" customFormat="1" x14ac:dyDescent="0.25"/>
    <row r="63295" s="29" customFormat="1" x14ac:dyDescent="0.25"/>
    <row r="63296" s="29" customFormat="1" x14ac:dyDescent="0.25"/>
    <row r="63297" s="29" customFormat="1" x14ac:dyDescent="0.25"/>
    <row r="63298" s="29" customFormat="1" x14ac:dyDescent="0.25"/>
    <row r="63299" s="29" customFormat="1" x14ac:dyDescent="0.25"/>
    <row r="63300" s="29" customFormat="1" x14ac:dyDescent="0.25"/>
    <row r="63301" s="29" customFormat="1" x14ac:dyDescent="0.25"/>
    <row r="63302" s="29" customFormat="1" x14ac:dyDescent="0.25"/>
    <row r="63303" s="29" customFormat="1" x14ac:dyDescent="0.25"/>
    <row r="63304" s="29" customFormat="1" x14ac:dyDescent="0.25"/>
    <row r="63305" s="29" customFormat="1" x14ac:dyDescent="0.25"/>
    <row r="63306" s="29" customFormat="1" x14ac:dyDescent="0.25"/>
    <row r="63307" s="29" customFormat="1" x14ac:dyDescent="0.25"/>
    <row r="63308" s="29" customFormat="1" x14ac:dyDescent="0.25"/>
    <row r="63309" s="29" customFormat="1" x14ac:dyDescent="0.25"/>
    <row r="63310" s="29" customFormat="1" x14ac:dyDescent="0.25"/>
    <row r="63311" s="29" customFormat="1" x14ac:dyDescent="0.25"/>
    <row r="63312" s="29" customFormat="1" x14ac:dyDescent="0.25"/>
    <row r="63313" s="29" customFormat="1" x14ac:dyDescent="0.25"/>
    <row r="63314" s="29" customFormat="1" x14ac:dyDescent="0.25"/>
    <row r="63315" s="29" customFormat="1" x14ac:dyDescent="0.25"/>
    <row r="63316" s="29" customFormat="1" x14ac:dyDescent="0.25"/>
    <row r="63317" s="29" customFormat="1" x14ac:dyDescent="0.25"/>
    <row r="63318" s="29" customFormat="1" x14ac:dyDescent="0.25"/>
    <row r="63319" s="29" customFormat="1" x14ac:dyDescent="0.25"/>
    <row r="63320" s="29" customFormat="1" x14ac:dyDescent="0.25"/>
    <row r="63321" s="29" customFormat="1" x14ac:dyDescent="0.25"/>
    <row r="63322" s="29" customFormat="1" x14ac:dyDescent="0.25"/>
    <row r="63323" s="29" customFormat="1" x14ac:dyDescent="0.25"/>
    <row r="63324" s="29" customFormat="1" x14ac:dyDescent="0.25"/>
    <row r="63325" s="29" customFormat="1" x14ac:dyDescent="0.25"/>
    <row r="63326" s="29" customFormat="1" x14ac:dyDescent="0.25"/>
    <row r="63327" s="29" customFormat="1" x14ac:dyDescent="0.25"/>
    <row r="63328" s="29" customFormat="1" x14ac:dyDescent="0.25"/>
    <row r="63329" s="29" customFormat="1" x14ac:dyDescent="0.25"/>
    <row r="63330" s="29" customFormat="1" x14ac:dyDescent="0.25"/>
    <row r="63331" s="29" customFormat="1" x14ac:dyDescent="0.25"/>
    <row r="63332" s="29" customFormat="1" x14ac:dyDescent="0.25"/>
    <row r="63333" s="29" customFormat="1" x14ac:dyDescent="0.25"/>
    <row r="63334" s="29" customFormat="1" x14ac:dyDescent="0.25"/>
    <row r="63335" s="29" customFormat="1" x14ac:dyDescent="0.25"/>
    <row r="63336" s="29" customFormat="1" x14ac:dyDescent="0.25"/>
    <row r="63337" s="29" customFormat="1" x14ac:dyDescent="0.25"/>
    <row r="63338" s="29" customFormat="1" x14ac:dyDescent="0.25"/>
    <row r="63339" s="29" customFormat="1" x14ac:dyDescent="0.25"/>
    <row r="63340" s="29" customFormat="1" x14ac:dyDescent="0.25"/>
    <row r="63341" s="29" customFormat="1" x14ac:dyDescent="0.25"/>
    <row r="63342" s="29" customFormat="1" x14ac:dyDescent="0.25"/>
    <row r="63343" s="29" customFormat="1" x14ac:dyDescent="0.25"/>
    <row r="63344" s="29" customFormat="1" x14ac:dyDescent="0.25"/>
    <row r="63345" s="29" customFormat="1" x14ac:dyDescent="0.25"/>
    <row r="63346" s="29" customFormat="1" x14ac:dyDescent="0.25"/>
    <row r="63347" s="29" customFormat="1" x14ac:dyDescent="0.25"/>
    <row r="63348" s="29" customFormat="1" x14ac:dyDescent="0.25"/>
    <row r="63349" s="29" customFormat="1" x14ac:dyDescent="0.25"/>
    <row r="63350" s="29" customFormat="1" x14ac:dyDescent="0.25"/>
    <row r="63351" s="29" customFormat="1" x14ac:dyDescent="0.25"/>
    <row r="63352" s="29" customFormat="1" x14ac:dyDescent="0.25"/>
    <row r="63353" s="29" customFormat="1" x14ac:dyDescent="0.25"/>
    <row r="63354" s="29" customFormat="1" x14ac:dyDescent="0.25"/>
    <row r="63355" s="29" customFormat="1" x14ac:dyDescent="0.25"/>
    <row r="63356" s="29" customFormat="1" x14ac:dyDescent="0.25"/>
    <row r="63357" s="29" customFormat="1" x14ac:dyDescent="0.25"/>
    <row r="63358" s="29" customFormat="1" x14ac:dyDescent="0.25"/>
    <row r="63359" s="29" customFormat="1" x14ac:dyDescent="0.25"/>
    <row r="63360" s="29" customFormat="1" x14ac:dyDescent="0.25"/>
    <row r="63361" s="29" customFormat="1" x14ac:dyDescent="0.25"/>
    <row r="63362" s="29" customFormat="1" x14ac:dyDescent="0.25"/>
    <row r="63363" s="29" customFormat="1" x14ac:dyDescent="0.25"/>
    <row r="63364" s="29" customFormat="1" x14ac:dyDescent="0.25"/>
    <row r="63365" s="29" customFormat="1" x14ac:dyDescent="0.25"/>
    <row r="63366" s="29" customFormat="1" x14ac:dyDescent="0.25"/>
    <row r="63367" s="29" customFormat="1" x14ac:dyDescent="0.25"/>
    <row r="63368" s="29" customFormat="1" x14ac:dyDescent="0.25"/>
    <row r="63369" s="29" customFormat="1" x14ac:dyDescent="0.25"/>
    <row r="63370" s="29" customFormat="1" x14ac:dyDescent="0.25"/>
    <row r="63371" s="29" customFormat="1" x14ac:dyDescent="0.25"/>
    <row r="63372" s="29" customFormat="1" x14ac:dyDescent="0.25"/>
    <row r="63373" s="29" customFormat="1" x14ac:dyDescent="0.25"/>
    <row r="63374" s="29" customFormat="1" x14ac:dyDescent="0.25"/>
    <row r="63375" s="29" customFormat="1" x14ac:dyDescent="0.25"/>
    <row r="63376" s="29" customFormat="1" x14ac:dyDescent="0.25"/>
    <row r="63377" s="29" customFormat="1" x14ac:dyDescent="0.25"/>
    <row r="63378" s="29" customFormat="1" x14ac:dyDescent="0.25"/>
    <row r="63379" s="29" customFormat="1" x14ac:dyDescent="0.25"/>
    <row r="63380" s="29" customFormat="1" x14ac:dyDescent="0.25"/>
    <row r="63381" s="29" customFormat="1" x14ac:dyDescent="0.25"/>
    <row r="63382" s="29" customFormat="1" x14ac:dyDescent="0.25"/>
    <row r="63383" s="29" customFormat="1" x14ac:dyDescent="0.25"/>
    <row r="63384" s="29" customFormat="1" x14ac:dyDescent="0.25"/>
    <row r="63385" s="29" customFormat="1" x14ac:dyDescent="0.25"/>
    <row r="63386" s="29" customFormat="1" x14ac:dyDescent="0.25"/>
    <row r="63387" s="29" customFormat="1" x14ac:dyDescent="0.25"/>
    <row r="63388" s="29" customFormat="1" x14ac:dyDescent="0.25"/>
    <row r="63389" s="29" customFormat="1" x14ac:dyDescent="0.25"/>
    <row r="63390" s="29" customFormat="1" x14ac:dyDescent="0.25"/>
    <row r="63391" s="29" customFormat="1" x14ac:dyDescent="0.25"/>
    <row r="63392" s="29" customFormat="1" x14ac:dyDescent="0.25"/>
    <row r="63393" s="29" customFormat="1" x14ac:dyDescent="0.25"/>
    <row r="63394" s="29" customFormat="1" x14ac:dyDescent="0.25"/>
    <row r="63395" s="29" customFormat="1" x14ac:dyDescent="0.25"/>
    <row r="63396" s="29" customFormat="1" x14ac:dyDescent="0.25"/>
    <row r="63397" s="29" customFormat="1" x14ac:dyDescent="0.25"/>
    <row r="63398" s="29" customFormat="1" x14ac:dyDescent="0.25"/>
    <row r="63399" s="29" customFormat="1" x14ac:dyDescent="0.25"/>
    <row r="63400" s="29" customFormat="1" x14ac:dyDescent="0.25"/>
    <row r="63401" s="29" customFormat="1" x14ac:dyDescent="0.25"/>
    <row r="63402" s="29" customFormat="1" x14ac:dyDescent="0.25"/>
    <row r="63403" s="29" customFormat="1" x14ac:dyDescent="0.25"/>
    <row r="63404" s="29" customFormat="1" x14ac:dyDescent="0.25"/>
    <row r="63405" s="29" customFormat="1" x14ac:dyDescent="0.25"/>
    <row r="63406" s="29" customFormat="1" x14ac:dyDescent="0.25"/>
    <row r="63407" s="29" customFormat="1" x14ac:dyDescent="0.25"/>
    <row r="63408" s="29" customFormat="1" x14ac:dyDescent="0.25"/>
    <row r="63409" s="29" customFormat="1" x14ac:dyDescent="0.25"/>
    <row r="63410" s="29" customFormat="1" x14ac:dyDescent="0.25"/>
    <row r="63411" s="29" customFormat="1" x14ac:dyDescent="0.25"/>
    <row r="63412" s="29" customFormat="1" x14ac:dyDescent="0.25"/>
    <row r="63413" s="29" customFormat="1" x14ac:dyDescent="0.25"/>
    <row r="63414" s="29" customFormat="1" x14ac:dyDescent="0.25"/>
    <row r="63415" s="29" customFormat="1" x14ac:dyDescent="0.25"/>
    <row r="63416" s="29" customFormat="1" x14ac:dyDescent="0.25"/>
    <row r="63417" s="29" customFormat="1" x14ac:dyDescent="0.25"/>
    <row r="63418" s="29" customFormat="1" x14ac:dyDescent="0.25"/>
    <row r="63419" s="29" customFormat="1" x14ac:dyDescent="0.25"/>
    <row r="63420" s="29" customFormat="1" x14ac:dyDescent="0.25"/>
    <row r="63421" s="29" customFormat="1" x14ac:dyDescent="0.25"/>
    <row r="63422" s="29" customFormat="1" x14ac:dyDescent="0.25"/>
    <row r="63423" s="29" customFormat="1" x14ac:dyDescent="0.25"/>
    <row r="63424" s="29" customFormat="1" x14ac:dyDescent="0.25"/>
    <row r="63425" s="29" customFormat="1" x14ac:dyDescent="0.25"/>
    <row r="63426" s="29" customFormat="1" x14ac:dyDescent="0.25"/>
    <row r="63427" s="29" customFormat="1" x14ac:dyDescent="0.25"/>
    <row r="63428" s="29" customFormat="1" x14ac:dyDescent="0.25"/>
    <row r="63429" s="29" customFormat="1" x14ac:dyDescent="0.25"/>
    <row r="63430" s="29" customFormat="1" x14ac:dyDescent="0.25"/>
    <row r="63431" s="29" customFormat="1" x14ac:dyDescent="0.25"/>
    <row r="63432" s="29" customFormat="1" x14ac:dyDescent="0.25"/>
    <row r="63433" s="29" customFormat="1" x14ac:dyDescent="0.25"/>
    <row r="63434" s="29" customFormat="1" x14ac:dyDescent="0.25"/>
    <row r="63435" s="29" customFormat="1" x14ac:dyDescent="0.25"/>
    <row r="63436" s="29" customFormat="1" x14ac:dyDescent="0.25"/>
    <row r="63437" s="29" customFormat="1" x14ac:dyDescent="0.25"/>
    <row r="63438" s="29" customFormat="1" x14ac:dyDescent="0.25"/>
    <row r="63439" s="29" customFormat="1" x14ac:dyDescent="0.25"/>
    <row r="63440" s="29" customFormat="1" x14ac:dyDescent="0.25"/>
    <row r="63441" s="29" customFormat="1" x14ac:dyDescent="0.25"/>
    <row r="63442" s="29" customFormat="1" x14ac:dyDescent="0.25"/>
    <row r="63443" s="29" customFormat="1" x14ac:dyDescent="0.25"/>
    <row r="63444" s="29" customFormat="1" x14ac:dyDescent="0.25"/>
    <row r="63445" s="29" customFormat="1" x14ac:dyDescent="0.25"/>
    <row r="63446" s="29" customFormat="1" x14ac:dyDescent="0.25"/>
    <row r="63447" s="29" customFormat="1" x14ac:dyDescent="0.25"/>
    <row r="63448" s="29" customFormat="1" x14ac:dyDescent="0.25"/>
    <row r="63449" s="29" customFormat="1" x14ac:dyDescent="0.25"/>
    <row r="63450" s="29" customFormat="1" x14ac:dyDescent="0.25"/>
    <row r="63451" s="29" customFormat="1" x14ac:dyDescent="0.25"/>
    <row r="63452" s="29" customFormat="1" x14ac:dyDescent="0.25"/>
    <row r="63453" s="29" customFormat="1" x14ac:dyDescent="0.25"/>
    <row r="63454" s="29" customFormat="1" x14ac:dyDescent="0.25"/>
    <row r="63455" s="29" customFormat="1" x14ac:dyDescent="0.25"/>
    <row r="63456" s="29" customFormat="1" x14ac:dyDescent="0.25"/>
    <row r="63457" s="29" customFormat="1" x14ac:dyDescent="0.25"/>
    <row r="63458" s="29" customFormat="1" x14ac:dyDescent="0.25"/>
    <row r="63459" s="29" customFormat="1" x14ac:dyDescent="0.25"/>
    <row r="63460" s="29" customFormat="1" x14ac:dyDescent="0.25"/>
    <row r="63461" s="29" customFormat="1" x14ac:dyDescent="0.25"/>
    <row r="63462" s="29" customFormat="1" x14ac:dyDescent="0.25"/>
    <row r="63463" s="29" customFormat="1" x14ac:dyDescent="0.25"/>
    <row r="63464" s="29" customFormat="1" x14ac:dyDescent="0.25"/>
    <row r="63465" s="29" customFormat="1" x14ac:dyDescent="0.25"/>
    <row r="63466" s="29" customFormat="1" x14ac:dyDescent="0.25"/>
    <row r="63467" s="29" customFormat="1" x14ac:dyDescent="0.25"/>
    <row r="63468" s="29" customFormat="1" x14ac:dyDescent="0.25"/>
    <row r="63469" s="29" customFormat="1" x14ac:dyDescent="0.25"/>
    <row r="63470" s="29" customFormat="1" x14ac:dyDescent="0.25"/>
    <row r="63471" s="29" customFormat="1" x14ac:dyDescent="0.25"/>
    <row r="63472" s="29" customFormat="1" x14ac:dyDescent="0.25"/>
    <row r="63473" s="29" customFormat="1" x14ac:dyDescent="0.25"/>
    <row r="63474" s="29" customFormat="1" x14ac:dyDescent="0.25"/>
    <row r="63475" s="29" customFormat="1" x14ac:dyDescent="0.25"/>
    <row r="63476" s="29" customFormat="1" x14ac:dyDescent="0.25"/>
    <row r="63477" s="29" customFormat="1" x14ac:dyDescent="0.25"/>
    <row r="63478" s="29" customFormat="1" x14ac:dyDescent="0.25"/>
    <row r="63479" s="29" customFormat="1" x14ac:dyDescent="0.25"/>
    <row r="63480" s="29" customFormat="1" x14ac:dyDescent="0.25"/>
    <row r="63481" s="29" customFormat="1" x14ac:dyDescent="0.25"/>
    <row r="63482" s="29" customFormat="1" x14ac:dyDescent="0.25"/>
    <row r="63483" s="29" customFormat="1" x14ac:dyDescent="0.25"/>
    <row r="63484" s="29" customFormat="1" x14ac:dyDescent="0.25"/>
    <row r="63485" s="29" customFormat="1" x14ac:dyDescent="0.25"/>
    <row r="63486" s="29" customFormat="1" x14ac:dyDescent="0.25"/>
    <row r="63487" s="29" customFormat="1" x14ac:dyDescent="0.25"/>
    <row r="63488" s="29" customFormat="1" x14ac:dyDescent="0.25"/>
    <row r="63489" s="29" customFormat="1" x14ac:dyDescent="0.25"/>
    <row r="63490" s="29" customFormat="1" x14ac:dyDescent="0.25"/>
    <row r="63491" s="29" customFormat="1" x14ac:dyDescent="0.25"/>
    <row r="63492" s="29" customFormat="1" x14ac:dyDescent="0.25"/>
    <row r="63493" s="29" customFormat="1" x14ac:dyDescent="0.25"/>
    <row r="63494" s="29" customFormat="1" x14ac:dyDescent="0.25"/>
    <row r="63495" s="29" customFormat="1" x14ac:dyDescent="0.25"/>
    <row r="63496" s="29" customFormat="1" x14ac:dyDescent="0.25"/>
    <row r="63497" s="29" customFormat="1" x14ac:dyDescent="0.25"/>
    <row r="63498" s="29" customFormat="1" x14ac:dyDescent="0.25"/>
    <row r="63499" s="29" customFormat="1" x14ac:dyDescent="0.25"/>
    <row r="63500" s="29" customFormat="1" x14ac:dyDescent="0.25"/>
    <row r="63501" s="29" customFormat="1" x14ac:dyDescent="0.25"/>
    <row r="63502" s="29" customFormat="1" x14ac:dyDescent="0.25"/>
    <row r="63503" s="29" customFormat="1" x14ac:dyDescent="0.25"/>
    <row r="63504" s="29" customFormat="1" x14ac:dyDescent="0.25"/>
    <row r="63505" s="29" customFormat="1" x14ac:dyDescent="0.25"/>
    <row r="63506" s="29" customFormat="1" x14ac:dyDescent="0.25"/>
    <row r="63507" s="29" customFormat="1" x14ac:dyDescent="0.25"/>
    <row r="63508" s="29" customFormat="1" x14ac:dyDescent="0.25"/>
    <row r="63509" s="29" customFormat="1" x14ac:dyDescent="0.25"/>
    <row r="63510" s="29" customFormat="1" x14ac:dyDescent="0.25"/>
    <row r="63511" s="29" customFormat="1" x14ac:dyDescent="0.25"/>
    <row r="63512" s="29" customFormat="1" x14ac:dyDescent="0.25"/>
    <row r="63513" s="29" customFormat="1" x14ac:dyDescent="0.25"/>
    <row r="63514" s="29" customFormat="1" x14ac:dyDescent="0.25"/>
    <row r="63515" s="29" customFormat="1" x14ac:dyDescent="0.25"/>
    <row r="63516" s="29" customFormat="1" x14ac:dyDescent="0.25"/>
    <row r="63517" s="29" customFormat="1" x14ac:dyDescent="0.25"/>
    <row r="63518" s="29" customFormat="1" x14ac:dyDescent="0.25"/>
    <row r="63519" s="29" customFormat="1" x14ac:dyDescent="0.25"/>
    <row r="63520" s="29" customFormat="1" x14ac:dyDescent="0.25"/>
    <row r="63521" s="29" customFormat="1" x14ac:dyDescent="0.25"/>
    <row r="63522" s="29" customFormat="1" x14ac:dyDescent="0.25"/>
    <row r="63523" s="29" customFormat="1" x14ac:dyDescent="0.25"/>
    <row r="63524" s="29" customFormat="1" x14ac:dyDescent="0.25"/>
    <row r="63525" s="29" customFormat="1" x14ac:dyDescent="0.25"/>
    <row r="63526" s="29" customFormat="1" x14ac:dyDescent="0.25"/>
    <row r="63527" s="29" customFormat="1" x14ac:dyDescent="0.25"/>
    <row r="63528" s="29" customFormat="1" x14ac:dyDescent="0.25"/>
    <row r="63529" s="29" customFormat="1" x14ac:dyDescent="0.25"/>
    <row r="63530" s="29" customFormat="1" x14ac:dyDescent="0.25"/>
    <row r="63531" s="29" customFormat="1" x14ac:dyDescent="0.25"/>
    <row r="63532" s="29" customFormat="1" x14ac:dyDescent="0.25"/>
    <row r="63533" s="29" customFormat="1" x14ac:dyDescent="0.25"/>
    <row r="63534" s="29" customFormat="1" x14ac:dyDescent="0.25"/>
    <row r="63535" s="29" customFormat="1" x14ac:dyDescent="0.25"/>
    <row r="63536" s="29" customFormat="1" x14ac:dyDescent="0.25"/>
    <row r="63537" s="29" customFormat="1" x14ac:dyDescent="0.25"/>
    <row r="63538" s="29" customFormat="1" x14ac:dyDescent="0.25"/>
    <row r="63539" s="29" customFormat="1" x14ac:dyDescent="0.25"/>
    <row r="63540" s="29" customFormat="1" x14ac:dyDescent="0.25"/>
    <row r="63541" s="29" customFormat="1" x14ac:dyDescent="0.25"/>
    <row r="63542" s="29" customFormat="1" x14ac:dyDescent="0.25"/>
    <row r="63543" s="29" customFormat="1" x14ac:dyDescent="0.25"/>
    <row r="63544" s="29" customFormat="1" x14ac:dyDescent="0.25"/>
    <row r="63545" s="29" customFormat="1" x14ac:dyDescent="0.25"/>
    <row r="63546" s="29" customFormat="1" x14ac:dyDescent="0.25"/>
    <row r="63547" s="29" customFormat="1" x14ac:dyDescent="0.25"/>
    <row r="63548" s="29" customFormat="1" x14ac:dyDescent="0.25"/>
    <row r="63549" s="29" customFormat="1" x14ac:dyDescent="0.25"/>
    <row r="63550" s="29" customFormat="1" x14ac:dyDescent="0.25"/>
    <row r="63551" s="29" customFormat="1" x14ac:dyDescent="0.25"/>
    <row r="63552" s="29" customFormat="1" x14ac:dyDescent="0.25"/>
    <row r="63553" s="29" customFormat="1" x14ac:dyDescent="0.25"/>
    <row r="63554" s="29" customFormat="1" x14ac:dyDescent="0.25"/>
    <row r="63555" s="29" customFormat="1" x14ac:dyDescent="0.25"/>
    <row r="63556" s="29" customFormat="1" x14ac:dyDescent="0.25"/>
    <row r="63557" s="29" customFormat="1" x14ac:dyDescent="0.25"/>
    <row r="63558" s="29" customFormat="1" x14ac:dyDescent="0.25"/>
    <row r="63559" s="29" customFormat="1" x14ac:dyDescent="0.25"/>
    <row r="63560" s="29" customFormat="1" x14ac:dyDescent="0.25"/>
    <row r="63561" s="29" customFormat="1" x14ac:dyDescent="0.25"/>
    <row r="63562" s="29" customFormat="1" x14ac:dyDescent="0.25"/>
    <row r="63563" s="29" customFormat="1" x14ac:dyDescent="0.25"/>
    <row r="63564" s="29" customFormat="1" x14ac:dyDescent="0.25"/>
    <row r="63565" s="29" customFormat="1" x14ac:dyDescent="0.25"/>
    <row r="63566" s="29" customFormat="1" x14ac:dyDescent="0.25"/>
    <row r="63567" s="29" customFormat="1" x14ac:dyDescent="0.25"/>
    <row r="63568" s="29" customFormat="1" x14ac:dyDescent="0.25"/>
    <row r="63569" s="29" customFormat="1" x14ac:dyDescent="0.25"/>
    <row r="63570" s="29" customFormat="1" x14ac:dyDescent="0.25"/>
    <row r="63571" s="29" customFormat="1" x14ac:dyDescent="0.25"/>
    <row r="63572" s="29" customFormat="1" x14ac:dyDescent="0.25"/>
    <row r="63573" s="29" customFormat="1" x14ac:dyDescent="0.25"/>
    <row r="63574" s="29" customFormat="1" x14ac:dyDescent="0.25"/>
    <row r="63575" s="29" customFormat="1" x14ac:dyDescent="0.25"/>
    <row r="63576" s="29" customFormat="1" x14ac:dyDescent="0.25"/>
    <row r="63577" s="29" customFormat="1" x14ac:dyDescent="0.25"/>
    <row r="63578" s="29" customFormat="1" x14ac:dyDescent="0.25"/>
    <row r="63579" s="29" customFormat="1" x14ac:dyDescent="0.25"/>
    <row r="63580" s="29" customFormat="1" x14ac:dyDescent="0.25"/>
    <row r="63581" s="29" customFormat="1" x14ac:dyDescent="0.25"/>
    <row r="63582" s="29" customFormat="1" x14ac:dyDescent="0.25"/>
    <row r="63583" s="29" customFormat="1" x14ac:dyDescent="0.25"/>
    <row r="63584" s="29" customFormat="1" x14ac:dyDescent="0.25"/>
    <row r="63585" s="29" customFormat="1" x14ac:dyDescent="0.25"/>
    <row r="63586" s="29" customFormat="1" x14ac:dyDescent="0.25"/>
    <row r="63587" s="29" customFormat="1" x14ac:dyDescent="0.25"/>
    <row r="63588" s="29" customFormat="1" x14ac:dyDescent="0.25"/>
    <row r="63589" s="29" customFormat="1" x14ac:dyDescent="0.25"/>
    <row r="63590" s="29" customFormat="1" x14ac:dyDescent="0.25"/>
    <row r="63591" s="29" customFormat="1" x14ac:dyDescent="0.25"/>
    <row r="63592" s="29" customFormat="1" x14ac:dyDescent="0.25"/>
    <row r="63593" s="29" customFormat="1" x14ac:dyDescent="0.25"/>
    <row r="63594" s="29" customFormat="1" x14ac:dyDescent="0.25"/>
    <row r="63595" s="29" customFormat="1" x14ac:dyDescent="0.25"/>
    <row r="63596" s="29" customFormat="1" x14ac:dyDescent="0.25"/>
    <row r="63597" s="29" customFormat="1" x14ac:dyDescent="0.25"/>
    <row r="63598" s="29" customFormat="1" x14ac:dyDescent="0.25"/>
    <row r="63599" s="29" customFormat="1" x14ac:dyDescent="0.25"/>
    <row r="63600" s="29" customFormat="1" x14ac:dyDescent="0.25"/>
    <row r="63601" s="29" customFormat="1" x14ac:dyDescent="0.25"/>
    <row r="63602" s="29" customFormat="1" x14ac:dyDescent="0.25"/>
    <row r="63603" s="29" customFormat="1" x14ac:dyDescent="0.25"/>
    <row r="63604" s="29" customFormat="1" x14ac:dyDescent="0.25"/>
    <row r="63605" s="29" customFormat="1" x14ac:dyDescent="0.25"/>
    <row r="63606" s="29" customFormat="1" x14ac:dyDescent="0.25"/>
    <row r="63607" s="29" customFormat="1" x14ac:dyDescent="0.25"/>
    <row r="63608" s="29" customFormat="1" x14ac:dyDescent="0.25"/>
    <row r="63609" s="29" customFormat="1" x14ac:dyDescent="0.25"/>
    <row r="63610" s="29" customFormat="1" x14ac:dyDescent="0.25"/>
    <row r="63611" s="29" customFormat="1" x14ac:dyDescent="0.25"/>
    <row r="63612" s="29" customFormat="1" x14ac:dyDescent="0.25"/>
    <row r="63613" s="29" customFormat="1" x14ac:dyDescent="0.25"/>
    <row r="63614" s="29" customFormat="1" x14ac:dyDescent="0.25"/>
    <row r="63615" s="29" customFormat="1" x14ac:dyDescent="0.25"/>
    <row r="63616" s="29" customFormat="1" x14ac:dyDescent="0.25"/>
    <row r="63617" s="29" customFormat="1" x14ac:dyDescent="0.25"/>
    <row r="63618" s="29" customFormat="1" x14ac:dyDescent="0.25"/>
    <row r="63619" s="29" customFormat="1" x14ac:dyDescent="0.25"/>
    <row r="63620" s="29" customFormat="1" x14ac:dyDescent="0.25"/>
    <row r="63621" s="29" customFormat="1" x14ac:dyDescent="0.25"/>
    <row r="63622" s="29" customFormat="1" x14ac:dyDescent="0.25"/>
    <row r="63623" s="29" customFormat="1" x14ac:dyDescent="0.25"/>
    <row r="63624" s="29" customFormat="1" x14ac:dyDescent="0.25"/>
    <row r="63625" s="29" customFormat="1" x14ac:dyDescent="0.25"/>
    <row r="63626" s="29" customFormat="1" x14ac:dyDescent="0.25"/>
    <row r="63627" s="29" customFormat="1" x14ac:dyDescent="0.25"/>
    <row r="63628" s="29" customFormat="1" x14ac:dyDescent="0.25"/>
    <row r="63629" s="29" customFormat="1" x14ac:dyDescent="0.25"/>
    <row r="63630" s="29" customFormat="1" x14ac:dyDescent="0.25"/>
    <row r="63631" s="29" customFormat="1" x14ac:dyDescent="0.25"/>
    <row r="63632" s="29" customFormat="1" x14ac:dyDescent="0.25"/>
    <row r="63633" s="29" customFormat="1" x14ac:dyDescent="0.25"/>
    <row r="63634" s="29" customFormat="1" x14ac:dyDescent="0.25"/>
    <row r="63635" s="29" customFormat="1" x14ac:dyDescent="0.25"/>
    <row r="63636" s="29" customFormat="1" x14ac:dyDescent="0.25"/>
    <row r="63637" s="29" customFormat="1" x14ac:dyDescent="0.25"/>
    <row r="63638" s="29" customFormat="1" x14ac:dyDescent="0.25"/>
    <row r="63639" s="29" customFormat="1" x14ac:dyDescent="0.25"/>
    <row r="63640" s="29" customFormat="1" x14ac:dyDescent="0.25"/>
    <row r="63641" s="29" customFormat="1" x14ac:dyDescent="0.25"/>
    <row r="63642" s="29" customFormat="1" x14ac:dyDescent="0.25"/>
    <row r="63643" s="29" customFormat="1" x14ac:dyDescent="0.25"/>
    <row r="63644" s="29" customFormat="1" x14ac:dyDescent="0.25"/>
    <row r="63645" s="29" customFormat="1" x14ac:dyDescent="0.25"/>
    <row r="63646" s="29" customFormat="1" x14ac:dyDescent="0.25"/>
    <row r="63647" s="29" customFormat="1" x14ac:dyDescent="0.25"/>
    <row r="63648" s="29" customFormat="1" x14ac:dyDescent="0.25"/>
    <row r="63649" s="29" customFormat="1" x14ac:dyDescent="0.25"/>
    <row r="63650" s="29" customFormat="1" x14ac:dyDescent="0.25"/>
    <row r="63651" s="29" customFormat="1" x14ac:dyDescent="0.25"/>
    <row r="63652" s="29" customFormat="1" x14ac:dyDescent="0.25"/>
    <row r="63653" s="29" customFormat="1" x14ac:dyDescent="0.25"/>
    <row r="63654" s="29" customFormat="1" x14ac:dyDescent="0.25"/>
    <row r="63655" s="29" customFormat="1" x14ac:dyDescent="0.25"/>
    <row r="63656" s="29" customFormat="1" x14ac:dyDescent="0.25"/>
    <row r="63657" s="29" customFormat="1" x14ac:dyDescent="0.25"/>
    <row r="63658" s="29" customFormat="1" x14ac:dyDescent="0.25"/>
    <row r="63659" s="29" customFormat="1" x14ac:dyDescent="0.25"/>
    <row r="63660" s="29" customFormat="1" x14ac:dyDescent="0.25"/>
    <row r="63661" s="29" customFormat="1" x14ac:dyDescent="0.25"/>
    <row r="63662" s="29" customFormat="1" x14ac:dyDescent="0.25"/>
    <row r="63663" s="29" customFormat="1" x14ac:dyDescent="0.25"/>
    <row r="63664" s="29" customFormat="1" x14ac:dyDescent="0.25"/>
    <row r="63665" s="29" customFormat="1" x14ac:dyDescent="0.25"/>
    <row r="63666" s="29" customFormat="1" x14ac:dyDescent="0.25"/>
    <row r="63667" s="29" customFormat="1" x14ac:dyDescent="0.25"/>
    <row r="63668" s="29" customFormat="1" x14ac:dyDescent="0.25"/>
    <row r="63669" s="29" customFormat="1" x14ac:dyDescent="0.25"/>
    <row r="63670" s="29" customFormat="1" x14ac:dyDescent="0.25"/>
    <row r="63671" s="29" customFormat="1" x14ac:dyDescent="0.25"/>
    <row r="63672" s="29" customFormat="1" x14ac:dyDescent="0.25"/>
    <row r="63673" s="29" customFormat="1" x14ac:dyDescent="0.25"/>
    <row r="63674" s="29" customFormat="1" x14ac:dyDescent="0.25"/>
    <row r="63675" s="29" customFormat="1" x14ac:dyDescent="0.25"/>
    <row r="63676" s="29" customFormat="1" x14ac:dyDescent="0.25"/>
    <row r="63677" s="29" customFormat="1" x14ac:dyDescent="0.25"/>
    <row r="63678" s="29" customFormat="1" x14ac:dyDescent="0.25"/>
    <row r="63679" s="29" customFormat="1" x14ac:dyDescent="0.25"/>
    <row r="63680" s="29" customFormat="1" x14ac:dyDescent="0.25"/>
    <row r="63681" s="29" customFormat="1" x14ac:dyDescent="0.25"/>
    <row r="63682" s="29" customFormat="1" x14ac:dyDescent="0.25"/>
    <row r="63683" s="29" customFormat="1" x14ac:dyDescent="0.25"/>
    <row r="63684" s="29" customFormat="1" x14ac:dyDescent="0.25"/>
    <row r="63685" s="29" customFormat="1" x14ac:dyDescent="0.25"/>
    <row r="63686" s="29" customFormat="1" x14ac:dyDescent="0.25"/>
    <row r="63687" s="29" customFormat="1" x14ac:dyDescent="0.25"/>
    <row r="63688" s="29" customFormat="1" x14ac:dyDescent="0.25"/>
    <row r="63689" s="29" customFormat="1" x14ac:dyDescent="0.25"/>
    <row r="63690" s="29" customFormat="1" x14ac:dyDescent="0.25"/>
    <row r="63691" s="29" customFormat="1" x14ac:dyDescent="0.25"/>
    <row r="63692" s="29" customFormat="1" x14ac:dyDescent="0.25"/>
    <row r="63693" s="29" customFormat="1" x14ac:dyDescent="0.25"/>
    <row r="63694" s="29" customFormat="1" x14ac:dyDescent="0.25"/>
    <row r="63695" s="29" customFormat="1" x14ac:dyDescent="0.25"/>
    <row r="63696" s="29" customFormat="1" x14ac:dyDescent="0.25"/>
    <row r="63697" s="29" customFormat="1" x14ac:dyDescent="0.25"/>
    <row r="63698" s="29" customFormat="1" x14ac:dyDescent="0.25"/>
    <row r="63699" s="29" customFormat="1" x14ac:dyDescent="0.25"/>
    <row r="63700" s="29" customFormat="1" x14ac:dyDescent="0.25"/>
    <row r="63701" s="29" customFormat="1" x14ac:dyDescent="0.25"/>
    <row r="63702" s="29" customFormat="1" x14ac:dyDescent="0.25"/>
    <row r="63703" s="29" customFormat="1" x14ac:dyDescent="0.25"/>
    <row r="63704" s="29" customFormat="1" x14ac:dyDescent="0.25"/>
    <row r="63705" s="29" customFormat="1" x14ac:dyDescent="0.25"/>
    <row r="63706" s="29" customFormat="1" x14ac:dyDescent="0.25"/>
    <row r="63707" s="29" customFormat="1" x14ac:dyDescent="0.25"/>
    <row r="63708" s="29" customFormat="1" x14ac:dyDescent="0.25"/>
    <row r="63709" s="29" customFormat="1" x14ac:dyDescent="0.25"/>
    <row r="63710" s="29" customFormat="1" x14ac:dyDescent="0.25"/>
    <row r="63711" s="29" customFormat="1" x14ac:dyDescent="0.25"/>
    <row r="63712" s="29" customFormat="1" x14ac:dyDescent="0.25"/>
    <row r="63713" s="29" customFormat="1" x14ac:dyDescent="0.25"/>
    <row r="63714" s="29" customFormat="1" x14ac:dyDescent="0.25"/>
    <row r="63715" s="29" customFormat="1" x14ac:dyDescent="0.25"/>
    <row r="63716" s="29" customFormat="1" x14ac:dyDescent="0.25"/>
    <row r="63717" s="29" customFormat="1" x14ac:dyDescent="0.25"/>
    <row r="63718" s="29" customFormat="1" x14ac:dyDescent="0.25"/>
    <row r="63719" s="29" customFormat="1" x14ac:dyDescent="0.25"/>
    <row r="63720" s="29" customFormat="1" x14ac:dyDescent="0.25"/>
    <row r="63721" s="29" customFormat="1" x14ac:dyDescent="0.25"/>
    <row r="63722" s="29" customFormat="1" x14ac:dyDescent="0.25"/>
    <row r="63723" s="29" customFormat="1" x14ac:dyDescent="0.25"/>
    <row r="63724" s="29" customFormat="1" x14ac:dyDescent="0.25"/>
    <row r="63725" s="29" customFormat="1" x14ac:dyDescent="0.25"/>
    <row r="63726" s="29" customFormat="1" x14ac:dyDescent="0.25"/>
    <row r="63727" s="29" customFormat="1" x14ac:dyDescent="0.25"/>
    <row r="63728" s="29" customFormat="1" x14ac:dyDescent="0.25"/>
    <row r="63729" s="29" customFormat="1" x14ac:dyDescent="0.25"/>
    <row r="63730" s="29" customFormat="1" x14ac:dyDescent="0.25"/>
    <row r="63731" s="29" customFormat="1" x14ac:dyDescent="0.25"/>
    <row r="63732" s="29" customFormat="1" x14ac:dyDescent="0.25"/>
    <row r="63733" s="29" customFormat="1" x14ac:dyDescent="0.25"/>
    <row r="63734" s="29" customFormat="1" x14ac:dyDescent="0.25"/>
    <row r="63735" s="29" customFormat="1" x14ac:dyDescent="0.25"/>
    <row r="63736" s="29" customFormat="1" x14ac:dyDescent="0.25"/>
    <row r="63737" s="29" customFormat="1" x14ac:dyDescent="0.25"/>
    <row r="63738" s="29" customFormat="1" x14ac:dyDescent="0.25"/>
    <row r="63739" s="29" customFormat="1" x14ac:dyDescent="0.25"/>
    <row r="63740" s="29" customFormat="1" x14ac:dyDescent="0.25"/>
    <row r="63741" s="29" customFormat="1" x14ac:dyDescent="0.25"/>
    <row r="63742" s="29" customFormat="1" x14ac:dyDescent="0.25"/>
    <row r="63743" s="29" customFormat="1" x14ac:dyDescent="0.25"/>
    <row r="63744" s="29" customFormat="1" x14ac:dyDescent="0.25"/>
    <row r="63745" s="29" customFormat="1" x14ac:dyDescent="0.25"/>
    <row r="63746" s="29" customFormat="1" x14ac:dyDescent="0.25"/>
    <row r="63747" s="29" customFormat="1" x14ac:dyDescent="0.25"/>
    <row r="63748" s="29" customFormat="1" x14ac:dyDescent="0.25"/>
    <row r="63749" s="29" customFormat="1" x14ac:dyDescent="0.25"/>
    <row r="63750" s="29" customFormat="1" x14ac:dyDescent="0.25"/>
    <row r="63751" s="29" customFormat="1" x14ac:dyDescent="0.25"/>
    <row r="63752" s="29" customFormat="1" x14ac:dyDescent="0.25"/>
    <row r="63753" s="29" customFormat="1" x14ac:dyDescent="0.25"/>
    <row r="63754" s="29" customFormat="1" x14ac:dyDescent="0.25"/>
    <row r="63755" s="29" customFormat="1" x14ac:dyDescent="0.25"/>
    <row r="63756" s="29" customFormat="1" x14ac:dyDescent="0.25"/>
    <row r="63757" s="29" customFormat="1" x14ac:dyDescent="0.25"/>
    <row r="63758" s="29" customFormat="1" x14ac:dyDescent="0.25"/>
    <row r="63759" s="29" customFormat="1" x14ac:dyDescent="0.25"/>
    <row r="63760" s="29" customFormat="1" x14ac:dyDescent="0.25"/>
    <row r="63761" s="29" customFormat="1" x14ac:dyDescent="0.25"/>
    <row r="63762" s="29" customFormat="1" x14ac:dyDescent="0.25"/>
    <row r="63763" s="29" customFormat="1" x14ac:dyDescent="0.25"/>
    <row r="63764" s="29" customFormat="1" x14ac:dyDescent="0.25"/>
    <row r="63765" s="29" customFormat="1" x14ac:dyDescent="0.25"/>
    <row r="63766" s="29" customFormat="1" x14ac:dyDescent="0.25"/>
    <row r="63767" s="29" customFormat="1" x14ac:dyDescent="0.25"/>
    <row r="63768" s="29" customFormat="1" x14ac:dyDescent="0.25"/>
    <row r="63769" s="29" customFormat="1" x14ac:dyDescent="0.25"/>
    <row r="63770" s="29" customFormat="1" x14ac:dyDescent="0.25"/>
    <row r="63771" s="29" customFormat="1" x14ac:dyDescent="0.25"/>
    <row r="63772" s="29" customFormat="1" x14ac:dyDescent="0.25"/>
    <row r="63773" s="29" customFormat="1" x14ac:dyDescent="0.25"/>
    <row r="63774" s="29" customFormat="1" x14ac:dyDescent="0.25"/>
    <row r="63775" s="29" customFormat="1" x14ac:dyDescent="0.25"/>
    <row r="63776" s="29" customFormat="1" x14ac:dyDescent="0.25"/>
    <row r="63777" s="29" customFormat="1" x14ac:dyDescent="0.25"/>
    <row r="63778" s="29" customFormat="1" x14ac:dyDescent="0.25"/>
    <row r="63779" s="29" customFormat="1" x14ac:dyDescent="0.25"/>
    <row r="63780" s="29" customFormat="1" x14ac:dyDescent="0.25"/>
    <row r="63781" s="29" customFormat="1" x14ac:dyDescent="0.25"/>
    <row r="63782" s="29" customFormat="1" x14ac:dyDescent="0.25"/>
    <row r="63783" s="29" customFormat="1" x14ac:dyDescent="0.25"/>
    <row r="63784" s="29" customFormat="1" x14ac:dyDescent="0.25"/>
    <row r="63785" s="29" customFormat="1" x14ac:dyDescent="0.25"/>
    <row r="63786" s="29" customFormat="1" x14ac:dyDescent="0.25"/>
    <row r="63787" s="29" customFormat="1" x14ac:dyDescent="0.25"/>
    <row r="63788" s="29" customFormat="1" x14ac:dyDescent="0.25"/>
    <row r="63789" s="29" customFormat="1" x14ac:dyDescent="0.25"/>
    <row r="63790" s="29" customFormat="1" x14ac:dyDescent="0.25"/>
    <row r="63791" s="29" customFormat="1" x14ac:dyDescent="0.25"/>
    <row r="63792" s="29" customFormat="1" x14ac:dyDescent="0.25"/>
    <row r="63793" s="29" customFormat="1" x14ac:dyDescent="0.25"/>
    <row r="63794" s="29" customFormat="1" x14ac:dyDescent="0.25"/>
    <row r="63795" s="29" customFormat="1" x14ac:dyDescent="0.25"/>
    <row r="63796" s="29" customFormat="1" x14ac:dyDescent="0.25"/>
    <row r="63797" s="29" customFormat="1" x14ac:dyDescent="0.25"/>
    <row r="63798" s="29" customFormat="1" x14ac:dyDescent="0.25"/>
    <row r="63799" s="29" customFormat="1" x14ac:dyDescent="0.25"/>
    <row r="63800" s="29" customFormat="1" x14ac:dyDescent="0.25"/>
    <row r="63801" s="29" customFormat="1" x14ac:dyDescent="0.25"/>
    <row r="63802" s="29" customFormat="1" x14ac:dyDescent="0.25"/>
    <row r="63803" s="29" customFormat="1" x14ac:dyDescent="0.25"/>
    <row r="63804" s="29" customFormat="1" x14ac:dyDescent="0.25"/>
    <row r="63805" s="29" customFormat="1" x14ac:dyDescent="0.25"/>
    <row r="63806" s="29" customFormat="1" x14ac:dyDescent="0.25"/>
    <row r="63807" s="29" customFormat="1" x14ac:dyDescent="0.25"/>
    <row r="63808" s="29" customFormat="1" x14ac:dyDescent="0.25"/>
    <row r="63809" s="29" customFormat="1" x14ac:dyDescent="0.25"/>
    <row r="63810" s="29" customFormat="1" x14ac:dyDescent="0.25"/>
    <row r="63811" s="29" customFormat="1" x14ac:dyDescent="0.25"/>
    <row r="63812" s="29" customFormat="1" x14ac:dyDescent="0.25"/>
    <row r="63813" s="29" customFormat="1" x14ac:dyDescent="0.25"/>
    <row r="63814" s="29" customFormat="1" x14ac:dyDescent="0.25"/>
    <row r="63815" s="29" customFormat="1" x14ac:dyDescent="0.25"/>
    <row r="63816" s="29" customFormat="1" x14ac:dyDescent="0.25"/>
    <row r="63817" s="29" customFormat="1" x14ac:dyDescent="0.25"/>
    <row r="63818" s="29" customFormat="1" x14ac:dyDescent="0.25"/>
    <row r="63819" s="29" customFormat="1" x14ac:dyDescent="0.25"/>
    <row r="63820" s="29" customFormat="1" x14ac:dyDescent="0.25"/>
    <row r="63821" s="29" customFormat="1" x14ac:dyDescent="0.25"/>
    <row r="63822" s="29" customFormat="1" x14ac:dyDescent="0.25"/>
    <row r="63823" s="29" customFormat="1" x14ac:dyDescent="0.25"/>
    <row r="63824" s="29" customFormat="1" x14ac:dyDescent="0.25"/>
    <row r="63825" s="29" customFormat="1" x14ac:dyDescent="0.25"/>
    <row r="63826" s="29" customFormat="1" x14ac:dyDescent="0.25"/>
    <row r="63827" s="29" customFormat="1" x14ac:dyDescent="0.25"/>
    <row r="63828" s="29" customFormat="1" x14ac:dyDescent="0.25"/>
    <row r="63829" s="29" customFormat="1" x14ac:dyDescent="0.25"/>
    <row r="63830" s="29" customFormat="1" x14ac:dyDescent="0.25"/>
    <row r="63831" s="29" customFormat="1" x14ac:dyDescent="0.25"/>
    <row r="63832" s="29" customFormat="1" x14ac:dyDescent="0.25"/>
    <row r="63833" s="29" customFormat="1" x14ac:dyDescent="0.25"/>
    <row r="63834" s="29" customFormat="1" x14ac:dyDescent="0.25"/>
    <row r="63835" s="29" customFormat="1" x14ac:dyDescent="0.25"/>
    <row r="63836" s="29" customFormat="1" x14ac:dyDescent="0.25"/>
    <row r="63837" s="29" customFormat="1" x14ac:dyDescent="0.25"/>
    <row r="63838" s="29" customFormat="1" x14ac:dyDescent="0.25"/>
    <row r="63839" s="29" customFormat="1" x14ac:dyDescent="0.25"/>
    <row r="63840" s="29" customFormat="1" x14ac:dyDescent="0.25"/>
    <row r="63841" s="29" customFormat="1" x14ac:dyDescent="0.25"/>
    <row r="63842" s="29" customFormat="1" x14ac:dyDescent="0.25"/>
    <row r="63843" s="29" customFormat="1" x14ac:dyDescent="0.25"/>
    <row r="63844" s="29" customFormat="1" x14ac:dyDescent="0.25"/>
    <row r="63845" s="29" customFormat="1" x14ac:dyDescent="0.25"/>
    <row r="63846" s="29" customFormat="1" x14ac:dyDescent="0.25"/>
    <row r="63847" s="29" customFormat="1" x14ac:dyDescent="0.25"/>
    <row r="63848" s="29" customFormat="1" x14ac:dyDescent="0.25"/>
    <row r="63849" s="29" customFormat="1" x14ac:dyDescent="0.25"/>
    <row r="63850" s="29" customFormat="1" x14ac:dyDescent="0.25"/>
    <row r="63851" s="29" customFormat="1" x14ac:dyDescent="0.25"/>
    <row r="63852" s="29" customFormat="1" x14ac:dyDescent="0.25"/>
    <row r="63853" s="29" customFormat="1" x14ac:dyDescent="0.25"/>
    <row r="63854" s="29" customFormat="1" x14ac:dyDescent="0.25"/>
    <row r="63855" s="29" customFormat="1" x14ac:dyDescent="0.25"/>
    <row r="63856" s="29" customFormat="1" x14ac:dyDescent="0.25"/>
    <row r="63857" s="29" customFormat="1" x14ac:dyDescent="0.25"/>
    <row r="63858" s="29" customFormat="1" x14ac:dyDescent="0.25"/>
    <row r="63859" s="29" customFormat="1" x14ac:dyDescent="0.25"/>
    <row r="63860" s="29" customFormat="1" x14ac:dyDescent="0.25"/>
    <row r="63861" s="29" customFormat="1" x14ac:dyDescent="0.25"/>
    <row r="63862" s="29" customFormat="1" x14ac:dyDescent="0.25"/>
    <row r="63863" s="29" customFormat="1" x14ac:dyDescent="0.25"/>
    <row r="63864" s="29" customFormat="1" x14ac:dyDescent="0.25"/>
    <row r="63865" s="29" customFormat="1" x14ac:dyDescent="0.25"/>
    <row r="63866" s="29" customFormat="1" x14ac:dyDescent="0.25"/>
    <row r="63867" s="29" customFormat="1" x14ac:dyDescent="0.25"/>
    <row r="63868" s="29" customFormat="1" x14ac:dyDescent="0.25"/>
    <row r="63869" s="29" customFormat="1" x14ac:dyDescent="0.25"/>
    <row r="63870" s="29" customFormat="1" x14ac:dyDescent="0.25"/>
    <row r="63871" s="29" customFormat="1" x14ac:dyDescent="0.25"/>
    <row r="63872" s="29" customFormat="1" x14ac:dyDescent="0.25"/>
    <row r="63873" s="29" customFormat="1" x14ac:dyDescent="0.25"/>
    <row r="63874" s="29" customFormat="1" x14ac:dyDescent="0.25"/>
    <row r="63875" s="29" customFormat="1" x14ac:dyDescent="0.25"/>
    <row r="63876" s="29" customFormat="1" x14ac:dyDescent="0.25"/>
    <row r="63877" s="29" customFormat="1" x14ac:dyDescent="0.25"/>
    <row r="63878" s="29" customFormat="1" x14ac:dyDescent="0.25"/>
    <row r="63879" s="29" customFormat="1" x14ac:dyDescent="0.25"/>
    <row r="63880" s="29" customFormat="1" x14ac:dyDescent="0.25"/>
    <row r="63881" s="29" customFormat="1" x14ac:dyDescent="0.25"/>
    <row r="63882" s="29" customFormat="1" x14ac:dyDescent="0.25"/>
    <row r="63883" s="29" customFormat="1" x14ac:dyDescent="0.25"/>
    <row r="63884" s="29" customFormat="1" x14ac:dyDescent="0.25"/>
    <row r="63885" s="29" customFormat="1" x14ac:dyDescent="0.25"/>
    <row r="63886" s="29" customFormat="1" x14ac:dyDescent="0.25"/>
    <row r="63887" s="29" customFormat="1" x14ac:dyDescent="0.25"/>
    <row r="63888" s="29" customFormat="1" x14ac:dyDescent="0.25"/>
    <row r="63889" s="29" customFormat="1" x14ac:dyDescent="0.25"/>
    <row r="63890" s="29" customFormat="1" x14ac:dyDescent="0.25"/>
    <row r="63891" s="29" customFormat="1" x14ac:dyDescent="0.25"/>
    <row r="63892" s="29" customFormat="1" x14ac:dyDescent="0.25"/>
    <row r="63893" s="29" customFormat="1" x14ac:dyDescent="0.25"/>
    <row r="63894" s="29" customFormat="1" x14ac:dyDescent="0.25"/>
    <row r="63895" s="29" customFormat="1" x14ac:dyDescent="0.25"/>
    <row r="63896" s="29" customFormat="1" x14ac:dyDescent="0.25"/>
    <row r="63897" s="29" customFormat="1" x14ac:dyDescent="0.25"/>
    <row r="63898" s="29" customFormat="1" x14ac:dyDescent="0.25"/>
    <row r="63899" s="29" customFormat="1" x14ac:dyDescent="0.25"/>
    <row r="63900" s="29" customFormat="1" x14ac:dyDescent="0.25"/>
    <row r="63901" s="29" customFormat="1" x14ac:dyDescent="0.25"/>
    <row r="63902" s="29" customFormat="1" x14ac:dyDescent="0.25"/>
    <row r="63903" s="29" customFormat="1" x14ac:dyDescent="0.25"/>
    <row r="63904" s="29" customFormat="1" x14ac:dyDescent="0.25"/>
    <row r="63905" s="29" customFormat="1" x14ac:dyDescent="0.25"/>
    <row r="63906" s="29" customFormat="1" x14ac:dyDescent="0.25"/>
    <row r="63907" s="29" customFormat="1" x14ac:dyDescent="0.25"/>
    <row r="63908" s="29" customFormat="1" x14ac:dyDescent="0.25"/>
    <row r="63909" s="29" customFormat="1" x14ac:dyDescent="0.25"/>
    <row r="63910" s="29" customFormat="1" x14ac:dyDescent="0.25"/>
    <row r="63911" s="29" customFormat="1" x14ac:dyDescent="0.25"/>
    <row r="63912" s="29" customFormat="1" x14ac:dyDescent="0.25"/>
    <row r="63913" s="29" customFormat="1" x14ac:dyDescent="0.25"/>
    <row r="63914" s="29" customFormat="1" x14ac:dyDescent="0.25"/>
    <row r="63915" s="29" customFormat="1" x14ac:dyDescent="0.25"/>
    <row r="63916" s="29" customFormat="1" x14ac:dyDescent="0.25"/>
    <row r="63917" s="29" customFormat="1" x14ac:dyDescent="0.25"/>
    <row r="63918" s="29" customFormat="1" x14ac:dyDescent="0.25"/>
    <row r="63919" s="29" customFormat="1" x14ac:dyDescent="0.25"/>
    <row r="63920" s="29" customFormat="1" x14ac:dyDescent="0.25"/>
    <row r="63921" s="29" customFormat="1" x14ac:dyDescent="0.25"/>
    <row r="63922" s="29" customFormat="1" x14ac:dyDescent="0.25"/>
    <row r="63923" s="29" customFormat="1" x14ac:dyDescent="0.25"/>
    <row r="63924" s="29" customFormat="1" x14ac:dyDescent="0.25"/>
    <row r="63925" s="29" customFormat="1" x14ac:dyDescent="0.25"/>
    <row r="63926" s="29" customFormat="1" x14ac:dyDescent="0.25"/>
    <row r="63927" s="29" customFormat="1" x14ac:dyDescent="0.25"/>
    <row r="63928" s="29" customFormat="1" x14ac:dyDescent="0.25"/>
    <row r="63929" s="29" customFormat="1" x14ac:dyDescent="0.25"/>
    <row r="63930" s="29" customFormat="1" x14ac:dyDescent="0.25"/>
    <row r="63931" s="29" customFormat="1" x14ac:dyDescent="0.25"/>
    <row r="63932" s="29" customFormat="1" x14ac:dyDescent="0.25"/>
    <row r="63933" s="29" customFormat="1" x14ac:dyDescent="0.25"/>
    <row r="63934" s="29" customFormat="1" x14ac:dyDescent="0.25"/>
    <row r="63935" s="29" customFormat="1" x14ac:dyDescent="0.25"/>
    <row r="63936" s="29" customFormat="1" x14ac:dyDescent="0.25"/>
    <row r="63937" s="29" customFormat="1" x14ac:dyDescent="0.25"/>
    <row r="63938" s="29" customFormat="1" x14ac:dyDescent="0.25"/>
    <row r="63939" s="29" customFormat="1" x14ac:dyDescent="0.25"/>
    <row r="63940" s="29" customFormat="1" x14ac:dyDescent="0.25"/>
    <row r="63941" s="29" customFormat="1" x14ac:dyDescent="0.25"/>
    <row r="63942" s="29" customFormat="1" x14ac:dyDescent="0.25"/>
    <row r="63943" s="29" customFormat="1" x14ac:dyDescent="0.25"/>
    <row r="63944" s="29" customFormat="1" x14ac:dyDescent="0.25"/>
    <row r="63945" s="29" customFormat="1" x14ac:dyDescent="0.25"/>
    <row r="63946" s="29" customFormat="1" x14ac:dyDescent="0.25"/>
    <row r="63947" s="29" customFormat="1" x14ac:dyDescent="0.25"/>
    <row r="63948" s="29" customFormat="1" x14ac:dyDescent="0.25"/>
    <row r="63949" s="29" customFormat="1" x14ac:dyDescent="0.25"/>
    <row r="63950" s="29" customFormat="1" x14ac:dyDescent="0.25"/>
    <row r="63951" s="29" customFormat="1" x14ac:dyDescent="0.25"/>
    <row r="63952" s="29" customFormat="1" x14ac:dyDescent="0.25"/>
    <row r="63953" s="29" customFormat="1" x14ac:dyDescent="0.25"/>
    <row r="63954" s="29" customFormat="1" x14ac:dyDescent="0.25"/>
    <row r="63955" s="29" customFormat="1" x14ac:dyDescent="0.25"/>
    <row r="63956" s="29" customFormat="1" x14ac:dyDescent="0.25"/>
    <row r="63957" s="29" customFormat="1" x14ac:dyDescent="0.25"/>
    <row r="63958" s="29" customFormat="1" x14ac:dyDescent="0.25"/>
    <row r="63959" s="29" customFormat="1" x14ac:dyDescent="0.25"/>
    <row r="63960" s="29" customFormat="1" x14ac:dyDescent="0.25"/>
    <row r="63961" s="29" customFormat="1" x14ac:dyDescent="0.25"/>
    <row r="63962" s="29" customFormat="1" x14ac:dyDescent="0.25"/>
    <row r="63963" s="29" customFormat="1" x14ac:dyDescent="0.25"/>
    <row r="63964" s="29" customFormat="1" x14ac:dyDescent="0.25"/>
    <row r="63965" s="29" customFormat="1" x14ac:dyDescent="0.25"/>
    <row r="63966" s="29" customFormat="1" x14ac:dyDescent="0.25"/>
    <row r="63967" s="29" customFormat="1" x14ac:dyDescent="0.25"/>
    <row r="63968" s="29" customFormat="1" x14ac:dyDescent="0.25"/>
    <row r="63969" s="29" customFormat="1" x14ac:dyDescent="0.25"/>
    <row r="63970" s="29" customFormat="1" x14ac:dyDescent="0.25"/>
    <row r="63971" s="29" customFormat="1" x14ac:dyDescent="0.25"/>
    <row r="63972" s="29" customFormat="1" x14ac:dyDescent="0.25"/>
    <row r="63973" s="29" customFormat="1" x14ac:dyDescent="0.25"/>
    <row r="63974" s="29" customFormat="1" x14ac:dyDescent="0.25"/>
    <row r="63975" s="29" customFormat="1" x14ac:dyDescent="0.25"/>
    <row r="63976" s="29" customFormat="1" x14ac:dyDescent="0.25"/>
    <row r="63977" s="29" customFormat="1" x14ac:dyDescent="0.25"/>
    <row r="63978" s="29" customFormat="1" x14ac:dyDescent="0.25"/>
    <row r="63979" s="29" customFormat="1" x14ac:dyDescent="0.25"/>
    <row r="63980" s="29" customFormat="1" x14ac:dyDescent="0.25"/>
    <row r="63981" s="29" customFormat="1" x14ac:dyDescent="0.25"/>
    <row r="63982" s="29" customFormat="1" x14ac:dyDescent="0.25"/>
    <row r="63983" s="29" customFormat="1" x14ac:dyDescent="0.25"/>
    <row r="63984" s="29" customFormat="1" x14ac:dyDescent="0.25"/>
    <row r="63985" s="29" customFormat="1" x14ac:dyDescent="0.25"/>
    <row r="63986" s="29" customFormat="1" x14ac:dyDescent="0.25"/>
    <row r="63987" s="29" customFormat="1" x14ac:dyDescent="0.25"/>
    <row r="63988" s="29" customFormat="1" x14ac:dyDescent="0.25"/>
    <row r="63989" s="29" customFormat="1" x14ac:dyDescent="0.25"/>
    <row r="63990" s="29" customFormat="1" x14ac:dyDescent="0.25"/>
    <row r="63991" s="29" customFormat="1" x14ac:dyDescent="0.25"/>
    <row r="63992" s="29" customFormat="1" x14ac:dyDescent="0.25"/>
    <row r="63993" s="29" customFormat="1" x14ac:dyDescent="0.25"/>
    <row r="63994" s="29" customFormat="1" x14ac:dyDescent="0.25"/>
    <row r="63995" s="29" customFormat="1" x14ac:dyDescent="0.25"/>
    <row r="63996" s="29" customFormat="1" x14ac:dyDescent="0.25"/>
    <row r="63997" s="29" customFormat="1" x14ac:dyDescent="0.25"/>
    <row r="63998" s="29" customFormat="1" x14ac:dyDescent="0.25"/>
    <row r="63999" s="29" customFormat="1" x14ac:dyDescent="0.25"/>
    <row r="64000" s="29" customFormat="1" x14ac:dyDescent="0.25"/>
    <row r="64001" s="29" customFormat="1" x14ac:dyDescent="0.25"/>
    <row r="64002" s="29" customFormat="1" x14ac:dyDescent="0.25"/>
    <row r="64003" s="29" customFormat="1" x14ac:dyDescent="0.25"/>
    <row r="64004" s="29" customFormat="1" x14ac:dyDescent="0.25"/>
    <row r="64005" s="29" customFormat="1" x14ac:dyDescent="0.25"/>
    <row r="64006" s="29" customFormat="1" x14ac:dyDescent="0.25"/>
    <row r="64007" s="29" customFormat="1" x14ac:dyDescent="0.25"/>
    <row r="64008" s="29" customFormat="1" x14ac:dyDescent="0.25"/>
    <row r="64009" s="29" customFormat="1" x14ac:dyDescent="0.25"/>
    <row r="64010" s="29" customFormat="1" x14ac:dyDescent="0.25"/>
    <row r="64011" s="29" customFormat="1" x14ac:dyDescent="0.25"/>
    <row r="64012" s="29" customFormat="1" x14ac:dyDescent="0.25"/>
    <row r="64013" s="29" customFormat="1" x14ac:dyDescent="0.25"/>
    <row r="64014" s="29" customFormat="1" x14ac:dyDescent="0.25"/>
    <row r="64015" s="29" customFormat="1" x14ac:dyDescent="0.25"/>
    <row r="64016" s="29" customFormat="1" x14ac:dyDescent="0.25"/>
    <row r="64017" s="29" customFormat="1" x14ac:dyDescent="0.25"/>
    <row r="64018" s="29" customFormat="1" x14ac:dyDescent="0.25"/>
    <row r="64019" s="29" customFormat="1" x14ac:dyDescent="0.25"/>
    <row r="64020" s="29" customFormat="1" x14ac:dyDescent="0.25"/>
    <row r="64021" s="29" customFormat="1" x14ac:dyDescent="0.25"/>
    <row r="64022" s="29" customFormat="1" x14ac:dyDescent="0.25"/>
    <row r="64023" s="29" customFormat="1" x14ac:dyDescent="0.25"/>
    <row r="64024" s="29" customFormat="1" x14ac:dyDescent="0.25"/>
    <row r="64025" s="29" customFormat="1" x14ac:dyDescent="0.25"/>
    <row r="64026" s="29" customFormat="1" x14ac:dyDescent="0.25"/>
    <row r="64027" s="29" customFormat="1" x14ac:dyDescent="0.25"/>
    <row r="64028" s="29" customFormat="1" x14ac:dyDescent="0.25"/>
    <row r="64029" s="29" customFormat="1" x14ac:dyDescent="0.25"/>
    <row r="64030" s="29" customFormat="1" x14ac:dyDescent="0.25"/>
    <row r="64031" s="29" customFormat="1" x14ac:dyDescent="0.25"/>
    <row r="64032" s="29" customFormat="1" x14ac:dyDescent="0.25"/>
    <row r="64033" s="29" customFormat="1" x14ac:dyDescent="0.25"/>
    <row r="64034" s="29" customFormat="1" x14ac:dyDescent="0.25"/>
    <row r="64035" s="29" customFormat="1" x14ac:dyDescent="0.25"/>
    <row r="64036" s="29" customFormat="1" x14ac:dyDescent="0.25"/>
    <row r="64037" s="29" customFormat="1" x14ac:dyDescent="0.25"/>
    <row r="64038" s="29" customFormat="1" x14ac:dyDescent="0.25"/>
    <row r="64039" s="29" customFormat="1" x14ac:dyDescent="0.25"/>
    <row r="64040" s="29" customFormat="1" x14ac:dyDescent="0.25"/>
    <row r="64041" s="29" customFormat="1" x14ac:dyDescent="0.25"/>
    <row r="64042" s="29" customFormat="1" x14ac:dyDescent="0.25"/>
    <row r="64043" s="29" customFormat="1" x14ac:dyDescent="0.25"/>
    <row r="64044" s="29" customFormat="1" x14ac:dyDescent="0.25"/>
    <row r="64045" s="29" customFormat="1" x14ac:dyDescent="0.25"/>
    <row r="64046" s="29" customFormat="1" x14ac:dyDescent="0.25"/>
    <row r="64047" s="29" customFormat="1" x14ac:dyDescent="0.25"/>
    <row r="64048" s="29" customFormat="1" x14ac:dyDescent="0.25"/>
    <row r="64049" s="29" customFormat="1" x14ac:dyDescent="0.25"/>
    <row r="64050" s="29" customFormat="1" x14ac:dyDescent="0.25"/>
    <row r="64051" s="29" customFormat="1" x14ac:dyDescent="0.25"/>
    <row r="64052" s="29" customFormat="1" x14ac:dyDescent="0.25"/>
    <row r="64053" s="29" customFormat="1" x14ac:dyDescent="0.25"/>
    <row r="64054" s="29" customFormat="1" x14ac:dyDescent="0.25"/>
    <row r="64055" s="29" customFormat="1" x14ac:dyDescent="0.25"/>
    <row r="64056" s="29" customFormat="1" x14ac:dyDescent="0.25"/>
    <row r="64057" s="29" customFormat="1" x14ac:dyDescent="0.25"/>
    <row r="64058" s="29" customFormat="1" x14ac:dyDescent="0.25"/>
    <row r="64059" s="29" customFormat="1" x14ac:dyDescent="0.25"/>
    <row r="64060" s="29" customFormat="1" x14ac:dyDescent="0.25"/>
    <row r="64061" s="29" customFormat="1" x14ac:dyDescent="0.25"/>
    <row r="64062" s="29" customFormat="1" x14ac:dyDescent="0.25"/>
    <row r="64063" s="29" customFormat="1" x14ac:dyDescent="0.25"/>
    <row r="64064" s="29" customFormat="1" x14ac:dyDescent="0.25"/>
    <row r="64065" s="29" customFormat="1" x14ac:dyDescent="0.25"/>
    <row r="64066" s="29" customFormat="1" x14ac:dyDescent="0.25"/>
    <row r="64067" s="29" customFormat="1" x14ac:dyDescent="0.25"/>
    <row r="64068" s="29" customFormat="1" x14ac:dyDescent="0.25"/>
    <row r="64069" s="29" customFormat="1" x14ac:dyDescent="0.25"/>
    <row r="64070" s="29" customFormat="1" x14ac:dyDescent="0.25"/>
    <row r="64071" s="29" customFormat="1" x14ac:dyDescent="0.25"/>
    <row r="64072" s="29" customFormat="1" x14ac:dyDescent="0.25"/>
    <row r="64073" s="29" customFormat="1" x14ac:dyDescent="0.25"/>
    <row r="64074" s="29" customFormat="1" x14ac:dyDescent="0.25"/>
    <row r="64075" s="29" customFormat="1" x14ac:dyDescent="0.25"/>
    <row r="64076" s="29" customFormat="1" x14ac:dyDescent="0.25"/>
    <row r="64077" s="29" customFormat="1" x14ac:dyDescent="0.25"/>
    <row r="64078" s="29" customFormat="1" x14ac:dyDescent="0.25"/>
    <row r="64079" s="29" customFormat="1" x14ac:dyDescent="0.25"/>
    <row r="64080" s="29" customFormat="1" x14ac:dyDescent="0.25"/>
    <row r="64081" s="29" customFormat="1" x14ac:dyDescent="0.25"/>
    <row r="64082" s="29" customFormat="1" x14ac:dyDescent="0.25"/>
    <row r="64083" s="29" customFormat="1" x14ac:dyDescent="0.25"/>
    <row r="64084" s="29" customFormat="1" x14ac:dyDescent="0.25"/>
    <row r="64085" s="29" customFormat="1" x14ac:dyDescent="0.25"/>
    <row r="64086" s="29" customFormat="1" x14ac:dyDescent="0.25"/>
    <row r="64087" s="29" customFormat="1" x14ac:dyDescent="0.25"/>
    <row r="64088" s="29" customFormat="1" x14ac:dyDescent="0.25"/>
    <row r="64089" s="29" customFormat="1" x14ac:dyDescent="0.25"/>
    <row r="64090" s="29" customFormat="1" x14ac:dyDescent="0.25"/>
    <row r="64091" s="29" customFormat="1" x14ac:dyDescent="0.25"/>
    <row r="64092" s="29" customFormat="1" x14ac:dyDescent="0.25"/>
    <row r="64093" s="29" customFormat="1" x14ac:dyDescent="0.25"/>
    <row r="64094" s="29" customFormat="1" x14ac:dyDescent="0.25"/>
    <row r="64095" s="29" customFormat="1" x14ac:dyDescent="0.25"/>
    <row r="64096" s="29" customFormat="1" x14ac:dyDescent="0.25"/>
    <row r="64097" s="29" customFormat="1" x14ac:dyDescent="0.25"/>
    <row r="64098" s="29" customFormat="1" x14ac:dyDescent="0.25"/>
    <row r="64099" s="29" customFormat="1" x14ac:dyDescent="0.25"/>
    <row r="64100" s="29" customFormat="1" x14ac:dyDescent="0.25"/>
    <row r="64101" s="29" customFormat="1" x14ac:dyDescent="0.25"/>
    <row r="64102" s="29" customFormat="1" x14ac:dyDescent="0.25"/>
    <row r="64103" s="29" customFormat="1" x14ac:dyDescent="0.25"/>
    <row r="64104" s="29" customFormat="1" x14ac:dyDescent="0.25"/>
    <row r="64105" s="29" customFormat="1" x14ac:dyDescent="0.25"/>
    <row r="64106" s="29" customFormat="1" x14ac:dyDescent="0.25"/>
    <row r="64107" s="29" customFormat="1" x14ac:dyDescent="0.25"/>
    <row r="64108" s="29" customFormat="1" x14ac:dyDescent="0.25"/>
    <row r="64109" s="29" customFormat="1" x14ac:dyDescent="0.25"/>
    <row r="64110" s="29" customFormat="1" x14ac:dyDescent="0.25"/>
    <row r="64111" s="29" customFormat="1" x14ac:dyDescent="0.25"/>
    <row r="64112" s="29" customFormat="1" x14ac:dyDescent="0.25"/>
    <row r="64113" s="29" customFormat="1" x14ac:dyDescent="0.25"/>
    <row r="64114" s="29" customFormat="1" x14ac:dyDescent="0.25"/>
    <row r="64115" s="29" customFormat="1" x14ac:dyDescent="0.25"/>
    <row r="64116" s="29" customFormat="1" x14ac:dyDescent="0.25"/>
    <row r="64117" s="29" customFormat="1" x14ac:dyDescent="0.25"/>
    <row r="64118" s="29" customFormat="1" x14ac:dyDescent="0.25"/>
    <row r="64119" s="29" customFormat="1" x14ac:dyDescent="0.25"/>
    <row r="64120" s="29" customFormat="1" x14ac:dyDescent="0.25"/>
    <row r="64121" s="29" customFormat="1" x14ac:dyDescent="0.25"/>
    <row r="64122" s="29" customFormat="1" x14ac:dyDescent="0.25"/>
    <row r="64123" s="29" customFormat="1" x14ac:dyDescent="0.25"/>
    <row r="64124" s="29" customFormat="1" x14ac:dyDescent="0.25"/>
    <row r="64125" s="29" customFormat="1" x14ac:dyDescent="0.25"/>
    <row r="64126" s="29" customFormat="1" x14ac:dyDescent="0.25"/>
    <row r="64127" s="29" customFormat="1" x14ac:dyDescent="0.25"/>
    <row r="64128" s="29" customFormat="1" x14ac:dyDescent="0.25"/>
    <row r="64129" s="29" customFormat="1" x14ac:dyDescent="0.25"/>
    <row r="64130" s="29" customFormat="1" x14ac:dyDescent="0.25"/>
    <row r="64131" s="29" customFormat="1" x14ac:dyDescent="0.25"/>
    <row r="64132" s="29" customFormat="1" x14ac:dyDescent="0.25"/>
    <row r="64133" s="29" customFormat="1" x14ac:dyDescent="0.25"/>
    <row r="64134" s="29" customFormat="1" x14ac:dyDescent="0.25"/>
    <row r="64135" s="29" customFormat="1" x14ac:dyDescent="0.25"/>
    <row r="64136" s="29" customFormat="1" x14ac:dyDescent="0.25"/>
    <row r="64137" s="29" customFormat="1" x14ac:dyDescent="0.25"/>
    <row r="64138" s="29" customFormat="1" x14ac:dyDescent="0.25"/>
    <row r="64139" s="29" customFormat="1" x14ac:dyDescent="0.25"/>
    <row r="64140" s="29" customFormat="1" x14ac:dyDescent="0.25"/>
    <row r="64141" s="29" customFormat="1" x14ac:dyDescent="0.25"/>
    <row r="64142" s="29" customFormat="1" x14ac:dyDescent="0.25"/>
    <row r="64143" s="29" customFormat="1" x14ac:dyDescent="0.25"/>
    <row r="64144" s="29" customFormat="1" x14ac:dyDescent="0.25"/>
    <row r="64145" s="29" customFormat="1" x14ac:dyDescent="0.25"/>
    <row r="64146" s="29" customFormat="1" x14ac:dyDescent="0.25"/>
    <row r="64147" s="29" customFormat="1" x14ac:dyDescent="0.25"/>
    <row r="64148" s="29" customFormat="1" x14ac:dyDescent="0.25"/>
    <row r="64149" s="29" customFormat="1" x14ac:dyDescent="0.25"/>
    <row r="64150" s="29" customFormat="1" x14ac:dyDescent="0.25"/>
    <row r="64151" s="29" customFormat="1" x14ac:dyDescent="0.25"/>
    <row r="64152" s="29" customFormat="1" x14ac:dyDescent="0.25"/>
    <row r="64153" s="29" customFormat="1" x14ac:dyDescent="0.25"/>
    <row r="64154" s="29" customFormat="1" x14ac:dyDescent="0.25"/>
    <row r="64155" s="29" customFormat="1" x14ac:dyDescent="0.25"/>
    <row r="64156" s="29" customFormat="1" x14ac:dyDescent="0.25"/>
    <row r="64157" s="29" customFormat="1" x14ac:dyDescent="0.25"/>
    <row r="64158" s="29" customFormat="1" x14ac:dyDescent="0.25"/>
    <row r="64159" s="29" customFormat="1" x14ac:dyDescent="0.25"/>
    <row r="64160" s="29" customFormat="1" x14ac:dyDescent="0.25"/>
    <row r="64161" s="29" customFormat="1" x14ac:dyDescent="0.25"/>
    <row r="64162" s="29" customFormat="1" x14ac:dyDescent="0.25"/>
    <row r="64163" s="29" customFormat="1" x14ac:dyDescent="0.25"/>
    <row r="64164" s="29" customFormat="1" x14ac:dyDescent="0.25"/>
    <row r="64165" s="29" customFormat="1" x14ac:dyDescent="0.25"/>
    <row r="64166" s="29" customFormat="1" x14ac:dyDescent="0.25"/>
    <row r="64167" s="29" customFormat="1" x14ac:dyDescent="0.25"/>
    <row r="64168" s="29" customFormat="1" x14ac:dyDescent="0.25"/>
    <row r="64169" s="29" customFormat="1" x14ac:dyDescent="0.25"/>
    <row r="64170" s="29" customFormat="1" x14ac:dyDescent="0.25"/>
    <row r="64171" s="29" customFormat="1" x14ac:dyDescent="0.25"/>
    <row r="64172" s="29" customFormat="1" x14ac:dyDescent="0.25"/>
    <row r="64173" s="29" customFormat="1" x14ac:dyDescent="0.25"/>
    <row r="64174" s="29" customFormat="1" x14ac:dyDescent="0.25"/>
    <row r="64175" s="29" customFormat="1" x14ac:dyDescent="0.25"/>
    <row r="64176" s="29" customFormat="1" x14ac:dyDescent="0.25"/>
    <row r="64177" s="29" customFormat="1" x14ac:dyDescent="0.25"/>
    <row r="64178" s="29" customFormat="1" x14ac:dyDescent="0.25"/>
    <row r="64179" s="29" customFormat="1" x14ac:dyDescent="0.25"/>
    <row r="64180" s="29" customFormat="1" x14ac:dyDescent="0.25"/>
    <row r="64181" s="29" customFormat="1" x14ac:dyDescent="0.25"/>
    <row r="64182" s="29" customFormat="1" x14ac:dyDescent="0.25"/>
    <row r="64183" s="29" customFormat="1" x14ac:dyDescent="0.25"/>
    <row r="64184" s="29" customFormat="1" x14ac:dyDescent="0.25"/>
    <row r="64185" s="29" customFormat="1" x14ac:dyDescent="0.25"/>
    <row r="64186" s="29" customFormat="1" x14ac:dyDescent="0.25"/>
    <row r="64187" s="29" customFormat="1" x14ac:dyDescent="0.25"/>
    <row r="64188" s="29" customFormat="1" x14ac:dyDescent="0.25"/>
    <row r="64189" s="29" customFormat="1" x14ac:dyDescent="0.25"/>
    <row r="64190" s="29" customFormat="1" x14ac:dyDescent="0.25"/>
    <row r="64191" s="29" customFormat="1" x14ac:dyDescent="0.25"/>
    <row r="64192" s="29" customFormat="1" x14ac:dyDescent="0.25"/>
    <row r="64193" s="29" customFormat="1" x14ac:dyDescent="0.25"/>
    <row r="64194" s="29" customFormat="1" x14ac:dyDescent="0.25"/>
    <row r="64195" s="29" customFormat="1" x14ac:dyDescent="0.25"/>
    <row r="64196" s="29" customFormat="1" x14ac:dyDescent="0.25"/>
    <row r="64197" s="29" customFormat="1" x14ac:dyDescent="0.25"/>
    <row r="64198" s="29" customFormat="1" x14ac:dyDescent="0.25"/>
    <row r="64199" s="29" customFormat="1" x14ac:dyDescent="0.25"/>
    <row r="64200" s="29" customFormat="1" x14ac:dyDescent="0.25"/>
    <row r="64201" s="29" customFormat="1" x14ac:dyDescent="0.25"/>
    <row r="64202" s="29" customFormat="1" x14ac:dyDescent="0.25"/>
    <row r="64203" s="29" customFormat="1" x14ac:dyDescent="0.25"/>
    <row r="64204" s="29" customFormat="1" x14ac:dyDescent="0.25"/>
    <row r="64205" s="29" customFormat="1" x14ac:dyDescent="0.25"/>
    <row r="64206" s="29" customFormat="1" x14ac:dyDescent="0.25"/>
    <row r="64207" s="29" customFormat="1" x14ac:dyDescent="0.25"/>
    <row r="64208" s="29" customFormat="1" x14ac:dyDescent="0.25"/>
    <row r="64209" s="29" customFormat="1" x14ac:dyDescent="0.25"/>
    <row r="64210" s="29" customFormat="1" x14ac:dyDescent="0.25"/>
    <row r="64211" s="29" customFormat="1" x14ac:dyDescent="0.25"/>
    <row r="64212" s="29" customFormat="1" x14ac:dyDescent="0.25"/>
    <row r="64213" s="29" customFormat="1" x14ac:dyDescent="0.25"/>
    <row r="64214" s="29" customFormat="1" x14ac:dyDescent="0.25"/>
    <row r="64215" s="29" customFormat="1" x14ac:dyDescent="0.25"/>
    <row r="64216" s="29" customFormat="1" x14ac:dyDescent="0.25"/>
    <row r="64217" s="29" customFormat="1" x14ac:dyDescent="0.25"/>
    <row r="64218" s="29" customFormat="1" x14ac:dyDescent="0.25"/>
    <row r="64219" s="29" customFormat="1" x14ac:dyDescent="0.25"/>
    <row r="64220" s="29" customFormat="1" x14ac:dyDescent="0.25"/>
    <row r="64221" s="29" customFormat="1" x14ac:dyDescent="0.25"/>
    <row r="64222" s="29" customFormat="1" x14ac:dyDescent="0.25"/>
    <row r="64223" s="29" customFormat="1" x14ac:dyDescent="0.25"/>
    <row r="64224" s="29" customFormat="1" x14ac:dyDescent="0.25"/>
    <row r="64225" s="29" customFormat="1" x14ac:dyDescent="0.25"/>
    <row r="64226" s="29" customFormat="1" x14ac:dyDescent="0.25"/>
    <row r="64227" s="29" customFormat="1" x14ac:dyDescent="0.25"/>
    <row r="64228" s="29" customFormat="1" x14ac:dyDescent="0.25"/>
    <row r="64229" s="29" customFormat="1" x14ac:dyDescent="0.25"/>
    <row r="64230" s="29" customFormat="1" x14ac:dyDescent="0.25"/>
    <row r="64231" s="29" customFormat="1" x14ac:dyDescent="0.25"/>
    <row r="64232" s="29" customFormat="1" x14ac:dyDescent="0.25"/>
    <row r="64233" s="29" customFormat="1" x14ac:dyDescent="0.25"/>
    <row r="64234" s="29" customFormat="1" x14ac:dyDescent="0.25"/>
    <row r="64235" s="29" customFormat="1" x14ac:dyDescent="0.25"/>
    <row r="64236" s="29" customFormat="1" x14ac:dyDescent="0.25"/>
    <row r="64237" s="29" customFormat="1" x14ac:dyDescent="0.25"/>
    <row r="64238" s="29" customFormat="1" x14ac:dyDescent="0.25"/>
    <row r="64239" s="29" customFormat="1" x14ac:dyDescent="0.25"/>
    <row r="64240" s="29" customFormat="1" x14ac:dyDescent="0.25"/>
    <row r="64241" s="29" customFormat="1" x14ac:dyDescent="0.25"/>
    <row r="64242" s="29" customFormat="1" x14ac:dyDescent="0.25"/>
    <row r="64243" s="29" customFormat="1" x14ac:dyDescent="0.25"/>
    <row r="64244" s="29" customFormat="1" x14ac:dyDescent="0.25"/>
    <row r="64245" s="29" customFormat="1" x14ac:dyDescent="0.25"/>
    <row r="64246" s="29" customFormat="1" x14ac:dyDescent="0.25"/>
    <row r="64247" s="29" customFormat="1" x14ac:dyDescent="0.25"/>
    <row r="64248" s="29" customFormat="1" x14ac:dyDescent="0.25"/>
    <row r="64249" s="29" customFormat="1" x14ac:dyDescent="0.25"/>
    <row r="64250" s="29" customFormat="1" x14ac:dyDescent="0.25"/>
    <row r="64251" s="29" customFormat="1" x14ac:dyDescent="0.25"/>
    <row r="64252" s="29" customFormat="1" x14ac:dyDescent="0.25"/>
    <row r="64253" s="29" customFormat="1" x14ac:dyDescent="0.25"/>
    <row r="64254" s="29" customFormat="1" x14ac:dyDescent="0.25"/>
    <row r="64255" s="29" customFormat="1" x14ac:dyDescent="0.25"/>
    <row r="64256" s="29" customFormat="1" x14ac:dyDescent="0.25"/>
    <row r="64257" s="29" customFormat="1" x14ac:dyDescent="0.25"/>
    <row r="64258" s="29" customFormat="1" x14ac:dyDescent="0.25"/>
    <row r="64259" s="29" customFormat="1" x14ac:dyDescent="0.25"/>
    <row r="64260" s="29" customFormat="1" x14ac:dyDescent="0.25"/>
    <row r="64261" s="29" customFormat="1" x14ac:dyDescent="0.25"/>
    <row r="64262" s="29" customFormat="1" x14ac:dyDescent="0.25"/>
    <row r="64263" s="29" customFormat="1" x14ac:dyDescent="0.25"/>
    <row r="64264" s="29" customFormat="1" x14ac:dyDescent="0.25"/>
    <row r="64265" s="29" customFormat="1" x14ac:dyDescent="0.25"/>
    <row r="64266" s="29" customFormat="1" x14ac:dyDescent="0.25"/>
    <row r="64267" s="29" customFormat="1" x14ac:dyDescent="0.25"/>
    <row r="64268" s="29" customFormat="1" x14ac:dyDescent="0.25"/>
    <row r="64269" s="29" customFormat="1" x14ac:dyDescent="0.25"/>
    <row r="64270" s="29" customFormat="1" x14ac:dyDescent="0.25"/>
    <row r="64271" s="29" customFormat="1" x14ac:dyDescent="0.25"/>
    <row r="64272" s="29" customFormat="1" x14ac:dyDescent="0.25"/>
    <row r="64273" s="29" customFormat="1" x14ac:dyDescent="0.25"/>
    <row r="64274" s="29" customFormat="1" x14ac:dyDescent="0.25"/>
    <row r="64275" s="29" customFormat="1" x14ac:dyDescent="0.25"/>
    <row r="64276" s="29" customFormat="1" x14ac:dyDescent="0.25"/>
    <row r="64277" s="29" customFormat="1" x14ac:dyDescent="0.25"/>
    <row r="64278" s="29" customFormat="1" x14ac:dyDescent="0.25"/>
    <row r="64279" s="29" customFormat="1" x14ac:dyDescent="0.25"/>
    <row r="64280" s="29" customFormat="1" x14ac:dyDescent="0.25"/>
    <row r="64281" s="29" customFormat="1" x14ac:dyDescent="0.25"/>
    <row r="64282" s="29" customFormat="1" x14ac:dyDescent="0.25"/>
    <row r="64283" s="29" customFormat="1" x14ac:dyDescent="0.25"/>
    <row r="64284" s="29" customFormat="1" x14ac:dyDescent="0.25"/>
    <row r="64285" s="29" customFormat="1" x14ac:dyDescent="0.25"/>
    <row r="64286" s="29" customFormat="1" x14ac:dyDescent="0.25"/>
    <row r="64287" s="29" customFormat="1" x14ac:dyDescent="0.25"/>
    <row r="64288" s="29" customFormat="1" x14ac:dyDescent="0.25"/>
    <row r="64289" s="29" customFormat="1" x14ac:dyDescent="0.25"/>
    <row r="64290" s="29" customFormat="1" x14ac:dyDescent="0.25"/>
    <row r="64291" s="29" customFormat="1" x14ac:dyDescent="0.25"/>
    <row r="64292" s="29" customFormat="1" x14ac:dyDescent="0.25"/>
    <row r="64293" s="29" customFormat="1" x14ac:dyDescent="0.25"/>
    <row r="64294" s="29" customFormat="1" x14ac:dyDescent="0.25"/>
    <row r="64295" s="29" customFormat="1" x14ac:dyDescent="0.25"/>
    <row r="64296" s="29" customFormat="1" x14ac:dyDescent="0.25"/>
    <row r="64297" s="29" customFormat="1" x14ac:dyDescent="0.25"/>
    <row r="64298" s="29" customFormat="1" x14ac:dyDescent="0.25"/>
    <row r="64299" s="29" customFormat="1" x14ac:dyDescent="0.25"/>
    <row r="64300" s="29" customFormat="1" x14ac:dyDescent="0.25"/>
    <row r="64301" s="29" customFormat="1" x14ac:dyDescent="0.25"/>
    <row r="64302" s="29" customFormat="1" x14ac:dyDescent="0.25"/>
    <row r="64303" s="29" customFormat="1" x14ac:dyDescent="0.25"/>
    <row r="64304" s="29" customFormat="1" x14ac:dyDescent="0.25"/>
    <row r="64305" s="29" customFormat="1" x14ac:dyDescent="0.25"/>
    <row r="64306" s="29" customFormat="1" x14ac:dyDescent="0.25"/>
    <row r="64307" s="29" customFormat="1" x14ac:dyDescent="0.25"/>
    <row r="64308" s="29" customFormat="1" x14ac:dyDescent="0.25"/>
    <row r="64309" s="29" customFormat="1" x14ac:dyDescent="0.25"/>
    <row r="64310" s="29" customFormat="1" x14ac:dyDescent="0.25"/>
    <row r="64311" s="29" customFormat="1" x14ac:dyDescent="0.25"/>
    <row r="64312" s="29" customFormat="1" x14ac:dyDescent="0.25"/>
    <row r="64313" s="29" customFormat="1" x14ac:dyDescent="0.25"/>
    <row r="64314" s="29" customFormat="1" x14ac:dyDescent="0.25"/>
    <row r="64315" s="29" customFormat="1" x14ac:dyDescent="0.25"/>
    <row r="64316" s="29" customFormat="1" x14ac:dyDescent="0.25"/>
    <row r="64317" s="29" customFormat="1" x14ac:dyDescent="0.25"/>
    <row r="64318" s="29" customFormat="1" x14ac:dyDescent="0.25"/>
    <row r="64319" s="29" customFormat="1" x14ac:dyDescent="0.25"/>
    <row r="64320" s="29" customFormat="1" x14ac:dyDescent="0.25"/>
    <row r="64321" s="29" customFormat="1" x14ac:dyDescent="0.25"/>
    <row r="64322" s="29" customFormat="1" x14ac:dyDescent="0.25"/>
    <row r="64323" s="29" customFormat="1" x14ac:dyDescent="0.25"/>
    <row r="64324" s="29" customFormat="1" x14ac:dyDescent="0.25"/>
    <row r="64325" s="29" customFormat="1" x14ac:dyDescent="0.25"/>
    <row r="64326" s="29" customFormat="1" x14ac:dyDescent="0.25"/>
    <row r="64327" s="29" customFormat="1" x14ac:dyDescent="0.25"/>
    <row r="64328" s="29" customFormat="1" x14ac:dyDescent="0.25"/>
    <row r="64329" s="29" customFormat="1" x14ac:dyDescent="0.25"/>
    <row r="64330" s="29" customFormat="1" x14ac:dyDescent="0.25"/>
    <row r="64331" s="29" customFormat="1" x14ac:dyDescent="0.25"/>
    <row r="64332" s="29" customFormat="1" x14ac:dyDescent="0.25"/>
    <row r="64333" s="29" customFormat="1" x14ac:dyDescent="0.25"/>
    <row r="64334" s="29" customFormat="1" x14ac:dyDescent="0.25"/>
    <row r="64335" s="29" customFormat="1" x14ac:dyDescent="0.25"/>
    <row r="64336" s="29" customFormat="1" x14ac:dyDescent="0.25"/>
    <row r="64337" s="29" customFormat="1" x14ac:dyDescent="0.25"/>
    <row r="64338" s="29" customFormat="1" x14ac:dyDescent="0.25"/>
    <row r="64339" s="29" customFormat="1" x14ac:dyDescent="0.25"/>
    <row r="64340" s="29" customFormat="1" x14ac:dyDescent="0.25"/>
    <row r="64341" s="29" customFormat="1" x14ac:dyDescent="0.25"/>
    <row r="64342" s="29" customFormat="1" x14ac:dyDescent="0.25"/>
    <row r="64343" s="29" customFormat="1" x14ac:dyDescent="0.25"/>
    <row r="64344" s="29" customFormat="1" x14ac:dyDescent="0.25"/>
    <row r="64345" s="29" customFormat="1" x14ac:dyDescent="0.25"/>
    <row r="64346" s="29" customFormat="1" x14ac:dyDescent="0.25"/>
    <row r="64347" s="29" customFormat="1" x14ac:dyDescent="0.25"/>
    <row r="64348" s="29" customFormat="1" x14ac:dyDescent="0.25"/>
    <row r="64349" s="29" customFormat="1" x14ac:dyDescent="0.25"/>
    <row r="64350" s="29" customFormat="1" x14ac:dyDescent="0.25"/>
    <row r="64351" s="29" customFormat="1" x14ac:dyDescent="0.25"/>
    <row r="64352" s="29" customFormat="1" x14ac:dyDescent="0.25"/>
    <row r="64353" s="29" customFormat="1" x14ac:dyDescent="0.25"/>
    <row r="64354" s="29" customFormat="1" x14ac:dyDescent="0.25"/>
    <row r="64355" s="29" customFormat="1" x14ac:dyDescent="0.25"/>
    <row r="64356" s="29" customFormat="1" x14ac:dyDescent="0.25"/>
    <row r="64357" s="29" customFormat="1" x14ac:dyDescent="0.25"/>
    <row r="64358" s="29" customFormat="1" x14ac:dyDescent="0.25"/>
    <row r="64359" s="29" customFormat="1" x14ac:dyDescent="0.25"/>
    <row r="64360" s="29" customFormat="1" x14ac:dyDescent="0.25"/>
    <row r="64361" s="29" customFormat="1" x14ac:dyDescent="0.25"/>
    <row r="64362" s="29" customFormat="1" x14ac:dyDescent="0.25"/>
    <row r="64363" s="29" customFormat="1" x14ac:dyDescent="0.25"/>
    <row r="64364" s="29" customFormat="1" x14ac:dyDescent="0.25"/>
    <row r="64365" s="29" customFormat="1" x14ac:dyDescent="0.25"/>
    <row r="64366" s="29" customFormat="1" x14ac:dyDescent="0.25"/>
    <row r="64367" s="29" customFormat="1" x14ac:dyDescent="0.25"/>
    <row r="64368" s="29" customFormat="1" x14ac:dyDescent="0.25"/>
    <row r="64369" s="29" customFormat="1" x14ac:dyDescent="0.25"/>
    <row r="64370" s="29" customFormat="1" x14ac:dyDescent="0.25"/>
    <row r="64371" s="29" customFormat="1" x14ac:dyDescent="0.25"/>
    <row r="64372" s="29" customFormat="1" x14ac:dyDescent="0.25"/>
    <row r="64373" s="29" customFormat="1" x14ac:dyDescent="0.25"/>
    <row r="64374" s="29" customFormat="1" x14ac:dyDescent="0.25"/>
    <row r="64375" s="29" customFormat="1" x14ac:dyDescent="0.25"/>
    <row r="64376" s="29" customFormat="1" x14ac:dyDescent="0.25"/>
    <row r="64377" s="29" customFormat="1" x14ac:dyDescent="0.25"/>
    <row r="64378" s="29" customFormat="1" x14ac:dyDescent="0.25"/>
    <row r="64379" s="29" customFormat="1" x14ac:dyDescent="0.25"/>
    <row r="64380" s="29" customFormat="1" x14ac:dyDescent="0.25"/>
    <row r="64381" s="29" customFormat="1" x14ac:dyDescent="0.25"/>
    <row r="64382" s="29" customFormat="1" x14ac:dyDescent="0.25"/>
    <row r="64383" s="29" customFormat="1" x14ac:dyDescent="0.25"/>
    <row r="64384" s="29" customFormat="1" x14ac:dyDescent="0.25"/>
    <row r="64385" s="29" customFormat="1" x14ac:dyDescent="0.25"/>
    <row r="64386" s="29" customFormat="1" x14ac:dyDescent="0.25"/>
    <row r="64387" s="29" customFormat="1" x14ac:dyDescent="0.25"/>
    <row r="64388" s="29" customFormat="1" x14ac:dyDescent="0.25"/>
    <row r="64389" s="29" customFormat="1" x14ac:dyDescent="0.25"/>
    <row r="64390" s="29" customFormat="1" x14ac:dyDescent="0.25"/>
    <row r="64391" s="29" customFormat="1" x14ac:dyDescent="0.25"/>
    <row r="64392" s="29" customFormat="1" x14ac:dyDescent="0.25"/>
    <row r="64393" s="29" customFormat="1" x14ac:dyDescent="0.25"/>
    <row r="64394" s="29" customFormat="1" x14ac:dyDescent="0.25"/>
    <row r="64395" s="29" customFormat="1" x14ac:dyDescent="0.25"/>
    <row r="64396" s="29" customFormat="1" x14ac:dyDescent="0.25"/>
    <row r="64397" s="29" customFormat="1" x14ac:dyDescent="0.25"/>
    <row r="64398" s="29" customFormat="1" x14ac:dyDescent="0.25"/>
    <row r="64399" s="29" customFormat="1" x14ac:dyDescent="0.25"/>
    <row r="64400" s="29" customFormat="1" x14ac:dyDescent="0.25"/>
    <row r="64401" s="29" customFormat="1" x14ac:dyDescent="0.25"/>
    <row r="64402" s="29" customFormat="1" x14ac:dyDescent="0.25"/>
    <row r="64403" s="29" customFormat="1" x14ac:dyDescent="0.25"/>
    <row r="64404" s="29" customFormat="1" x14ac:dyDescent="0.25"/>
    <row r="64405" s="29" customFormat="1" x14ac:dyDescent="0.25"/>
    <row r="64406" s="29" customFormat="1" x14ac:dyDescent="0.25"/>
    <row r="64407" s="29" customFormat="1" x14ac:dyDescent="0.25"/>
    <row r="64408" s="29" customFormat="1" x14ac:dyDescent="0.25"/>
    <row r="64409" s="29" customFormat="1" x14ac:dyDescent="0.25"/>
    <row r="64410" s="29" customFormat="1" x14ac:dyDescent="0.25"/>
    <row r="64411" s="29" customFormat="1" x14ac:dyDescent="0.25"/>
    <row r="64412" s="29" customFormat="1" x14ac:dyDescent="0.25"/>
    <row r="64413" s="29" customFormat="1" x14ac:dyDescent="0.25"/>
    <row r="64414" s="29" customFormat="1" x14ac:dyDescent="0.25"/>
    <row r="64415" s="29" customFormat="1" x14ac:dyDescent="0.25"/>
    <row r="64416" s="29" customFormat="1" x14ac:dyDescent="0.25"/>
    <row r="64417" s="29" customFormat="1" x14ac:dyDescent="0.25"/>
    <row r="64418" s="29" customFormat="1" x14ac:dyDescent="0.25"/>
    <row r="64419" s="29" customFormat="1" x14ac:dyDescent="0.25"/>
    <row r="64420" s="29" customFormat="1" x14ac:dyDescent="0.25"/>
    <row r="64421" s="29" customFormat="1" x14ac:dyDescent="0.25"/>
    <row r="64422" s="29" customFormat="1" x14ac:dyDescent="0.25"/>
    <row r="64423" s="29" customFormat="1" x14ac:dyDescent="0.25"/>
    <row r="64424" s="29" customFormat="1" x14ac:dyDescent="0.25"/>
    <row r="64425" s="29" customFormat="1" x14ac:dyDescent="0.25"/>
    <row r="64426" s="29" customFormat="1" x14ac:dyDescent="0.25"/>
    <row r="64427" s="29" customFormat="1" x14ac:dyDescent="0.25"/>
    <row r="64428" s="29" customFormat="1" x14ac:dyDescent="0.25"/>
    <row r="64429" s="29" customFormat="1" x14ac:dyDescent="0.25"/>
    <row r="64430" s="29" customFormat="1" x14ac:dyDescent="0.25"/>
    <row r="64431" s="29" customFormat="1" x14ac:dyDescent="0.25"/>
    <row r="64432" s="29" customFormat="1" x14ac:dyDescent="0.25"/>
    <row r="64433" s="29" customFormat="1" x14ac:dyDescent="0.25"/>
    <row r="64434" s="29" customFormat="1" x14ac:dyDescent="0.25"/>
    <row r="64435" s="29" customFormat="1" x14ac:dyDescent="0.25"/>
    <row r="64436" s="29" customFormat="1" x14ac:dyDescent="0.25"/>
    <row r="64437" s="29" customFormat="1" x14ac:dyDescent="0.25"/>
    <row r="64438" s="29" customFormat="1" x14ac:dyDescent="0.25"/>
    <row r="64439" s="29" customFormat="1" x14ac:dyDescent="0.25"/>
    <row r="64440" s="29" customFormat="1" x14ac:dyDescent="0.25"/>
    <row r="64441" s="29" customFormat="1" x14ac:dyDescent="0.25"/>
    <row r="64442" s="29" customFormat="1" x14ac:dyDescent="0.25"/>
    <row r="64443" s="29" customFormat="1" x14ac:dyDescent="0.25"/>
    <row r="64444" s="29" customFormat="1" x14ac:dyDescent="0.25"/>
    <row r="64445" s="29" customFormat="1" x14ac:dyDescent="0.25"/>
    <row r="64446" s="29" customFormat="1" x14ac:dyDescent="0.25"/>
    <row r="64447" s="29" customFormat="1" x14ac:dyDescent="0.25"/>
    <row r="64448" s="29" customFormat="1" x14ac:dyDescent="0.25"/>
    <row r="64449" s="29" customFormat="1" x14ac:dyDescent="0.25"/>
    <row r="64450" s="29" customFormat="1" x14ac:dyDescent="0.25"/>
    <row r="64451" s="29" customFormat="1" x14ac:dyDescent="0.25"/>
    <row r="64452" s="29" customFormat="1" x14ac:dyDescent="0.25"/>
    <row r="64453" s="29" customFormat="1" x14ac:dyDescent="0.25"/>
    <row r="64454" s="29" customFormat="1" x14ac:dyDescent="0.25"/>
    <row r="64455" s="29" customFormat="1" x14ac:dyDescent="0.25"/>
    <row r="64456" s="29" customFormat="1" x14ac:dyDescent="0.25"/>
    <row r="64457" s="29" customFormat="1" x14ac:dyDescent="0.25"/>
    <row r="64458" s="29" customFormat="1" x14ac:dyDescent="0.25"/>
    <row r="64459" s="29" customFormat="1" x14ac:dyDescent="0.25"/>
    <row r="64460" s="29" customFormat="1" x14ac:dyDescent="0.25"/>
    <row r="64461" s="29" customFormat="1" x14ac:dyDescent="0.25"/>
    <row r="64462" s="29" customFormat="1" x14ac:dyDescent="0.25"/>
    <row r="64463" s="29" customFormat="1" x14ac:dyDescent="0.25"/>
    <row r="64464" s="29" customFormat="1" x14ac:dyDescent="0.25"/>
    <row r="64465" s="29" customFormat="1" x14ac:dyDescent="0.25"/>
    <row r="64466" s="29" customFormat="1" x14ac:dyDescent="0.25"/>
    <row r="64467" s="29" customFormat="1" x14ac:dyDescent="0.25"/>
    <row r="64468" s="29" customFormat="1" x14ac:dyDescent="0.25"/>
    <row r="64469" s="29" customFormat="1" x14ac:dyDescent="0.25"/>
    <row r="64470" s="29" customFormat="1" x14ac:dyDescent="0.25"/>
    <row r="64471" s="29" customFormat="1" x14ac:dyDescent="0.25"/>
    <row r="64472" s="29" customFormat="1" x14ac:dyDescent="0.25"/>
    <row r="64473" s="29" customFormat="1" x14ac:dyDescent="0.25"/>
    <row r="64474" s="29" customFormat="1" x14ac:dyDescent="0.25"/>
    <row r="64475" s="29" customFormat="1" x14ac:dyDescent="0.25"/>
    <row r="64476" s="29" customFormat="1" x14ac:dyDescent="0.25"/>
    <row r="64477" s="29" customFormat="1" x14ac:dyDescent="0.25"/>
    <row r="64478" s="29" customFormat="1" x14ac:dyDescent="0.25"/>
    <row r="64479" s="29" customFormat="1" x14ac:dyDescent="0.25"/>
    <row r="64480" s="29" customFormat="1" x14ac:dyDescent="0.25"/>
    <row r="64481" s="29" customFormat="1" x14ac:dyDescent="0.25"/>
    <row r="64482" s="29" customFormat="1" x14ac:dyDescent="0.25"/>
    <row r="64483" s="29" customFormat="1" x14ac:dyDescent="0.25"/>
    <row r="64484" s="29" customFormat="1" x14ac:dyDescent="0.25"/>
    <row r="64485" s="29" customFormat="1" x14ac:dyDescent="0.25"/>
    <row r="64486" s="29" customFormat="1" x14ac:dyDescent="0.25"/>
    <row r="64487" s="29" customFormat="1" x14ac:dyDescent="0.25"/>
    <row r="64488" s="29" customFormat="1" x14ac:dyDescent="0.25"/>
    <row r="64489" s="29" customFormat="1" x14ac:dyDescent="0.25"/>
    <row r="64490" s="29" customFormat="1" x14ac:dyDescent="0.25"/>
    <row r="64491" s="29" customFormat="1" x14ac:dyDescent="0.25"/>
    <row r="64492" s="29" customFormat="1" x14ac:dyDescent="0.25"/>
    <row r="64493" s="29" customFormat="1" x14ac:dyDescent="0.25"/>
    <row r="64494" s="29" customFormat="1" x14ac:dyDescent="0.25"/>
    <row r="64495" s="29" customFormat="1" x14ac:dyDescent="0.25"/>
    <row r="64496" s="29" customFormat="1" x14ac:dyDescent="0.25"/>
    <row r="64497" s="29" customFormat="1" x14ac:dyDescent="0.25"/>
    <row r="64498" s="29" customFormat="1" x14ac:dyDescent="0.25"/>
    <row r="64499" s="29" customFormat="1" x14ac:dyDescent="0.25"/>
    <row r="64500" s="29" customFormat="1" x14ac:dyDescent="0.25"/>
    <row r="64501" s="29" customFormat="1" x14ac:dyDescent="0.25"/>
    <row r="64502" s="29" customFormat="1" x14ac:dyDescent="0.25"/>
    <row r="64503" s="29" customFormat="1" x14ac:dyDescent="0.25"/>
    <row r="64504" s="29" customFormat="1" x14ac:dyDescent="0.25"/>
    <row r="64505" s="29" customFormat="1" x14ac:dyDescent="0.25"/>
    <row r="64506" s="29" customFormat="1" x14ac:dyDescent="0.25"/>
    <row r="64507" s="29" customFormat="1" x14ac:dyDescent="0.25"/>
    <row r="64508" s="29" customFormat="1" x14ac:dyDescent="0.25"/>
    <row r="64509" s="29" customFormat="1" x14ac:dyDescent="0.25"/>
    <row r="64510" s="29" customFormat="1" x14ac:dyDescent="0.25"/>
    <row r="64511" s="29" customFormat="1" x14ac:dyDescent="0.25"/>
    <row r="64512" s="29" customFormat="1" x14ac:dyDescent="0.25"/>
    <row r="64513" s="29" customFormat="1" x14ac:dyDescent="0.25"/>
    <row r="64514" s="29" customFormat="1" x14ac:dyDescent="0.25"/>
    <row r="64515" s="29" customFormat="1" x14ac:dyDescent="0.25"/>
    <row r="64516" s="29" customFormat="1" x14ac:dyDescent="0.25"/>
    <row r="64517" s="29" customFormat="1" x14ac:dyDescent="0.25"/>
    <row r="64518" s="29" customFormat="1" x14ac:dyDescent="0.25"/>
    <row r="64519" s="29" customFormat="1" x14ac:dyDescent="0.25"/>
    <row r="64520" s="29" customFormat="1" x14ac:dyDescent="0.25"/>
    <row r="64521" s="29" customFormat="1" x14ac:dyDescent="0.25"/>
    <row r="64522" s="29" customFormat="1" x14ac:dyDescent="0.25"/>
    <row r="64523" s="29" customFormat="1" x14ac:dyDescent="0.25"/>
    <row r="64524" s="29" customFormat="1" x14ac:dyDescent="0.25"/>
    <row r="64525" s="29" customFormat="1" x14ac:dyDescent="0.25"/>
    <row r="64526" s="29" customFormat="1" x14ac:dyDescent="0.25"/>
    <row r="64527" s="29" customFormat="1" x14ac:dyDescent="0.25"/>
    <row r="64528" s="29" customFormat="1" x14ac:dyDescent="0.25"/>
    <row r="64529" s="29" customFormat="1" x14ac:dyDescent="0.25"/>
    <row r="64530" s="29" customFormat="1" x14ac:dyDescent="0.25"/>
    <row r="64531" s="29" customFormat="1" x14ac:dyDescent="0.25"/>
    <row r="64532" s="29" customFormat="1" x14ac:dyDescent="0.25"/>
    <row r="64533" s="29" customFormat="1" x14ac:dyDescent="0.25"/>
    <row r="64534" s="29" customFormat="1" x14ac:dyDescent="0.25"/>
    <row r="64535" s="29" customFormat="1" x14ac:dyDescent="0.25"/>
    <row r="64536" s="29" customFormat="1" x14ac:dyDescent="0.25"/>
    <row r="64537" s="29" customFormat="1" x14ac:dyDescent="0.25"/>
    <row r="64538" s="29" customFormat="1" x14ac:dyDescent="0.25"/>
    <row r="64539" s="29" customFormat="1" x14ac:dyDescent="0.25"/>
    <row r="64540" s="29" customFormat="1" x14ac:dyDescent="0.25"/>
    <row r="64541" s="29" customFormat="1" x14ac:dyDescent="0.25"/>
    <row r="64542" s="29" customFormat="1" x14ac:dyDescent="0.25"/>
    <row r="64543" s="29" customFormat="1" x14ac:dyDescent="0.25"/>
    <row r="64544" s="29" customFormat="1" x14ac:dyDescent="0.25"/>
    <row r="64545" s="29" customFormat="1" x14ac:dyDescent="0.25"/>
    <row r="64546" s="29" customFormat="1" x14ac:dyDescent="0.25"/>
    <row r="64547" s="29" customFormat="1" x14ac:dyDescent="0.25"/>
    <row r="64548" s="29" customFormat="1" x14ac:dyDescent="0.25"/>
    <row r="64549" s="29" customFormat="1" x14ac:dyDescent="0.25"/>
    <row r="64550" s="29" customFormat="1" x14ac:dyDescent="0.25"/>
    <row r="64551" s="29" customFormat="1" x14ac:dyDescent="0.25"/>
    <row r="64552" s="29" customFormat="1" x14ac:dyDescent="0.25"/>
    <row r="64553" s="29" customFormat="1" x14ac:dyDescent="0.25"/>
    <row r="64554" s="29" customFormat="1" x14ac:dyDescent="0.25"/>
    <row r="64555" s="29" customFormat="1" x14ac:dyDescent="0.25"/>
    <row r="64556" s="29" customFormat="1" x14ac:dyDescent="0.25"/>
    <row r="64557" s="29" customFormat="1" x14ac:dyDescent="0.25"/>
    <row r="64558" s="29" customFormat="1" x14ac:dyDescent="0.25"/>
    <row r="64559" s="29" customFormat="1" x14ac:dyDescent="0.25"/>
    <row r="64560" s="29" customFormat="1" x14ac:dyDescent="0.25"/>
    <row r="64561" s="29" customFormat="1" x14ac:dyDescent="0.25"/>
    <row r="64562" s="29" customFormat="1" x14ac:dyDescent="0.25"/>
    <row r="64563" s="29" customFormat="1" x14ac:dyDescent="0.25"/>
    <row r="64564" s="29" customFormat="1" x14ac:dyDescent="0.25"/>
    <row r="64565" s="29" customFormat="1" x14ac:dyDescent="0.25"/>
    <row r="64566" s="29" customFormat="1" x14ac:dyDescent="0.25"/>
    <row r="64567" s="29" customFormat="1" x14ac:dyDescent="0.25"/>
    <row r="64568" s="29" customFormat="1" x14ac:dyDescent="0.25"/>
    <row r="64569" s="29" customFormat="1" x14ac:dyDescent="0.25"/>
    <row r="64570" s="29" customFormat="1" x14ac:dyDescent="0.25"/>
    <row r="64571" s="29" customFormat="1" x14ac:dyDescent="0.25"/>
    <row r="64572" s="29" customFormat="1" x14ac:dyDescent="0.25"/>
    <row r="64573" s="29" customFormat="1" x14ac:dyDescent="0.25"/>
    <row r="64574" s="29" customFormat="1" x14ac:dyDescent="0.25"/>
    <row r="64575" s="29" customFormat="1" x14ac:dyDescent="0.25"/>
    <row r="64576" s="29" customFormat="1" x14ac:dyDescent="0.25"/>
    <row r="64577" s="29" customFormat="1" x14ac:dyDescent="0.25"/>
    <row r="64578" s="29" customFormat="1" x14ac:dyDescent="0.25"/>
    <row r="64579" s="29" customFormat="1" x14ac:dyDescent="0.25"/>
    <row r="64580" s="29" customFormat="1" x14ac:dyDescent="0.25"/>
    <row r="64581" s="29" customFormat="1" x14ac:dyDescent="0.25"/>
    <row r="64582" s="29" customFormat="1" x14ac:dyDescent="0.25"/>
    <row r="64583" s="29" customFormat="1" x14ac:dyDescent="0.25"/>
    <row r="64584" s="29" customFormat="1" x14ac:dyDescent="0.25"/>
    <row r="64585" s="29" customFormat="1" x14ac:dyDescent="0.25"/>
    <row r="64586" s="29" customFormat="1" x14ac:dyDescent="0.25"/>
    <row r="64587" s="29" customFormat="1" x14ac:dyDescent="0.25"/>
    <row r="64588" s="29" customFormat="1" x14ac:dyDescent="0.25"/>
    <row r="64589" s="29" customFormat="1" x14ac:dyDescent="0.25"/>
    <row r="64590" s="29" customFormat="1" x14ac:dyDescent="0.25"/>
    <row r="64591" s="29" customFormat="1" x14ac:dyDescent="0.25"/>
    <row r="64592" s="29" customFormat="1" x14ac:dyDescent="0.25"/>
    <row r="64593" s="29" customFormat="1" x14ac:dyDescent="0.25"/>
    <row r="64594" s="29" customFormat="1" x14ac:dyDescent="0.25"/>
    <row r="64595" s="29" customFormat="1" x14ac:dyDescent="0.25"/>
    <row r="64596" s="29" customFormat="1" x14ac:dyDescent="0.25"/>
    <row r="64597" s="29" customFormat="1" x14ac:dyDescent="0.25"/>
    <row r="64598" s="29" customFormat="1" x14ac:dyDescent="0.25"/>
    <row r="64599" s="29" customFormat="1" x14ac:dyDescent="0.25"/>
    <row r="64600" s="29" customFormat="1" x14ac:dyDescent="0.25"/>
    <row r="64601" s="29" customFormat="1" x14ac:dyDescent="0.25"/>
    <row r="64602" s="29" customFormat="1" x14ac:dyDescent="0.25"/>
    <row r="64603" s="29" customFormat="1" x14ac:dyDescent="0.25"/>
    <row r="64604" s="29" customFormat="1" x14ac:dyDescent="0.25"/>
    <row r="64605" s="29" customFormat="1" x14ac:dyDescent="0.25"/>
    <row r="64606" s="29" customFormat="1" x14ac:dyDescent="0.25"/>
    <row r="64607" s="29" customFormat="1" x14ac:dyDescent="0.25"/>
    <row r="64608" s="29" customFormat="1" x14ac:dyDescent="0.25"/>
    <row r="64609" s="29" customFormat="1" x14ac:dyDescent="0.25"/>
    <row r="64610" s="29" customFormat="1" x14ac:dyDescent="0.25"/>
    <row r="64611" s="29" customFormat="1" x14ac:dyDescent="0.25"/>
    <row r="64612" s="29" customFormat="1" x14ac:dyDescent="0.25"/>
    <row r="64613" s="29" customFormat="1" x14ac:dyDescent="0.25"/>
    <row r="64614" s="29" customFormat="1" x14ac:dyDescent="0.25"/>
    <row r="64615" s="29" customFormat="1" x14ac:dyDescent="0.25"/>
    <row r="64616" s="29" customFormat="1" x14ac:dyDescent="0.25"/>
    <row r="64617" s="29" customFormat="1" x14ac:dyDescent="0.25"/>
    <row r="64618" s="29" customFormat="1" x14ac:dyDescent="0.25"/>
    <row r="64619" s="29" customFormat="1" x14ac:dyDescent="0.25"/>
    <row r="64620" s="29" customFormat="1" x14ac:dyDescent="0.25"/>
    <row r="64621" s="29" customFormat="1" x14ac:dyDescent="0.25"/>
    <row r="64622" s="29" customFormat="1" x14ac:dyDescent="0.25"/>
    <row r="64623" s="29" customFormat="1" x14ac:dyDescent="0.25"/>
    <row r="64624" s="29" customFormat="1" x14ac:dyDescent="0.25"/>
    <row r="64625" s="29" customFormat="1" x14ac:dyDescent="0.25"/>
    <row r="64626" s="29" customFormat="1" x14ac:dyDescent="0.25"/>
    <row r="64627" s="29" customFormat="1" x14ac:dyDescent="0.25"/>
    <row r="64628" s="29" customFormat="1" x14ac:dyDescent="0.25"/>
    <row r="64629" s="29" customFormat="1" x14ac:dyDescent="0.25"/>
    <row r="64630" s="29" customFormat="1" x14ac:dyDescent="0.25"/>
    <row r="64631" s="29" customFormat="1" x14ac:dyDescent="0.25"/>
    <row r="64632" s="29" customFormat="1" x14ac:dyDescent="0.25"/>
    <row r="64633" s="29" customFormat="1" x14ac:dyDescent="0.25"/>
    <row r="64634" s="29" customFormat="1" x14ac:dyDescent="0.25"/>
    <row r="64635" s="29" customFormat="1" x14ac:dyDescent="0.25"/>
    <row r="64636" s="29" customFormat="1" x14ac:dyDescent="0.25"/>
    <row r="64637" s="29" customFormat="1" x14ac:dyDescent="0.25"/>
    <row r="64638" s="29" customFormat="1" x14ac:dyDescent="0.25"/>
    <row r="64639" s="29" customFormat="1" x14ac:dyDescent="0.25"/>
    <row r="64640" s="29" customFormat="1" x14ac:dyDescent="0.25"/>
    <row r="64641" s="29" customFormat="1" x14ac:dyDescent="0.25"/>
    <row r="64642" s="29" customFormat="1" x14ac:dyDescent="0.25"/>
    <row r="64643" s="29" customFormat="1" x14ac:dyDescent="0.25"/>
    <row r="64644" s="29" customFormat="1" x14ac:dyDescent="0.25"/>
    <row r="64645" s="29" customFormat="1" x14ac:dyDescent="0.25"/>
    <row r="64646" s="29" customFormat="1" x14ac:dyDescent="0.25"/>
    <row r="64647" s="29" customFormat="1" x14ac:dyDescent="0.25"/>
    <row r="64648" s="29" customFormat="1" x14ac:dyDescent="0.25"/>
    <row r="64649" s="29" customFormat="1" x14ac:dyDescent="0.25"/>
    <row r="64650" s="29" customFormat="1" x14ac:dyDescent="0.25"/>
    <row r="64651" s="29" customFormat="1" x14ac:dyDescent="0.25"/>
    <row r="64652" s="29" customFormat="1" x14ac:dyDescent="0.25"/>
    <row r="64653" s="29" customFormat="1" x14ac:dyDescent="0.25"/>
    <row r="64654" s="29" customFormat="1" x14ac:dyDescent="0.25"/>
    <row r="64655" s="29" customFormat="1" x14ac:dyDescent="0.25"/>
    <row r="64656" s="29" customFormat="1" x14ac:dyDescent="0.25"/>
    <row r="64657" s="29" customFormat="1" x14ac:dyDescent="0.25"/>
    <row r="64658" s="29" customFormat="1" x14ac:dyDescent="0.25"/>
    <row r="64659" s="29" customFormat="1" x14ac:dyDescent="0.25"/>
    <row r="64660" s="29" customFormat="1" x14ac:dyDescent="0.25"/>
    <row r="64661" s="29" customFormat="1" x14ac:dyDescent="0.25"/>
    <row r="64662" s="29" customFormat="1" x14ac:dyDescent="0.25"/>
    <row r="64663" s="29" customFormat="1" x14ac:dyDescent="0.25"/>
    <row r="64664" s="29" customFormat="1" x14ac:dyDescent="0.25"/>
    <row r="64665" s="29" customFormat="1" x14ac:dyDescent="0.25"/>
    <row r="64666" s="29" customFormat="1" x14ac:dyDescent="0.25"/>
    <row r="64667" s="29" customFormat="1" x14ac:dyDescent="0.25"/>
    <row r="64668" s="29" customFormat="1" x14ac:dyDescent="0.25"/>
    <row r="64669" s="29" customFormat="1" x14ac:dyDescent="0.25"/>
    <row r="64670" s="29" customFormat="1" x14ac:dyDescent="0.25"/>
    <row r="64671" s="29" customFormat="1" x14ac:dyDescent="0.25"/>
    <row r="64672" s="29" customFormat="1" x14ac:dyDescent="0.25"/>
    <row r="64673" s="29" customFormat="1" x14ac:dyDescent="0.25"/>
    <row r="64674" s="29" customFormat="1" x14ac:dyDescent="0.25"/>
    <row r="64675" s="29" customFormat="1" x14ac:dyDescent="0.25"/>
    <row r="64676" s="29" customFormat="1" x14ac:dyDescent="0.25"/>
    <row r="64677" s="29" customFormat="1" x14ac:dyDescent="0.25"/>
    <row r="64678" s="29" customFormat="1" x14ac:dyDescent="0.25"/>
    <row r="64679" s="29" customFormat="1" x14ac:dyDescent="0.25"/>
    <row r="64680" s="29" customFormat="1" x14ac:dyDescent="0.25"/>
    <row r="64681" s="29" customFormat="1" x14ac:dyDescent="0.25"/>
    <row r="64682" s="29" customFormat="1" x14ac:dyDescent="0.25"/>
    <row r="64683" s="29" customFormat="1" x14ac:dyDescent="0.25"/>
    <row r="64684" s="29" customFormat="1" x14ac:dyDescent="0.25"/>
    <row r="64685" s="29" customFormat="1" x14ac:dyDescent="0.25"/>
    <row r="64686" s="29" customFormat="1" x14ac:dyDescent="0.25"/>
    <row r="64687" s="29" customFormat="1" x14ac:dyDescent="0.25"/>
    <row r="64688" s="29" customFormat="1" x14ac:dyDescent="0.25"/>
    <row r="64689" s="29" customFormat="1" x14ac:dyDescent="0.25"/>
    <row r="64690" s="29" customFormat="1" x14ac:dyDescent="0.25"/>
    <row r="64691" s="29" customFormat="1" x14ac:dyDescent="0.25"/>
    <row r="64692" s="29" customFormat="1" x14ac:dyDescent="0.25"/>
    <row r="64693" s="29" customFormat="1" x14ac:dyDescent="0.25"/>
    <row r="64694" s="29" customFormat="1" x14ac:dyDescent="0.25"/>
    <row r="64695" s="29" customFormat="1" x14ac:dyDescent="0.25"/>
    <row r="64696" s="29" customFormat="1" x14ac:dyDescent="0.25"/>
    <row r="64697" s="29" customFormat="1" x14ac:dyDescent="0.25"/>
    <row r="64698" s="29" customFormat="1" x14ac:dyDescent="0.25"/>
    <row r="64699" s="29" customFormat="1" x14ac:dyDescent="0.25"/>
    <row r="64700" s="29" customFormat="1" x14ac:dyDescent="0.25"/>
    <row r="64701" s="29" customFormat="1" x14ac:dyDescent="0.25"/>
    <row r="64702" s="29" customFormat="1" x14ac:dyDescent="0.25"/>
    <row r="64703" s="29" customFormat="1" x14ac:dyDescent="0.25"/>
    <row r="64704" s="29" customFormat="1" x14ac:dyDescent="0.25"/>
    <row r="64705" s="29" customFormat="1" x14ac:dyDescent="0.25"/>
    <row r="64706" s="29" customFormat="1" x14ac:dyDescent="0.25"/>
    <row r="64707" s="29" customFormat="1" x14ac:dyDescent="0.25"/>
    <row r="64708" s="29" customFormat="1" x14ac:dyDescent="0.25"/>
    <row r="64709" s="29" customFormat="1" x14ac:dyDescent="0.25"/>
    <row r="64710" s="29" customFormat="1" x14ac:dyDescent="0.25"/>
    <row r="64711" s="29" customFormat="1" x14ac:dyDescent="0.25"/>
    <row r="64712" s="29" customFormat="1" x14ac:dyDescent="0.25"/>
    <row r="64713" s="29" customFormat="1" x14ac:dyDescent="0.25"/>
    <row r="64714" s="29" customFormat="1" x14ac:dyDescent="0.25"/>
    <row r="64715" s="29" customFormat="1" x14ac:dyDescent="0.25"/>
    <row r="64716" s="29" customFormat="1" x14ac:dyDescent="0.25"/>
    <row r="64717" s="29" customFormat="1" x14ac:dyDescent="0.25"/>
    <row r="64718" s="29" customFormat="1" x14ac:dyDescent="0.25"/>
    <row r="64719" s="29" customFormat="1" x14ac:dyDescent="0.25"/>
    <row r="64720" s="29" customFormat="1" x14ac:dyDescent="0.25"/>
    <row r="64721" s="29" customFormat="1" x14ac:dyDescent="0.25"/>
    <row r="64722" s="29" customFormat="1" x14ac:dyDescent="0.25"/>
    <row r="64723" s="29" customFormat="1" x14ac:dyDescent="0.25"/>
    <row r="64724" s="29" customFormat="1" x14ac:dyDescent="0.25"/>
    <row r="64725" s="29" customFormat="1" x14ac:dyDescent="0.25"/>
    <row r="64726" s="29" customFormat="1" x14ac:dyDescent="0.25"/>
    <row r="64727" s="29" customFormat="1" x14ac:dyDescent="0.25"/>
    <row r="64728" s="29" customFormat="1" x14ac:dyDescent="0.25"/>
    <row r="64729" s="29" customFormat="1" x14ac:dyDescent="0.25"/>
    <row r="64730" s="29" customFormat="1" x14ac:dyDescent="0.25"/>
    <row r="64731" s="29" customFormat="1" x14ac:dyDescent="0.25"/>
    <row r="64732" s="29" customFormat="1" x14ac:dyDescent="0.25"/>
    <row r="64733" s="29" customFormat="1" x14ac:dyDescent="0.25"/>
    <row r="64734" s="29" customFormat="1" x14ac:dyDescent="0.25"/>
    <row r="64735" s="29" customFormat="1" x14ac:dyDescent="0.25"/>
    <row r="64736" s="29" customFormat="1" x14ac:dyDescent="0.25"/>
    <row r="64737" s="29" customFormat="1" x14ac:dyDescent="0.25"/>
    <row r="64738" s="29" customFormat="1" x14ac:dyDescent="0.25"/>
    <row r="64739" s="29" customFormat="1" x14ac:dyDescent="0.25"/>
    <row r="64740" s="29" customFormat="1" x14ac:dyDescent="0.25"/>
    <row r="64741" s="29" customFormat="1" x14ac:dyDescent="0.25"/>
    <row r="64742" s="29" customFormat="1" x14ac:dyDescent="0.25"/>
    <row r="64743" s="29" customFormat="1" x14ac:dyDescent="0.25"/>
    <row r="64744" s="29" customFormat="1" x14ac:dyDescent="0.25"/>
    <row r="64745" s="29" customFormat="1" x14ac:dyDescent="0.25"/>
    <row r="64746" s="29" customFormat="1" x14ac:dyDescent="0.25"/>
    <row r="64747" s="29" customFormat="1" x14ac:dyDescent="0.25"/>
    <row r="64748" s="29" customFormat="1" x14ac:dyDescent="0.25"/>
    <row r="64749" s="29" customFormat="1" x14ac:dyDescent="0.25"/>
    <row r="64750" s="29" customFormat="1" x14ac:dyDescent="0.25"/>
    <row r="64751" s="29" customFormat="1" x14ac:dyDescent="0.25"/>
    <row r="64752" s="29" customFormat="1" x14ac:dyDescent="0.25"/>
    <row r="64753" s="29" customFormat="1" x14ac:dyDescent="0.25"/>
    <row r="64754" s="29" customFormat="1" x14ac:dyDescent="0.25"/>
    <row r="64755" s="29" customFormat="1" x14ac:dyDescent="0.25"/>
    <row r="64756" s="29" customFormat="1" x14ac:dyDescent="0.25"/>
    <row r="64757" s="29" customFormat="1" x14ac:dyDescent="0.25"/>
    <row r="64758" s="29" customFormat="1" x14ac:dyDescent="0.25"/>
    <row r="64759" s="29" customFormat="1" x14ac:dyDescent="0.25"/>
    <row r="64760" s="29" customFormat="1" x14ac:dyDescent="0.25"/>
    <row r="64761" s="29" customFormat="1" x14ac:dyDescent="0.25"/>
    <row r="64762" s="29" customFormat="1" x14ac:dyDescent="0.25"/>
    <row r="64763" s="29" customFormat="1" x14ac:dyDescent="0.25"/>
    <row r="64764" s="29" customFormat="1" x14ac:dyDescent="0.25"/>
    <row r="64765" s="29" customFormat="1" x14ac:dyDescent="0.25"/>
    <row r="64766" s="29" customFormat="1" x14ac:dyDescent="0.25"/>
    <row r="64767" s="29" customFormat="1" x14ac:dyDescent="0.25"/>
    <row r="64768" s="29" customFormat="1" x14ac:dyDescent="0.25"/>
    <row r="64769" s="29" customFormat="1" x14ac:dyDescent="0.25"/>
    <row r="64770" s="29" customFormat="1" x14ac:dyDescent="0.25"/>
    <row r="64771" s="29" customFormat="1" x14ac:dyDescent="0.25"/>
    <row r="64772" s="29" customFormat="1" x14ac:dyDescent="0.25"/>
    <row r="64773" s="29" customFormat="1" x14ac:dyDescent="0.25"/>
    <row r="64774" s="29" customFormat="1" x14ac:dyDescent="0.25"/>
    <row r="64775" s="29" customFormat="1" x14ac:dyDescent="0.25"/>
    <row r="64776" s="29" customFormat="1" x14ac:dyDescent="0.25"/>
    <row r="64777" s="29" customFormat="1" x14ac:dyDescent="0.25"/>
    <row r="64778" s="29" customFormat="1" x14ac:dyDescent="0.25"/>
    <row r="64779" s="29" customFormat="1" x14ac:dyDescent="0.25"/>
    <row r="64780" s="29" customFormat="1" x14ac:dyDescent="0.25"/>
    <row r="64781" s="29" customFormat="1" x14ac:dyDescent="0.25"/>
    <row r="64782" s="29" customFormat="1" x14ac:dyDescent="0.25"/>
    <row r="64783" s="29" customFormat="1" x14ac:dyDescent="0.25"/>
    <row r="64784" s="29" customFormat="1" x14ac:dyDescent="0.25"/>
    <row r="64785" s="29" customFormat="1" x14ac:dyDescent="0.25"/>
    <row r="64786" s="29" customFormat="1" x14ac:dyDescent="0.25"/>
    <row r="64787" s="29" customFormat="1" x14ac:dyDescent="0.25"/>
    <row r="64788" s="29" customFormat="1" x14ac:dyDescent="0.25"/>
    <row r="64789" s="29" customFormat="1" x14ac:dyDescent="0.25"/>
    <row r="64790" s="29" customFormat="1" x14ac:dyDescent="0.25"/>
    <row r="64791" s="29" customFormat="1" x14ac:dyDescent="0.25"/>
    <row r="64792" s="29" customFormat="1" x14ac:dyDescent="0.25"/>
    <row r="64793" s="29" customFormat="1" x14ac:dyDescent="0.25"/>
    <row r="64794" s="29" customFormat="1" x14ac:dyDescent="0.25"/>
    <row r="64795" s="29" customFormat="1" x14ac:dyDescent="0.25"/>
    <row r="64796" s="29" customFormat="1" x14ac:dyDescent="0.25"/>
    <row r="64797" s="29" customFormat="1" x14ac:dyDescent="0.25"/>
    <row r="64798" s="29" customFormat="1" x14ac:dyDescent="0.25"/>
    <row r="64799" s="29" customFormat="1" x14ac:dyDescent="0.25"/>
    <row r="64800" s="29" customFormat="1" x14ac:dyDescent="0.25"/>
    <row r="64801" s="29" customFormat="1" x14ac:dyDescent="0.25"/>
    <row r="64802" s="29" customFormat="1" x14ac:dyDescent="0.25"/>
    <row r="64803" s="29" customFormat="1" x14ac:dyDescent="0.25"/>
    <row r="64804" s="29" customFormat="1" x14ac:dyDescent="0.25"/>
    <row r="64805" s="29" customFormat="1" x14ac:dyDescent="0.25"/>
    <row r="64806" s="29" customFormat="1" x14ac:dyDescent="0.25"/>
    <row r="64807" s="29" customFormat="1" x14ac:dyDescent="0.25"/>
    <row r="64808" s="29" customFormat="1" x14ac:dyDescent="0.25"/>
    <row r="64809" s="29" customFormat="1" x14ac:dyDescent="0.25"/>
    <row r="64810" s="29" customFormat="1" x14ac:dyDescent="0.25"/>
    <row r="64811" s="29" customFormat="1" x14ac:dyDescent="0.25"/>
    <row r="64812" s="29" customFormat="1" x14ac:dyDescent="0.25"/>
    <row r="64813" s="29" customFormat="1" x14ac:dyDescent="0.25"/>
    <row r="64814" s="29" customFormat="1" x14ac:dyDescent="0.25"/>
    <row r="64815" s="29" customFormat="1" x14ac:dyDescent="0.25"/>
    <row r="64816" s="29" customFormat="1" x14ac:dyDescent="0.25"/>
    <row r="64817" s="29" customFormat="1" x14ac:dyDescent="0.25"/>
    <row r="64818" s="29" customFormat="1" x14ac:dyDescent="0.25"/>
    <row r="64819" s="29" customFormat="1" x14ac:dyDescent="0.25"/>
    <row r="64820" s="29" customFormat="1" x14ac:dyDescent="0.25"/>
    <row r="64821" s="29" customFormat="1" x14ac:dyDescent="0.25"/>
    <row r="64822" s="29" customFormat="1" x14ac:dyDescent="0.25"/>
    <row r="64823" s="29" customFormat="1" x14ac:dyDescent="0.25"/>
    <row r="64824" s="29" customFormat="1" x14ac:dyDescent="0.25"/>
    <row r="64825" s="29" customFormat="1" x14ac:dyDescent="0.25"/>
    <row r="64826" s="29" customFormat="1" x14ac:dyDescent="0.25"/>
    <row r="64827" s="29" customFormat="1" x14ac:dyDescent="0.25"/>
    <row r="64828" s="29" customFormat="1" x14ac:dyDescent="0.25"/>
    <row r="64829" s="29" customFormat="1" x14ac:dyDescent="0.25"/>
    <row r="64830" s="29" customFormat="1" x14ac:dyDescent="0.25"/>
    <row r="64831" s="29" customFormat="1" x14ac:dyDescent="0.25"/>
    <row r="64832" s="29" customFormat="1" x14ac:dyDescent="0.25"/>
    <row r="64833" s="29" customFormat="1" x14ac:dyDescent="0.25"/>
    <row r="64834" s="29" customFormat="1" x14ac:dyDescent="0.25"/>
    <row r="64835" s="29" customFormat="1" x14ac:dyDescent="0.25"/>
    <row r="64836" s="29" customFormat="1" x14ac:dyDescent="0.25"/>
    <row r="64837" s="29" customFormat="1" x14ac:dyDescent="0.25"/>
    <row r="64838" s="29" customFormat="1" x14ac:dyDescent="0.25"/>
    <row r="64839" s="29" customFormat="1" x14ac:dyDescent="0.25"/>
    <row r="64840" s="29" customFormat="1" x14ac:dyDescent="0.25"/>
    <row r="64841" s="29" customFormat="1" x14ac:dyDescent="0.25"/>
    <row r="64842" s="29" customFormat="1" x14ac:dyDescent="0.25"/>
    <row r="64843" s="29" customFormat="1" x14ac:dyDescent="0.25"/>
    <row r="64844" s="29" customFormat="1" x14ac:dyDescent="0.25"/>
    <row r="64845" s="29" customFormat="1" x14ac:dyDescent="0.25"/>
    <row r="64846" s="29" customFormat="1" x14ac:dyDescent="0.25"/>
    <row r="64847" s="29" customFormat="1" x14ac:dyDescent="0.25"/>
    <row r="64848" s="29" customFormat="1" x14ac:dyDescent="0.25"/>
    <row r="64849" s="29" customFormat="1" x14ac:dyDescent="0.25"/>
    <row r="64850" s="29" customFormat="1" x14ac:dyDescent="0.25"/>
    <row r="64851" s="29" customFormat="1" x14ac:dyDescent="0.25"/>
    <row r="64852" s="29" customFormat="1" x14ac:dyDescent="0.25"/>
    <row r="64853" s="29" customFormat="1" x14ac:dyDescent="0.25"/>
    <row r="64854" s="29" customFormat="1" x14ac:dyDescent="0.25"/>
    <row r="64855" s="29" customFormat="1" x14ac:dyDescent="0.25"/>
    <row r="64856" s="29" customFormat="1" x14ac:dyDescent="0.25"/>
    <row r="64857" s="29" customFormat="1" x14ac:dyDescent="0.25"/>
    <row r="64858" s="29" customFormat="1" x14ac:dyDescent="0.25"/>
    <row r="64859" s="29" customFormat="1" x14ac:dyDescent="0.25"/>
    <row r="64860" s="29" customFormat="1" x14ac:dyDescent="0.25"/>
    <row r="64861" s="29" customFormat="1" x14ac:dyDescent="0.25"/>
    <row r="64862" s="29" customFormat="1" x14ac:dyDescent="0.25"/>
    <row r="64863" s="29" customFormat="1" x14ac:dyDescent="0.25"/>
    <row r="64864" s="29" customFormat="1" x14ac:dyDescent="0.25"/>
    <row r="64865" s="29" customFormat="1" x14ac:dyDescent="0.25"/>
    <row r="64866" s="29" customFormat="1" x14ac:dyDescent="0.25"/>
    <row r="64867" s="29" customFormat="1" x14ac:dyDescent="0.25"/>
    <row r="64868" s="29" customFormat="1" x14ac:dyDescent="0.25"/>
    <row r="64869" s="29" customFormat="1" x14ac:dyDescent="0.25"/>
    <row r="64870" s="29" customFormat="1" x14ac:dyDescent="0.25"/>
    <row r="64871" s="29" customFormat="1" x14ac:dyDescent="0.25"/>
    <row r="64872" s="29" customFormat="1" x14ac:dyDescent="0.25"/>
    <row r="64873" s="29" customFormat="1" x14ac:dyDescent="0.25"/>
    <row r="64874" s="29" customFormat="1" x14ac:dyDescent="0.25"/>
    <row r="64875" s="29" customFormat="1" x14ac:dyDescent="0.25"/>
    <row r="64876" s="29" customFormat="1" x14ac:dyDescent="0.25"/>
    <row r="64877" s="29" customFormat="1" x14ac:dyDescent="0.25"/>
    <row r="64878" s="29" customFormat="1" x14ac:dyDescent="0.25"/>
    <row r="64879" s="29" customFormat="1" x14ac:dyDescent="0.25"/>
    <row r="64880" s="29" customFormat="1" x14ac:dyDescent="0.25"/>
    <row r="64881" s="29" customFormat="1" x14ac:dyDescent="0.25"/>
    <row r="64882" s="29" customFormat="1" x14ac:dyDescent="0.25"/>
    <row r="64883" s="29" customFormat="1" x14ac:dyDescent="0.25"/>
    <row r="64884" s="29" customFormat="1" x14ac:dyDescent="0.25"/>
    <row r="64885" s="29" customFormat="1" x14ac:dyDescent="0.25"/>
    <row r="64886" s="29" customFormat="1" x14ac:dyDescent="0.25"/>
    <row r="64887" s="29" customFormat="1" x14ac:dyDescent="0.25"/>
    <row r="64888" s="29" customFormat="1" x14ac:dyDescent="0.25"/>
    <row r="64889" s="29" customFormat="1" x14ac:dyDescent="0.25"/>
    <row r="64890" s="29" customFormat="1" x14ac:dyDescent="0.25"/>
    <row r="64891" s="29" customFormat="1" x14ac:dyDescent="0.25"/>
    <row r="64892" s="29" customFormat="1" x14ac:dyDescent="0.25"/>
    <row r="64893" s="29" customFormat="1" x14ac:dyDescent="0.25"/>
    <row r="64894" s="29" customFormat="1" x14ac:dyDescent="0.25"/>
    <row r="64895" s="29" customFormat="1" x14ac:dyDescent="0.25"/>
    <row r="64896" s="29" customFormat="1" x14ac:dyDescent="0.25"/>
    <row r="64897" s="29" customFormat="1" x14ac:dyDescent="0.25"/>
    <row r="64898" s="29" customFormat="1" x14ac:dyDescent="0.25"/>
    <row r="64899" s="29" customFormat="1" x14ac:dyDescent="0.25"/>
    <row r="64900" s="29" customFormat="1" x14ac:dyDescent="0.25"/>
    <row r="64901" s="29" customFormat="1" x14ac:dyDescent="0.25"/>
    <row r="64902" s="29" customFormat="1" x14ac:dyDescent="0.25"/>
    <row r="64903" s="29" customFormat="1" x14ac:dyDescent="0.25"/>
    <row r="64904" s="29" customFormat="1" x14ac:dyDescent="0.25"/>
    <row r="64905" s="29" customFormat="1" x14ac:dyDescent="0.25"/>
    <row r="64906" s="29" customFormat="1" x14ac:dyDescent="0.25"/>
    <row r="64907" s="29" customFormat="1" x14ac:dyDescent="0.25"/>
    <row r="64908" s="29" customFormat="1" x14ac:dyDescent="0.25"/>
    <row r="64909" s="29" customFormat="1" x14ac:dyDescent="0.25"/>
    <row r="64910" s="29" customFormat="1" x14ac:dyDescent="0.25"/>
    <row r="64911" s="29" customFormat="1" x14ac:dyDescent="0.25"/>
    <row r="64912" s="29" customFormat="1" x14ac:dyDescent="0.25"/>
    <row r="64913" s="29" customFormat="1" x14ac:dyDescent="0.25"/>
    <row r="64914" s="29" customFormat="1" x14ac:dyDescent="0.25"/>
    <row r="64915" s="29" customFormat="1" x14ac:dyDescent="0.25"/>
    <row r="64916" s="29" customFormat="1" x14ac:dyDescent="0.25"/>
    <row r="64917" s="29" customFormat="1" x14ac:dyDescent="0.25"/>
    <row r="64918" s="29" customFormat="1" x14ac:dyDescent="0.25"/>
    <row r="64919" s="29" customFormat="1" x14ac:dyDescent="0.25"/>
    <row r="64920" s="29" customFormat="1" x14ac:dyDescent="0.25"/>
    <row r="64921" s="29" customFormat="1" x14ac:dyDescent="0.25"/>
    <row r="64922" s="29" customFormat="1" x14ac:dyDescent="0.25"/>
    <row r="64923" s="29" customFormat="1" x14ac:dyDescent="0.25"/>
    <row r="64924" s="29" customFormat="1" x14ac:dyDescent="0.25"/>
    <row r="64925" s="29" customFormat="1" x14ac:dyDescent="0.25"/>
    <row r="64926" s="29" customFormat="1" x14ac:dyDescent="0.25"/>
    <row r="64927" s="29" customFormat="1" x14ac:dyDescent="0.25"/>
    <row r="64928" s="29" customFormat="1" x14ac:dyDescent="0.25"/>
    <row r="64929" s="29" customFormat="1" x14ac:dyDescent="0.25"/>
    <row r="64930" s="29" customFormat="1" x14ac:dyDescent="0.25"/>
    <row r="64931" s="29" customFormat="1" x14ac:dyDescent="0.25"/>
    <row r="64932" s="29" customFormat="1" x14ac:dyDescent="0.25"/>
    <row r="64933" s="29" customFormat="1" x14ac:dyDescent="0.25"/>
    <row r="64934" s="29" customFormat="1" x14ac:dyDescent="0.25"/>
    <row r="64935" s="29" customFormat="1" x14ac:dyDescent="0.25"/>
    <row r="64936" s="29" customFormat="1" x14ac:dyDescent="0.25"/>
    <row r="64937" s="29" customFormat="1" x14ac:dyDescent="0.25"/>
    <row r="64938" s="29" customFormat="1" x14ac:dyDescent="0.25"/>
    <row r="64939" s="29" customFormat="1" x14ac:dyDescent="0.25"/>
    <row r="64940" s="29" customFormat="1" x14ac:dyDescent="0.25"/>
    <row r="64941" s="29" customFormat="1" x14ac:dyDescent="0.25"/>
    <row r="64942" s="29" customFormat="1" x14ac:dyDescent="0.25"/>
    <row r="64943" s="29" customFormat="1" x14ac:dyDescent="0.25"/>
    <row r="64944" s="29" customFormat="1" x14ac:dyDescent="0.25"/>
    <row r="64945" s="29" customFormat="1" x14ac:dyDescent="0.25"/>
    <row r="64946" s="29" customFormat="1" x14ac:dyDescent="0.25"/>
    <row r="64947" s="29" customFormat="1" x14ac:dyDescent="0.25"/>
    <row r="64948" s="29" customFormat="1" x14ac:dyDescent="0.25"/>
    <row r="64949" s="29" customFormat="1" x14ac:dyDescent="0.25"/>
    <row r="64950" s="29" customFormat="1" x14ac:dyDescent="0.25"/>
    <row r="64951" s="29" customFormat="1" x14ac:dyDescent="0.25"/>
    <row r="64952" s="29" customFormat="1" x14ac:dyDescent="0.25"/>
    <row r="64953" s="29" customFormat="1" x14ac:dyDescent="0.25"/>
    <row r="64954" s="29" customFormat="1" x14ac:dyDescent="0.25"/>
    <row r="64955" s="29" customFormat="1" x14ac:dyDescent="0.25"/>
    <row r="64956" s="29" customFormat="1" x14ac:dyDescent="0.25"/>
    <row r="64957" s="29" customFormat="1" x14ac:dyDescent="0.25"/>
    <row r="64958" s="29" customFormat="1" x14ac:dyDescent="0.25"/>
    <row r="64959" s="29" customFormat="1" x14ac:dyDescent="0.25"/>
    <row r="64960" s="29" customFormat="1" x14ac:dyDescent="0.25"/>
    <row r="64961" s="29" customFormat="1" x14ac:dyDescent="0.25"/>
    <row r="64962" s="29" customFormat="1" x14ac:dyDescent="0.25"/>
    <row r="64963" s="29" customFormat="1" x14ac:dyDescent="0.25"/>
    <row r="64964" s="29" customFormat="1" x14ac:dyDescent="0.25"/>
    <row r="64965" s="29" customFormat="1" x14ac:dyDescent="0.25"/>
    <row r="64966" s="29" customFormat="1" x14ac:dyDescent="0.25"/>
    <row r="64967" s="29" customFormat="1" x14ac:dyDescent="0.25"/>
    <row r="64968" s="29" customFormat="1" x14ac:dyDescent="0.25"/>
    <row r="64969" s="29" customFormat="1" x14ac:dyDescent="0.25"/>
    <row r="64970" s="29" customFormat="1" x14ac:dyDescent="0.25"/>
    <row r="64971" s="29" customFormat="1" x14ac:dyDescent="0.25"/>
    <row r="64972" s="29" customFormat="1" x14ac:dyDescent="0.25"/>
    <row r="64973" s="29" customFormat="1" x14ac:dyDescent="0.25"/>
    <row r="64974" s="29" customFormat="1" x14ac:dyDescent="0.25"/>
    <row r="64975" s="29" customFormat="1" x14ac:dyDescent="0.25"/>
    <row r="64976" s="29" customFormat="1" x14ac:dyDescent="0.25"/>
    <row r="64977" s="29" customFormat="1" x14ac:dyDescent="0.25"/>
    <row r="64978" s="29" customFormat="1" x14ac:dyDescent="0.25"/>
    <row r="64979" s="29" customFormat="1" x14ac:dyDescent="0.25"/>
    <row r="64980" s="29" customFormat="1" x14ac:dyDescent="0.25"/>
    <row r="64981" s="29" customFormat="1" x14ac:dyDescent="0.25"/>
    <row r="64982" s="29" customFormat="1" x14ac:dyDescent="0.25"/>
    <row r="64983" s="29" customFormat="1" x14ac:dyDescent="0.25"/>
    <row r="64984" s="29" customFormat="1" x14ac:dyDescent="0.25"/>
    <row r="64985" s="29" customFormat="1" x14ac:dyDescent="0.25"/>
    <row r="64986" s="29" customFormat="1" x14ac:dyDescent="0.25"/>
    <row r="64987" s="29" customFormat="1" x14ac:dyDescent="0.25"/>
    <row r="64988" s="29" customFormat="1" x14ac:dyDescent="0.25"/>
    <row r="64989" s="29" customFormat="1" x14ac:dyDescent="0.25"/>
    <row r="64990" s="29" customFormat="1" x14ac:dyDescent="0.25"/>
    <row r="64991" s="29" customFormat="1" x14ac:dyDescent="0.25"/>
    <row r="64992" s="29" customFormat="1" x14ac:dyDescent="0.25"/>
    <row r="64993" s="29" customFormat="1" x14ac:dyDescent="0.25"/>
    <row r="64994" s="29" customFormat="1" x14ac:dyDescent="0.25"/>
    <row r="64995" s="29" customFormat="1" x14ac:dyDescent="0.25"/>
    <row r="64996" s="29" customFormat="1" x14ac:dyDescent="0.25"/>
    <row r="64997" s="29" customFormat="1" x14ac:dyDescent="0.25"/>
    <row r="64998" s="29" customFormat="1" x14ac:dyDescent="0.25"/>
    <row r="64999" s="29" customFormat="1" x14ac:dyDescent="0.25"/>
    <row r="65000" s="29" customFormat="1" x14ac:dyDescent="0.25"/>
    <row r="65001" s="29" customFormat="1" x14ac:dyDescent="0.25"/>
    <row r="65002" s="29" customFormat="1" x14ac:dyDescent="0.25"/>
    <row r="65003" s="29" customFormat="1" x14ac:dyDescent="0.25"/>
    <row r="65004" s="29" customFormat="1" x14ac:dyDescent="0.25"/>
    <row r="65005" s="29" customFormat="1" x14ac:dyDescent="0.25"/>
    <row r="65006" s="29" customFormat="1" x14ac:dyDescent="0.25"/>
    <row r="65007" s="29" customFormat="1" x14ac:dyDescent="0.25"/>
    <row r="65008" s="29" customFormat="1" x14ac:dyDescent="0.25"/>
    <row r="65009" s="29" customFormat="1" x14ac:dyDescent="0.25"/>
    <row r="65010" s="29" customFormat="1" x14ac:dyDescent="0.25"/>
    <row r="65011" s="29" customFormat="1" x14ac:dyDescent="0.25"/>
    <row r="65012" s="29" customFormat="1" x14ac:dyDescent="0.25"/>
    <row r="65013" s="29" customFormat="1" x14ac:dyDescent="0.25"/>
    <row r="65014" s="29" customFormat="1" x14ac:dyDescent="0.25"/>
    <row r="65015" s="29" customFormat="1" x14ac:dyDescent="0.25"/>
    <row r="65016" s="29" customFormat="1" x14ac:dyDescent="0.25"/>
    <row r="65017" s="29" customFormat="1" x14ac:dyDescent="0.25"/>
    <row r="65018" s="29" customFormat="1" x14ac:dyDescent="0.25"/>
    <row r="65019" s="29" customFormat="1" x14ac:dyDescent="0.25"/>
    <row r="65020" s="29" customFormat="1" x14ac:dyDescent="0.25"/>
    <row r="65021" s="29" customFormat="1" x14ac:dyDescent="0.25"/>
    <row r="65022" s="29" customFormat="1" x14ac:dyDescent="0.25"/>
    <row r="65023" s="29" customFormat="1" x14ac:dyDescent="0.25"/>
    <row r="65024" s="29" customFormat="1" x14ac:dyDescent="0.25"/>
    <row r="65025" s="29" customFormat="1" x14ac:dyDescent="0.25"/>
    <row r="65026" s="29" customFormat="1" x14ac:dyDescent="0.25"/>
    <row r="65027" s="29" customFormat="1" x14ac:dyDescent="0.25"/>
    <row r="65028" s="29" customFormat="1" x14ac:dyDescent="0.25"/>
    <row r="65029" s="29" customFormat="1" x14ac:dyDescent="0.25"/>
    <row r="65030" s="29" customFormat="1" x14ac:dyDescent="0.25"/>
    <row r="65031" s="29" customFormat="1" x14ac:dyDescent="0.25"/>
    <row r="65032" s="29" customFormat="1" x14ac:dyDescent="0.25"/>
    <row r="65033" s="29" customFormat="1" x14ac:dyDescent="0.25"/>
    <row r="65034" s="29" customFormat="1" x14ac:dyDescent="0.25"/>
    <row r="65035" s="29" customFormat="1" x14ac:dyDescent="0.25"/>
    <row r="65036" s="29" customFormat="1" x14ac:dyDescent="0.25"/>
    <row r="65037" s="29" customFormat="1" x14ac:dyDescent="0.25"/>
    <row r="65038" s="29" customFormat="1" x14ac:dyDescent="0.25"/>
    <row r="65039" s="29" customFormat="1" x14ac:dyDescent="0.25"/>
    <row r="65040" s="29" customFormat="1" x14ac:dyDescent="0.25"/>
    <row r="65041" s="29" customFormat="1" x14ac:dyDescent="0.25"/>
    <row r="65042" s="29" customFormat="1" x14ac:dyDescent="0.25"/>
    <row r="65043" s="29" customFormat="1" x14ac:dyDescent="0.25"/>
    <row r="65044" s="29" customFormat="1" x14ac:dyDescent="0.25"/>
    <row r="65045" s="29" customFormat="1" x14ac:dyDescent="0.25"/>
    <row r="65046" s="29" customFormat="1" x14ac:dyDescent="0.25"/>
    <row r="65047" s="29" customFormat="1" x14ac:dyDescent="0.25"/>
    <row r="65048" s="29" customFormat="1" x14ac:dyDescent="0.25"/>
    <row r="65049" s="29" customFormat="1" x14ac:dyDescent="0.25"/>
    <row r="65050" s="29" customFormat="1" x14ac:dyDescent="0.25"/>
    <row r="65051" s="29" customFormat="1" x14ac:dyDescent="0.25"/>
    <row r="65052" s="29" customFormat="1" x14ac:dyDescent="0.25"/>
    <row r="65053" s="29" customFormat="1" x14ac:dyDescent="0.25"/>
    <row r="65054" s="29" customFormat="1" x14ac:dyDescent="0.25"/>
    <row r="65055" s="29" customFormat="1" x14ac:dyDescent="0.25"/>
    <row r="65056" s="29" customFormat="1" x14ac:dyDescent="0.25"/>
    <row r="65057" s="29" customFormat="1" x14ac:dyDescent="0.25"/>
    <row r="65058" s="29" customFormat="1" x14ac:dyDescent="0.25"/>
    <row r="65059" s="29" customFormat="1" x14ac:dyDescent="0.25"/>
    <row r="65060" s="29" customFormat="1" x14ac:dyDescent="0.25"/>
    <row r="65061" s="29" customFormat="1" x14ac:dyDescent="0.25"/>
    <row r="65062" s="29" customFormat="1" x14ac:dyDescent="0.25"/>
    <row r="65063" s="29" customFormat="1" x14ac:dyDescent="0.25"/>
    <row r="65064" s="29" customFormat="1" x14ac:dyDescent="0.25"/>
    <row r="65065" s="29" customFormat="1" x14ac:dyDescent="0.25"/>
    <row r="65066" s="29" customFormat="1" x14ac:dyDescent="0.25"/>
    <row r="65067" s="29" customFormat="1" x14ac:dyDescent="0.25"/>
    <row r="65068" s="29" customFormat="1" x14ac:dyDescent="0.25"/>
    <row r="65069" s="29" customFormat="1" x14ac:dyDescent="0.25"/>
    <row r="65070" s="29" customFormat="1" x14ac:dyDescent="0.25"/>
    <row r="65071" s="29" customFormat="1" x14ac:dyDescent="0.25"/>
    <row r="65072" s="29" customFormat="1" x14ac:dyDescent="0.25"/>
    <row r="65073" s="29" customFormat="1" x14ac:dyDescent="0.25"/>
    <row r="65074" s="29" customFormat="1" x14ac:dyDescent="0.25"/>
    <row r="65075" s="29" customFormat="1" x14ac:dyDescent="0.25"/>
    <row r="65076" s="29" customFormat="1" x14ac:dyDescent="0.25"/>
    <row r="65077" s="29" customFormat="1" x14ac:dyDescent="0.25"/>
    <row r="65078" s="29" customFormat="1" x14ac:dyDescent="0.25"/>
    <row r="65079" s="29" customFormat="1" x14ac:dyDescent="0.25"/>
    <row r="65080" s="29" customFormat="1" x14ac:dyDescent="0.25"/>
    <row r="65081" s="29" customFormat="1" x14ac:dyDescent="0.25"/>
    <row r="65082" s="29" customFormat="1" x14ac:dyDescent="0.25"/>
    <row r="65083" s="29" customFormat="1" x14ac:dyDescent="0.25"/>
    <row r="65084" s="29" customFormat="1" x14ac:dyDescent="0.25"/>
    <row r="65085" s="29" customFormat="1" x14ac:dyDescent="0.25"/>
    <row r="65086" s="29" customFormat="1" x14ac:dyDescent="0.25"/>
    <row r="65087" s="29" customFormat="1" x14ac:dyDescent="0.25"/>
    <row r="65088" s="29" customFormat="1" x14ac:dyDescent="0.25"/>
    <row r="65089" s="29" customFormat="1" x14ac:dyDescent="0.25"/>
    <row r="65090" s="29" customFormat="1" x14ac:dyDescent="0.25"/>
    <row r="65091" s="29" customFormat="1" x14ac:dyDescent="0.25"/>
    <row r="65092" s="29" customFormat="1" x14ac:dyDescent="0.25"/>
    <row r="65093" s="29" customFormat="1" x14ac:dyDescent="0.25"/>
    <row r="65094" s="29" customFormat="1" x14ac:dyDescent="0.25"/>
    <row r="65095" s="29" customFormat="1" x14ac:dyDescent="0.25"/>
    <row r="65096" s="29" customFormat="1" x14ac:dyDescent="0.25"/>
    <row r="65097" s="29" customFormat="1" x14ac:dyDescent="0.25"/>
    <row r="65098" s="29" customFormat="1" x14ac:dyDescent="0.25"/>
    <row r="65099" s="29" customFormat="1" x14ac:dyDescent="0.25"/>
    <row r="65100" s="29" customFormat="1" x14ac:dyDescent="0.25"/>
    <row r="65101" s="29" customFormat="1" x14ac:dyDescent="0.25"/>
    <row r="65102" s="29" customFormat="1" x14ac:dyDescent="0.25"/>
    <row r="65103" s="29" customFormat="1" x14ac:dyDescent="0.25"/>
    <row r="65104" s="29" customFormat="1" x14ac:dyDescent="0.25"/>
    <row r="65105" s="29" customFormat="1" x14ac:dyDescent="0.25"/>
    <row r="65106" s="29" customFormat="1" x14ac:dyDescent="0.25"/>
    <row r="65107" s="29" customFormat="1" x14ac:dyDescent="0.25"/>
    <row r="65108" s="29" customFormat="1" x14ac:dyDescent="0.25"/>
    <row r="65109" s="29" customFormat="1" x14ac:dyDescent="0.25"/>
    <row r="65110" s="29" customFormat="1" x14ac:dyDescent="0.25"/>
    <row r="65111" s="29" customFormat="1" x14ac:dyDescent="0.25"/>
    <row r="65112" s="29" customFormat="1" x14ac:dyDescent="0.25"/>
    <row r="65113" s="29" customFormat="1" x14ac:dyDescent="0.25"/>
    <row r="65114" s="29" customFormat="1" x14ac:dyDescent="0.25"/>
    <row r="65115" s="29" customFormat="1" x14ac:dyDescent="0.25"/>
    <row r="65116" s="29" customFormat="1" x14ac:dyDescent="0.25"/>
    <row r="65117" s="29" customFormat="1" x14ac:dyDescent="0.25"/>
    <row r="65118" s="29" customFormat="1" x14ac:dyDescent="0.25"/>
    <row r="65119" s="29" customFormat="1" x14ac:dyDescent="0.25"/>
    <row r="65120" s="29" customFormat="1" x14ac:dyDescent="0.25"/>
    <row r="65121" s="29" customFormat="1" x14ac:dyDescent="0.25"/>
    <row r="65122" s="29" customFormat="1" x14ac:dyDescent="0.25"/>
    <row r="65123" s="29" customFormat="1" x14ac:dyDescent="0.25"/>
    <row r="65124" s="29" customFormat="1" x14ac:dyDescent="0.25"/>
    <row r="65125" s="29" customFormat="1" x14ac:dyDescent="0.25"/>
    <row r="65126" s="29" customFormat="1" x14ac:dyDescent="0.25"/>
    <row r="65127" s="29" customFormat="1" x14ac:dyDescent="0.25"/>
    <row r="65128" s="29" customFormat="1" x14ac:dyDescent="0.25"/>
    <row r="65129" s="29" customFormat="1" x14ac:dyDescent="0.25"/>
    <row r="65130" s="29" customFormat="1" x14ac:dyDescent="0.25"/>
    <row r="65131" s="29" customFormat="1" x14ac:dyDescent="0.25"/>
    <row r="65132" s="29" customFormat="1" x14ac:dyDescent="0.25"/>
    <row r="65133" s="29" customFormat="1" x14ac:dyDescent="0.25"/>
    <row r="65134" s="29" customFormat="1" x14ac:dyDescent="0.25"/>
    <row r="65135" s="29" customFormat="1" x14ac:dyDescent="0.25"/>
    <row r="65136" s="29" customFormat="1" x14ac:dyDescent="0.25"/>
    <row r="65137" s="29" customFormat="1" x14ac:dyDescent="0.25"/>
    <row r="65138" s="29" customFormat="1" x14ac:dyDescent="0.25"/>
    <row r="65139" s="29" customFormat="1" x14ac:dyDescent="0.25"/>
    <row r="65140" s="29" customFormat="1" x14ac:dyDescent="0.25"/>
    <row r="65141" s="29" customFormat="1" x14ac:dyDescent="0.25"/>
    <row r="65142" s="29" customFormat="1" x14ac:dyDescent="0.25"/>
    <row r="65143" s="29" customFormat="1" x14ac:dyDescent="0.25"/>
    <row r="65144" s="29" customFormat="1" x14ac:dyDescent="0.25"/>
    <row r="65145" s="29" customFormat="1" x14ac:dyDescent="0.25"/>
    <row r="65146" s="29" customFormat="1" x14ac:dyDescent="0.25"/>
    <row r="65147" s="29" customFormat="1" x14ac:dyDescent="0.25"/>
    <row r="65148" s="29" customFormat="1" x14ac:dyDescent="0.25"/>
    <row r="65149" s="29" customFormat="1" x14ac:dyDescent="0.25"/>
    <row r="65150" s="29" customFormat="1" x14ac:dyDescent="0.25"/>
    <row r="65151" s="29" customFormat="1" x14ac:dyDescent="0.25"/>
    <row r="65152" s="29" customFormat="1" x14ac:dyDescent="0.25"/>
    <row r="65153" s="29" customFormat="1" x14ac:dyDescent="0.25"/>
    <row r="65154" s="29" customFormat="1" x14ac:dyDescent="0.25"/>
    <row r="65155" s="29" customFormat="1" x14ac:dyDescent="0.25"/>
    <row r="65156" s="29" customFormat="1" x14ac:dyDescent="0.25"/>
    <row r="65157" s="29" customFormat="1" x14ac:dyDescent="0.25"/>
    <row r="65158" s="29" customFormat="1" x14ac:dyDescent="0.25"/>
    <row r="65159" s="29" customFormat="1" x14ac:dyDescent="0.25"/>
    <row r="65160" s="29" customFormat="1" x14ac:dyDescent="0.25"/>
    <row r="65161" s="29" customFormat="1" x14ac:dyDescent="0.25"/>
    <row r="65162" s="29" customFormat="1" x14ac:dyDescent="0.25"/>
    <row r="65163" s="29" customFormat="1" x14ac:dyDescent="0.25"/>
    <row r="65164" s="29" customFormat="1" x14ac:dyDescent="0.25"/>
    <row r="65165" s="29" customFormat="1" x14ac:dyDescent="0.25"/>
    <row r="65166" s="29" customFormat="1" x14ac:dyDescent="0.25"/>
    <row r="65167" s="29" customFormat="1" x14ac:dyDescent="0.25"/>
    <row r="65168" s="29" customFormat="1" x14ac:dyDescent="0.25"/>
    <row r="65169" s="29" customFormat="1" x14ac:dyDescent="0.25"/>
    <row r="65170" s="29" customFormat="1" x14ac:dyDescent="0.25"/>
    <row r="65171" s="29" customFormat="1" x14ac:dyDescent="0.25"/>
    <row r="65172" s="29" customFormat="1" x14ac:dyDescent="0.25"/>
    <row r="65173" s="29" customFormat="1" x14ac:dyDescent="0.25"/>
    <row r="65174" s="29" customFormat="1" x14ac:dyDescent="0.25"/>
    <row r="65175" s="29" customFormat="1" x14ac:dyDescent="0.25"/>
    <row r="65176" s="29" customFormat="1" x14ac:dyDescent="0.25"/>
    <row r="65177" s="29" customFormat="1" x14ac:dyDescent="0.25"/>
    <row r="65178" s="29" customFormat="1" x14ac:dyDescent="0.25"/>
    <row r="65179" s="29" customFormat="1" x14ac:dyDescent="0.25"/>
    <row r="65180" s="29" customFormat="1" x14ac:dyDescent="0.25"/>
    <row r="65181" s="29" customFormat="1" x14ac:dyDescent="0.25"/>
    <row r="65182" s="29" customFormat="1" x14ac:dyDescent="0.25"/>
    <row r="65183" s="29" customFormat="1" x14ac:dyDescent="0.25"/>
    <row r="65184" s="29" customFormat="1" x14ac:dyDescent="0.25"/>
    <row r="65185" s="29" customFormat="1" x14ac:dyDescent="0.25"/>
    <row r="65186" s="29" customFormat="1" x14ac:dyDescent="0.25"/>
    <row r="65187" s="29" customFormat="1" x14ac:dyDescent="0.25"/>
    <row r="65188" s="29" customFormat="1" x14ac:dyDescent="0.25"/>
    <row r="65189" s="29" customFormat="1" x14ac:dyDescent="0.25"/>
    <row r="65190" s="29" customFormat="1" x14ac:dyDescent="0.25"/>
    <row r="65191" s="29" customFormat="1" x14ac:dyDescent="0.25"/>
    <row r="65192" s="29" customFormat="1" x14ac:dyDescent="0.25"/>
    <row r="65193" s="29" customFormat="1" x14ac:dyDescent="0.25"/>
    <row r="65194" s="29" customFormat="1" x14ac:dyDescent="0.25"/>
    <row r="65195" s="29" customFormat="1" x14ac:dyDescent="0.25"/>
    <row r="65196" s="29" customFormat="1" x14ac:dyDescent="0.25"/>
    <row r="65197" s="29" customFormat="1" x14ac:dyDescent="0.25"/>
    <row r="65198" s="29" customFormat="1" x14ac:dyDescent="0.25"/>
    <row r="65199" s="29" customFormat="1" x14ac:dyDescent="0.25"/>
    <row r="65200" s="29" customFormat="1" x14ac:dyDescent="0.25"/>
    <row r="65201" s="29" customFormat="1" x14ac:dyDescent="0.25"/>
    <row r="65202" s="29" customFormat="1" x14ac:dyDescent="0.25"/>
    <row r="65203" s="29" customFormat="1" x14ac:dyDescent="0.25"/>
    <row r="65204" s="29" customFormat="1" x14ac:dyDescent="0.25"/>
    <row r="65205" s="29" customFormat="1" x14ac:dyDescent="0.25"/>
    <row r="65206" s="29" customFormat="1" x14ac:dyDescent="0.25"/>
    <row r="65207" s="29" customFormat="1" x14ac:dyDescent="0.25"/>
    <row r="65208" s="29" customFormat="1" x14ac:dyDescent="0.25"/>
    <row r="65209" s="29" customFormat="1" x14ac:dyDescent="0.25"/>
    <row r="65210" s="29" customFormat="1" x14ac:dyDescent="0.25"/>
    <row r="65211" s="29" customFormat="1" x14ac:dyDescent="0.25"/>
    <row r="65212" s="29" customFormat="1" x14ac:dyDescent="0.25"/>
    <row r="65213" s="29" customFormat="1" x14ac:dyDescent="0.25"/>
    <row r="65214" s="29" customFormat="1" x14ac:dyDescent="0.25"/>
    <row r="65215" s="29" customFormat="1" x14ac:dyDescent="0.25"/>
    <row r="65216" s="29" customFormat="1" x14ac:dyDescent="0.25"/>
    <row r="65217" s="29" customFormat="1" x14ac:dyDescent="0.25"/>
    <row r="65218" s="29" customFormat="1" x14ac:dyDescent="0.25"/>
    <row r="65219" s="29" customFormat="1" x14ac:dyDescent="0.25"/>
    <row r="65220" s="29" customFormat="1" x14ac:dyDescent="0.25"/>
    <row r="65221" s="29" customFormat="1" x14ac:dyDescent="0.25"/>
    <row r="65222" s="29" customFormat="1" x14ac:dyDescent="0.25"/>
    <row r="65223" s="29" customFormat="1" x14ac:dyDescent="0.25"/>
    <row r="65224" s="29" customFormat="1" x14ac:dyDescent="0.25"/>
    <row r="65225" s="29" customFormat="1" x14ac:dyDescent="0.25"/>
    <row r="65226" s="29" customFormat="1" x14ac:dyDescent="0.25"/>
    <row r="65227" s="29" customFormat="1" x14ac:dyDescent="0.25"/>
    <row r="65228" s="29" customFormat="1" x14ac:dyDescent="0.25"/>
    <row r="65229" s="29" customFormat="1" x14ac:dyDescent="0.25"/>
    <row r="65230" s="29" customFormat="1" x14ac:dyDescent="0.25"/>
    <row r="65231" s="29" customFormat="1" x14ac:dyDescent="0.25"/>
    <row r="65232" s="29" customFormat="1" x14ac:dyDescent="0.25"/>
    <row r="65233" s="29" customFormat="1" x14ac:dyDescent="0.25"/>
    <row r="65234" s="29" customFormat="1" x14ac:dyDescent="0.25"/>
    <row r="65235" s="29" customFormat="1" x14ac:dyDescent="0.25"/>
    <row r="65236" s="29" customFormat="1" x14ac:dyDescent="0.25"/>
    <row r="65237" s="29" customFormat="1" x14ac:dyDescent="0.25"/>
    <row r="65238" s="29" customFormat="1" x14ac:dyDescent="0.25"/>
    <row r="65239" s="29" customFormat="1" x14ac:dyDescent="0.25"/>
    <row r="65240" s="29" customFormat="1" x14ac:dyDescent="0.25"/>
    <row r="65241" s="29" customFormat="1" x14ac:dyDescent="0.25"/>
    <row r="65242" s="29" customFormat="1" x14ac:dyDescent="0.25"/>
    <row r="65243" s="29" customFormat="1" x14ac:dyDescent="0.25"/>
    <row r="65244" s="29" customFormat="1" x14ac:dyDescent="0.25"/>
    <row r="65245" s="29" customFormat="1" x14ac:dyDescent="0.25"/>
    <row r="65246" s="29" customFormat="1" x14ac:dyDescent="0.25"/>
    <row r="65247" s="29" customFormat="1" x14ac:dyDescent="0.25"/>
    <row r="65248" s="29" customFormat="1" x14ac:dyDescent="0.25"/>
    <row r="65249" s="29" customFormat="1" x14ac:dyDescent="0.25"/>
    <row r="65250" s="29" customFormat="1" x14ac:dyDescent="0.25"/>
    <row r="65251" s="29" customFormat="1" x14ac:dyDescent="0.25"/>
    <row r="65252" s="29" customFormat="1" x14ac:dyDescent="0.25"/>
    <row r="65253" s="29" customFormat="1" x14ac:dyDescent="0.25"/>
    <row r="65254" s="29" customFormat="1" x14ac:dyDescent="0.25"/>
    <row r="65255" s="29" customFormat="1" x14ac:dyDescent="0.25"/>
    <row r="65256" s="29" customFormat="1" x14ac:dyDescent="0.25"/>
    <row r="65257" s="29" customFormat="1" x14ac:dyDescent="0.25"/>
    <row r="65258" s="29" customFormat="1" x14ac:dyDescent="0.25"/>
    <row r="65259" s="29" customFormat="1" x14ac:dyDescent="0.25"/>
    <row r="65260" s="29" customFormat="1" x14ac:dyDescent="0.25"/>
    <row r="65261" s="29" customFormat="1" x14ac:dyDescent="0.25"/>
    <row r="65262" s="29" customFormat="1" x14ac:dyDescent="0.25"/>
    <row r="65263" s="29" customFormat="1" x14ac:dyDescent="0.25"/>
    <row r="65264" s="29" customFormat="1" x14ac:dyDescent="0.25"/>
    <row r="65265" s="29" customFormat="1" x14ac:dyDescent="0.25"/>
    <row r="65266" s="29" customFormat="1" x14ac:dyDescent="0.25"/>
    <row r="65267" s="29" customFormat="1" x14ac:dyDescent="0.25"/>
    <row r="65268" s="29" customFormat="1" x14ac:dyDescent="0.25"/>
    <row r="65269" s="29" customFormat="1" x14ac:dyDescent="0.25"/>
    <row r="65270" s="29" customFormat="1" x14ac:dyDescent="0.25"/>
    <row r="65271" s="29" customFormat="1" x14ac:dyDescent="0.25"/>
    <row r="65272" s="29" customFormat="1" x14ac:dyDescent="0.25"/>
    <row r="65273" s="29" customFormat="1" x14ac:dyDescent="0.25"/>
    <row r="65274" s="29" customFormat="1" x14ac:dyDescent="0.25"/>
    <row r="65275" s="29" customFormat="1" x14ac:dyDescent="0.25"/>
    <row r="65276" s="29" customFormat="1" x14ac:dyDescent="0.25"/>
    <row r="65277" s="29" customFormat="1" x14ac:dyDescent="0.25"/>
    <row r="65278" s="29" customFormat="1" x14ac:dyDescent="0.25"/>
    <row r="65279" s="29" customFormat="1" x14ac:dyDescent="0.25"/>
    <row r="65280" s="29" customFormat="1" x14ac:dyDescent="0.25"/>
    <row r="65281" s="29" customFormat="1" x14ac:dyDescent="0.25"/>
    <row r="65282" s="29" customFormat="1" x14ac:dyDescent="0.25"/>
    <row r="65283" s="29" customFormat="1" x14ac:dyDescent="0.25"/>
    <row r="65284" s="29" customFormat="1" x14ac:dyDescent="0.25"/>
    <row r="65285" s="29" customFormat="1" x14ac:dyDescent="0.25"/>
    <row r="65286" s="29" customFormat="1" x14ac:dyDescent="0.25"/>
    <row r="65287" s="29" customFormat="1" x14ac:dyDescent="0.25"/>
    <row r="65288" s="29" customFormat="1" x14ac:dyDescent="0.25"/>
    <row r="65289" s="29" customFormat="1" x14ac:dyDescent="0.25"/>
    <row r="65290" s="29" customFormat="1" x14ac:dyDescent="0.25"/>
    <row r="65291" s="29" customFormat="1" x14ac:dyDescent="0.25"/>
    <row r="65292" s="29" customFormat="1" x14ac:dyDescent="0.25"/>
    <row r="65293" s="29" customFormat="1" x14ac:dyDescent="0.25"/>
    <row r="65294" s="29" customFormat="1" x14ac:dyDescent="0.25"/>
    <row r="65295" s="29" customFormat="1" x14ac:dyDescent="0.25"/>
    <row r="65296" s="29" customFormat="1" x14ac:dyDescent="0.25"/>
    <row r="65297" s="29" customFormat="1" x14ac:dyDescent="0.25"/>
    <row r="65298" s="29" customFormat="1" x14ac:dyDescent="0.25"/>
    <row r="65299" s="29" customFormat="1" x14ac:dyDescent="0.25"/>
    <row r="65300" s="29" customFormat="1" x14ac:dyDescent="0.25"/>
    <row r="65301" s="29" customFormat="1" x14ac:dyDescent="0.25"/>
    <row r="65302" s="29" customFormat="1" x14ac:dyDescent="0.25"/>
    <row r="65303" s="29" customFormat="1" x14ac:dyDescent="0.25"/>
    <row r="65304" s="29" customFormat="1" x14ac:dyDescent="0.25"/>
    <row r="65305" s="29" customFormat="1" x14ac:dyDescent="0.25"/>
    <row r="65306" s="29" customFormat="1" x14ac:dyDescent="0.25"/>
    <row r="65307" s="29" customFormat="1" x14ac:dyDescent="0.25"/>
    <row r="65308" s="29" customFormat="1" x14ac:dyDescent="0.25"/>
    <row r="65309" s="29" customFormat="1" x14ac:dyDescent="0.25"/>
    <row r="65310" s="29" customFormat="1" x14ac:dyDescent="0.25"/>
    <row r="65311" s="29" customFormat="1" x14ac:dyDescent="0.25"/>
    <row r="65312" s="29" customFormat="1" x14ac:dyDescent="0.25"/>
    <row r="65313" s="29" customFormat="1" x14ac:dyDescent="0.25"/>
    <row r="65314" s="29" customFormat="1" x14ac:dyDescent="0.25"/>
    <row r="65315" s="29" customFormat="1" x14ac:dyDescent="0.25"/>
    <row r="65316" s="29" customFormat="1" x14ac:dyDescent="0.25"/>
    <row r="65317" s="29" customFormat="1" x14ac:dyDescent="0.25"/>
    <row r="65318" s="29" customFormat="1" x14ac:dyDescent="0.25"/>
    <row r="65319" s="29" customFormat="1" x14ac:dyDescent="0.25"/>
    <row r="65320" s="29" customFormat="1" x14ac:dyDescent="0.25"/>
    <row r="65321" s="29" customFormat="1" x14ac:dyDescent="0.25"/>
    <row r="65322" s="29" customFormat="1" x14ac:dyDescent="0.25"/>
    <row r="65323" s="29" customFormat="1" x14ac:dyDescent="0.25"/>
    <row r="65324" s="29" customFormat="1" x14ac:dyDescent="0.25"/>
    <row r="65325" s="29" customFormat="1" x14ac:dyDescent="0.25"/>
    <row r="65326" s="29" customFormat="1" x14ac:dyDescent="0.25"/>
    <row r="65327" s="29" customFormat="1" x14ac:dyDescent="0.25"/>
    <row r="65328" s="29" customFormat="1" x14ac:dyDescent="0.25"/>
    <row r="65329" s="29" customFormat="1" x14ac:dyDescent="0.25"/>
    <row r="65330" s="29" customFormat="1" x14ac:dyDescent="0.25"/>
    <row r="65331" s="29" customFormat="1" x14ac:dyDescent="0.25"/>
    <row r="65332" s="29" customFormat="1" x14ac:dyDescent="0.25"/>
    <row r="65333" s="29" customFormat="1" x14ac:dyDescent="0.25"/>
    <row r="65334" s="29" customFormat="1" x14ac:dyDescent="0.25"/>
    <row r="65335" s="29" customFormat="1" x14ac:dyDescent="0.25"/>
    <row r="65336" s="29" customFormat="1" x14ac:dyDescent="0.25"/>
    <row r="65337" s="29" customFormat="1" x14ac:dyDescent="0.25"/>
    <row r="65338" s="29" customFormat="1" x14ac:dyDescent="0.25"/>
    <row r="65339" s="29" customFormat="1" x14ac:dyDescent="0.25"/>
    <row r="65340" s="29" customFormat="1" x14ac:dyDescent="0.25"/>
    <row r="65341" s="29" customFormat="1" x14ac:dyDescent="0.25"/>
    <row r="65342" s="29" customFormat="1" x14ac:dyDescent="0.25"/>
    <row r="65343" s="29" customFormat="1" x14ac:dyDescent="0.25"/>
    <row r="65344" s="29" customFormat="1" x14ac:dyDescent="0.25"/>
    <row r="65345" s="29" customFormat="1" x14ac:dyDescent="0.25"/>
    <row r="65346" s="29" customFormat="1" x14ac:dyDescent="0.25"/>
    <row r="65347" s="29" customFormat="1" x14ac:dyDescent="0.25"/>
    <row r="65348" s="29" customFormat="1" x14ac:dyDescent="0.25"/>
    <row r="65349" s="29" customFormat="1" x14ac:dyDescent="0.25"/>
    <row r="65350" s="29" customFormat="1" x14ac:dyDescent="0.25"/>
    <row r="65351" s="29" customFormat="1" x14ac:dyDescent="0.25"/>
    <row r="65352" s="29" customFormat="1" x14ac:dyDescent="0.25"/>
    <row r="65353" s="29" customFormat="1" x14ac:dyDescent="0.25"/>
    <row r="65354" s="29" customFormat="1" x14ac:dyDescent="0.25"/>
    <row r="65355" s="29" customFormat="1" x14ac:dyDescent="0.25"/>
    <row r="65356" s="29" customFormat="1" x14ac:dyDescent="0.25"/>
    <row r="65357" s="29" customFormat="1" x14ac:dyDescent="0.25"/>
    <row r="65358" s="29" customFormat="1" x14ac:dyDescent="0.25"/>
    <row r="65359" s="29" customFormat="1" x14ac:dyDescent="0.25"/>
    <row r="65360" s="29" customFormat="1" x14ac:dyDescent="0.25"/>
    <row r="65361" s="29" customFormat="1" x14ac:dyDescent="0.25"/>
    <row r="65362" s="29" customFormat="1" x14ac:dyDescent="0.25"/>
    <row r="65363" s="29" customFormat="1" x14ac:dyDescent="0.25"/>
    <row r="65364" s="29" customFormat="1" x14ac:dyDescent="0.25"/>
    <row r="65365" s="29" customFormat="1" x14ac:dyDescent="0.25"/>
    <row r="65366" s="29" customFormat="1" x14ac:dyDescent="0.25"/>
    <row r="65367" s="29" customFormat="1" x14ac:dyDescent="0.25"/>
    <row r="65368" s="29" customFormat="1" x14ac:dyDescent="0.25"/>
    <row r="65369" s="29" customFormat="1" x14ac:dyDescent="0.25"/>
    <row r="65370" s="29" customFormat="1" x14ac:dyDescent="0.25"/>
    <row r="65371" s="29" customFormat="1" x14ac:dyDescent="0.25"/>
    <row r="65372" s="29" customFormat="1" x14ac:dyDescent="0.25"/>
    <row r="65373" s="29" customFormat="1" x14ac:dyDescent="0.25"/>
    <row r="65374" s="29" customFormat="1" x14ac:dyDescent="0.25"/>
    <row r="65375" s="29" customFormat="1" x14ac:dyDescent="0.25"/>
    <row r="65376" s="29" customFormat="1" x14ac:dyDescent="0.25"/>
    <row r="65377" s="29" customFormat="1" x14ac:dyDescent="0.25"/>
    <row r="65378" s="29" customFormat="1" x14ac:dyDescent="0.25"/>
    <row r="65379" s="29" customFormat="1" x14ac:dyDescent="0.25"/>
    <row r="65380" s="29" customFormat="1" x14ac:dyDescent="0.25"/>
    <row r="65381" s="29" customFormat="1" x14ac:dyDescent="0.25"/>
    <row r="65382" s="29" customFormat="1" x14ac:dyDescent="0.25"/>
    <row r="65383" s="29" customFormat="1" x14ac:dyDescent="0.25"/>
    <row r="65384" s="29" customFormat="1" x14ac:dyDescent="0.25"/>
    <row r="65385" s="29" customFormat="1" x14ac:dyDescent="0.25"/>
    <row r="65386" s="29" customFormat="1" x14ac:dyDescent="0.25"/>
    <row r="65387" s="29" customFormat="1" x14ac:dyDescent="0.25"/>
    <row r="65388" s="29" customFormat="1" x14ac:dyDescent="0.25"/>
    <row r="65389" s="29" customFormat="1" x14ac:dyDescent="0.25"/>
    <row r="65390" s="29" customFormat="1" x14ac:dyDescent="0.25"/>
    <row r="65391" s="29" customFormat="1" x14ac:dyDescent="0.25"/>
    <row r="65392" s="29" customFormat="1" x14ac:dyDescent="0.25"/>
    <row r="65393" s="29" customFormat="1" x14ac:dyDescent="0.25"/>
    <row r="65394" s="29" customFormat="1" x14ac:dyDescent="0.25"/>
    <row r="65395" s="29" customFormat="1" x14ac:dyDescent="0.25"/>
    <row r="65396" s="29" customFormat="1" x14ac:dyDescent="0.25"/>
    <row r="65397" s="29" customFormat="1" x14ac:dyDescent="0.25"/>
    <row r="65398" s="29" customFormat="1" x14ac:dyDescent="0.25"/>
    <row r="65399" s="29" customFormat="1" x14ac:dyDescent="0.25"/>
    <row r="65400" s="29" customFormat="1" x14ac:dyDescent="0.25"/>
    <row r="65401" s="29" customFormat="1" x14ac:dyDescent="0.25"/>
    <row r="65402" s="29" customFormat="1" x14ac:dyDescent="0.25"/>
    <row r="65403" s="29" customFormat="1" x14ac:dyDescent="0.25"/>
    <row r="65404" s="29" customFormat="1" x14ac:dyDescent="0.25"/>
    <row r="65405" s="29" customFormat="1" x14ac:dyDescent="0.25"/>
    <row r="65406" s="29" customFormat="1" x14ac:dyDescent="0.25"/>
    <row r="65407" s="29" customFormat="1" x14ac:dyDescent="0.25"/>
    <row r="65408" s="29" customFormat="1" x14ac:dyDescent="0.25"/>
    <row r="65409" s="29" customFormat="1" x14ac:dyDescent="0.25"/>
    <row r="65410" s="29" customFormat="1" x14ac:dyDescent="0.25"/>
    <row r="65411" s="29" customFormat="1" x14ac:dyDescent="0.25"/>
    <row r="65412" s="29" customFormat="1" x14ac:dyDescent="0.25"/>
    <row r="65413" s="29" customFormat="1" x14ac:dyDescent="0.25"/>
    <row r="65414" s="29" customFormat="1" x14ac:dyDescent="0.25"/>
    <row r="65415" s="29" customFormat="1" x14ac:dyDescent="0.25"/>
    <row r="65416" s="29" customFormat="1" x14ac:dyDescent="0.25"/>
    <row r="65417" s="29" customFormat="1" x14ac:dyDescent="0.25"/>
    <row r="65418" s="29" customFormat="1" x14ac:dyDescent="0.25"/>
    <row r="65419" s="29" customFormat="1" x14ac:dyDescent="0.25"/>
    <row r="65420" s="29" customFormat="1" x14ac:dyDescent="0.25"/>
    <row r="65421" s="29" customFormat="1" x14ac:dyDescent="0.25"/>
    <row r="65422" s="29" customFormat="1" x14ac:dyDescent="0.25"/>
    <row r="65423" s="29" customFormat="1" x14ac:dyDescent="0.25"/>
    <row r="65424" s="29" customFormat="1" x14ac:dyDescent="0.25"/>
    <row r="65425" s="29" customFormat="1" x14ac:dyDescent="0.25"/>
    <row r="65426" s="29" customFormat="1" x14ac:dyDescent="0.25"/>
    <row r="65427" s="29" customFormat="1" x14ac:dyDescent="0.25"/>
    <row r="65428" s="29" customFormat="1" x14ac:dyDescent="0.25"/>
    <row r="65429" s="29" customFormat="1" x14ac:dyDescent="0.25"/>
    <row r="65430" s="29" customFormat="1" x14ac:dyDescent="0.25"/>
    <row r="65431" s="29" customFormat="1" x14ac:dyDescent="0.25"/>
    <row r="65432" s="29" customFormat="1" x14ac:dyDescent="0.25"/>
    <row r="65433" s="29" customFormat="1" x14ac:dyDescent="0.25"/>
    <row r="65434" s="29" customFormat="1" x14ac:dyDescent="0.25"/>
    <row r="65435" s="29" customFormat="1" x14ac:dyDescent="0.25"/>
    <row r="65436" s="29" customFormat="1" x14ac:dyDescent="0.25"/>
    <row r="65437" s="29" customFormat="1" x14ac:dyDescent="0.25"/>
    <row r="65438" s="29" customFormat="1" x14ac:dyDescent="0.25"/>
    <row r="65439" s="29" customFormat="1" x14ac:dyDescent="0.25"/>
    <row r="65440" s="29" customFormat="1" x14ac:dyDescent="0.25"/>
    <row r="65441" s="29" customFormat="1" x14ac:dyDescent="0.25"/>
    <row r="65442" s="29" customFormat="1" x14ac:dyDescent="0.25"/>
    <row r="65443" s="29" customFormat="1" x14ac:dyDescent="0.25"/>
    <row r="65444" s="29" customFormat="1" x14ac:dyDescent="0.25"/>
    <row r="65445" s="29" customFormat="1" x14ac:dyDescent="0.25"/>
    <row r="65446" s="29" customFormat="1" x14ac:dyDescent="0.25"/>
    <row r="65447" s="29" customFormat="1" x14ac:dyDescent="0.25"/>
    <row r="65448" s="29" customFormat="1" x14ac:dyDescent="0.25"/>
    <row r="65449" s="29" customFormat="1" x14ac:dyDescent="0.25"/>
    <row r="65450" s="29" customFormat="1" x14ac:dyDescent="0.25"/>
    <row r="65451" s="29" customFormat="1" x14ac:dyDescent="0.25"/>
    <row r="65452" s="29" customFormat="1" x14ac:dyDescent="0.25"/>
    <row r="65453" s="29" customFormat="1" x14ac:dyDescent="0.25"/>
    <row r="65454" s="29" customFormat="1" x14ac:dyDescent="0.25"/>
    <row r="65455" s="29" customFormat="1" x14ac:dyDescent="0.25"/>
    <row r="65456" s="29" customFormat="1" x14ac:dyDescent="0.25"/>
    <row r="65457" s="29" customFormat="1" x14ac:dyDescent="0.25"/>
    <row r="65458" s="29" customFormat="1" x14ac:dyDescent="0.25"/>
    <row r="65459" s="29" customFormat="1" x14ac:dyDescent="0.25"/>
    <row r="65460" s="29" customFormat="1" x14ac:dyDescent="0.25"/>
    <row r="65461" s="29" customFormat="1" x14ac:dyDescent="0.25"/>
    <row r="65462" s="29" customFormat="1" x14ac:dyDescent="0.25"/>
    <row r="65463" s="29" customFormat="1" x14ac:dyDescent="0.25"/>
    <row r="65464" s="29" customFormat="1" x14ac:dyDescent="0.25"/>
    <row r="65465" s="29" customFormat="1" x14ac:dyDescent="0.25"/>
    <row r="65466" s="29" customFormat="1" x14ac:dyDescent="0.25"/>
    <row r="65467" s="29" customFormat="1" x14ac:dyDescent="0.25"/>
    <row r="65468" s="29" customFormat="1" x14ac:dyDescent="0.25"/>
    <row r="65469" s="29" customFormat="1" x14ac:dyDescent="0.25"/>
    <row r="65470" s="29" customFormat="1" x14ac:dyDescent="0.25"/>
    <row r="65471" s="29" customFormat="1" x14ac:dyDescent="0.25"/>
    <row r="65472" s="29" customFormat="1" x14ac:dyDescent="0.25"/>
    <row r="65473" s="29" customFormat="1" x14ac:dyDescent="0.25"/>
    <row r="65474" s="29" customFormat="1" x14ac:dyDescent="0.25"/>
    <row r="65475" s="29" customFormat="1" x14ac:dyDescent="0.25"/>
    <row r="65476" s="29" customFormat="1" x14ac:dyDescent="0.25"/>
    <row r="65477" s="29" customFormat="1" x14ac:dyDescent="0.25"/>
    <row r="65478" s="29" customFormat="1" x14ac:dyDescent="0.25"/>
    <row r="65479" s="29" customFormat="1" x14ac:dyDescent="0.25"/>
    <row r="65480" s="29" customFormat="1" x14ac:dyDescent="0.25"/>
    <row r="65481" s="29" customFormat="1" x14ac:dyDescent="0.25"/>
    <row r="65482" s="29" customFormat="1" x14ac:dyDescent="0.25"/>
    <row r="65483" s="29" customFormat="1" x14ac:dyDescent="0.25"/>
    <row r="65484" s="29" customFormat="1" x14ac:dyDescent="0.25"/>
    <row r="65485" s="29" customFormat="1" x14ac:dyDescent="0.25"/>
    <row r="65486" s="29" customFormat="1" x14ac:dyDescent="0.25"/>
    <row r="65487" s="29" customFormat="1" x14ac:dyDescent="0.25"/>
    <row r="65488" s="29" customFormat="1" x14ac:dyDescent="0.25"/>
    <row r="65489" s="29" customFormat="1" x14ac:dyDescent="0.25"/>
    <row r="65490" s="29" customFormat="1" x14ac:dyDescent="0.25"/>
    <row r="65491" s="29" customFormat="1" x14ac:dyDescent="0.25"/>
    <row r="65492" s="29" customFormat="1" x14ac:dyDescent="0.25"/>
    <row r="65493" s="29" customFormat="1" x14ac:dyDescent="0.25"/>
    <row r="65494" s="29" customFormat="1" x14ac:dyDescent="0.25"/>
    <row r="65495" s="29" customFormat="1" x14ac:dyDescent="0.25"/>
    <row r="65496" s="29" customFormat="1" x14ac:dyDescent="0.25"/>
    <row r="65497" s="29" customFormat="1" x14ac:dyDescent="0.25"/>
  </sheetData>
  <sheetProtection algorithmName="SHA-512" hashValue="f5n3pi4dBwaxQIhtAQsx1WN4a/JSqN7cQBATOX5+cnfpRXwvJ1YHoDt5KnOfNnQSzfwEY1L9AhFfkN9dAzuAPg==" saltValue="eHgQkfVL3DsbQRYtVodncg==" spinCount="100000" sheet="1" objects="1" scenarios="1"/>
  <dataValidations count="1">
    <dataValidation type="list" allowBlank="1" showInputMessage="1" showErrorMessage="1" sqref="WVK983009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05 IY65505 SU65505 ACQ65505 AMM65505 AWI65505 BGE65505 BQA65505 BZW65505 CJS65505 CTO65505 DDK65505 DNG65505 DXC65505 EGY65505 EQU65505 FAQ65505 FKM65505 FUI65505 GEE65505 GOA65505 GXW65505 HHS65505 HRO65505 IBK65505 ILG65505 IVC65505 JEY65505 JOU65505 JYQ65505 KIM65505 KSI65505 LCE65505 LMA65505 LVW65505 MFS65505 MPO65505 MZK65505 NJG65505 NTC65505 OCY65505 OMU65505 OWQ65505 PGM65505 PQI65505 QAE65505 QKA65505 QTW65505 RDS65505 RNO65505 RXK65505 SHG65505 SRC65505 TAY65505 TKU65505 TUQ65505 UEM65505 UOI65505 UYE65505 VIA65505 VRW65505 WBS65505 WLO65505 WVK65505 C131041 IY131041 SU131041 ACQ131041 AMM131041 AWI131041 BGE131041 BQA131041 BZW131041 CJS131041 CTO131041 DDK131041 DNG131041 DXC131041 EGY131041 EQU131041 FAQ131041 FKM131041 FUI131041 GEE131041 GOA131041 GXW131041 HHS131041 HRO131041 IBK131041 ILG131041 IVC131041 JEY131041 JOU131041 JYQ131041 KIM131041 KSI131041 LCE131041 LMA131041 LVW131041 MFS131041 MPO131041 MZK131041 NJG131041 NTC131041 OCY131041 OMU131041 OWQ131041 PGM131041 PQI131041 QAE131041 QKA131041 QTW131041 RDS131041 RNO131041 RXK131041 SHG131041 SRC131041 TAY131041 TKU131041 TUQ131041 UEM131041 UOI131041 UYE131041 VIA131041 VRW131041 WBS131041 WLO131041 WVK131041 C196577 IY196577 SU196577 ACQ196577 AMM196577 AWI196577 BGE196577 BQA196577 BZW196577 CJS196577 CTO196577 DDK196577 DNG196577 DXC196577 EGY196577 EQU196577 FAQ196577 FKM196577 FUI196577 GEE196577 GOA196577 GXW196577 HHS196577 HRO196577 IBK196577 ILG196577 IVC196577 JEY196577 JOU196577 JYQ196577 KIM196577 KSI196577 LCE196577 LMA196577 LVW196577 MFS196577 MPO196577 MZK196577 NJG196577 NTC196577 OCY196577 OMU196577 OWQ196577 PGM196577 PQI196577 QAE196577 QKA196577 QTW196577 RDS196577 RNO196577 RXK196577 SHG196577 SRC196577 TAY196577 TKU196577 TUQ196577 UEM196577 UOI196577 UYE196577 VIA196577 VRW196577 WBS196577 WLO196577 WVK196577 C262113 IY262113 SU262113 ACQ262113 AMM262113 AWI262113 BGE262113 BQA262113 BZW262113 CJS262113 CTO262113 DDK262113 DNG262113 DXC262113 EGY262113 EQU262113 FAQ262113 FKM262113 FUI262113 GEE262113 GOA262113 GXW262113 HHS262113 HRO262113 IBK262113 ILG262113 IVC262113 JEY262113 JOU262113 JYQ262113 KIM262113 KSI262113 LCE262113 LMA262113 LVW262113 MFS262113 MPO262113 MZK262113 NJG262113 NTC262113 OCY262113 OMU262113 OWQ262113 PGM262113 PQI262113 QAE262113 QKA262113 QTW262113 RDS262113 RNO262113 RXK262113 SHG262113 SRC262113 TAY262113 TKU262113 TUQ262113 UEM262113 UOI262113 UYE262113 VIA262113 VRW262113 WBS262113 WLO262113 WVK262113 C327649 IY327649 SU327649 ACQ327649 AMM327649 AWI327649 BGE327649 BQA327649 BZW327649 CJS327649 CTO327649 DDK327649 DNG327649 DXC327649 EGY327649 EQU327649 FAQ327649 FKM327649 FUI327649 GEE327649 GOA327649 GXW327649 HHS327649 HRO327649 IBK327649 ILG327649 IVC327649 JEY327649 JOU327649 JYQ327649 KIM327649 KSI327649 LCE327649 LMA327649 LVW327649 MFS327649 MPO327649 MZK327649 NJG327649 NTC327649 OCY327649 OMU327649 OWQ327649 PGM327649 PQI327649 QAE327649 QKA327649 QTW327649 RDS327649 RNO327649 RXK327649 SHG327649 SRC327649 TAY327649 TKU327649 TUQ327649 UEM327649 UOI327649 UYE327649 VIA327649 VRW327649 WBS327649 WLO327649 WVK327649 C393185 IY393185 SU393185 ACQ393185 AMM393185 AWI393185 BGE393185 BQA393185 BZW393185 CJS393185 CTO393185 DDK393185 DNG393185 DXC393185 EGY393185 EQU393185 FAQ393185 FKM393185 FUI393185 GEE393185 GOA393185 GXW393185 HHS393185 HRO393185 IBK393185 ILG393185 IVC393185 JEY393185 JOU393185 JYQ393185 KIM393185 KSI393185 LCE393185 LMA393185 LVW393185 MFS393185 MPO393185 MZK393185 NJG393185 NTC393185 OCY393185 OMU393185 OWQ393185 PGM393185 PQI393185 QAE393185 QKA393185 QTW393185 RDS393185 RNO393185 RXK393185 SHG393185 SRC393185 TAY393185 TKU393185 TUQ393185 UEM393185 UOI393185 UYE393185 VIA393185 VRW393185 WBS393185 WLO393185 WVK393185 C458721 IY458721 SU458721 ACQ458721 AMM458721 AWI458721 BGE458721 BQA458721 BZW458721 CJS458721 CTO458721 DDK458721 DNG458721 DXC458721 EGY458721 EQU458721 FAQ458721 FKM458721 FUI458721 GEE458721 GOA458721 GXW458721 HHS458721 HRO458721 IBK458721 ILG458721 IVC458721 JEY458721 JOU458721 JYQ458721 KIM458721 KSI458721 LCE458721 LMA458721 LVW458721 MFS458721 MPO458721 MZK458721 NJG458721 NTC458721 OCY458721 OMU458721 OWQ458721 PGM458721 PQI458721 QAE458721 QKA458721 QTW458721 RDS458721 RNO458721 RXK458721 SHG458721 SRC458721 TAY458721 TKU458721 TUQ458721 UEM458721 UOI458721 UYE458721 VIA458721 VRW458721 WBS458721 WLO458721 WVK458721 C524257 IY524257 SU524257 ACQ524257 AMM524257 AWI524257 BGE524257 BQA524257 BZW524257 CJS524257 CTO524257 DDK524257 DNG524257 DXC524257 EGY524257 EQU524257 FAQ524257 FKM524257 FUI524257 GEE524257 GOA524257 GXW524257 HHS524257 HRO524257 IBK524257 ILG524257 IVC524257 JEY524257 JOU524257 JYQ524257 KIM524257 KSI524257 LCE524257 LMA524257 LVW524257 MFS524257 MPO524257 MZK524257 NJG524257 NTC524257 OCY524257 OMU524257 OWQ524257 PGM524257 PQI524257 QAE524257 QKA524257 QTW524257 RDS524257 RNO524257 RXK524257 SHG524257 SRC524257 TAY524257 TKU524257 TUQ524257 UEM524257 UOI524257 UYE524257 VIA524257 VRW524257 WBS524257 WLO524257 WVK524257 C589793 IY589793 SU589793 ACQ589793 AMM589793 AWI589793 BGE589793 BQA589793 BZW589793 CJS589793 CTO589793 DDK589793 DNG589793 DXC589793 EGY589793 EQU589793 FAQ589793 FKM589793 FUI589793 GEE589793 GOA589793 GXW589793 HHS589793 HRO589793 IBK589793 ILG589793 IVC589793 JEY589793 JOU589793 JYQ589793 KIM589793 KSI589793 LCE589793 LMA589793 LVW589793 MFS589793 MPO589793 MZK589793 NJG589793 NTC589793 OCY589793 OMU589793 OWQ589793 PGM589793 PQI589793 QAE589793 QKA589793 QTW589793 RDS589793 RNO589793 RXK589793 SHG589793 SRC589793 TAY589793 TKU589793 TUQ589793 UEM589793 UOI589793 UYE589793 VIA589793 VRW589793 WBS589793 WLO589793 WVK589793 C655329 IY655329 SU655329 ACQ655329 AMM655329 AWI655329 BGE655329 BQA655329 BZW655329 CJS655329 CTO655329 DDK655329 DNG655329 DXC655329 EGY655329 EQU655329 FAQ655329 FKM655329 FUI655329 GEE655329 GOA655329 GXW655329 HHS655329 HRO655329 IBK655329 ILG655329 IVC655329 JEY655329 JOU655329 JYQ655329 KIM655329 KSI655329 LCE655329 LMA655329 LVW655329 MFS655329 MPO655329 MZK655329 NJG655329 NTC655329 OCY655329 OMU655329 OWQ655329 PGM655329 PQI655329 QAE655329 QKA655329 QTW655329 RDS655329 RNO655329 RXK655329 SHG655329 SRC655329 TAY655329 TKU655329 TUQ655329 UEM655329 UOI655329 UYE655329 VIA655329 VRW655329 WBS655329 WLO655329 WVK655329 C720865 IY720865 SU720865 ACQ720865 AMM720865 AWI720865 BGE720865 BQA720865 BZW720865 CJS720865 CTO720865 DDK720865 DNG720865 DXC720865 EGY720865 EQU720865 FAQ720865 FKM720865 FUI720865 GEE720865 GOA720865 GXW720865 HHS720865 HRO720865 IBK720865 ILG720865 IVC720865 JEY720865 JOU720865 JYQ720865 KIM720865 KSI720865 LCE720865 LMA720865 LVW720865 MFS720865 MPO720865 MZK720865 NJG720865 NTC720865 OCY720865 OMU720865 OWQ720865 PGM720865 PQI720865 QAE720865 QKA720865 QTW720865 RDS720865 RNO720865 RXK720865 SHG720865 SRC720865 TAY720865 TKU720865 TUQ720865 UEM720865 UOI720865 UYE720865 VIA720865 VRW720865 WBS720865 WLO720865 WVK720865 C786401 IY786401 SU786401 ACQ786401 AMM786401 AWI786401 BGE786401 BQA786401 BZW786401 CJS786401 CTO786401 DDK786401 DNG786401 DXC786401 EGY786401 EQU786401 FAQ786401 FKM786401 FUI786401 GEE786401 GOA786401 GXW786401 HHS786401 HRO786401 IBK786401 ILG786401 IVC786401 JEY786401 JOU786401 JYQ786401 KIM786401 KSI786401 LCE786401 LMA786401 LVW786401 MFS786401 MPO786401 MZK786401 NJG786401 NTC786401 OCY786401 OMU786401 OWQ786401 PGM786401 PQI786401 QAE786401 QKA786401 QTW786401 RDS786401 RNO786401 RXK786401 SHG786401 SRC786401 TAY786401 TKU786401 TUQ786401 UEM786401 UOI786401 UYE786401 VIA786401 VRW786401 WBS786401 WLO786401 WVK786401 C851937 IY851937 SU851937 ACQ851937 AMM851937 AWI851937 BGE851937 BQA851937 BZW851937 CJS851937 CTO851937 DDK851937 DNG851937 DXC851937 EGY851937 EQU851937 FAQ851937 FKM851937 FUI851937 GEE851937 GOA851937 GXW851937 HHS851937 HRO851937 IBK851937 ILG851937 IVC851937 JEY851937 JOU851937 JYQ851937 KIM851937 KSI851937 LCE851937 LMA851937 LVW851937 MFS851937 MPO851937 MZK851937 NJG851937 NTC851937 OCY851937 OMU851937 OWQ851937 PGM851937 PQI851937 QAE851937 QKA851937 QTW851937 RDS851937 RNO851937 RXK851937 SHG851937 SRC851937 TAY851937 TKU851937 TUQ851937 UEM851937 UOI851937 UYE851937 VIA851937 VRW851937 WBS851937 WLO851937 WVK851937 C917473 IY917473 SU917473 ACQ917473 AMM917473 AWI917473 BGE917473 BQA917473 BZW917473 CJS917473 CTO917473 DDK917473 DNG917473 DXC917473 EGY917473 EQU917473 FAQ917473 FKM917473 FUI917473 GEE917473 GOA917473 GXW917473 HHS917473 HRO917473 IBK917473 ILG917473 IVC917473 JEY917473 JOU917473 JYQ917473 KIM917473 KSI917473 LCE917473 LMA917473 LVW917473 MFS917473 MPO917473 MZK917473 NJG917473 NTC917473 OCY917473 OMU917473 OWQ917473 PGM917473 PQI917473 QAE917473 QKA917473 QTW917473 RDS917473 RNO917473 RXK917473 SHG917473 SRC917473 TAY917473 TKU917473 TUQ917473 UEM917473 UOI917473 UYE917473 VIA917473 VRW917473 WBS917473 WLO917473 WVK917473 C983009 IY983009 SU983009 ACQ983009 AMM983009 AWI983009 BGE983009 BQA983009 BZW983009 CJS983009 CTO983009 DDK983009 DNG983009 DXC983009 EGY983009 EQU983009 FAQ983009 FKM983009 FUI983009 GEE983009 GOA983009 GXW983009 HHS983009 HRO983009 IBK983009 ILG983009 IVC983009 JEY983009 JOU983009 JYQ983009 KIM983009 KSI983009 LCE983009 LMA983009 LVW983009 MFS983009 MPO983009 MZK983009 NJG983009 NTC983009 OCY983009 OMU983009 OWQ983009 PGM983009 PQI983009 QAE983009 QKA983009 QTW983009 RDS983009 RNO983009 RXK983009 SHG983009 SRC983009 TAY983009 TKU983009 TUQ983009 UEM983009 UOI983009 UYE983009 VIA983009 VRW983009 WBS983009 WLO983009" xr:uid="{CAD187EB-20C5-47D2-A318-60FFF41B2E52}">
      <formula1>"1,2,3,4,5"</formula1>
    </dataValidation>
  </dataValidations>
  <hyperlinks>
    <hyperlink ref="B2" r:id="rId1" display="Intergovernmental Panel on Climate Change Assessment Reports (available at: https://www.ipcc.ch/reports/)" xr:uid="{B0D861BF-B379-44B9-973D-CDCAA7EDEAEE}"/>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C25D8FC9BD20419BD34ABF46F37D2F" ma:contentTypeVersion="6" ma:contentTypeDescription="Create a new document." ma:contentTypeScope="" ma:versionID="db22c57bea598f9e5beedbfbca740ecf">
  <xsd:schema xmlns:xsd="http://www.w3.org/2001/XMLSchema" xmlns:xs="http://www.w3.org/2001/XMLSchema" xmlns:p="http://schemas.microsoft.com/office/2006/metadata/properties" xmlns:ns2="d07116c1-5199-4fe3-8d73-7bc100e81b20" xmlns:ns3="e5d11025-2833-4b36-9880-4357e7e0300e" targetNamespace="http://schemas.microsoft.com/office/2006/metadata/properties" ma:root="true" ma:fieldsID="a31bfad93cb89723bc080e45219144bb" ns2:_="" ns3:_="">
    <xsd:import namespace="d07116c1-5199-4fe3-8d73-7bc100e81b20"/>
    <xsd:import namespace="e5d11025-2833-4b36-9880-4357e7e0300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116c1-5199-4fe3-8d73-7bc100e81b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d11025-2833-4b36-9880-4357e7e0300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5D1B9C-B20C-41E8-A3A7-34B936AAB966}">
  <ds:schemaRefs>
    <ds:schemaRef ds:uri="http://schemas.microsoft.com/sharepoint/v3/contenttype/forms"/>
  </ds:schemaRefs>
</ds:datastoreItem>
</file>

<file path=customXml/itemProps2.xml><?xml version="1.0" encoding="utf-8"?>
<ds:datastoreItem xmlns:ds="http://schemas.openxmlformats.org/officeDocument/2006/customXml" ds:itemID="{981DE05F-048A-4228-8534-4DBD6BFD340A}">
  <ds:schemaRefs>
    <ds:schemaRef ds:uri="e5d11025-2833-4b36-9880-4357e7e0300e"/>
    <ds:schemaRef ds:uri="http://purl.org/dc/dcmitype/"/>
    <ds:schemaRef ds:uri="http://purl.org/dc/elements/1.1/"/>
    <ds:schemaRef ds:uri="http://www.w3.org/XML/1998/namespace"/>
    <ds:schemaRef ds:uri="http://schemas.microsoft.com/office/2006/documentManagement/types"/>
    <ds:schemaRef ds:uri="http://purl.org/dc/terms/"/>
    <ds:schemaRef ds:uri="d07116c1-5199-4fe3-8d73-7bc100e81b20"/>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1327099-7FAC-4285-8C6F-93BA22832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116c1-5199-4fe3-8d73-7bc100e81b20"/>
    <ds:schemaRef ds:uri="e5d11025-2833-4b36-9880-4357e7e030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Read Me</vt:lpstr>
      <vt:lpstr>Definitions</vt:lpstr>
      <vt:lpstr>Dashboard</vt:lpstr>
      <vt:lpstr>Master Plan Data Entry</vt:lpstr>
      <vt:lpstr>Baseline Data Entry</vt:lpstr>
      <vt:lpstr>Master Plan Key Calc Inputs</vt:lpstr>
      <vt:lpstr>Baseline Key Calc Inputs</vt:lpstr>
      <vt:lpstr>MP Calcs &amp; EFs</vt:lpstr>
      <vt:lpstr>Baseline Calcs &amp; EFs</vt:lpstr>
      <vt:lpstr>Conversions and Lists</vt:lpstr>
      <vt:lpstr>GWP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Afzal, Khalid</cp:lastModifiedBy>
  <cp:revision/>
  <dcterms:created xsi:type="dcterms:W3CDTF">2022-11-30T18:58:55Z</dcterms:created>
  <dcterms:modified xsi:type="dcterms:W3CDTF">2023-04-27T16:56:38Z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0x01010024C25D8FC9BD20419BD34ABF46F37D2F</vt:lpwstr>
  </property>
</Properties>
</file>